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5.xml" ContentType="application/vnd.openxmlformats-officedocument.spreadsheetml.pivotTable+xml"/>
  <Override PartName="/xl/drawings/drawing3.xml" ContentType="application/vnd.openxmlformats-officedocument.drawing+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1.xml" ContentType="application/vnd.openxmlformats-officedocument.spreadsheetml.pivotTab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6.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7.xml" ContentType="application/vnd.openxmlformats-officedocument.drawing+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8.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40.xml" ContentType="application/vnd.openxmlformats-officedocument.spreadsheetml.pivotTable+xml"/>
  <Override PartName="/xl/drawings/drawing9.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0.xml" ContentType="application/vnd.openxmlformats-officedocument.drawingml.chartshapes+xml"/>
  <Override PartName="/xl/drawings/drawing11.xml" ContentType="application/vnd.openxmlformats-officedocument.drawing+xml"/>
  <Override PartName="/xl/drawings/drawing12.xml" ContentType="application/vnd.openxmlformats-officedocument.drawing+xml"/>
  <Override PartName="/xl/pivotTables/pivotTable41.xml" ContentType="application/vnd.openxmlformats-officedocument.spreadsheetml.pivotTable+xml"/>
  <Override PartName="/xl/pivotTables/pivotTable42.xml" ContentType="application/vnd.openxmlformats-officedocument.spreadsheetml.pivotTable+xml"/>
  <Override PartName="/xl/drawings/drawing13.xml" ContentType="application/vnd.openxmlformats-officedocument.drawing+xml"/>
  <Override PartName="/xl/pivotTables/pivotTable43.xml" ContentType="application/vnd.openxmlformats-officedocument.spreadsheetml.pivotTable+xml"/>
  <Override PartName="/xl/pivotTables/pivotTable44.xml" ContentType="application/vnd.openxmlformats-officedocument.spreadsheetml.pivotTable+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dc.gov\project\NIOSH_NanoBMD\OEB Updates 2023 (catOEL DB)\"/>
    </mc:Choice>
  </mc:AlternateContent>
  <xr:revisionPtr revIDLastSave="0" documentId="13_ncr:1_{EBFE023A-F8FF-4E7D-BEF0-CBCB5B0EF685}" xr6:coauthVersionLast="47" xr6:coauthVersionMax="47" xr10:uidLastSave="{00000000-0000-0000-0000-000000000000}"/>
  <bookViews>
    <workbookView xWindow="25080" yWindow="-120" windowWidth="25440" windowHeight="15390" tabRatio="918" activeTab="22" xr2:uid="{61BCF381-4410-4E95-8357-F219842A9A51}"/>
  </bookViews>
  <sheets>
    <sheet name="Version Changelist" sheetId="34" r:id="rId1"/>
    <sheet name="Data Dictionary - All" sheetId="8" r:id="rId2"/>
    <sheet name="All" sheetId="1" r:id="rId3"/>
    <sheet name="QC - PoD Preference" sheetId="39" r:id="rId4"/>
    <sheet name="All Viz2" sheetId="16" r:id="rId5"/>
    <sheet name="Amorphous silica to check" sheetId="22" state="hidden" r:id="rId6"/>
    <sheet name="Draft Pivot TableD3 - Infl" sheetId="2" state="hidden" r:id="rId7"/>
    <sheet name="Current D1" sheetId="3" state="hidden" r:id="rId8"/>
    <sheet name="Current D2" sheetId="4" state="hidden" r:id="rId9"/>
    <sheet name="Current D3" sheetId="5" state="hidden" r:id="rId10"/>
    <sheet name="Current D4" sheetId="6" state="hidden" r:id="rId11"/>
    <sheet name="R output TableD3" sheetId="11" state="hidden" r:id="rId12"/>
    <sheet name="Band Viz D3-D4" sheetId="12" state="hidden" r:id="rId13"/>
    <sheet name="NTP Viz" sheetId="13" state="hidden" r:id="rId14"/>
    <sheet name="All Viz" sheetId="14" state="hidden" r:id="rId15"/>
    <sheet name="Revised Table D" sheetId="21" state="hidden" r:id="rId16"/>
    <sheet name="Fibrosis PE duration QC" sheetId="23" state="hidden" r:id="rId17"/>
    <sheet name="Most Stringent Band" sheetId="24" r:id="rId18"/>
    <sheet name="Trends" sheetId="25" r:id="rId19"/>
    <sheet name="Draft D-1" sheetId="26" state="hidden" r:id="rId20"/>
    <sheet name="D-1 Nano" sheetId="27" r:id="rId21"/>
    <sheet name="D-1 Micro" sheetId="28" r:id="rId22"/>
    <sheet name="edited D-2" sheetId="40" r:id="rId23"/>
    <sheet name="cOEL" sheetId="33" r:id="rId24"/>
    <sheet name="Figure 3-4 Update" sheetId="35" r:id="rId25"/>
    <sheet name="Figure 3-4 - v2 v3" sheetId="38" state="hidden" r:id="rId26"/>
    <sheet name="Figure 3-4 - v6" sheetId="37" state="hidden" r:id="rId27"/>
    <sheet name="QC Infl" sheetId="31" state="hidden" r:id="rId28"/>
    <sheet name="QC Infl v2" sheetId="32" state="hidden" r:id="rId29"/>
    <sheet name="Duration QC" sheetId="29" state="hidden" r:id="rId30"/>
    <sheet name="Rodent Lung Infl Durations" sheetId="17" state="hidden" r:id="rId31"/>
    <sheet name="Distinct 28-90d Infl Studies" sheetId="18" state="hidden" r:id="rId32"/>
    <sheet name="Duplicate Information" sheetId="10" state="hidden" r:id="rId33"/>
    <sheet name="Misc QC" sheetId="19" state="hidden" r:id="rId34"/>
  </sheets>
  <definedNames>
    <definedName name="_xlnm._FilterDatabase" localSheetId="2" hidden="1">All!$A$1:$BA$834</definedName>
    <definedName name="_xlnm._FilterDatabase" localSheetId="23" hidden="1">cOEL!$A$1:$J$244</definedName>
    <definedName name="_xlnm._FilterDatabase" localSheetId="21" hidden="1">'D-1 Micro'!$A$1:$N$159</definedName>
    <definedName name="_xlnm._FilterDatabase" localSheetId="19" hidden="1">'Draft D-1'!$A$1:$Q$1</definedName>
    <definedName name="_xlnm._FilterDatabase" localSheetId="28" hidden="1">'QC Infl v2'!$A$1:$F$149</definedName>
    <definedName name="_xlnm._FilterDatabase" localSheetId="11" hidden="1">'R output TableD3'!$A$1:$J$100</definedName>
    <definedName name="_Hlk124948573" localSheetId="7">'Current D1'!$A$2</definedName>
    <definedName name="_Hlk124948584" localSheetId="9">'Current D3'!$A$3</definedName>
    <definedName name="_Hlk124948589" localSheetId="10">'Current D4'!$A$3</definedName>
  </definedNames>
  <calcPr calcId="191029"/>
  <pivotCaches>
    <pivotCache cacheId="0" r:id="rId35"/>
    <pivotCache cacheId="1" r:id="rId36"/>
    <pivotCache cacheId="2" r:id="rId37"/>
    <pivotCache cacheId="3" r:id="rId38"/>
    <pivotCache cacheId="4" r:id="rId39"/>
    <pivotCache cacheId="5" r:id="rId40"/>
    <pivotCache cacheId="6" r:id="rId41"/>
    <pivotCache cacheId="7" r:id="rId42"/>
    <pivotCache cacheId="8" r:id="rId43"/>
    <pivotCache cacheId="9" r:id="rId44"/>
    <pivotCache cacheId="10" r:id="rId4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6" i="24" l="1"/>
  <c r="L100" i="24"/>
  <c r="L102" i="24"/>
  <c r="L105" i="24"/>
  <c r="I94" i="24"/>
  <c r="N94" i="24" s="1"/>
  <c r="J94" i="24"/>
  <c r="O94" i="24" s="1"/>
  <c r="K94" i="24"/>
  <c r="P94" i="24" s="1"/>
  <c r="I95" i="24"/>
  <c r="N95" i="24" s="1"/>
  <c r="J95" i="24"/>
  <c r="O95" i="24" s="1"/>
  <c r="K95" i="24"/>
  <c r="P95" i="24" s="1"/>
  <c r="I96" i="24"/>
  <c r="N96" i="24" s="1"/>
  <c r="J96" i="24"/>
  <c r="O96" i="24" s="1"/>
  <c r="K96" i="24"/>
  <c r="P96" i="24" s="1"/>
  <c r="I97" i="24"/>
  <c r="N97" i="24" s="1"/>
  <c r="J97" i="24"/>
  <c r="O97" i="24" s="1"/>
  <c r="K97" i="24"/>
  <c r="P97" i="24" s="1"/>
  <c r="I98" i="24"/>
  <c r="N98" i="24" s="1"/>
  <c r="J98" i="24"/>
  <c r="O98" i="24" s="1"/>
  <c r="K98" i="24"/>
  <c r="P98" i="24" s="1"/>
  <c r="I99" i="24"/>
  <c r="N99" i="24" s="1"/>
  <c r="J99" i="24"/>
  <c r="O99" i="24" s="1"/>
  <c r="K99" i="24"/>
  <c r="P99" i="24" s="1"/>
  <c r="I100" i="24"/>
  <c r="N100" i="24" s="1"/>
  <c r="J100" i="24"/>
  <c r="O100" i="24" s="1"/>
  <c r="K100" i="24"/>
  <c r="P100" i="24" s="1"/>
  <c r="I101" i="24"/>
  <c r="N101" i="24" s="1"/>
  <c r="J101" i="24"/>
  <c r="O101" i="24" s="1"/>
  <c r="K101" i="24"/>
  <c r="P101" i="24" s="1"/>
  <c r="I102" i="24"/>
  <c r="N102" i="24" s="1"/>
  <c r="J102" i="24"/>
  <c r="O102" i="24" s="1"/>
  <c r="K102" i="24"/>
  <c r="P102" i="24" s="1"/>
  <c r="I103" i="24"/>
  <c r="N103" i="24" s="1"/>
  <c r="J103" i="24"/>
  <c r="O103" i="24" s="1"/>
  <c r="K103" i="24"/>
  <c r="P103" i="24" s="1"/>
  <c r="I104" i="24"/>
  <c r="N104" i="24" s="1"/>
  <c r="J104" i="24"/>
  <c r="O104" i="24" s="1"/>
  <c r="K104" i="24"/>
  <c r="P104" i="24" s="1"/>
  <c r="I105" i="24"/>
  <c r="N105" i="24" s="1"/>
  <c r="J105" i="24"/>
  <c r="O105" i="24" s="1"/>
  <c r="K105" i="24"/>
  <c r="P105" i="24" s="1"/>
  <c r="I106" i="24"/>
  <c r="N106" i="24" s="1"/>
  <c r="J106" i="24"/>
  <c r="O106" i="24" s="1"/>
  <c r="K106" i="24"/>
  <c r="P106" i="24" s="1"/>
  <c r="J93" i="24"/>
  <c r="O93" i="24" s="1"/>
  <c r="K93" i="24"/>
  <c r="P93" i="24" s="1"/>
  <c r="I93" i="24"/>
  <c r="N93" i="24" s="1"/>
  <c r="G93" i="24"/>
  <c r="L93" i="24" s="1"/>
  <c r="H93" i="24"/>
  <c r="M93" i="24" s="1"/>
  <c r="G94" i="24"/>
  <c r="L94" i="24" s="1"/>
  <c r="H94" i="24"/>
  <c r="M94" i="24" s="1"/>
  <c r="G95" i="24"/>
  <c r="L95" i="24" s="1"/>
  <c r="H95" i="24"/>
  <c r="M95" i="24" s="1"/>
  <c r="H96" i="24"/>
  <c r="M96" i="24" s="1"/>
  <c r="G97" i="24"/>
  <c r="L97" i="24" s="1"/>
  <c r="H97" i="24"/>
  <c r="M97" i="24" s="1"/>
  <c r="G98" i="24"/>
  <c r="L98" i="24" s="1"/>
  <c r="H98" i="24"/>
  <c r="M98" i="24" s="1"/>
  <c r="G99" i="24"/>
  <c r="L99" i="24" s="1"/>
  <c r="H99" i="24"/>
  <c r="M99" i="24" s="1"/>
  <c r="H100" i="24"/>
  <c r="M100" i="24" s="1"/>
  <c r="G101" i="24"/>
  <c r="L101" i="24" s="1"/>
  <c r="H101" i="24"/>
  <c r="M101" i="24" s="1"/>
  <c r="H102" i="24"/>
  <c r="M102" i="24" s="1"/>
  <c r="G103" i="24"/>
  <c r="L103" i="24" s="1"/>
  <c r="H103" i="24"/>
  <c r="M103" i="24" s="1"/>
  <c r="G104" i="24"/>
  <c r="L104" i="24" s="1"/>
  <c r="H104" i="24"/>
  <c r="M104" i="24" s="1"/>
  <c r="H105" i="24"/>
  <c r="M105" i="24" s="1"/>
  <c r="G106" i="24"/>
  <c r="L106" i="24" s="1"/>
  <c r="H106" i="24"/>
  <c r="M106" i="24" s="1"/>
  <c r="K92" i="24"/>
  <c r="P92" i="24" s="1"/>
  <c r="H92" i="24"/>
  <c r="M92" i="24" s="1"/>
  <c r="I92" i="24"/>
  <c r="N92" i="24" s="1"/>
  <c r="J92" i="24"/>
  <c r="O92" i="24" s="1"/>
  <c r="G92" i="24"/>
  <c r="L92" i="24" s="1"/>
  <c r="L54" i="24"/>
  <c r="L62" i="24"/>
  <c r="L64" i="24"/>
  <c r="L68" i="24"/>
  <c r="L70" i="24"/>
  <c r="L74" i="24"/>
  <c r="I48" i="24"/>
  <c r="N48" i="24" s="1"/>
  <c r="J48" i="24"/>
  <c r="O48" i="24" s="1"/>
  <c r="K48" i="24"/>
  <c r="P48" i="24" s="1"/>
  <c r="I49" i="24"/>
  <c r="N49" i="24" s="1"/>
  <c r="J49" i="24"/>
  <c r="O49" i="24" s="1"/>
  <c r="K49" i="24"/>
  <c r="P49" i="24" s="1"/>
  <c r="I50" i="24"/>
  <c r="N50" i="24" s="1"/>
  <c r="J50" i="24"/>
  <c r="O50" i="24" s="1"/>
  <c r="K50" i="24"/>
  <c r="P50" i="24" s="1"/>
  <c r="I51" i="24"/>
  <c r="N51" i="24" s="1"/>
  <c r="J51" i="24"/>
  <c r="O51" i="24" s="1"/>
  <c r="K51" i="24"/>
  <c r="P51" i="24" s="1"/>
  <c r="I52" i="24"/>
  <c r="N52" i="24" s="1"/>
  <c r="J52" i="24"/>
  <c r="O52" i="24" s="1"/>
  <c r="K52" i="24"/>
  <c r="P52" i="24" s="1"/>
  <c r="I53" i="24"/>
  <c r="N53" i="24" s="1"/>
  <c r="J53" i="24"/>
  <c r="O53" i="24" s="1"/>
  <c r="K53" i="24"/>
  <c r="P53" i="24" s="1"/>
  <c r="I54" i="24"/>
  <c r="N54" i="24" s="1"/>
  <c r="J54" i="24"/>
  <c r="O54" i="24" s="1"/>
  <c r="K54" i="24"/>
  <c r="P54" i="24" s="1"/>
  <c r="I55" i="24"/>
  <c r="N55" i="24" s="1"/>
  <c r="J55" i="24"/>
  <c r="O55" i="24" s="1"/>
  <c r="K55" i="24"/>
  <c r="P55" i="24" s="1"/>
  <c r="I56" i="24"/>
  <c r="N56" i="24" s="1"/>
  <c r="J56" i="24"/>
  <c r="O56" i="24" s="1"/>
  <c r="K56" i="24"/>
  <c r="P56" i="24" s="1"/>
  <c r="I57" i="24"/>
  <c r="N57" i="24" s="1"/>
  <c r="J57" i="24"/>
  <c r="O57" i="24" s="1"/>
  <c r="K57" i="24"/>
  <c r="P57" i="24" s="1"/>
  <c r="I58" i="24"/>
  <c r="N58" i="24" s="1"/>
  <c r="J58" i="24"/>
  <c r="O58" i="24" s="1"/>
  <c r="K58" i="24"/>
  <c r="P58" i="24" s="1"/>
  <c r="I59" i="24"/>
  <c r="N59" i="24" s="1"/>
  <c r="J59" i="24"/>
  <c r="O59" i="24" s="1"/>
  <c r="K59" i="24"/>
  <c r="P59" i="24" s="1"/>
  <c r="I60" i="24"/>
  <c r="N60" i="24" s="1"/>
  <c r="J60" i="24"/>
  <c r="O60" i="24" s="1"/>
  <c r="K60" i="24"/>
  <c r="P60" i="24" s="1"/>
  <c r="I61" i="24"/>
  <c r="N61" i="24" s="1"/>
  <c r="J61" i="24"/>
  <c r="O61" i="24" s="1"/>
  <c r="K61" i="24"/>
  <c r="P61" i="24" s="1"/>
  <c r="I62" i="24"/>
  <c r="N62" i="24" s="1"/>
  <c r="J62" i="24"/>
  <c r="O62" i="24" s="1"/>
  <c r="K62" i="24"/>
  <c r="P62" i="24" s="1"/>
  <c r="I63" i="24"/>
  <c r="N63" i="24" s="1"/>
  <c r="J63" i="24"/>
  <c r="O63" i="24" s="1"/>
  <c r="K63" i="24"/>
  <c r="P63" i="24" s="1"/>
  <c r="I64" i="24"/>
  <c r="N64" i="24" s="1"/>
  <c r="J64" i="24"/>
  <c r="O64" i="24" s="1"/>
  <c r="K64" i="24"/>
  <c r="P64" i="24" s="1"/>
  <c r="I65" i="24"/>
  <c r="N65" i="24" s="1"/>
  <c r="J65" i="24"/>
  <c r="O65" i="24" s="1"/>
  <c r="K65" i="24"/>
  <c r="P65" i="24" s="1"/>
  <c r="I66" i="24"/>
  <c r="N66" i="24" s="1"/>
  <c r="J66" i="24"/>
  <c r="O66" i="24" s="1"/>
  <c r="K66" i="24"/>
  <c r="P66" i="24" s="1"/>
  <c r="I67" i="24"/>
  <c r="N67" i="24" s="1"/>
  <c r="J67" i="24"/>
  <c r="O67" i="24" s="1"/>
  <c r="K67" i="24"/>
  <c r="P67" i="24" s="1"/>
  <c r="I68" i="24"/>
  <c r="N68" i="24" s="1"/>
  <c r="J68" i="24"/>
  <c r="O68" i="24" s="1"/>
  <c r="K68" i="24"/>
  <c r="P68" i="24" s="1"/>
  <c r="I69" i="24"/>
  <c r="N69" i="24" s="1"/>
  <c r="J69" i="24"/>
  <c r="O69" i="24" s="1"/>
  <c r="K69" i="24"/>
  <c r="P69" i="24" s="1"/>
  <c r="I70" i="24"/>
  <c r="N70" i="24" s="1"/>
  <c r="J70" i="24"/>
  <c r="O70" i="24" s="1"/>
  <c r="K70" i="24"/>
  <c r="P70" i="24" s="1"/>
  <c r="I71" i="24"/>
  <c r="N71" i="24" s="1"/>
  <c r="J71" i="24"/>
  <c r="O71" i="24" s="1"/>
  <c r="K71" i="24"/>
  <c r="P71" i="24" s="1"/>
  <c r="I72" i="24"/>
  <c r="N72" i="24" s="1"/>
  <c r="J72" i="24"/>
  <c r="O72" i="24" s="1"/>
  <c r="K72" i="24"/>
  <c r="P72" i="24" s="1"/>
  <c r="I73" i="24"/>
  <c r="N73" i="24" s="1"/>
  <c r="J73" i="24"/>
  <c r="O73" i="24" s="1"/>
  <c r="K73" i="24"/>
  <c r="P73" i="24" s="1"/>
  <c r="I74" i="24"/>
  <c r="N74" i="24" s="1"/>
  <c r="J74" i="24"/>
  <c r="O74" i="24" s="1"/>
  <c r="K74" i="24"/>
  <c r="P74" i="24" s="1"/>
  <c r="I75" i="24"/>
  <c r="N75" i="24" s="1"/>
  <c r="J75" i="24"/>
  <c r="O75" i="24" s="1"/>
  <c r="K75" i="24"/>
  <c r="P75" i="24" s="1"/>
  <c r="I76" i="24"/>
  <c r="N76" i="24" s="1"/>
  <c r="J76" i="24"/>
  <c r="O76" i="24" s="1"/>
  <c r="K76" i="24"/>
  <c r="P76" i="24" s="1"/>
  <c r="I77" i="24"/>
  <c r="N77" i="24" s="1"/>
  <c r="J77" i="24"/>
  <c r="O77" i="24" s="1"/>
  <c r="K77" i="24"/>
  <c r="P77" i="24" s="1"/>
  <c r="I78" i="24"/>
  <c r="N78" i="24" s="1"/>
  <c r="J78" i="24"/>
  <c r="O78" i="24" s="1"/>
  <c r="K78" i="24"/>
  <c r="P78" i="24" s="1"/>
  <c r="I79" i="24"/>
  <c r="N79" i="24" s="1"/>
  <c r="J79" i="24"/>
  <c r="O79" i="24" s="1"/>
  <c r="K79" i="24"/>
  <c r="P79" i="24" s="1"/>
  <c r="I80" i="24"/>
  <c r="N80" i="24" s="1"/>
  <c r="J80" i="24"/>
  <c r="O80" i="24" s="1"/>
  <c r="K80" i="24"/>
  <c r="P80" i="24" s="1"/>
  <c r="J47" i="24"/>
  <c r="O47" i="24" s="1"/>
  <c r="K47" i="24"/>
  <c r="P47" i="24" s="1"/>
  <c r="I47" i="24"/>
  <c r="N47" i="24" s="1"/>
  <c r="H5" i="24"/>
  <c r="L5" i="24" s="1"/>
  <c r="G47" i="24"/>
  <c r="L47" i="24" s="1"/>
  <c r="H47" i="24"/>
  <c r="M47" i="24" s="1"/>
  <c r="G48" i="24"/>
  <c r="L48" i="24" s="1"/>
  <c r="H48" i="24"/>
  <c r="M48" i="24" s="1"/>
  <c r="G49" i="24"/>
  <c r="L49" i="24" s="1"/>
  <c r="H49" i="24"/>
  <c r="M49" i="24" s="1"/>
  <c r="G50" i="24"/>
  <c r="L50" i="24" s="1"/>
  <c r="H50" i="24"/>
  <c r="M50" i="24" s="1"/>
  <c r="G51" i="24"/>
  <c r="L51" i="24" s="1"/>
  <c r="H51" i="24"/>
  <c r="M51" i="24" s="1"/>
  <c r="G52" i="24"/>
  <c r="L52" i="24" s="1"/>
  <c r="H52" i="24"/>
  <c r="M52" i="24" s="1"/>
  <c r="G53" i="24"/>
  <c r="L53" i="24" s="1"/>
  <c r="H53" i="24"/>
  <c r="M53" i="24" s="1"/>
  <c r="H54" i="24"/>
  <c r="M54" i="24" s="1"/>
  <c r="G55" i="24"/>
  <c r="L55" i="24" s="1"/>
  <c r="H55" i="24"/>
  <c r="M55" i="24" s="1"/>
  <c r="G56" i="24"/>
  <c r="L56" i="24" s="1"/>
  <c r="H56" i="24"/>
  <c r="M56" i="24" s="1"/>
  <c r="G57" i="24"/>
  <c r="L57" i="24" s="1"/>
  <c r="H57" i="24"/>
  <c r="M57" i="24" s="1"/>
  <c r="G58" i="24"/>
  <c r="L58" i="24" s="1"/>
  <c r="H58" i="24"/>
  <c r="M58" i="24" s="1"/>
  <c r="G59" i="24"/>
  <c r="L59" i="24" s="1"/>
  <c r="H59" i="24"/>
  <c r="M59" i="24" s="1"/>
  <c r="G60" i="24"/>
  <c r="L60" i="24" s="1"/>
  <c r="H60" i="24"/>
  <c r="M60" i="24" s="1"/>
  <c r="G61" i="24"/>
  <c r="L61" i="24" s="1"/>
  <c r="H61" i="24"/>
  <c r="M61" i="24" s="1"/>
  <c r="H62" i="24"/>
  <c r="M62" i="24" s="1"/>
  <c r="G63" i="24"/>
  <c r="L63" i="24" s="1"/>
  <c r="H63" i="24"/>
  <c r="M63" i="24" s="1"/>
  <c r="H64" i="24"/>
  <c r="M64" i="24" s="1"/>
  <c r="G65" i="24"/>
  <c r="L65" i="24" s="1"/>
  <c r="H65" i="24"/>
  <c r="M65" i="24" s="1"/>
  <c r="G66" i="24"/>
  <c r="L66" i="24" s="1"/>
  <c r="H66" i="24"/>
  <c r="M66" i="24" s="1"/>
  <c r="G67" i="24"/>
  <c r="L67" i="24" s="1"/>
  <c r="H67" i="24"/>
  <c r="M67" i="24" s="1"/>
  <c r="H68" i="24"/>
  <c r="M68" i="24" s="1"/>
  <c r="G69" i="24"/>
  <c r="L69" i="24" s="1"/>
  <c r="H69" i="24"/>
  <c r="M69" i="24" s="1"/>
  <c r="H70" i="24"/>
  <c r="M70" i="24" s="1"/>
  <c r="G71" i="24"/>
  <c r="L71" i="24" s="1"/>
  <c r="H71" i="24"/>
  <c r="M71" i="24" s="1"/>
  <c r="G72" i="24"/>
  <c r="L72" i="24" s="1"/>
  <c r="H72" i="24"/>
  <c r="M72" i="24" s="1"/>
  <c r="G73" i="24"/>
  <c r="L73" i="24" s="1"/>
  <c r="H73" i="24"/>
  <c r="M73" i="24" s="1"/>
  <c r="H74" i="24"/>
  <c r="M74" i="24" s="1"/>
  <c r="G75" i="24"/>
  <c r="L75" i="24" s="1"/>
  <c r="H75" i="24"/>
  <c r="M75" i="24" s="1"/>
  <c r="G76" i="24"/>
  <c r="L76" i="24" s="1"/>
  <c r="H76" i="24"/>
  <c r="M76" i="24" s="1"/>
  <c r="G77" i="24"/>
  <c r="L77" i="24" s="1"/>
  <c r="H77" i="24"/>
  <c r="M77" i="24" s="1"/>
  <c r="G78" i="24"/>
  <c r="L78" i="24" s="1"/>
  <c r="H78" i="24"/>
  <c r="M78" i="24" s="1"/>
  <c r="G79" i="24"/>
  <c r="L79" i="24" s="1"/>
  <c r="H79" i="24"/>
  <c r="M79" i="24" s="1"/>
  <c r="G80" i="24"/>
  <c r="L80" i="24" s="1"/>
  <c r="H80" i="24"/>
  <c r="M80" i="24" s="1"/>
  <c r="K46" i="24"/>
  <c r="P46" i="24" s="1"/>
  <c r="H46" i="24"/>
  <c r="M46" i="24" s="1"/>
  <c r="I46" i="24"/>
  <c r="N46" i="24" s="1"/>
  <c r="J46" i="24"/>
  <c r="O46" i="24" s="1"/>
  <c r="G46" i="24"/>
  <c r="L46" i="24" s="1"/>
  <c r="P7" i="35"/>
  <c r="P8" i="35"/>
  <c r="P9" i="35"/>
  <c r="P10" i="35"/>
  <c r="P11" i="35"/>
  <c r="P12" i="35"/>
  <c r="P13" i="35"/>
  <c r="P14" i="35"/>
  <c r="P15" i="35"/>
  <c r="P16" i="35"/>
  <c r="P17" i="35"/>
  <c r="P18" i="35"/>
  <c r="P19" i="35"/>
  <c r="P20" i="35"/>
  <c r="P21" i="35"/>
  <c r="P22" i="35"/>
  <c r="P23" i="35"/>
  <c r="P24" i="35"/>
  <c r="P25" i="35"/>
  <c r="P26" i="35"/>
  <c r="P27" i="35"/>
  <c r="P28" i="35"/>
  <c r="P29" i="35"/>
  <c r="P30" i="35"/>
  <c r="P31" i="35"/>
  <c r="P32" i="35"/>
  <c r="P33" i="35"/>
  <c r="P34" i="35"/>
  <c r="P35" i="35"/>
  <c r="P36" i="35"/>
  <c r="P37" i="35"/>
  <c r="P38" i="35"/>
  <c r="P39" i="35"/>
  <c r="P40" i="35"/>
  <c r="P41" i="35"/>
  <c r="P42" i="35"/>
  <c r="P43" i="35"/>
  <c r="P44" i="35"/>
  <c r="P45" i="35"/>
  <c r="P46" i="35"/>
  <c r="P47" i="35"/>
  <c r="P48" i="35"/>
  <c r="P49" i="35"/>
  <c r="P50" i="35"/>
  <c r="P51" i="35"/>
  <c r="P52" i="35"/>
  <c r="P53" i="35"/>
  <c r="P54" i="35"/>
  <c r="P55" i="35"/>
  <c r="P56" i="35"/>
  <c r="P57" i="35"/>
  <c r="P58" i="35"/>
  <c r="P59" i="35"/>
  <c r="P60" i="35"/>
  <c r="P61" i="35"/>
  <c r="P62" i="35"/>
  <c r="P63" i="35"/>
  <c r="P64" i="35"/>
  <c r="P65" i="35"/>
  <c r="P66" i="35"/>
  <c r="P67" i="35"/>
  <c r="P68" i="35"/>
  <c r="P69" i="35"/>
  <c r="P70" i="35"/>
  <c r="P71" i="35"/>
  <c r="P72" i="35"/>
  <c r="P73" i="35"/>
  <c r="P74" i="35"/>
  <c r="P75" i="35"/>
  <c r="P76" i="35"/>
  <c r="P77" i="35"/>
  <c r="P78" i="35"/>
  <c r="P79" i="35"/>
  <c r="P80" i="35"/>
  <c r="P81" i="35"/>
  <c r="P82" i="35"/>
  <c r="P83" i="35"/>
  <c r="P84" i="35"/>
  <c r="P85" i="35"/>
  <c r="P86" i="35"/>
  <c r="P87" i="35"/>
  <c r="P88" i="35"/>
  <c r="P89" i="35"/>
  <c r="P90" i="35"/>
  <c r="P91" i="35"/>
  <c r="P92" i="35"/>
  <c r="P93" i="35"/>
  <c r="P94" i="35"/>
  <c r="P95" i="35"/>
  <c r="P96" i="35"/>
  <c r="P97" i="35"/>
  <c r="P6" i="35"/>
  <c r="N97" i="35"/>
  <c r="N96" i="35"/>
  <c r="N95" i="35"/>
  <c r="N94" i="35"/>
  <c r="N93" i="35"/>
  <c r="N92" i="35"/>
  <c r="N91" i="35"/>
  <c r="N90" i="35"/>
  <c r="N89" i="35"/>
  <c r="N88" i="35"/>
  <c r="N87" i="35"/>
  <c r="N86" i="35"/>
  <c r="N85" i="35"/>
  <c r="N84" i="35"/>
  <c r="N83" i="35"/>
  <c r="N82" i="35"/>
  <c r="N81" i="35"/>
  <c r="N80" i="35"/>
  <c r="N79" i="35"/>
  <c r="N78" i="35"/>
  <c r="N77" i="35"/>
  <c r="N76" i="35"/>
  <c r="N75" i="35"/>
  <c r="N74" i="35"/>
  <c r="N73" i="35"/>
  <c r="N72" i="35"/>
  <c r="N71" i="35"/>
  <c r="N64" i="35"/>
  <c r="N63" i="35"/>
  <c r="N62" i="35"/>
  <c r="N61" i="35"/>
  <c r="N60" i="35"/>
  <c r="N59" i="35"/>
  <c r="N44" i="35"/>
  <c r="N43" i="35"/>
  <c r="N42" i="35"/>
  <c r="N41" i="35"/>
  <c r="N40" i="35"/>
  <c r="N39" i="35"/>
  <c r="N38" i="35"/>
  <c r="N37" i="35"/>
  <c r="N36" i="35"/>
  <c r="N35" i="35"/>
  <c r="N34" i="35"/>
  <c r="N33" i="35"/>
  <c r="N32" i="35"/>
  <c r="N31" i="35"/>
  <c r="N20" i="35"/>
  <c r="N19" i="35"/>
  <c r="N18" i="35"/>
  <c r="N17" i="35"/>
  <c r="N16" i="35"/>
  <c r="N15" i="35"/>
  <c r="N14" i="35"/>
  <c r="N13" i="35"/>
  <c r="N12" i="35"/>
  <c r="N11" i="35"/>
  <c r="N10" i="35"/>
  <c r="N9" i="35"/>
  <c r="N8" i="35"/>
  <c r="N7" i="35"/>
  <c r="N6" i="35"/>
  <c r="E3" i="33" l="1"/>
  <c r="E4" i="33"/>
  <c r="E5" i="33"/>
  <c r="E6" i="33"/>
  <c r="E7" i="33"/>
  <c r="E8" i="33"/>
  <c r="E9" i="33"/>
  <c r="E10" i="33"/>
  <c r="E11" i="33"/>
  <c r="E12" i="33"/>
  <c r="E13" i="33"/>
  <c r="E14" i="33"/>
  <c r="E15" i="33"/>
  <c r="E16" i="33"/>
  <c r="E17" i="33"/>
  <c r="E18" i="33"/>
  <c r="E19" i="33"/>
  <c r="E20" i="33"/>
  <c r="E21" i="33"/>
  <c r="E22" i="33"/>
  <c r="E23" i="33"/>
  <c r="E24" i="33"/>
  <c r="E25" i="33"/>
  <c r="E26" i="33"/>
  <c r="E27" i="33"/>
  <c r="E28" i="33"/>
  <c r="E29" i="33"/>
  <c r="E30" i="33"/>
  <c r="E31" i="33"/>
  <c r="E32" i="33"/>
  <c r="E33" i="33"/>
  <c r="E34" i="33"/>
  <c r="E35" i="33"/>
  <c r="E36" i="33"/>
  <c r="E37" i="33"/>
  <c r="E38" i="33"/>
  <c r="E39" i="33"/>
  <c r="E40" i="33"/>
  <c r="E41" i="33"/>
  <c r="E42" i="33"/>
  <c r="E43" i="33"/>
  <c r="E44" i="33"/>
  <c r="E45" i="33"/>
  <c r="E46" i="33"/>
  <c r="E47" i="33"/>
  <c r="E48" i="33"/>
  <c r="E49" i="33"/>
  <c r="E50" i="33"/>
  <c r="E51" i="33"/>
  <c r="E52" i="33"/>
  <c r="E53" i="33"/>
  <c r="E54" i="33"/>
  <c r="E55" i="33"/>
  <c r="E56" i="33"/>
  <c r="E57" i="33"/>
  <c r="E58" i="33"/>
  <c r="E59" i="33"/>
  <c r="E60" i="33"/>
  <c r="E61" i="33"/>
  <c r="E62" i="33"/>
  <c r="E63" i="33"/>
  <c r="E64" i="33"/>
  <c r="E65" i="33"/>
  <c r="E66" i="33"/>
  <c r="E67" i="33"/>
  <c r="E68" i="33"/>
  <c r="E69" i="33"/>
  <c r="E70" i="33"/>
  <c r="E71" i="33"/>
  <c r="E72" i="33"/>
  <c r="E73" i="33"/>
  <c r="E74" i="33"/>
  <c r="E75" i="33"/>
  <c r="E76" i="33"/>
  <c r="E77" i="33"/>
  <c r="E78" i="33"/>
  <c r="E79" i="33"/>
  <c r="E80" i="33"/>
  <c r="E81" i="33"/>
  <c r="E82" i="33"/>
  <c r="E83" i="33"/>
  <c r="E84" i="33"/>
  <c r="E85" i="33"/>
  <c r="E86" i="33"/>
  <c r="E87" i="33"/>
  <c r="E88" i="33"/>
  <c r="E89" i="33"/>
  <c r="E90" i="33"/>
  <c r="E91" i="33"/>
  <c r="E92" i="33"/>
  <c r="E93" i="33"/>
  <c r="E94" i="33"/>
  <c r="E95" i="33"/>
  <c r="E96" i="33"/>
  <c r="E97" i="33"/>
  <c r="E98" i="33"/>
  <c r="E99" i="33"/>
  <c r="E100" i="33"/>
  <c r="E101" i="33"/>
  <c r="E102" i="33"/>
  <c r="E103" i="33"/>
  <c r="E104" i="33"/>
  <c r="E105" i="33"/>
  <c r="E106" i="33"/>
  <c r="E107" i="33"/>
  <c r="E108" i="33"/>
  <c r="E109" i="33"/>
  <c r="E110" i="33"/>
  <c r="E111" i="33"/>
  <c r="E112" i="33"/>
  <c r="E113" i="33"/>
  <c r="E114" i="33"/>
  <c r="E115" i="33"/>
  <c r="E116" i="33"/>
  <c r="E117" i="33"/>
  <c r="E2" i="33"/>
  <c r="AT832" i="1"/>
  <c r="AX832" i="1" s="1"/>
  <c r="AU832" i="1"/>
  <c r="AY832" i="1" s="1"/>
  <c r="AV832" i="1"/>
  <c r="AZ832" i="1" s="1"/>
  <c r="AW832" i="1"/>
  <c r="BA832" i="1" s="1"/>
  <c r="AT833" i="1"/>
  <c r="AX833" i="1" s="1"/>
  <c r="AU833" i="1"/>
  <c r="AY833" i="1" s="1"/>
  <c r="AV833" i="1"/>
  <c r="AZ833" i="1" s="1"/>
  <c r="AW833" i="1"/>
  <c r="BA833" i="1" s="1"/>
  <c r="AT834" i="1"/>
  <c r="AX834" i="1" s="1"/>
  <c r="AU834" i="1"/>
  <c r="AY834" i="1" s="1"/>
  <c r="AV834" i="1"/>
  <c r="AZ834" i="1" s="1"/>
  <c r="AW834" i="1"/>
  <c r="BA834" i="1" s="1"/>
  <c r="AR834" i="1"/>
  <c r="AS834" i="1" s="1"/>
  <c r="AR833" i="1"/>
  <c r="AS833" i="1" s="1"/>
  <c r="AR832" i="1"/>
  <c r="AS832" i="1" s="1"/>
  <c r="AQ834" i="1"/>
  <c r="AQ833" i="1"/>
  <c r="AQ832" i="1"/>
  <c r="AC734" i="1"/>
  <c r="AS734" i="1" s="1"/>
  <c r="F5" i="31" l="1"/>
  <c r="F6" i="31"/>
  <c r="F7" i="31"/>
  <c r="F8" i="31"/>
  <c r="F9" i="31"/>
  <c r="F10" i="31"/>
  <c r="F11" i="31"/>
  <c r="F12" i="31"/>
  <c r="F13" i="31"/>
  <c r="F14" i="31"/>
  <c r="F15" i="31"/>
  <c r="F16" i="31"/>
  <c r="F17" i="31"/>
  <c r="F18" i="31"/>
  <c r="F19" i="31"/>
  <c r="F20" i="31"/>
  <c r="F21" i="31"/>
  <c r="F22" i="31"/>
  <c r="F23" i="31"/>
  <c r="F24" i="31"/>
  <c r="F25" i="31"/>
  <c r="F26" i="31"/>
  <c r="F27" i="31"/>
  <c r="F28" i="31"/>
  <c r="F29" i="31"/>
  <c r="F30" i="31"/>
  <c r="F31" i="31"/>
  <c r="F32" i="31"/>
  <c r="F33" i="31"/>
  <c r="F34" i="31"/>
  <c r="F35" i="31"/>
  <c r="F36" i="31"/>
  <c r="F37" i="31"/>
  <c r="F38" i="31"/>
  <c r="F39" i="31"/>
  <c r="F40" i="31"/>
  <c r="F41" i="31"/>
  <c r="F42" i="31"/>
  <c r="F43" i="31"/>
  <c r="F44" i="31"/>
  <c r="F45" i="31"/>
  <c r="F46" i="31"/>
  <c r="F47" i="31"/>
  <c r="F48" i="31"/>
  <c r="F49" i="31"/>
  <c r="F50" i="31"/>
  <c r="F51" i="31"/>
  <c r="F52" i="31"/>
  <c r="F53" i="31"/>
  <c r="F54" i="31"/>
  <c r="F55" i="31"/>
  <c r="F56" i="31"/>
  <c r="F57" i="31"/>
  <c r="F58" i="31"/>
  <c r="F59" i="31"/>
  <c r="F60" i="31"/>
  <c r="F61" i="31"/>
  <c r="F62" i="31"/>
  <c r="F63" i="31"/>
  <c r="F64" i="31"/>
  <c r="F65" i="31"/>
  <c r="F66" i="31"/>
  <c r="F67" i="31"/>
  <c r="F68" i="31"/>
  <c r="F69" i="31"/>
  <c r="F70" i="31"/>
  <c r="F71" i="31"/>
  <c r="F72" i="31"/>
  <c r="F73" i="31"/>
  <c r="F74" i="31"/>
  <c r="F75" i="31"/>
  <c r="F76" i="31"/>
  <c r="F77" i="31"/>
  <c r="F78" i="31"/>
  <c r="F79" i="31"/>
  <c r="F80" i="31"/>
  <c r="F81" i="31"/>
  <c r="F82" i="31"/>
  <c r="F83" i="31"/>
  <c r="F84" i="31"/>
  <c r="F85" i="31"/>
  <c r="F86" i="31"/>
  <c r="F87" i="31"/>
  <c r="F88" i="31"/>
  <c r="F89" i="31"/>
  <c r="F90" i="31"/>
  <c r="F91" i="31"/>
  <c r="F92" i="31"/>
  <c r="F93" i="31"/>
  <c r="F94" i="31"/>
  <c r="F95" i="31"/>
  <c r="F96" i="31"/>
  <c r="F97" i="31"/>
  <c r="F98" i="31"/>
  <c r="F99" i="31"/>
  <c r="F100" i="31"/>
  <c r="F101" i="31"/>
  <c r="F102" i="31"/>
  <c r="F103" i="31"/>
  <c r="F104" i="31"/>
  <c r="F105" i="31"/>
  <c r="F106" i="31"/>
  <c r="F107" i="31"/>
  <c r="F108" i="31"/>
  <c r="F109" i="31"/>
  <c r="F110" i="31"/>
  <c r="F111" i="31"/>
  <c r="F112" i="31"/>
  <c r="F113" i="31"/>
  <c r="F114" i="31"/>
  <c r="F115" i="31"/>
  <c r="F116" i="31"/>
  <c r="F117" i="31"/>
  <c r="F118" i="31"/>
  <c r="F119" i="31"/>
  <c r="F120" i="31"/>
  <c r="F121" i="31"/>
  <c r="F122" i="31"/>
  <c r="F123" i="31"/>
  <c r="F124" i="31"/>
  <c r="F125" i="31"/>
  <c r="F126" i="31"/>
  <c r="F127" i="31"/>
  <c r="F128" i="31"/>
  <c r="F129" i="31"/>
  <c r="F130" i="31"/>
  <c r="F131" i="31"/>
  <c r="F132" i="31"/>
  <c r="F133" i="31"/>
  <c r="F134" i="31"/>
  <c r="F135" i="31"/>
  <c r="F136" i="31"/>
  <c r="F137" i="31"/>
  <c r="F138" i="31"/>
  <c r="F139" i="31"/>
  <c r="F140" i="31"/>
  <c r="F141" i="31"/>
  <c r="F142" i="31"/>
  <c r="F143" i="31"/>
  <c r="F144" i="31"/>
  <c r="F145" i="31"/>
  <c r="F146" i="31"/>
  <c r="F147" i="31"/>
  <c r="F148" i="31"/>
  <c r="F149" i="31"/>
  <c r="F150" i="31"/>
  <c r="F151" i="31"/>
  <c r="F4" i="31"/>
  <c r="AT108" i="1"/>
  <c r="AX108" i="1" s="1"/>
  <c r="AU108" i="1"/>
  <c r="AY108" i="1" s="1"/>
  <c r="AV108" i="1"/>
  <c r="AZ108" i="1" s="1"/>
  <c r="AW108" i="1"/>
  <c r="BA108" i="1" s="1"/>
  <c r="AT109" i="1"/>
  <c r="AX109" i="1" s="1"/>
  <c r="AU109" i="1"/>
  <c r="AY109" i="1" s="1"/>
  <c r="AV109" i="1"/>
  <c r="AZ109" i="1" s="1"/>
  <c r="AW109" i="1"/>
  <c r="BA109" i="1" s="1"/>
  <c r="AT110" i="1"/>
  <c r="AX110" i="1" s="1"/>
  <c r="AU110" i="1"/>
  <c r="AY110" i="1" s="1"/>
  <c r="AV110" i="1"/>
  <c r="AZ110" i="1" s="1"/>
  <c r="AW110" i="1"/>
  <c r="BA110" i="1" s="1"/>
  <c r="AT111" i="1"/>
  <c r="AX111" i="1" s="1"/>
  <c r="AU111" i="1"/>
  <c r="AY111" i="1" s="1"/>
  <c r="AV111" i="1"/>
  <c r="AZ111" i="1" s="1"/>
  <c r="AW111" i="1"/>
  <c r="BA111" i="1" s="1"/>
  <c r="AT112" i="1"/>
  <c r="AX112" i="1" s="1"/>
  <c r="AU112" i="1"/>
  <c r="AY112" i="1" s="1"/>
  <c r="AV112" i="1"/>
  <c r="AZ112" i="1" s="1"/>
  <c r="AW112" i="1"/>
  <c r="BA112" i="1" s="1"/>
  <c r="AT113" i="1"/>
  <c r="AX113" i="1" s="1"/>
  <c r="AU113" i="1"/>
  <c r="AY113" i="1" s="1"/>
  <c r="AV113" i="1"/>
  <c r="AZ113" i="1" s="1"/>
  <c r="AW113" i="1"/>
  <c r="BA113" i="1" s="1"/>
  <c r="AT114" i="1"/>
  <c r="AX114" i="1" s="1"/>
  <c r="AU114" i="1"/>
  <c r="AY114" i="1" s="1"/>
  <c r="AV114" i="1"/>
  <c r="AZ114" i="1" s="1"/>
  <c r="AW114" i="1"/>
  <c r="BA114" i="1" s="1"/>
  <c r="AT115" i="1"/>
  <c r="AX115" i="1" s="1"/>
  <c r="AU115" i="1"/>
  <c r="AY115" i="1" s="1"/>
  <c r="AV115" i="1"/>
  <c r="AZ115" i="1" s="1"/>
  <c r="AW115" i="1"/>
  <c r="BA115" i="1" s="1"/>
  <c r="AT116" i="1"/>
  <c r="AX116" i="1" s="1"/>
  <c r="AU116" i="1"/>
  <c r="AY116" i="1" s="1"/>
  <c r="AV116" i="1"/>
  <c r="AZ116" i="1" s="1"/>
  <c r="AW116" i="1"/>
  <c r="BA116" i="1" s="1"/>
  <c r="AT117" i="1"/>
  <c r="AX117" i="1" s="1"/>
  <c r="AU117" i="1"/>
  <c r="AY117" i="1" s="1"/>
  <c r="AV117" i="1"/>
  <c r="AZ117" i="1" s="1"/>
  <c r="AW117" i="1"/>
  <c r="BA117" i="1" s="1"/>
  <c r="AT118" i="1"/>
  <c r="AX118" i="1" s="1"/>
  <c r="AU118" i="1"/>
  <c r="AY118" i="1" s="1"/>
  <c r="AV118" i="1"/>
  <c r="AZ118" i="1" s="1"/>
  <c r="AW118" i="1"/>
  <c r="BA118" i="1" s="1"/>
  <c r="AT119" i="1"/>
  <c r="AX119" i="1" s="1"/>
  <c r="AU119" i="1"/>
  <c r="AY119" i="1" s="1"/>
  <c r="AV119" i="1"/>
  <c r="AZ119" i="1" s="1"/>
  <c r="AW119" i="1"/>
  <c r="BA119" i="1" s="1"/>
  <c r="AT120" i="1"/>
  <c r="AX120" i="1" s="1"/>
  <c r="AU120" i="1"/>
  <c r="AY120" i="1" s="1"/>
  <c r="AV120" i="1"/>
  <c r="AZ120" i="1" s="1"/>
  <c r="AW120" i="1"/>
  <c r="BA120" i="1" s="1"/>
  <c r="AT121" i="1"/>
  <c r="AX121" i="1" s="1"/>
  <c r="AU121" i="1"/>
  <c r="AY121" i="1" s="1"/>
  <c r="AV121" i="1"/>
  <c r="AZ121" i="1" s="1"/>
  <c r="AW121" i="1"/>
  <c r="BA121" i="1" s="1"/>
  <c r="AT122" i="1"/>
  <c r="AX122" i="1" s="1"/>
  <c r="AU122" i="1"/>
  <c r="AY122" i="1" s="1"/>
  <c r="AV122" i="1"/>
  <c r="AZ122" i="1" s="1"/>
  <c r="AW122" i="1"/>
  <c r="BA122" i="1" s="1"/>
  <c r="AT123" i="1"/>
  <c r="AX123" i="1" s="1"/>
  <c r="AU123" i="1"/>
  <c r="AY123" i="1" s="1"/>
  <c r="AV123" i="1"/>
  <c r="AZ123" i="1" s="1"/>
  <c r="AW123" i="1"/>
  <c r="BA123" i="1" s="1"/>
  <c r="AT124" i="1"/>
  <c r="AX124" i="1" s="1"/>
  <c r="AU124" i="1"/>
  <c r="AY124" i="1" s="1"/>
  <c r="AV124" i="1"/>
  <c r="AZ124" i="1" s="1"/>
  <c r="AW124" i="1"/>
  <c r="BA124" i="1" s="1"/>
  <c r="AT125" i="1"/>
  <c r="AX125" i="1" s="1"/>
  <c r="AU125" i="1"/>
  <c r="AY125" i="1" s="1"/>
  <c r="AV125" i="1"/>
  <c r="AZ125" i="1" s="1"/>
  <c r="AW125" i="1"/>
  <c r="BA125" i="1" s="1"/>
  <c r="AT126" i="1"/>
  <c r="AX126" i="1" s="1"/>
  <c r="AU126" i="1"/>
  <c r="AY126" i="1" s="1"/>
  <c r="AV126" i="1"/>
  <c r="AZ126" i="1" s="1"/>
  <c r="AW126" i="1"/>
  <c r="BA126" i="1" s="1"/>
  <c r="AT127" i="1"/>
  <c r="AX127" i="1" s="1"/>
  <c r="AU127" i="1"/>
  <c r="AY127" i="1" s="1"/>
  <c r="AV127" i="1"/>
  <c r="AZ127" i="1" s="1"/>
  <c r="AW127" i="1"/>
  <c r="BA127" i="1" s="1"/>
  <c r="AT128" i="1"/>
  <c r="AX128" i="1" s="1"/>
  <c r="AU128" i="1"/>
  <c r="AY128" i="1" s="1"/>
  <c r="AV128" i="1"/>
  <c r="AZ128" i="1" s="1"/>
  <c r="AW128" i="1"/>
  <c r="BA128" i="1" s="1"/>
  <c r="AT129" i="1"/>
  <c r="AX129" i="1" s="1"/>
  <c r="AU129" i="1"/>
  <c r="AY129" i="1" s="1"/>
  <c r="AV129" i="1"/>
  <c r="AZ129" i="1" s="1"/>
  <c r="AW129" i="1"/>
  <c r="BA129" i="1" s="1"/>
  <c r="AT130" i="1"/>
  <c r="AX130" i="1" s="1"/>
  <c r="AU130" i="1"/>
  <c r="AY130" i="1" s="1"/>
  <c r="AV130" i="1"/>
  <c r="AZ130" i="1" s="1"/>
  <c r="AW130" i="1"/>
  <c r="BA130" i="1" s="1"/>
  <c r="AT131" i="1"/>
  <c r="AX131" i="1" s="1"/>
  <c r="AU131" i="1"/>
  <c r="AY131" i="1" s="1"/>
  <c r="AV131" i="1"/>
  <c r="AZ131" i="1" s="1"/>
  <c r="AW131" i="1"/>
  <c r="BA131" i="1" s="1"/>
  <c r="AT132" i="1"/>
  <c r="AX132" i="1" s="1"/>
  <c r="AU132" i="1"/>
  <c r="AY132" i="1" s="1"/>
  <c r="AV132" i="1"/>
  <c r="AZ132" i="1" s="1"/>
  <c r="AW132" i="1"/>
  <c r="BA132" i="1" s="1"/>
  <c r="AT133" i="1"/>
  <c r="AX133" i="1" s="1"/>
  <c r="AU133" i="1"/>
  <c r="AY133" i="1" s="1"/>
  <c r="AV133" i="1"/>
  <c r="AZ133" i="1" s="1"/>
  <c r="AW133" i="1"/>
  <c r="BA133" i="1" s="1"/>
  <c r="AT134" i="1"/>
  <c r="AX134" i="1" s="1"/>
  <c r="AU134" i="1"/>
  <c r="AY134" i="1" s="1"/>
  <c r="AV134" i="1"/>
  <c r="AZ134" i="1" s="1"/>
  <c r="AW134" i="1"/>
  <c r="BA134" i="1" s="1"/>
  <c r="AT135" i="1"/>
  <c r="AX135" i="1" s="1"/>
  <c r="AU135" i="1"/>
  <c r="AY135" i="1" s="1"/>
  <c r="AV135" i="1"/>
  <c r="AZ135" i="1" s="1"/>
  <c r="AW135" i="1"/>
  <c r="BA135" i="1" s="1"/>
  <c r="AT136" i="1"/>
  <c r="AX136" i="1" s="1"/>
  <c r="AU136" i="1"/>
  <c r="AY136" i="1" s="1"/>
  <c r="AV136" i="1"/>
  <c r="AZ136" i="1" s="1"/>
  <c r="AW136" i="1"/>
  <c r="BA136" i="1" s="1"/>
  <c r="AT137" i="1"/>
  <c r="AX137" i="1" s="1"/>
  <c r="AU137" i="1"/>
  <c r="AY137" i="1" s="1"/>
  <c r="AV137" i="1"/>
  <c r="AZ137" i="1" s="1"/>
  <c r="AW137" i="1"/>
  <c r="BA137" i="1" s="1"/>
  <c r="AT138" i="1"/>
  <c r="AX138" i="1" s="1"/>
  <c r="AU138" i="1"/>
  <c r="AY138" i="1" s="1"/>
  <c r="AV138" i="1"/>
  <c r="AZ138" i="1" s="1"/>
  <c r="AW138" i="1"/>
  <c r="BA138" i="1" s="1"/>
  <c r="AT139" i="1"/>
  <c r="AX139" i="1" s="1"/>
  <c r="AU139" i="1"/>
  <c r="AY139" i="1" s="1"/>
  <c r="AV139" i="1"/>
  <c r="AZ139" i="1" s="1"/>
  <c r="AW139" i="1"/>
  <c r="BA139" i="1" s="1"/>
  <c r="AT140" i="1"/>
  <c r="AX140" i="1" s="1"/>
  <c r="AU140" i="1"/>
  <c r="AY140" i="1" s="1"/>
  <c r="AV140" i="1"/>
  <c r="AZ140" i="1" s="1"/>
  <c r="AW140" i="1"/>
  <c r="BA140" i="1" s="1"/>
  <c r="AT141" i="1"/>
  <c r="AX141" i="1" s="1"/>
  <c r="AU141" i="1"/>
  <c r="AY141" i="1" s="1"/>
  <c r="AV141" i="1"/>
  <c r="AZ141" i="1" s="1"/>
  <c r="AW141" i="1"/>
  <c r="BA141" i="1" s="1"/>
  <c r="AT142" i="1"/>
  <c r="AX142" i="1" s="1"/>
  <c r="AU142" i="1"/>
  <c r="AY142" i="1" s="1"/>
  <c r="AV142" i="1"/>
  <c r="AZ142" i="1" s="1"/>
  <c r="AW142" i="1"/>
  <c r="BA142" i="1" s="1"/>
  <c r="AT143" i="1"/>
  <c r="AX143" i="1" s="1"/>
  <c r="AU143" i="1"/>
  <c r="AY143" i="1" s="1"/>
  <c r="AV143" i="1"/>
  <c r="AZ143" i="1" s="1"/>
  <c r="AW143" i="1"/>
  <c r="BA143" i="1" s="1"/>
  <c r="AT144" i="1"/>
  <c r="AX144" i="1" s="1"/>
  <c r="AU144" i="1"/>
  <c r="AY144" i="1" s="1"/>
  <c r="AV144" i="1"/>
  <c r="AZ144" i="1" s="1"/>
  <c r="AW144" i="1"/>
  <c r="BA144" i="1" s="1"/>
  <c r="AT145" i="1"/>
  <c r="AX145" i="1" s="1"/>
  <c r="AU145" i="1"/>
  <c r="AY145" i="1" s="1"/>
  <c r="AV145" i="1"/>
  <c r="AZ145" i="1" s="1"/>
  <c r="AW145" i="1"/>
  <c r="BA145" i="1" s="1"/>
  <c r="AT146" i="1"/>
  <c r="AX146" i="1" s="1"/>
  <c r="AU146" i="1"/>
  <c r="AY146" i="1" s="1"/>
  <c r="AV146" i="1"/>
  <c r="AZ146" i="1" s="1"/>
  <c r="AW146" i="1"/>
  <c r="BA146" i="1" s="1"/>
  <c r="AT147" i="1"/>
  <c r="AX147" i="1" s="1"/>
  <c r="AU147" i="1"/>
  <c r="AY147" i="1" s="1"/>
  <c r="AV147" i="1"/>
  <c r="AZ147" i="1" s="1"/>
  <c r="AW147" i="1"/>
  <c r="BA147" i="1" s="1"/>
  <c r="AT148" i="1"/>
  <c r="AX148" i="1" s="1"/>
  <c r="AU148" i="1"/>
  <c r="AY148" i="1" s="1"/>
  <c r="AV148" i="1"/>
  <c r="AZ148" i="1" s="1"/>
  <c r="AW148" i="1"/>
  <c r="BA148" i="1" s="1"/>
  <c r="AT149" i="1"/>
  <c r="AX149" i="1" s="1"/>
  <c r="AU149" i="1"/>
  <c r="AY149" i="1" s="1"/>
  <c r="AV149" i="1"/>
  <c r="AZ149" i="1" s="1"/>
  <c r="AW149" i="1"/>
  <c r="BA149" i="1" s="1"/>
  <c r="AT150" i="1"/>
  <c r="AX150" i="1" s="1"/>
  <c r="AU150" i="1"/>
  <c r="AY150" i="1" s="1"/>
  <c r="AV150" i="1"/>
  <c r="AZ150" i="1" s="1"/>
  <c r="AW150" i="1"/>
  <c r="BA150" i="1" s="1"/>
  <c r="AT151" i="1"/>
  <c r="AX151" i="1" s="1"/>
  <c r="AU151" i="1"/>
  <c r="AY151" i="1" s="1"/>
  <c r="AV151" i="1"/>
  <c r="AZ151" i="1" s="1"/>
  <c r="AW151" i="1"/>
  <c r="BA151" i="1" s="1"/>
  <c r="AT152" i="1"/>
  <c r="AX152" i="1" s="1"/>
  <c r="AU152" i="1"/>
  <c r="AY152" i="1" s="1"/>
  <c r="AV152" i="1"/>
  <c r="AZ152" i="1" s="1"/>
  <c r="AW152" i="1"/>
  <c r="BA152" i="1" s="1"/>
  <c r="AT153" i="1"/>
  <c r="AX153" i="1" s="1"/>
  <c r="AU153" i="1"/>
  <c r="AY153" i="1" s="1"/>
  <c r="AV153" i="1"/>
  <c r="AZ153" i="1" s="1"/>
  <c r="AW153" i="1"/>
  <c r="BA153" i="1" s="1"/>
  <c r="AT154" i="1"/>
  <c r="AX154" i="1" s="1"/>
  <c r="AU154" i="1"/>
  <c r="AY154" i="1" s="1"/>
  <c r="AV154" i="1"/>
  <c r="AZ154" i="1" s="1"/>
  <c r="AW154" i="1"/>
  <c r="BA154" i="1" s="1"/>
  <c r="AT155" i="1"/>
  <c r="AX155" i="1" s="1"/>
  <c r="AU155" i="1"/>
  <c r="AY155" i="1" s="1"/>
  <c r="AV155" i="1"/>
  <c r="AZ155" i="1" s="1"/>
  <c r="AW155" i="1"/>
  <c r="BA155" i="1" s="1"/>
  <c r="AT156" i="1"/>
  <c r="AX156" i="1" s="1"/>
  <c r="AU156" i="1"/>
  <c r="AY156" i="1" s="1"/>
  <c r="AV156" i="1"/>
  <c r="AZ156" i="1" s="1"/>
  <c r="AW156" i="1"/>
  <c r="BA156" i="1" s="1"/>
  <c r="AT157" i="1"/>
  <c r="AX157" i="1" s="1"/>
  <c r="AU157" i="1"/>
  <c r="AY157" i="1" s="1"/>
  <c r="AV157" i="1"/>
  <c r="AZ157" i="1" s="1"/>
  <c r="AW157" i="1"/>
  <c r="BA157" i="1" s="1"/>
  <c r="AT158" i="1"/>
  <c r="AX158" i="1" s="1"/>
  <c r="AU158" i="1"/>
  <c r="AY158" i="1" s="1"/>
  <c r="AV158" i="1"/>
  <c r="AZ158" i="1" s="1"/>
  <c r="AW158" i="1"/>
  <c r="BA158" i="1" s="1"/>
  <c r="AT159" i="1"/>
  <c r="AX159" i="1" s="1"/>
  <c r="AU159" i="1"/>
  <c r="AY159" i="1" s="1"/>
  <c r="AV159" i="1"/>
  <c r="AZ159" i="1" s="1"/>
  <c r="AW159" i="1"/>
  <c r="BA159" i="1" s="1"/>
  <c r="AT160" i="1"/>
  <c r="AX160" i="1" s="1"/>
  <c r="AU160" i="1"/>
  <c r="AY160" i="1" s="1"/>
  <c r="AV160" i="1"/>
  <c r="AZ160" i="1" s="1"/>
  <c r="AW160" i="1"/>
  <c r="BA160" i="1" s="1"/>
  <c r="AT161" i="1"/>
  <c r="AX161" i="1" s="1"/>
  <c r="AU161" i="1"/>
  <c r="AY161" i="1" s="1"/>
  <c r="AV161" i="1"/>
  <c r="AZ161" i="1" s="1"/>
  <c r="AW161" i="1"/>
  <c r="BA161" i="1" s="1"/>
  <c r="AT162" i="1"/>
  <c r="AX162" i="1" s="1"/>
  <c r="AU162" i="1"/>
  <c r="AY162" i="1" s="1"/>
  <c r="AV162" i="1"/>
  <c r="AZ162" i="1" s="1"/>
  <c r="AW162" i="1"/>
  <c r="BA162" i="1" s="1"/>
  <c r="AT163" i="1"/>
  <c r="AX163" i="1" s="1"/>
  <c r="AU163" i="1"/>
  <c r="AY163" i="1" s="1"/>
  <c r="AV163" i="1"/>
  <c r="AZ163" i="1" s="1"/>
  <c r="AW163" i="1"/>
  <c r="BA163" i="1" s="1"/>
  <c r="AT164" i="1"/>
  <c r="AX164" i="1" s="1"/>
  <c r="AU164" i="1"/>
  <c r="AY164" i="1" s="1"/>
  <c r="AV164" i="1"/>
  <c r="AZ164" i="1" s="1"/>
  <c r="AW164" i="1"/>
  <c r="BA164" i="1" s="1"/>
  <c r="AT165" i="1"/>
  <c r="AX165" i="1" s="1"/>
  <c r="AU165" i="1"/>
  <c r="AY165" i="1" s="1"/>
  <c r="AV165" i="1"/>
  <c r="AZ165" i="1" s="1"/>
  <c r="AW165" i="1"/>
  <c r="BA165" i="1" s="1"/>
  <c r="AT166" i="1"/>
  <c r="AX166" i="1" s="1"/>
  <c r="AU166" i="1"/>
  <c r="AY166" i="1" s="1"/>
  <c r="AV166" i="1"/>
  <c r="AZ166" i="1" s="1"/>
  <c r="AW166" i="1"/>
  <c r="BA166" i="1" s="1"/>
  <c r="AT167" i="1"/>
  <c r="AX167" i="1" s="1"/>
  <c r="AU167" i="1"/>
  <c r="AY167" i="1" s="1"/>
  <c r="AV167" i="1"/>
  <c r="AZ167" i="1" s="1"/>
  <c r="AW167" i="1"/>
  <c r="BA167" i="1" s="1"/>
  <c r="AT168" i="1"/>
  <c r="AX168" i="1" s="1"/>
  <c r="AU168" i="1"/>
  <c r="AY168" i="1" s="1"/>
  <c r="AV168" i="1"/>
  <c r="AZ168" i="1" s="1"/>
  <c r="AW168" i="1"/>
  <c r="BA168" i="1" s="1"/>
  <c r="AT169" i="1"/>
  <c r="AX169" i="1" s="1"/>
  <c r="AU169" i="1"/>
  <c r="AY169" i="1" s="1"/>
  <c r="AV169" i="1"/>
  <c r="AZ169" i="1" s="1"/>
  <c r="AW169" i="1"/>
  <c r="BA169" i="1" s="1"/>
  <c r="AT170" i="1"/>
  <c r="AX170" i="1" s="1"/>
  <c r="AU170" i="1"/>
  <c r="AY170" i="1" s="1"/>
  <c r="AV170" i="1"/>
  <c r="AZ170" i="1" s="1"/>
  <c r="AW170" i="1"/>
  <c r="BA170" i="1" s="1"/>
  <c r="AT171" i="1"/>
  <c r="AX171" i="1" s="1"/>
  <c r="AU171" i="1"/>
  <c r="AY171" i="1" s="1"/>
  <c r="AV171" i="1"/>
  <c r="AZ171" i="1" s="1"/>
  <c r="AW171" i="1"/>
  <c r="BA171" i="1" s="1"/>
  <c r="AT172" i="1"/>
  <c r="AX172" i="1" s="1"/>
  <c r="AU172" i="1"/>
  <c r="AY172" i="1" s="1"/>
  <c r="AV172" i="1"/>
  <c r="AZ172" i="1" s="1"/>
  <c r="AW172" i="1"/>
  <c r="BA172" i="1" s="1"/>
  <c r="AT173" i="1"/>
  <c r="AX173" i="1" s="1"/>
  <c r="AU173" i="1"/>
  <c r="AY173" i="1" s="1"/>
  <c r="AV173" i="1"/>
  <c r="AZ173" i="1" s="1"/>
  <c r="AW173" i="1"/>
  <c r="BA173" i="1" s="1"/>
  <c r="AT174" i="1"/>
  <c r="AX174" i="1" s="1"/>
  <c r="AU174" i="1"/>
  <c r="AY174" i="1" s="1"/>
  <c r="AV174" i="1"/>
  <c r="AZ174" i="1" s="1"/>
  <c r="AW174" i="1"/>
  <c r="BA174" i="1" s="1"/>
  <c r="AT175" i="1"/>
  <c r="AX175" i="1" s="1"/>
  <c r="AU175" i="1"/>
  <c r="AY175" i="1" s="1"/>
  <c r="AV175" i="1"/>
  <c r="AZ175" i="1" s="1"/>
  <c r="AW175" i="1"/>
  <c r="BA175" i="1" s="1"/>
  <c r="AT176" i="1"/>
  <c r="AX176" i="1" s="1"/>
  <c r="AU176" i="1"/>
  <c r="AY176" i="1" s="1"/>
  <c r="AV176" i="1"/>
  <c r="AZ176" i="1" s="1"/>
  <c r="AW176" i="1"/>
  <c r="BA176" i="1" s="1"/>
  <c r="AT177" i="1"/>
  <c r="AX177" i="1" s="1"/>
  <c r="AU177" i="1"/>
  <c r="AY177" i="1" s="1"/>
  <c r="AV177" i="1"/>
  <c r="AZ177" i="1" s="1"/>
  <c r="AW177" i="1"/>
  <c r="BA177" i="1" s="1"/>
  <c r="AT178" i="1"/>
  <c r="AX178" i="1" s="1"/>
  <c r="AU178" i="1"/>
  <c r="AY178" i="1" s="1"/>
  <c r="AV178" i="1"/>
  <c r="AZ178" i="1" s="1"/>
  <c r="AW178" i="1"/>
  <c r="BA178" i="1" s="1"/>
  <c r="AT179" i="1"/>
  <c r="AX179" i="1" s="1"/>
  <c r="AU179" i="1"/>
  <c r="AY179" i="1" s="1"/>
  <c r="AV179" i="1"/>
  <c r="AZ179" i="1" s="1"/>
  <c r="AW179" i="1"/>
  <c r="BA179" i="1" s="1"/>
  <c r="AT180" i="1"/>
  <c r="AX180" i="1" s="1"/>
  <c r="AU180" i="1"/>
  <c r="AY180" i="1" s="1"/>
  <c r="AV180" i="1"/>
  <c r="AZ180" i="1" s="1"/>
  <c r="AW180" i="1"/>
  <c r="BA180" i="1" s="1"/>
  <c r="AT181" i="1"/>
  <c r="AX181" i="1" s="1"/>
  <c r="AU181" i="1"/>
  <c r="AY181" i="1" s="1"/>
  <c r="AV181" i="1"/>
  <c r="AZ181" i="1" s="1"/>
  <c r="AW181" i="1"/>
  <c r="BA181" i="1" s="1"/>
  <c r="AT182" i="1"/>
  <c r="AX182" i="1" s="1"/>
  <c r="AU182" i="1"/>
  <c r="AY182" i="1" s="1"/>
  <c r="AV182" i="1"/>
  <c r="AZ182" i="1" s="1"/>
  <c r="AW182" i="1"/>
  <c r="BA182" i="1" s="1"/>
  <c r="AT183" i="1"/>
  <c r="AX183" i="1" s="1"/>
  <c r="AU183" i="1"/>
  <c r="AY183" i="1" s="1"/>
  <c r="AV183" i="1"/>
  <c r="AZ183" i="1" s="1"/>
  <c r="AW183" i="1"/>
  <c r="BA183" i="1" s="1"/>
  <c r="AT184" i="1"/>
  <c r="AX184" i="1" s="1"/>
  <c r="AU184" i="1"/>
  <c r="AY184" i="1" s="1"/>
  <c r="AV184" i="1"/>
  <c r="AZ184" i="1" s="1"/>
  <c r="AW184" i="1"/>
  <c r="BA184" i="1" s="1"/>
  <c r="AT185" i="1"/>
  <c r="AX185" i="1" s="1"/>
  <c r="AU185" i="1"/>
  <c r="AY185" i="1" s="1"/>
  <c r="AV185" i="1"/>
  <c r="AZ185" i="1" s="1"/>
  <c r="AW185" i="1"/>
  <c r="BA185" i="1" s="1"/>
  <c r="AT186" i="1"/>
  <c r="AX186" i="1" s="1"/>
  <c r="AU186" i="1"/>
  <c r="AY186" i="1" s="1"/>
  <c r="AV186" i="1"/>
  <c r="AZ186" i="1" s="1"/>
  <c r="AW186" i="1"/>
  <c r="BA186" i="1" s="1"/>
  <c r="AT187" i="1"/>
  <c r="AX187" i="1" s="1"/>
  <c r="AU187" i="1"/>
  <c r="AY187" i="1" s="1"/>
  <c r="AV187" i="1"/>
  <c r="AZ187" i="1" s="1"/>
  <c r="AW187" i="1"/>
  <c r="BA187" i="1" s="1"/>
  <c r="AT188" i="1"/>
  <c r="AX188" i="1" s="1"/>
  <c r="AU188" i="1"/>
  <c r="AY188" i="1" s="1"/>
  <c r="AV188" i="1"/>
  <c r="AZ188" i="1" s="1"/>
  <c r="AW188" i="1"/>
  <c r="BA188" i="1" s="1"/>
  <c r="AT189" i="1"/>
  <c r="AX189" i="1" s="1"/>
  <c r="AU189" i="1"/>
  <c r="AY189" i="1" s="1"/>
  <c r="AV189" i="1"/>
  <c r="AZ189" i="1" s="1"/>
  <c r="AW189" i="1"/>
  <c r="BA189" i="1" s="1"/>
  <c r="AT190" i="1"/>
  <c r="AX190" i="1" s="1"/>
  <c r="AU190" i="1"/>
  <c r="AY190" i="1" s="1"/>
  <c r="AV190" i="1"/>
  <c r="AZ190" i="1" s="1"/>
  <c r="AW190" i="1"/>
  <c r="BA190" i="1" s="1"/>
  <c r="AT191" i="1"/>
  <c r="AX191" i="1" s="1"/>
  <c r="AU191" i="1"/>
  <c r="AY191" i="1" s="1"/>
  <c r="AV191" i="1"/>
  <c r="AZ191" i="1" s="1"/>
  <c r="AW191" i="1"/>
  <c r="BA191" i="1" s="1"/>
  <c r="AT192" i="1"/>
  <c r="AX192" i="1" s="1"/>
  <c r="AU192" i="1"/>
  <c r="AY192" i="1" s="1"/>
  <c r="AV192" i="1"/>
  <c r="AZ192" i="1" s="1"/>
  <c r="AW192" i="1"/>
  <c r="BA192" i="1" s="1"/>
  <c r="AT193" i="1"/>
  <c r="AX193" i="1" s="1"/>
  <c r="AU193" i="1"/>
  <c r="AY193" i="1" s="1"/>
  <c r="AV193" i="1"/>
  <c r="AZ193" i="1" s="1"/>
  <c r="AW193" i="1"/>
  <c r="BA193" i="1" s="1"/>
  <c r="AT194" i="1"/>
  <c r="AX194" i="1" s="1"/>
  <c r="AU194" i="1"/>
  <c r="AY194" i="1" s="1"/>
  <c r="AV194" i="1"/>
  <c r="AZ194" i="1" s="1"/>
  <c r="AW194" i="1"/>
  <c r="BA194" i="1" s="1"/>
  <c r="AT195" i="1"/>
  <c r="AX195" i="1" s="1"/>
  <c r="AU195" i="1"/>
  <c r="AY195" i="1" s="1"/>
  <c r="AV195" i="1"/>
  <c r="AZ195" i="1" s="1"/>
  <c r="AW195" i="1"/>
  <c r="BA195" i="1" s="1"/>
  <c r="AT196" i="1"/>
  <c r="AX196" i="1" s="1"/>
  <c r="AU196" i="1"/>
  <c r="AY196" i="1" s="1"/>
  <c r="AV196" i="1"/>
  <c r="AZ196" i="1" s="1"/>
  <c r="AW196" i="1"/>
  <c r="BA196" i="1" s="1"/>
  <c r="AT197" i="1"/>
  <c r="AX197" i="1" s="1"/>
  <c r="AU197" i="1"/>
  <c r="AY197" i="1" s="1"/>
  <c r="AV197" i="1"/>
  <c r="AZ197" i="1" s="1"/>
  <c r="AW197" i="1"/>
  <c r="BA197" i="1" s="1"/>
  <c r="AT198" i="1"/>
  <c r="AX198" i="1" s="1"/>
  <c r="AU198" i="1"/>
  <c r="AY198" i="1" s="1"/>
  <c r="AV198" i="1"/>
  <c r="AZ198" i="1" s="1"/>
  <c r="AW198" i="1"/>
  <c r="BA198" i="1" s="1"/>
  <c r="AT199" i="1"/>
  <c r="AX199" i="1" s="1"/>
  <c r="AU199" i="1"/>
  <c r="AY199" i="1" s="1"/>
  <c r="AV199" i="1"/>
  <c r="AZ199" i="1" s="1"/>
  <c r="AW199" i="1"/>
  <c r="BA199" i="1" s="1"/>
  <c r="AT200" i="1"/>
  <c r="AX200" i="1" s="1"/>
  <c r="AU200" i="1"/>
  <c r="AY200" i="1" s="1"/>
  <c r="AV200" i="1"/>
  <c r="AZ200" i="1" s="1"/>
  <c r="AW200" i="1"/>
  <c r="BA200" i="1" s="1"/>
  <c r="AT201" i="1"/>
  <c r="AX201" i="1" s="1"/>
  <c r="AU201" i="1"/>
  <c r="AY201" i="1" s="1"/>
  <c r="AV201" i="1"/>
  <c r="AZ201" i="1" s="1"/>
  <c r="AW201" i="1"/>
  <c r="BA201" i="1" s="1"/>
  <c r="AT202" i="1"/>
  <c r="AX202" i="1" s="1"/>
  <c r="AU202" i="1"/>
  <c r="AY202" i="1" s="1"/>
  <c r="AV202" i="1"/>
  <c r="AZ202" i="1" s="1"/>
  <c r="AW202" i="1"/>
  <c r="BA202" i="1" s="1"/>
  <c r="AT203" i="1"/>
  <c r="AX203" i="1" s="1"/>
  <c r="AU203" i="1"/>
  <c r="AY203" i="1" s="1"/>
  <c r="AV203" i="1"/>
  <c r="AZ203" i="1" s="1"/>
  <c r="AW203" i="1"/>
  <c r="BA203" i="1" s="1"/>
  <c r="AT204" i="1"/>
  <c r="AX204" i="1" s="1"/>
  <c r="AU204" i="1"/>
  <c r="AY204" i="1" s="1"/>
  <c r="AV204" i="1"/>
  <c r="AZ204" i="1" s="1"/>
  <c r="AW204" i="1"/>
  <c r="BA204" i="1" s="1"/>
  <c r="AT205" i="1"/>
  <c r="AX205" i="1" s="1"/>
  <c r="AU205" i="1"/>
  <c r="AY205" i="1" s="1"/>
  <c r="AV205" i="1"/>
  <c r="AZ205" i="1" s="1"/>
  <c r="AW205" i="1"/>
  <c r="BA205" i="1" s="1"/>
  <c r="AT206" i="1"/>
  <c r="AX206" i="1" s="1"/>
  <c r="AU206" i="1"/>
  <c r="AY206" i="1" s="1"/>
  <c r="AV206" i="1"/>
  <c r="AZ206" i="1" s="1"/>
  <c r="AW206" i="1"/>
  <c r="BA206" i="1" s="1"/>
  <c r="AT207" i="1"/>
  <c r="AX207" i="1" s="1"/>
  <c r="AU207" i="1"/>
  <c r="AY207" i="1" s="1"/>
  <c r="AV207" i="1"/>
  <c r="AZ207" i="1" s="1"/>
  <c r="AW207" i="1"/>
  <c r="BA207" i="1" s="1"/>
  <c r="AT208" i="1"/>
  <c r="AX208" i="1" s="1"/>
  <c r="AU208" i="1"/>
  <c r="AY208" i="1" s="1"/>
  <c r="AV208" i="1"/>
  <c r="AZ208" i="1" s="1"/>
  <c r="AW208" i="1"/>
  <c r="BA208" i="1" s="1"/>
  <c r="AT209" i="1"/>
  <c r="AX209" i="1" s="1"/>
  <c r="AU209" i="1"/>
  <c r="AY209" i="1" s="1"/>
  <c r="AV209" i="1"/>
  <c r="AZ209" i="1" s="1"/>
  <c r="AW209" i="1"/>
  <c r="BA209" i="1" s="1"/>
  <c r="AT210" i="1"/>
  <c r="AX210" i="1" s="1"/>
  <c r="AU210" i="1"/>
  <c r="AY210" i="1" s="1"/>
  <c r="AV210" i="1"/>
  <c r="AZ210" i="1" s="1"/>
  <c r="AW210" i="1"/>
  <c r="BA210" i="1" s="1"/>
  <c r="AT211" i="1"/>
  <c r="AX211" i="1" s="1"/>
  <c r="AU211" i="1"/>
  <c r="AY211" i="1" s="1"/>
  <c r="AV211" i="1"/>
  <c r="AZ211" i="1" s="1"/>
  <c r="AW211" i="1"/>
  <c r="BA211" i="1" s="1"/>
  <c r="AT212" i="1"/>
  <c r="AX212" i="1" s="1"/>
  <c r="AU212" i="1"/>
  <c r="AY212" i="1" s="1"/>
  <c r="AV212" i="1"/>
  <c r="AZ212" i="1" s="1"/>
  <c r="AW212" i="1"/>
  <c r="BA212" i="1" s="1"/>
  <c r="AT213" i="1"/>
  <c r="AX213" i="1" s="1"/>
  <c r="AU213" i="1"/>
  <c r="AY213" i="1" s="1"/>
  <c r="AV213" i="1"/>
  <c r="AZ213" i="1" s="1"/>
  <c r="AW213" i="1"/>
  <c r="BA213" i="1" s="1"/>
  <c r="AT214" i="1"/>
  <c r="AX214" i="1" s="1"/>
  <c r="AU214" i="1"/>
  <c r="AY214" i="1" s="1"/>
  <c r="AV214" i="1"/>
  <c r="AZ214" i="1" s="1"/>
  <c r="AW214" i="1"/>
  <c r="BA214" i="1" s="1"/>
  <c r="AT215" i="1"/>
  <c r="AX215" i="1" s="1"/>
  <c r="AU215" i="1"/>
  <c r="AY215" i="1" s="1"/>
  <c r="AV215" i="1"/>
  <c r="AZ215" i="1" s="1"/>
  <c r="AW215" i="1"/>
  <c r="BA215" i="1" s="1"/>
  <c r="AT216" i="1"/>
  <c r="AX216" i="1" s="1"/>
  <c r="AU216" i="1"/>
  <c r="AY216" i="1" s="1"/>
  <c r="AV216" i="1"/>
  <c r="AZ216" i="1" s="1"/>
  <c r="AW216" i="1"/>
  <c r="BA216" i="1" s="1"/>
  <c r="AT217" i="1"/>
  <c r="AX217" i="1" s="1"/>
  <c r="AU217" i="1"/>
  <c r="AY217" i="1" s="1"/>
  <c r="AV217" i="1"/>
  <c r="AZ217" i="1" s="1"/>
  <c r="AW217" i="1"/>
  <c r="BA217" i="1" s="1"/>
  <c r="AT218" i="1"/>
  <c r="AX218" i="1" s="1"/>
  <c r="AU218" i="1"/>
  <c r="AY218" i="1" s="1"/>
  <c r="AV218" i="1"/>
  <c r="AZ218" i="1" s="1"/>
  <c r="AW218" i="1"/>
  <c r="BA218" i="1" s="1"/>
  <c r="AT219" i="1"/>
  <c r="AX219" i="1" s="1"/>
  <c r="AU219" i="1"/>
  <c r="AY219" i="1" s="1"/>
  <c r="AV219" i="1"/>
  <c r="AZ219" i="1" s="1"/>
  <c r="AW219" i="1"/>
  <c r="BA219" i="1" s="1"/>
  <c r="AT220" i="1"/>
  <c r="AX220" i="1" s="1"/>
  <c r="AU220" i="1"/>
  <c r="AY220" i="1" s="1"/>
  <c r="AV220" i="1"/>
  <c r="AZ220" i="1" s="1"/>
  <c r="AW220" i="1"/>
  <c r="BA220" i="1" s="1"/>
  <c r="AT221" i="1"/>
  <c r="AX221" i="1" s="1"/>
  <c r="AU221" i="1"/>
  <c r="AY221" i="1" s="1"/>
  <c r="AV221" i="1"/>
  <c r="AZ221" i="1" s="1"/>
  <c r="AW221" i="1"/>
  <c r="BA221" i="1" s="1"/>
  <c r="AT222" i="1"/>
  <c r="AX222" i="1" s="1"/>
  <c r="AU222" i="1"/>
  <c r="AY222" i="1" s="1"/>
  <c r="AV222" i="1"/>
  <c r="AZ222" i="1" s="1"/>
  <c r="AW222" i="1"/>
  <c r="BA222" i="1" s="1"/>
  <c r="AT223" i="1"/>
  <c r="AX223" i="1" s="1"/>
  <c r="AU223" i="1"/>
  <c r="AY223" i="1" s="1"/>
  <c r="AV223" i="1"/>
  <c r="AZ223" i="1" s="1"/>
  <c r="AW223" i="1"/>
  <c r="BA223" i="1" s="1"/>
  <c r="AT224" i="1"/>
  <c r="AX224" i="1" s="1"/>
  <c r="AU224" i="1"/>
  <c r="AY224" i="1" s="1"/>
  <c r="AV224" i="1"/>
  <c r="AZ224" i="1" s="1"/>
  <c r="AW224" i="1"/>
  <c r="BA224" i="1" s="1"/>
  <c r="AT225" i="1"/>
  <c r="AX225" i="1" s="1"/>
  <c r="AU225" i="1"/>
  <c r="AY225" i="1" s="1"/>
  <c r="AV225" i="1"/>
  <c r="AZ225" i="1" s="1"/>
  <c r="AW225" i="1"/>
  <c r="BA225" i="1" s="1"/>
  <c r="AT226" i="1"/>
  <c r="AX226" i="1" s="1"/>
  <c r="AU226" i="1"/>
  <c r="AY226" i="1" s="1"/>
  <c r="AV226" i="1"/>
  <c r="AZ226" i="1" s="1"/>
  <c r="AW226" i="1"/>
  <c r="BA226" i="1" s="1"/>
  <c r="AT227" i="1"/>
  <c r="AX227" i="1" s="1"/>
  <c r="AU227" i="1"/>
  <c r="AY227" i="1" s="1"/>
  <c r="AV227" i="1"/>
  <c r="AZ227" i="1" s="1"/>
  <c r="AW227" i="1"/>
  <c r="BA227" i="1" s="1"/>
  <c r="AT228" i="1"/>
  <c r="AX228" i="1" s="1"/>
  <c r="AU228" i="1"/>
  <c r="AY228" i="1" s="1"/>
  <c r="AV228" i="1"/>
  <c r="AZ228" i="1" s="1"/>
  <c r="AW228" i="1"/>
  <c r="BA228" i="1" s="1"/>
  <c r="AT229" i="1"/>
  <c r="AX229" i="1" s="1"/>
  <c r="AU229" i="1"/>
  <c r="AY229" i="1" s="1"/>
  <c r="AV229" i="1"/>
  <c r="AZ229" i="1" s="1"/>
  <c r="AW229" i="1"/>
  <c r="BA229" i="1" s="1"/>
  <c r="AT230" i="1"/>
  <c r="AX230" i="1" s="1"/>
  <c r="AU230" i="1"/>
  <c r="AY230" i="1" s="1"/>
  <c r="AV230" i="1"/>
  <c r="AZ230" i="1" s="1"/>
  <c r="AW230" i="1"/>
  <c r="BA230" i="1" s="1"/>
  <c r="AT231" i="1"/>
  <c r="AX231" i="1" s="1"/>
  <c r="AU231" i="1"/>
  <c r="AY231" i="1" s="1"/>
  <c r="AV231" i="1"/>
  <c r="AZ231" i="1" s="1"/>
  <c r="AW231" i="1"/>
  <c r="BA231" i="1" s="1"/>
  <c r="AT232" i="1"/>
  <c r="AX232" i="1" s="1"/>
  <c r="AU232" i="1"/>
  <c r="AY232" i="1" s="1"/>
  <c r="AV232" i="1"/>
  <c r="AZ232" i="1" s="1"/>
  <c r="AW232" i="1"/>
  <c r="BA232" i="1" s="1"/>
  <c r="AT233" i="1"/>
  <c r="AX233" i="1" s="1"/>
  <c r="AU233" i="1"/>
  <c r="AY233" i="1" s="1"/>
  <c r="AV233" i="1"/>
  <c r="AZ233" i="1" s="1"/>
  <c r="AW233" i="1"/>
  <c r="BA233" i="1" s="1"/>
  <c r="AT234" i="1"/>
  <c r="AX234" i="1" s="1"/>
  <c r="AU234" i="1"/>
  <c r="AY234" i="1" s="1"/>
  <c r="AV234" i="1"/>
  <c r="AZ234" i="1" s="1"/>
  <c r="AW234" i="1"/>
  <c r="BA234" i="1" s="1"/>
  <c r="AT235" i="1"/>
  <c r="AX235" i="1" s="1"/>
  <c r="AU235" i="1"/>
  <c r="AY235" i="1" s="1"/>
  <c r="AV235" i="1"/>
  <c r="AZ235" i="1" s="1"/>
  <c r="AW235" i="1"/>
  <c r="BA235" i="1" s="1"/>
  <c r="AT236" i="1"/>
  <c r="AX236" i="1" s="1"/>
  <c r="AU236" i="1"/>
  <c r="AY236" i="1" s="1"/>
  <c r="AV236" i="1"/>
  <c r="AZ236" i="1" s="1"/>
  <c r="AW236" i="1"/>
  <c r="BA236" i="1" s="1"/>
  <c r="AT237" i="1"/>
  <c r="AX237" i="1" s="1"/>
  <c r="AU237" i="1"/>
  <c r="AY237" i="1" s="1"/>
  <c r="AV237" i="1"/>
  <c r="AZ237" i="1" s="1"/>
  <c r="AW237" i="1"/>
  <c r="BA237" i="1" s="1"/>
  <c r="AT238" i="1"/>
  <c r="AX238" i="1" s="1"/>
  <c r="AU238" i="1"/>
  <c r="AY238" i="1" s="1"/>
  <c r="AV238" i="1"/>
  <c r="AZ238" i="1" s="1"/>
  <c r="AW238" i="1"/>
  <c r="BA238" i="1" s="1"/>
  <c r="AT239" i="1"/>
  <c r="AX239" i="1" s="1"/>
  <c r="AU239" i="1"/>
  <c r="AY239" i="1" s="1"/>
  <c r="AV239" i="1"/>
  <c r="AZ239" i="1" s="1"/>
  <c r="AW239" i="1"/>
  <c r="BA239" i="1" s="1"/>
  <c r="AT240" i="1"/>
  <c r="AX240" i="1" s="1"/>
  <c r="AU240" i="1"/>
  <c r="AY240" i="1" s="1"/>
  <c r="AV240" i="1"/>
  <c r="AZ240" i="1" s="1"/>
  <c r="AW240" i="1"/>
  <c r="BA240" i="1" s="1"/>
  <c r="AT241" i="1"/>
  <c r="AX241" i="1" s="1"/>
  <c r="AU241" i="1"/>
  <c r="AY241" i="1" s="1"/>
  <c r="AV241" i="1"/>
  <c r="AZ241" i="1" s="1"/>
  <c r="AW241" i="1"/>
  <c r="BA241" i="1" s="1"/>
  <c r="AT242" i="1"/>
  <c r="AX242" i="1" s="1"/>
  <c r="AU242" i="1"/>
  <c r="AY242" i="1" s="1"/>
  <c r="AV242" i="1"/>
  <c r="AZ242" i="1" s="1"/>
  <c r="AW242" i="1"/>
  <c r="BA242" i="1" s="1"/>
  <c r="AT243" i="1"/>
  <c r="AX243" i="1" s="1"/>
  <c r="AU243" i="1"/>
  <c r="AY243" i="1" s="1"/>
  <c r="AV243" i="1"/>
  <c r="AZ243" i="1" s="1"/>
  <c r="AW243" i="1"/>
  <c r="BA243" i="1" s="1"/>
  <c r="AT244" i="1"/>
  <c r="AX244" i="1" s="1"/>
  <c r="AU244" i="1"/>
  <c r="AY244" i="1" s="1"/>
  <c r="AV244" i="1"/>
  <c r="AZ244" i="1" s="1"/>
  <c r="AW244" i="1"/>
  <c r="BA244" i="1" s="1"/>
  <c r="AT245" i="1"/>
  <c r="AX245" i="1" s="1"/>
  <c r="AU245" i="1"/>
  <c r="AY245" i="1" s="1"/>
  <c r="AV245" i="1"/>
  <c r="AZ245" i="1" s="1"/>
  <c r="AW245" i="1"/>
  <c r="BA245" i="1" s="1"/>
  <c r="AT246" i="1"/>
  <c r="AX246" i="1" s="1"/>
  <c r="AU246" i="1"/>
  <c r="AY246" i="1" s="1"/>
  <c r="AV246" i="1"/>
  <c r="AZ246" i="1" s="1"/>
  <c r="AW246" i="1"/>
  <c r="BA246" i="1" s="1"/>
  <c r="AT247" i="1"/>
  <c r="AX247" i="1" s="1"/>
  <c r="AU247" i="1"/>
  <c r="AY247" i="1" s="1"/>
  <c r="AV247" i="1"/>
  <c r="AZ247" i="1" s="1"/>
  <c r="AW247" i="1"/>
  <c r="BA247" i="1" s="1"/>
  <c r="AT248" i="1"/>
  <c r="AX248" i="1" s="1"/>
  <c r="AU248" i="1"/>
  <c r="AY248" i="1" s="1"/>
  <c r="AV248" i="1"/>
  <c r="AZ248" i="1" s="1"/>
  <c r="AW248" i="1"/>
  <c r="BA248" i="1" s="1"/>
  <c r="AT249" i="1"/>
  <c r="AX249" i="1" s="1"/>
  <c r="AU249" i="1"/>
  <c r="AY249" i="1" s="1"/>
  <c r="AV249" i="1"/>
  <c r="AZ249" i="1" s="1"/>
  <c r="AW249" i="1"/>
  <c r="BA249" i="1" s="1"/>
  <c r="AT250" i="1"/>
  <c r="AX250" i="1" s="1"/>
  <c r="AU250" i="1"/>
  <c r="AY250" i="1" s="1"/>
  <c r="AV250" i="1"/>
  <c r="AZ250" i="1" s="1"/>
  <c r="AW250" i="1"/>
  <c r="BA250" i="1" s="1"/>
  <c r="AT251" i="1"/>
  <c r="AX251" i="1" s="1"/>
  <c r="AU251" i="1"/>
  <c r="AY251" i="1" s="1"/>
  <c r="AV251" i="1"/>
  <c r="AZ251" i="1" s="1"/>
  <c r="AW251" i="1"/>
  <c r="BA251" i="1" s="1"/>
  <c r="AT252" i="1"/>
  <c r="AX252" i="1" s="1"/>
  <c r="AU252" i="1"/>
  <c r="AY252" i="1" s="1"/>
  <c r="AV252" i="1"/>
  <c r="AZ252" i="1" s="1"/>
  <c r="AW252" i="1"/>
  <c r="BA252" i="1" s="1"/>
  <c r="AT253" i="1"/>
  <c r="AX253" i="1" s="1"/>
  <c r="AU253" i="1"/>
  <c r="AY253" i="1" s="1"/>
  <c r="AV253" i="1"/>
  <c r="AZ253" i="1" s="1"/>
  <c r="AW253" i="1"/>
  <c r="BA253" i="1" s="1"/>
  <c r="AT254" i="1"/>
  <c r="AX254" i="1" s="1"/>
  <c r="AU254" i="1"/>
  <c r="AY254" i="1" s="1"/>
  <c r="AV254" i="1"/>
  <c r="AZ254" i="1" s="1"/>
  <c r="AW254" i="1"/>
  <c r="BA254" i="1" s="1"/>
  <c r="AT255" i="1"/>
  <c r="AX255" i="1" s="1"/>
  <c r="AU255" i="1"/>
  <c r="AY255" i="1" s="1"/>
  <c r="AV255" i="1"/>
  <c r="AZ255" i="1" s="1"/>
  <c r="AW255" i="1"/>
  <c r="BA255" i="1" s="1"/>
  <c r="AT256" i="1"/>
  <c r="AX256" i="1" s="1"/>
  <c r="AU256" i="1"/>
  <c r="AY256" i="1" s="1"/>
  <c r="AV256" i="1"/>
  <c r="AZ256" i="1" s="1"/>
  <c r="AW256" i="1"/>
  <c r="BA256" i="1" s="1"/>
  <c r="AT257" i="1"/>
  <c r="AX257" i="1" s="1"/>
  <c r="AU257" i="1"/>
  <c r="AY257" i="1" s="1"/>
  <c r="AV257" i="1"/>
  <c r="AZ257" i="1" s="1"/>
  <c r="AW257" i="1"/>
  <c r="BA257" i="1" s="1"/>
  <c r="AT258" i="1"/>
  <c r="AX258" i="1" s="1"/>
  <c r="AU258" i="1"/>
  <c r="AY258" i="1" s="1"/>
  <c r="AV258" i="1"/>
  <c r="AZ258" i="1" s="1"/>
  <c r="AW258" i="1"/>
  <c r="BA258" i="1" s="1"/>
  <c r="AT259" i="1"/>
  <c r="AX259" i="1" s="1"/>
  <c r="AU259" i="1"/>
  <c r="AY259" i="1" s="1"/>
  <c r="AV259" i="1"/>
  <c r="AZ259" i="1" s="1"/>
  <c r="AW259" i="1"/>
  <c r="BA259" i="1" s="1"/>
  <c r="AT260" i="1"/>
  <c r="AX260" i="1" s="1"/>
  <c r="AU260" i="1"/>
  <c r="AY260" i="1" s="1"/>
  <c r="AV260" i="1"/>
  <c r="AZ260" i="1" s="1"/>
  <c r="AW260" i="1"/>
  <c r="BA260" i="1" s="1"/>
  <c r="AT261" i="1"/>
  <c r="AX261" i="1" s="1"/>
  <c r="AU261" i="1"/>
  <c r="AY261" i="1" s="1"/>
  <c r="AV261" i="1"/>
  <c r="AZ261" i="1" s="1"/>
  <c r="AW261" i="1"/>
  <c r="BA261" i="1" s="1"/>
  <c r="AT262" i="1"/>
  <c r="AX262" i="1" s="1"/>
  <c r="AU262" i="1"/>
  <c r="AY262" i="1" s="1"/>
  <c r="AV262" i="1"/>
  <c r="AZ262" i="1" s="1"/>
  <c r="AW262" i="1"/>
  <c r="BA262" i="1" s="1"/>
  <c r="AT263" i="1"/>
  <c r="AX263" i="1" s="1"/>
  <c r="AU263" i="1"/>
  <c r="AY263" i="1" s="1"/>
  <c r="AV263" i="1"/>
  <c r="AZ263" i="1" s="1"/>
  <c r="AW263" i="1"/>
  <c r="BA263" i="1" s="1"/>
  <c r="AT264" i="1"/>
  <c r="AX264" i="1" s="1"/>
  <c r="AU264" i="1"/>
  <c r="AY264" i="1" s="1"/>
  <c r="AV264" i="1"/>
  <c r="AZ264" i="1" s="1"/>
  <c r="AW264" i="1"/>
  <c r="BA264" i="1" s="1"/>
  <c r="AT265" i="1"/>
  <c r="AX265" i="1" s="1"/>
  <c r="AU265" i="1"/>
  <c r="AY265" i="1" s="1"/>
  <c r="AV265" i="1"/>
  <c r="AZ265" i="1" s="1"/>
  <c r="AW265" i="1"/>
  <c r="BA265" i="1" s="1"/>
  <c r="AT266" i="1"/>
  <c r="AX266" i="1" s="1"/>
  <c r="AU266" i="1"/>
  <c r="AY266" i="1" s="1"/>
  <c r="AV266" i="1"/>
  <c r="AZ266" i="1" s="1"/>
  <c r="AW266" i="1"/>
  <c r="BA266" i="1" s="1"/>
  <c r="AT267" i="1"/>
  <c r="AX267" i="1" s="1"/>
  <c r="AU267" i="1"/>
  <c r="AY267" i="1" s="1"/>
  <c r="AV267" i="1"/>
  <c r="AZ267" i="1" s="1"/>
  <c r="AW267" i="1"/>
  <c r="BA267" i="1" s="1"/>
  <c r="AT268" i="1"/>
  <c r="AX268" i="1" s="1"/>
  <c r="AU268" i="1"/>
  <c r="AY268" i="1" s="1"/>
  <c r="AV268" i="1"/>
  <c r="AZ268" i="1" s="1"/>
  <c r="AW268" i="1"/>
  <c r="BA268" i="1" s="1"/>
  <c r="AT269" i="1"/>
  <c r="AX269" i="1" s="1"/>
  <c r="AU269" i="1"/>
  <c r="AY269" i="1" s="1"/>
  <c r="AV269" i="1"/>
  <c r="AZ269" i="1" s="1"/>
  <c r="AW269" i="1"/>
  <c r="BA269" i="1" s="1"/>
  <c r="AT270" i="1"/>
  <c r="AX270" i="1" s="1"/>
  <c r="AU270" i="1"/>
  <c r="AY270" i="1" s="1"/>
  <c r="AV270" i="1"/>
  <c r="AZ270" i="1" s="1"/>
  <c r="AW270" i="1"/>
  <c r="BA270" i="1" s="1"/>
  <c r="AT271" i="1"/>
  <c r="AX271" i="1" s="1"/>
  <c r="AU271" i="1"/>
  <c r="AY271" i="1" s="1"/>
  <c r="AV271" i="1"/>
  <c r="AZ271" i="1" s="1"/>
  <c r="AW271" i="1"/>
  <c r="BA271" i="1" s="1"/>
  <c r="AT272" i="1"/>
  <c r="AX272" i="1" s="1"/>
  <c r="AU272" i="1"/>
  <c r="AY272" i="1" s="1"/>
  <c r="AV272" i="1"/>
  <c r="AZ272" i="1" s="1"/>
  <c r="AW272" i="1"/>
  <c r="BA272" i="1" s="1"/>
  <c r="AT273" i="1"/>
  <c r="AX273" i="1" s="1"/>
  <c r="AU273" i="1"/>
  <c r="AY273" i="1" s="1"/>
  <c r="AV273" i="1"/>
  <c r="AZ273" i="1" s="1"/>
  <c r="AW273" i="1"/>
  <c r="BA273" i="1" s="1"/>
  <c r="AT274" i="1"/>
  <c r="AX274" i="1" s="1"/>
  <c r="AU274" i="1"/>
  <c r="AY274" i="1" s="1"/>
  <c r="AV274" i="1"/>
  <c r="AZ274" i="1" s="1"/>
  <c r="AW274" i="1"/>
  <c r="BA274" i="1" s="1"/>
  <c r="AT275" i="1"/>
  <c r="AX275" i="1" s="1"/>
  <c r="AU275" i="1"/>
  <c r="AY275" i="1" s="1"/>
  <c r="AV275" i="1"/>
  <c r="AZ275" i="1" s="1"/>
  <c r="AW275" i="1"/>
  <c r="BA275" i="1" s="1"/>
  <c r="AT276" i="1"/>
  <c r="AX276" i="1" s="1"/>
  <c r="AU276" i="1"/>
  <c r="AY276" i="1" s="1"/>
  <c r="AV276" i="1"/>
  <c r="AZ276" i="1" s="1"/>
  <c r="AW276" i="1"/>
  <c r="BA276" i="1" s="1"/>
  <c r="AT277" i="1"/>
  <c r="AX277" i="1" s="1"/>
  <c r="AU277" i="1"/>
  <c r="AY277" i="1" s="1"/>
  <c r="AV277" i="1"/>
  <c r="AZ277" i="1" s="1"/>
  <c r="AW277" i="1"/>
  <c r="BA277" i="1" s="1"/>
  <c r="AT278" i="1"/>
  <c r="AX278" i="1" s="1"/>
  <c r="AU278" i="1"/>
  <c r="AY278" i="1" s="1"/>
  <c r="AV278" i="1"/>
  <c r="AZ278" i="1" s="1"/>
  <c r="AW278" i="1"/>
  <c r="BA278" i="1" s="1"/>
  <c r="AT279" i="1"/>
  <c r="AX279" i="1" s="1"/>
  <c r="AU279" i="1"/>
  <c r="AY279" i="1" s="1"/>
  <c r="AV279" i="1"/>
  <c r="AZ279" i="1" s="1"/>
  <c r="AW279" i="1"/>
  <c r="BA279" i="1" s="1"/>
  <c r="AT280" i="1"/>
  <c r="AX280" i="1" s="1"/>
  <c r="AU280" i="1"/>
  <c r="AY280" i="1" s="1"/>
  <c r="AV280" i="1"/>
  <c r="AZ280" i="1" s="1"/>
  <c r="AW280" i="1"/>
  <c r="BA280" i="1" s="1"/>
  <c r="AT281" i="1"/>
  <c r="AX281" i="1" s="1"/>
  <c r="AU281" i="1"/>
  <c r="AY281" i="1" s="1"/>
  <c r="AV281" i="1"/>
  <c r="AZ281" i="1" s="1"/>
  <c r="AW281" i="1"/>
  <c r="BA281" i="1" s="1"/>
  <c r="AT282" i="1"/>
  <c r="AX282" i="1" s="1"/>
  <c r="AU282" i="1"/>
  <c r="AY282" i="1" s="1"/>
  <c r="AV282" i="1"/>
  <c r="AZ282" i="1" s="1"/>
  <c r="AW282" i="1"/>
  <c r="BA282" i="1" s="1"/>
  <c r="AT283" i="1"/>
  <c r="AX283" i="1" s="1"/>
  <c r="AU283" i="1"/>
  <c r="AY283" i="1" s="1"/>
  <c r="AV283" i="1"/>
  <c r="AZ283" i="1" s="1"/>
  <c r="AW283" i="1"/>
  <c r="BA283" i="1" s="1"/>
  <c r="AT284" i="1"/>
  <c r="AX284" i="1" s="1"/>
  <c r="AU284" i="1"/>
  <c r="AY284" i="1" s="1"/>
  <c r="AV284" i="1"/>
  <c r="AZ284" i="1" s="1"/>
  <c r="AW284" i="1"/>
  <c r="BA284" i="1" s="1"/>
  <c r="AT285" i="1"/>
  <c r="AX285" i="1" s="1"/>
  <c r="AU285" i="1"/>
  <c r="AY285" i="1" s="1"/>
  <c r="AV285" i="1"/>
  <c r="AZ285" i="1" s="1"/>
  <c r="AW285" i="1"/>
  <c r="BA285" i="1" s="1"/>
  <c r="AT286" i="1"/>
  <c r="AX286" i="1" s="1"/>
  <c r="AU286" i="1"/>
  <c r="AY286" i="1" s="1"/>
  <c r="AV286" i="1"/>
  <c r="AZ286" i="1" s="1"/>
  <c r="AW286" i="1"/>
  <c r="BA286" i="1" s="1"/>
  <c r="AT287" i="1"/>
  <c r="AX287" i="1" s="1"/>
  <c r="AU287" i="1"/>
  <c r="AY287" i="1" s="1"/>
  <c r="AV287" i="1"/>
  <c r="AZ287" i="1" s="1"/>
  <c r="AW287" i="1"/>
  <c r="BA287" i="1" s="1"/>
  <c r="AT288" i="1"/>
  <c r="AX288" i="1" s="1"/>
  <c r="AU288" i="1"/>
  <c r="AY288" i="1" s="1"/>
  <c r="AV288" i="1"/>
  <c r="AZ288" i="1" s="1"/>
  <c r="AW288" i="1"/>
  <c r="BA288" i="1" s="1"/>
  <c r="AT289" i="1"/>
  <c r="AX289" i="1" s="1"/>
  <c r="AU289" i="1"/>
  <c r="AY289" i="1" s="1"/>
  <c r="AV289" i="1"/>
  <c r="AZ289" i="1" s="1"/>
  <c r="AW289" i="1"/>
  <c r="BA289" i="1" s="1"/>
  <c r="AT290" i="1"/>
  <c r="AX290" i="1" s="1"/>
  <c r="AU290" i="1"/>
  <c r="AY290" i="1" s="1"/>
  <c r="AV290" i="1"/>
  <c r="AZ290" i="1" s="1"/>
  <c r="AW290" i="1"/>
  <c r="BA290" i="1" s="1"/>
  <c r="AT291" i="1"/>
  <c r="AX291" i="1" s="1"/>
  <c r="AU291" i="1"/>
  <c r="AY291" i="1" s="1"/>
  <c r="AV291" i="1"/>
  <c r="AZ291" i="1" s="1"/>
  <c r="AW291" i="1"/>
  <c r="BA291" i="1" s="1"/>
  <c r="AT292" i="1"/>
  <c r="AX292" i="1" s="1"/>
  <c r="AU292" i="1"/>
  <c r="AY292" i="1" s="1"/>
  <c r="AV292" i="1"/>
  <c r="AZ292" i="1" s="1"/>
  <c r="AW292" i="1"/>
  <c r="BA292" i="1" s="1"/>
  <c r="AT293" i="1"/>
  <c r="AX293" i="1" s="1"/>
  <c r="AU293" i="1"/>
  <c r="AY293" i="1" s="1"/>
  <c r="AV293" i="1"/>
  <c r="AZ293" i="1" s="1"/>
  <c r="AW293" i="1"/>
  <c r="BA293" i="1" s="1"/>
  <c r="AT294" i="1"/>
  <c r="AX294" i="1" s="1"/>
  <c r="AU294" i="1"/>
  <c r="AY294" i="1" s="1"/>
  <c r="AV294" i="1"/>
  <c r="AZ294" i="1" s="1"/>
  <c r="AW294" i="1"/>
  <c r="BA294" i="1" s="1"/>
  <c r="AT295" i="1"/>
  <c r="AX295" i="1" s="1"/>
  <c r="AU295" i="1"/>
  <c r="AY295" i="1" s="1"/>
  <c r="AV295" i="1"/>
  <c r="AZ295" i="1" s="1"/>
  <c r="AW295" i="1"/>
  <c r="BA295" i="1" s="1"/>
  <c r="AT296" i="1"/>
  <c r="AX296" i="1" s="1"/>
  <c r="AU296" i="1"/>
  <c r="AY296" i="1" s="1"/>
  <c r="AV296" i="1"/>
  <c r="AZ296" i="1" s="1"/>
  <c r="AW296" i="1"/>
  <c r="BA296" i="1" s="1"/>
  <c r="AT297" i="1"/>
  <c r="AX297" i="1" s="1"/>
  <c r="AU297" i="1"/>
  <c r="AY297" i="1" s="1"/>
  <c r="AV297" i="1"/>
  <c r="AZ297" i="1" s="1"/>
  <c r="AW297" i="1"/>
  <c r="BA297" i="1" s="1"/>
  <c r="AT298" i="1"/>
  <c r="AX298" i="1" s="1"/>
  <c r="AU298" i="1"/>
  <c r="AY298" i="1" s="1"/>
  <c r="AV298" i="1"/>
  <c r="AZ298" i="1" s="1"/>
  <c r="AW298" i="1"/>
  <c r="BA298" i="1" s="1"/>
  <c r="AT299" i="1"/>
  <c r="AX299" i="1" s="1"/>
  <c r="AU299" i="1"/>
  <c r="AY299" i="1" s="1"/>
  <c r="AV299" i="1"/>
  <c r="AZ299" i="1" s="1"/>
  <c r="AW299" i="1"/>
  <c r="BA299" i="1" s="1"/>
  <c r="AT300" i="1"/>
  <c r="AX300" i="1" s="1"/>
  <c r="AU300" i="1"/>
  <c r="AY300" i="1" s="1"/>
  <c r="AV300" i="1"/>
  <c r="AZ300" i="1" s="1"/>
  <c r="AW300" i="1"/>
  <c r="BA300" i="1" s="1"/>
  <c r="AT301" i="1"/>
  <c r="AX301" i="1" s="1"/>
  <c r="AU301" i="1"/>
  <c r="AY301" i="1" s="1"/>
  <c r="AV301" i="1"/>
  <c r="AZ301" i="1" s="1"/>
  <c r="AW301" i="1"/>
  <c r="BA301" i="1" s="1"/>
  <c r="AT302" i="1"/>
  <c r="AX302" i="1" s="1"/>
  <c r="AU302" i="1"/>
  <c r="AY302" i="1" s="1"/>
  <c r="AV302" i="1"/>
  <c r="AZ302" i="1" s="1"/>
  <c r="AW302" i="1"/>
  <c r="BA302" i="1" s="1"/>
  <c r="AT303" i="1"/>
  <c r="AX303" i="1" s="1"/>
  <c r="AU303" i="1"/>
  <c r="AY303" i="1" s="1"/>
  <c r="AV303" i="1"/>
  <c r="AZ303" i="1" s="1"/>
  <c r="AW303" i="1"/>
  <c r="BA303" i="1" s="1"/>
  <c r="AT304" i="1"/>
  <c r="AX304" i="1" s="1"/>
  <c r="AU304" i="1"/>
  <c r="AY304" i="1" s="1"/>
  <c r="AV304" i="1"/>
  <c r="AZ304" i="1" s="1"/>
  <c r="AW304" i="1"/>
  <c r="BA304" i="1" s="1"/>
  <c r="AT305" i="1"/>
  <c r="AX305" i="1" s="1"/>
  <c r="AU305" i="1"/>
  <c r="AY305" i="1" s="1"/>
  <c r="AV305" i="1"/>
  <c r="AZ305" i="1" s="1"/>
  <c r="AW305" i="1"/>
  <c r="BA305" i="1" s="1"/>
  <c r="AT306" i="1"/>
  <c r="AX306" i="1" s="1"/>
  <c r="AU306" i="1"/>
  <c r="AY306" i="1" s="1"/>
  <c r="AV306" i="1"/>
  <c r="AZ306" i="1" s="1"/>
  <c r="AW306" i="1"/>
  <c r="BA306" i="1" s="1"/>
  <c r="AT307" i="1"/>
  <c r="AX307" i="1" s="1"/>
  <c r="AU307" i="1"/>
  <c r="AY307" i="1" s="1"/>
  <c r="AV307" i="1"/>
  <c r="AZ307" i="1" s="1"/>
  <c r="AW307" i="1"/>
  <c r="BA307" i="1" s="1"/>
  <c r="AT308" i="1"/>
  <c r="AX308" i="1" s="1"/>
  <c r="AU308" i="1"/>
  <c r="AY308" i="1" s="1"/>
  <c r="AV308" i="1"/>
  <c r="AZ308" i="1" s="1"/>
  <c r="AW308" i="1"/>
  <c r="BA308" i="1" s="1"/>
  <c r="AT309" i="1"/>
  <c r="AX309" i="1" s="1"/>
  <c r="AU309" i="1"/>
  <c r="AY309" i="1" s="1"/>
  <c r="AV309" i="1"/>
  <c r="AZ309" i="1" s="1"/>
  <c r="AW309" i="1"/>
  <c r="BA309" i="1" s="1"/>
  <c r="AT310" i="1"/>
  <c r="AX310" i="1" s="1"/>
  <c r="AU310" i="1"/>
  <c r="AY310" i="1" s="1"/>
  <c r="AV310" i="1"/>
  <c r="AZ310" i="1" s="1"/>
  <c r="AW310" i="1"/>
  <c r="BA310" i="1" s="1"/>
  <c r="AT311" i="1"/>
  <c r="AX311" i="1" s="1"/>
  <c r="AU311" i="1"/>
  <c r="AY311" i="1" s="1"/>
  <c r="AV311" i="1"/>
  <c r="AZ311" i="1" s="1"/>
  <c r="AW311" i="1"/>
  <c r="BA311" i="1" s="1"/>
  <c r="AT312" i="1"/>
  <c r="AX312" i="1" s="1"/>
  <c r="AU312" i="1"/>
  <c r="AY312" i="1" s="1"/>
  <c r="AV312" i="1"/>
  <c r="AZ312" i="1" s="1"/>
  <c r="AW312" i="1"/>
  <c r="BA312" i="1" s="1"/>
  <c r="AT313" i="1"/>
  <c r="AX313" i="1" s="1"/>
  <c r="AU313" i="1"/>
  <c r="AY313" i="1" s="1"/>
  <c r="AV313" i="1"/>
  <c r="AZ313" i="1" s="1"/>
  <c r="AW313" i="1"/>
  <c r="BA313" i="1" s="1"/>
  <c r="AT314" i="1"/>
  <c r="AX314" i="1" s="1"/>
  <c r="AU314" i="1"/>
  <c r="AY314" i="1" s="1"/>
  <c r="AV314" i="1"/>
  <c r="AZ314" i="1" s="1"/>
  <c r="AW314" i="1"/>
  <c r="BA314" i="1" s="1"/>
  <c r="AT315" i="1"/>
  <c r="AX315" i="1" s="1"/>
  <c r="AU315" i="1"/>
  <c r="AY315" i="1" s="1"/>
  <c r="AV315" i="1"/>
  <c r="AZ315" i="1" s="1"/>
  <c r="AW315" i="1"/>
  <c r="BA315" i="1" s="1"/>
  <c r="AT316" i="1"/>
  <c r="AX316" i="1" s="1"/>
  <c r="AU316" i="1"/>
  <c r="AY316" i="1" s="1"/>
  <c r="AV316" i="1"/>
  <c r="AZ316" i="1" s="1"/>
  <c r="AW316" i="1"/>
  <c r="BA316" i="1" s="1"/>
  <c r="AT317" i="1"/>
  <c r="AX317" i="1" s="1"/>
  <c r="AU317" i="1"/>
  <c r="AY317" i="1" s="1"/>
  <c r="AV317" i="1"/>
  <c r="AZ317" i="1" s="1"/>
  <c r="AW317" i="1"/>
  <c r="BA317" i="1" s="1"/>
  <c r="AT318" i="1"/>
  <c r="AX318" i="1" s="1"/>
  <c r="AU318" i="1"/>
  <c r="AY318" i="1" s="1"/>
  <c r="AV318" i="1"/>
  <c r="AZ318" i="1" s="1"/>
  <c r="AW318" i="1"/>
  <c r="BA318" i="1" s="1"/>
  <c r="AT319" i="1"/>
  <c r="AX319" i="1" s="1"/>
  <c r="AU319" i="1"/>
  <c r="AY319" i="1" s="1"/>
  <c r="AV319" i="1"/>
  <c r="AZ319" i="1" s="1"/>
  <c r="AW319" i="1"/>
  <c r="BA319" i="1" s="1"/>
  <c r="AT320" i="1"/>
  <c r="AX320" i="1" s="1"/>
  <c r="AU320" i="1"/>
  <c r="AY320" i="1" s="1"/>
  <c r="AV320" i="1"/>
  <c r="AZ320" i="1" s="1"/>
  <c r="AW320" i="1"/>
  <c r="BA320" i="1" s="1"/>
  <c r="AT321" i="1"/>
  <c r="AX321" i="1" s="1"/>
  <c r="AU321" i="1"/>
  <c r="AY321" i="1" s="1"/>
  <c r="AV321" i="1"/>
  <c r="AZ321" i="1" s="1"/>
  <c r="AW321" i="1"/>
  <c r="BA321" i="1" s="1"/>
  <c r="AT322" i="1"/>
  <c r="AX322" i="1" s="1"/>
  <c r="AU322" i="1"/>
  <c r="AY322" i="1" s="1"/>
  <c r="AV322" i="1"/>
  <c r="AZ322" i="1" s="1"/>
  <c r="AW322" i="1"/>
  <c r="BA322" i="1" s="1"/>
  <c r="AT323" i="1"/>
  <c r="AX323" i="1" s="1"/>
  <c r="AU323" i="1"/>
  <c r="AY323" i="1" s="1"/>
  <c r="AV323" i="1"/>
  <c r="AZ323" i="1" s="1"/>
  <c r="AW323" i="1"/>
  <c r="BA323" i="1" s="1"/>
  <c r="AT324" i="1"/>
  <c r="AX324" i="1" s="1"/>
  <c r="AU324" i="1"/>
  <c r="AY324" i="1" s="1"/>
  <c r="AV324" i="1"/>
  <c r="AZ324" i="1" s="1"/>
  <c r="AW324" i="1"/>
  <c r="BA324" i="1" s="1"/>
  <c r="AT325" i="1"/>
  <c r="AX325" i="1" s="1"/>
  <c r="AU325" i="1"/>
  <c r="AY325" i="1" s="1"/>
  <c r="AV325" i="1"/>
  <c r="AZ325" i="1" s="1"/>
  <c r="AW325" i="1"/>
  <c r="BA325" i="1" s="1"/>
  <c r="AT326" i="1"/>
  <c r="AX326" i="1" s="1"/>
  <c r="AU326" i="1"/>
  <c r="AY326" i="1" s="1"/>
  <c r="AV326" i="1"/>
  <c r="AZ326" i="1" s="1"/>
  <c r="AW326" i="1"/>
  <c r="BA326" i="1" s="1"/>
  <c r="AT327" i="1"/>
  <c r="AX327" i="1" s="1"/>
  <c r="AU327" i="1"/>
  <c r="AY327" i="1" s="1"/>
  <c r="AV327" i="1"/>
  <c r="AZ327" i="1" s="1"/>
  <c r="AW327" i="1"/>
  <c r="BA327" i="1" s="1"/>
  <c r="AT328" i="1"/>
  <c r="AX328" i="1" s="1"/>
  <c r="AU328" i="1"/>
  <c r="AY328" i="1" s="1"/>
  <c r="AV328" i="1"/>
  <c r="AZ328" i="1" s="1"/>
  <c r="AW328" i="1"/>
  <c r="BA328" i="1" s="1"/>
  <c r="AT329" i="1"/>
  <c r="AX329" i="1" s="1"/>
  <c r="AU329" i="1"/>
  <c r="AY329" i="1" s="1"/>
  <c r="AV329" i="1"/>
  <c r="AZ329" i="1" s="1"/>
  <c r="AW329" i="1"/>
  <c r="BA329" i="1" s="1"/>
  <c r="AT330" i="1"/>
  <c r="AX330" i="1" s="1"/>
  <c r="AU330" i="1"/>
  <c r="AY330" i="1" s="1"/>
  <c r="AV330" i="1"/>
  <c r="AZ330" i="1" s="1"/>
  <c r="AW330" i="1"/>
  <c r="BA330" i="1" s="1"/>
  <c r="AT331" i="1"/>
  <c r="AX331" i="1" s="1"/>
  <c r="AU331" i="1"/>
  <c r="AY331" i="1" s="1"/>
  <c r="AV331" i="1"/>
  <c r="AZ331" i="1" s="1"/>
  <c r="AW331" i="1"/>
  <c r="BA331" i="1" s="1"/>
  <c r="AT332" i="1"/>
  <c r="AX332" i="1" s="1"/>
  <c r="AU332" i="1"/>
  <c r="AY332" i="1" s="1"/>
  <c r="AV332" i="1"/>
  <c r="AZ332" i="1" s="1"/>
  <c r="AW332" i="1"/>
  <c r="BA332" i="1" s="1"/>
  <c r="AT333" i="1"/>
  <c r="AX333" i="1" s="1"/>
  <c r="AU333" i="1"/>
  <c r="AY333" i="1" s="1"/>
  <c r="AV333" i="1"/>
  <c r="AZ333" i="1" s="1"/>
  <c r="AW333" i="1"/>
  <c r="BA333" i="1" s="1"/>
  <c r="AT334" i="1"/>
  <c r="AX334" i="1" s="1"/>
  <c r="AU334" i="1"/>
  <c r="AY334" i="1" s="1"/>
  <c r="AV334" i="1"/>
  <c r="AZ334" i="1" s="1"/>
  <c r="AW334" i="1"/>
  <c r="BA334" i="1" s="1"/>
  <c r="AT335" i="1"/>
  <c r="AX335" i="1" s="1"/>
  <c r="AU335" i="1"/>
  <c r="AY335" i="1" s="1"/>
  <c r="AV335" i="1"/>
  <c r="AZ335" i="1" s="1"/>
  <c r="AW335" i="1"/>
  <c r="BA335" i="1" s="1"/>
  <c r="AT336" i="1"/>
  <c r="AX336" i="1" s="1"/>
  <c r="AU336" i="1"/>
  <c r="AY336" i="1" s="1"/>
  <c r="AV336" i="1"/>
  <c r="AZ336" i="1" s="1"/>
  <c r="AW336" i="1"/>
  <c r="BA336" i="1" s="1"/>
  <c r="AT337" i="1"/>
  <c r="AX337" i="1" s="1"/>
  <c r="AU337" i="1"/>
  <c r="AY337" i="1" s="1"/>
  <c r="AV337" i="1"/>
  <c r="AZ337" i="1" s="1"/>
  <c r="AW337" i="1"/>
  <c r="BA337" i="1" s="1"/>
  <c r="AT338" i="1"/>
  <c r="AX338" i="1" s="1"/>
  <c r="AU338" i="1"/>
  <c r="AY338" i="1" s="1"/>
  <c r="AV338" i="1"/>
  <c r="AZ338" i="1" s="1"/>
  <c r="AW338" i="1"/>
  <c r="BA338" i="1" s="1"/>
  <c r="AT339" i="1"/>
  <c r="AX339" i="1" s="1"/>
  <c r="AU339" i="1"/>
  <c r="AY339" i="1" s="1"/>
  <c r="AV339" i="1"/>
  <c r="AZ339" i="1" s="1"/>
  <c r="AW339" i="1"/>
  <c r="BA339" i="1" s="1"/>
  <c r="AT340" i="1"/>
  <c r="AX340" i="1" s="1"/>
  <c r="AU340" i="1"/>
  <c r="AY340" i="1" s="1"/>
  <c r="AV340" i="1"/>
  <c r="AZ340" i="1" s="1"/>
  <c r="AW340" i="1"/>
  <c r="BA340" i="1" s="1"/>
  <c r="AT341" i="1"/>
  <c r="AX341" i="1" s="1"/>
  <c r="AU341" i="1"/>
  <c r="AY341" i="1" s="1"/>
  <c r="AV341" i="1"/>
  <c r="AZ341" i="1" s="1"/>
  <c r="AW341" i="1"/>
  <c r="BA341" i="1" s="1"/>
  <c r="AT342" i="1"/>
  <c r="AX342" i="1" s="1"/>
  <c r="AU342" i="1"/>
  <c r="AY342" i="1" s="1"/>
  <c r="AV342" i="1"/>
  <c r="AZ342" i="1" s="1"/>
  <c r="AW342" i="1"/>
  <c r="BA342" i="1" s="1"/>
  <c r="AT343" i="1"/>
  <c r="AX343" i="1" s="1"/>
  <c r="AU343" i="1"/>
  <c r="AY343" i="1" s="1"/>
  <c r="AV343" i="1"/>
  <c r="AZ343" i="1" s="1"/>
  <c r="AW343" i="1"/>
  <c r="BA343" i="1" s="1"/>
  <c r="AT344" i="1"/>
  <c r="AX344" i="1" s="1"/>
  <c r="AU344" i="1"/>
  <c r="AY344" i="1" s="1"/>
  <c r="AV344" i="1"/>
  <c r="AZ344" i="1" s="1"/>
  <c r="AW344" i="1"/>
  <c r="BA344" i="1" s="1"/>
  <c r="AT345" i="1"/>
  <c r="AX345" i="1" s="1"/>
  <c r="AU345" i="1"/>
  <c r="AY345" i="1" s="1"/>
  <c r="AV345" i="1"/>
  <c r="AZ345" i="1" s="1"/>
  <c r="AW345" i="1"/>
  <c r="BA345" i="1" s="1"/>
  <c r="AT346" i="1"/>
  <c r="AX346" i="1" s="1"/>
  <c r="AU346" i="1"/>
  <c r="AY346" i="1" s="1"/>
  <c r="AV346" i="1"/>
  <c r="AZ346" i="1" s="1"/>
  <c r="AW346" i="1"/>
  <c r="BA346" i="1" s="1"/>
  <c r="AT347" i="1"/>
  <c r="AX347" i="1" s="1"/>
  <c r="AU347" i="1"/>
  <c r="AY347" i="1" s="1"/>
  <c r="AV347" i="1"/>
  <c r="AZ347" i="1" s="1"/>
  <c r="AW347" i="1"/>
  <c r="BA347" i="1" s="1"/>
  <c r="AT348" i="1"/>
  <c r="AX348" i="1" s="1"/>
  <c r="AU348" i="1"/>
  <c r="AY348" i="1" s="1"/>
  <c r="AV348" i="1"/>
  <c r="AZ348" i="1" s="1"/>
  <c r="AW348" i="1"/>
  <c r="BA348" i="1" s="1"/>
  <c r="AT349" i="1"/>
  <c r="AX349" i="1" s="1"/>
  <c r="AU349" i="1"/>
  <c r="AY349" i="1" s="1"/>
  <c r="AV349" i="1"/>
  <c r="AZ349" i="1" s="1"/>
  <c r="AW349" i="1"/>
  <c r="BA349" i="1" s="1"/>
  <c r="AT350" i="1"/>
  <c r="AX350" i="1" s="1"/>
  <c r="AU350" i="1"/>
  <c r="AY350" i="1" s="1"/>
  <c r="AV350" i="1"/>
  <c r="AZ350" i="1" s="1"/>
  <c r="AW350" i="1"/>
  <c r="BA350" i="1" s="1"/>
  <c r="AT351" i="1"/>
  <c r="AX351" i="1" s="1"/>
  <c r="AU351" i="1"/>
  <c r="AY351" i="1" s="1"/>
  <c r="AV351" i="1"/>
  <c r="AZ351" i="1" s="1"/>
  <c r="AW351" i="1"/>
  <c r="BA351" i="1" s="1"/>
  <c r="AT352" i="1"/>
  <c r="AX352" i="1" s="1"/>
  <c r="AU352" i="1"/>
  <c r="AY352" i="1" s="1"/>
  <c r="AV352" i="1"/>
  <c r="AZ352" i="1" s="1"/>
  <c r="AW352" i="1"/>
  <c r="BA352" i="1" s="1"/>
  <c r="AT353" i="1"/>
  <c r="AX353" i="1" s="1"/>
  <c r="AU353" i="1"/>
  <c r="AY353" i="1" s="1"/>
  <c r="AV353" i="1"/>
  <c r="AZ353" i="1" s="1"/>
  <c r="AW353" i="1"/>
  <c r="BA353" i="1" s="1"/>
  <c r="AT354" i="1"/>
  <c r="AX354" i="1" s="1"/>
  <c r="AU354" i="1"/>
  <c r="AY354" i="1" s="1"/>
  <c r="AV354" i="1"/>
  <c r="AZ354" i="1" s="1"/>
  <c r="AW354" i="1"/>
  <c r="BA354" i="1" s="1"/>
  <c r="AT355" i="1"/>
  <c r="AX355" i="1" s="1"/>
  <c r="AU355" i="1"/>
  <c r="AY355" i="1" s="1"/>
  <c r="AV355" i="1"/>
  <c r="AZ355" i="1" s="1"/>
  <c r="AW355" i="1"/>
  <c r="BA355" i="1" s="1"/>
  <c r="AT356" i="1"/>
  <c r="AX356" i="1" s="1"/>
  <c r="AU356" i="1"/>
  <c r="AY356" i="1" s="1"/>
  <c r="AV356" i="1"/>
  <c r="AZ356" i="1" s="1"/>
  <c r="AW356" i="1"/>
  <c r="BA356" i="1" s="1"/>
  <c r="AT357" i="1"/>
  <c r="AX357" i="1" s="1"/>
  <c r="AU357" i="1"/>
  <c r="AY357" i="1" s="1"/>
  <c r="AV357" i="1"/>
  <c r="AZ357" i="1" s="1"/>
  <c r="AW357" i="1"/>
  <c r="BA357" i="1" s="1"/>
  <c r="AT358" i="1"/>
  <c r="AX358" i="1" s="1"/>
  <c r="AU358" i="1"/>
  <c r="AY358" i="1" s="1"/>
  <c r="AV358" i="1"/>
  <c r="AZ358" i="1" s="1"/>
  <c r="AW358" i="1"/>
  <c r="BA358" i="1" s="1"/>
  <c r="AT359" i="1"/>
  <c r="AX359" i="1" s="1"/>
  <c r="AU359" i="1"/>
  <c r="AY359" i="1" s="1"/>
  <c r="AV359" i="1"/>
  <c r="AZ359" i="1" s="1"/>
  <c r="AW359" i="1"/>
  <c r="BA359" i="1" s="1"/>
  <c r="AT360" i="1"/>
  <c r="AX360" i="1" s="1"/>
  <c r="AU360" i="1"/>
  <c r="AY360" i="1" s="1"/>
  <c r="AV360" i="1"/>
  <c r="AZ360" i="1" s="1"/>
  <c r="AW360" i="1"/>
  <c r="BA360" i="1" s="1"/>
  <c r="AT361" i="1"/>
  <c r="AX361" i="1" s="1"/>
  <c r="AU361" i="1"/>
  <c r="AY361" i="1" s="1"/>
  <c r="AV361" i="1"/>
  <c r="AZ361" i="1" s="1"/>
  <c r="AW361" i="1"/>
  <c r="BA361" i="1" s="1"/>
  <c r="AT362" i="1"/>
  <c r="AX362" i="1" s="1"/>
  <c r="AU362" i="1"/>
  <c r="AY362" i="1" s="1"/>
  <c r="AV362" i="1"/>
  <c r="AZ362" i="1" s="1"/>
  <c r="AW362" i="1"/>
  <c r="BA362" i="1" s="1"/>
  <c r="AT363" i="1"/>
  <c r="AX363" i="1" s="1"/>
  <c r="AU363" i="1"/>
  <c r="AY363" i="1" s="1"/>
  <c r="AV363" i="1"/>
  <c r="AZ363" i="1" s="1"/>
  <c r="AW363" i="1"/>
  <c r="BA363" i="1" s="1"/>
  <c r="AT364" i="1"/>
  <c r="AX364" i="1" s="1"/>
  <c r="AU364" i="1"/>
  <c r="AY364" i="1" s="1"/>
  <c r="AV364" i="1"/>
  <c r="AZ364" i="1" s="1"/>
  <c r="AW364" i="1"/>
  <c r="BA364" i="1" s="1"/>
  <c r="AT365" i="1"/>
  <c r="AX365" i="1" s="1"/>
  <c r="AU365" i="1"/>
  <c r="AY365" i="1" s="1"/>
  <c r="AV365" i="1"/>
  <c r="AZ365" i="1" s="1"/>
  <c r="AW365" i="1"/>
  <c r="BA365" i="1" s="1"/>
  <c r="AT366" i="1"/>
  <c r="AX366" i="1" s="1"/>
  <c r="AU366" i="1"/>
  <c r="AY366" i="1" s="1"/>
  <c r="AV366" i="1"/>
  <c r="AZ366" i="1" s="1"/>
  <c r="AW366" i="1"/>
  <c r="BA366" i="1" s="1"/>
  <c r="AT367" i="1"/>
  <c r="AX367" i="1" s="1"/>
  <c r="AU367" i="1"/>
  <c r="AY367" i="1" s="1"/>
  <c r="AV367" i="1"/>
  <c r="AZ367" i="1" s="1"/>
  <c r="AW367" i="1"/>
  <c r="BA367" i="1" s="1"/>
  <c r="AT368" i="1"/>
  <c r="AX368" i="1" s="1"/>
  <c r="AU368" i="1"/>
  <c r="AY368" i="1" s="1"/>
  <c r="AV368" i="1"/>
  <c r="AZ368" i="1" s="1"/>
  <c r="AW368" i="1"/>
  <c r="BA368" i="1" s="1"/>
  <c r="AT369" i="1"/>
  <c r="AX369" i="1" s="1"/>
  <c r="AU369" i="1"/>
  <c r="AY369" i="1" s="1"/>
  <c r="AV369" i="1"/>
  <c r="AZ369" i="1" s="1"/>
  <c r="AW369" i="1"/>
  <c r="BA369" i="1" s="1"/>
  <c r="AT370" i="1"/>
  <c r="AX370" i="1" s="1"/>
  <c r="AU370" i="1"/>
  <c r="AY370" i="1" s="1"/>
  <c r="AV370" i="1"/>
  <c r="AZ370" i="1" s="1"/>
  <c r="AW370" i="1"/>
  <c r="BA370" i="1" s="1"/>
  <c r="AT371" i="1"/>
  <c r="AX371" i="1" s="1"/>
  <c r="AU371" i="1"/>
  <c r="AY371" i="1" s="1"/>
  <c r="AV371" i="1"/>
  <c r="AZ371" i="1" s="1"/>
  <c r="AW371" i="1"/>
  <c r="BA371" i="1" s="1"/>
  <c r="AT372" i="1"/>
  <c r="AX372" i="1" s="1"/>
  <c r="AU372" i="1"/>
  <c r="AY372" i="1" s="1"/>
  <c r="AV372" i="1"/>
  <c r="AZ372" i="1" s="1"/>
  <c r="AW372" i="1"/>
  <c r="BA372" i="1" s="1"/>
  <c r="AT373" i="1"/>
  <c r="AX373" i="1" s="1"/>
  <c r="AU373" i="1"/>
  <c r="AY373" i="1" s="1"/>
  <c r="AV373" i="1"/>
  <c r="AZ373" i="1" s="1"/>
  <c r="AW373" i="1"/>
  <c r="BA373" i="1" s="1"/>
  <c r="AT374" i="1"/>
  <c r="AX374" i="1" s="1"/>
  <c r="AU374" i="1"/>
  <c r="AY374" i="1" s="1"/>
  <c r="AV374" i="1"/>
  <c r="AZ374" i="1" s="1"/>
  <c r="AW374" i="1"/>
  <c r="BA374" i="1" s="1"/>
  <c r="AT375" i="1"/>
  <c r="AX375" i="1" s="1"/>
  <c r="AU375" i="1"/>
  <c r="AY375" i="1" s="1"/>
  <c r="AV375" i="1"/>
  <c r="AZ375" i="1" s="1"/>
  <c r="AW375" i="1"/>
  <c r="BA375" i="1" s="1"/>
  <c r="AT376" i="1"/>
  <c r="AX376" i="1" s="1"/>
  <c r="AU376" i="1"/>
  <c r="AY376" i="1" s="1"/>
  <c r="AV376" i="1"/>
  <c r="AZ376" i="1" s="1"/>
  <c r="AW376" i="1"/>
  <c r="BA376" i="1" s="1"/>
  <c r="AT377" i="1"/>
  <c r="AX377" i="1" s="1"/>
  <c r="AU377" i="1"/>
  <c r="AY377" i="1" s="1"/>
  <c r="AV377" i="1"/>
  <c r="AZ377" i="1" s="1"/>
  <c r="AW377" i="1"/>
  <c r="BA377" i="1" s="1"/>
  <c r="AT378" i="1"/>
  <c r="AX378" i="1" s="1"/>
  <c r="AU378" i="1"/>
  <c r="AY378" i="1" s="1"/>
  <c r="AV378" i="1"/>
  <c r="AZ378" i="1" s="1"/>
  <c r="AW378" i="1"/>
  <c r="BA378" i="1" s="1"/>
  <c r="AT379" i="1"/>
  <c r="AX379" i="1" s="1"/>
  <c r="AU379" i="1"/>
  <c r="AY379" i="1" s="1"/>
  <c r="AV379" i="1"/>
  <c r="AZ379" i="1" s="1"/>
  <c r="AW379" i="1"/>
  <c r="BA379" i="1" s="1"/>
  <c r="AT380" i="1"/>
  <c r="AX380" i="1" s="1"/>
  <c r="AU380" i="1"/>
  <c r="AY380" i="1" s="1"/>
  <c r="AV380" i="1"/>
  <c r="AZ380" i="1" s="1"/>
  <c r="AW380" i="1"/>
  <c r="BA380" i="1" s="1"/>
  <c r="AT381" i="1"/>
  <c r="AX381" i="1" s="1"/>
  <c r="AU381" i="1"/>
  <c r="AY381" i="1" s="1"/>
  <c r="AV381" i="1"/>
  <c r="AZ381" i="1" s="1"/>
  <c r="AW381" i="1"/>
  <c r="BA381" i="1" s="1"/>
  <c r="AT382" i="1"/>
  <c r="AX382" i="1" s="1"/>
  <c r="AU382" i="1"/>
  <c r="AY382" i="1" s="1"/>
  <c r="AV382" i="1"/>
  <c r="AZ382" i="1" s="1"/>
  <c r="AW382" i="1"/>
  <c r="BA382" i="1" s="1"/>
  <c r="AT383" i="1"/>
  <c r="AX383" i="1" s="1"/>
  <c r="AU383" i="1"/>
  <c r="AY383" i="1" s="1"/>
  <c r="AV383" i="1"/>
  <c r="AZ383" i="1" s="1"/>
  <c r="AW383" i="1"/>
  <c r="BA383" i="1" s="1"/>
  <c r="AT384" i="1"/>
  <c r="AX384" i="1" s="1"/>
  <c r="AU384" i="1"/>
  <c r="AY384" i="1" s="1"/>
  <c r="AV384" i="1"/>
  <c r="AZ384" i="1" s="1"/>
  <c r="AW384" i="1"/>
  <c r="BA384" i="1" s="1"/>
  <c r="AT385" i="1"/>
  <c r="AX385" i="1" s="1"/>
  <c r="AU385" i="1"/>
  <c r="AY385" i="1" s="1"/>
  <c r="AV385" i="1"/>
  <c r="AZ385" i="1" s="1"/>
  <c r="AW385" i="1"/>
  <c r="BA385" i="1" s="1"/>
  <c r="AT386" i="1"/>
  <c r="AX386" i="1" s="1"/>
  <c r="AU386" i="1"/>
  <c r="AY386" i="1" s="1"/>
  <c r="AV386" i="1"/>
  <c r="AZ386" i="1" s="1"/>
  <c r="AW386" i="1"/>
  <c r="BA386" i="1" s="1"/>
  <c r="AT387" i="1"/>
  <c r="AX387" i="1" s="1"/>
  <c r="AU387" i="1"/>
  <c r="AY387" i="1" s="1"/>
  <c r="AV387" i="1"/>
  <c r="AZ387" i="1" s="1"/>
  <c r="AW387" i="1"/>
  <c r="BA387" i="1" s="1"/>
  <c r="AT388" i="1"/>
  <c r="AX388" i="1" s="1"/>
  <c r="AU388" i="1"/>
  <c r="AY388" i="1" s="1"/>
  <c r="AV388" i="1"/>
  <c r="AZ388" i="1" s="1"/>
  <c r="AW388" i="1"/>
  <c r="BA388" i="1" s="1"/>
  <c r="AT389" i="1"/>
  <c r="AX389" i="1" s="1"/>
  <c r="AU389" i="1"/>
  <c r="AY389" i="1" s="1"/>
  <c r="AV389" i="1"/>
  <c r="AZ389" i="1" s="1"/>
  <c r="AW389" i="1"/>
  <c r="BA389" i="1" s="1"/>
  <c r="AT390" i="1"/>
  <c r="AX390" i="1" s="1"/>
  <c r="AU390" i="1"/>
  <c r="AY390" i="1" s="1"/>
  <c r="AV390" i="1"/>
  <c r="AZ390" i="1" s="1"/>
  <c r="AW390" i="1"/>
  <c r="BA390" i="1" s="1"/>
  <c r="AT391" i="1"/>
  <c r="AX391" i="1" s="1"/>
  <c r="AU391" i="1"/>
  <c r="AY391" i="1" s="1"/>
  <c r="AV391" i="1"/>
  <c r="AZ391" i="1" s="1"/>
  <c r="AW391" i="1"/>
  <c r="BA391" i="1" s="1"/>
  <c r="AT392" i="1"/>
  <c r="AX392" i="1" s="1"/>
  <c r="AU392" i="1"/>
  <c r="AY392" i="1" s="1"/>
  <c r="AV392" i="1"/>
  <c r="AZ392" i="1" s="1"/>
  <c r="AW392" i="1"/>
  <c r="BA392" i="1" s="1"/>
  <c r="AT393" i="1"/>
  <c r="AX393" i="1" s="1"/>
  <c r="AU393" i="1"/>
  <c r="AY393" i="1" s="1"/>
  <c r="AV393" i="1"/>
  <c r="AZ393" i="1" s="1"/>
  <c r="AW393" i="1"/>
  <c r="BA393" i="1" s="1"/>
  <c r="AT394" i="1"/>
  <c r="AX394" i="1" s="1"/>
  <c r="AU394" i="1"/>
  <c r="AY394" i="1" s="1"/>
  <c r="AV394" i="1"/>
  <c r="AZ394" i="1" s="1"/>
  <c r="AW394" i="1"/>
  <c r="BA394" i="1" s="1"/>
  <c r="AT395" i="1"/>
  <c r="AX395" i="1" s="1"/>
  <c r="AU395" i="1"/>
  <c r="AY395" i="1" s="1"/>
  <c r="AV395" i="1"/>
  <c r="AZ395" i="1" s="1"/>
  <c r="AW395" i="1"/>
  <c r="BA395" i="1" s="1"/>
  <c r="AT396" i="1"/>
  <c r="AX396" i="1" s="1"/>
  <c r="AU396" i="1"/>
  <c r="AY396" i="1" s="1"/>
  <c r="AV396" i="1"/>
  <c r="AZ396" i="1" s="1"/>
  <c r="AW396" i="1"/>
  <c r="BA396" i="1" s="1"/>
  <c r="AT397" i="1"/>
  <c r="AX397" i="1" s="1"/>
  <c r="AU397" i="1"/>
  <c r="AY397" i="1" s="1"/>
  <c r="AV397" i="1"/>
  <c r="AZ397" i="1" s="1"/>
  <c r="AW397" i="1"/>
  <c r="BA397" i="1" s="1"/>
  <c r="AT398" i="1"/>
  <c r="AX398" i="1" s="1"/>
  <c r="AU398" i="1"/>
  <c r="AY398" i="1" s="1"/>
  <c r="AV398" i="1"/>
  <c r="AZ398" i="1" s="1"/>
  <c r="AW398" i="1"/>
  <c r="BA398" i="1" s="1"/>
  <c r="AT399" i="1"/>
  <c r="AX399" i="1" s="1"/>
  <c r="AU399" i="1"/>
  <c r="AY399" i="1" s="1"/>
  <c r="AV399" i="1"/>
  <c r="AZ399" i="1" s="1"/>
  <c r="AW399" i="1"/>
  <c r="BA399" i="1" s="1"/>
  <c r="AT400" i="1"/>
  <c r="AX400" i="1" s="1"/>
  <c r="AU400" i="1"/>
  <c r="AY400" i="1" s="1"/>
  <c r="AV400" i="1"/>
  <c r="AZ400" i="1" s="1"/>
  <c r="AW400" i="1"/>
  <c r="BA400" i="1" s="1"/>
  <c r="AT401" i="1"/>
  <c r="AX401" i="1" s="1"/>
  <c r="AU401" i="1"/>
  <c r="AY401" i="1" s="1"/>
  <c r="AV401" i="1"/>
  <c r="AZ401" i="1" s="1"/>
  <c r="AW401" i="1"/>
  <c r="BA401" i="1" s="1"/>
  <c r="AT402" i="1"/>
  <c r="AX402" i="1" s="1"/>
  <c r="AU402" i="1"/>
  <c r="AY402" i="1" s="1"/>
  <c r="AV402" i="1"/>
  <c r="AZ402" i="1" s="1"/>
  <c r="AW402" i="1"/>
  <c r="BA402" i="1" s="1"/>
  <c r="AT403" i="1"/>
  <c r="AX403" i="1" s="1"/>
  <c r="AU403" i="1"/>
  <c r="AY403" i="1" s="1"/>
  <c r="AV403" i="1"/>
  <c r="AZ403" i="1" s="1"/>
  <c r="AW403" i="1"/>
  <c r="BA403" i="1" s="1"/>
  <c r="AT404" i="1"/>
  <c r="AX404" i="1" s="1"/>
  <c r="AU404" i="1"/>
  <c r="AY404" i="1" s="1"/>
  <c r="AV404" i="1"/>
  <c r="AZ404" i="1" s="1"/>
  <c r="AW404" i="1"/>
  <c r="BA404" i="1" s="1"/>
  <c r="AT405" i="1"/>
  <c r="AX405" i="1" s="1"/>
  <c r="AU405" i="1"/>
  <c r="AY405" i="1" s="1"/>
  <c r="AV405" i="1"/>
  <c r="AZ405" i="1" s="1"/>
  <c r="AW405" i="1"/>
  <c r="BA405" i="1" s="1"/>
  <c r="AT406" i="1"/>
  <c r="AX406" i="1" s="1"/>
  <c r="AU406" i="1"/>
  <c r="AY406" i="1" s="1"/>
  <c r="AV406" i="1"/>
  <c r="AZ406" i="1" s="1"/>
  <c r="AW406" i="1"/>
  <c r="BA406" i="1" s="1"/>
  <c r="AT407" i="1"/>
  <c r="AX407" i="1" s="1"/>
  <c r="AU407" i="1"/>
  <c r="AY407" i="1" s="1"/>
  <c r="AV407" i="1"/>
  <c r="AZ407" i="1" s="1"/>
  <c r="AW407" i="1"/>
  <c r="BA407" i="1" s="1"/>
  <c r="AT408" i="1"/>
  <c r="AX408" i="1" s="1"/>
  <c r="AU408" i="1"/>
  <c r="AY408" i="1" s="1"/>
  <c r="AV408" i="1"/>
  <c r="AZ408" i="1" s="1"/>
  <c r="AW408" i="1"/>
  <c r="BA408" i="1" s="1"/>
  <c r="AT409" i="1"/>
  <c r="AX409" i="1" s="1"/>
  <c r="AU409" i="1"/>
  <c r="AY409" i="1" s="1"/>
  <c r="AV409" i="1"/>
  <c r="AZ409" i="1" s="1"/>
  <c r="AW409" i="1"/>
  <c r="BA409" i="1" s="1"/>
  <c r="AT410" i="1"/>
  <c r="AX410" i="1" s="1"/>
  <c r="AU410" i="1"/>
  <c r="AY410" i="1" s="1"/>
  <c r="AV410" i="1"/>
  <c r="AZ410" i="1" s="1"/>
  <c r="AW410" i="1"/>
  <c r="BA410" i="1" s="1"/>
  <c r="AT411" i="1"/>
  <c r="AX411" i="1" s="1"/>
  <c r="AU411" i="1"/>
  <c r="AY411" i="1" s="1"/>
  <c r="AV411" i="1"/>
  <c r="AZ411" i="1" s="1"/>
  <c r="AW411" i="1"/>
  <c r="BA411" i="1" s="1"/>
  <c r="AT412" i="1"/>
  <c r="AX412" i="1" s="1"/>
  <c r="AU412" i="1"/>
  <c r="AY412" i="1" s="1"/>
  <c r="AV412" i="1"/>
  <c r="AZ412" i="1" s="1"/>
  <c r="AW412" i="1"/>
  <c r="BA412" i="1" s="1"/>
  <c r="AT413" i="1"/>
  <c r="AX413" i="1" s="1"/>
  <c r="AU413" i="1"/>
  <c r="AY413" i="1" s="1"/>
  <c r="AV413" i="1"/>
  <c r="AZ413" i="1" s="1"/>
  <c r="AW413" i="1"/>
  <c r="BA413" i="1" s="1"/>
  <c r="AT414" i="1"/>
  <c r="AX414" i="1" s="1"/>
  <c r="AU414" i="1"/>
  <c r="AY414" i="1" s="1"/>
  <c r="AV414" i="1"/>
  <c r="AZ414" i="1" s="1"/>
  <c r="AW414" i="1"/>
  <c r="BA414" i="1" s="1"/>
  <c r="AT415" i="1"/>
  <c r="AX415" i="1" s="1"/>
  <c r="AU415" i="1"/>
  <c r="AY415" i="1" s="1"/>
  <c r="AV415" i="1"/>
  <c r="AZ415" i="1" s="1"/>
  <c r="AW415" i="1"/>
  <c r="BA415" i="1" s="1"/>
  <c r="AT416" i="1"/>
  <c r="AX416" i="1" s="1"/>
  <c r="AU416" i="1"/>
  <c r="AY416" i="1" s="1"/>
  <c r="AV416" i="1"/>
  <c r="AZ416" i="1" s="1"/>
  <c r="AW416" i="1"/>
  <c r="BA416" i="1" s="1"/>
  <c r="AT417" i="1"/>
  <c r="AX417" i="1" s="1"/>
  <c r="AU417" i="1"/>
  <c r="AY417" i="1" s="1"/>
  <c r="AV417" i="1"/>
  <c r="AZ417" i="1" s="1"/>
  <c r="AW417" i="1"/>
  <c r="BA417" i="1" s="1"/>
  <c r="AT418" i="1"/>
  <c r="AX418" i="1" s="1"/>
  <c r="AU418" i="1"/>
  <c r="AY418" i="1" s="1"/>
  <c r="AV418" i="1"/>
  <c r="AZ418" i="1" s="1"/>
  <c r="AW418" i="1"/>
  <c r="BA418" i="1" s="1"/>
  <c r="AT419" i="1"/>
  <c r="AX419" i="1" s="1"/>
  <c r="AU419" i="1"/>
  <c r="AY419" i="1" s="1"/>
  <c r="AV419" i="1"/>
  <c r="AZ419" i="1" s="1"/>
  <c r="AW419" i="1"/>
  <c r="BA419" i="1" s="1"/>
  <c r="AT420" i="1"/>
  <c r="AX420" i="1" s="1"/>
  <c r="AU420" i="1"/>
  <c r="AY420" i="1" s="1"/>
  <c r="AV420" i="1"/>
  <c r="AZ420" i="1" s="1"/>
  <c r="AW420" i="1"/>
  <c r="BA420" i="1" s="1"/>
  <c r="AT421" i="1"/>
  <c r="AX421" i="1" s="1"/>
  <c r="AU421" i="1"/>
  <c r="AY421" i="1" s="1"/>
  <c r="AV421" i="1"/>
  <c r="AZ421" i="1" s="1"/>
  <c r="AW421" i="1"/>
  <c r="BA421" i="1" s="1"/>
  <c r="AT422" i="1"/>
  <c r="AX422" i="1" s="1"/>
  <c r="AU422" i="1"/>
  <c r="AY422" i="1" s="1"/>
  <c r="AV422" i="1"/>
  <c r="AZ422" i="1" s="1"/>
  <c r="AW422" i="1"/>
  <c r="BA422" i="1" s="1"/>
  <c r="AT423" i="1"/>
  <c r="AX423" i="1" s="1"/>
  <c r="AU423" i="1"/>
  <c r="AY423" i="1" s="1"/>
  <c r="AV423" i="1"/>
  <c r="AZ423" i="1" s="1"/>
  <c r="AW423" i="1"/>
  <c r="BA423" i="1" s="1"/>
  <c r="AT424" i="1"/>
  <c r="AX424" i="1" s="1"/>
  <c r="AU424" i="1"/>
  <c r="AY424" i="1" s="1"/>
  <c r="AV424" i="1"/>
  <c r="AZ424" i="1" s="1"/>
  <c r="AW424" i="1"/>
  <c r="BA424" i="1" s="1"/>
  <c r="AT425" i="1"/>
  <c r="AX425" i="1" s="1"/>
  <c r="AU425" i="1"/>
  <c r="AY425" i="1" s="1"/>
  <c r="AV425" i="1"/>
  <c r="AZ425" i="1" s="1"/>
  <c r="AW425" i="1"/>
  <c r="BA425" i="1" s="1"/>
  <c r="AT426" i="1"/>
  <c r="AX426" i="1" s="1"/>
  <c r="AU426" i="1"/>
  <c r="AY426" i="1" s="1"/>
  <c r="AV426" i="1"/>
  <c r="AZ426" i="1" s="1"/>
  <c r="AW426" i="1"/>
  <c r="BA426" i="1" s="1"/>
  <c r="AT427" i="1"/>
  <c r="AX427" i="1" s="1"/>
  <c r="AU427" i="1"/>
  <c r="AY427" i="1" s="1"/>
  <c r="AV427" i="1"/>
  <c r="AZ427" i="1" s="1"/>
  <c r="AW427" i="1"/>
  <c r="BA427" i="1" s="1"/>
  <c r="AT428" i="1"/>
  <c r="AX428" i="1" s="1"/>
  <c r="AU428" i="1"/>
  <c r="AY428" i="1" s="1"/>
  <c r="AV428" i="1"/>
  <c r="AZ428" i="1" s="1"/>
  <c r="AW428" i="1"/>
  <c r="BA428" i="1" s="1"/>
  <c r="AT429" i="1"/>
  <c r="AX429" i="1" s="1"/>
  <c r="AU429" i="1"/>
  <c r="AY429" i="1" s="1"/>
  <c r="AV429" i="1"/>
  <c r="AZ429" i="1" s="1"/>
  <c r="AW429" i="1"/>
  <c r="BA429" i="1" s="1"/>
  <c r="AT430" i="1"/>
  <c r="AX430" i="1" s="1"/>
  <c r="AU430" i="1"/>
  <c r="AY430" i="1" s="1"/>
  <c r="AV430" i="1"/>
  <c r="AZ430" i="1" s="1"/>
  <c r="AW430" i="1"/>
  <c r="BA430" i="1" s="1"/>
  <c r="AT431" i="1"/>
  <c r="AX431" i="1" s="1"/>
  <c r="AU431" i="1"/>
  <c r="AY431" i="1" s="1"/>
  <c r="AV431" i="1"/>
  <c r="AZ431" i="1" s="1"/>
  <c r="AW431" i="1"/>
  <c r="BA431" i="1" s="1"/>
  <c r="AT432" i="1"/>
  <c r="AX432" i="1" s="1"/>
  <c r="AU432" i="1"/>
  <c r="AY432" i="1" s="1"/>
  <c r="AV432" i="1"/>
  <c r="AZ432" i="1" s="1"/>
  <c r="AW432" i="1"/>
  <c r="BA432" i="1" s="1"/>
  <c r="AT433" i="1"/>
  <c r="AX433" i="1" s="1"/>
  <c r="AU433" i="1"/>
  <c r="AY433" i="1" s="1"/>
  <c r="AV433" i="1"/>
  <c r="AZ433" i="1" s="1"/>
  <c r="AW433" i="1"/>
  <c r="BA433" i="1" s="1"/>
  <c r="AT434" i="1"/>
  <c r="AX434" i="1" s="1"/>
  <c r="AU434" i="1"/>
  <c r="AY434" i="1" s="1"/>
  <c r="AV434" i="1"/>
  <c r="AZ434" i="1" s="1"/>
  <c r="AW434" i="1"/>
  <c r="BA434" i="1" s="1"/>
  <c r="AT435" i="1"/>
  <c r="AX435" i="1" s="1"/>
  <c r="AU435" i="1"/>
  <c r="AY435" i="1" s="1"/>
  <c r="AV435" i="1"/>
  <c r="AZ435" i="1" s="1"/>
  <c r="AW435" i="1"/>
  <c r="BA435" i="1" s="1"/>
  <c r="AT436" i="1"/>
  <c r="AX436" i="1" s="1"/>
  <c r="AU436" i="1"/>
  <c r="AY436" i="1" s="1"/>
  <c r="AV436" i="1"/>
  <c r="AZ436" i="1" s="1"/>
  <c r="AW436" i="1"/>
  <c r="BA436" i="1" s="1"/>
  <c r="AT437" i="1"/>
  <c r="AX437" i="1" s="1"/>
  <c r="AU437" i="1"/>
  <c r="AY437" i="1" s="1"/>
  <c r="AV437" i="1"/>
  <c r="AZ437" i="1" s="1"/>
  <c r="AW437" i="1"/>
  <c r="BA437" i="1" s="1"/>
  <c r="AT438" i="1"/>
  <c r="AX438" i="1" s="1"/>
  <c r="AU438" i="1"/>
  <c r="AY438" i="1" s="1"/>
  <c r="AV438" i="1"/>
  <c r="AZ438" i="1" s="1"/>
  <c r="AW438" i="1"/>
  <c r="BA438" i="1" s="1"/>
  <c r="AT439" i="1"/>
  <c r="AX439" i="1" s="1"/>
  <c r="AU439" i="1"/>
  <c r="AY439" i="1" s="1"/>
  <c r="AV439" i="1"/>
  <c r="AZ439" i="1" s="1"/>
  <c r="AW439" i="1"/>
  <c r="BA439" i="1" s="1"/>
  <c r="AT440" i="1"/>
  <c r="AX440" i="1" s="1"/>
  <c r="AU440" i="1"/>
  <c r="AY440" i="1" s="1"/>
  <c r="AV440" i="1"/>
  <c r="AZ440" i="1" s="1"/>
  <c r="AW440" i="1"/>
  <c r="BA440" i="1" s="1"/>
  <c r="AT441" i="1"/>
  <c r="AX441" i="1" s="1"/>
  <c r="AU441" i="1"/>
  <c r="AY441" i="1" s="1"/>
  <c r="AV441" i="1"/>
  <c r="AZ441" i="1" s="1"/>
  <c r="AW441" i="1"/>
  <c r="BA441" i="1" s="1"/>
  <c r="AT442" i="1"/>
  <c r="AX442" i="1" s="1"/>
  <c r="AU442" i="1"/>
  <c r="AY442" i="1" s="1"/>
  <c r="AV442" i="1"/>
  <c r="AZ442" i="1" s="1"/>
  <c r="AW442" i="1"/>
  <c r="BA442" i="1" s="1"/>
  <c r="AT443" i="1"/>
  <c r="AX443" i="1" s="1"/>
  <c r="AU443" i="1"/>
  <c r="AY443" i="1" s="1"/>
  <c r="AV443" i="1"/>
  <c r="AZ443" i="1" s="1"/>
  <c r="AW443" i="1"/>
  <c r="BA443" i="1" s="1"/>
  <c r="AT444" i="1"/>
  <c r="AX444" i="1" s="1"/>
  <c r="AU444" i="1"/>
  <c r="AY444" i="1" s="1"/>
  <c r="AV444" i="1"/>
  <c r="AZ444" i="1" s="1"/>
  <c r="AW444" i="1"/>
  <c r="BA444" i="1" s="1"/>
  <c r="AT445" i="1"/>
  <c r="AX445" i="1" s="1"/>
  <c r="AU445" i="1"/>
  <c r="AY445" i="1" s="1"/>
  <c r="AV445" i="1"/>
  <c r="AZ445" i="1" s="1"/>
  <c r="AW445" i="1"/>
  <c r="BA445" i="1" s="1"/>
  <c r="AT446" i="1"/>
  <c r="AX446" i="1" s="1"/>
  <c r="AU446" i="1"/>
  <c r="AY446" i="1" s="1"/>
  <c r="AV446" i="1"/>
  <c r="AZ446" i="1" s="1"/>
  <c r="AW446" i="1"/>
  <c r="BA446" i="1" s="1"/>
  <c r="AT447" i="1"/>
  <c r="AX447" i="1" s="1"/>
  <c r="AU447" i="1"/>
  <c r="AY447" i="1" s="1"/>
  <c r="AV447" i="1"/>
  <c r="AZ447" i="1" s="1"/>
  <c r="AW447" i="1"/>
  <c r="BA447" i="1" s="1"/>
  <c r="AT448" i="1"/>
  <c r="AX448" i="1" s="1"/>
  <c r="AU448" i="1"/>
  <c r="AY448" i="1" s="1"/>
  <c r="AV448" i="1"/>
  <c r="AZ448" i="1" s="1"/>
  <c r="AW448" i="1"/>
  <c r="BA448" i="1" s="1"/>
  <c r="AT449" i="1"/>
  <c r="AX449" i="1" s="1"/>
  <c r="AU449" i="1"/>
  <c r="AY449" i="1" s="1"/>
  <c r="AV449" i="1"/>
  <c r="AZ449" i="1" s="1"/>
  <c r="AW449" i="1"/>
  <c r="BA449" i="1" s="1"/>
  <c r="AT450" i="1"/>
  <c r="AX450" i="1" s="1"/>
  <c r="AU450" i="1"/>
  <c r="AY450" i="1" s="1"/>
  <c r="AV450" i="1"/>
  <c r="AZ450" i="1" s="1"/>
  <c r="AW450" i="1"/>
  <c r="BA450" i="1" s="1"/>
  <c r="AT451" i="1"/>
  <c r="AX451" i="1" s="1"/>
  <c r="AU451" i="1"/>
  <c r="AY451" i="1" s="1"/>
  <c r="AV451" i="1"/>
  <c r="AZ451" i="1" s="1"/>
  <c r="AW451" i="1"/>
  <c r="BA451" i="1" s="1"/>
  <c r="AT452" i="1"/>
  <c r="AX452" i="1" s="1"/>
  <c r="AU452" i="1"/>
  <c r="AY452" i="1" s="1"/>
  <c r="AV452" i="1"/>
  <c r="AZ452" i="1" s="1"/>
  <c r="AW452" i="1"/>
  <c r="BA452" i="1" s="1"/>
  <c r="AT453" i="1"/>
  <c r="AX453" i="1" s="1"/>
  <c r="AU453" i="1"/>
  <c r="AY453" i="1" s="1"/>
  <c r="AV453" i="1"/>
  <c r="AZ453" i="1" s="1"/>
  <c r="AW453" i="1"/>
  <c r="BA453" i="1" s="1"/>
  <c r="AT454" i="1"/>
  <c r="AX454" i="1" s="1"/>
  <c r="AU454" i="1"/>
  <c r="AY454" i="1" s="1"/>
  <c r="AV454" i="1"/>
  <c r="AZ454" i="1" s="1"/>
  <c r="AW454" i="1"/>
  <c r="BA454" i="1" s="1"/>
  <c r="AT455" i="1"/>
  <c r="AX455" i="1" s="1"/>
  <c r="AU455" i="1"/>
  <c r="AY455" i="1" s="1"/>
  <c r="AV455" i="1"/>
  <c r="AZ455" i="1" s="1"/>
  <c r="AW455" i="1"/>
  <c r="BA455" i="1" s="1"/>
  <c r="AT456" i="1"/>
  <c r="AX456" i="1" s="1"/>
  <c r="AU456" i="1"/>
  <c r="AY456" i="1" s="1"/>
  <c r="AV456" i="1"/>
  <c r="AZ456" i="1" s="1"/>
  <c r="AW456" i="1"/>
  <c r="BA456" i="1" s="1"/>
  <c r="AT457" i="1"/>
  <c r="AX457" i="1" s="1"/>
  <c r="AU457" i="1"/>
  <c r="AY457" i="1" s="1"/>
  <c r="AV457" i="1"/>
  <c r="AZ457" i="1" s="1"/>
  <c r="AW457" i="1"/>
  <c r="BA457" i="1" s="1"/>
  <c r="AT458" i="1"/>
  <c r="AX458" i="1" s="1"/>
  <c r="AU458" i="1"/>
  <c r="AY458" i="1" s="1"/>
  <c r="AV458" i="1"/>
  <c r="AZ458" i="1" s="1"/>
  <c r="AW458" i="1"/>
  <c r="BA458" i="1" s="1"/>
  <c r="AT459" i="1"/>
  <c r="AX459" i="1" s="1"/>
  <c r="AU459" i="1"/>
  <c r="AY459" i="1" s="1"/>
  <c r="AV459" i="1"/>
  <c r="AZ459" i="1" s="1"/>
  <c r="AW459" i="1"/>
  <c r="BA459" i="1" s="1"/>
  <c r="AT460" i="1"/>
  <c r="AX460" i="1" s="1"/>
  <c r="AU460" i="1"/>
  <c r="AY460" i="1" s="1"/>
  <c r="AV460" i="1"/>
  <c r="AZ460" i="1" s="1"/>
  <c r="AW460" i="1"/>
  <c r="BA460" i="1" s="1"/>
  <c r="AT461" i="1"/>
  <c r="AX461" i="1" s="1"/>
  <c r="AU461" i="1"/>
  <c r="AY461" i="1" s="1"/>
  <c r="AV461" i="1"/>
  <c r="AZ461" i="1" s="1"/>
  <c r="AW461" i="1"/>
  <c r="BA461" i="1" s="1"/>
  <c r="AT462" i="1"/>
  <c r="AX462" i="1" s="1"/>
  <c r="AU462" i="1"/>
  <c r="AY462" i="1" s="1"/>
  <c r="AV462" i="1"/>
  <c r="AZ462" i="1" s="1"/>
  <c r="AW462" i="1"/>
  <c r="BA462" i="1" s="1"/>
  <c r="AT463" i="1"/>
  <c r="AX463" i="1" s="1"/>
  <c r="AU463" i="1"/>
  <c r="AY463" i="1" s="1"/>
  <c r="AV463" i="1"/>
  <c r="AZ463" i="1" s="1"/>
  <c r="AW463" i="1"/>
  <c r="BA463" i="1" s="1"/>
  <c r="AT464" i="1"/>
  <c r="AX464" i="1" s="1"/>
  <c r="AU464" i="1"/>
  <c r="AY464" i="1" s="1"/>
  <c r="AV464" i="1"/>
  <c r="AZ464" i="1" s="1"/>
  <c r="AW464" i="1"/>
  <c r="BA464" i="1" s="1"/>
  <c r="AT465" i="1"/>
  <c r="AX465" i="1" s="1"/>
  <c r="AU465" i="1"/>
  <c r="AY465" i="1" s="1"/>
  <c r="AV465" i="1"/>
  <c r="AZ465" i="1" s="1"/>
  <c r="AW465" i="1"/>
  <c r="BA465" i="1" s="1"/>
  <c r="AT466" i="1"/>
  <c r="AX466" i="1" s="1"/>
  <c r="AU466" i="1"/>
  <c r="AY466" i="1" s="1"/>
  <c r="AV466" i="1"/>
  <c r="AZ466" i="1" s="1"/>
  <c r="AW466" i="1"/>
  <c r="BA466" i="1" s="1"/>
  <c r="AT467" i="1"/>
  <c r="AX467" i="1" s="1"/>
  <c r="AU467" i="1"/>
  <c r="AY467" i="1" s="1"/>
  <c r="AV467" i="1"/>
  <c r="AZ467" i="1" s="1"/>
  <c r="AW467" i="1"/>
  <c r="BA467" i="1" s="1"/>
  <c r="AT468" i="1"/>
  <c r="AX468" i="1" s="1"/>
  <c r="AU468" i="1"/>
  <c r="AY468" i="1" s="1"/>
  <c r="AV468" i="1"/>
  <c r="AZ468" i="1" s="1"/>
  <c r="AW468" i="1"/>
  <c r="BA468" i="1" s="1"/>
  <c r="AT469" i="1"/>
  <c r="AX469" i="1" s="1"/>
  <c r="AU469" i="1"/>
  <c r="AY469" i="1" s="1"/>
  <c r="AV469" i="1"/>
  <c r="AZ469" i="1" s="1"/>
  <c r="AW469" i="1"/>
  <c r="BA469" i="1" s="1"/>
  <c r="AT470" i="1"/>
  <c r="AX470" i="1" s="1"/>
  <c r="AU470" i="1"/>
  <c r="AY470" i="1" s="1"/>
  <c r="AV470" i="1"/>
  <c r="AZ470" i="1" s="1"/>
  <c r="AW470" i="1"/>
  <c r="BA470" i="1" s="1"/>
  <c r="AT471" i="1"/>
  <c r="AX471" i="1" s="1"/>
  <c r="AU471" i="1"/>
  <c r="AY471" i="1" s="1"/>
  <c r="AV471" i="1"/>
  <c r="AZ471" i="1" s="1"/>
  <c r="AW471" i="1"/>
  <c r="BA471" i="1" s="1"/>
  <c r="AT472" i="1"/>
  <c r="AX472" i="1" s="1"/>
  <c r="AU472" i="1"/>
  <c r="AY472" i="1" s="1"/>
  <c r="AV472" i="1"/>
  <c r="AZ472" i="1" s="1"/>
  <c r="AW472" i="1"/>
  <c r="BA472" i="1" s="1"/>
  <c r="AT473" i="1"/>
  <c r="AX473" i="1" s="1"/>
  <c r="AU473" i="1"/>
  <c r="AY473" i="1" s="1"/>
  <c r="AV473" i="1"/>
  <c r="AZ473" i="1" s="1"/>
  <c r="AW473" i="1"/>
  <c r="BA473" i="1" s="1"/>
  <c r="AT474" i="1"/>
  <c r="AX474" i="1" s="1"/>
  <c r="AU474" i="1"/>
  <c r="AY474" i="1" s="1"/>
  <c r="AV474" i="1"/>
  <c r="AZ474" i="1" s="1"/>
  <c r="AW474" i="1"/>
  <c r="BA474" i="1" s="1"/>
  <c r="AT475" i="1"/>
  <c r="AX475" i="1" s="1"/>
  <c r="AU475" i="1"/>
  <c r="AY475" i="1" s="1"/>
  <c r="AV475" i="1"/>
  <c r="AZ475" i="1" s="1"/>
  <c r="AW475" i="1"/>
  <c r="BA475" i="1" s="1"/>
  <c r="AT476" i="1"/>
  <c r="AX476" i="1" s="1"/>
  <c r="AU476" i="1"/>
  <c r="AY476" i="1" s="1"/>
  <c r="AV476" i="1"/>
  <c r="AZ476" i="1" s="1"/>
  <c r="AW476" i="1"/>
  <c r="BA476" i="1" s="1"/>
  <c r="AT477" i="1"/>
  <c r="AX477" i="1" s="1"/>
  <c r="AU477" i="1"/>
  <c r="AY477" i="1" s="1"/>
  <c r="AV477" i="1"/>
  <c r="AZ477" i="1" s="1"/>
  <c r="AW477" i="1"/>
  <c r="BA477" i="1" s="1"/>
  <c r="AT478" i="1"/>
  <c r="AX478" i="1" s="1"/>
  <c r="AU478" i="1"/>
  <c r="AY478" i="1" s="1"/>
  <c r="AV478" i="1"/>
  <c r="AZ478" i="1" s="1"/>
  <c r="AW478" i="1"/>
  <c r="BA478" i="1" s="1"/>
  <c r="AT479" i="1"/>
  <c r="AX479" i="1" s="1"/>
  <c r="AU479" i="1"/>
  <c r="AY479" i="1" s="1"/>
  <c r="AV479" i="1"/>
  <c r="AZ479" i="1" s="1"/>
  <c r="AW479" i="1"/>
  <c r="BA479" i="1" s="1"/>
  <c r="AT480" i="1"/>
  <c r="AX480" i="1" s="1"/>
  <c r="AU480" i="1"/>
  <c r="AY480" i="1" s="1"/>
  <c r="AV480" i="1"/>
  <c r="AZ480" i="1" s="1"/>
  <c r="AW480" i="1"/>
  <c r="BA480" i="1" s="1"/>
  <c r="AT481" i="1"/>
  <c r="AX481" i="1" s="1"/>
  <c r="AU481" i="1"/>
  <c r="AY481" i="1" s="1"/>
  <c r="AV481" i="1"/>
  <c r="AZ481" i="1" s="1"/>
  <c r="AW481" i="1"/>
  <c r="BA481" i="1" s="1"/>
  <c r="AT482" i="1"/>
  <c r="AX482" i="1" s="1"/>
  <c r="AU482" i="1"/>
  <c r="AY482" i="1" s="1"/>
  <c r="AV482" i="1"/>
  <c r="AZ482" i="1" s="1"/>
  <c r="AW482" i="1"/>
  <c r="BA482" i="1" s="1"/>
  <c r="AT483" i="1"/>
  <c r="AX483" i="1" s="1"/>
  <c r="AU483" i="1"/>
  <c r="AY483" i="1" s="1"/>
  <c r="AV483" i="1"/>
  <c r="AZ483" i="1" s="1"/>
  <c r="AW483" i="1"/>
  <c r="BA483" i="1" s="1"/>
  <c r="AT484" i="1"/>
  <c r="AX484" i="1" s="1"/>
  <c r="AU484" i="1"/>
  <c r="AY484" i="1" s="1"/>
  <c r="AV484" i="1"/>
  <c r="AZ484" i="1" s="1"/>
  <c r="AW484" i="1"/>
  <c r="BA484" i="1" s="1"/>
  <c r="AT485" i="1"/>
  <c r="AX485" i="1" s="1"/>
  <c r="AU485" i="1"/>
  <c r="AY485" i="1" s="1"/>
  <c r="AV485" i="1"/>
  <c r="AZ485" i="1" s="1"/>
  <c r="AW485" i="1"/>
  <c r="BA485" i="1" s="1"/>
  <c r="AT486" i="1"/>
  <c r="AX486" i="1" s="1"/>
  <c r="AU486" i="1"/>
  <c r="AY486" i="1" s="1"/>
  <c r="AV486" i="1"/>
  <c r="AZ486" i="1" s="1"/>
  <c r="AW486" i="1"/>
  <c r="BA486" i="1" s="1"/>
  <c r="AT487" i="1"/>
  <c r="AX487" i="1" s="1"/>
  <c r="AU487" i="1"/>
  <c r="AY487" i="1" s="1"/>
  <c r="AV487" i="1"/>
  <c r="AZ487" i="1" s="1"/>
  <c r="AW487" i="1"/>
  <c r="BA487" i="1" s="1"/>
  <c r="AT488" i="1"/>
  <c r="AX488" i="1" s="1"/>
  <c r="AU488" i="1"/>
  <c r="AY488" i="1" s="1"/>
  <c r="AV488" i="1"/>
  <c r="AZ488" i="1" s="1"/>
  <c r="AW488" i="1"/>
  <c r="BA488" i="1" s="1"/>
  <c r="AT489" i="1"/>
  <c r="AX489" i="1" s="1"/>
  <c r="AU489" i="1"/>
  <c r="AY489" i="1" s="1"/>
  <c r="AV489" i="1"/>
  <c r="AZ489" i="1" s="1"/>
  <c r="AW489" i="1"/>
  <c r="BA489" i="1" s="1"/>
  <c r="AT490" i="1"/>
  <c r="AX490" i="1" s="1"/>
  <c r="AU490" i="1"/>
  <c r="AY490" i="1" s="1"/>
  <c r="AV490" i="1"/>
  <c r="AZ490" i="1" s="1"/>
  <c r="AW490" i="1"/>
  <c r="BA490" i="1" s="1"/>
  <c r="AT491" i="1"/>
  <c r="AX491" i="1" s="1"/>
  <c r="AU491" i="1"/>
  <c r="AY491" i="1" s="1"/>
  <c r="AV491" i="1"/>
  <c r="AZ491" i="1" s="1"/>
  <c r="AW491" i="1"/>
  <c r="BA491" i="1" s="1"/>
  <c r="AT492" i="1"/>
  <c r="AX492" i="1" s="1"/>
  <c r="AU492" i="1"/>
  <c r="AY492" i="1" s="1"/>
  <c r="AV492" i="1"/>
  <c r="AZ492" i="1" s="1"/>
  <c r="AW492" i="1"/>
  <c r="BA492" i="1" s="1"/>
  <c r="AT493" i="1"/>
  <c r="AX493" i="1" s="1"/>
  <c r="AU493" i="1"/>
  <c r="AY493" i="1" s="1"/>
  <c r="AV493" i="1"/>
  <c r="AZ493" i="1" s="1"/>
  <c r="AW493" i="1"/>
  <c r="BA493" i="1" s="1"/>
  <c r="AT494" i="1"/>
  <c r="AX494" i="1" s="1"/>
  <c r="AU494" i="1"/>
  <c r="AY494" i="1" s="1"/>
  <c r="AV494" i="1"/>
  <c r="AZ494" i="1" s="1"/>
  <c r="AW494" i="1"/>
  <c r="BA494" i="1" s="1"/>
  <c r="AT495" i="1"/>
  <c r="AX495" i="1" s="1"/>
  <c r="AU495" i="1"/>
  <c r="AY495" i="1" s="1"/>
  <c r="AV495" i="1"/>
  <c r="AZ495" i="1" s="1"/>
  <c r="AW495" i="1"/>
  <c r="BA495" i="1" s="1"/>
  <c r="AT496" i="1"/>
  <c r="AX496" i="1" s="1"/>
  <c r="AU496" i="1"/>
  <c r="AY496" i="1" s="1"/>
  <c r="AV496" i="1"/>
  <c r="AZ496" i="1" s="1"/>
  <c r="AW496" i="1"/>
  <c r="BA496" i="1" s="1"/>
  <c r="AT497" i="1"/>
  <c r="AX497" i="1" s="1"/>
  <c r="AU497" i="1"/>
  <c r="AY497" i="1" s="1"/>
  <c r="AV497" i="1"/>
  <c r="AZ497" i="1" s="1"/>
  <c r="AW497" i="1"/>
  <c r="BA497" i="1" s="1"/>
  <c r="AT498" i="1"/>
  <c r="AX498" i="1" s="1"/>
  <c r="AU498" i="1"/>
  <c r="AY498" i="1" s="1"/>
  <c r="AV498" i="1"/>
  <c r="AZ498" i="1" s="1"/>
  <c r="AW498" i="1"/>
  <c r="BA498" i="1" s="1"/>
  <c r="AT499" i="1"/>
  <c r="AX499" i="1" s="1"/>
  <c r="AU499" i="1"/>
  <c r="AY499" i="1" s="1"/>
  <c r="AV499" i="1"/>
  <c r="AZ499" i="1" s="1"/>
  <c r="AW499" i="1"/>
  <c r="BA499" i="1" s="1"/>
  <c r="AT500" i="1"/>
  <c r="AX500" i="1" s="1"/>
  <c r="AU500" i="1"/>
  <c r="AY500" i="1" s="1"/>
  <c r="AV500" i="1"/>
  <c r="AZ500" i="1" s="1"/>
  <c r="AW500" i="1"/>
  <c r="BA500" i="1" s="1"/>
  <c r="AT501" i="1"/>
  <c r="AX501" i="1" s="1"/>
  <c r="AU501" i="1"/>
  <c r="AY501" i="1" s="1"/>
  <c r="AV501" i="1"/>
  <c r="AZ501" i="1" s="1"/>
  <c r="AW501" i="1"/>
  <c r="BA501" i="1" s="1"/>
  <c r="AT502" i="1"/>
  <c r="AX502" i="1" s="1"/>
  <c r="AU502" i="1"/>
  <c r="AY502" i="1" s="1"/>
  <c r="AV502" i="1"/>
  <c r="AZ502" i="1" s="1"/>
  <c r="AW502" i="1"/>
  <c r="BA502" i="1" s="1"/>
  <c r="AT503" i="1"/>
  <c r="AX503" i="1" s="1"/>
  <c r="AU503" i="1"/>
  <c r="AY503" i="1" s="1"/>
  <c r="AV503" i="1"/>
  <c r="AZ503" i="1" s="1"/>
  <c r="AW503" i="1"/>
  <c r="BA503" i="1" s="1"/>
  <c r="AT504" i="1"/>
  <c r="AX504" i="1" s="1"/>
  <c r="AU504" i="1"/>
  <c r="AY504" i="1" s="1"/>
  <c r="AV504" i="1"/>
  <c r="AZ504" i="1" s="1"/>
  <c r="AW504" i="1"/>
  <c r="BA504" i="1" s="1"/>
  <c r="AT505" i="1"/>
  <c r="AX505" i="1" s="1"/>
  <c r="AU505" i="1"/>
  <c r="AY505" i="1" s="1"/>
  <c r="AV505" i="1"/>
  <c r="AZ505" i="1" s="1"/>
  <c r="AW505" i="1"/>
  <c r="BA505" i="1" s="1"/>
  <c r="AT506" i="1"/>
  <c r="AX506" i="1" s="1"/>
  <c r="AU506" i="1"/>
  <c r="AY506" i="1" s="1"/>
  <c r="AV506" i="1"/>
  <c r="AZ506" i="1" s="1"/>
  <c r="AW506" i="1"/>
  <c r="BA506" i="1" s="1"/>
  <c r="AT507" i="1"/>
  <c r="AX507" i="1" s="1"/>
  <c r="AU507" i="1"/>
  <c r="AY507" i="1" s="1"/>
  <c r="AV507" i="1"/>
  <c r="AZ507" i="1" s="1"/>
  <c r="AW507" i="1"/>
  <c r="BA507" i="1" s="1"/>
  <c r="AT508" i="1"/>
  <c r="AX508" i="1" s="1"/>
  <c r="AU508" i="1"/>
  <c r="AY508" i="1" s="1"/>
  <c r="AV508" i="1"/>
  <c r="AZ508" i="1" s="1"/>
  <c r="AW508" i="1"/>
  <c r="BA508" i="1" s="1"/>
  <c r="AT509" i="1"/>
  <c r="AX509" i="1" s="1"/>
  <c r="AU509" i="1"/>
  <c r="AY509" i="1" s="1"/>
  <c r="AV509" i="1"/>
  <c r="AZ509" i="1" s="1"/>
  <c r="AW509" i="1"/>
  <c r="BA509" i="1" s="1"/>
  <c r="AT510" i="1"/>
  <c r="AX510" i="1" s="1"/>
  <c r="AU510" i="1"/>
  <c r="AY510" i="1" s="1"/>
  <c r="AV510" i="1"/>
  <c r="AZ510" i="1" s="1"/>
  <c r="AW510" i="1"/>
  <c r="BA510" i="1" s="1"/>
  <c r="AT511" i="1"/>
  <c r="AX511" i="1" s="1"/>
  <c r="AU511" i="1"/>
  <c r="AY511" i="1" s="1"/>
  <c r="AV511" i="1"/>
  <c r="AZ511" i="1" s="1"/>
  <c r="AW511" i="1"/>
  <c r="BA511" i="1" s="1"/>
  <c r="AT512" i="1"/>
  <c r="AX512" i="1" s="1"/>
  <c r="AU512" i="1"/>
  <c r="AY512" i="1" s="1"/>
  <c r="AV512" i="1"/>
  <c r="AZ512" i="1" s="1"/>
  <c r="AW512" i="1"/>
  <c r="BA512" i="1" s="1"/>
  <c r="AT513" i="1"/>
  <c r="AX513" i="1" s="1"/>
  <c r="AU513" i="1"/>
  <c r="AY513" i="1" s="1"/>
  <c r="AV513" i="1"/>
  <c r="AZ513" i="1" s="1"/>
  <c r="AW513" i="1"/>
  <c r="BA513" i="1" s="1"/>
  <c r="AT514" i="1"/>
  <c r="AX514" i="1" s="1"/>
  <c r="AU514" i="1"/>
  <c r="AY514" i="1" s="1"/>
  <c r="AV514" i="1"/>
  <c r="AZ514" i="1" s="1"/>
  <c r="AW514" i="1"/>
  <c r="BA514" i="1" s="1"/>
  <c r="AT515" i="1"/>
  <c r="AX515" i="1" s="1"/>
  <c r="AU515" i="1"/>
  <c r="AY515" i="1" s="1"/>
  <c r="AV515" i="1"/>
  <c r="AZ515" i="1" s="1"/>
  <c r="AW515" i="1"/>
  <c r="BA515" i="1" s="1"/>
  <c r="AT516" i="1"/>
  <c r="AX516" i="1" s="1"/>
  <c r="AU516" i="1"/>
  <c r="AY516" i="1" s="1"/>
  <c r="AV516" i="1"/>
  <c r="AZ516" i="1" s="1"/>
  <c r="AW516" i="1"/>
  <c r="BA516" i="1" s="1"/>
  <c r="AT517" i="1"/>
  <c r="AX517" i="1" s="1"/>
  <c r="AU517" i="1"/>
  <c r="AY517" i="1" s="1"/>
  <c r="AV517" i="1"/>
  <c r="AZ517" i="1" s="1"/>
  <c r="AW517" i="1"/>
  <c r="BA517" i="1" s="1"/>
  <c r="AT518" i="1"/>
  <c r="AX518" i="1" s="1"/>
  <c r="AU518" i="1"/>
  <c r="AY518" i="1" s="1"/>
  <c r="AV518" i="1"/>
  <c r="AZ518" i="1" s="1"/>
  <c r="AW518" i="1"/>
  <c r="BA518" i="1" s="1"/>
  <c r="AT519" i="1"/>
  <c r="AX519" i="1" s="1"/>
  <c r="AU519" i="1"/>
  <c r="AY519" i="1" s="1"/>
  <c r="AV519" i="1"/>
  <c r="AZ519" i="1" s="1"/>
  <c r="AW519" i="1"/>
  <c r="BA519" i="1" s="1"/>
  <c r="AT520" i="1"/>
  <c r="AX520" i="1" s="1"/>
  <c r="AU520" i="1"/>
  <c r="AY520" i="1" s="1"/>
  <c r="AV520" i="1"/>
  <c r="AZ520" i="1" s="1"/>
  <c r="AW520" i="1"/>
  <c r="BA520" i="1" s="1"/>
  <c r="AT521" i="1"/>
  <c r="AX521" i="1" s="1"/>
  <c r="AU521" i="1"/>
  <c r="AY521" i="1" s="1"/>
  <c r="AV521" i="1"/>
  <c r="AZ521" i="1" s="1"/>
  <c r="AW521" i="1"/>
  <c r="BA521" i="1" s="1"/>
  <c r="AT522" i="1"/>
  <c r="AX522" i="1" s="1"/>
  <c r="AU522" i="1"/>
  <c r="AY522" i="1" s="1"/>
  <c r="AV522" i="1"/>
  <c r="AZ522" i="1" s="1"/>
  <c r="AW522" i="1"/>
  <c r="BA522" i="1" s="1"/>
  <c r="AT523" i="1"/>
  <c r="AX523" i="1" s="1"/>
  <c r="AU523" i="1"/>
  <c r="AY523" i="1" s="1"/>
  <c r="AV523" i="1"/>
  <c r="AZ523" i="1" s="1"/>
  <c r="AW523" i="1"/>
  <c r="BA523" i="1" s="1"/>
  <c r="AT524" i="1"/>
  <c r="AX524" i="1" s="1"/>
  <c r="AU524" i="1"/>
  <c r="AY524" i="1" s="1"/>
  <c r="AV524" i="1"/>
  <c r="AZ524" i="1" s="1"/>
  <c r="AW524" i="1"/>
  <c r="BA524" i="1" s="1"/>
  <c r="AT525" i="1"/>
  <c r="AX525" i="1" s="1"/>
  <c r="AU525" i="1"/>
  <c r="AY525" i="1" s="1"/>
  <c r="AV525" i="1"/>
  <c r="AZ525" i="1" s="1"/>
  <c r="AW525" i="1"/>
  <c r="BA525" i="1" s="1"/>
  <c r="AT526" i="1"/>
  <c r="AX526" i="1" s="1"/>
  <c r="AU526" i="1"/>
  <c r="AY526" i="1" s="1"/>
  <c r="AV526" i="1"/>
  <c r="AZ526" i="1" s="1"/>
  <c r="AW526" i="1"/>
  <c r="BA526" i="1" s="1"/>
  <c r="AT527" i="1"/>
  <c r="AX527" i="1" s="1"/>
  <c r="AU527" i="1"/>
  <c r="AY527" i="1" s="1"/>
  <c r="AV527" i="1"/>
  <c r="AZ527" i="1" s="1"/>
  <c r="AW527" i="1"/>
  <c r="BA527" i="1" s="1"/>
  <c r="AT528" i="1"/>
  <c r="AX528" i="1" s="1"/>
  <c r="AU528" i="1"/>
  <c r="AY528" i="1" s="1"/>
  <c r="AV528" i="1"/>
  <c r="AZ528" i="1" s="1"/>
  <c r="AW528" i="1"/>
  <c r="BA528" i="1" s="1"/>
  <c r="AT529" i="1"/>
  <c r="AX529" i="1" s="1"/>
  <c r="AU529" i="1"/>
  <c r="AY529" i="1" s="1"/>
  <c r="AV529" i="1"/>
  <c r="AZ529" i="1" s="1"/>
  <c r="AW529" i="1"/>
  <c r="BA529" i="1" s="1"/>
  <c r="AT530" i="1"/>
  <c r="AX530" i="1" s="1"/>
  <c r="AU530" i="1"/>
  <c r="AY530" i="1" s="1"/>
  <c r="AV530" i="1"/>
  <c r="AZ530" i="1" s="1"/>
  <c r="AW530" i="1"/>
  <c r="BA530" i="1" s="1"/>
  <c r="AT531" i="1"/>
  <c r="AX531" i="1" s="1"/>
  <c r="AU531" i="1"/>
  <c r="AY531" i="1" s="1"/>
  <c r="AV531" i="1"/>
  <c r="AZ531" i="1" s="1"/>
  <c r="AW531" i="1"/>
  <c r="BA531" i="1" s="1"/>
  <c r="AT532" i="1"/>
  <c r="AX532" i="1" s="1"/>
  <c r="AU532" i="1"/>
  <c r="AY532" i="1" s="1"/>
  <c r="AV532" i="1"/>
  <c r="AZ532" i="1" s="1"/>
  <c r="AW532" i="1"/>
  <c r="BA532" i="1" s="1"/>
  <c r="AT533" i="1"/>
  <c r="AX533" i="1" s="1"/>
  <c r="AU533" i="1"/>
  <c r="AY533" i="1" s="1"/>
  <c r="AV533" i="1"/>
  <c r="AZ533" i="1" s="1"/>
  <c r="AW533" i="1"/>
  <c r="BA533" i="1" s="1"/>
  <c r="AT534" i="1"/>
  <c r="AX534" i="1" s="1"/>
  <c r="AU534" i="1"/>
  <c r="AY534" i="1" s="1"/>
  <c r="AV534" i="1"/>
  <c r="AZ534" i="1" s="1"/>
  <c r="AW534" i="1"/>
  <c r="BA534" i="1" s="1"/>
  <c r="AT535" i="1"/>
  <c r="AX535" i="1" s="1"/>
  <c r="AU535" i="1"/>
  <c r="AY535" i="1" s="1"/>
  <c r="AV535" i="1"/>
  <c r="AZ535" i="1" s="1"/>
  <c r="AW535" i="1"/>
  <c r="BA535" i="1" s="1"/>
  <c r="AT536" i="1"/>
  <c r="AX536" i="1" s="1"/>
  <c r="AU536" i="1"/>
  <c r="AY536" i="1" s="1"/>
  <c r="AV536" i="1"/>
  <c r="AZ536" i="1" s="1"/>
  <c r="AW536" i="1"/>
  <c r="BA536" i="1" s="1"/>
  <c r="AT537" i="1"/>
  <c r="AX537" i="1" s="1"/>
  <c r="AU537" i="1"/>
  <c r="AY537" i="1" s="1"/>
  <c r="AV537" i="1"/>
  <c r="AZ537" i="1" s="1"/>
  <c r="AW537" i="1"/>
  <c r="BA537" i="1" s="1"/>
  <c r="AT538" i="1"/>
  <c r="AX538" i="1" s="1"/>
  <c r="AU538" i="1"/>
  <c r="AY538" i="1" s="1"/>
  <c r="AV538" i="1"/>
  <c r="AZ538" i="1" s="1"/>
  <c r="AW538" i="1"/>
  <c r="BA538" i="1" s="1"/>
  <c r="AT539" i="1"/>
  <c r="AX539" i="1" s="1"/>
  <c r="AU539" i="1"/>
  <c r="AY539" i="1" s="1"/>
  <c r="AV539" i="1"/>
  <c r="AZ539" i="1" s="1"/>
  <c r="AW539" i="1"/>
  <c r="BA539" i="1" s="1"/>
  <c r="AT540" i="1"/>
  <c r="AX540" i="1" s="1"/>
  <c r="AU540" i="1"/>
  <c r="AY540" i="1" s="1"/>
  <c r="AV540" i="1"/>
  <c r="AZ540" i="1" s="1"/>
  <c r="AW540" i="1"/>
  <c r="BA540" i="1" s="1"/>
  <c r="AT541" i="1"/>
  <c r="AX541" i="1" s="1"/>
  <c r="AU541" i="1"/>
  <c r="AY541" i="1" s="1"/>
  <c r="AV541" i="1"/>
  <c r="AZ541" i="1" s="1"/>
  <c r="AW541" i="1"/>
  <c r="BA541" i="1" s="1"/>
  <c r="AT542" i="1"/>
  <c r="AX542" i="1" s="1"/>
  <c r="AU542" i="1"/>
  <c r="AY542" i="1" s="1"/>
  <c r="AV542" i="1"/>
  <c r="AZ542" i="1" s="1"/>
  <c r="AW542" i="1"/>
  <c r="BA542" i="1" s="1"/>
  <c r="AT543" i="1"/>
  <c r="AX543" i="1" s="1"/>
  <c r="AU543" i="1"/>
  <c r="AY543" i="1" s="1"/>
  <c r="AV543" i="1"/>
  <c r="AZ543" i="1" s="1"/>
  <c r="AW543" i="1"/>
  <c r="BA543" i="1" s="1"/>
  <c r="AT544" i="1"/>
  <c r="AX544" i="1" s="1"/>
  <c r="AU544" i="1"/>
  <c r="AY544" i="1" s="1"/>
  <c r="AV544" i="1"/>
  <c r="AZ544" i="1" s="1"/>
  <c r="AW544" i="1"/>
  <c r="BA544" i="1" s="1"/>
  <c r="AT545" i="1"/>
  <c r="AX545" i="1" s="1"/>
  <c r="AU545" i="1"/>
  <c r="AY545" i="1" s="1"/>
  <c r="AV545" i="1"/>
  <c r="AZ545" i="1" s="1"/>
  <c r="AW545" i="1"/>
  <c r="BA545" i="1" s="1"/>
  <c r="AT546" i="1"/>
  <c r="AX546" i="1" s="1"/>
  <c r="AU546" i="1"/>
  <c r="AY546" i="1" s="1"/>
  <c r="AV546" i="1"/>
  <c r="AZ546" i="1" s="1"/>
  <c r="AW546" i="1"/>
  <c r="BA546" i="1" s="1"/>
  <c r="AT547" i="1"/>
  <c r="AX547" i="1" s="1"/>
  <c r="AU547" i="1"/>
  <c r="AY547" i="1" s="1"/>
  <c r="AV547" i="1"/>
  <c r="AZ547" i="1" s="1"/>
  <c r="AW547" i="1"/>
  <c r="BA547" i="1" s="1"/>
  <c r="AT548" i="1"/>
  <c r="AX548" i="1" s="1"/>
  <c r="AU548" i="1"/>
  <c r="AY548" i="1" s="1"/>
  <c r="AV548" i="1"/>
  <c r="AZ548" i="1" s="1"/>
  <c r="AW548" i="1"/>
  <c r="BA548" i="1" s="1"/>
  <c r="AT549" i="1"/>
  <c r="AX549" i="1" s="1"/>
  <c r="AU549" i="1"/>
  <c r="AY549" i="1" s="1"/>
  <c r="AV549" i="1"/>
  <c r="AZ549" i="1" s="1"/>
  <c r="AW549" i="1"/>
  <c r="BA549" i="1" s="1"/>
  <c r="AT550" i="1"/>
  <c r="AX550" i="1" s="1"/>
  <c r="AU550" i="1"/>
  <c r="AY550" i="1" s="1"/>
  <c r="AV550" i="1"/>
  <c r="AZ550" i="1" s="1"/>
  <c r="AW550" i="1"/>
  <c r="BA550" i="1" s="1"/>
  <c r="AT551" i="1"/>
  <c r="AX551" i="1" s="1"/>
  <c r="AU551" i="1"/>
  <c r="AY551" i="1" s="1"/>
  <c r="AV551" i="1"/>
  <c r="AZ551" i="1" s="1"/>
  <c r="AW551" i="1"/>
  <c r="BA551" i="1" s="1"/>
  <c r="AT552" i="1"/>
  <c r="AX552" i="1" s="1"/>
  <c r="AU552" i="1"/>
  <c r="AY552" i="1" s="1"/>
  <c r="AV552" i="1"/>
  <c r="AZ552" i="1" s="1"/>
  <c r="AW552" i="1"/>
  <c r="BA552" i="1" s="1"/>
  <c r="AT553" i="1"/>
  <c r="AX553" i="1" s="1"/>
  <c r="AU553" i="1"/>
  <c r="AY553" i="1" s="1"/>
  <c r="AV553" i="1"/>
  <c r="AZ553" i="1" s="1"/>
  <c r="AW553" i="1"/>
  <c r="BA553" i="1" s="1"/>
  <c r="AT554" i="1"/>
  <c r="AX554" i="1" s="1"/>
  <c r="AU554" i="1"/>
  <c r="AY554" i="1" s="1"/>
  <c r="AV554" i="1"/>
  <c r="AZ554" i="1" s="1"/>
  <c r="AW554" i="1"/>
  <c r="BA554" i="1" s="1"/>
  <c r="AT555" i="1"/>
  <c r="AX555" i="1" s="1"/>
  <c r="AU555" i="1"/>
  <c r="AY555" i="1" s="1"/>
  <c r="AV555" i="1"/>
  <c r="AZ555" i="1" s="1"/>
  <c r="AW555" i="1"/>
  <c r="BA555" i="1" s="1"/>
  <c r="AT556" i="1"/>
  <c r="AX556" i="1" s="1"/>
  <c r="AU556" i="1"/>
  <c r="AY556" i="1" s="1"/>
  <c r="AV556" i="1"/>
  <c r="AZ556" i="1" s="1"/>
  <c r="AW556" i="1"/>
  <c r="BA556" i="1" s="1"/>
  <c r="AT557" i="1"/>
  <c r="AX557" i="1" s="1"/>
  <c r="AU557" i="1"/>
  <c r="AY557" i="1" s="1"/>
  <c r="AV557" i="1"/>
  <c r="AZ557" i="1" s="1"/>
  <c r="AW557" i="1"/>
  <c r="BA557" i="1" s="1"/>
  <c r="AT558" i="1"/>
  <c r="AX558" i="1" s="1"/>
  <c r="AU558" i="1"/>
  <c r="AY558" i="1" s="1"/>
  <c r="AV558" i="1"/>
  <c r="AZ558" i="1" s="1"/>
  <c r="AW558" i="1"/>
  <c r="BA558" i="1" s="1"/>
  <c r="AT559" i="1"/>
  <c r="AX559" i="1" s="1"/>
  <c r="AU559" i="1"/>
  <c r="AY559" i="1" s="1"/>
  <c r="AV559" i="1"/>
  <c r="AZ559" i="1" s="1"/>
  <c r="AW559" i="1"/>
  <c r="BA559" i="1" s="1"/>
  <c r="AT560" i="1"/>
  <c r="AX560" i="1" s="1"/>
  <c r="AU560" i="1"/>
  <c r="AY560" i="1" s="1"/>
  <c r="AV560" i="1"/>
  <c r="AZ560" i="1" s="1"/>
  <c r="AW560" i="1"/>
  <c r="BA560" i="1" s="1"/>
  <c r="AT561" i="1"/>
  <c r="AX561" i="1" s="1"/>
  <c r="AU561" i="1"/>
  <c r="AY561" i="1" s="1"/>
  <c r="AV561" i="1"/>
  <c r="AZ561" i="1" s="1"/>
  <c r="AW561" i="1"/>
  <c r="BA561" i="1" s="1"/>
  <c r="AT562" i="1"/>
  <c r="AX562" i="1" s="1"/>
  <c r="AU562" i="1"/>
  <c r="AY562" i="1" s="1"/>
  <c r="AV562" i="1"/>
  <c r="AZ562" i="1" s="1"/>
  <c r="AW562" i="1"/>
  <c r="BA562" i="1" s="1"/>
  <c r="AT563" i="1"/>
  <c r="AX563" i="1" s="1"/>
  <c r="AU563" i="1"/>
  <c r="AY563" i="1" s="1"/>
  <c r="AV563" i="1"/>
  <c r="AZ563" i="1" s="1"/>
  <c r="AW563" i="1"/>
  <c r="BA563" i="1" s="1"/>
  <c r="AT564" i="1"/>
  <c r="AX564" i="1" s="1"/>
  <c r="AU564" i="1"/>
  <c r="AY564" i="1" s="1"/>
  <c r="AV564" i="1"/>
  <c r="AZ564" i="1" s="1"/>
  <c r="AW564" i="1"/>
  <c r="BA564" i="1" s="1"/>
  <c r="AT565" i="1"/>
  <c r="AX565" i="1" s="1"/>
  <c r="AU565" i="1"/>
  <c r="AY565" i="1" s="1"/>
  <c r="AV565" i="1"/>
  <c r="AZ565" i="1" s="1"/>
  <c r="AW565" i="1"/>
  <c r="BA565" i="1" s="1"/>
  <c r="AT566" i="1"/>
  <c r="AX566" i="1" s="1"/>
  <c r="AU566" i="1"/>
  <c r="AY566" i="1" s="1"/>
  <c r="AV566" i="1"/>
  <c r="AZ566" i="1" s="1"/>
  <c r="AW566" i="1"/>
  <c r="BA566" i="1" s="1"/>
  <c r="AT567" i="1"/>
  <c r="AX567" i="1" s="1"/>
  <c r="AU567" i="1"/>
  <c r="AY567" i="1" s="1"/>
  <c r="AV567" i="1"/>
  <c r="AZ567" i="1" s="1"/>
  <c r="AW567" i="1"/>
  <c r="BA567" i="1" s="1"/>
  <c r="AT568" i="1"/>
  <c r="AX568" i="1" s="1"/>
  <c r="AU568" i="1"/>
  <c r="AY568" i="1" s="1"/>
  <c r="AV568" i="1"/>
  <c r="AZ568" i="1" s="1"/>
  <c r="AW568" i="1"/>
  <c r="BA568" i="1" s="1"/>
  <c r="AT569" i="1"/>
  <c r="AX569" i="1" s="1"/>
  <c r="AU569" i="1"/>
  <c r="AY569" i="1" s="1"/>
  <c r="AV569" i="1"/>
  <c r="AZ569" i="1" s="1"/>
  <c r="AW569" i="1"/>
  <c r="BA569" i="1" s="1"/>
  <c r="AT570" i="1"/>
  <c r="AX570" i="1" s="1"/>
  <c r="AU570" i="1"/>
  <c r="AY570" i="1" s="1"/>
  <c r="AV570" i="1"/>
  <c r="AZ570" i="1" s="1"/>
  <c r="AW570" i="1"/>
  <c r="BA570" i="1" s="1"/>
  <c r="AT571" i="1"/>
  <c r="AX571" i="1" s="1"/>
  <c r="AU571" i="1"/>
  <c r="AY571" i="1" s="1"/>
  <c r="AV571" i="1"/>
  <c r="AZ571" i="1" s="1"/>
  <c r="AW571" i="1"/>
  <c r="BA571" i="1" s="1"/>
  <c r="AT572" i="1"/>
  <c r="AX572" i="1" s="1"/>
  <c r="AU572" i="1"/>
  <c r="AY572" i="1" s="1"/>
  <c r="AV572" i="1"/>
  <c r="AZ572" i="1" s="1"/>
  <c r="AW572" i="1"/>
  <c r="BA572" i="1" s="1"/>
  <c r="AT573" i="1"/>
  <c r="AX573" i="1" s="1"/>
  <c r="AU573" i="1"/>
  <c r="AY573" i="1" s="1"/>
  <c r="AV573" i="1"/>
  <c r="AZ573" i="1" s="1"/>
  <c r="AW573" i="1"/>
  <c r="BA573" i="1" s="1"/>
  <c r="AT574" i="1"/>
  <c r="AX574" i="1" s="1"/>
  <c r="AU574" i="1"/>
  <c r="AY574" i="1" s="1"/>
  <c r="AV574" i="1"/>
  <c r="AZ574" i="1" s="1"/>
  <c r="AW574" i="1"/>
  <c r="BA574" i="1" s="1"/>
  <c r="AT575" i="1"/>
  <c r="AX575" i="1" s="1"/>
  <c r="AU575" i="1"/>
  <c r="AY575" i="1" s="1"/>
  <c r="AV575" i="1"/>
  <c r="AZ575" i="1" s="1"/>
  <c r="AW575" i="1"/>
  <c r="BA575" i="1" s="1"/>
  <c r="AT576" i="1"/>
  <c r="AX576" i="1" s="1"/>
  <c r="AU576" i="1"/>
  <c r="AY576" i="1" s="1"/>
  <c r="AV576" i="1"/>
  <c r="AZ576" i="1" s="1"/>
  <c r="AW576" i="1"/>
  <c r="BA576" i="1" s="1"/>
  <c r="AT577" i="1"/>
  <c r="AX577" i="1" s="1"/>
  <c r="AU577" i="1"/>
  <c r="AY577" i="1" s="1"/>
  <c r="AV577" i="1"/>
  <c r="AZ577" i="1" s="1"/>
  <c r="AW577" i="1"/>
  <c r="BA577" i="1" s="1"/>
  <c r="AT578" i="1"/>
  <c r="AX578" i="1" s="1"/>
  <c r="AU578" i="1"/>
  <c r="AY578" i="1" s="1"/>
  <c r="AV578" i="1"/>
  <c r="AZ578" i="1" s="1"/>
  <c r="AW578" i="1"/>
  <c r="BA578" i="1" s="1"/>
  <c r="AT579" i="1"/>
  <c r="AX579" i="1" s="1"/>
  <c r="AU579" i="1"/>
  <c r="AY579" i="1" s="1"/>
  <c r="AV579" i="1"/>
  <c r="AZ579" i="1" s="1"/>
  <c r="AW579" i="1"/>
  <c r="BA579" i="1" s="1"/>
  <c r="AT580" i="1"/>
  <c r="AX580" i="1" s="1"/>
  <c r="AU580" i="1"/>
  <c r="AY580" i="1" s="1"/>
  <c r="AV580" i="1"/>
  <c r="AZ580" i="1" s="1"/>
  <c r="AW580" i="1"/>
  <c r="BA580" i="1" s="1"/>
  <c r="AT581" i="1"/>
  <c r="AX581" i="1" s="1"/>
  <c r="AU581" i="1"/>
  <c r="AY581" i="1" s="1"/>
  <c r="AV581" i="1"/>
  <c r="AZ581" i="1" s="1"/>
  <c r="AW581" i="1"/>
  <c r="BA581" i="1" s="1"/>
  <c r="AT582" i="1"/>
  <c r="AX582" i="1" s="1"/>
  <c r="AU582" i="1"/>
  <c r="AY582" i="1" s="1"/>
  <c r="AV582" i="1"/>
  <c r="AZ582" i="1" s="1"/>
  <c r="AW582" i="1"/>
  <c r="BA582" i="1" s="1"/>
  <c r="AT583" i="1"/>
  <c r="AX583" i="1" s="1"/>
  <c r="AU583" i="1"/>
  <c r="AY583" i="1" s="1"/>
  <c r="AV583" i="1"/>
  <c r="AZ583" i="1" s="1"/>
  <c r="AW583" i="1"/>
  <c r="BA583" i="1" s="1"/>
  <c r="AT584" i="1"/>
  <c r="AX584" i="1" s="1"/>
  <c r="AU584" i="1"/>
  <c r="AY584" i="1" s="1"/>
  <c r="AV584" i="1"/>
  <c r="AZ584" i="1" s="1"/>
  <c r="AW584" i="1"/>
  <c r="BA584" i="1" s="1"/>
  <c r="AT585" i="1"/>
  <c r="AX585" i="1" s="1"/>
  <c r="AU585" i="1"/>
  <c r="AY585" i="1" s="1"/>
  <c r="AV585" i="1"/>
  <c r="AZ585" i="1" s="1"/>
  <c r="AW585" i="1"/>
  <c r="BA585" i="1" s="1"/>
  <c r="AT586" i="1"/>
  <c r="AX586" i="1" s="1"/>
  <c r="AU586" i="1"/>
  <c r="AY586" i="1" s="1"/>
  <c r="AV586" i="1"/>
  <c r="AZ586" i="1" s="1"/>
  <c r="AW586" i="1"/>
  <c r="BA586" i="1" s="1"/>
  <c r="AT587" i="1"/>
  <c r="AX587" i="1" s="1"/>
  <c r="AU587" i="1"/>
  <c r="AY587" i="1" s="1"/>
  <c r="AV587" i="1"/>
  <c r="AZ587" i="1" s="1"/>
  <c r="AW587" i="1"/>
  <c r="BA587" i="1" s="1"/>
  <c r="AT588" i="1"/>
  <c r="AX588" i="1" s="1"/>
  <c r="AU588" i="1"/>
  <c r="AY588" i="1" s="1"/>
  <c r="AV588" i="1"/>
  <c r="AZ588" i="1" s="1"/>
  <c r="AW588" i="1"/>
  <c r="BA588" i="1" s="1"/>
  <c r="AT589" i="1"/>
  <c r="AX589" i="1" s="1"/>
  <c r="AU589" i="1"/>
  <c r="AY589" i="1" s="1"/>
  <c r="AV589" i="1"/>
  <c r="AZ589" i="1" s="1"/>
  <c r="AW589" i="1"/>
  <c r="BA589" i="1" s="1"/>
  <c r="AT590" i="1"/>
  <c r="AX590" i="1" s="1"/>
  <c r="AU590" i="1"/>
  <c r="AY590" i="1" s="1"/>
  <c r="AV590" i="1"/>
  <c r="AZ590" i="1" s="1"/>
  <c r="AW590" i="1"/>
  <c r="BA590" i="1" s="1"/>
  <c r="AT591" i="1"/>
  <c r="AX591" i="1" s="1"/>
  <c r="AU591" i="1"/>
  <c r="AY591" i="1" s="1"/>
  <c r="AV591" i="1"/>
  <c r="AZ591" i="1" s="1"/>
  <c r="AW591" i="1"/>
  <c r="BA591" i="1" s="1"/>
  <c r="AT592" i="1"/>
  <c r="AX592" i="1" s="1"/>
  <c r="AU592" i="1"/>
  <c r="AY592" i="1" s="1"/>
  <c r="AV592" i="1"/>
  <c r="AZ592" i="1" s="1"/>
  <c r="AW592" i="1"/>
  <c r="BA592" i="1" s="1"/>
  <c r="AT593" i="1"/>
  <c r="AX593" i="1" s="1"/>
  <c r="AU593" i="1"/>
  <c r="AY593" i="1" s="1"/>
  <c r="AV593" i="1"/>
  <c r="AZ593" i="1" s="1"/>
  <c r="AW593" i="1"/>
  <c r="BA593" i="1" s="1"/>
  <c r="AT594" i="1"/>
  <c r="AX594" i="1" s="1"/>
  <c r="AU594" i="1"/>
  <c r="AY594" i="1" s="1"/>
  <c r="AV594" i="1"/>
  <c r="AZ594" i="1" s="1"/>
  <c r="AW594" i="1"/>
  <c r="BA594" i="1" s="1"/>
  <c r="AT595" i="1"/>
  <c r="AX595" i="1" s="1"/>
  <c r="AU595" i="1"/>
  <c r="AY595" i="1" s="1"/>
  <c r="AV595" i="1"/>
  <c r="AZ595" i="1" s="1"/>
  <c r="AW595" i="1"/>
  <c r="BA595" i="1" s="1"/>
  <c r="AT596" i="1"/>
  <c r="AX596" i="1" s="1"/>
  <c r="AU596" i="1"/>
  <c r="AY596" i="1" s="1"/>
  <c r="AV596" i="1"/>
  <c r="AZ596" i="1" s="1"/>
  <c r="AW596" i="1"/>
  <c r="BA596" i="1" s="1"/>
  <c r="AT597" i="1"/>
  <c r="AX597" i="1" s="1"/>
  <c r="AU597" i="1"/>
  <c r="AY597" i="1" s="1"/>
  <c r="AV597" i="1"/>
  <c r="AZ597" i="1" s="1"/>
  <c r="AW597" i="1"/>
  <c r="BA597" i="1" s="1"/>
  <c r="AT598" i="1"/>
  <c r="AX598" i="1" s="1"/>
  <c r="AU598" i="1"/>
  <c r="AY598" i="1" s="1"/>
  <c r="AV598" i="1"/>
  <c r="AZ598" i="1" s="1"/>
  <c r="AW598" i="1"/>
  <c r="BA598" i="1" s="1"/>
  <c r="AT599" i="1"/>
  <c r="AX599" i="1" s="1"/>
  <c r="AU599" i="1"/>
  <c r="AY599" i="1" s="1"/>
  <c r="AV599" i="1"/>
  <c r="AZ599" i="1" s="1"/>
  <c r="AW599" i="1"/>
  <c r="BA599" i="1" s="1"/>
  <c r="AT600" i="1"/>
  <c r="AX600" i="1" s="1"/>
  <c r="AU600" i="1"/>
  <c r="AY600" i="1" s="1"/>
  <c r="AV600" i="1"/>
  <c r="AZ600" i="1" s="1"/>
  <c r="AW600" i="1"/>
  <c r="BA600" i="1" s="1"/>
  <c r="AT601" i="1"/>
  <c r="AX601" i="1" s="1"/>
  <c r="AU601" i="1"/>
  <c r="AY601" i="1" s="1"/>
  <c r="AV601" i="1"/>
  <c r="AZ601" i="1" s="1"/>
  <c r="AW601" i="1"/>
  <c r="BA601" i="1" s="1"/>
  <c r="AT602" i="1"/>
  <c r="AX602" i="1" s="1"/>
  <c r="AU602" i="1"/>
  <c r="AY602" i="1" s="1"/>
  <c r="AV602" i="1"/>
  <c r="AZ602" i="1" s="1"/>
  <c r="AW602" i="1"/>
  <c r="BA602" i="1" s="1"/>
  <c r="AT603" i="1"/>
  <c r="AX603" i="1" s="1"/>
  <c r="AU603" i="1"/>
  <c r="AY603" i="1" s="1"/>
  <c r="AV603" i="1"/>
  <c r="AZ603" i="1" s="1"/>
  <c r="AW603" i="1"/>
  <c r="BA603" i="1" s="1"/>
  <c r="AT604" i="1"/>
  <c r="AX604" i="1" s="1"/>
  <c r="AU604" i="1"/>
  <c r="AY604" i="1" s="1"/>
  <c r="AV604" i="1"/>
  <c r="AZ604" i="1" s="1"/>
  <c r="AW604" i="1"/>
  <c r="BA604" i="1" s="1"/>
  <c r="AT605" i="1"/>
  <c r="AX605" i="1" s="1"/>
  <c r="AU605" i="1"/>
  <c r="AY605" i="1" s="1"/>
  <c r="AV605" i="1"/>
  <c r="AZ605" i="1" s="1"/>
  <c r="AW605" i="1"/>
  <c r="BA605" i="1" s="1"/>
  <c r="AT606" i="1"/>
  <c r="AX606" i="1" s="1"/>
  <c r="AU606" i="1"/>
  <c r="AY606" i="1" s="1"/>
  <c r="AV606" i="1"/>
  <c r="AZ606" i="1" s="1"/>
  <c r="AW606" i="1"/>
  <c r="BA606" i="1" s="1"/>
  <c r="AT607" i="1"/>
  <c r="AX607" i="1" s="1"/>
  <c r="AU607" i="1"/>
  <c r="AY607" i="1" s="1"/>
  <c r="AV607" i="1"/>
  <c r="AZ607" i="1" s="1"/>
  <c r="AW607" i="1"/>
  <c r="BA607" i="1" s="1"/>
  <c r="AT608" i="1"/>
  <c r="AX608" i="1" s="1"/>
  <c r="AU608" i="1"/>
  <c r="AY608" i="1" s="1"/>
  <c r="AV608" i="1"/>
  <c r="AZ608" i="1" s="1"/>
  <c r="AW608" i="1"/>
  <c r="BA608" i="1" s="1"/>
  <c r="AT609" i="1"/>
  <c r="AX609" i="1" s="1"/>
  <c r="AU609" i="1"/>
  <c r="AY609" i="1" s="1"/>
  <c r="AV609" i="1"/>
  <c r="AZ609" i="1" s="1"/>
  <c r="AW609" i="1"/>
  <c r="BA609" i="1" s="1"/>
  <c r="AT610" i="1"/>
  <c r="AX610" i="1" s="1"/>
  <c r="AU610" i="1"/>
  <c r="AY610" i="1" s="1"/>
  <c r="AV610" i="1"/>
  <c r="AZ610" i="1" s="1"/>
  <c r="AW610" i="1"/>
  <c r="BA610" i="1" s="1"/>
  <c r="AT611" i="1"/>
  <c r="AX611" i="1" s="1"/>
  <c r="AU611" i="1"/>
  <c r="AY611" i="1" s="1"/>
  <c r="AV611" i="1"/>
  <c r="AZ611" i="1" s="1"/>
  <c r="AW611" i="1"/>
  <c r="BA611" i="1" s="1"/>
  <c r="AT612" i="1"/>
  <c r="AX612" i="1" s="1"/>
  <c r="AU612" i="1"/>
  <c r="AY612" i="1" s="1"/>
  <c r="AV612" i="1"/>
  <c r="AZ612" i="1" s="1"/>
  <c r="AW612" i="1"/>
  <c r="BA612" i="1" s="1"/>
  <c r="AT613" i="1"/>
  <c r="AX613" i="1" s="1"/>
  <c r="AU613" i="1"/>
  <c r="AY613" i="1" s="1"/>
  <c r="AV613" i="1"/>
  <c r="AZ613" i="1" s="1"/>
  <c r="AW613" i="1"/>
  <c r="BA613" i="1" s="1"/>
  <c r="AT614" i="1"/>
  <c r="AX614" i="1" s="1"/>
  <c r="AU614" i="1"/>
  <c r="AY614" i="1" s="1"/>
  <c r="AV614" i="1"/>
  <c r="AZ614" i="1" s="1"/>
  <c r="AW614" i="1"/>
  <c r="BA614" i="1" s="1"/>
  <c r="AT615" i="1"/>
  <c r="AX615" i="1" s="1"/>
  <c r="AU615" i="1"/>
  <c r="AY615" i="1" s="1"/>
  <c r="AV615" i="1"/>
  <c r="AZ615" i="1" s="1"/>
  <c r="AW615" i="1"/>
  <c r="BA615" i="1" s="1"/>
  <c r="AT616" i="1"/>
  <c r="AX616" i="1" s="1"/>
  <c r="AU616" i="1"/>
  <c r="AY616" i="1" s="1"/>
  <c r="AV616" i="1"/>
  <c r="AZ616" i="1" s="1"/>
  <c r="AW616" i="1"/>
  <c r="BA616" i="1" s="1"/>
  <c r="AT617" i="1"/>
  <c r="AX617" i="1" s="1"/>
  <c r="AU617" i="1"/>
  <c r="AY617" i="1" s="1"/>
  <c r="AV617" i="1"/>
  <c r="AZ617" i="1" s="1"/>
  <c r="AW617" i="1"/>
  <c r="BA617" i="1" s="1"/>
  <c r="AT618" i="1"/>
  <c r="AX618" i="1" s="1"/>
  <c r="AU618" i="1"/>
  <c r="AY618" i="1" s="1"/>
  <c r="AV618" i="1"/>
  <c r="AZ618" i="1" s="1"/>
  <c r="AW618" i="1"/>
  <c r="BA618" i="1" s="1"/>
  <c r="AT619" i="1"/>
  <c r="AX619" i="1" s="1"/>
  <c r="AU619" i="1"/>
  <c r="AY619" i="1" s="1"/>
  <c r="AV619" i="1"/>
  <c r="AZ619" i="1" s="1"/>
  <c r="AW619" i="1"/>
  <c r="BA619" i="1" s="1"/>
  <c r="AT620" i="1"/>
  <c r="AX620" i="1" s="1"/>
  <c r="AU620" i="1"/>
  <c r="AY620" i="1" s="1"/>
  <c r="AV620" i="1"/>
  <c r="AZ620" i="1" s="1"/>
  <c r="AW620" i="1"/>
  <c r="BA620" i="1" s="1"/>
  <c r="AT621" i="1"/>
  <c r="AX621" i="1" s="1"/>
  <c r="AU621" i="1"/>
  <c r="AY621" i="1" s="1"/>
  <c r="AV621" i="1"/>
  <c r="AZ621" i="1" s="1"/>
  <c r="AW621" i="1"/>
  <c r="BA621" i="1" s="1"/>
  <c r="AT622" i="1"/>
  <c r="AX622" i="1" s="1"/>
  <c r="AU622" i="1"/>
  <c r="AY622" i="1" s="1"/>
  <c r="AV622" i="1"/>
  <c r="AZ622" i="1" s="1"/>
  <c r="AW622" i="1"/>
  <c r="BA622" i="1" s="1"/>
  <c r="AT623" i="1"/>
  <c r="AX623" i="1" s="1"/>
  <c r="AU623" i="1"/>
  <c r="AY623" i="1" s="1"/>
  <c r="AV623" i="1"/>
  <c r="AZ623" i="1" s="1"/>
  <c r="AW623" i="1"/>
  <c r="BA623" i="1" s="1"/>
  <c r="AT624" i="1"/>
  <c r="AX624" i="1" s="1"/>
  <c r="AU624" i="1"/>
  <c r="AY624" i="1" s="1"/>
  <c r="AV624" i="1"/>
  <c r="AZ624" i="1" s="1"/>
  <c r="AW624" i="1"/>
  <c r="BA624" i="1" s="1"/>
  <c r="AT625" i="1"/>
  <c r="AX625" i="1" s="1"/>
  <c r="AU625" i="1"/>
  <c r="AY625" i="1" s="1"/>
  <c r="AV625" i="1"/>
  <c r="AZ625" i="1" s="1"/>
  <c r="AW625" i="1"/>
  <c r="BA625" i="1" s="1"/>
  <c r="AT626" i="1"/>
  <c r="AX626" i="1" s="1"/>
  <c r="AU626" i="1"/>
  <c r="AY626" i="1" s="1"/>
  <c r="AV626" i="1"/>
  <c r="AZ626" i="1" s="1"/>
  <c r="AW626" i="1"/>
  <c r="BA626" i="1" s="1"/>
  <c r="AT627" i="1"/>
  <c r="AX627" i="1" s="1"/>
  <c r="AU627" i="1"/>
  <c r="AY627" i="1" s="1"/>
  <c r="AV627" i="1"/>
  <c r="AZ627" i="1" s="1"/>
  <c r="AW627" i="1"/>
  <c r="BA627" i="1" s="1"/>
  <c r="AT628" i="1"/>
  <c r="AX628" i="1" s="1"/>
  <c r="AU628" i="1"/>
  <c r="AY628" i="1" s="1"/>
  <c r="AV628" i="1"/>
  <c r="AZ628" i="1" s="1"/>
  <c r="AW628" i="1"/>
  <c r="BA628" i="1" s="1"/>
  <c r="AT629" i="1"/>
  <c r="AX629" i="1" s="1"/>
  <c r="AU629" i="1"/>
  <c r="AY629" i="1" s="1"/>
  <c r="AV629" i="1"/>
  <c r="AZ629" i="1" s="1"/>
  <c r="AW629" i="1"/>
  <c r="BA629" i="1" s="1"/>
  <c r="AT630" i="1"/>
  <c r="AX630" i="1" s="1"/>
  <c r="AU630" i="1"/>
  <c r="AY630" i="1" s="1"/>
  <c r="AV630" i="1"/>
  <c r="AZ630" i="1" s="1"/>
  <c r="AW630" i="1"/>
  <c r="BA630" i="1" s="1"/>
  <c r="AT631" i="1"/>
  <c r="AX631" i="1" s="1"/>
  <c r="AU631" i="1"/>
  <c r="AY631" i="1" s="1"/>
  <c r="AV631" i="1"/>
  <c r="AZ631" i="1" s="1"/>
  <c r="AW631" i="1"/>
  <c r="BA631" i="1" s="1"/>
  <c r="AT632" i="1"/>
  <c r="AX632" i="1" s="1"/>
  <c r="AU632" i="1"/>
  <c r="AY632" i="1" s="1"/>
  <c r="AV632" i="1"/>
  <c r="AZ632" i="1" s="1"/>
  <c r="AW632" i="1"/>
  <c r="BA632" i="1" s="1"/>
  <c r="AT633" i="1"/>
  <c r="AX633" i="1" s="1"/>
  <c r="AU633" i="1"/>
  <c r="AY633" i="1" s="1"/>
  <c r="AV633" i="1"/>
  <c r="AZ633" i="1" s="1"/>
  <c r="AW633" i="1"/>
  <c r="BA633" i="1" s="1"/>
  <c r="AT634" i="1"/>
  <c r="AX634" i="1" s="1"/>
  <c r="AU634" i="1"/>
  <c r="AY634" i="1" s="1"/>
  <c r="AV634" i="1"/>
  <c r="AZ634" i="1" s="1"/>
  <c r="AW634" i="1"/>
  <c r="BA634" i="1" s="1"/>
  <c r="AT635" i="1"/>
  <c r="AX635" i="1" s="1"/>
  <c r="AU635" i="1"/>
  <c r="AY635" i="1" s="1"/>
  <c r="AV635" i="1"/>
  <c r="AZ635" i="1" s="1"/>
  <c r="AW635" i="1"/>
  <c r="BA635" i="1" s="1"/>
  <c r="AT636" i="1"/>
  <c r="AX636" i="1" s="1"/>
  <c r="AU636" i="1"/>
  <c r="AY636" i="1" s="1"/>
  <c r="AV636" i="1"/>
  <c r="AZ636" i="1" s="1"/>
  <c r="AW636" i="1"/>
  <c r="BA636" i="1" s="1"/>
  <c r="AT637" i="1"/>
  <c r="AX637" i="1" s="1"/>
  <c r="AU637" i="1"/>
  <c r="AY637" i="1" s="1"/>
  <c r="AV637" i="1"/>
  <c r="AZ637" i="1" s="1"/>
  <c r="AW637" i="1"/>
  <c r="BA637" i="1" s="1"/>
  <c r="AT638" i="1"/>
  <c r="AX638" i="1" s="1"/>
  <c r="AU638" i="1"/>
  <c r="AY638" i="1" s="1"/>
  <c r="AV638" i="1"/>
  <c r="AZ638" i="1" s="1"/>
  <c r="AW638" i="1"/>
  <c r="BA638" i="1" s="1"/>
  <c r="AT639" i="1"/>
  <c r="AX639" i="1" s="1"/>
  <c r="AU639" i="1"/>
  <c r="AY639" i="1" s="1"/>
  <c r="AV639" i="1"/>
  <c r="AZ639" i="1" s="1"/>
  <c r="AW639" i="1"/>
  <c r="BA639" i="1" s="1"/>
  <c r="AT640" i="1"/>
  <c r="AX640" i="1" s="1"/>
  <c r="AU640" i="1"/>
  <c r="AY640" i="1" s="1"/>
  <c r="AV640" i="1"/>
  <c r="AZ640" i="1" s="1"/>
  <c r="AW640" i="1"/>
  <c r="BA640" i="1" s="1"/>
  <c r="AT641" i="1"/>
  <c r="AX641" i="1" s="1"/>
  <c r="AU641" i="1"/>
  <c r="AY641" i="1" s="1"/>
  <c r="AV641" i="1"/>
  <c r="AZ641" i="1" s="1"/>
  <c r="AW641" i="1"/>
  <c r="BA641" i="1" s="1"/>
  <c r="AT642" i="1"/>
  <c r="AX642" i="1" s="1"/>
  <c r="AU642" i="1"/>
  <c r="AY642" i="1" s="1"/>
  <c r="AV642" i="1"/>
  <c r="AZ642" i="1" s="1"/>
  <c r="AW642" i="1"/>
  <c r="BA642" i="1" s="1"/>
  <c r="AT643" i="1"/>
  <c r="AX643" i="1" s="1"/>
  <c r="AU643" i="1"/>
  <c r="AY643" i="1" s="1"/>
  <c r="AV643" i="1"/>
  <c r="AZ643" i="1" s="1"/>
  <c r="AW643" i="1"/>
  <c r="BA643" i="1" s="1"/>
  <c r="AT644" i="1"/>
  <c r="AX644" i="1" s="1"/>
  <c r="AU644" i="1"/>
  <c r="AY644" i="1" s="1"/>
  <c r="AV644" i="1"/>
  <c r="AZ644" i="1" s="1"/>
  <c r="AW644" i="1"/>
  <c r="BA644" i="1" s="1"/>
  <c r="AT645" i="1"/>
  <c r="AX645" i="1" s="1"/>
  <c r="AU645" i="1"/>
  <c r="AY645" i="1" s="1"/>
  <c r="AV645" i="1"/>
  <c r="AZ645" i="1" s="1"/>
  <c r="AW645" i="1"/>
  <c r="BA645" i="1" s="1"/>
  <c r="AT646" i="1"/>
  <c r="AX646" i="1" s="1"/>
  <c r="AU646" i="1"/>
  <c r="AY646" i="1" s="1"/>
  <c r="AV646" i="1"/>
  <c r="AZ646" i="1" s="1"/>
  <c r="AW646" i="1"/>
  <c r="BA646" i="1" s="1"/>
  <c r="AT647" i="1"/>
  <c r="AX647" i="1" s="1"/>
  <c r="AU647" i="1"/>
  <c r="AY647" i="1" s="1"/>
  <c r="AV647" i="1"/>
  <c r="AZ647" i="1" s="1"/>
  <c r="AW647" i="1"/>
  <c r="BA647" i="1" s="1"/>
  <c r="AT648" i="1"/>
  <c r="AX648" i="1" s="1"/>
  <c r="AU648" i="1"/>
  <c r="AY648" i="1" s="1"/>
  <c r="AV648" i="1"/>
  <c r="AZ648" i="1" s="1"/>
  <c r="AW648" i="1"/>
  <c r="BA648" i="1" s="1"/>
  <c r="AT649" i="1"/>
  <c r="AX649" i="1" s="1"/>
  <c r="AU649" i="1"/>
  <c r="AY649" i="1" s="1"/>
  <c r="AV649" i="1"/>
  <c r="AZ649" i="1" s="1"/>
  <c r="AW649" i="1"/>
  <c r="BA649" i="1" s="1"/>
  <c r="AT650" i="1"/>
  <c r="AX650" i="1" s="1"/>
  <c r="AU650" i="1"/>
  <c r="AY650" i="1" s="1"/>
  <c r="AV650" i="1"/>
  <c r="AZ650" i="1" s="1"/>
  <c r="AW650" i="1"/>
  <c r="BA650" i="1" s="1"/>
  <c r="AT651" i="1"/>
  <c r="AX651" i="1" s="1"/>
  <c r="AU651" i="1"/>
  <c r="AY651" i="1" s="1"/>
  <c r="AV651" i="1"/>
  <c r="AZ651" i="1" s="1"/>
  <c r="AW651" i="1"/>
  <c r="BA651" i="1" s="1"/>
  <c r="AT652" i="1"/>
  <c r="AX652" i="1" s="1"/>
  <c r="AU652" i="1"/>
  <c r="AY652" i="1" s="1"/>
  <c r="AV652" i="1"/>
  <c r="AZ652" i="1" s="1"/>
  <c r="AW652" i="1"/>
  <c r="BA652" i="1" s="1"/>
  <c r="AT653" i="1"/>
  <c r="AX653" i="1" s="1"/>
  <c r="AU653" i="1"/>
  <c r="AY653" i="1" s="1"/>
  <c r="AV653" i="1"/>
  <c r="AZ653" i="1" s="1"/>
  <c r="AW653" i="1"/>
  <c r="BA653" i="1" s="1"/>
  <c r="AT654" i="1"/>
  <c r="AX654" i="1" s="1"/>
  <c r="AU654" i="1"/>
  <c r="AY654" i="1" s="1"/>
  <c r="AV654" i="1"/>
  <c r="AZ654" i="1" s="1"/>
  <c r="AW654" i="1"/>
  <c r="BA654" i="1" s="1"/>
  <c r="AT655" i="1"/>
  <c r="AX655" i="1" s="1"/>
  <c r="AU655" i="1"/>
  <c r="AY655" i="1" s="1"/>
  <c r="AV655" i="1"/>
  <c r="AZ655" i="1" s="1"/>
  <c r="AW655" i="1"/>
  <c r="BA655" i="1" s="1"/>
  <c r="AT656" i="1"/>
  <c r="AX656" i="1" s="1"/>
  <c r="AU656" i="1"/>
  <c r="AY656" i="1" s="1"/>
  <c r="AV656" i="1"/>
  <c r="AZ656" i="1" s="1"/>
  <c r="AW656" i="1"/>
  <c r="BA656" i="1" s="1"/>
  <c r="AT657" i="1"/>
  <c r="AX657" i="1" s="1"/>
  <c r="AU657" i="1"/>
  <c r="AY657" i="1" s="1"/>
  <c r="AV657" i="1"/>
  <c r="AZ657" i="1" s="1"/>
  <c r="AW657" i="1"/>
  <c r="BA657" i="1" s="1"/>
  <c r="AT658" i="1"/>
  <c r="AX658" i="1" s="1"/>
  <c r="AU658" i="1"/>
  <c r="AY658" i="1" s="1"/>
  <c r="AV658" i="1"/>
  <c r="AZ658" i="1" s="1"/>
  <c r="AW658" i="1"/>
  <c r="BA658" i="1" s="1"/>
  <c r="AT659" i="1"/>
  <c r="AX659" i="1" s="1"/>
  <c r="AU659" i="1"/>
  <c r="AY659" i="1" s="1"/>
  <c r="AV659" i="1"/>
  <c r="AZ659" i="1" s="1"/>
  <c r="AW659" i="1"/>
  <c r="BA659" i="1" s="1"/>
  <c r="AT660" i="1"/>
  <c r="AX660" i="1" s="1"/>
  <c r="AU660" i="1"/>
  <c r="AY660" i="1" s="1"/>
  <c r="AV660" i="1"/>
  <c r="AZ660" i="1" s="1"/>
  <c r="AW660" i="1"/>
  <c r="BA660" i="1" s="1"/>
  <c r="AT661" i="1"/>
  <c r="AX661" i="1" s="1"/>
  <c r="AU661" i="1"/>
  <c r="AY661" i="1" s="1"/>
  <c r="AV661" i="1"/>
  <c r="AZ661" i="1" s="1"/>
  <c r="AW661" i="1"/>
  <c r="BA661" i="1" s="1"/>
  <c r="AT662" i="1"/>
  <c r="AX662" i="1" s="1"/>
  <c r="AU662" i="1"/>
  <c r="AY662" i="1" s="1"/>
  <c r="AV662" i="1"/>
  <c r="AZ662" i="1" s="1"/>
  <c r="AW662" i="1"/>
  <c r="BA662" i="1" s="1"/>
  <c r="AT663" i="1"/>
  <c r="AX663" i="1" s="1"/>
  <c r="AU663" i="1"/>
  <c r="AY663" i="1" s="1"/>
  <c r="AV663" i="1"/>
  <c r="AZ663" i="1" s="1"/>
  <c r="AW663" i="1"/>
  <c r="BA663" i="1" s="1"/>
  <c r="AT664" i="1"/>
  <c r="AX664" i="1" s="1"/>
  <c r="AU664" i="1"/>
  <c r="AY664" i="1" s="1"/>
  <c r="AV664" i="1"/>
  <c r="AZ664" i="1" s="1"/>
  <c r="AW664" i="1"/>
  <c r="BA664" i="1" s="1"/>
  <c r="AT665" i="1"/>
  <c r="AX665" i="1" s="1"/>
  <c r="AU665" i="1"/>
  <c r="AY665" i="1" s="1"/>
  <c r="AV665" i="1"/>
  <c r="AZ665" i="1" s="1"/>
  <c r="AW665" i="1"/>
  <c r="BA665" i="1" s="1"/>
  <c r="AT666" i="1"/>
  <c r="AX666" i="1" s="1"/>
  <c r="AU666" i="1"/>
  <c r="AY666" i="1" s="1"/>
  <c r="AV666" i="1"/>
  <c r="AZ666" i="1" s="1"/>
  <c r="AW666" i="1"/>
  <c r="BA666" i="1" s="1"/>
  <c r="AT667" i="1"/>
  <c r="AX667" i="1" s="1"/>
  <c r="AU667" i="1"/>
  <c r="AY667" i="1" s="1"/>
  <c r="AV667" i="1"/>
  <c r="AZ667" i="1" s="1"/>
  <c r="AW667" i="1"/>
  <c r="BA667" i="1" s="1"/>
  <c r="AT668" i="1"/>
  <c r="AX668" i="1" s="1"/>
  <c r="AU668" i="1"/>
  <c r="AY668" i="1" s="1"/>
  <c r="AV668" i="1"/>
  <c r="AZ668" i="1" s="1"/>
  <c r="AW668" i="1"/>
  <c r="BA668" i="1" s="1"/>
  <c r="AT669" i="1"/>
  <c r="AX669" i="1" s="1"/>
  <c r="AU669" i="1"/>
  <c r="AY669" i="1" s="1"/>
  <c r="AV669" i="1"/>
  <c r="AZ669" i="1" s="1"/>
  <c r="AW669" i="1"/>
  <c r="BA669" i="1" s="1"/>
  <c r="AT670" i="1"/>
  <c r="AX670" i="1" s="1"/>
  <c r="AU670" i="1"/>
  <c r="AY670" i="1" s="1"/>
  <c r="AV670" i="1"/>
  <c r="AZ670" i="1" s="1"/>
  <c r="AW670" i="1"/>
  <c r="BA670" i="1" s="1"/>
  <c r="AT671" i="1"/>
  <c r="AX671" i="1" s="1"/>
  <c r="AU671" i="1"/>
  <c r="AY671" i="1" s="1"/>
  <c r="AV671" i="1"/>
  <c r="AZ671" i="1" s="1"/>
  <c r="AW671" i="1"/>
  <c r="BA671" i="1" s="1"/>
  <c r="AT672" i="1"/>
  <c r="AX672" i="1" s="1"/>
  <c r="AU672" i="1"/>
  <c r="AY672" i="1" s="1"/>
  <c r="AV672" i="1"/>
  <c r="AZ672" i="1" s="1"/>
  <c r="AW672" i="1"/>
  <c r="BA672" i="1" s="1"/>
  <c r="AT673" i="1"/>
  <c r="AX673" i="1" s="1"/>
  <c r="AU673" i="1"/>
  <c r="AY673" i="1" s="1"/>
  <c r="AV673" i="1"/>
  <c r="AZ673" i="1" s="1"/>
  <c r="AW673" i="1"/>
  <c r="BA673" i="1" s="1"/>
  <c r="AT674" i="1"/>
  <c r="AX674" i="1" s="1"/>
  <c r="AU674" i="1"/>
  <c r="AY674" i="1" s="1"/>
  <c r="AV674" i="1"/>
  <c r="AZ674" i="1" s="1"/>
  <c r="AW674" i="1"/>
  <c r="BA674" i="1" s="1"/>
  <c r="AT675" i="1"/>
  <c r="AX675" i="1" s="1"/>
  <c r="AU675" i="1"/>
  <c r="AY675" i="1" s="1"/>
  <c r="AV675" i="1"/>
  <c r="AZ675" i="1" s="1"/>
  <c r="AW675" i="1"/>
  <c r="BA675" i="1" s="1"/>
  <c r="AT676" i="1"/>
  <c r="AX676" i="1" s="1"/>
  <c r="AU676" i="1"/>
  <c r="AY676" i="1" s="1"/>
  <c r="AV676" i="1"/>
  <c r="AZ676" i="1" s="1"/>
  <c r="AW676" i="1"/>
  <c r="BA676" i="1" s="1"/>
  <c r="AT677" i="1"/>
  <c r="AX677" i="1" s="1"/>
  <c r="AU677" i="1"/>
  <c r="AY677" i="1" s="1"/>
  <c r="AV677" i="1"/>
  <c r="AZ677" i="1" s="1"/>
  <c r="AW677" i="1"/>
  <c r="BA677" i="1" s="1"/>
  <c r="AT678" i="1"/>
  <c r="AX678" i="1" s="1"/>
  <c r="AU678" i="1"/>
  <c r="AY678" i="1" s="1"/>
  <c r="AV678" i="1"/>
  <c r="AZ678" i="1" s="1"/>
  <c r="AW678" i="1"/>
  <c r="BA678" i="1" s="1"/>
  <c r="AT679" i="1"/>
  <c r="AX679" i="1" s="1"/>
  <c r="AU679" i="1"/>
  <c r="AY679" i="1" s="1"/>
  <c r="AV679" i="1"/>
  <c r="AZ679" i="1" s="1"/>
  <c r="AW679" i="1"/>
  <c r="BA679" i="1" s="1"/>
  <c r="AT680" i="1"/>
  <c r="AX680" i="1" s="1"/>
  <c r="AU680" i="1"/>
  <c r="AY680" i="1" s="1"/>
  <c r="AV680" i="1"/>
  <c r="AZ680" i="1" s="1"/>
  <c r="AW680" i="1"/>
  <c r="BA680" i="1" s="1"/>
  <c r="AT681" i="1"/>
  <c r="AX681" i="1" s="1"/>
  <c r="AU681" i="1"/>
  <c r="AY681" i="1" s="1"/>
  <c r="AV681" i="1"/>
  <c r="AZ681" i="1" s="1"/>
  <c r="AW681" i="1"/>
  <c r="BA681" i="1" s="1"/>
  <c r="AT682" i="1"/>
  <c r="AX682" i="1" s="1"/>
  <c r="AU682" i="1"/>
  <c r="AY682" i="1" s="1"/>
  <c r="AV682" i="1"/>
  <c r="AZ682" i="1" s="1"/>
  <c r="AW682" i="1"/>
  <c r="BA682" i="1" s="1"/>
  <c r="AT683" i="1"/>
  <c r="AX683" i="1" s="1"/>
  <c r="AU683" i="1"/>
  <c r="AY683" i="1" s="1"/>
  <c r="AV683" i="1"/>
  <c r="AZ683" i="1" s="1"/>
  <c r="AW683" i="1"/>
  <c r="BA683" i="1" s="1"/>
  <c r="AT684" i="1"/>
  <c r="AX684" i="1" s="1"/>
  <c r="AU684" i="1"/>
  <c r="AY684" i="1" s="1"/>
  <c r="AV684" i="1"/>
  <c r="AZ684" i="1" s="1"/>
  <c r="AW684" i="1"/>
  <c r="BA684" i="1" s="1"/>
  <c r="AT685" i="1"/>
  <c r="AX685" i="1" s="1"/>
  <c r="AU685" i="1"/>
  <c r="AY685" i="1" s="1"/>
  <c r="AV685" i="1"/>
  <c r="AZ685" i="1" s="1"/>
  <c r="AW685" i="1"/>
  <c r="BA685" i="1" s="1"/>
  <c r="AT686" i="1"/>
  <c r="AX686" i="1" s="1"/>
  <c r="AU686" i="1"/>
  <c r="AY686" i="1" s="1"/>
  <c r="AV686" i="1"/>
  <c r="AZ686" i="1" s="1"/>
  <c r="AW686" i="1"/>
  <c r="BA686" i="1" s="1"/>
  <c r="AT687" i="1"/>
  <c r="AX687" i="1" s="1"/>
  <c r="AU687" i="1"/>
  <c r="AY687" i="1" s="1"/>
  <c r="AV687" i="1"/>
  <c r="AZ687" i="1" s="1"/>
  <c r="AW687" i="1"/>
  <c r="BA687" i="1" s="1"/>
  <c r="AT688" i="1"/>
  <c r="AX688" i="1" s="1"/>
  <c r="AU688" i="1"/>
  <c r="AY688" i="1" s="1"/>
  <c r="AV688" i="1"/>
  <c r="AZ688" i="1" s="1"/>
  <c r="AW688" i="1"/>
  <c r="BA688" i="1" s="1"/>
  <c r="AT689" i="1"/>
  <c r="AX689" i="1" s="1"/>
  <c r="AU689" i="1"/>
  <c r="AY689" i="1" s="1"/>
  <c r="AV689" i="1"/>
  <c r="AZ689" i="1" s="1"/>
  <c r="AW689" i="1"/>
  <c r="BA689" i="1" s="1"/>
  <c r="AT690" i="1"/>
  <c r="AX690" i="1" s="1"/>
  <c r="AU690" i="1"/>
  <c r="AY690" i="1" s="1"/>
  <c r="AV690" i="1"/>
  <c r="AZ690" i="1" s="1"/>
  <c r="AW690" i="1"/>
  <c r="BA690" i="1" s="1"/>
  <c r="AT691" i="1"/>
  <c r="AX691" i="1" s="1"/>
  <c r="AU691" i="1"/>
  <c r="AY691" i="1" s="1"/>
  <c r="AV691" i="1"/>
  <c r="AZ691" i="1" s="1"/>
  <c r="AW691" i="1"/>
  <c r="BA691" i="1" s="1"/>
  <c r="AT692" i="1"/>
  <c r="AX692" i="1" s="1"/>
  <c r="AU692" i="1"/>
  <c r="AY692" i="1" s="1"/>
  <c r="AV692" i="1"/>
  <c r="AZ692" i="1" s="1"/>
  <c r="AW692" i="1"/>
  <c r="BA692" i="1" s="1"/>
  <c r="AT693" i="1"/>
  <c r="AX693" i="1" s="1"/>
  <c r="AU693" i="1"/>
  <c r="AY693" i="1" s="1"/>
  <c r="AV693" i="1"/>
  <c r="AZ693" i="1" s="1"/>
  <c r="AW693" i="1"/>
  <c r="BA693" i="1" s="1"/>
  <c r="AT694" i="1"/>
  <c r="AX694" i="1" s="1"/>
  <c r="AU694" i="1"/>
  <c r="AY694" i="1" s="1"/>
  <c r="AV694" i="1"/>
  <c r="AZ694" i="1" s="1"/>
  <c r="AW694" i="1"/>
  <c r="BA694" i="1" s="1"/>
  <c r="AT695" i="1"/>
  <c r="AX695" i="1" s="1"/>
  <c r="AU695" i="1"/>
  <c r="AY695" i="1" s="1"/>
  <c r="AV695" i="1"/>
  <c r="AZ695" i="1" s="1"/>
  <c r="AW695" i="1"/>
  <c r="BA695" i="1" s="1"/>
  <c r="AT696" i="1"/>
  <c r="AX696" i="1" s="1"/>
  <c r="AU696" i="1"/>
  <c r="AY696" i="1" s="1"/>
  <c r="AV696" i="1"/>
  <c r="AZ696" i="1" s="1"/>
  <c r="AW696" i="1"/>
  <c r="BA696" i="1" s="1"/>
  <c r="AT697" i="1"/>
  <c r="AX697" i="1" s="1"/>
  <c r="AU697" i="1"/>
  <c r="AY697" i="1" s="1"/>
  <c r="AV697" i="1"/>
  <c r="AZ697" i="1" s="1"/>
  <c r="AW697" i="1"/>
  <c r="BA697" i="1" s="1"/>
  <c r="AT698" i="1"/>
  <c r="AX698" i="1" s="1"/>
  <c r="AU698" i="1"/>
  <c r="AY698" i="1" s="1"/>
  <c r="AV698" i="1"/>
  <c r="AZ698" i="1" s="1"/>
  <c r="AW698" i="1"/>
  <c r="BA698" i="1" s="1"/>
  <c r="AT699" i="1"/>
  <c r="AX699" i="1" s="1"/>
  <c r="AU699" i="1"/>
  <c r="AY699" i="1" s="1"/>
  <c r="AV699" i="1"/>
  <c r="AZ699" i="1" s="1"/>
  <c r="AW699" i="1"/>
  <c r="BA699" i="1" s="1"/>
  <c r="AT700" i="1"/>
  <c r="AX700" i="1" s="1"/>
  <c r="AU700" i="1"/>
  <c r="AY700" i="1" s="1"/>
  <c r="AV700" i="1"/>
  <c r="AZ700" i="1" s="1"/>
  <c r="AW700" i="1"/>
  <c r="BA700" i="1" s="1"/>
  <c r="AT701" i="1"/>
  <c r="AX701" i="1" s="1"/>
  <c r="AU701" i="1"/>
  <c r="AY701" i="1" s="1"/>
  <c r="AV701" i="1"/>
  <c r="AZ701" i="1" s="1"/>
  <c r="AW701" i="1"/>
  <c r="BA701" i="1" s="1"/>
  <c r="AT702" i="1"/>
  <c r="AX702" i="1" s="1"/>
  <c r="AU702" i="1"/>
  <c r="AY702" i="1" s="1"/>
  <c r="AV702" i="1"/>
  <c r="AZ702" i="1" s="1"/>
  <c r="AW702" i="1"/>
  <c r="BA702" i="1" s="1"/>
  <c r="AT703" i="1"/>
  <c r="AX703" i="1" s="1"/>
  <c r="AU703" i="1"/>
  <c r="AY703" i="1" s="1"/>
  <c r="AV703" i="1"/>
  <c r="AZ703" i="1" s="1"/>
  <c r="AW703" i="1"/>
  <c r="BA703" i="1" s="1"/>
  <c r="AT704" i="1"/>
  <c r="AX704" i="1" s="1"/>
  <c r="AU704" i="1"/>
  <c r="AY704" i="1" s="1"/>
  <c r="AV704" i="1"/>
  <c r="AZ704" i="1" s="1"/>
  <c r="AW704" i="1"/>
  <c r="BA704" i="1" s="1"/>
  <c r="AT705" i="1"/>
  <c r="AX705" i="1" s="1"/>
  <c r="AU705" i="1"/>
  <c r="AY705" i="1" s="1"/>
  <c r="AV705" i="1"/>
  <c r="AZ705" i="1" s="1"/>
  <c r="AW705" i="1"/>
  <c r="BA705" i="1" s="1"/>
  <c r="AT706" i="1"/>
  <c r="AX706" i="1" s="1"/>
  <c r="AU706" i="1"/>
  <c r="AY706" i="1" s="1"/>
  <c r="AV706" i="1"/>
  <c r="AZ706" i="1" s="1"/>
  <c r="AW706" i="1"/>
  <c r="BA706" i="1" s="1"/>
  <c r="AT707" i="1"/>
  <c r="AX707" i="1" s="1"/>
  <c r="AU707" i="1"/>
  <c r="AY707" i="1" s="1"/>
  <c r="AV707" i="1"/>
  <c r="AZ707" i="1" s="1"/>
  <c r="AW707" i="1"/>
  <c r="BA707" i="1" s="1"/>
  <c r="AT708" i="1"/>
  <c r="AX708" i="1" s="1"/>
  <c r="AU708" i="1"/>
  <c r="AY708" i="1" s="1"/>
  <c r="AV708" i="1"/>
  <c r="AZ708" i="1" s="1"/>
  <c r="AW708" i="1"/>
  <c r="BA708" i="1" s="1"/>
  <c r="AT709" i="1"/>
  <c r="AX709" i="1" s="1"/>
  <c r="AU709" i="1"/>
  <c r="AY709" i="1" s="1"/>
  <c r="AV709" i="1"/>
  <c r="AZ709" i="1" s="1"/>
  <c r="AW709" i="1"/>
  <c r="BA709" i="1" s="1"/>
  <c r="AT710" i="1"/>
  <c r="AX710" i="1" s="1"/>
  <c r="AU710" i="1"/>
  <c r="AY710" i="1" s="1"/>
  <c r="AV710" i="1"/>
  <c r="AZ710" i="1" s="1"/>
  <c r="AW710" i="1"/>
  <c r="BA710" i="1" s="1"/>
  <c r="AT711" i="1"/>
  <c r="AX711" i="1" s="1"/>
  <c r="AU711" i="1"/>
  <c r="AY711" i="1" s="1"/>
  <c r="AV711" i="1"/>
  <c r="AZ711" i="1" s="1"/>
  <c r="AW711" i="1"/>
  <c r="BA711" i="1" s="1"/>
  <c r="AT712" i="1"/>
  <c r="AX712" i="1" s="1"/>
  <c r="AU712" i="1"/>
  <c r="AY712" i="1" s="1"/>
  <c r="AV712" i="1"/>
  <c r="AZ712" i="1" s="1"/>
  <c r="AW712" i="1"/>
  <c r="BA712" i="1" s="1"/>
  <c r="AT713" i="1"/>
  <c r="AX713" i="1" s="1"/>
  <c r="AU713" i="1"/>
  <c r="AY713" i="1" s="1"/>
  <c r="AV713" i="1"/>
  <c r="AZ713" i="1" s="1"/>
  <c r="AW713" i="1"/>
  <c r="BA713" i="1" s="1"/>
  <c r="AT714" i="1"/>
  <c r="AX714" i="1" s="1"/>
  <c r="AU714" i="1"/>
  <c r="AY714" i="1" s="1"/>
  <c r="AV714" i="1"/>
  <c r="AZ714" i="1" s="1"/>
  <c r="AW714" i="1"/>
  <c r="BA714" i="1" s="1"/>
  <c r="AT715" i="1"/>
  <c r="AX715" i="1" s="1"/>
  <c r="AU715" i="1"/>
  <c r="AY715" i="1" s="1"/>
  <c r="AV715" i="1"/>
  <c r="AZ715" i="1" s="1"/>
  <c r="AW715" i="1"/>
  <c r="BA715" i="1" s="1"/>
  <c r="AT716" i="1"/>
  <c r="AX716" i="1" s="1"/>
  <c r="AU716" i="1"/>
  <c r="AY716" i="1" s="1"/>
  <c r="AV716" i="1"/>
  <c r="AZ716" i="1" s="1"/>
  <c r="AW716" i="1"/>
  <c r="BA716" i="1" s="1"/>
  <c r="AT717" i="1"/>
  <c r="AX717" i="1" s="1"/>
  <c r="AU717" i="1"/>
  <c r="AY717" i="1" s="1"/>
  <c r="AV717" i="1"/>
  <c r="AZ717" i="1" s="1"/>
  <c r="AW717" i="1"/>
  <c r="BA717" i="1" s="1"/>
  <c r="AT718" i="1"/>
  <c r="AX718" i="1" s="1"/>
  <c r="AU718" i="1"/>
  <c r="AY718" i="1" s="1"/>
  <c r="AV718" i="1"/>
  <c r="AZ718" i="1" s="1"/>
  <c r="AW718" i="1"/>
  <c r="BA718" i="1" s="1"/>
  <c r="AT719" i="1"/>
  <c r="AX719" i="1" s="1"/>
  <c r="AU719" i="1"/>
  <c r="AY719" i="1" s="1"/>
  <c r="AV719" i="1"/>
  <c r="AZ719" i="1" s="1"/>
  <c r="AW719" i="1"/>
  <c r="BA719" i="1" s="1"/>
  <c r="AT720" i="1"/>
  <c r="AX720" i="1" s="1"/>
  <c r="AU720" i="1"/>
  <c r="AY720" i="1" s="1"/>
  <c r="AV720" i="1"/>
  <c r="AZ720" i="1" s="1"/>
  <c r="AW720" i="1"/>
  <c r="BA720" i="1" s="1"/>
  <c r="AT721" i="1"/>
  <c r="AX721" i="1" s="1"/>
  <c r="AU721" i="1"/>
  <c r="AY721" i="1" s="1"/>
  <c r="AV721" i="1"/>
  <c r="AZ721" i="1" s="1"/>
  <c r="AW721" i="1"/>
  <c r="BA721" i="1" s="1"/>
  <c r="AT722" i="1"/>
  <c r="AX722" i="1" s="1"/>
  <c r="AU722" i="1"/>
  <c r="AY722" i="1" s="1"/>
  <c r="AV722" i="1"/>
  <c r="AZ722" i="1" s="1"/>
  <c r="AW722" i="1"/>
  <c r="BA722" i="1" s="1"/>
  <c r="AT723" i="1"/>
  <c r="AX723" i="1" s="1"/>
  <c r="AU723" i="1"/>
  <c r="AY723" i="1" s="1"/>
  <c r="AV723" i="1"/>
  <c r="AZ723" i="1" s="1"/>
  <c r="AW723" i="1"/>
  <c r="BA723" i="1" s="1"/>
  <c r="AT724" i="1"/>
  <c r="AX724" i="1" s="1"/>
  <c r="AU724" i="1"/>
  <c r="AY724" i="1" s="1"/>
  <c r="AV724" i="1"/>
  <c r="AZ724" i="1" s="1"/>
  <c r="AW724" i="1"/>
  <c r="BA724" i="1" s="1"/>
  <c r="AT725" i="1"/>
  <c r="AX725" i="1" s="1"/>
  <c r="AU725" i="1"/>
  <c r="AY725" i="1" s="1"/>
  <c r="AV725" i="1"/>
  <c r="AZ725" i="1" s="1"/>
  <c r="AW725" i="1"/>
  <c r="BA725" i="1" s="1"/>
  <c r="AT726" i="1"/>
  <c r="AX726" i="1" s="1"/>
  <c r="AU726" i="1"/>
  <c r="AY726" i="1" s="1"/>
  <c r="AV726" i="1"/>
  <c r="AZ726" i="1" s="1"/>
  <c r="AW726" i="1"/>
  <c r="BA726" i="1" s="1"/>
  <c r="AT727" i="1"/>
  <c r="AX727" i="1" s="1"/>
  <c r="AU727" i="1"/>
  <c r="AY727" i="1" s="1"/>
  <c r="AV727" i="1"/>
  <c r="AZ727" i="1" s="1"/>
  <c r="AW727" i="1"/>
  <c r="BA727" i="1" s="1"/>
  <c r="AT728" i="1"/>
  <c r="AX728" i="1" s="1"/>
  <c r="AU728" i="1"/>
  <c r="AY728" i="1" s="1"/>
  <c r="AV728" i="1"/>
  <c r="AZ728" i="1" s="1"/>
  <c r="AW728" i="1"/>
  <c r="BA728" i="1" s="1"/>
  <c r="AT729" i="1"/>
  <c r="AX729" i="1" s="1"/>
  <c r="AU729" i="1"/>
  <c r="AY729" i="1" s="1"/>
  <c r="AV729" i="1"/>
  <c r="AZ729" i="1" s="1"/>
  <c r="AW729" i="1"/>
  <c r="BA729" i="1" s="1"/>
  <c r="AT730" i="1"/>
  <c r="AX730" i="1" s="1"/>
  <c r="AU730" i="1"/>
  <c r="AY730" i="1" s="1"/>
  <c r="AV730" i="1"/>
  <c r="AZ730" i="1" s="1"/>
  <c r="AW730" i="1"/>
  <c r="BA730" i="1" s="1"/>
  <c r="AT731" i="1"/>
  <c r="AX731" i="1" s="1"/>
  <c r="AU731" i="1"/>
  <c r="AY731" i="1" s="1"/>
  <c r="AV731" i="1"/>
  <c r="AZ731" i="1" s="1"/>
  <c r="AW731" i="1"/>
  <c r="BA731" i="1" s="1"/>
  <c r="AT732" i="1"/>
  <c r="AX732" i="1" s="1"/>
  <c r="AU732" i="1"/>
  <c r="AY732" i="1" s="1"/>
  <c r="AV732" i="1"/>
  <c r="AZ732" i="1" s="1"/>
  <c r="AW732" i="1"/>
  <c r="BA732" i="1" s="1"/>
  <c r="AT733" i="1"/>
  <c r="AX733" i="1" s="1"/>
  <c r="AU733" i="1"/>
  <c r="AY733" i="1" s="1"/>
  <c r="AV733" i="1"/>
  <c r="AZ733" i="1" s="1"/>
  <c r="AW733" i="1"/>
  <c r="BA733" i="1" s="1"/>
  <c r="AT734" i="1"/>
  <c r="AX734" i="1" s="1"/>
  <c r="AU734" i="1"/>
  <c r="AY734" i="1" s="1"/>
  <c r="AV734" i="1"/>
  <c r="AZ734" i="1" s="1"/>
  <c r="AW734" i="1"/>
  <c r="BA734" i="1" s="1"/>
  <c r="AT735" i="1"/>
  <c r="AX735" i="1" s="1"/>
  <c r="AU735" i="1"/>
  <c r="AY735" i="1" s="1"/>
  <c r="AV735" i="1"/>
  <c r="AZ735" i="1" s="1"/>
  <c r="AW735" i="1"/>
  <c r="BA735" i="1" s="1"/>
  <c r="AT736" i="1"/>
  <c r="AX736" i="1" s="1"/>
  <c r="AU736" i="1"/>
  <c r="AY736" i="1" s="1"/>
  <c r="AV736" i="1"/>
  <c r="AZ736" i="1" s="1"/>
  <c r="AW736" i="1"/>
  <c r="BA736" i="1" s="1"/>
  <c r="AT737" i="1"/>
  <c r="AX737" i="1" s="1"/>
  <c r="AU737" i="1"/>
  <c r="AY737" i="1" s="1"/>
  <c r="AV737" i="1"/>
  <c r="AZ737" i="1" s="1"/>
  <c r="AW737" i="1"/>
  <c r="BA737" i="1" s="1"/>
  <c r="AT738" i="1"/>
  <c r="AX738" i="1" s="1"/>
  <c r="AU738" i="1"/>
  <c r="AY738" i="1" s="1"/>
  <c r="AV738" i="1"/>
  <c r="AZ738" i="1" s="1"/>
  <c r="AW738" i="1"/>
  <c r="BA738" i="1" s="1"/>
  <c r="AT739" i="1"/>
  <c r="AX739" i="1" s="1"/>
  <c r="AU739" i="1"/>
  <c r="AY739" i="1" s="1"/>
  <c r="AV739" i="1"/>
  <c r="AZ739" i="1" s="1"/>
  <c r="AW739" i="1"/>
  <c r="BA739" i="1" s="1"/>
  <c r="AT740" i="1"/>
  <c r="AX740" i="1" s="1"/>
  <c r="AU740" i="1"/>
  <c r="AY740" i="1" s="1"/>
  <c r="AV740" i="1"/>
  <c r="AZ740" i="1" s="1"/>
  <c r="AW740" i="1"/>
  <c r="BA740" i="1" s="1"/>
  <c r="AT741" i="1"/>
  <c r="AX741" i="1" s="1"/>
  <c r="AU741" i="1"/>
  <c r="AY741" i="1" s="1"/>
  <c r="AV741" i="1"/>
  <c r="AZ741" i="1" s="1"/>
  <c r="AW741" i="1"/>
  <c r="BA741" i="1" s="1"/>
  <c r="AT742" i="1"/>
  <c r="AX742" i="1" s="1"/>
  <c r="AU742" i="1"/>
  <c r="AY742" i="1" s="1"/>
  <c r="AV742" i="1"/>
  <c r="AZ742" i="1" s="1"/>
  <c r="AW742" i="1"/>
  <c r="BA742" i="1" s="1"/>
  <c r="AT743" i="1"/>
  <c r="AX743" i="1" s="1"/>
  <c r="AU743" i="1"/>
  <c r="AY743" i="1" s="1"/>
  <c r="AV743" i="1"/>
  <c r="AZ743" i="1" s="1"/>
  <c r="AW743" i="1"/>
  <c r="BA743" i="1" s="1"/>
  <c r="AT744" i="1"/>
  <c r="AX744" i="1" s="1"/>
  <c r="AU744" i="1"/>
  <c r="AY744" i="1" s="1"/>
  <c r="AV744" i="1"/>
  <c r="AZ744" i="1" s="1"/>
  <c r="AW744" i="1"/>
  <c r="BA744" i="1" s="1"/>
  <c r="AT745" i="1"/>
  <c r="AX745" i="1" s="1"/>
  <c r="AU745" i="1"/>
  <c r="AY745" i="1" s="1"/>
  <c r="AV745" i="1"/>
  <c r="AZ745" i="1" s="1"/>
  <c r="AW745" i="1"/>
  <c r="BA745" i="1" s="1"/>
  <c r="AT746" i="1"/>
  <c r="AX746" i="1" s="1"/>
  <c r="AU746" i="1"/>
  <c r="AY746" i="1" s="1"/>
  <c r="AV746" i="1"/>
  <c r="AZ746" i="1" s="1"/>
  <c r="AW746" i="1"/>
  <c r="BA746" i="1" s="1"/>
  <c r="AT747" i="1"/>
  <c r="AX747" i="1" s="1"/>
  <c r="AU747" i="1"/>
  <c r="AY747" i="1" s="1"/>
  <c r="AV747" i="1"/>
  <c r="AZ747" i="1" s="1"/>
  <c r="AW747" i="1"/>
  <c r="BA747" i="1" s="1"/>
  <c r="AT748" i="1"/>
  <c r="AX748" i="1" s="1"/>
  <c r="AU748" i="1"/>
  <c r="AY748" i="1" s="1"/>
  <c r="AV748" i="1"/>
  <c r="AZ748" i="1" s="1"/>
  <c r="AW748" i="1"/>
  <c r="BA748" i="1" s="1"/>
  <c r="AT749" i="1"/>
  <c r="AX749" i="1" s="1"/>
  <c r="AU749" i="1"/>
  <c r="AY749" i="1" s="1"/>
  <c r="AV749" i="1"/>
  <c r="AZ749" i="1" s="1"/>
  <c r="AW749" i="1"/>
  <c r="BA749" i="1" s="1"/>
  <c r="AT750" i="1"/>
  <c r="AX750" i="1" s="1"/>
  <c r="AU750" i="1"/>
  <c r="AY750" i="1" s="1"/>
  <c r="AV750" i="1"/>
  <c r="AZ750" i="1" s="1"/>
  <c r="AW750" i="1"/>
  <c r="BA750" i="1" s="1"/>
  <c r="AT751" i="1"/>
  <c r="AX751" i="1" s="1"/>
  <c r="AU751" i="1"/>
  <c r="AY751" i="1" s="1"/>
  <c r="AV751" i="1"/>
  <c r="AZ751" i="1" s="1"/>
  <c r="AW751" i="1"/>
  <c r="BA751" i="1" s="1"/>
  <c r="AT752" i="1"/>
  <c r="AX752" i="1" s="1"/>
  <c r="AU752" i="1"/>
  <c r="AY752" i="1" s="1"/>
  <c r="AV752" i="1"/>
  <c r="AZ752" i="1" s="1"/>
  <c r="AW752" i="1"/>
  <c r="BA752" i="1" s="1"/>
  <c r="AT753" i="1"/>
  <c r="AX753" i="1" s="1"/>
  <c r="AU753" i="1"/>
  <c r="AY753" i="1" s="1"/>
  <c r="AV753" i="1"/>
  <c r="AZ753" i="1" s="1"/>
  <c r="AW753" i="1"/>
  <c r="BA753" i="1" s="1"/>
  <c r="AT754" i="1"/>
  <c r="AX754" i="1" s="1"/>
  <c r="AU754" i="1"/>
  <c r="AY754" i="1" s="1"/>
  <c r="AV754" i="1"/>
  <c r="AZ754" i="1" s="1"/>
  <c r="AW754" i="1"/>
  <c r="BA754" i="1" s="1"/>
  <c r="AT755" i="1"/>
  <c r="AX755" i="1" s="1"/>
  <c r="AU755" i="1"/>
  <c r="AY755" i="1" s="1"/>
  <c r="AV755" i="1"/>
  <c r="AZ755" i="1" s="1"/>
  <c r="AW755" i="1"/>
  <c r="BA755" i="1" s="1"/>
  <c r="AT756" i="1"/>
  <c r="AX756" i="1" s="1"/>
  <c r="AU756" i="1"/>
  <c r="AY756" i="1" s="1"/>
  <c r="AV756" i="1"/>
  <c r="AZ756" i="1" s="1"/>
  <c r="AW756" i="1"/>
  <c r="BA756" i="1" s="1"/>
  <c r="AT757" i="1"/>
  <c r="AX757" i="1" s="1"/>
  <c r="AU757" i="1"/>
  <c r="AY757" i="1" s="1"/>
  <c r="AV757" i="1"/>
  <c r="AZ757" i="1" s="1"/>
  <c r="AW757" i="1"/>
  <c r="BA757" i="1" s="1"/>
  <c r="AT758" i="1"/>
  <c r="AX758" i="1" s="1"/>
  <c r="AU758" i="1"/>
  <c r="AY758" i="1" s="1"/>
  <c r="AV758" i="1"/>
  <c r="AZ758" i="1" s="1"/>
  <c r="AW758" i="1"/>
  <c r="BA758" i="1" s="1"/>
  <c r="AT759" i="1"/>
  <c r="AX759" i="1" s="1"/>
  <c r="AU759" i="1"/>
  <c r="AY759" i="1" s="1"/>
  <c r="AV759" i="1"/>
  <c r="AZ759" i="1" s="1"/>
  <c r="AW759" i="1"/>
  <c r="BA759" i="1" s="1"/>
  <c r="AT760" i="1"/>
  <c r="AX760" i="1" s="1"/>
  <c r="AU760" i="1"/>
  <c r="AY760" i="1" s="1"/>
  <c r="AV760" i="1"/>
  <c r="AZ760" i="1" s="1"/>
  <c r="AW760" i="1"/>
  <c r="BA760" i="1" s="1"/>
  <c r="AT761" i="1"/>
  <c r="AX761" i="1" s="1"/>
  <c r="AU761" i="1"/>
  <c r="AY761" i="1" s="1"/>
  <c r="AV761" i="1"/>
  <c r="AZ761" i="1" s="1"/>
  <c r="AW761" i="1"/>
  <c r="BA761" i="1" s="1"/>
  <c r="AT762" i="1"/>
  <c r="AX762" i="1" s="1"/>
  <c r="AU762" i="1"/>
  <c r="AY762" i="1" s="1"/>
  <c r="AV762" i="1"/>
  <c r="AZ762" i="1" s="1"/>
  <c r="AW762" i="1"/>
  <c r="BA762" i="1" s="1"/>
  <c r="AT763" i="1"/>
  <c r="AX763" i="1" s="1"/>
  <c r="AU763" i="1"/>
  <c r="AY763" i="1" s="1"/>
  <c r="AV763" i="1"/>
  <c r="AZ763" i="1" s="1"/>
  <c r="AW763" i="1"/>
  <c r="BA763" i="1" s="1"/>
  <c r="AT764" i="1"/>
  <c r="AX764" i="1" s="1"/>
  <c r="AU764" i="1"/>
  <c r="AY764" i="1" s="1"/>
  <c r="AV764" i="1"/>
  <c r="AZ764" i="1" s="1"/>
  <c r="AW764" i="1"/>
  <c r="BA764" i="1" s="1"/>
  <c r="AT765" i="1"/>
  <c r="AX765" i="1" s="1"/>
  <c r="AU765" i="1"/>
  <c r="AY765" i="1" s="1"/>
  <c r="AV765" i="1"/>
  <c r="AZ765" i="1" s="1"/>
  <c r="AW765" i="1"/>
  <c r="BA765" i="1" s="1"/>
  <c r="AT766" i="1"/>
  <c r="AX766" i="1" s="1"/>
  <c r="AU766" i="1"/>
  <c r="AY766" i="1" s="1"/>
  <c r="AV766" i="1"/>
  <c r="AZ766" i="1" s="1"/>
  <c r="AW766" i="1"/>
  <c r="BA766" i="1" s="1"/>
  <c r="AT767" i="1"/>
  <c r="AX767" i="1" s="1"/>
  <c r="AU767" i="1"/>
  <c r="AY767" i="1" s="1"/>
  <c r="AV767" i="1"/>
  <c r="AZ767" i="1" s="1"/>
  <c r="AW767" i="1"/>
  <c r="BA767" i="1" s="1"/>
  <c r="AT768" i="1"/>
  <c r="AX768" i="1" s="1"/>
  <c r="AU768" i="1"/>
  <c r="AY768" i="1" s="1"/>
  <c r="AV768" i="1"/>
  <c r="AZ768" i="1" s="1"/>
  <c r="AW768" i="1"/>
  <c r="BA768" i="1" s="1"/>
  <c r="AT769" i="1"/>
  <c r="AX769" i="1" s="1"/>
  <c r="AU769" i="1"/>
  <c r="AY769" i="1" s="1"/>
  <c r="AV769" i="1"/>
  <c r="AZ769" i="1" s="1"/>
  <c r="AW769" i="1"/>
  <c r="BA769" i="1" s="1"/>
  <c r="AT770" i="1"/>
  <c r="AX770" i="1" s="1"/>
  <c r="AU770" i="1"/>
  <c r="AY770" i="1" s="1"/>
  <c r="AV770" i="1"/>
  <c r="AZ770" i="1" s="1"/>
  <c r="AW770" i="1"/>
  <c r="BA770" i="1" s="1"/>
  <c r="AT771" i="1"/>
  <c r="AX771" i="1" s="1"/>
  <c r="AU771" i="1"/>
  <c r="AY771" i="1" s="1"/>
  <c r="AV771" i="1"/>
  <c r="AZ771" i="1" s="1"/>
  <c r="AW771" i="1"/>
  <c r="BA771" i="1" s="1"/>
  <c r="AT772" i="1"/>
  <c r="AX772" i="1" s="1"/>
  <c r="AU772" i="1"/>
  <c r="AY772" i="1" s="1"/>
  <c r="AV772" i="1"/>
  <c r="AZ772" i="1" s="1"/>
  <c r="AW772" i="1"/>
  <c r="BA772" i="1" s="1"/>
  <c r="AT773" i="1"/>
  <c r="AX773" i="1" s="1"/>
  <c r="AU773" i="1"/>
  <c r="AY773" i="1" s="1"/>
  <c r="AV773" i="1"/>
  <c r="AZ773" i="1" s="1"/>
  <c r="AW773" i="1"/>
  <c r="BA773" i="1" s="1"/>
  <c r="AT774" i="1"/>
  <c r="AX774" i="1" s="1"/>
  <c r="AU774" i="1"/>
  <c r="AY774" i="1" s="1"/>
  <c r="AV774" i="1"/>
  <c r="AZ774" i="1" s="1"/>
  <c r="AW774" i="1"/>
  <c r="BA774" i="1" s="1"/>
  <c r="AT775" i="1"/>
  <c r="AX775" i="1" s="1"/>
  <c r="AU775" i="1"/>
  <c r="AY775" i="1" s="1"/>
  <c r="AV775" i="1"/>
  <c r="AZ775" i="1" s="1"/>
  <c r="AW775" i="1"/>
  <c r="BA775" i="1" s="1"/>
  <c r="AT776" i="1"/>
  <c r="AX776" i="1" s="1"/>
  <c r="AU776" i="1"/>
  <c r="AY776" i="1" s="1"/>
  <c r="AV776" i="1"/>
  <c r="AZ776" i="1" s="1"/>
  <c r="AW776" i="1"/>
  <c r="BA776" i="1" s="1"/>
  <c r="AT777" i="1"/>
  <c r="AX777" i="1" s="1"/>
  <c r="AU777" i="1"/>
  <c r="AY777" i="1" s="1"/>
  <c r="AV777" i="1"/>
  <c r="AZ777" i="1" s="1"/>
  <c r="AW777" i="1"/>
  <c r="BA777" i="1" s="1"/>
  <c r="AT778" i="1"/>
  <c r="AX778" i="1" s="1"/>
  <c r="AU778" i="1"/>
  <c r="AY778" i="1" s="1"/>
  <c r="AV778" i="1"/>
  <c r="AZ778" i="1" s="1"/>
  <c r="AW778" i="1"/>
  <c r="BA778" i="1" s="1"/>
  <c r="AT779" i="1"/>
  <c r="AX779" i="1" s="1"/>
  <c r="AU779" i="1"/>
  <c r="AY779" i="1" s="1"/>
  <c r="AV779" i="1"/>
  <c r="AZ779" i="1" s="1"/>
  <c r="AW779" i="1"/>
  <c r="BA779" i="1" s="1"/>
  <c r="AT780" i="1"/>
  <c r="AX780" i="1" s="1"/>
  <c r="AU780" i="1"/>
  <c r="AY780" i="1" s="1"/>
  <c r="AV780" i="1"/>
  <c r="AZ780" i="1" s="1"/>
  <c r="AW780" i="1"/>
  <c r="BA780" i="1" s="1"/>
  <c r="AT781" i="1"/>
  <c r="AX781" i="1" s="1"/>
  <c r="AU781" i="1"/>
  <c r="AY781" i="1" s="1"/>
  <c r="AV781" i="1"/>
  <c r="AZ781" i="1" s="1"/>
  <c r="AW781" i="1"/>
  <c r="BA781" i="1" s="1"/>
  <c r="AT782" i="1"/>
  <c r="AX782" i="1" s="1"/>
  <c r="AU782" i="1"/>
  <c r="AY782" i="1" s="1"/>
  <c r="AV782" i="1"/>
  <c r="AZ782" i="1" s="1"/>
  <c r="AW782" i="1"/>
  <c r="BA782" i="1" s="1"/>
  <c r="AT783" i="1"/>
  <c r="AX783" i="1" s="1"/>
  <c r="AU783" i="1"/>
  <c r="AY783" i="1" s="1"/>
  <c r="AV783" i="1"/>
  <c r="AZ783" i="1" s="1"/>
  <c r="AW783" i="1"/>
  <c r="BA783" i="1" s="1"/>
  <c r="AT784" i="1"/>
  <c r="AX784" i="1" s="1"/>
  <c r="AU784" i="1"/>
  <c r="AY784" i="1" s="1"/>
  <c r="AV784" i="1"/>
  <c r="AZ784" i="1" s="1"/>
  <c r="AW784" i="1"/>
  <c r="BA784" i="1" s="1"/>
  <c r="AT785" i="1"/>
  <c r="AX785" i="1" s="1"/>
  <c r="AU785" i="1"/>
  <c r="AY785" i="1" s="1"/>
  <c r="AV785" i="1"/>
  <c r="AZ785" i="1" s="1"/>
  <c r="AW785" i="1"/>
  <c r="BA785" i="1" s="1"/>
  <c r="AT786" i="1"/>
  <c r="AX786" i="1" s="1"/>
  <c r="AU786" i="1"/>
  <c r="AY786" i="1" s="1"/>
  <c r="AV786" i="1"/>
  <c r="AZ786" i="1" s="1"/>
  <c r="AW786" i="1"/>
  <c r="BA786" i="1" s="1"/>
  <c r="AT787" i="1"/>
  <c r="AX787" i="1" s="1"/>
  <c r="AU787" i="1"/>
  <c r="AY787" i="1" s="1"/>
  <c r="AV787" i="1"/>
  <c r="AZ787" i="1" s="1"/>
  <c r="AW787" i="1"/>
  <c r="BA787" i="1" s="1"/>
  <c r="AT788" i="1"/>
  <c r="AX788" i="1" s="1"/>
  <c r="AU788" i="1"/>
  <c r="AY788" i="1" s="1"/>
  <c r="AV788" i="1"/>
  <c r="AZ788" i="1" s="1"/>
  <c r="AW788" i="1"/>
  <c r="BA788" i="1" s="1"/>
  <c r="AT789" i="1"/>
  <c r="AX789" i="1" s="1"/>
  <c r="AU789" i="1"/>
  <c r="AY789" i="1" s="1"/>
  <c r="AV789" i="1"/>
  <c r="AZ789" i="1" s="1"/>
  <c r="AW789" i="1"/>
  <c r="BA789" i="1" s="1"/>
  <c r="AT790" i="1"/>
  <c r="AX790" i="1" s="1"/>
  <c r="AU790" i="1"/>
  <c r="AY790" i="1" s="1"/>
  <c r="AV790" i="1"/>
  <c r="AZ790" i="1" s="1"/>
  <c r="AW790" i="1"/>
  <c r="BA790" i="1" s="1"/>
  <c r="AT791" i="1"/>
  <c r="AX791" i="1" s="1"/>
  <c r="AU791" i="1"/>
  <c r="AY791" i="1" s="1"/>
  <c r="AV791" i="1"/>
  <c r="AZ791" i="1" s="1"/>
  <c r="AW791" i="1"/>
  <c r="BA791" i="1" s="1"/>
  <c r="AT792" i="1"/>
  <c r="AX792" i="1" s="1"/>
  <c r="AU792" i="1"/>
  <c r="AY792" i="1" s="1"/>
  <c r="AV792" i="1"/>
  <c r="AZ792" i="1" s="1"/>
  <c r="AW792" i="1"/>
  <c r="BA792" i="1" s="1"/>
  <c r="AT793" i="1"/>
  <c r="AX793" i="1" s="1"/>
  <c r="AU793" i="1"/>
  <c r="AY793" i="1" s="1"/>
  <c r="AV793" i="1"/>
  <c r="AZ793" i="1" s="1"/>
  <c r="AW793" i="1"/>
  <c r="BA793" i="1" s="1"/>
  <c r="AT794" i="1"/>
  <c r="AX794" i="1" s="1"/>
  <c r="AU794" i="1"/>
  <c r="AY794" i="1" s="1"/>
  <c r="AV794" i="1"/>
  <c r="AZ794" i="1" s="1"/>
  <c r="AW794" i="1"/>
  <c r="BA794" i="1" s="1"/>
  <c r="AT795" i="1"/>
  <c r="AX795" i="1" s="1"/>
  <c r="AU795" i="1"/>
  <c r="AY795" i="1" s="1"/>
  <c r="AV795" i="1"/>
  <c r="AZ795" i="1" s="1"/>
  <c r="AW795" i="1"/>
  <c r="BA795" i="1" s="1"/>
  <c r="AT796" i="1"/>
  <c r="AX796" i="1" s="1"/>
  <c r="AU796" i="1"/>
  <c r="AY796" i="1" s="1"/>
  <c r="AV796" i="1"/>
  <c r="AZ796" i="1" s="1"/>
  <c r="AW796" i="1"/>
  <c r="BA796" i="1" s="1"/>
  <c r="AT797" i="1"/>
  <c r="AX797" i="1" s="1"/>
  <c r="AU797" i="1"/>
  <c r="AY797" i="1" s="1"/>
  <c r="AV797" i="1"/>
  <c r="AZ797" i="1" s="1"/>
  <c r="AW797" i="1"/>
  <c r="BA797" i="1" s="1"/>
  <c r="AT798" i="1"/>
  <c r="AX798" i="1" s="1"/>
  <c r="AU798" i="1"/>
  <c r="AY798" i="1" s="1"/>
  <c r="AV798" i="1"/>
  <c r="AZ798" i="1" s="1"/>
  <c r="AW798" i="1"/>
  <c r="BA798" i="1" s="1"/>
  <c r="AT799" i="1"/>
  <c r="AX799" i="1" s="1"/>
  <c r="AU799" i="1"/>
  <c r="AY799" i="1" s="1"/>
  <c r="AV799" i="1"/>
  <c r="AZ799" i="1" s="1"/>
  <c r="AW799" i="1"/>
  <c r="BA799" i="1" s="1"/>
  <c r="AT800" i="1"/>
  <c r="AX800" i="1" s="1"/>
  <c r="AU800" i="1"/>
  <c r="AY800" i="1" s="1"/>
  <c r="AV800" i="1"/>
  <c r="AZ800" i="1" s="1"/>
  <c r="AW800" i="1"/>
  <c r="BA800" i="1" s="1"/>
  <c r="AT801" i="1"/>
  <c r="AX801" i="1" s="1"/>
  <c r="AU801" i="1"/>
  <c r="AY801" i="1" s="1"/>
  <c r="AV801" i="1"/>
  <c r="AZ801" i="1" s="1"/>
  <c r="AW801" i="1"/>
  <c r="BA801" i="1" s="1"/>
  <c r="AT802" i="1"/>
  <c r="AX802" i="1" s="1"/>
  <c r="AU802" i="1"/>
  <c r="AY802" i="1" s="1"/>
  <c r="AV802" i="1"/>
  <c r="AZ802" i="1" s="1"/>
  <c r="AW802" i="1"/>
  <c r="BA802" i="1" s="1"/>
  <c r="AT803" i="1"/>
  <c r="AX803" i="1" s="1"/>
  <c r="AU803" i="1"/>
  <c r="AY803" i="1" s="1"/>
  <c r="AV803" i="1"/>
  <c r="AZ803" i="1" s="1"/>
  <c r="AW803" i="1"/>
  <c r="BA803" i="1" s="1"/>
  <c r="AT804" i="1"/>
  <c r="AX804" i="1" s="1"/>
  <c r="AU804" i="1"/>
  <c r="AY804" i="1" s="1"/>
  <c r="AV804" i="1"/>
  <c r="AZ804" i="1" s="1"/>
  <c r="AW804" i="1"/>
  <c r="BA804" i="1" s="1"/>
  <c r="AT805" i="1"/>
  <c r="AX805" i="1" s="1"/>
  <c r="AU805" i="1"/>
  <c r="AY805" i="1" s="1"/>
  <c r="AV805" i="1"/>
  <c r="AZ805" i="1" s="1"/>
  <c r="AW805" i="1"/>
  <c r="BA805" i="1" s="1"/>
  <c r="AT806" i="1"/>
  <c r="AX806" i="1" s="1"/>
  <c r="AU806" i="1"/>
  <c r="AY806" i="1" s="1"/>
  <c r="AV806" i="1"/>
  <c r="AZ806" i="1" s="1"/>
  <c r="AW806" i="1"/>
  <c r="BA806" i="1" s="1"/>
  <c r="AT807" i="1"/>
  <c r="AX807" i="1" s="1"/>
  <c r="AU807" i="1"/>
  <c r="AY807" i="1" s="1"/>
  <c r="AV807" i="1"/>
  <c r="AZ807" i="1" s="1"/>
  <c r="AW807" i="1"/>
  <c r="BA807" i="1" s="1"/>
  <c r="AT808" i="1"/>
  <c r="AX808" i="1" s="1"/>
  <c r="AU808" i="1"/>
  <c r="AY808" i="1" s="1"/>
  <c r="AV808" i="1"/>
  <c r="AZ808" i="1" s="1"/>
  <c r="AW808" i="1"/>
  <c r="BA808" i="1" s="1"/>
  <c r="AT809" i="1"/>
  <c r="AX809" i="1" s="1"/>
  <c r="AU809" i="1"/>
  <c r="AY809" i="1" s="1"/>
  <c r="AV809" i="1"/>
  <c r="AZ809" i="1" s="1"/>
  <c r="AW809" i="1"/>
  <c r="BA809" i="1" s="1"/>
  <c r="AT810" i="1"/>
  <c r="AX810" i="1" s="1"/>
  <c r="AU810" i="1"/>
  <c r="AY810" i="1" s="1"/>
  <c r="AV810" i="1"/>
  <c r="AZ810" i="1" s="1"/>
  <c r="AW810" i="1"/>
  <c r="BA810" i="1" s="1"/>
  <c r="AT811" i="1"/>
  <c r="AX811" i="1" s="1"/>
  <c r="AU811" i="1"/>
  <c r="AY811" i="1" s="1"/>
  <c r="AV811" i="1"/>
  <c r="AZ811" i="1" s="1"/>
  <c r="AW811" i="1"/>
  <c r="BA811" i="1" s="1"/>
  <c r="AT812" i="1"/>
  <c r="AX812" i="1" s="1"/>
  <c r="AU812" i="1"/>
  <c r="AY812" i="1" s="1"/>
  <c r="AV812" i="1"/>
  <c r="AZ812" i="1" s="1"/>
  <c r="AW812" i="1"/>
  <c r="BA812" i="1" s="1"/>
  <c r="AT813" i="1"/>
  <c r="AX813" i="1" s="1"/>
  <c r="AU813" i="1"/>
  <c r="AY813" i="1" s="1"/>
  <c r="AV813" i="1"/>
  <c r="AZ813" i="1" s="1"/>
  <c r="AW813" i="1"/>
  <c r="BA813" i="1" s="1"/>
  <c r="AT814" i="1"/>
  <c r="AX814" i="1" s="1"/>
  <c r="AU814" i="1"/>
  <c r="AY814" i="1" s="1"/>
  <c r="AV814" i="1"/>
  <c r="AZ814" i="1" s="1"/>
  <c r="AW814" i="1"/>
  <c r="BA814" i="1" s="1"/>
  <c r="AT815" i="1"/>
  <c r="AX815" i="1" s="1"/>
  <c r="AU815" i="1"/>
  <c r="AY815" i="1" s="1"/>
  <c r="AV815" i="1"/>
  <c r="AZ815" i="1" s="1"/>
  <c r="AW815" i="1"/>
  <c r="BA815" i="1" s="1"/>
  <c r="AT816" i="1"/>
  <c r="AX816" i="1" s="1"/>
  <c r="AU816" i="1"/>
  <c r="AY816" i="1" s="1"/>
  <c r="AV816" i="1"/>
  <c r="AZ816" i="1" s="1"/>
  <c r="AW816" i="1"/>
  <c r="BA816" i="1" s="1"/>
  <c r="AT817" i="1"/>
  <c r="AX817" i="1" s="1"/>
  <c r="AU817" i="1"/>
  <c r="AY817" i="1" s="1"/>
  <c r="AV817" i="1"/>
  <c r="AZ817" i="1" s="1"/>
  <c r="AW817" i="1"/>
  <c r="BA817" i="1" s="1"/>
  <c r="AT818" i="1"/>
  <c r="AX818" i="1" s="1"/>
  <c r="AU818" i="1"/>
  <c r="AY818" i="1" s="1"/>
  <c r="AV818" i="1"/>
  <c r="AZ818" i="1" s="1"/>
  <c r="AW818" i="1"/>
  <c r="BA818" i="1" s="1"/>
  <c r="AT819" i="1"/>
  <c r="AX819" i="1" s="1"/>
  <c r="AU819" i="1"/>
  <c r="AY819" i="1" s="1"/>
  <c r="AV819" i="1"/>
  <c r="AZ819" i="1" s="1"/>
  <c r="AW819" i="1"/>
  <c r="BA819" i="1" s="1"/>
  <c r="AT820" i="1"/>
  <c r="AX820" i="1" s="1"/>
  <c r="AU820" i="1"/>
  <c r="AY820" i="1" s="1"/>
  <c r="AV820" i="1"/>
  <c r="AZ820" i="1" s="1"/>
  <c r="AW820" i="1"/>
  <c r="BA820" i="1" s="1"/>
  <c r="AT821" i="1"/>
  <c r="AX821" i="1" s="1"/>
  <c r="AU821" i="1"/>
  <c r="AY821" i="1" s="1"/>
  <c r="AV821" i="1"/>
  <c r="AZ821" i="1" s="1"/>
  <c r="AW821" i="1"/>
  <c r="BA821" i="1" s="1"/>
  <c r="AT822" i="1"/>
  <c r="AX822" i="1" s="1"/>
  <c r="AU822" i="1"/>
  <c r="AY822" i="1" s="1"/>
  <c r="AV822" i="1"/>
  <c r="AZ822" i="1" s="1"/>
  <c r="AW822" i="1"/>
  <c r="BA822" i="1" s="1"/>
  <c r="AT823" i="1"/>
  <c r="AX823" i="1" s="1"/>
  <c r="AU823" i="1"/>
  <c r="AY823" i="1" s="1"/>
  <c r="AV823" i="1"/>
  <c r="AZ823" i="1" s="1"/>
  <c r="AW823" i="1"/>
  <c r="BA823" i="1" s="1"/>
  <c r="AT824" i="1"/>
  <c r="AX824" i="1" s="1"/>
  <c r="AU824" i="1"/>
  <c r="AY824" i="1" s="1"/>
  <c r="AV824" i="1"/>
  <c r="AZ824" i="1" s="1"/>
  <c r="AW824" i="1"/>
  <c r="BA824" i="1" s="1"/>
  <c r="AT825" i="1"/>
  <c r="AX825" i="1" s="1"/>
  <c r="AU825" i="1"/>
  <c r="AY825" i="1" s="1"/>
  <c r="AV825" i="1"/>
  <c r="AZ825" i="1" s="1"/>
  <c r="AW825" i="1"/>
  <c r="BA825" i="1" s="1"/>
  <c r="AT826" i="1"/>
  <c r="AX826" i="1" s="1"/>
  <c r="AU826" i="1"/>
  <c r="AY826" i="1" s="1"/>
  <c r="AV826" i="1"/>
  <c r="AZ826" i="1" s="1"/>
  <c r="AW826" i="1"/>
  <c r="BA826" i="1" s="1"/>
  <c r="AT827" i="1"/>
  <c r="AX827" i="1" s="1"/>
  <c r="AU827" i="1"/>
  <c r="AY827" i="1" s="1"/>
  <c r="AV827" i="1"/>
  <c r="AZ827" i="1" s="1"/>
  <c r="AW827" i="1"/>
  <c r="BA827" i="1" s="1"/>
  <c r="AT828" i="1"/>
  <c r="AX828" i="1" s="1"/>
  <c r="AU828" i="1"/>
  <c r="AY828" i="1" s="1"/>
  <c r="AV828" i="1"/>
  <c r="AZ828" i="1" s="1"/>
  <c r="AW828" i="1"/>
  <c r="BA828" i="1" s="1"/>
  <c r="AT829" i="1"/>
  <c r="AX829" i="1" s="1"/>
  <c r="AU829" i="1"/>
  <c r="AY829" i="1" s="1"/>
  <c r="AV829" i="1"/>
  <c r="AZ829" i="1" s="1"/>
  <c r="AW829" i="1"/>
  <c r="BA829" i="1" s="1"/>
  <c r="AT830" i="1"/>
  <c r="AX830" i="1" s="1"/>
  <c r="AU830" i="1"/>
  <c r="AY830" i="1" s="1"/>
  <c r="AV830" i="1"/>
  <c r="AZ830" i="1" s="1"/>
  <c r="AW830" i="1"/>
  <c r="BA830" i="1" s="1"/>
  <c r="AT831" i="1"/>
  <c r="AX831" i="1" s="1"/>
  <c r="AU831" i="1"/>
  <c r="AY831" i="1" s="1"/>
  <c r="AV831" i="1"/>
  <c r="AZ831" i="1" s="1"/>
  <c r="AW831" i="1"/>
  <c r="BA831" i="1" s="1"/>
  <c r="AT13" i="1"/>
  <c r="AX13" i="1" s="1"/>
  <c r="AU13" i="1"/>
  <c r="AY13" i="1" s="1"/>
  <c r="AT3" i="1"/>
  <c r="AX3" i="1" s="1"/>
  <c r="AU3" i="1"/>
  <c r="AY3" i="1" s="1"/>
  <c r="AV3" i="1"/>
  <c r="AZ3" i="1" s="1"/>
  <c r="AW3" i="1"/>
  <c r="BA3" i="1" s="1"/>
  <c r="AT4" i="1"/>
  <c r="AX4" i="1" s="1"/>
  <c r="AU4" i="1"/>
  <c r="AY4" i="1" s="1"/>
  <c r="AV4" i="1"/>
  <c r="AZ4" i="1" s="1"/>
  <c r="AW4" i="1"/>
  <c r="BA4" i="1" s="1"/>
  <c r="AT5" i="1"/>
  <c r="AX5" i="1" s="1"/>
  <c r="AU5" i="1"/>
  <c r="AY5" i="1" s="1"/>
  <c r="AV5" i="1"/>
  <c r="AZ5" i="1" s="1"/>
  <c r="AW5" i="1"/>
  <c r="BA5" i="1" s="1"/>
  <c r="AT6" i="1"/>
  <c r="AX6" i="1" s="1"/>
  <c r="AU6" i="1"/>
  <c r="AY6" i="1" s="1"/>
  <c r="AV6" i="1"/>
  <c r="AZ6" i="1" s="1"/>
  <c r="AW6" i="1"/>
  <c r="BA6" i="1" s="1"/>
  <c r="AT7" i="1"/>
  <c r="AX7" i="1" s="1"/>
  <c r="AU7" i="1"/>
  <c r="AY7" i="1" s="1"/>
  <c r="AV7" i="1"/>
  <c r="AZ7" i="1" s="1"/>
  <c r="AW7" i="1"/>
  <c r="BA7" i="1" s="1"/>
  <c r="AT8" i="1"/>
  <c r="AX8" i="1" s="1"/>
  <c r="AU8" i="1"/>
  <c r="AY8" i="1" s="1"/>
  <c r="AV8" i="1"/>
  <c r="AZ8" i="1" s="1"/>
  <c r="AW8" i="1"/>
  <c r="BA8" i="1" s="1"/>
  <c r="AT9" i="1"/>
  <c r="AX9" i="1" s="1"/>
  <c r="AU9" i="1"/>
  <c r="AY9" i="1" s="1"/>
  <c r="AV9" i="1"/>
  <c r="AZ9" i="1" s="1"/>
  <c r="AW9" i="1"/>
  <c r="BA9" i="1" s="1"/>
  <c r="AT10" i="1"/>
  <c r="AX10" i="1" s="1"/>
  <c r="AU10" i="1"/>
  <c r="AY10" i="1" s="1"/>
  <c r="AV10" i="1"/>
  <c r="AZ10" i="1" s="1"/>
  <c r="AW10" i="1"/>
  <c r="BA10" i="1" s="1"/>
  <c r="AT11" i="1"/>
  <c r="AX11" i="1" s="1"/>
  <c r="AU11" i="1"/>
  <c r="AY11" i="1" s="1"/>
  <c r="AV11" i="1"/>
  <c r="AZ11" i="1" s="1"/>
  <c r="AW11" i="1"/>
  <c r="BA11" i="1" s="1"/>
  <c r="AT12" i="1"/>
  <c r="AX12" i="1" s="1"/>
  <c r="AU12" i="1"/>
  <c r="AY12" i="1" s="1"/>
  <c r="AV12" i="1"/>
  <c r="AZ12" i="1" s="1"/>
  <c r="AW12" i="1"/>
  <c r="BA12" i="1" s="1"/>
  <c r="AV13" i="1"/>
  <c r="AZ13" i="1" s="1"/>
  <c r="AW13" i="1"/>
  <c r="BA13" i="1" s="1"/>
  <c r="AT14" i="1"/>
  <c r="AX14" i="1" s="1"/>
  <c r="AU14" i="1"/>
  <c r="AY14" i="1" s="1"/>
  <c r="AV14" i="1"/>
  <c r="AZ14" i="1" s="1"/>
  <c r="AW14" i="1"/>
  <c r="BA14" i="1" s="1"/>
  <c r="AT15" i="1"/>
  <c r="AX15" i="1" s="1"/>
  <c r="AU15" i="1"/>
  <c r="AY15" i="1" s="1"/>
  <c r="AV15" i="1"/>
  <c r="AZ15" i="1" s="1"/>
  <c r="AW15" i="1"/>
  <c r="BA15" i="1" s="1"/>
  <c r="AT16" i="1"/>
  <c r="AX16" i="1" s="1"/>
  <c r="AU16" i="1"/>
  <c r="AY16" i="1" s="1"/>
  <c r="AV16" i="1"/>
  <c r="AZ16" i="1" s="1"/>
  <c r="AW16" i="1"/>
  <c r="BA16" i="1" s="1"/>
  <c r="AT17" i="1"/>
  <c r="AX17" i="1" s="1"/>
  <c r="AU17" i="1"/>
  <c r="AY17" i="1" s="1"/>
  <c r="AV17" i="1"/>
  <c r="AZ17" i="1" s="1"/>
  <c r="AW17" i="1"/>
  <c r="BA17" i="1" s="1"/>
  <c r="AT18" i="1"/>
  <c r="AX18" i="1" s="1"/>
  <c r="AU18" i="1"/>
  <c r="AY18" i="1" s="1"/>
  <c r="AV18" i="1"/>
  <c r="AZ18" i="1" s="1"/>
  <c r="AW18" i="1"/>
  <c r="BA18" i="1" s="1"/>
  <c r="AT19" i="1"/>
  <c r="AX19" i="1" s="1"/>
  <c r="AU19" i="1"/>
  <c r="AY19" i="1" s="1"/>
  <c r="AV19" i="1"/>
  <c r="AZ19" i="1" s="1"/>
  <c r="AW19" i="1"/>
  <c r="BA19" i="1" s="1"/>
  <c r="AT20" i="1"/>
  <c r="AX20" i="1" s="1"/>
  <c r="AU20" i="1"/>
  <c r="AY20" i="1" s="1"/>
  <c r="AV20" i="1"/>
  <c r="AZ20" i="1" s="1"/>
  <c r="AW20" i="1"/>
  <c r="BA20" i="1" s="1"/>
  <c r="AT21" i="1"/>
  <c r="AX21" i="1" s="1"/>
  <c r="AU21" i="1"/>
  <c r="AY21" i="1" s="1"/>
  <c r="AV21" i="1"/>
  <c r="AZ21" i="1" s="1"/>
  <c r="AW21" i="1"/>
  <c r="BA21" i="1" s="1"/>
  <c r="AT22" i="1"/>
  <c r="AX22" i="1" s="1"/>
  <c r="AU22" i="1"/>
  <c r="AY22" i="1" s="1"/>
  <c r="AV22" i="1"/>
  <c r="AZ22" i="1" s="1"/>
  <c r="AW22" i="1"/>
  <c r="BA22" i="1" s="1"/>
  <c r="AT23" i="1"/>
  <c r="AX23" i="1" s="1"/>
  <c r="AU23" i="1"/>
  <c r="AY23" i="1" s="1"/>
  <c r="AV23" i="1"/>
  <c r="AZ23" i="1" s="1"/>
  <c r="AW23" i="1"/>
  <c r="BA23" i="1" s="1"/>
  <c r="AT24" i="1"/>
  <c r="AX24" i="1" s="1"/>
  <c r="AU24" i="1"/>
  <c r="AY24" i="1" s="1"/>
  <c r="AV24" i="1"/>
  <c r="AZ24" i="1" s="1"/>
  <c r="AW24" i="1"/>
  <c r="BA24" i="1" s="1"/>
  <c r="AT25" i="1"/>
  <c r="AX25" i="1" s="1"/>
  <c r="AU25" i="1"/>
  <c r="AY25" i="1" s="1"/>
  <c r="AV25" i="1"/>
  <c r="AZ25" i="1" s="1"/>
  <c r="AW25" i="1"/>
  <c r="BA25" i="1" s="1"/>
  <c r="AT26" i="1"/>
  <c r="AX26" i="1" s="1"/>
  <c r="AU26" i="1"/>
  <c r="AY26" i="1" s="1"/>
  <c r="AV26" i="1"/>
  <c r="AZ26" i="1" s="1"/>
  <c r="AW26" i="1"/>
  <c r="BA26" i="1" s="1"/>
  <c r="AT27" i="1"/>
  <c r="AX27" i="1" s="1"/>
  <c r="AU27" i="1"/>
  <c r="AY27" i="1" s="1"/>
  <c r="AV27" i="1"/>
  <c r="AZ27" i="1" s="1"/>
  <c r="AW27" i="1"/>
  <c r="BA27" i="1" s="1"/>
  <c r="AT28" i="1"/>
  <c r="AX28" i="1" s="1"/>
  <c r="AU28" i="1"/>
  <c r="AY28" i="1" s="1"/>
  <c r="AV28" i="1"/>
  <c r="AZ28" i="1" s="1"/>
  <c r="AW28" i="1"/>
  <c r="BA28" i="1" s="1"/>
  <c r="AT29" i="1"/>
  <c r="AX29" i="1" s="1"/>
  <c r="AU29" i="1"/>
  <c r="AY29" i="1" s="1"/>
  <c r="AV29" i="1"/>
  <c r="AZ29" i="1" s="1"/>
  <c r="AW29" i="1"/>
  <c r="BA29" i="1" s="1"/>
  <c r="AT30" i="1"/>
  <c r="AX30" i="1" s="1"/>
  <c r="AU30" i="1"/>
  <c r="AY30" i="1" s="1"/>
  <c r="AV30" i="1"/>
  <c r="AZ30" i="1" s="1"/>
  <c r="AW30" i="1"/>
  <c r="BA30" i="1" s="1"/>
  <c r="AT31" i="1"/>
  <c r="AX31" i="1" s="1"/>
  <c r="AU31" i="1"/>
  <c r="AY31" i="1" s="1"/>
  <c r="AV31" i="1"/>
  <c r="AZ31" i="1" s="1"/>
  <c r="AW31" i="1"/>
  <c r="BA31" i="1" s="1"/>
  <c r="AT32" i="1"/>
  <c r="AX32" i="1" s="1"/>
  <c r="AU32" i="1"/>
  <c r="AY32" i="1" s="1"/>
  <c r="AV32" i="1"/>
  <c r="AZ32" i="1" s="1"/>
  <c r="AW32" i="1"/>
  <c r="BA32" i="1" s="1"/>
  <c r="AT33" i="1"/>
  <c r="AX33" i="1" s="1"/>
  <c r="AU33" i="1"/>
  <c r="AY33" i="1" s="1"/>
  <c r="AV33" i="1"/>
  <c r="AZ33" i="1" s="1"/>
  <c r="AW33" i="1"/>
  <c r="BA33" i="1" s="1"/>
  <c r="AT34" i="1"/>
  <c r="AX34" i="1" s="1"/>
  <c r="AU34" i="1"/>
  <c r="AY34" i="1" s="1"/>
  <c r="AV34" i="1"/>
  <c r="AZ34" i="1" s="1"/>
  <c r="AW34" i="1"/>
  <c r="BA34" i="1" s="1"/>
  <c r="AT35" i="1"/>
  <c r="AX35" i="1" s="1"/>
  <c r="AU35" i="1"/>
  <c r="AY35" i="1" s="1"/>
  <c r="AV35" i="1"/>
  <c r="AZ35" i="1" s="1"/>
  <c r="AW35" i="1"/>
  <c r="BA35" i="1" s="1"/>
  <c r="AT36" i="1"/>
  <c r="AX36" i="1" s="1"/>
  <c r="AU36" i="1"/>
  <c r="AY36" i="1" s="1"/>
  <c r="AV36" i="1"/>
  <c r="AZ36" i="1" s="1"/>
  <c r="AW36" i="1"/>
  <c r="BA36" i="1" s="1"/>
  <c r="AT37" i="1"/>
  <c r="AX37" i="1" s="1"/>
  <c r="AU37" i="1"/>
  <c r="AY37" i="1" s="1"/>
  <c r="AV37" i="1"/>
  <c r="AZ37" i="1" s="1"/>
  <c r="AW37" i="1"/>
  <c r="BA37" i="1" s="1"/>
  <c r="AT38" i="1"/>
  <c r="AX38" i="1" s="1"/>
  <c r="AU38" i="1"/>
  <c r="AY38" i="1" s="1"/>
  <c r="AV38" i="1"/>
  <c r="AZ38" i="1" s="1"/>
  <c r="AW38" i="1"/>
  <c r="BA38" i="1" s="1"/>
  <c r="AT39" i="1"/>
  <c r="AX39" i="1" s="1"/>
  <c r="AU39" i="1"/>
  <c r="AY39" i="1" s="1"/>
  <c r="AV39" i="1"/>
  <c r="AZ39" i="1" s="1"/>
  <c r="AW39" i="1"/>
  <c r="BA39" i="1" s="1"/>
  <c r="AT40" i="1"/>
  <c r="AX40" i="1" s="1"/>
  <c r="AU40" i="1"/>
  <c r="AY40" i="1" s="1"/>
  <c r="AV40" i="1"/>
  <c r="AZ40" i="1" s="1"/>
  <c r="AW40" i="1"/>
  <c r="BA40" i="1" s="1"/>
  <c r="AT41" i="1"/>
  <c r="AX41" i="1" s="1"/>
  <c r="AU41" i="1"/>
  <c r="AY41" i="1" s="1"/>
  <c r="AV41" i="1"/>
  <c r="AZ41" i="1" s="1"/>
  <c r="AW41" i="1"/>
  <c r="BA41" i="1" s="1"/>
  <c r="AT42" i="1"/>
  <c r="AX42" i="1" s="1"/>
  <c r="AU42" i="1"/>
  <c r="AY42" i="1" s="1"/>
  <c r="AV42" i="1"/>
  <c r="AZ42" i="1" s="1"/>
  <c r="AW42" i="1"/>
  <c r="BA42" i="1" s="1"/>
  <c r="AT43" i="1"/>
  <c r="AX43" i="1" s="1"/>
  <c r="AU43" i="1"/>
  <c r="AY43" i="1" s="1"/>
  <c r="AV43" i="1"/>
  <c r="AZ43" i="1" s="1"/>
  <c r="AW43" i="1"/>
  <c r="BA43" i="1" s="1"/>
  <c r="AT44" i="1"/>
  <c r="AX44" i="1" s="1"/>
  <c r="AU44" i="1"/>
  <c r="AY44" i="1" s="1"/>
  <c r="AV44" i="1"/>
  <c r="AZ44" i="1" s="1"/>
  <c r="AW44" i="1"/>
  <c r="BA44" i="1" s="1"/>
  <c r="AT45" i="1"/>
  <c r="AX45" i="1" s="1"/>
  <c r="AU45" i="1"/>
  <c r="AY45" i="1" s="1"/>
  <c r="AV45" i="1"/>
  <c r="AZ45" i="1" s="1"/>
  <c r="AW45" i="1"/>
  <c r="BA45" i="1" s="1"/>
  <c r="AT46" i="1"/>
  <c r="AX46" i="1" s="1"/>
  <c r="AU46" i="1"/>
  <c r="AY46" i="1" s="1"/>
  <c r="AV46" i="1"/>
  <c r="AZ46" i="1" s="1"/>
  <c r="AW46" i="1"/>
  <c r="BA46" i="1" s="1"/>
  <c r="AT47" i="1"/>
  <c r="AX47" i="1" s="1"/>
  <c r="AU47" i="1"/>
  <c r="AY47" i="1" s="1"/>
  <c r="AV47" i="1"/>
  <c r="AZ47" i="1" s="1"/>
  <c r="AW47" i="1"/>
  <c r="BA47" i="1" s="1"/>
  <c r="AT48" i="1"/>
  <c r="AX48" i="1" s="1"/>
  <c r="AU48" i="1"/>
  <c r="AY48" i="1" s="1"/>
  <c r="AV48" i="1"/>
  <c r="AZ48" i="1" s="1"/>
  <c r="AW48" i="1"/>
  <c r="BA48" i="1" s="1"/>
  <c r="AT49" i="1"/>
  <c r="AX49" i="1" s="1"/>
  <c r="AU49" i="1"/>
  <c r="AY49" i="1" s="1"/>
  <c r="AV49" i="1"/>
  <c r="AZ49" i="1" s="1"/>
  <c r="AW49" i="1"/>
  <c r="BA49" i="1" s="1"/>
  <c r="AT50" i="1"/>
  <c r="AX50" i="1" s="1"/>
  <c r="AU50" i="1"/>
  <c r="AY50" i="1" s="1"/>
  <c r="AV50" i="1"/>
  <c r="AZ50" i="1" s="1"/>
  <c r="AW50" i="1"/>
  <c r="BA50" i="1" s="1"/>
  <c r="AT51" i="1"/>
  <c r="AX51" i="1" s="1"/>
  <c r="AU51" i="1"/>
  <c r="AY51" i="1" s="1"/>
  <c r="AV51" i="1"/>
  <c r="AZ51" i="1" s="1"/>
  <c r="AW51" i="1"/>
  <c r="BA51" i="1" s="1"/>
  <c r="AT52" i="1"/>
  <c r="AX52" i="1" s="1"/>
  <c r="AU52" i="1"/>
  <c r="AY52" i="1" s="1"/>
  <c r="AV52" i="1"/>
  <c r="AZ52" i="1" s="1"/>
  <c r="AW52" i="1"/>
  <c r="BA52" i="1" s="1"/>
  <c r="AT53" i="1"/>
  <c r="AX53" i="1" s="1"/>
  <c r="AU53" i="1"/>
  <c r="AY53" i="1" s="1"/>
  <c r="AV53" i="1"/>
  <c r="AZ53" i="1" s="1"/>
  <c r="AW53" i="1"/>
  <c r="BA53" i="1" s="1"/>
  <c r="AT54" i="1"/>
  <c r="AX54" i="1" s="1"/>
  <c r="AU54" i="1"/>
  <c r="AY54" i="1" s="1"/>
  <c r="AV54" i="1"/>
  <c r="AZ54" i="1" s="1"/>
  <c r="AW54" i="1"/>
  <c r="BA54" i="1" s="1"/>
  <c r="AT55" i="1"/>
  <c r="AX55" i="1" s="1"/>
  <c r="AU55" i="1"/>
  <c r="AY55" i="1" s="1"/>
  <c r="AV55" i="1"/>
  <c r="AZ55" i="1" s="1"/>
  <c r="AW55" i="1"/>
  <c r="BA55" i="1" s="1"/>
  <c r="AT56" i="1"/>
  <c r="AX56" i="1" s="1"/>
  <c r="AU56" i="1"/>
  <c r="AY56" i="1" s="1"/>
  <c r="AV56" i="1"/>
  <c r="AZ56" i="1" s="1"/>
  <c r="AW56" i="1"/>
  <c r="BA56" i="1" s="1"/>
  <c r="AT57" i="1"/>
  <c r="AX57" i="1" s="1"/>
  <c r="AU57" i="1"/>
  <c r="AY57" i="1" s="1"/>
  <c r="AV57" i="1"/>
  <c r="AZ57" i="1" s="1"/>
  <c r="AW57" i="1"/>
  <c r="BA57" i="1" s="1"/>
  <c r="AT58" i="1"/>
  <c r="AX58" i="1" s="1"/>
  <c r="AU58" i="1"/>
  <c r="AY58" i="1" s="1"/>
  <c r="AV58" i="1"/>
  <c r="AZ58" i="1" s="1"/>
  <c r="AW58" i="1"/>
  <c r="BA58" i="1" s="1"/>
  <c r="AT59" i="1"/>
  <c r="AX59" i="1" s="1"/>
  <c r="AU59" i="1"/>
  <c r="AY59" i="1" s="1"/>
  <c r="AV59" i="1"/>
  <c r="AZ59" i="1" s="1"/>
  <c r="AW59" i="1"/>
  <c r="BA59" i="1" s="1"/>
  <c r="AT60" i="1"/>
  <c r="AX60" i="1" s="1"/>
  <c r="AU60" i="1"/>
  <c r="AY60" i="1" s="1"/>
  <c r="AV60" i="1"/>
  <c r="AZ60" i="1" s="1"/>
  <c r="AW60" i="1"/>
  <c r="BA60" i="1" s="1"/>
  <c r="AT61" i="1"/>
  <c r="AX61" i="1" s="1"/>
  <c r="AU61" i="1"/>
  <c r="AY61" i="1" s="1"/>
  <c r="AV61" i="1"/>
  <c r="AZ61" i="1" s="1"/>
  <c r="AW61" i="1"/>
  <c r="BA61" i="1" s="1"/>
  <c r="AT62" i="1"/>
  <c r="AX62" i="1" s="1"/>
  <c r="AU62" i="1"/>
  <c r="AY62" i="1" s="1"/>
  <c r="AV62" i="1"/>
  <c r="AZ62" i="1" s="1"/>
  <c r="AW62" i="1"/>
  <c r="BA62" i="1" s="1"/>
  <c r="AT63" i="1"/>
  <c r="AX63" i="1" s="1"/>
  <c r="AU63" i="1"/>
  <c r="AY63" i="1" s="1"/>
  <c r="AV63" i="1"/>
  <c r="AZ63" i="1" s="1"/>
  <c r="AW63" i="1"/>
  <c r="BA63" i="1" s="1"/>
  <c r="AT64" i="1"/>
  <c r="AX64" i="1" s="1"/>
  <c r="AU64" i="1"/>
  <c r="AY64" i="1" s="1"/>
  <c r="AV64" i="1"/>
  <c r="AZ64" i="1" s="1"/>
  <c r="AW64" i="1"/>
  <c r="BA64" i="1" s="1"/>
  <c r="AT65" i="1"/>
  <c r="AX65" i="1" s="1"/>
  <c r="AU65" i="1"/>
  <c r="AY65" i="1" s="1"/>
  <c r="AV65" i="1"/>
  <c r="AZ65" i="1" s="1"/>
  <c r="AW65" i="1"/>
  <c r="BA65" i="1" s="1"/>
  <c r="AT66" i="1"/>
  <c r="AX66" i="1" s="1"/>
  <c r="AU66" i="1"/>
  <c r="AY66" i="1" s="1"/>
  <c r="AV66" i="1"/>
  <c r="AZ66" i="1" s="1"/>
  <c r="AW66" i="1"/>
  <c r="BA66" i="1" s="1"/>
  <c r="AT67" i="1"/>
  <c r="AX67" i="1" s="1"/>
  <c r="AU67" i="1"/>
  <c r="AY67" i="1" s="1"/>
  <c r="AV67" i="1"/>
  <c r="AZ67" i="1" s="1"/>
  <c r="AW67" i="1"/>
  <c r="BA67" i="1" s="1"/>
  <c r="AT68" i="1"/>
  <c r="AX68" i="1" s="1"/>
  <c r="AU68" i="1"/>
  <c r="AY68" i="1" s="1"/>
  <c r="AV68" i="1"/>
  <c r="AZ68" i="1" s="1"/>
  <c r="AW68" i="1"/>
  <c r="BA68" i="1" s="1"/>
  <c r="AT69" i="1"/>
  <c r="AX69" i="1" s="1"/>
  <c r="AU69" i="1"/>
  <c r="AY69" i="1" s="1"/>
  <c r="AV69" i="1"/>
  <c r="AZ69" i="1" s="1"/>
  <c r="AW69" i="1"/>
  <c r="BA69" i="1" s="1"/>
  <c r="AT70" i="1"/>
  <c r="AX70" i="1" s="1"/>
  <c r="AU70" i="1"/>
  <c r="AY70" i="1" s="1"/>
  <c r="AV70" i="1"/>
  <c r="AZ70" i="1" s="1"/>
  <c r="AW70" i="1"/>
  <c r="BA70" i="1" s="1"/>
  <c r="AT71" i="1"/>
  <c r="AX71" i="1" s="1"/>
  <c r="AU71" i="1"/>
  <c r="AY71" i="1" s="1"/>
  <c r="AV71" i="1"/>
  <c r="AZ71" i="1" s="1"/>
  <c r="AW71" i="1"/>
  <c r="BA71" i="1" s="1"/>
  <c r="AT72" i="1"/>
  <c r="AX72" i="1" s="1"/>
  <c r="AU72" i="1"/>
  <c r="AY72" i="1" s="1"/>
  <c r="AV72" i="1"/>
  <c r="AZ72" i="1" s="1"/>
  <c r="AW72" i="1"/>
  <c r="BA72" i="1" s="1"/>
  <c r="AT73" i="1"/>
  <c r="AX73" i="1" s="1"/>
  <c r="AU73" i="1"/>
  <c r="AY73" i="1" s="1"/>
  <c r="AV73" i="1"/>
  <c r="AZ73" i="1" s="1"/>
  <c r="AW73" i="1"/>
  <c r="BA73" i="1" s="1"/>
  <c r="AT74" i="1"/>
  <c r="AX74" i="1" s="1"/>
  <c r="AU74" i="1"/>
  <c r="AY74" i="1" s="1"/>
  <c r="AV74" i="1"/>
  <c r="AZ74" i="1" s="1"/>
  <c r="AW74" i="1"/>
  <c r="BA74" i="1" s="1"/>
  <c r="AT75" i="1"/>
  <c r="AX75" i="1" s="1"/>
  <c r="AU75" i="1"/>
  <c r="AY75" i="1" s="1"/>
  <c r="AV75" i="1"/>
  <c r="AZ75" i="1" s="1"/>
  <c r="AW75" i="1"/>
  <c r="BA75" i="1" s="1"/>
  <c r="AT76" i="1"/>
  <c r="AX76" i="1" s="1"/>
  <c r="AU76" i="1"/>
  <c r="AY76" i="1" s="1"/>
  <c r="AV76" i="1"/>
  <c r="AZ76" i="1" s="1"/>
  <c r="AW76" i="1"/>
  <c r="BA76" i="1" s="1"/>
  <c r="AT77" i="1"/>
  <c r="AX77" i="1" s="1"/>
  <c r="AU77" i="1"/>
  <c r="AY77" i="1" s="1"/>
  <c r="AV77" i="1"/>
  <c r="AZ77" i="1" s="1"/>
  <c r="AW77" i="1"/>
  <c r="BA77" i="1" s="1"/>
  <c r="AT78" i="1"/>
  <c r="AX78" i="1" s="1"/>
  <c r="AU78" i="1"/>
  <c r="AY78" i="1" s="1"/>
  <c r="AV78" i="1"/>
  <c r="AZ78" i="1" s="1"/>
  <c r="AW78" i="1"/>
  <c r="BA78" i="1" s="1"/>
  <c r="AT79" i="1"/>
  <c r="AX79" i="1" s="1"/>
  <c r="AU79" i="1"/>
  <c r="AY79" i="1" s="1"/>
  <c r="AV79" i="1"/>
  <c r="AZ79" i="1" s="1"/>
  <c r="AW79" i="1"/>
  <c r="BA79" i="1" s="1"/>
  <c r="AT80" i="1"/>
  <c r="AX80" i="1" s="1"/>
  <c r="AU80" i="1"/>
  <c r="AY80" i="1" s="1"/>
  <c r="AV80" i="1"/>
  <c r="AZ80" i="1" s="1"/>
  <c r="AW80" i="1"/>
  <c r="BA80" i="1" s="1"/>
  <c r="AT81" i="1"/>
  <c r="AX81" i="1" s="1"/>
  <c r="AU81" i="1"/>
  <c r="AY81" i="1" s="1"/>
  <c r="AV81" i="1"/>
  <c r="AZ81" i="1" s="1"/>
  <c r="AW81" i="1"/>
  <c r="BA81" i="1" s="1"/>
  <c r="AT82" i="1"/>
  <c r="AX82" i="1" s="1"/>
  <c r="AU82" i="1"/>
  <c r="AY82" i="1" s="1"/>
  <c r="AV82" i="1"/>
  <c r="AZ82" i="1" s="1"/>
  <c r="AW82" i="1"/>
  <c r="BA82" i="1" s="1"/>
  <c r="AT83" i="1"/>
  <c r="AX83" i="1" s="1"/>
  <c r="AU83" i="1"/>
  <c r="AY83" i="1" s="1"/>
  <c r="AV83" i="1"/>
  <c r="AZ83" i="1" s="1"/>
  <c r="AW83" i="1"/>
  <c r="BA83" i="1" s="1"/>
  <c r="AT84" i="1"/>
  <c r="AX84" i="1" s="1"/>
  <c r="AU84" i="1"/>
  <c r="AY84" i="1" s="1"/>
  <c r="AV84" i="1"/>
  <c r="AZ84" i="1" s="1"/>
  <c r="AW84" i="1"/>
  <c r="BA84" i="1" s="1"/>
  <c r="AT85" i="1"/>
  <c r="AX85" i="1" s="1"/>
  <c r="AU85" i="1"/>
  <c r="AY85" i="1" s="1"/>
  <c r="AV85" i="1"/>
  <c r="AZ85" i="1" s="1"/>
  <c r="AW85" i="1"/>
  <c r="BA85" i="1" s="1"/>
  <c r="AT86" i="1"/>
  <c r="AX86" i="1" s="1"/>
  <c r="AU86" i="1"/>
  <c r="AY86" i="1" s="1"/>
  <c r="AV86" i="1"/>
  <c r="AZ86" i="1" s="1"/>
  <c r="AW86" i="1"/>
  <c r="BA86" i="1" s="1"/>
  <c r="AT87" i="1"/>
  <c r="AX87" i="1" s="1"/>
  <c r="AU87" i="1"/>
  <c r="AY87" i="1" s="1"/>
  <c r="AV87" i="1"/>
  <c r="AZ87" i="1" s="1"/>
  <c r="AW87" i="1"/>
  <c r="BA87" i="1" s="1"/>
  <c r="AT88" i="1"/>
  <c r="AX88" i="1" s="1"/>
  <c r="AU88" i="1"/>
  <c r="AY88" i="1" s="1"/>
  <c r="AV88" i="1"/>
  <c r="AZ88" i="1" s="1"/>
  <c r="AW88" i="1"/>
  <c r="BA88" i="1" s="1"/>
  <c r="AT89" i="1"/>
  <c r="AX89" i="1" s="1"/>
  <c r="AU89" i="1"/>
  <c r="AY89" i="1" s="1"/>
  <c r="AV89" i="1"/>
  <c r="AZ89" i="1" s="1"/>
  <c r="AW89" i="1"/>
  <c r="BA89" i="1" s="1"/>
  <c r="AT90" i="1"/>
  <c r="AX90" i="1" s="1"/>
  <c r="AU90" i="1"/>
  <c r="AY90" i="1" s="1"/>
  <c r="AV90" i="1"/>
  <c r="AZ90" i="1" s="1"/>
  <c r="AW90" i="1"/>
  <c r="BA90" i="1" s="1"/>
  <c r="AT91" i="1"/>
  <c r="AX91" i="1" s="1"/>
  <c r="AU91" i="1"/>
  <c r="AY91" i="1" s="1"/>
  <c r="AV91" i="1"/>
  <c r="AZ91" i="1" s="1"/>
  <c r="AW91" i="1"/>
  <c r="BA91" i="1" s="1"/>
  <c r="AT92" i="1"/>
  <c r="AX92" i="1" s="1"/>
  <c r="AU92" i="1"/>
  <c r="AY92" i="1" s="1"/>
  <c r="AV92" i="1"/>
  <c r="AZ92" i="1" s="1"/>
  <c r="AW92" i="1"/>
  <c r="BA92" i="1" s="1"/>
  <c r="AT93" i="1"/>
  <c r="AX93" i="1" s="1"/>
  <c r="AU93" i="1"/>
  <c r="AY93" i="1" s="1"/>
  <c r="AV93" i="1"/>
  <c r="AZ93" i="1" s="1"/>
  <c r="AW93" i="1"/>
  <c r="BA93" i="1" s="1"/>
  <c r="AT94" i="1"/>
  <c r="AX94" i="1" s="1"/>
  <c r="AU94" i="1"/>
  <c r="AY94" i="1" s="1"/>
  <c r="AV94" i="1"/>
  <c r="AZ94" i="1" s="1"/>
  <c r="AW94" i="1"/>
  <c r="BA94" i="1" s="1"/>
  <c r="AT95" i="1"/>
  <c r="AX95" i="1" s="1"/>
  <c r="AU95" i="1"/>
  <c r="AY95" i="1" s="1"/>
  <c r="AV95" i="1"/>
  <c r="AZ95" i="1" s="1"/>
  <c r="AW95" i="1"/>
  <c r="BA95" i="1" s="1"/>
  <c r="AT96" i="1"/>
  <c r="AX96" i="1" s="1"/>
  <c r="AU96" i="1"/>
  <c r="AY96" i="1" s="1"/>
  <c r="AV96" i="1"/>
  <c r="AZ96" i="1" s="1"/>
  <c r="AW96" i="1"/>
  <c r="BA96" i="1" s="1"/>
  <c r="AT97" i="1"/>
  <c r="AX97" i="1" s="1"/>
  <c r="AU97" i="1"/>
  <c r="AY97" i="1" s="1"/>
  <c r="AV97" i="1"/>
  <c r="AZ97" i="1" s="1"/>
  <c r="AW97" i="1"/>
  <c r="BA97" i="1" s="1"/>
  <c r="AT98" i="1"/>
  <c r="AX98" i="1" s="1"/>
  <c r="AU98" i="1"/>
  <c r="AY98" i="1" s="1"/>
  <c r="AV98" i="1"/>
  <c r="AZ98" i="1" s="1"/>
  <c r="AW98" i="1"/>
  <c r="BA98" i="1" s="1"/>
  <c r="AT99" i="1"/>
  <c r="AX99" i="1" s="1"/>
  <c r="AU99" i="1"/>
  <c r="AY99" i="1" s="1"/>
  <c r="AV99" i="1"/>
  <c r="AZ99" i="1" s="1"/>
  <c r="AW99" i="1"/>
  <c r="BA99" i="1" s="1"/>
  <c r="AT100" i="1"/>
  <c r="AX100" i="1" s="1"/>
  <c r="AU100" i="1"/>
  <c r="AY100" i="1" s="1"/>
  <c r="AV100" i="1"/>
  <c r="AZ100" i="1" s="1"/>
  <c r="AW100" i="1"/>
  <c r="BA100" i="1" s="1"/>
  <c r="AT101" i="1"/>
  <c r="AX101" i="1" s="1"/>
  <c r="AU101" i="1"/>
  <c r="AY101" i="1" s="1"/>
  <c r="AV101" i="1"/>
  <c r="AZ101" i="1" s="1"/>
  <c r="AW101" i="1"/>
  <c r="BA101" i="1" s="1"/>
  <c r="AT102" i="1"/>
  <c r="AX102" i="1" s="1"/>
  <c r="AU102" i="1"/>
  <c r="AY102" i="1" s="1"/>
  <c r="AV102" i="1"/>
  <c r="AZ102" i="1" s="1"/>
  <c r="AW102" i="1"/>
  <c r="BA102" i="1" s="1"/>
  <c r="AT103" i="1"/>
  <c r="AX103" i="1" s="1"/>
  <c r="AU103" i="1"/>
  <c r="AY103" i="1" s="1"/>
  <c r="AV103" i="1"/>
  <c r="AZ103" i="1" s="1"/>
  <c r="AW103" i="1"/>
  <c r="BA103" i="1" s="1"/>
  <c r="AT104" i="1"/>
  <c r="AX104" i="1" s="1"/>
  <c r="AU104" i="1"/>
  <c r="AY104" i="1" s="1"/>
  <c r="AV104" i="1"/>
  <c r="AZ104" i="1" s="1"/>
  <c r="AW104" i="1"/>
  <c r="BA104" i="1" s="1"/>
  <c r="AT105" i="1"/>
  <c r="AX105" i="1" s="1"/>
  <c r="AU105" i="1"/>
  <c r="AY105" i="1" s="1"/>
  <c r="AV105" i="1"/>
  <c r="AZ105" i="1" s="1"/>
  <c r="AW105" i="1"/>
  <c r="BA105" i="1" s="1"/>
  <c r="AT106" i="1"/>
  <c r="AX106" i="1" s="1"/>
  <c r="AU106" i="1"/>
  <c r="AY106" i="1" s="1"/>
  <c r="AV106" i="1"/>
  <c r="AZ106" i="1" s="1"/>
  <c r="AW106" i="1"/>
  <c r="BA106" i="1" s="1"/>
  <c r="AT107" i="1"/>
  <c r="AX107" i="1" s="1"/>
  <c r="AU107" i="1"/>
  <c r="AY107" i="1" s="1"/>
  <c r="AV107" i="1"/>
  <c r="AZ107" i="1" s="1"/>
  <c r="AW107" i="1"/>
  <c r="BA107" i="1" s="1"/>
  <c r="AW2" i="1"/>
  <c r="BA2" i="1" s="1"/>
  <c r="AV2" i="1"/>
  <c r="AZ2" i="1" s="1"/>
  <c r="AU2" i="1"/>
  <c r="AY2" i="1" s="1"/>
  <c r="AT2" i="1"/>
  <c r="AX2" i="1" s="1"/>
  <c r="I5" i="29"/>
  <c r="I6" i="29"/>
  <c r="I7" i="29"/>
  <c r="I8" i="29"/>
  <c r="I9" i="29"/>
  <c r="I10" i="29"/>
  <c r="I11" i="29"/>
  <c r="I12" i="29"/>
  <c r="I13" i="29"/>
  <c r="I14" i="29"/>
  <c r="I15" i="29"/>
  <c r="I16" i="29"/>
  <c r="I17" i="29"/>
  <c r="I18" i="29"/>
  <c r="I19" i="29"/>
  <c r="I20" i="29"/>
  <c r="I21" i="29"/>
  <c r="I22" i="29"/>
  <c r="I23" i="29"/>
  <c r="I24" i="29"/>
  <c r="I25" i="29"/>
  <c r="I26" i="29"/>
  <c r="I27" i="29"/>
  <c r="I28" i="29"/>
  <c r="I29" i="29"/>
  <c r="I30" i="29"/>
  <c r="I31" i="29"/>
  <c r="I32" i="29"/>
  <c r="I33" i="29"/>
  <c r="I34" i="29"/>
  <c r="I35" i="29"/>
  <c r="I36" i="29"/>
  <c r="I37" i="29"/>
  <c r="I38" i="29"/>
  <c r="I39" i="29"/>
  <c r="I40" i="29"/>
  <c r="I41" i="29"/>
  <c r="I42" i="29"/>
  <c r="I43" i="29"/>
  <c r="I44" i="29"/>
  <c r="I45" i="29"/>
  <c r="I46" i="29"/>
  <c r="I47" i="29"/>
  <c r="I48" i="29"/>
  <c r="I49" i="29"/>
  <c r="I50" i="29"/>
  <c r="I51" i="29"/>
  <c r="I4" i="29"/>
  <c r="A2" i="26"/>
  <c r="A3" i="26"/>
  <c r="A4" i="26"/>
  <c r="A5" i="26"/>
  <c r="A6" i="26"/>
  <c r="A7" i="26"/>
  <c r="A8" i="26"/>
  <c r="A9" i="26"/>
  <c r="A10" i="26"/>
  <c r="A11" i="26"/>
  <c r="A12" i="26"/>
  <c r="A13" i="26"/>
  <c r="A14" i="26"/>
  <c r="A15" i="26"/>
  <c r="A16" i="26"/>
  <c r="A17" i="26"/>
  <c r="A18" i="26"/>
  <c r="A19" i="26"/>
  <c r="A20" i="26"/>
  <c r="A21" i="26"/>
  <c r="A22" i="26"/>
  <c r="A23" i="26"/>
  <c r="A24" i="26"/>
  <c r="A25" i="26"/>
  <c r="A26" i="26"/>
  <c r="A27" i="26"/>
  <c r="A28" i="26"/>
  <c r="A29" i="26"/>
  <c r="A30" i="26"/>
  <c r="A31" i="26"/>
  <c r="A32" i="26"/>
  <c r="A33" i="26"/>
  <c r="A34" i="26"/>
  <c r="A35" i="26"/>
  <c r="A36" i="26"/>
  <c r="A37" i="26"/>
  <c r="A38" i="26"/>
  <c r="A39" i="26"/>
  <c r="A40" i="26"/>
  <c r="A41" i="26"/>
  <c r="A42" i="26"/>
  <c r="A43" i="26"/>
  <c r="A44" i="26"/>
  <c r="A45" i="26"/>
  <c r="A46" i="26"/>
  <c r="A47" i="26"/>
  <c r="A48" i="26"/>
  <c r="A49" i="26"/>
  <c r="A50" i="26"/>
  <c r="A51" i="26"/>
  <c r="A52" i="26"/>
  <c r="A53" i="26"/>
  <c r="A54" i="26"/>
  <c r="A55" i="26"/>
  <c r="A56" i="26"/>
  <c r="A57" i="26"/>
  <c r="A58" i="26"/>
  <c r="A59" i="26"/>
  <c r="A60" i="26"/>
  <c r="A61" i="26"/>
  <c r="A62" i="26"/>
  <c r="A63" i="26"/>
  <c r="A64" i="26"/>
  <c r="A65" i="26"/>
  <c r="A66" i="26"/>
  <c r="A67" i="26"/>
  <c r="A68" i="26"/>
  <c r="A69" i="26"/>
  <c r="A70" i="26"/>
  <c r="A71" i="26"/>
  <c r="A72" i="26"/>
  <c r="A73" i="26"/>
  <c r="A74" i="26"/>
  <c r="A75" i="26"/>
  <c r="A76" i="26"/>
  <c r="A77" i="26"/>
  <c r="A78" i="26"/>
  <c r="A79" i="26"/>
  <c r="A80" i="26"/>
  <c r="A81" i="26"/>
  <c r="A82" i="26"/>
  <c r="A83" i="26"/>
  <c r="A84" i="26"/>
  <c r="A85" i="26"/>
  <c r="A86" i="26"/>
  <c r="A87" i="26"/>
  <c r="A88" i="26"/>
  <c r="A89" i="26"/>
  <c r="A90" i="26"/>
  <c r="A91" i="26"/>
  <c r="A92" i="26"/>
  <c r="A93" i="26"/>
  <c r="A94" i="26"/>
  <c r="A95" i="26"/>
  <c r="A96" i="26"/>
  <c r="A97" i="26"/>
  <c r="A98" i="26"/>
  <c r="A99" i="26"/>
  <c r="A100" i="26"/>
  <c r="A101" i="26"/>
  <c r="A102" i="26"/>
  <c r="A103" i="26"/>
  <c r="A104" i="26"/>
  <c r="A105" i="26"/>
  <c r="A106" i="26"/>
  <c r="A107" i="26"/>
  <c r="A108" i="26"/>
  <c r="A109" i="26"/>
  <c r="A110" i="26"/>
  <c r="A111" i="26"/>
  <c r="A112" i="26"/>
  <c r="A113" i="26"/>
  <c r="A114" i="26"/>
  <c r="A115" i="26"/>
  <c r="A116" i="26"/>
  <c r="A117" i="26"/>
  <c r="A118" i="26"/>
  <c r="A119" i="26"/>
  <c r="A120" i="26"/>
  <c r="A121" i="26"/>
  <c r="A122" i="26"/>
  <c r="A123" i="26"/>
  <c r="A124" i="26"/>
  <c r="A125" i="26"/>
  <c r="A126" i="26"/>
  <c r="A127" i="26"/>
  <c r="A128" i="26"/>
  <c r="A129" i="26"/>
  <c r="A130" i="26"/>
  <c r="A131" i="26"/>
  <c r="A132" i="26"/>
  <c r="A133" i="26"/>
  <c r="A134" i="26"/>
  <c r="A135" i="26"/>
  <c r="A136" i="26"/>
  <c r="A137" i="26"/>
  <c r="A138" i="26"/>
  <c r="A139" i="26"/>
  <c r="A140" i="26"/>
  <c r="A141" i="26"/>
  <c r="A142" i="26"/>
  <c r="A143" i="26"/>
  <c r="A144" i="26"/>
  <c r="A145" i="26"/>
  <c r="A146" i="26"/>
  <c r="A147" i="26"/>
  <c r="A148" i="26"/>
  <c r="A149" i="26"/>
  <c r="A150" i="26"/>
  <c r="A151" i="26"/>
  <c r="A152" i="26"/>
  <c r="A153" i="26"/>
  <c r="A154" i="26"/>
  <c r="A155" i="26"/>
  <c r="A156" i="26"/>
  <c r="A157" i="26"/>
  <c r="A158" i="26"/>
  <c r="A159" i="26"/>
  <c r="A160" i="26"/>
  <c r="A161" i="26"/>
  <c r="A162" i="26"/>
  <c r="A163" i="26"/>
  <c r="A164" i="26"/>
  <c r="A165" i="26"/>
  <c r="A166" i="26"/>
  <c r="A167" i="26"/>
  <c r="A168" i="26"/>
  <c r="A169" i="26"/>
  <c r="A170" i="26"/>
  <c r="A171" i="26"/>
  <c r="A172" i="26"/>
  <c r="A173" i="26"/>
  <c r="A174" i="26"/>
  <c r="A175" i="26"/>
  <c r="A176" i="26"/>
  <c r="A177" i="26"/>
  <c r="A178" i="26"/>
  <c r="A179" i="26"/>
  <c r="A180" i="26"/>
  <c r="A181" i="26"/>
  <c r="A182" i="26"/>
  <c r="A183" i="26"/>
  <c r="A184" i="26"/>
  <c r="A185" i="26"/>
  <c r="A186" i="26"/>
  <c r="A187" i="26"/>
  <c r="A188" i="26"/>
  <c r="A189" i="26"/>
  <c r="A190" i="26"/>
  <c r="A191" i="26"/>
  <c r="A192" i="26"/>
  <c r="A193" i="26"/>
  <c r="A194" i="26"/>
  <c r="A195" i="26"/>
  <c r="A196" i="26"/>
  <c r="A197" i="26"/>
  <c r="A198" i="26"/>
  <c r="A199" i="26"/>
  <c r="A200" i="26"/>
  <c r="A201" i="26"/>
  <c r="A202" i="26"/>
  <c r="A203" i="26"/>
  <c r="A204" i="26"/>
  <c r="A205" i="26"/>
  <c r="A206" i="26"/>
  <c r="A207" i="26"/>
  <c r="A208" i="26"/>
  <c r="A209" i="26"/>
  <c r="A210" i="26"/>
  <c r="A211" i="26"/>
  <c r="A212" i="26"/>
  <c r="A213" i="26"/>
  <c r="A214" i="26"/>
  <c r="A215" i="26"/>
  <c r="A216" i="26"/>
  <c r="A217" i="26"/>
  <c r="A218" i="26"/>
  <c r="A219" i="26"/>
  <c r="A220" i="26"/>
  <c r="A221" i="26"/>
  <c r="A222" i="26"/>
  <c r="A223" i="26"/>
  <c r="A224" i="26"/>
  <c r="A225" i="26"/>
  <c r="A226" i="26"/>
  <c r="A227" i="26"/>
  <c r="A228" i="26"/>
  <c r="A229" i="26"/>
  <c r="A230" i="26"/>
  <c r="A231" i="26"/>
  <c r="A232" i="26"/>
  <c r="A233" i="26"/>
  <c r="A234" i="26"/>
  <c r="A235" i="26"/>
  <c r="A236" i="26"/>
  <c r="A237" i="26"/>
  <c r="A238" i="26"/>
  <c r="A239" i="26"/>
  <c r="A240" i="26"/>
  <c r="A241" i="26"/>
  <c r="A242" i="26"/>
  <c r="A243" i="26"/>
  <c r="A244" i="26"/>
  <c r="A245" i="26"/>
  <c r="A246" i="26"/>
  <c r="A247" i="26"/>
  <c r="A248" i="26"/>
  <c r="A249" i="26"/>
  <c r="A250" i="26"/>
  <c r="A251" i="26"/>
  <c r="A252" i="26"/>
  <c r="A253" i="26"/>
  <c r="A254" i="26"/>
  <c r="A255" i="26"/>
  <c r="A256" i="26"/>
  <c r="A257" i="26"/>
  <c r="A258" i="26"/>
  <c r="A259" i="26"/>
  <c r="A260" i="26"/>
  <c r="A261" i="26"/>
  <c r="A262" i="26"/>
  <c r="A263" i="26"/>
  <c r="A264" i="26"/>
  <c r="A265" i="26"/>
  <c r="A266" i="26"/>
  <c r="A267" i="26"/>
  <c r="A268" i="26"/>
  <c r="A269" i="26"/>
  <c r="A270" i="26"/>
  <c r="A271" i="26"/>
  <c r="A272" i="26"/>
  <c r="A273" i="26"/>
  <c r="A274" i="26"/>
  <c r="A275" i="26"/>
  <c r="A276" i="26"/>
  <c r="A277" i="26"/>
  <c r="A278" i="26"/>
  <c r="A279" i="26"/>
  <c r="A280" i="26"/>
  <c r="A281" i="26"/>
  <c r="A282" i="26"/>
  <c r="A283" i="26"/>
  <c r="A284" i="26"/>
  <c r="A285" i="26"/>
  <c r="A286" i="26"/>
  <c r="A287" i="26"/>
  <c r="A288" i="26"/>
  <c r="A289" i="26"/>
  <c r="A290" i="26"/>
  <c r="A291" i="26"/>
  <c r="A292" i="26"/>
  <c r="A293" i="26"/>
  <c r="A294" i="26"/>
  <c r="A295" i="26"/>
  <c r="A296" i="26"/>
  <c r="A297" i="26"/>
  <c r="A298" i="26"/>
  <c r="A299" i="26"/>
  <c r="A300" i="26"/>
  <c r="A301" i="26"/>
  <c r="A302" i="26"/>
  <c r="A303" i="26"/>
  <c r="A304" i="26"/>
  <c r="A305" i="26"/>
  <c r="A306" i="26"/>
  <c r="A307" i="26"/>
  <c r="A308" i="26"/>
  <c r="A309" i="26"/>
  <c r="A310" i="26"/>
  <c r="A311" i="26"/>
  <c r="A312" i="26"/>
  <c r="A313" i="26"/>
  <c r="A314" i="26"/>
  <c r="A315" i="26"/>
  <c r="A316" i="26"/>
  <c r="A317" i="26"/>
  <c r="A318" i="26"/>
  <c r="A319" i="26"/>
  <c r="A320" i="26"/>
  <c r="A321" i="26"/>
  <c r="A322" i="26"/>
  <c r="A323" i="26"/>
  <c r="A324" i="26"/>
  <c r="A325" i="26"/>
  <c r="A326" i="26"/>
  <c r="A327" i="26"/>
  <c r="A328" i="26"/>
  <c r="A329" i="26"/>
  <c r="A330" i="26"/>
  <c r="A331" i="26"/>
  <c r="A332" i="26"/>
  <c r="A333" i="26"/>
  <c r="A334" i="26"/>
  <c r="A335" i="26"/>
  <c r="A336" i="26"/>
  <c r="A337" i="26"/>
  <c r="A338" i="26"/>
  <c r="A339" i="26"/>
  <c r="A340" i="26"/>
  <c r="A341" i="26"/>
  <c r="A342" i="26"/>
  <c r="A343" i="26"/>
  <c r="A344" i="26"/>
  <c r="A345" i="26"/>
  <c r="A346" i="26"/>
  <c r="A347" i="26"/>
  <c r="A348" i="26"/>
  <c r="A349" i="26"/>
  <c r="A350" i="26"/>
  <c r="A351" i="26"/>
  <c r="A352" i="26"/>
  <c r="A353" i="26"/>
  <c r="A354" i="26"/>
  <c r="A355" i="26"/>
  <c r="A356" i="26"/>
  <c r="A357" i="26"/>
  <c r="A358" i="26"/>
  <c r="A359" i="26"/>
  <c r="A360" i="26"/>
  <c r="A361" i="26"/>
  <c r="A362" i="26"/>
  <c r="A363" i="26"/>
  <c r="A364" i="26"/>
  <c r="A365" i="26"/>
  <c r="A366" i="26"/>
  <c r="A367" i="26"/>
  <c r="A368" i="26"/>
  <c r="A369" i="26"/>
  <c r="A370" i="26"/>
  <c r="A371" i="26"/>
  <c r="A372" i="26"/>
  <c r="A373" i="26"/>
  <c r="A374" i="26"/>
  <c r="A375" i="26"/>
  <c r="A376" i="26"/>
  <c r="A377" i="26"/>
  <c r="A378" i="26"/>
  <c r="A379" i="26"/>
  <c r="A380" i="26"/>
  <c r="A381" i="26"/>
  <c r="A382" i="26"/>
  <c r="A383" i="26"/>
  <c r="A384" i="26"/>
  <c r="A385" i="26"/>
  <c r="A386" i="26"/>
  <c r="A387" i="26"/>
  <c r="A388" i="26"/>
  <c r="A389" i="26"/>
  <c r="A390" i="26"/>
  <c r="A391" i="26"/>
  <c r="A392" i="26"/>
  <c r="A393" i="26"/>
  <c r="A394" i="26"/>
  <c r="A395" i="26"/>
  <c r="A396" i="26"/>
  <c r="A397" i="26"/>
  <c r="A398" i="26"/>
  <c r="A399" i="26"/>
  <c r="A400" i="26"/>
  <c r="A401" i="26"/>
  <c r="A402" i="26"/>
  <c r="A403" i="26"/>
  <c r="A404" i="26"/>
  <c r="A405" i="26"/>
  <c r="A406" i="26"/>
  <c r="A407" i="26"/>
  <c r="A408" i="26"/>
  <c r="A409" i="26"/>
  <c r="A410" i="26"/>
  <c r="A411" i="26"/>
  <c r="A412" i="26"/>
  <c r="A413" i="26"/>
  <c r="A414" i="26"/>
  <c r="A415" i="26"/>
  <c r="A416" i="26"/>
  <c r="A417" i="26"/>
  <c r="A418" i="26"/>
  <c r="A419" i="26"/>
  <c r="A420" i="26"/>
  <c r="A421" i="26"/>
  <c r="A422" i="26"/>
  <c r="A423" i="26"/>
  <c r="A424" i="26"/>
  <c r="A425" i="26"/>
  <c r="A426" i="26"/>
  <c r="A427" i="26"/>
  <c r="A428" i="26"/>
  <c r="A429" i="26"/>
  <c r="A430" i="26"/>
  <c r="A431" i="26"/>
  <c r="A432" i="26"/>
  <c r="A433" i="26"/>
  <c r="A434" i="26"/>
  <c r="A435" i="26"/>
  <c r="A436" i="26"/>
  <c r="A437" i="26"/>
  <c r="A438" i="26"/>
  <c r="A439" i="26"/>
  <c r="A440" i="26"/>
  <c r="A441" i="26"/>
  <c r="A442" i="26"/>
  <c r="A443" i="26"/>
  <c r="A444" i="26"/>
  <c r="A445" i="26"/>
  <c r="A446" i="26"/>
  <c r="A447" i="26"/>
  <c r="A448" i="26"/>
  <c r="A449" i="26"/>
  <c r="A450" i="26"/>
  <c r="A451" i="26"/>
  <c r="A452" i="26"/>
  <c r="A453" i="26"/>
  <c r="A454" i="26"/>
  <c r="A455" i="26"/>
  <c r="A456" i="26"/>
  <c r="A457" i="26"/>
  <c r="A458" i="26"/>
  <c r="A459" i="26"/>
  <c r="A460" i="26"/>
  <c r="A461" i="26"/>
  <c r="A462" i="26"/>
  <c r="A463" i="26"/>
  <c r="A464" i="26"/>
  <c r="A465" i="26"/>
  <c r="A466" i="26"/>
  <c r="A467" i="26"/>
  <c r="A468" i="26"/>
  <c r="A469" i="26"/>
  <c r="A470" i="26"/>
  <c r="A471" i="26"/>
  <c r="A472" i="26"/>
  <c r="A473" i="26"/>
  <c r="A474" i="26"/>
  <c r="A475" i="26"/>
  <c r="A476" i="26"/>
  <c r="A477" i="26"/>
  <c r="A478" i="26"/>
  <c r="A479" i="26"/>
  <c r="A480" i="26"/>
  <c r="A481" i="26"/>
  <c r="A482" i="26"/>
  <c r="A483" i="26"/>
  <c r="A484" i="26"/>
  <c r="A485" i="26"/>
  <c r="A486" i="26"/>
  <c r="A487" i="26"/>
  <c r="A488" i="26"/>
  <c r="A489" i="26"/>
  <c r="A490" i="26"/>
  <c r="A491" i="26"/>
  <c r="A492" i="26"/>
  <c r="A493" i="26"/>
  <c r="A494" i="26"/>
  <c r="A495" i="26"/>
  <c r="A496" i="26"/>
  <c r="A497" i="26"/>
  <c r="A498" i="26"/>
  <c r="A499" i="26"/>
  <c r="A500" i="26"/>
  <c r="A501" i="26"/>
  <c r="A502" i="26"/>
  <c r="A503" i="26"/>
  <c r="A504" i="26"/>
  <c r="A505" i="26"/>
  <c r="A506" i="26"/>
  <c r="A507" i="26"/>
  <c r="A508" i="26"/>
  <c r="A509" i="26"/>
  <c r="A510" i="26"/>
  <c r="A511" i="26"/>
  <c r="A512" i="26"/>
  <c r="A513" i="26"/>
  <c r="A514" i="26"/>
  <c r="A515" i="26"/>
  <c r="A516" i="26"/>
  <c r="A517" i="26"/>
  <c r="A518" i="26"/>
  <c r="A519" i="26"/>
  <c r="A520" i="26"/>
  <c r="A521" i="26"/>
  <c r="A522" i="26"/>
  <c r="A523" i="26"/>
  <c r="A524" i="26"/>
  <c r="A525" i="26"/>
  <c r="A526" i="26"/>
  <c r="A527" i="26"/>
  <c r="A528" i="26"/>
  <c r="A529" i="26"/>
  <c r="A530" i="26"/>
  <c r="A531" i="26"/>
  <c r="A532" i="26"/>
  <c r="A533" i="26"/>
  <c r="A534" i="26"/>
  <c r="A535" i="26"/>
  <c r="A536" i="26"/>
  <c r="A537" i="26"/>
  <c r="A538" i="26"/>
  <c r="A539" i="26"/>
  <c r="A540" i="26"/>
  <c r="A541" i="26"/>
  <c r="A542" i="26"/>
  <c r="A543" i="26"/>
  <c r="A544" i="26"/>
  <c r="A545" i="26"/>
  <c r="A546" i="26"/>
  <c r="A547" i="26"/>
  <c r="A548" i="26"/>
  <c r="A549" i="26"/>
  <c r="A550" i="26"/>
  <c r="A551" i="26"/>
  <c r="A552" i="26"/>
  <c r="A553" i="26"/>
  <c r="A554" i="26"/>
  <c r="A555" i="26"/>
  <c r="A556" i="26"/>
  <c r="A557" i="26"/>
  <c r="A558" i="26"/>
  <c r="A559" i="26"/>
  <c r="A560" i="26"/>
  <c r="A561" i="26"/>
  <c r="A562" i="26"/>
  <c r="A563" i="26"/>
  <c r="A564" i="26"/>
  <c r="A565" i="26"/>
  <c r="A566" i="26"/>
  <c r="A567" i="26"/>
  <c r="A568" i="26"/>
  <c r="A569" i="26"/>
  <c r="A570" i="26"/>
  <c r="A571" i="26"/>
  <c r="A572" i="26"/>
  <c r="A573" i="26"/>
  <c r="A574" i="26"/>
  <c r="A575" i="26"/>
  <c r="A576" i="26"/>
  <c r="A577" i="26"/>
  <c r="A578" i="26"/>
  <c r="A579" i="26"/>
  <c r="A580" i="26"/>
  <c r="A581" i="26"/>
  <c r="A582" i="26"/>
  <c r="A583" i="26"/>
  <c r="A584" i="26"/>
  <c r="A585" i="26"/>
  <c r="A586" i="26"/>
  <c r="A587" i="26"/>
  <c r="A588" i="26"/>
  <c r="A589" i="26"/>
  <c r="A590" i="26"/>
  <c r="A591" i="26"/>
  <c r="A592" i="26"/>
  <c r="A593" i="26"/>
  <c r="A594" i="26"/>
  <c r="A595" i="26"/>
  <c r="A596" i="26"/>
  <c r="A597" i="26"/>
  <c r="A598" i="26"/>
  <c r="A599" i="26"/>
  <c r="A600" i="26"/>
  <c r="A601" i="26"/>
  <c r="A602" i="26"/>
  <c r="A603" i="26"/>
  <c r="A604" i="26"/>
  <c r="A605" i="26"/>
  <c r="A606" i="26"/>
  <c r="A607" i="26"/>
  <c r="A608" i="26"/>
  <c r="A609" i="26"/>
  <c r="A610" i="26"/>
  <c r="A611" i="26"/>
  <c r="A612" i="26"/>
  <c r="A613" i="26"/>
  <c r="A614" i="26"/>
  <c r="A615" i="26"/>
  <c r="A616" i="26"/>
  <c r="A617" i="26"/>
  <c r="A618" i="26"/>
  <c r="A619" i="26"/>
  <c r="A620" i="26"/>
  <c r="A621" i="26"/>
  <c r="A622" i="26"/>
  <c r="A623" i="26"/>
  <c r="A624" i="26"/>
  <c r="A625" i="26"/>
  <c r="A626" i="26"/>
  <c r="A627" i="26"/>
  <c r="A628" i="26"/>
  <c r="A629" i="26"/>
  <c r="A630" i="26"/>
  <c r="A631" i="26"/>
  <c r="A632" i="26"/>
  <c r="A633" i="26"/>
  <c r="A634" i="26"/>
  <c r="A635" i="26"/>
  <c r="A636" i="26"/>
  <c r="A637" i="26"/>
  <c r="A638" i="26"/>
  <c r="A639" i="26"/>
  <c r="A640" i="26"/>
  <c r="A641" i="26"/>
  <c r="A642" i="26"/>
  <c r="A643" i="26"/>
  <c r="A644" i="26"/>
  <c r="A645" i="26"/>
  <c r="A646" i="26"/>
  <c r="A647" i="26"/>
  <c r="A648" i="26"/>
  <c r="A649" i="26"/>
  <c r="A650" i="26"/>
  <c r="A651" i="26"/>
  <c r="A652" i="26"/>
  <c r="A653" i="26"/>
  <c r="A654" i="26"/>
  <c r="A655" i="26"/>
  <c r="A656" i="26"/>
  <c r="A657" i="26"/>
  <c r="A658" i="26"/>
  <c r="A659" i="26"/>
  <c r="A660" i="26"/>
  <c r="A661" i="26"/>
  <c r="A662" i="26"/>
  <c r="A663" i="26"/>
  <c r="A664" i="26"/>
  <c r="A665" i="26"/>
  <c r="A666" i="26"/>
  <c r="A667" i="26"/>
  <c r="A668" i="26"/>
  <c r="A669" i="26"/>
  <c r="A670" i="26"/>
  <c r="A671" i="26"/>
  <c r="A672" i="26"/>
  <c r="A673" i="26"/>
  <c r="A674" i="26"/>
  <c r="A675" i="26"/>
  <c r="A676" i="26"/>
  <c r="A677" i="26"/>
  <c r="A678" i="26"/>
  <c r="A679" i="26"/>
  <c r="A680" i="26"/>
  <c r="A681" i="26"/>
  <c r="A682" i="26"/>
  <c r="A683" i="26"/>
  <c r="A684" i="26"/>
  <c r="A685" i="26"/>
  <c r="A686" i="26"/>
  <c r="A687" i="26"/>
  <c r="A688" i="26"/>
  <c r="A689" i="26"/>
  <c r="A690" i="26"/>
  <c r="A691" i="26"/>
  <c r="A692" i="26"/>
  <c r="A693" i="26"/>
  <c r="A694" i="26"/>
  <c r="A695" i="26"/>
  <c r="A696" i="26"/>
  <c r="A697" i="26"/>
  <c r="A698" i="26"/>
  <c r="A699" i="26"/>
  <c r="A700" i="26"/>
  <c r="A701" i="26"/>
  <c r="A702" i="26"/>
  <c r="A703" i="26"/>
  <c r="A704" i="26"/>
  <c r="A705" i="26"/>
  <c r="A706" i="26"/>
  <c r="A707" i="26"/>
  <c r="A708" i="26"/>
  <c r="A709" i="26"/>
  <c r="A710" i="26"/>
  <c r="A711" i="26"/>
  <c r="A712" i="26"/>
  <c r="A713" i="26"/>
  <c r="A714" i="26"/>
  <c r="A715" i="26"/>
  <c r="A716" i="26"/>
  <c r="A717" i="26"/>
  <c r="A718" i="26"/>
  <c r="A719" i="26"/>
  <c r="A720" i="26"/>
  <c r="A721" i="26"/>
  <c r="A722" i="26"/>
  <c r="A723" i="26"/>
  <c r="A724" i="26"/>
  <c r="A725" i="26"/>
  <c r="A726" i="26"/>
  <c r="A727" i="26"/>
  <c r="A728" i="26"/>
  <c r="A729" i="26"/>
  <c r="A730" i="26"/>
  <c r="A731" i="26"/>
  <c r="A732" i="26"/>
  <c r="A733" i="26"/>
  <c r="A734" i="26"/>
  <c r="A735" i="26"/>
  <c r="A736" i="26"/>
  <c r="A737" i="26"/>
  <c r="A738" i="26"/>
  <c r="A739" i="26"/>
  <c r="A740" i="26"/>
  <c r="A741" i="26"/>
  <c r="A742" i="26"/>
  <c r="A743" i="26"/>
  <c r="A744" i="26"/>
  <c r="A745" i="26"/>
  <c r="A746" i="26"/>
  <c r="A747" i="26"/>
  <c r="A748" i="26"/>
  <c r="A749" i="26"/>
  <c r="A750" i="26"/>
  <c r="A751" i="26"/>
  <c r="A752" i="26"/>
  <c r="A753" i="26"/>
  <c r="A754" i="26"/>
  <c r="A755" i="26"/>
  <c r="A756" i="26"/>
  <c r="A757" i="26"/>
  <c r="A758" i="26"/>
  <c r="A759" i="26"/>
  <c r="A760" i="26"/>
  <c r="A761" i="26"/>
  <c r="A762" i="26"/>
  <c r="A763" i="26"/>
  <c r="A764" i="26"/>
  <c r="A765" i="26"/>
  <c r="A766" i="26"/>
  <c r="A767" i="26"/>
  <c r="A768" i="26"/>
  <c r="A769" i="26"/>
  <c r="A770" i="26"/>
  <c r="A771" i="26"/>
  <c r="A772" i="26"/>
  <c r="A773" i="26"/>
  <c r="A774" i="26"/>
  <c r="A775" i="26"/>
  <c r="A776" i="26"/>
  <c r="A777" i="26"/>
  <c r="A778" i="26"/>
  <c r="A779" i="26"/>
  <c r="A780" i="26"/>
  <c r="A781" i="26"/>
  <c r="A782" i="26"/>
  <c r="A783" i="26"/>
  <c r="A784" i="26"/>
  <c r="A785" i="26"/>
  <c r="A786" i="26"/>
  <c r="A787" i="26"/>
  <c r="A788" i="26"/>
  <c r="A789" i="26"/>
  <c r="A790" i="26"/>
  <c r="A791" i="26"/>
  <c r="A792" i="26"/>
  <c r="A793" i="26"/>
  <c r="A794" i="26"/>
  <c r="A795" i="26"/>
  <c r="A796" i="26"/>
  <c r="A797" i="26"/>
  <c r="A798" i="26"/>
  <c r="A799" i="26"/>
  <c r="A800" i="26"/>
  <c r="A801" i="26"/>
  <c r="A802" i="26"/>
  <c r="A803" i="26"/>
  <c r="A804" i="26"/>
  <c r="A805" i="26"/>
  <c r="A806" i="26"/>
  <c r="A807" i="26"/>
  <c r="A808" i="26"/>
  <c r="A809" i="26"/>
  <c r="A810" i="26"/>
  <c r="A811" i="26"/>
  <c r="A812" i="26"/>
  <c r="A813" i="26"/>
  <c r="A814" i="26"/>
  <c r="A815" i="26"/>
  <c r="A816" i="26"/>
  <c r="A817" i="26"/>
  <c r="A818" i="26"/>
  <c r="A819" i="26"/>
  <c r="A820" i="26"/>
  <c r="A821" i="26"/>
  <c r="A822" i="26"/>
  <c r="A823" i="26"/>
  <c r="A824" i="26"/>
  <c r="A825" i="26"/>
  <c r="A826" i="26"/>
  <c r="A827" i="26"/>
  <c r="A828" i="26"/>
  <c r="A829" i="26"/>
  <c r="A830" i="26"/>
  <c r="A831" i="26"/>
  <c r="A1" i="26"/>
  <c r="C2" i="26"/>
  <c r="C3" i="26"/>
  <c r="C4" i="26"/>
  <c r="C5" i="26"/>
  <c r="C6" i="26"/>
  <c r="C7"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57" i="26"/>
  <c r="C58" i="26"/>
  <c r="C59"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5" i="26"/>
  <c r="C136" i="26"/>
  <c r="C137" i="26"/>
  <c r="C138"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3" i="26"/>
  <c r="C164" i="26"/>
  <c r="C165" i="26"/>
  <c r="C166" i="26"/>
  <c r="C167" i="26"/>
  <c r="C168" i="26"/>
  <c r="C169" i="26"/>
  <c r="C170" i="26"/>
  <c r="C171" i="26"/>
  <c r="C172" i="26"/>
  <c r="C173" i="26"/>
  <c r="C174" i="26"/>
  <c r="C175" i="26"/>
  <c r="C176" i="26"/>
  <c r="C177" i="26"/>
  <c r="C178" i="26"/>
  <c r="C179" i="26"/>
  <c r="C180" i="26"/>
  <c r="C181" i="26"/>
  <c r="C182" i="26"/>
  <c r="C183" i="26"/>
  <c r="C184" i="26"/>
  <c r="C185" i="26"/>
  <c r="C186" i="26"/>
  <c r="C187" i="26"/>
  <c r="C188" i="26"/>
  <c r="C189" i="26"/>
  <c r="C190" i="26"/>
  <c r="C191" i="26"/>
  <c r="C192" i="26"/>
  <c r="C193" i="26"/>
  <c r="C194" i="26"/>
  <c r="C195" i="26"/>
  <c r="C196"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2" i="26"/>
  <c r="C223" i="26"/>
  <c r="C224"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0" i="26"/>
  <c r="C251" i="26"/>
  <c r="C252"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78" i="26"/>
  <c r="C279" i="26"/>
  <c r="C280"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6" i="26"/>
  <c r="C307" i="26"/>
  <c r="C308"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32" i="26"/>
  <c r="C333" i="26"/>
  <c r="C334" i="26"/>
  <c r="C335" i="26"/>
  <c r="C336" i="26"/>
  <c r="C337" i="26"/>
  <c r="C338" i="26"/>
  <c r="C339" i="26"/>
  <c r="C340" i="26"/>
  <c r="C341" i="26"/>
  <c r="C342" i="26"/>
  <c r="C343" i="26"/>
  <c r="C344" i="26"/>
  <c r="C345" i="26"/>
  <c r="C346" i="26"/>
  <c r="C347" i="26"/>
  <c r="C348" i="26"/>
  <c r="C349" i="26"/>
  <c r="C350" i="26"/>
  <c r="C351" i="26"/>
  <c r="C352" i="26"/>
  <c r="C353" i="26"/>
  <c r="C354" i="26"/>
  <c r="C355" i="26"/>
  <c r="C356" i="26"/>
  <c r="C357" i="26"/>
  <c r="C358" i="26"/>
  <c r="C359" i="26"/>
  <c r="C360" i="26"/>
  <c r="C361" i="26"/>
  <c r="C362" i="26"/>
  <c r="C363" i="26"/>
  <c r="C364" i="26"/>
  <c r="C365" i="26"/>
  <c r="C366" i="26"/>
  <c r="C367" i="26"/>
  <c r="C368" i="26"/>
  <c r="C369" i="26"/>
  <c r="C370" i="26"/>
  <c r="C371" i="26"/>
  <c r="C372" i="26"/>
  <c r="C373" i="26"/>
  <c r="C374" i="26"/>
  <c r="C375" i="26"/>
  <c r="C376" i="26"/>
  <c r="C377" i="26"/>
  <c r="C378" i="26"/>
  <c r="C379" i="26"/>
  <c r="C380" i="26"/>
  <c r="C381" i="26"/>
  <c r="C382" i="26"/>
  <c r="C383" i="26"/>
  <c r="C384" i="26"/>
  <c r="C385" i="26"/>
  <c r="C386" i="26"/>
  <c r="C387" i="26"/>
  <c r="C388" i="26"/>
  <c r="C389" i="26"/>
  <c r="C390" i="26"/>
  <c r="C391" i="26"/>
  <c r="C392" i="26"/>
  <c r="C393" i="26"/>
  <c r="C394" i="26"/>
  <c r="C395" i="26"/>
  <c r="C396" i="26"/>
  <c r="C397" i="26"/>
  <c r="C398" i="26"/>
  <c r="C399" i="26"/>
  <c r="C400" i="26"/>
  <c r="C401" i="26"/>
  <c r="C402" i="26"/>
  <c r="C403" i="26"/>
  <c r="C404" i="26"/>
  <c r="C405" i="26"/>
  <c r="C406" i="26"/>
  <c r="C407" i="26"/>
  <c r="C408" i="26"/>
  <c r="C409" i="26"/>
  <c r="C410" i="26"/>
  <c r="C411" i="26"/>
  <c r="C412" i="26"/>
  <c r="C413" i="26"/>
  <c r="C414" i="26"/>
  <c r="C415" i="26"/>
  <c r="C416" i="26"/>
  <c r="C417" i="26"/>
  <c r="C418" i="26"/>
  <c r="C419" i="26"/>
  <c r="C420" i="26"/>
  <c r="C421" i="26"/>
  <c r="C422" i="26"/>
  <c r="C423" i="26"/>
  <c r="C424" i="26"/>
  <c r="C425" i="26"/>
  <c r="C426" i="26"/>
  <c r="C427" i="26"/>
  <c r="C428" i="26"/>
  <c r="C429" i="26"/>
  <c r="C430" i="26"/>
  <c r="C431" i="26"/>
  <c r="C432" i="26"/>
  <c r="C433" i="26"/>
  <c r="C434" i="26"/>
  <c r="C435" i="26"/>
  <c r="C436" i="26"/>
  <c r="C437" i="26"/>
  <c r="C438" i="26"/>
  <c r="C439" i="26"/>
  <c r="C440" i="26"/>
  <c r="C441" i="26"/>
  <c r="C442" i="26"/>
  <c r="C443" i="26"/>
  <c r="C444" i="26"/>
  <c r="C445" i="26"/>
  <c r="C446" i="26"/>
  <c r="C447" i="26"/>
  <c r="C448" i="26"/>
  <c r="C449" i="26"/>
  <c r="C450" i="26"/>
  <c r="C451" i="26"/>
  <c r="C452" i="26"/>
  <c r="C453" i="26"/>
  <c r="C454" i="26"/>
  <c r="C455" i="26"/>
  <c r="C456" i="26"/>
  <c r="C457" i="26"/>
  <c r="C458" i="26"/>
  <c r="C459" i="26"/>
  <c r="C460" i="26"/>
  <c r="C461" i="26"/>
  <c r="C462" i="26"/>
  <c r="C463" i="26"/>
  <c r="C464" i="26"/>
  <c r="C465" i="26"/>
  <c r="C466" i="26"/>
  <c r="C467" i="26"/>
  <c r="C468" i="26"/>
  <c r="C469" i="26"/>
  <c r="C470" i="26"/>
  <c r="C471" i="26"/>
  <c r="C472" i="26"/>
  <c r="C473" i="26"/>
  <c r="C474" i="26"/>
  <c r="C475" i="26"/>
  <c r="C476" i="26"/>
  <c r="C477" i="26"/>
  <c r="C478" i="26"/>
  <c r="C479" i="26"/>
  <c r="C480" i="26"/>
  <c r="C481" i="26"/>
  <c r="C482" i="26"/>
  <c r="C483" i="26"/>
  <c r="C484" i="26"/>
  <c r="C485" i="26"/>
  <c r="C486" i="26"/>
  <c r="C487" i="26"/>
  <c r="C488" i="26"/>
  <c r="C489" i="26"/>
  <c r="C490" i="26"/>
  <c r="C491" i="26"/>
  <c r="C492" i="26"/>
  <c r="C493" i="26"/>
  <c r="C494" i="26"/>
  <c r="C495" i="26"/>
  <c r="C496" i="26"/>
  <c r="C497" i="26"/>
  <c r="C498" i="26"/>
  <c r="C499" i="26"/>
  <c r="C500" i="26"/>
  <c r="C501" i="26"/>
  <c r="C502" i="26"/>
  <c r="C503" i="26"/>
  <c r="C504" i="26"/>
  <c r="C505" i="26"/>
  <c r="C506" i="26"/>
  <c r="C507" i="26"/>
  <c r="C508" i="26"/>
  <c r="C509" i="26"/>
  <c r="C510" i="26"/>
  <c r="C511" i="26"/>
  <c r="C512" i="26"/>
  <c r="C513" i="26"/>
  <c r="C514" i="26"/>
  <c r="C515" i="26"/>
  <c r="C516" i="26"/>
  <c r="C517" i="26"/>
  <c r="C518" i="26"/>
  <c r="C519" i="26"/>
  <c r="C520" i="26"/>
  <c r="C521" i="26"/>
  <c r="C522" i="26"/>
  <c r="C523" i="26"/>
  <c r="C524" i="26"/>
  <c r="C525" i="26"/>
  <c r="C526" i="26"/>
  <c r="C527" i="26"/>
  <c r="C528" i="26"/>
  <c r="C529" i="26"/>
  <c r="C530" i="26"/>
  <c r="C531" i="26"/>
  <c r="C532" i="26"/>
  <c r="C533" i="26"/>
  <c r="C534" i="26"/>
  <c r="C535" i="26"/>
  <c r="C536" i="26"/>
  <c r="C537" i="26"/>
  <c r="C538" i="26"/>
  <c r="C539" i="26"/>
  <c r="C540" i="26"/>
  <c r="C541" i="26"/>
  <c r="C542" i="26"/>
  <c r="C543" i="26"/>
  <c r="C544" i="26"/>
  <c r="C545" i="26"/>
  <c r="C546" i="26"/>
  <c r="C547" i="26"/>
  <c r="C548" i="26"/>
  <c r="C549" i="26"/>
  <c r="C550" i="26"/>
  <c r="C551" i="26"/>
  <c r="C552" i="26"/>
  <c r="C553" i="26"/>
  <c r="C554" i="26"/>
  <c r="C555" i="26"/>
  <c r="C556" i="26"/>
  <c r="C557" i="26"/>
  <c r="C558" i="26"/>
  <c r="C559" i="26"/>
  <c r="C560" i="26"/>
  <c r="C561" i="26"/>
  <c r="C562" i="26"/>
  <c r="C563" i="26"/>
  <c r="C564" i="26"/>
  <c r="C565" i="26"/>
  <c r="C566" i="26"/>
  <c r="C567" i="26"/>
  <c r="C568" i="26"/>
  <c r="C569" i="26"/>
  <c r="C570" i="26"/>
  <c r="C571" i="26"/>
  <c r="C572" i="26"/>
  <c r="C573" i="26"/>
  <c r="C574" i="26"/>
  <c r="C575" i="26"/>
  <c r="C576" i="26"/>
  <c r="C577" i="26"/>
  <c r="C578" i="26"/>
  <c r="C579" i="26"/>
  <c r="C580" i="26"/>
  <c r="C581" i="26"/>
  <c r="C582" i="26"/>
  <c r="C583" i="26"/>
  <c r="C584" i="26"/>
  <c r="C585" i="26"/>
  <c r="C586" i="26"/>
  <c r="C587" i="26"/>
  <c r="C588" i="26"/>
  <c r="C589" i="26"/>
  <c r="C590" i="26"/>
  <c r="C591" i="26"/>
  <c r="C592" i="26"/>
  <c r="C593" i="26"/>
  <c r="C594" i="26"/>
  <c r="C595" i="26"/>
  <c r="C596" i="26"/>
  <c r="C597" i="26"/>
  <c r="C598" i="26"/>
  <c r="C599" i="26"/>
  <c r="C600" i="26"/>
  <c r="C601" i="26"/>
  <c r="C602" i="26"/>
  <c r="C603" i="26"/>
  <c r="C604" i="26"/>
  <c r="C605" i="26"/>
  <c r="C606" i="26"/>
  <c r="C607" i="26"/>
  <c r="C608" i="26"/>
  <c r="C609" i="26"/>
  <c r="C610" i="26"/>
  <c r="C611" i="26"/>
  <c r="C612" i="26"/>
  <c r="C613" i="26"/>
  <c r="C614" i="26"/>
  <c r="C615" i="26"/>
  <c r="C616" i="26"/>
  <c r="C617" i="26"/>
  <c r="C618" i="26"/>
  <c r="C619" i="26"/>
  <c r="C620" i="26"/>
  <c r="C621" i="26"/>
  <c r="C622" i="26"/>
  <c r="C623" i="26"/>
  <c r="C624" i="26"/>
  <c r="C625" i="26"/>
  <c r="C626" i="26"/>
  <c r="C627" i="26"/>
  <c r="C628" i="26"/>
  <c r="C629" i="26"/>
  <c r="C630" i="26"/>
  <c r="C631" i="26"/>
  <c r="C632" i="26"/>
  <c r="C633" i="26"/>
  <c r="C634" i="26"/>
  <c r="C635" i="26"/>
  <c r="C636" i="26"/>
  <c r="C637" i="26"/>
  <c r="C638" i="26"/>
  <c r="C639" i="26"/>
  <c r="C640" i="26"/>
  <c r="C641" i="26"/>
  <c r="C642" i="26"/>
  <c r="C643" i="26"/>
  <c r="C644" i="26"/>
  <c r="C645" i="26"/>
  <c r="C646" i="26"/>
  <c r="C647" i="26"/>
  <c r="C648" i="26"/>
  <c r="C649" i="26"/>
  <c r="C650" i="26"/>
  <c r="C651" i="26"/>
  <c r="C652" i="26"/>
  <c r="C653" i="26"/>
  <c r="C654" i="26"/>
  <c r="C655" i="26"/>
  <c r="C656" i="26"/>
  <c r="C657" i="26"/>
  <c r="C658" i="26"/>
  <c r="C659" i="26"/>
  <c r="C660" i="26"/>
  <c r="C661" i="26"/>
  <c r="C662" i="26"/>
  <c r="C663" i="26"/>
  <c r="C664" i="26"/>
  <c r="C665" i="26"/>
  <c r="C666" i="26"/>
  <c r="C667" i="26"/>
  <c r="C668" i="26"/>
  <c r="C669" i="26"/>
  <c r="C670" i="26"/>
  <c r="C671" i="26"/>
  <c r="C672" i="26"/>
  <c r="C673" i="26"/>
  <c r="C674" i="26"/>
  <c r="C675" i="26"/>
  <c r="C676" i="26"/>
  <c r="C677" i="26"/>
  <c r="C678" i="26"/>
  <c r="C679" i="26"/>
  <c r="C680" i="26"/>
  <c r="C681" i="26"/>
  <c r="C682" i="26"/>
  <c r="C683" i="26"/>
  <c r="C684" i="26"/>
  <c r="C685" i="26"/>
  <c r="C686" i="26"/>
  <c r="C687" i="26"/>
  <c r="C688" i="26"/>
  <c r="C689" i="26"/>
  <c r="C690" i="26"/>
  <c r="C691" i="26"/>
  <c r="C692" i="26"/>
  <c r="C693" i="26"/>
  <c r="C694" i="26"/>
  <c r="C695" i="26"/>
  <c r="C696" i="26"/>
  <c r="C697" i="26"/>
  <c r="C698" i="26"/>
  <c r="C699" i="26"/>
  <c r="C700" i="26"/>
  <c r="C701" i="26"/>
  <c r="C702" i="26"/>
  <c r="C703" i="26"/>
  <c r="C704" i="26"/>
  <c r="C705" i="26"/>
  <c r="C706" i="26"/>
  <c r="C707" i="26"/>
  <c r="C708" i="26"/>
  <c r="C709" i="26"/>
  <c r="C710" i="26"/>
  <c r="C711" i="26"/>
  <c r="C712" i="26"/>
  <c r="C713" i="26"/>
  <c r="C714" i="26"/>
  <c r="C715" i="26"/>
  <c r="C716" i="26"/>
  <c r="C717" i="26"/>
  <c r="C718" i="26"/>
  <c r="C719" i="26"/>
  <c r="C720" i="26"/>
  <c r="C721" i="26"/>
  <c r="C722" i="26"/>
  <c r="C723" i="26"/>
  <c r="C724" i="26"/>
  <c r="C725" i="26"/>
  <c r="C726" i="26"/>
  <c r="C727" i="26"/>
  <c r="C728" i="26"/>
  <c r="C729" i="26"/>
  <c r="C730" i="26"/>
  <c r="C731" i="26"/>
  <c r="C732" i="26"/>
  <c r="C733" i="26"/>
  <c r="C734" i="26"/>
  <c r="C735" i="26"/>
  <c r="C736" i="26"/>
  <c r="C737" i="26"/>
  <c r="C738" i="26"/>
  <c r="C739" i="26"/>
  <c r="C740" i="26"/>
  <c r="C741" i="26"/>
  <c r="C742" i="26"/>
  <c r="C743" i="26"/>
  <c r="C744" i="26"/>
  <c r="C745" i="26"/>
  <c r="C746" i="26"/>
  <c r="C747" i="26"/>
  <c r="C748" i="26"/>
  <c r="C749" i="26"/>
  <c r="C750" i="26"/>
  <c r="C751" i="26"/>
  <c r="C752" i="26"/>
  <c r="C753" i="26"/>
  <c r="C754" i="26"/>
  <c r="C755" i="26"/>
  <c r="C756" i="26"/>
  <c r="C757" i="26"/>
  <c r="C758" i="26"/>
  <c r="C759" i="26"/>
  <c r="C760" i="26"/>
  <c r="C761" i="26"/>
  <c r="C762" i="26"/>
  <c r="C763" i="26"/>
  <c r="C764" i="26"/>
  <c r="C765" i="26"/>
  <c r="C766" i="26"/>
  <c r="C767" i="26"/>
  <c r="C768" i="26"/>
  <c r="C769" i="26"/>
  <c r="C770" i="26"/>
  <c r="C771" i="26"/>
  <c r="C772" i="26"/>
  <c r="C773" i="26"/>
  <c r="C774" i="26"/>
  <c r="C775" i="26"/>
  <c r="C776" i="26"/>
  <c r="C777" i="26"/>
  <c r="C778" i="26"/>
  <c r="C779" i="26"/>
  <c r="C780" i="26"/>
  <c r="C781" i="26"/>
  <c r="C782" i="26"/>
  <c r="C783" i="26"/>
  <c r="C784" i="26"/>
  <c r="C785" i="26"/>
  <c r="C786" i="26"/>
  <c r="C787" i="26"/>
  <c r="C788" i="26"/>
  <c r="C789" i="26"/>
  <c r="C790" i="26"/>
  <c r="C791" i="26"/>
  <c r="C792" i="26"/>
  <c r="C793" i="26"/>
  <c r="C794" i="26"/>
  <c r="C795" i="26"/>
  <c r="C796" i="26"/>
  <c r="C797" i="26"/>
  <c r="C798" i="26"/>
  <c r="C799" i="26"/>
  <c r="C800" i="26"/>
  <c r="C801" i="26"/>
  <c r="C802" i="26"/>
  <c r="C803" i="26"/>
  <c r="C804" i="26"/>
  <c r="C805" i="26"/>
  <c r="C806" i="26"/>
  <c r="C807" i="26"/>
  <c r="C808" i="26"/>
  <c r="C809" i="26"/>
  <c r="C810" i="26"/>
  <c r="C811" i="26"/>
  <c r="C812" i="26"/>
  <c r="C813" i="26"/>
  <c r="C814" i="26"/>
  <c r="C815" i="26"/>
  <c r="C816" i="26"/>
  <c r="C817" i="26"/>
  <c r="C818" i="26"/>
  <c r="C819" i="26"/>
  <c r="C820" i="26"/>
  <c r="C821" i="26"/>
  <c r="C822" i="26"/>
  <c r="C823" i="26"/>
  <c r="C824" i="26"/>
  <c r="C825" i="26"/>
  <c r="C826" i="26"/>
  <c r="C827" i="26"/>
  <c r="C828" i="26"/>
  <c r="C829" i="26"/>
  <c r="C830" i="26"/>
  <c r="C831" i="26"/>
  <c r="C1" i="26"/>
  <c r="B2" i="26"/>
  <c r="B3" i="26"/>
  <c r="B4" i="26"/>
  <c r="B5" i="26"/>
  <c r="B6" i="26"/>
  <c r="B7" i="26"/>
  <c r="B8" i="26"/>
  <c r="B9" i="26"/>
  <c r="B10" i="26"/>
  <c r="B11" i="26"/>
  <c r="B12" i="26"/>
  <c r="B13" i="26"/>
  <c r="B14" i="26"/>
  <c r="B15" i="26"/>
  <c r="B16" i="26"/>
  <c r="B17" i="26"/>
  <c r="B18" i="26"/>
  <c r="B19" i="26"/>
  <c r="B20" i="26"/>
  <c r="B21" i="26"/>
  <c r="B22" i="26"/>
  <c r="B23" i="26"/>
  <c r="B24" i="26"/>
  <c r="B25" i="26"/>
  <c r="B26" i="26"/>
  <c r="B27" i="26"/>
  <c r="B28" i="26"/>
  <c r="B29" i="26"/>
  <c r="B30" i="26"/>
  <c r="B31" i="26"/>
  <c r="B32" i="26"/>
  <c r="B33" i="26"/>
  <c r="B34" i="26"/>
  <c r="B35" i="26"/>
  <c r="B36" i="26"/>
  <c r="B37" i="26"/>
  <c r="B38" i="26"/>
  <c r="B39" i="26"/>
  <c r="B40" i="26"/>
  <c r="B41" i="26"/>
  <c r="B42" i="26"/>
  <c r="B43" i="26"/>
  <c r="B44" i="26"/>
  <c r="B45" i="26"/>
  <c r="B46" i="26"/>
  <c r="B47" i="26"/>
  <c r="B48" i="26"/>
  <c r="B49" i="26"/>
  <c r="B50" i="26"/>
  <c r="B51" i="26"/>
  <c r="B52" i="26"/>
  <c r="B53" i="26"/>
  <c r="B54" i="26"/>
  <c r="B55" i="26"/>
  <c r="B56" i="26"/>
  <c r="B57" i="26"/>
  <c r="B58" i="26"/>
  <c r="B59" i="26"/>
  <c r="B60" i="26"/>
  <c r="B61" i="26"/>
  <c r="B62" i="26"/>
  <c r="B63" i="26"/>
  <c r="B64" i="26"/>
  <c r="B65" i="26"/>
  <c r="B66" i="26"/>
  <c r="B67" i="26"/>
  <c r="B68" i="26"/>
  <c r="B69" i="26"/>
  <c r="B70" i="26"/>
  <c r="B71" i="26"/>
  <c r="B72" i="26"/>
  <c r="B73" i="26"/>
  <c r="B74" i="26"/>
  <c r="B75" i="26"/>
  <c r="B76" i="26"/>
  <c r="B77" i="26"/>
  <c r="B78" i="26"/>
  <c r="B79" i="26"/>
  <c r="B80" i="26"/>
  <c r="B81" i="26"/>
  <c r="B82" i="26"/>
  <c r="B83" i="26"/>
  <c r="B84" i="26"/>
  <c r="B85" i="26"/>
  <c r="B86" i="26"/>
  <c r="B87" i="26"/>
  <c r="B88" i="26"/>
  <c r="B89" i="26"/>
  <c r="B90" i="26"/>
  <c r="B91" i="26"/>
  <c r="B92" i="26"/>
  <c r="B93" i="26"/>
  <c r="B94" i="26"/>
  <c r="B95" i="26"/>
  <c r="B96" i="26"/>
  <c r="B97" i="26"/>
  <c r="B98" i="26"/>
  <c r="B99" i="26"/>
  <c r="B100" i="26"/>
  <c r="B101" i="26"/>
  <c r="B102" i="26"/>
  <c r="B103" i="26"/>
  <c r="B104" i="26"/>
  <c r="B105" i="26"/>
  <c r="B106" i="26"/>
  <c r="B107" i="26"/>
  <c r="B108" i="26"/>
  <c r="B109" i="26"/>
  <c r="B110" i="26"/>
  <c r="B111" i="26"/>
  <c r="B112" i="26"/>
  <c r="B113" i="26"/>
  <c r="B114" i="26"/>
  <c r="B115" i="26"/>
  <c r="B116" i="26"/>
  <c r="B117" i="26"/>
  <c r="B118" i="26"/>
  <c r="B119" i="26"/>
  <c r="B120" i="26"/>
  <c r="B121" i="26"/>
  <c r="B122" i="26"/>
  <c r="B123" i="26"/>
  <c r="B124" i="26"/>
  <c r="B125" i="26"/>
  <c r="B126" i="26"/>
  <c r="B127" i="26"/>
  <c r="B128" i="26"/>
  <c r="B129" i="26"/>
  <c r="B130" i="26"/>
  <c r="B131" i="26"/>
  <c r="B132" i="26"/>
  <c r="B133" i="26"/>
  <c r="B134" i="26"/>
  <c r="B135" i="26"/>
  <c r="B136" i="26"/>
  <c r="B137" i="26"/>
  <c r="B138" i="26"/>
  <c r="B139" i="26"/>
  <c r="B140" i="26"/>
  <c r="B141" i="26"/>
  <c r="B142" i="26"/>
  <c r="B143" i="26"/>
  <c r="B144" i="26"/>
  <c r="B145" i="26"/>
  <c r="B146" i="26"/>
  <c r="B147" i="26"/>
  <c r="B148" i="26"/>
  <c r="B149" i="26"/>
  <c r="B150" i="26"/>
  <c r="B151" i="26"/>
  <c r="B152" i="26"/>
  <c r="B153" i="26"/>
  <c r="B154" i="26"/>
  <c r="B155" i="26"/>
  <c r="B156" i="26"/>
  <c r="B157" i="26"/>
  <c r="B158" i="26"/>
  <c r="B159" i="26"/>
  <c r="B160" i="26"/>
  <c r="B161" i="26"/>
  <c r="B162" i="26"/>
  <c r="B163" i="26"/>
  <c r="B164" i="26"/>
  <c r="B165" i="26"/>
  <c r="B166" i="26"/>
  <c r="B167" i="26"/>
  <c r="B168" i="26"/>
  <c r="B169" i="26"/>
  <c r="B170" i="26"/>
  <c r="B171" i="26"/>
  <c r="B172" i="26"/>
  <c r="B173" i="26"/>
  <c r="B174" i="26"/>
  <c r="B175" i="26"/>
  <c r="B176" i="26"/>
  <c r="B177" i="26"/>
  <c r="B178" i="26"/>
  <c r="B179" i="26"/>
  <c r="B180" i="26"/>
  <c r="B181" i="26"/>
  <c r="B182" i="26"/>
  <c r="B183" i="26"/>
  <c r="B184" i="26"/>
  <c r="B185" i="26"/>
  <c r="B186" i="26"/>
  <c r="B187" i="26"/>
  <c r="B188" i="26"/>
  <c r="B189" i="26"/>
  <c r="B190" i="26"/>
  <c r="B191" i="26"/>
  <c r="B192" i="26"/>
  <c r="B193" i="26"/>
  <c r="B194" i="26"/>
  <c r="B195" i="26"/>
  <c r="B196" i="26"/>
  <c r="B197" i="26"/>
  <c r="B198" i="26"/>
  <c r="B199" i="26"/>
  <c r="B200" i="26"/>
  <c r="B201" i="26"/>
  <c r="B202" i="26"/>
  <c r="B203" i="26"/>
  <c r="B204" i="26"/>
  <c r="B205" i="26"/>
  <c r="B206" i="26"/>
  <c r="B207" i="26"/>
  <c r="B208" i="26"/>
  <c r="B209" i="26"/>
  <c r="B210" i="26"/>
  <c r="B211" i="26"/>
  <c r="B212" i="26"/>
  <c r="B213" i="26"/>
  <c r="B214" i="26"/>
  <c r="B215" i="26"/>
  <c r="B216" i="26"/>
  <c r="B217" i="26"/>
  <c r="B218" i="26"/>
  <c r="B219" i="26"/>
  <c r="B220" i="26"/>
  <c r="B221" i="26"/>
  <c r="B222" i="26"/>
  <c r="B223" i="26"/>
  <c r="B224" i="26"/>
  <c r="B225" i="26"/>
  <c r="B226" i="26"/>
  <c r="B227" i="26"/>
  <c r="B228" i="26"/>
  <c r="B229" i="26"/>
  <c r="B230" i="26"/>
  <c r="B231" i="26"/>
  <c r="B232" i="26"/>
  <c r="B233" i="26"/>
  <c r="B234" i="26"/>
  <c r="B235" i="26"/>
  <c r="B236" i="26"/>
  <c r="B237" i="26"/>
  <c r="B238" i="26"/>
  <c r="B239" i="26"/>
  <c r="B240" i="26"/>
  <c r="B241" i="26"/>
  <c r="B242" i="26"/>
  <c r="B243" i="26"/>
  <c r="B244" i="26"/>
  <c r="B245" i="26"/>
  <c r="B246" i="26"/>
  <c r="B247" i="26"/>
  <c r="B248" i="26"/>
  <c r="B249" i="26"/>
  <c r="B250" i="26"/>
  <c r="B251" i="26"/>
  <c r="B252" i="26"/>
  <c r="B253" i="26"/>
  <c r="B254" i="26"/>
  <c r="B255" i="26"/>
  <c r="B256" i="26"/>
  <c r="B257" i="26"/>
  <c r="B258" i="26"/>
  <c r="B259" i="26"/>
  <c r="B260" i="26"/>
  <c r="B261" i="26"/>
  <c r="B262" i="26"/>
  <c r="B263" i="26"/>
  <c r="B264" i="26"/>
  <c r="B265" i="26"/>
  <c r="B266" i="26"/>
  <c r="B267" i="26"/>
  <c r="B268" i="26"/>
  <c r="B269" i="26"/>
  <c r="B270" i="26"/>
  <c r="B271" i="26"/>
  <c r="B272" i="26"/>
  <c r="B273" i="26"/>
  <c r="B274" i="26"/>
  <c r="B275" i="26"/>
  <c r="B276" i="26"/>
  <c r="B277" i="26"/>
  <c r="B278" i="26"/>
  <c r="B279" i="26"/>
  <c r="B280" i="26"/>
  <c r="B281" i="26"/>
  <c r="B282" i="26"/>
  <c r="B283" i="26"/>
  <c r="B284" i="26"/>
  <c r="B285" i="26"/>
  <c r="B286" i="26"/>
  <c r="B287" i="26"/>
  <c r="B288" i="26"/>
  <c r="B289" i="26"/>
  <c r="B290" i="26"/>
  <c r="B291" i="26"/>
  <c r="B292" i="26"/>
  <c r="B293" i="26"/>
  <c r="B294" i="26"/>
  <c r="B295" i="26"/>
  <c r="B296" i="26"/>
  <c r="B297" i="26"/>
  <c r="B298" i="26"/>
  <c r="B299" i="26"/>
  <c r="B300" i="26"/>
  <c r="B301" i="26"/>
  <c r="B302" i="26"/>
  <c r="B303" i="26"/>
  <c r="B304" i="26"/>
  <c r="B305" i="26"/>
  <c r="B306" i="26"/>
  <c r="B307" i="26"/>
  <c r="B308" i="26"/>
  <c r="B309" i="26"/>
  <c r="B310" i="26"/>
  <c r="B311" i="26"/>
  <c r="B312" i="26"/>
  <c r="B313" i="26"/>
  <c r="B314" i="26"/>
  <c r="B315" i="26"/>
  <c r="B316" i="26"/>
  <c r="B317" i="26"/>
  <c r="B318" i="26"/>
  <c r="B319" i="26"/>
  <c r="B320" i="26"/>
  <c r="B321" i="26"/>
  <c r="B322" i="26"/>
  <c r="B323" i="26"/>
  <c r="B324" i="26"/>
  <c r="B325" i="26"/>
  <c r="B326" i="26"/>
  <c r="B327" i="26"/>
  <c r="B328" i="26"/>
  <c r="B329" i="26"/>
  <c r="B330" i="26"/>
  <c r="B331" i="26"/>
  <c r="B332" i="26"/>
  <c r="B333" i="26"/>
  <c r="B334" i="26"/>
  <c r="B335" i="26"/>
  <c r="B336" i="26"/>
  <c r="B337" i="26"/>
  <c r="B338" i="26"/>
  <c r="B339" i="26"/>
  <c r="B340" i="26"/>
  <c r="B341" i="26"/>
  <c r="B342" i="26"/>
  <c r="B343" i="26"/>
  <c r="B344" i="26"/>
  <c r="B345" i="26"/>
  <c r="B346" i="26"/>
  <c r="B347" i="26"/>
  <c r="B348" i="26"/>
  <c r="B349" i="26"/>
  <c r="B350" i="26"/>
  <c r="B351" i="26"/>
  <c r="B352" i="26"/>
  <c r="B353" i="26"/>
  <c r="B354" i="26"/>
  <c r="B355" i="26"/>
  <c r="B356" i="26"/>
  <c r="B357" i="26"/>
  <c r="B358" i="26"/>
  <c r="B359" i="26"/>
  <c r="B360" i="26"/>
  <c r="B361" i="26"/>
  <c r="B362" i="26"/>
  <c r="B363" i="26"/>
  <c r="B364" i="26"/>
  <c r="B365" i="26"/>
  <c r="B366" i="26"/>
  <c r="B367" i="26"/>
  <c r="B368" i="26"/>
  <c r="B369" i="26"/>
  <c r="B370" i="26"/>
  <c r="B371" i="26"/>
  <c r="B372" i="26"/>
  <c r="B373" i="26"/>
  <c r="B374" i="26"/>
  <c r="B375" i="26"/>
  <c r="B376" i="26"/>
  <c r="B377" i="26"/>
  <c r="B378" i="26"/>
  <c r="B379" i="26"/>
  <c r="B380" i="26"/>
  <c r="B381" i="26"/>
  <c r="B382" i="26"/>
  <c r="B383" i="26"/>
  <c r="B384" i="26"/>
  <c r="B385" i="26"/>
  <c r="B386" i="26"/>
  <c r="B387" i="26"/>
  <c r="B388" i="26"/>
  <c r="B389" i="26"/>
  <c r="B390" i="26"/>
  <c r="B391" i="26"/>
  <c r="B392" i="26"/>
  <c r="B393" i="26"/>
  <c r="B394" i="26"/>
  <c r="B395" i="26"/>
  <c r="B396" i="26"/>
  <c r="B397" i="26"/>
  <c r="B398" i="26"/>
  <c r="B399" i="26"/>
  <c r="B400" i="26"/>
  <c r="B401" i="26"/>
  <c r="B402" i="26"/>
  <c r="B403" i="26"/>
  <c r="B404" i="26"/>
  <c r="B405" i="26"/>
  <c r="B406" i="26"/>
  <c r="B407" i="26"/>
  <c r="B408" i="26"/>
  <c r="B409" i="26"/>
  <c r="B410" i="26"/>
  <c r="B411" i="26"/>
  <c r="B412" i="26"/>
  <c r="B413" i="26"/>
  <c r="B414" i="26"/>
  <c r="B415" i="26"/>
  <c r="B416" i="26"/>
  <c r="B417" i="26"/>
  <c r="B418" i="26"/>
  <c r="B419" i="26"/>
  <c r="B420" i="26"/>
  <c r="B421" i="26"/>
  <c r="B422" i="26"/>
  <c r="B423" i="26"/>
  <c r="B424" i="26"/>
  <c r="B425" i="26"/>
  <c r="B426" i="26"/>
  <c r="B427" i="26"/>
  <c r="B428" i="26"/>
  <c r="B429" i="26"/>
  <c r="B430" i="26"/>
  <c r="B431" i="26"/>
  <c r="B432" i="26"/>
  <c r="B433" i="26"/>
  <c r="B434" i="26"/>
  <c r="B435" i="26"/>
  <c r="B436" i="26"/>
  <c r="B437" i="26"/>
  <c r="B438" i="26"/>
  <c r="B439" i="26"/>
  <c r="B440" i="26"/>
  <c r="B441" i="26"/>
  <c r="B442" i="26"/>
  <c r="B443" i="26"/>
  <c r="B444" i="26"/>
  <c r="B445" i="26"/>
  <c r="B446" i="26"/>
  <c r="B447" i="26"/>
  <c r="B448" i="26"/>
  <c r="B449" i="26"/>
  <c r="B450" i="26"/>
  <c r="B451" i="26"/>
  <c r="B452" i="26"/>
  <c r="B453" i="26"/>
  <c r="B454" i="26"/>
  <c r="B455" i="26"/>
  <c r="B456" i="26"/>
  <c r="B457" i="26"/>
  <c r="B458" i="26"/>
  <c r="B459" i="26"/>
  <c r="B460" i="26"/>
  <c r="B461" i="26"/>
  <c r="B462" i="26"/>
  <c r="B463" i="26"/>
  <c r="B464" i="26"/>
  <c r="B465" i="26"/>
  <c r="B466" i="26"/>
  <c r="B467" i="26"/>
  <c r="B468" i="26"/>
  <c r="B469" i="26"/>
  <c r="B470" i="26"/>
  <c r="B471" i="26"/>
  <c r="B472" i="26"/>
  <c r="B473" i="26"/>
  <c r="B474" i="26"/>
  <c r="B475" i="26"/>
  <c r="B476" i="26"/>
  <c r="B477" i="26"/>
  <c r="B478" i="26"/>
  <c r="B479" i="26"/>
  <c r="B480" i="26"/>
  <c r="B481" i="26"/>
  <c r="B482" i="26"/>
  <c r="B483" i="26"/>
  <c r="B484" i="26"/>
  <c r="B485" i="26"/>
  <c r="B486" i="26"/>
  <c r="B487" i="26"/>
  <c r="B488" i="26"/>
  <c r="B489" i="26"/>
  <c r="B490" i="26"/>
  <c r="B491" i="26"/>
  <c r="B492" i="26"/>
  <c r="B493" i="26"/>
  <c r="B494" i="26"/>
  <c r="B495" i="26"/>
  <c r="B496" i="26"/>
  <c r="B497" i="26"/>
  <c r="B498" i="26"/>
  <c r="B499" i="26"/>
  <c r="B500" i="26"/>
  <c r="B501" i="26"/>
  <c r="B502" i="26"/>
  <c r="B503" i="26"/>
  <c r="B504" i="26"/>
  <c r="B505" i="26"/>
  <c r="B506" i="26"/>
  <c r="B507" i="26"/>
  <c r="B508" i="26"/>
  <c r="B509" i="26"/>
  <c r="B510" i="26"/>
  <c r="B511" i="26"/>
  <c r="B512" i="26"/>
  <c r="B513" i="26"/>
  <c r="B514" i="26"/>
  <c r="B515" i="26"/>
  <c r="B516" i="26"/>
  <c r="B517" i="26"/>
  <c r="B518" i="26"/>
  <c r="B519" i="26"/>
  <c r="B520" i="26"/>
  <c r="B521" i="26"/>
  <c r="B522" i="26"/>
  <c r="B523" i="26"/>
  <c r="B524" i="26"/>
  <c r="B525" i="26"/>
  <c r="B526" i="26"/>
  <c r="B527" i="26"/>
  <c r="B528" i="26"/>
  <c r="B529" i="26"/>
  <c r="B530" i="26"/>
  <c r="B531" i="26"/>
  <c r="B532" i="26"/>
  <c r="B533" i="26"/>
  <c r="B534" i="26"/>
  <c r="B535" i="26"/>
  <c r="B536" i="26"/>
  <c r="B537" i="26"/>
  <c r="B538" i="26"/>
  <c r="B539" i="26"/>
  <c r="B540" i="26"/>
  <c r="B541" i="26"/>
  <c r="B542" i="26"/>
  <c r="B543" i="26"/>
  <c r="B544" i="26"/>
  <c r="B545" i="26"/>
  <c r="B546" i="26"/>
  <c r="B547" i="26"/>
  <c r="B548" i="26"/>
  <c r="B549" i="26"/>
  <c r="B550" i="26"/>
  <c r="B551" i="26"/>
  <c r="B552" i="26"/>
  <c r="B553" i="26"/>
  <c r="B554" i="26"/>
  <c r="B555" i="26"/>
  <c r="B556" i="26"/>
  <c r="B557" i="26"/>
  <c r="B558" i="26"/>
  <c r="B559" i="26"/>
  <c r="B560" i="26"/>
  <c r="B561" i="26"/>
  <c r="B562" i="26"/>
  <c r="B563" i="26"/>
  <c r="B564" i="26"/>
  <c r="B565" i="26"/>
  <c r="B566" i="26"/>
  <c r="B567" i="26"/>
  <c r="B568" i="26"/>
  <c r="B569" i="26"/>
  <c r="B570" i="26"/>
  <c r="B571" i="26"/>
  <c r="B572" i="26"/>
  <c r="B573" i="26"/>
  <c r="B574" i="26"/>
  <c r="B575" i="26"/>
  <c r="B576" i="26"/>
  <c r="B577" i="26"/>
  <c r="B578" i="26"/>
  <c r="B579" i="26"/>
  <c r="B580" i="26"/>
  <c r="B581" i="26"/>
  <c r="B582" i="26"/>
  <c r="B583" i="26"/>
  <c r="B584" i="26"/>
  <c r="B585" i="26"/>
  <c r="B586" i="26"/>
  <c r="B587" i="26"/>
  <c r="B588" i="26"/>
  <c r="B589" i="26"/>
  <c r="B590" i="26"/>
  <c r="B591" i="26"/>
  <c r="B592" i="26"/>
  <c r="B593" i="26"/>
  <c r="B594" i="26"/>
  <c r="B595" i="26"/>
  <c r="B596" i="26"/>
  <c r="B597" i="26"/>
  <c r="B598" i="26"/>
  <c r="B599" i="26"/>
  <c r="B600" i="26"/>
  <c r="B601" i="26"/>
  <c r="B602" i="26"/>
  <c r="B603" i="26"/>
  <c r="B604" i="26"/>
  <c r="B605" i="26"/>
  <c r="B606" i="26"/>
  <c r="B607" i="26"/>
  <c r="B608" i="26"/>
  <c r="B609" i="26"/>
  <c r="B610" i="26"/>
  <c r="B611" i="26"/>
  <c r="B612" i="26"/>
  <c r="B613" i="26"/>
  <c r="B614" i="26"/>
  <c r="B615" i="26"/>
  <c r="B616" i="26"/>
  <c r="B617" i="26"/>
  <c r="B618" i="26"/>
  <c r="B619" i="26"/>
  <c r="B620" i="26"/>
  <c r="B621" i="26"/>
  <c r="B622" i="26"/>
  <c r="B623" i="26"/>
  <c r="B624" i="26"/>
  <c r="B625" i="26"/>
  <c r="B626" i="26"/>
  <c r="B627" i="26"/>
  <c r="B628" i="26"/>
  <c r="B629" i="26"/>
  <c r="B630" i="26"/>
  <c r="B631" i="26"/>
  <c r="B632" i="26"/>
  <c r="B633" i="26"/>
  <c r="B634" i="26"/>
  <c r="B635" i="26"/>
  <c r="B636" i="26"/>
  <c r="B637" i="26"/>
  <c r="B638" i="26"/>
  <c r="B639" i="26"/>
  <c r="B640" i="26"/>
  <c r="B641" i="26"/>
  <c r="B642" i="26"/>
  <c r="B643" i="26"/>
  <c r="B644" i="26"/>
  <c r="B645" i="26"/>
  <c r="B646" i="26"/>
  <c r="B647" i="26"/>
  <c r="B648" i="26"/>
  <c r="B649" i="26"/>
  <c r="B650" i="26"/>
  <c r="B651" i="26"/>
  <c r="B652" i="26"/>
  <c r="B653" i="26"/>
  <c r="B654" i="26"/>
  <c r="B655" i="26"/>
  <c r="B656" i="26"/>
  <c r="B657" i="26"/>
  <c r="B658" i="26"/>
  <c r="B659" i="26"/>
  <c r="B660" i="26"/>
  <c r="B661" i="26"/>
  <c r="B662" i="26"/>
  <c r="B663" i="26"/>
  <c r="B664" i="26"/>
  <c r="B665" i="26"/>
  <c r="B666" i="26"/>
  <c r="B667" i="26"/>
  <c r="B668" i="26"/>
  <c r="B669" i="26"/>
  <c r="B670" i="26"/>
  <c r="B671" i="26"/>
  <c r="B672" i="26"/>
  <c r="B673" i="26"/>
  <c r="B674" i="26"/>
  <c r="B675" i="26"/>
  <c r="B676" i="26"/>
  <c r="B677" i="26"/>
  <c r="B678" i="26"/>
  <c r="B679" i="26"/>
  <c r="B680" i="26"/>
  <c r="B681" i="26"/>
  <c r="B682" i="26"/>
  <c r="B683" i="26"/>
  <c r="B684" i="26"/>
  <c r="B685" i="26"/>
  <c r="B686" i="26"/>
  <c r="B687" i="26"/>
  <c r="B688" i="26"/>
  <c r="B689" i="26"/>
  <c r="B690" i="26"/>
  <c r="B691" i="26"/>
  <c r="B692" i="26"/>
  <c r="B693" i="26"/>
  <c r="B694" i="26"/>
  <c r="B695" i="26"/>
  <c r="B696" i="26"/>
  <c r="B697" i="26"/>
  <c r="B698" i="26"/>
  <c r="B699" i="26"/>
  <c r="B700" i="26"/>
  <c r="B701" i="26"/>
  <c r="B702" i="26"/>
  <c r="B703" i="26"/>
  <c r="B704" i="26"/>
  <c r="B705" i="26"/>
  <c r="B706" i="26"/>
  <c r="B707" i="26"/>
  <c r="B708" i="26"/>
  <c r="B709" i="26"/>
  <c r="B710" i="26"/>
  <c r="B711" i="26"/>
  <c r="B712" i="26"/>
  <c r="B713" i="26"/>
  <c r="B714" i="26"/>
  <c r="B715" i="26"/>
  <c r="B716" i="26"/>
  <c r="B717" i="26"/>
  <c r="B718" i="26"/>
  <c r="B719" i="26"/>
  <c r="B720" i="26"/>
  <c r="B721" i="26"/>
  <c r="B722" i="26"/>
  <c r="B723" i="26"/>
  <c r="B724" i="26"/>
  <c r="B725" i="26"/>
  <c r="B726" i="26"/>
  <c r="B727" i="26"/>
  <c r="B728" i="26"/>
  <c r="B729" i="26"/>
  <c r="B730" i="26"/>
  <c r="B731" i="26"/>
  <c r="B732" i="26"/>
  <c r="B733" i="26"/>
  <c r="B734" i="26"/>
  <c r="B735" i="26"/>
  <c r="B736" i="26"/>
  <c r="B737" i="26"/>
  <c r="B738" i="26"/>
  <c r="B739" i="26"/>
  <c r="B740" i="26"/>
  <c r="B741" i="26"/>
  <c r="B742" i="26"/>
  <c r="B743" i="26"/>
  <c r="B744" i="26"/>
  <c r="B745" i="26"/>
  <c r="B746" i="26"/>
  <c r="B747" i="26"/>
  <c r="B748" i="26"/>
  <c r="B749" i="26"/>
  <c r="B750" i="26"/>
  <c r="B751" i="26"/>
  <c r="B752" i="26"/>
  <c r="B753" i="26"/>
  <c r="B754" i="26"/>
  <c r="B755" i="26"/>
  <c r="B756" i="26"/>
  <c r="B757" i="26"/>
  <c r="B758" i="26"/>
  <c r="B759" i="26"/>
  <c r="B760" i="26"/>
  <c r="B761" i="26"/>
  <c r="B762" i="26"/>
  <c r="B763" i="26"/>
  <c r="B764" i="26"/>
  <c r="B765" i="26"/>
  <c r="B766" i="26"/>
  <c r="B767" i="26"/>
  <c r="B768" i="26"/>
  <c r="B769" i="26"/>
  <c r="B770" i="26"/>
  <c r="B771" i="26"/>
  <c r="B772" i="26"/>
  <c r="B773" i="26"/>
  <c r="B774" i="26"/>
  <c r="B775" i="26"/>
  <c r="B776" i="26"/>
  <c r="B777" i="26"/>
  <c r="B778" i="26"/>
  <c r="B779" i="26"/>
  <c r="B780" i="26"/>
  <c r="B781" i="26"/>
  <c r="B782" i="26"/>
  <c r="B783" i="26"/>
  <c r="B784" i="26"/>
  <c r="B785" i="26"/>
  <c r="B786" i="26"/>
  <c r="B787" i="26"/>
  <c r="B788" i="26"/>
  <c r="B789" i="26"/>
  <c r="B790" i="26"/>
  <c r="B791" i="26"/>
  <c r="B792" i="26"/>
  <c r="B793" i="26"/>
  <c r="B794" i="26"/>
  <c r="B795" i="26"/>
  <c r="B796" i="26"/>
  <c r="B797" i="26"/>
  <c r="B798" i="26"/>
  <c r="B799" i="26"/>
  <c r="B800" i="26"/>
  <c r="B801" i="26"/>
  <c r="B802" i="26"/>
  <c r="B803" i="26"/>
  <c r="B804" i="26"/>
  <c r="B805" i="26"/>
  <c r="B806" i="26"/>
  <c r="B807" i="26"/>
  <c r="B808" i="26"/>
  <c r="B809" i="26"/>
  <c r="B810" i="26"/>
  <c r="B811" i="26"/>
  <c r="B812" i="26"/>
  <c r="B813" i="26"/>
  <c r="B814" i="26"/>
  <c r="B815" i="26"/>
  <c r="B816" i="26"/>
  <c r="B817" i="26"/>
  <c r="B818" i="26"/>
  <c r="B819" i="26"/>
  <c r="B820" i="26"/>
  <c r="B821" i="26"/>
  <c r="B822" i="26"/>
  <c r="B823" i="26"/>
  <c r="B824" i="26"/>
  <c r="B825" i="26"/>
  <c r="B826" i="26"/>
  <c r="B827" i="26"/>
  <c r="B828" i="26"/>
  <c r="B829" i="26"/>
  <c r="B830" i="26"/>
  <c r="B831" i="26"/>
  <c r="B1" i="26"/>
  <c r="D2" i="26"/>
  <c r="E2" i="26"/>
  <c r="F2" i="26"/>
  <c r="G2" i="26"/>
  <c r="H2" i="26"/>
  <c r="I2" i="26"/>
  <c r="J2" i="26"/>
  <c r="K2" i="26"/>
  <c r="L2" i="26"/>
  <c r="M2" i="26"/>
  <c r="N2" i="26"/>
  <c r="Q2" i="26"/>
  <c r="D3" i="26"/>
  <c r="E3" i="26"/>
  <c r="F3" i="26"/>
  <c r="G3" i="26"/>
  <c r="H3" i="26"/>
  <c r="I3" i="26"/>
  <c r="J3" i="26"/>
  <c r="K3" i="26"/>
  <c r="L3" i="26"/>
  <c r="M3" i="26"/>
  <c r="N3" i="26"/>
  <c r="Q3" i="26"/>
  <c r="D4" i="26"/>
  <c r="E4" i="26"/>
  <c r="F4" i="26"/>
  <c r="G4" i="26"/>
  <c r="H4" i="26"/>
  <c r="I4" i="26"/>
  <c r="J4" i="26"/>
  <c r="K4" i="26"/>
  <c r="L4" i="26"/>
  <c r="M4" i="26"/>
  <c r="N4" i="26"/>
  <c r="O4" i="26"/>
  <c r="P4" i="26"/>
  <c r="Q4" i="26"/>
  <c r="D5" i="26"/>
  <c r="E5" i="26"/>
  <c r="F5" i="26"/>
  <c r="G5" i="26"/>
  <c r="H5" i="26"/>
  <c r="I5" i="26"/>
  <c r="J5" i="26"/>
  <c r="K5" i="26"/>
  <c r="L5" i="26"/>
  <c r="M5" i="26"/>
  <c r="N5" i="26"/>
  <c r="Q5" i="26"/>
  <c r="D6" i="26"/>
  <c r="E6" i="26"/>
  <c r="F6" i="26"/>
  <c r="G6" i="26"/>
  <c r="H6" i="26"/>
  <c r="I6" i="26"/>
  <c r="J6" i="26"/>
  <c r="K6" i="26"/>
  <c r="L6" i="26"/>
  <c r="M6" i="26"/>
  <c r="N6" i="26"/>
  <c r="Q6" i="26"/>
  <c r="D7" i="26"/>
  <c r="E7" i="26"/>
  <c r="F7" i="26"/>
  <c r="G7" i="26"/>
  <c r="H7" i="26"/>
  <c r="I7" i="26"/>
  <c r="J7" i="26"/>
  <c r="K7" i="26"/>
  <c r="L7" i="26"/>
  <c r="M7" i="26"/>
  <c r="N7" i="26"/>
  <c r="O7" i="26"/>
  <c r="P7" i="26"/>
  <c r="Q7" i="26"/>
  <c r="D8" i="26"/>
  <c r="E8" i="26"/>
  <c r="F8" i="26"/>
  <c r="G8" i="26"/>
  <c r="H8" i="26"/>
  <c r="I8" i="26"/>
  <c r="J8" i="26"/>
  <c r="K8" i="26"/>
  <c r="L8" i="26"/>
  <c r="M8" i="26"/>
  <c r="N8" i="26"/>
  <c r="O8" i="26"/>
  <c r="P8" i="26"/>
  <c r="Q8" i="26"/>
  <c r="D9" i="26"/>
  <c r="E9" i="26"/>
  <c r="F9" i="26"/>
  <c r="G9" i="26"/>
  <c r="H9" i="26"/>
  <c r="I9" i="26"/>
  <c r="J9" i="26"/>
  <c r="K9" i="26"/>
  <c r="L9" i="26"/>
  <c r="M9" i="26"/>
  <c r="N9" i="26"/>
  <c r="O9" i="26"/>
  <c r="P9" i="26"/>
  <c r="Q9" i="26"/>
  <c r="D10" i="26"/>
  <c r="E10" i="26"/>
  <c r="F10" i="26"/>
  <c r="G10" i="26"/>
  <c r="H10" i="26"/>
  <c r="I10" i="26"/>
  <c r="J10" i="26"/>
  <c r="K10" i="26"/>
  <c r="L10" i="26"/>
  <c r="M10" i="26"/>
  <c r="N10" i="26"/>
  <c r="O10" i="26"/>
  <c r="P10" i="26"/>
  <c r="Q10" i="26"/>
  <c r="D11" i="26"/>
  <c r="E11" i="26"/>
  <c r="F11" i="26"/>
  <c r="G11" i="26"/>
  <c r="H11" i="26"/>
  <c r="I11" i="26"/>
  <c r="J11" i="26"/>
  <c r="K11" i="26"/>
  <c r="L11" i="26"/>
  <c r="M11" i="26"/>
  <c r="N11" i="26"/>
  <c r="O11" i="26"/>
  <c r="P11" i="26"/>
  <c r="Q11" i="26"/>
  <c r="D12" i="26"/>
  <c r="E12" i="26"/>
  <c r="F12" i="26"/>
  <c r="G12" i="26"/>
  <c r="H12" i="26"/>
  <c r="I12" i="26"/>
  <c r="J12" i="26"/>
  <c r="K12" i="26"/>
  <c r="L12" i="26"/>
  <c r="M12" i="26"/>
  <c r="N12" i="26"/>
  <c r="Q12" i="26"/>
  <c r="D13" i="26"/>
  <c r="E13" i="26"/>
  <c r="F13" i="26"/>
  <c r="G13" i="26"/>
  <c r="H13" i="26"/>
  <c r="I13" i="26"/>
  <c r="J13" i="26"/>
  <c r="K13" i="26"/>
  <c r="L13" i="26"/>
  <c r="M13" i="26"/>
  <c r="N13" i="26"/>
  <c r="O13" i="26"/>
  <c r="P13" i="26"/>
  <c r="Q13" i="26"/>
  <c r="D14" i="26"/>
  <c r="E14" i="26"/>
  <c r="F14" i="26"/>
  <c r="G14" i="26"/>
  <c r="H14" i="26"/>
  <c r="I14" i="26"/>
  <c r="J14" i="26"/>
  <c r="K14" i="26"/>
  <c r="L14" i="26"/>
  <c r="M14" i="26"/>
  <c r="N14" i="26"/>
  <c r="O14" i="26"/>
  <c r="P14" i="26"/>
  <c r="Q14" i="26"/>
  <c r="D15" i="26"/>
  <c r="E15" i="26"/>
  <c r="F15" i="26"/>
  <c r="G15" i="26"/>
  <c r="H15" i="26"/>
  <c r="I15" i="26"/>
  <c r="J15" i="26"/>
  <c r="K15" i="26"/>
  <c r="L15" i="26"/>
  <c r="M15" i="26"/>
  <c r="N15" i="26"/>
  <c r="O15" i="26"/>
  <c r="P15" i="26"/>
  <c r="Q15" i="26"/>
  <c r="D16" i="26"/>
  <c r="E16" i="26"/>
  <c r="F16" i="26"/>
  <c r="G16" i="26"/>
  <c r="H16" i="26"/>
  <c r="I16" i="26"/>
  <c r="J16" i="26"/>
  <c r="K16" i="26"/>
  <c r="L16" i="26"/>
  <c r="M16" i="26"/>
  <c r="N16" i="26"/>
  <c r="O16" i="26"/>
  <c r="P16" i="26"/>
  <c r="Q16" i="26"/>
  <c r="D17" i="26"/>
  <c r="E17" i="26"/>
  <c r="F17" i="26"/>
  <c r="G17" i="26"/>
  <c r="H17" i="26"/>
  <c r="I17" i="26"/>
  <c r="J17" i="26"/>
  <c r="K17" i="26"/>
  <c r="L17" i="26"/>
  <c r="M17" i="26"/>
  <c r="N17" i="26"/>
  <c r="Q17" i="26"/>
  <c r="D18" i="26"/>
  <c r="E18" i="26"/>
  <c r="F18" i="26"/>
  <c r="G18" i="26"/>
  <c r="H18" i="26"/>
  <c r="I18" i="26"/>
  <c r="J18" i="26"/>
  <c r="K18" i="26"/>
  <c r="L18" i="26"/>
  <c r="M18" i="26"/>
  <c r="N18" i="26"/>
  <c r="O18" i="26"/>
  <c r="P18" i="26"/>
  <c r="Q18" i="26"/>
  <c r="D19" i="26"/>
  <c r="E19" i="26"/>
  <c r="F19" i="26"/>
  <c r="G19" i="26"/>
  <c r="H19" i="26"/>
  <c r="I19" i="26"/>
  <c r="J19" i="26"/>
  <c r="K19" i="26"/>
  <c r="L19" i="26"/>
  <c r="M19" i="26"/>
  <c r="N19" i="26"/>
  <c r="O19" i="26"/>
  <c r="P19" i="26"/>
  <c r="Q19" i="26"/>
  <c r="D20" i="26"/>
  <c r="E20" i="26"/>
  <c r="F20" i="26"/>
  <c r="G20" i="26"/>
  <c r="H20" i="26"/>
  <c r="I20" i="26"/>
  <c r="J20" i="26"/>
  <c r="K20" i="26"/>
  <c r="L20" i="26"/>
  <c r="M20" i="26"/>
  <c r="N20" i="26"/>
  <c r="O20" i="26"/>
  <c r="P20" i="26"/>
  <c r="Q20" i="26"/>
  <c r="D21" i="26"/>
  <c r="E21" i="26"/>
  <c r="F21" i="26"/>
  <c r="G21" i="26"/>
  <c r="H21" i="26"/>
  <c r="I21" i="26"/>
  <c r="J21" i="26"/>
  <c r="K21" i="26"/>
  <c r="L21" i="26"/>
  <c r="M21" i="26"/>
  <c r="N21" i="26"/>
  <c r="Q21" i="26"/>
  <c r="D22" i="26"/>
  <c r="E22" i="26"/>
  <c r="F22" i="26"/>
  <c r="G22" i="26"/>
  <c r="H22" i="26"/>
  <c r="I22" i="26"/>
  <c r="J22" i="26"/>
  <c r="K22" i="26"/>
  <c r="L22" i="26"/>
  <c r="M22" i="26"/>
  <c r="N22" i="26"/>
  <c r="O22" i="26"/>
  <c r="P22" i="26"/>
  <c r="Q22" i="26"/>
  <c r="D23" i="26"/>
  <c r="E23" i="26"/>
  <c r="F23" i="26"/>
  <c r="G23" i="26"/>
  <c r="H23" i="26"/>
  <c r="I23" i="26"/>
  <c r="J23" i="26"/>
  <c r="K23" i="26"/>
  <c r="L23" i="26"/>
  <c r="M23" i="26"/>
  <c r="N23" i="26"/>
  <c r="O23" i="26"/>
  <c r="P23" i="26"/>
  <c r="Q23" i="26"/>
  <c r="D24" i="26"/>
  <c r="E24" i="26"/>
  <c r="F24" i="26"/>
  <c r="G24" i="26"/>
  <c r="H24" i="26"/>
  <c r="I24" i="26"/>
  <c r="J24" i="26"/>
  <c r="K24" i="26"/>
  <c r="L24" i="26"/>
  <c r="M24" i="26"/>
  <c r="N24" i="26"/>
  <c r="O24" i="26"/>
  <c r="P24" i="26"/>
  <c r="Q24" i="26"/>
  <c r="D25" i="26"/>
  <c r="E25" i="26"/>
  <c r="F25" i="26"/>
  <c r="G25" i="26"/>
  <c r="H25" i="26"/>
  <c r="I25" i="26"/>
  <c r="J25" i="26"/>
  <c r="K25" i="26"/>
  <c r="L25" i="26"/>
  <c r="M25" i="26"/>
  <c r="N25" i="26"/>
  <c r="O25" i="26"/>
  <c r="P25" i="26"/>
  <c r="Q25" i="26"/>
  <c r="D26" i="26"/>
  <c r="E26" i="26"/>
  <c r="F26" i="26"/>
  <c r="G26" i="26"/>
  <c r="H26" i="26"/>
  <c r="I26" i="26"/>
  <c r="J26" i="26"/>
  <c r="K26" i="26"/>
  <c r="L26" i="26"/>
  <c r="M26" i="26"/>
  <c r="N26" i="26"/>
  <c r="O26" i="26"/>
  <c r="P26" i="26"/>
  <c r="Q26" i="26"/>
  <c r="D27" i="26"/>
  <c r="E27" i="26"/>
  <c r="F27" i="26"/>
  <c r="G27" i="26"/>
  <c r="H27" i="26"/>
  <c r="I27" i="26"/>
  <c r="J27" i="26"/>
  <c r="K27" i="26"/>
  <c r="L27" i="26"/>
  <c r="M27" i="26"/>
  <c r="N27" i="26"/>
  <c r="O27" i="26"/>
  <c r="P27" i="26"/>
  <c r="Q27" i="26"/>
  <c r="D28" i="26"/>
  <c r="E28" i="26"/>
  <c r="F28" i="26"/>
  <c r="G28" i="26"/>
  <c r="H28" i="26"/>
  <c r="I28" i="26"/>
  <c r="J28" i="26"/>
  <c r="K28" i="26"/>
  <c r="L28" i="26"/>
  <c r="M28" i="26"/>
  <c r="N28" i="26"/>
  <c r="O28" i="26"/>
  <c r="Q28" i="26"/>
  <c r="D29" i="26"/>
  <c r="E29" i="26"/>
  <c r="F29" i="26"/>
  <c r="G29" i="26"/>
  <c r="H29" i="26"/>
  <c r="I29" i="26"/>
  <c r="J29" i="26"/>
  <c r="K29" i="26"/>
  <c r="L29" i="26"/>
  <c r="M29" i="26"/>
  <c r="N29" i="26"/>
  <c r="O29" i="26"/>
  <c r="P29" i="26"/>
  <c r="Q29" i="26"/>
  <c r="D30" i="26"/>
  <c r="E30" i="26"/>
  <c r="F30" i="26"/>
  <c r="G30" i="26"/>
  <c r="H30" i="26"/>
  <c r="I30" i="26"/>
  <c r="J30" i="26"/>
  <c r="K30" i="26"/>
  <c r="L30" i="26"/>
  <c r="M30" i="26"/>
  <c r="N30" i="26"/>
  <c r="O30" i="26"/>
  <c r="Q30" i="26"/>
  <c r="D31" i="26"/>
  <c r="E31" i="26"/>
  <c r="F31" i="26"/>
  <c r="G31" i="26"/>
  <c r="H31" i="26"/>
  <c r="I31" i="26"/>
  <c r="J31" i="26"/>
  <c r="K31" i="26"/>
  <c r="L31" i="26"/>
  <c r="M31" i="26"/>
  <c r="N31" i="26"/>
  <c r="O31" i="26"/>
  <c r="P31" i="26"/>
  <c r="Q31" i="26"/>
  <c r="D32" i="26"/>
  <c r="E32" i="26"/>
  <c r="F32" i="26"/>
  <c r="G32" i="26"/>
  <c r="H32" i="26"/>
  <c r="I32" i="26"/>
  <c r="J32" i="26"/>
  <c r="K32" i="26"/>
  <c r="L32" i="26"/>
  <c r="M32" i="26"/>
  <c r="N32" i="26"/>
  <c r="O32" i="26"/>
  <c r="P32" i="26"/>
  <c r="Q32" i="26"/>
  <c r="D33" i="26"/>
  <c r="E33" i="26"/>
  <c r="F33" i="26"/>
  <c r="G33" i="26"/>
  <c r="H33" i="26"/>
  <c r="I33" i="26"/>
  <c r="J33" i="26"/>
  <c r="K33" i="26"/>
  <c r="L33" i="26"/>
  <c r="M33" i="26"/>
  <c r="N33" i="26"/>
  <c r="Q33" i="26"/>
  <c r="D34" i="26"/>
  <c r="E34" i="26"/>
  <c r="F34" i="26"/>
  <c r="G34" i="26"/>
  <c r="H34" i="26"/>
  <c r="I34" i="26"/>
  <c r="J34" i="26"/>
  <c r="K34" i="26"/>
  <c r="L34" i="26"/>
  <c r="M34" i="26"/>
  <c r="N34" i="26"/>
  <c r="Q34" i="26"/>
  <c r="D35" i="26"/>
  <c r="E35" i="26"/>
  <c r="F35" i="26"/>
  <c r="G35" i="26"/>
  <c r="H35" i="26"/>
  <c r="I35" i="26"/>
  <c r="J35" i="26"/>
  <c r="K35" i="26"/>
  <c r="L35" i="26"/>
  <c r="M35" i="26"/>
  <c r="N35" i="26"/>
  <c r="O35" i="26"/>
  <c r="P35" i="26"/>
  <c r="Q35" i="26"/>
  <c r="D36" i="26"/>
  <c r="E36" i="26"/>
  <c r="F36" i="26"/>
  <c r="G36" i="26"/>
  <c r="H36" i="26"/>
  <c r="I36" i="26"/>
  <c r="J36" i="26"/>
  <c r="K36" i="26"/>
  <c r="L36" i="26"/>
  <c r="M36" i="26"/>
  <c r="N36" i="26"/>
  <c r="O36" i="26"/>
  <c r="P36" i="26"/>
  <c r="Q36" i="26"/>
  <c r="D37" i="26"/>
  <c r="E37" i="26"/>
  <c r="F37" i="26"/>
  <c r="G37" i="26"/>
  <c r="H37" i="26"/>
  <c r="I37" i="26"/>
  <c r="J37" i="26"/>
  <c r="K37" i="26"/>
  <c r="L37" i="26"/>
  <c r="M37" i="26"/>
  <c r="N37" i="26"/>
  <c r="O37" i="26"/>
  <c r="P37" i="26"/>
  <c r="Q37" i="26"/>
  <c r="D38" i="26"/>
  <c r="E38" i="26"/>
  <c r="F38" i="26"/>
  <c r="G38" i="26"/>
  <c r="H38" i="26"/>
  <c r="I38" i="26"/>
  <c r="J38" i="26"/>
  <c r="K38" i="26"/>
  <c r="L38" i="26"/>
  <c r="M38" i="26"/>
  <c r="N38" i="26"/>
  <c r="O38" i="26"/>
  <c r="P38" i="26"/>
  <c r="Q38" i="26"/>
  <c r="D39" i="26"/>
  <c r="E39" i="26"/>
  <c r="F39" i="26"/>
  <c r="G39" i="26"/>
  <c r="H39" i="26"/>
  <c r="I39" i="26"/>
  <c r="J39" i="26"/>
  <c r="K39" i="26"/>
  <c r="L39" i="26"/>
  <c r="M39" i="26"/>
  <c r="N39" i="26"/>
  <c r="O39" i="26"/>
  <c r="P39" i="26"/>
  <c r="Q39" i="26"/>
  <c r="D40" i="26"/>
  <c r="E40" i="26"/>
  <c r="F40" i="26"/>
  <c r="G40" i="26"/>
  <c r="H40" i="26"/>
  <c r="I40" i="26"/>
  <c r="J40" i="26"/>
  <c r="K40" i="26"/>
  <c r="L40" i="26"/>
  <c r="M40" i="26"/>
  <c r="N40" i="26"/>
  <c r="O40" i="26"/>
  <c r="P40" i="26"/>
  <c r="Q40" i="26"/>
  <c r="D41" i="26"/>
  <c r="E41" i="26"/>
  <c r="F41" i="26"/>
  <c r="G41" i="26"/>
  <c r="H41" i="26"/>
  <c r="I41" i="26"/>
  <c r="J41" i="26"/>
  <c r="K41" i="26"/>
  <c r="L41" i="26"/>
  <c r="M41" i="26"/>
  <c r="N41" i="26"/>
  <c r="O41" i="26"/>
  <c r="P41" i="26"/>
  <c r="Q41" i="26"/>
  <c r="D42" i="26"/>
  <c r="E42" i="26"/>
  <c r="F42" i="26"/>
  <c r="G42" i="26"/>
  <c r="H42" i="26"/>
  <c r="I42" i="26"/>
  <c r="J42" i="26"/>
  <c r="K42" i="26"/>
  <c r="L42" i="26"/>
  <c r="M42" i="26"/>
  <c r="N42" i="26"/>
  <c r="O42" i="26"/>
  <c r="P42" i="26"/>
  <c r="Q42" i="26"/>
  <c r="D43" i="26"/>
  <c r="E43" i="26"/>
  <c r="F43" i="26"/>
  <c r="G43" i="26"/>
  <c r="H43" i="26"/>
  <c r="I43" i="26"/>
  <c r="J43" i="26"/>
  <c r="K43" i="26"/>
  <c r="L43" i="26"/>
  <c r="M43" i="26"/>
  <c r="N43" i="26"/>
  <c r="O43" i="26"/>
  <c r="P43" i="26"/>
  <c r="Q43" i="26"/>
  <c r="D44" i="26"/>
  <c r="E44" i="26"/>
  <c r="F44" i="26"/>
  <c r="G44" i="26"/>
  <c r="H44" i="26"/>
  <c r="I44" i="26"/>
  <c r="J44" i="26"/>
  <c r="K44" i="26"/>
  <c r="L44" i="26"/>
  <c r="M44" i="26"/>
  <c r="N44" i="26"/>
  <c r="O44" i="26"/>
  <c r="P44" i="26"/>
  <c r="Q44" i="26"/>
  <c r="D45" i="26"/>
  <c r="E45" i="26"/>
  <c r="F45" i="26"/>
  <c r="G45" i="26"/>
  <c r="H45" i="26"/>
  <c r="I45" i="26"/>
  <c r="J45" i="26"/>
  <c r="K45" i="26"/>
  <c r="L45" i="26"/>
  <c r="M45" i="26"/>
  <c r="N45" i="26"/>
  <c r="O45" i="26"/>
  <c r="P45" i="26"/>
  <c r="Q45" i="26"/>
  <c r="D46" i="26"/>
  <c r="E46" i="26"/>
  <c r="F46" i="26"/>
  <c r="G46" i="26"/>
  <c r="H46" i="26"/>
  <c r="I46" i="26"/>
  <c r="J46" i="26"/>
  <c r="K46" i="26"/>
  <c r="L46" i="26"/>
  <c r="M46" i="26"/>
  <c r="N46" i="26"/>
  <c r="O46" i="26"/>
  <c r="P46" i="26"/>
  <c r="Q46" i="26"/>
  <c r="D47" i="26"/>
  <c r="E47" i="26"/>
  <c r="F47" i="26"/>
  <c r="G47" i="26"/>
  <c r="H47" i="26"/>
  <c r="I47" i="26"/>
  <c r="J47" i="26"/>
  <c r="K47" i="26"/>
  <c r="L47" i="26"/>
  <c r="M47" i="26"/>
  <c r="N47" i="26"/>
  <c r="O47" i="26"/>
  <c r="P47" i="26"/>
  <c r="Q47" i="26"/>
  <c r="D48" i="26"/>
  <c r="E48" i="26"/>
  <c r="F48" i="26"/>
  <c r="G48" i="26"/>
  <c r="H48" i="26"/>
  <c r="I48" i="26"/>
  <c r="J48" i="26"/>
  <c r="K48" i="26"/>
  <c r="L48" i="26"/>
  <c r="M48" i="26"/>
  <c r="N48" i="26"/>
  <c r="O48" i="26"/>
  <c r="P48" i="26"/>
  <c r="Q48" i="26"/>
  <c r="D49" i="26"/>
  <c r="E49" i="26"/>
  <c r="F49" i="26"/>
  <c r="G49" i="26"/>
  <c r="H49" i="26"/>
  <c r="I49" i="26"/>
  <c r="J49" i="26"/>
  <c r="K49" i="26"/>
  <c r="L49" i="26"/>
  <c r="M49" i="26"/>
  <c r="N49" i="26"/>
  <c r="O49" i="26"/>
  <c r="P49" i="26"/>
  <c r="Q49" i="26"/>
  <c r="D50" i="26"/>
  <c r="E50" i="26"/>
  <c r="F50" i="26"/>
  <c r="G50" i="26"/>
  <c r="H50" i="26"/>
  <c r="I50" i="26"/>
  <c r="J50" i="26"/>
  <c r="K50" i="26"/>
  <c r="L50" i="26"/>
  <c r="M50" i="26"/>
  <c r="N50" i="26"/>
  <c r="O50" i="26"/>
  <c r="P50" i="26"/>
  <c r="Q50" i="26"/>
  <c r="D51" i="26"/>
  <c r="E51" i="26"/>
  <c r="F51" i="26"/>
  <c r="G51" i="26"/>
  <c r="H51" i="26"/>
  <c r="I51" i="26"/>
  <c r="J51" i="26"/>
  <c r="K51" i="26"/>
  <c r="L51" i="26"/>
  <c r="M51" i="26"/>
  <c r="N51" i="26"/>
  <c r="O51" i="26"/>
  <c r="P51" i="26"/>
  <c r="Q51" i="26"/>
  <c r="D52" i="26"/>
  <c r="E52" i="26"/>
  <c r="F52" i="26"/>
  <c r="G52" i="26"/>
  <c r="H52" i="26"/>
  <c r="I52" i="26"/>
  <c r="J52" i="26"/>
  <c r="K52" i="26"/>
  <c r="L52" i="26"/>
  <c r="M52" i="26"/>
  <c r="N52" i="26"/>
  <c r="O52" i="26"/>
  <c r="P52" i="26"/>
  <c r="Q52" i="26"/>
  <c r="D53" i="26"/>
  <c r="E53" i="26"/>
  <c r="F53" i="26"/>
  <c r="G53" i="26"/>
  <c r="H53" i="26"/>
  <c r="I53" i="26"/>
  <c r="J53" i="26"/>
  <c r="K53" i="26"/>
  <c r="L53" i="26"/>
  <c r="M53" i="26"/>
  <c r="N53" i="26"/>
  <c r="O53" i="26"/>
  <c r="P53" i="26"/>
  <c r="Q53" i="26"/>
  <c r="D54" i="26"/>
  <c r="E54" i="26"/>
  <c r="F54" i="26"/>
  <c r="G54" i="26"/>
  <c r="H54" i="26"/>
  <c r="I54" i="26"/>
  <c r="J54" i="26"/>
  <c r="K54" i="26"/>
  <c r="L54" i="26"/>
  <c r="M54" i="26"/>
  <c r="N54" i="26"/>
  <c r="O54" i="26"/>
  <c r="P54" i="26"/>
  <c r="Q54" i="26"/>
  <c r="D55" i="26"/>
  <c r="E55" i="26"/>
  <c r="F55" i="26"/>
  <c r="G55" i="26"/>
  <c r="H55" i="26"/>
  <c r="I55" i="26"/>
  <c r="J55" i="26"/>
  <c r="K55" i="26"/>
  <c r="L55" i="26"/>
  <c r="M55" i="26"/>
  <c r="N55" i="26"/>
  <c r="O55" i="26"/>
  <c r="P55" i="26"/>
  <c r="Q55" i="26"/>
  <c r="D56" i="26"/>
  <c r="E56" i="26"/>
  <c r="F56" i="26"/>
  <c r="G56" i="26"/>
  <c r="H56" i="26"/>
  <c r="I56" i="26"/>
  <c r="J56" i="26"/>
  <c r="K56" i="26"/>
  <c r="L56" i="26"/>
  <c r="M56" i="26"/>
  <c r="N56" i="26"/>
  <c r="O56" i="26"/>
  <c r="P56" i="26"/>
  <c r="Q56" i="26"/>
  <c r="D57" i="26"/>
  <c r="E57" i="26"/>
  <c r="F57" i="26"/>
  <c r="G57" i="26"/>
  <c r="H57" i="26"/>
  <c r="I57" i="26"/>
  <c r="J57" i="26"/>
  <c r="K57" i="26"/>
  <c r="L57" i="26"/>
  <c r="M57" i="26"/>
  <c r="N57" i="26"/>
  <c r="O57" i="26"/>
  <c r="P57" i="26"/>
  <c r="Q57" i="26"/>
  <c r="D58" i="26"/>
  <c r="E58" i="26"/>
  <c r="F58" i="26"/>
  <c r="G58" i="26"/>
  <c r="H58" i="26"/>
  <c r="I58" i="26"/>
  <c r="J58" i="26"/>
  <c r="K58" i="26"/>
  <c r="L58" i="26"/>
  <c r="M58" i="26"/>
  <c r="N58" i="26"/>
  <c r="O58" i="26"/>
  <c r="P58" i="26"/>
  <c r="Q58" i="26"/>
  <c r="D59" i="26"/>
  <c r="E59" i="26"/>
  <c r="F59" i="26"/>
  <c r="G59" i="26"/>
  <c r="H59" i="26"/>
  <c r="I59" i="26"/>
  <c r="J59" i="26"/>
  <c r="K59" i="26"/>
  <c r="L59" i="26"/>
  <c r="M59" i="26"/>
  <c r="N59" i="26"/>
  <c r="O59" i="26"/>
  <c r="P59" i="26"/>
  <c r="Q59" i="26"/>
  <c r="D60" i="26"/>
  <c r="E60" i="26"/>
  <c r="F60" i="26"/>
  <c r="G60" i="26"/>
  <c r="H60" i="26"/>
  <c r="I60" i="26"/>
  <c r="J60" i="26"/>
  <c r="K60" i="26"/>
  <c r="L60" i="26"/>
  <c r="M60" i="26"/>
  <c r="N60" i="26"/>
  <c r="O60" i="26"/>
  <c r="P60" i="26"/>
  <c r="Q60" i="26"/>
  <c r="D61" i="26"/>
  <c r="E61" i="26"/>
  <c r="F61" i="26"/>
  <c r="G61" i="26"/>
  <c r="H61" i="26"/>
  <c r="I61" i="26"/>
  <c r="J61" i="26"/>
  <c r="K61" i="26"/>
  <c r="L61" i="26"/>
  <c r="M61" i="26"/>
  <c r="N61" i="26"/>
  <c r="O61" i="26"/>
  <c r="P61" i="26"/>
  <c r="Q61" i="26"/>
  <c r="D62" i="26"/>
  <c r="E62" i="26"/>
  <c r="F62" i="26"/>
  <c r="G62" i="26"/>
  <c r="H62" i="26"/>
  <c r="I62" i="26"/>
  <c r="J62" i="26"/>
  <c r="K62" i="26"/>
  <c r="L62" i="26"/>
  <c r="M62" i="26"/>
  <c r="N62" i="26"/>
  <c r="O62" i="26"/>
  <c r="P62" i="26"/>
  <c r="Q62" i="26"/>
  <c r="D63" i="26"/>
  <c r="E63" i="26"/>
  <c r="F63" i="26"/>
  <c r="G63" i="26"/>
  <c r="H63" i="26"/>
  <c r="I63" i="26"/>
  <c r="J63" i="26"/>
  <c r="K63" i="26"/>
  <c r="L63" i="26"/>
  <c r="M63" i="26"/>
  <c r="N63" i="26"/>
  <c r="O63" i="26"/>
  <c r="P63" i="26"/>
  <c r="Q63" i="26"/>
  <c r="D64" i="26"/>
  <c r="E64" i="26"/>
  <c r="F64" i="26"/>
  <c r="G64" i="26"/>
  <c r="H64" i="26"/>
  <c r="I64" i="26"/>
  <c r="J64" i="26"/>
  <c r="K64" i="26"/>
  <c r="L64" i="26"/>
  <c r="M64" i="26"/>
  <c r="N64" i="26"/>
  <c r="O64" i="26"/>
  <c r="P64" i="26"/>
  <c r="Q64" i="26"/>
  <c r="D65" i="26"/>
  <c r="E65" i="26"/>
  <c r="F65" i="26"/>
  <c r="G65" i="26"/>
  <c r="H65" i="26"/>
  <c r="I65" i="26"/>
  <c r="J65" i="26"/>
  <c r="K65" i="26"/>
  <c r="L65" i="26"/>
  <c r="M65" i="26"/>
  <c r="N65" i="26"/>
  <c r="O65" i="26"/>
  <c r="P65" i="26"/>
  <c r="Q65" i="26"/>
  <c r="D66" i="26"/>
  <c r="E66" i="26"/>
  <c r="F66" i="26"/>
  <c r="G66" i="26"/>
  <c r="H66" i="26"/>
  <c r="I66" i="26"/>
  <c r="J66" i="26"/>
  <c r="K66" i="26"/>
  <c r="L66" i="26"/>
  <c r="M66" i="26"/>
  <c r="N66" i="26"/>
  <c r="O66" i="26"/>
  <c r="P66" i="26"/>
  <c r="Q66" i="26"/>
  <c r="D67" i="26"/>
  <c r="E67" i="26"/>
  <c r="F67" i="26"/>
  <c r="G67" i="26"/>
  <c r="H67" i="26"/>
  <c r="I67" i="26"/>
  <c r="J67" i="26"/>
  <c r="K67" i="26"/>
  <c r="L67" i="26"/>
  <c r="M67" i="26"/>
  <c r="N67" i="26"/>
  <c r="O67" i="26"/>
  <c r="P67" i="26"/>
  <c r="Q67" i="26"/>
  <c r="D68" i="26"/>
  <c r="E68" i="26"/>
  <c r="F68" i="26"/>
  <c r="G68" i="26"/>
  <c r="H68" i="26"/>
  <c r="I68" i="26"/>
  <c r="J68" i="26"/>
  <c r="K68" i="26"/>
  <c r="L68" i="26"/>
  <c r="M68" i="26"/>
  <c r="N68" i="26"/>
  <c r="O68" i="26"/>
  <c r="P68" i="26"/>
  <c r="Q68" i="26"/>
  <c r="D69" i="26"/>
  <c r="E69" i="26"/>
  <c r="F69" i="26"/>
  <c r="G69" i="26"/>
  <c r="H69" i="26"/>
  <c r="I69" i="26"/>
  <c r="J69" i="26"/>
  <c r="K69" i="26"/>
  <c r="L69" i="26"/>
  <c r="M69" i="26"/>
  <c r="N69" i="26"/>
  <c r="O69" i="26"/>
  <c r="P69" i="26"/>
  <c r="Q69" i="26"/>
  <c r="D70" i="26"/>
  <c r="E70" i="26"/>
  <c r="F70" i="26"/>
  <c r="G70" i="26"/>
  <c r="H70" i="26"/>
  <c r="I70" i="26"/>
  <c r="J70" i="26"/>
  <c r="K70" i="26"/>
  <c r="L70" i="26"/>
  <c r="M70" i="26"/>
  <c r="N70" i="26"/>
  <c r="O70" i="26"/>
  <c r="P70" i="26"/>
  <c r="Q70" i="26"/>
  <c r="D71" i="26"/>
  <c r="E71" i="26"/>
  <c r="F71" i="26"/>
  <c r="G71" i="26"/>
  <c r="H71" i="26"/>
  <c r="I71" i="26"/>
  <c r="J71" i="26"/>
  <c r="K71" i="26"/>
  <c r="L71" i="26"/>
  <c r="M71" i="26"/>
  <c r="N71" i="26"/>
  <c r="O71" i="26"/>
  <c r="P71" i="26"/>
  <c r="Q71" i="26"/>
  <c r="D72" i="26"/>
  <c r="E72" i="26"/>
  <c r="F72" i="26"/>
  <c r="G72" i="26"/>
  <c r="H72" i="26"/>
  <c r="I72" i="26"/>
  <c r="J72" i="26"/>
  <c r="K72" i="26"/>
  <c r="L72" i="26"/>
  <c r="M72" i="26"/>
  <c r="N72" i="26"/>
  <c r="O72" i="26"/>
  <c r="P72" i="26"/>
  <c r="Q72" i="26"/>
  <c r="D73" i="26"/>
  <c r="E73" i="26"/>
  <c r="F73" i="26"/>
  <c r="G73" i="26"/>
  <c r="H73" i="26"/>
  <c r="I73" i="26"/>
  <c r="J73" i="26"/>
  <c r="K73" i="26"/>
  <c r="L73" i="26"/>
  <c r="M73" i="26"/>
  <c r="N73" i="26"/>
  <c r="O73" i="26"/>
  <c r="P73" i="26"/>
  <c r="Q73" i="26"/>
  <c r="D74" i="26"/>
  <c r="E74" i="26"/>
  <c r="F74" i="26"/>
  <c r="G74" i="26"/>
  <c r="H74" i="26"/>
  <c r="I74" i="26"/>
  <c r="J74" i="26"/>
  <c r="K74" i="26"/>
  <c r="L74" i="26"/>
  <c r="M74" i="26"/>
  <c r="N74" i="26"/>
  <c r="O74" i="26"/>
  <c r="P74" i="26"/>
  <c r="Q74" i="26"/>
  <c r="D75" i="26"/>
  <c r="E75" i="26"/>
  <c r="F75" i="26"/>
  <c r="G75" i="26"/>
  <c r="H75" i="26"/>
  <c r="I75" i="26"/>
  <c r="J75" i="26"/>
  <c r="K75" i="26"/>
  <c r="L75" i="26"/>
  <c r="M75" i="26"/>
  <c r="N75" i="26"/>
  <c r="O75" i="26"/>
  <c r="P75" i="26"/>
  <c r="Q75" i="26"/>
  <c r="D76" i="26"/>
  <c r="E76" i="26"/>
  <c r="F76" i="26"/>
  <c r="G76" i="26"/>
  <c r="H76" i="26"/>
  <c r="I76" i="26"/>
  <c r="J76" i="26"/>
  <c r="K76" i="26"/>
  <c r="L76" i="26"/>
  <c r="M76" i="26"/>
  <c r="N76" i="26"/>
  <c r="O76" i="26"/>
  <c r="P76" i="26"/>
  <c r="Q76" i="26"/>
  <c r="D77" i="26"/>
  <c r="E77" i="26"/>
  <c r="F77" i="26"/>
  <c r="G77" i="26"/>
  <c r="H77" i="26"/>
  <c r="I77" i="26"/>
  <c r="J77" i="26"/>
  <c r="K77" i="26"/>
  <c r="L77" i="26"/>
  <c r="M77" i="26"/>
  <c r="N77" i="26"/>
  <c r="O77" i="26"/>
  <c r="P77" i="26"/>
  <c r="Q77" i="26"/>
  <c r="D78" i="26"/>
  <c r="E78" i="26"/>
  <c r="F78" i="26"/>
  <c r="G78" i="26"/>
  <c r="H78" i="26"/>
  <c r="I78" i="26"/>
  <c r="J78" i="26"/>
  <c r="K78" i="26"/>
  <c r="L78" i="26"/>
  <c r="M78" i="26"/>
  <c r="N78" i="26"/>
  <c r="O78" i="26"/>
  <c r="P78" i="26"/>
  <c r="Q78" i="26"/>
  <c r="D79" i="26"/>
  <c r="E79" i="26"/>
  <c r="F79" i="26"/>
  <c r="G79" i="26"/>
  <c r="H79" i="26"/>
  <c r="I79" i="26"/>
  <c r="J79" i="26"/>
  <c r="K79" i="26"/>
  <c r="L79" i="26"/>
  <c r="M79" i="26"/>
  <c r="N79" i="26"/>
  <c r="O79" i="26"/>
  <c r="P79" i="26"/>
  <c r="Q79" i="26"/>
  <c r="D80" i="26"/>
  <c r="E80" i="26"/>
  <c r="F80" i="26"/>
  <c r="G80" i="26"/>
  <c r="H80" i="26"/>
  <c r="I80" i="26"/>
  <c r="J80" i="26"/>
  <c r="K80" i="26"/>
  <c r="L80" i="26"/>
  <c r="M80" i="26"/>
  <c r="N80" i="26"/>
  <c r="O80" i="26"/>
  <c r="P80" i="26"/>
  <c r="Q80" i="26"/>
  <c r="D81" i="26"/>
  <c r="E81" i="26"/>
  <c r="F81" i="26"/>
  <c r="G81" i="26"/>
  <c r="H81" i="26"/>
  <c r="I81" i="26"/>
  <c r="J81" i="26"/>
  <c r="K81" i="26"/>
  <c r="L81" i="26"/>
  <c r="M81" i="26"/>
  <c r="N81" i="26"/>
  <c r="O81" i="26"/>
  <c r="P81" i="26"/>
  <c r="Q81" i="26"/>
  <c r="D82" i="26"/>
  <c r="E82" i="26"/>
  <c r="F82" i="26"/>
  <c r="G82" i="26"/>
  <c r="H82" i="26"/>
  <c r="I82" i="26"/>
  <c r="J82" i="26"/>
  <c r="K82" i="26"/>
  <c r="L82" i="26"/>
  <c r="M82" i="26"/>
  <c r="N82" i="26"/>
  <c r="O82" i="26"/>
  <c r="P82" i="26"/>
  <c r="Q82" i="26"/>
  <c r="D83" i="26"/>
  <c r="E83" i="26"/>
  <c r="F83" i="26"/>
  <c r="G83" i="26"/>
  <c r="H83" i="26"/>
  <c r="I83" i="26"/>
  <c r="J83" i="26"/>
  <c r="K83" i="26"/>
  <c r="L83" i="26"/>
  <c r="M83" i="26"/>
  <c r="N83" i="26"/>
  <c r="O83" i="26"/>
  <c r="P83" i="26"/>
  <c r="Q83" i="26"/>
  <c r="D84" i="26"/>
  <c r="E84" i="26"/>
  <c r="F84" i="26"/>
  <c r="G84" i="26"/>
  <c r="H84" i="26"/>
  <c r="I84" i="26"/>
  <c r="J84" i="26"/>
  <c r="K84" i="26"/>
  <c r="L84" i="26"/>
  <c r="M84" i="26"/>
  <c r="N84" i="26"/>
  <c r="O84" i="26"/>
  <c r="P84" i="26"/>
  <c r="Q84" i="26"/>
  <c r="D85" i="26"/>
  <c r="E85" i="26"/>
  <c r="F85" i="26"/>
  <c r="G85" i="26"/>
  <c r="H85" i="26"/>
  <c r="I85" i="26"/>
  <c r="J85" i="26"/>
  <c r="K85" i="26"/>
  <c r="L85" i="26"/>
  <c r="M85" i="26"/>
  <c r="N85" i="26"/>
  <c r="O85" i="26"/>
  <c r="P85" i="26"/>
  <c r="Q85" i="26"/>
  <c r="D86" i="26"/>
  <c r="E86" i="26"/>
  <c r="F86" i="26"/>
  <c r="G86" i="26"/>
  <c r="H86" i="26"/>
  <c r="I86" i="26"/>
  <c r="J86" i="26"/>
  <c r="K86" i="26"/>
  <c r="L86" i="26"/>
  <c r="M86" i="26"/>
  <c r="N86" i="26"/>
  <c r="O86" i="26"/>
  <c r="P86" i="26"/>
  <c r="Q86" i="26"/>
  <c r="D87" i="26"/>
  <c r="E87" i="26"/>
  <c r="F87" i="26"/>
  <c r="G87" i="26"/>
  <c r="H87" i="26"/>
  <c r="I87" i="26"/>
  <c r="J87" i="26"/>
  <c r="K87" i="26"/>
  <c r="L87" i="26"/>
  <c r="M87" i="26"/>
  <c r="N87" i="26"/>
  <c r="O87" i="26"/>
  <c r="P87" i="26"/>
  <c r="Q87" i="26"/>
  <c r="D88" i="26"/>
  <c r="E88" i="26"/>
  <c r="F88" i="26"/>
  <c r="G88" i="26"/>
  <c r="H88" i="26"/>
  <c r="I88" i="26"/>
  <c r="J88" i="26"/>
  <c r="K88" i="26"/>
  <c r="L88" i="26"/>
  <c r="M88" i="26"/>
  <c r="N88" i="26"/>
  <c r="O88" i="26"/>
  <c r="P88" i="26"/>
  <c r="Q88" i="26"/>
  <c r="D89" i="26"/>
  <c r="E89" i="26"/>
  <c r="F89" i="26"/>
  <c r="G89" i="26"/>
  <c r="H89" i="26"/>
  <c r="I89" i="26"/>
  <c r="J89" i="26"/>
  <c r="K89" i="26"/>
  <c r="L89" i="26"/>
  <c r="M89" i="26"/>
  <c r="N89" i="26"/>
  <c r="O89" i="26"/>
  <c r="P89" i="26"/>
  <c r="Q89" i="26"/>
  <c r="D90" i="26"/>
  <c r="E90" i="26"/>
  <c r="F90" i="26"/>
  <c r="G90" i="26"/>
  <c r="H90" i="26"/>
  <c r="I90" i="26"/>
  <c r="J90" i="26"/>
  <c r="K90" i="26"/>
  <c r="L90" i="26"/>
  <c r="M90" i="26"/>
  <c r="N90" i="26"/>
  <c r="O90" i="26"/>
  <c r="P90" i="26"/>
  <c r="Q90" i="26"/>
  <c r="D91" i="26"/>
  <c r="E91" i="26"/>
  <c r="F91" i="26"/>
  <c r="G91" i="26"/>
  <c r="H91" i="26"/>
  <c r="I91" i="26"/>
  <c r="J91" i="26"/>
  <c r="K91" i="26"/>
  <c r="L91" i="26"/>
  <c r="M91" i="26"/>
  <c r="N91" i="26"/>
  <c r="O91" i="26"/>
  <c r="P91" i="26"/>
  <c r="Q91" i="26"/>
  <c r="D92" i="26"/>
  <c r="E92" i="26"/>
  <c r="F92" i="26"/>
  <c r="G92" i="26"/>
  <c r="H92" i="26"/>
  <c r="I92" i="26"/>
  <c r="J92" i="26"/>
  <c r="K92" i="26"/>
  <c r="L92" i="26"/>
  <c r="M92" i="26"/>
  <c r="N92" i="26"/>
  <c r="O92" i="26"/>
  <c r="P92" i="26"/>
  <c r="Q92" i="26"/>
  <c r="D93" i="26"/>
  <c r="E93" i="26"/>
  <c r="F93" i="26"/>
  <c r="G93" i="26"/>
  <c r="H93" i="26"/>
  <c r="I93" i="26"/>
  <c r="J93" i="26"/>
  <c r="K93" i="26"/>
  <c r="L93" i="26"/>
  <c r="M93" i="26"/>
  <c r="N93" i="26"/>
  <c r="O93" i="26"/>
  <c r="P93" i="26"/>
  <c r="Q93" i="26"/>
  <c r="D94" i="26"/>
  <c r="E94" i="26"/>
  <c r="F94" i="26"/>
  <c r="G94" i="26"/>
  <c r="H94" i="26"/>
  <c r="I94" i="26"/>
  <c r="J94" i="26"/>
  <c r="K94" i="26"/>
  <c r="L94" i="26"/>
  <c r="M94" i="26"/>
  <c r="N94" i="26"/>
  <c r="O94" i="26"/>
  <c r="P94" i="26"/>
  <c r="Q94" i="26"/>
  <c r="D95" i="26"/>
  <c r="E95" i="26"/>
  <c r="F95" i="26"/>
  <c r="G95" i="26"/>
  <c r="H95" i="26"/>
  <c r="I95" i="26"/>
  <c r="J95" i="26"/>
  <c r="K95" i="26"/>
  <c r="L95" i="26"/>
  <c r="M95" i="26"/>
  <c r="N95" i="26"/>
  <c r="O95" i="26"/>
  <c r="P95" i="26"/>
  <c r="Q95" i="26"/>
  <c r="D96" i="26"/>
  <c r="E96" i="26"/>
  <c r="F96" i="26"/>
  <c r="G96" i="26"/>
  <c r="H96" i="26"/>
  <c r="I96" i="26"/>
  <c r="J96" i="26"/>
  <c r="K96" i="26"/>
  <c r="L96" i="26"/>
  <c r="M96" i="26"/>
  <c r="N96" i="26"/>
  <c r="O96" i="26"/>
  <c r="P96" i="26"/>
  <c r="Q96" i="26"/>
  <c r="D97" i="26"/>
  <c r="E97" i="26"/>
  <c r="F97" i="26"/>
  <c r="G97" i="26"/>
  <c r="H97" i="26"/>
  <c r="I97" i="26"/>
  <c r="J97" i="26"/>
  <c r="K97" i="26"/>
  <c r="L97" i="26"/>
  <c r="M97" i="26"/>
  <c r="N97" i="26"/>
  <c r="O97" i="26"/>
  <c r="P97" i="26"/>
  <c r="Q97" i="26"/>
  <c r="D98" i="26"/>
  <c r="E98" i="26"/>
  <c r="F98" i="26"/>
  <c r="G98" i="26"/>
  <c r="H98" i="26"/>
  <c r="I98" i="26"/>
  <c r="J98" i="26"/>
  <c r="K98" i="26"/>
  <c r="L98" i="26"/>
  <c r="M98" i="26"/>
  <c r="N98" i="26"/>
  <c r="O98" i="26"/>
  <c r="P98" i="26"/>
  <c r="Q98" i="26"/>
  <c r="D99" i="26"/>
  <c r="E99" i="26"/>
  <c r="F99" i="26"/>
  <c r="G99" i="26"/>
  <c r="H99" i="26"/>
  <c r="I99" i="26"/>
  <c r="J99" i="26"/>
  <c r="K99" i="26"/>
  <c r="L99" i="26"/>
  <c r="M99" i="26"/>
  <c r="N99" i="26"/>
  <c r="O99" i="26"/>
  <c r="P99" i="26"/>
  <c r="Q99" i="26"/>
  <c r="D100" i="26"/>
  <c r="E100" i="26"/>
  <c r="F100" i="26"/>
  <c r="G100" i="26"/>
  <c r="H100" i="26"/>
  <c r="I100" i="26"/>
  <c r="J100" i="26"/>
  <c r="K100" i="26"/>
  <c r="L100" i="26"/>
  <c r="M100" i="26"/>
  <c r="N100" i="26"/>
  <c r="O100" i="26"/>
  <c r="P100" i="26"/>
  <c r="Q100" i="26"/>
  <c r="D101" i="26"/>
  <c r="E101" i="26"/>
  <c r="F101" i="26"/>
  <c r="G101" i="26"/>
  <c r="H101" i="26"/>
  <c r="I101" i="26"/>
  <c r="J101" i="26"/>
  <c r="K101" i="26"/>
  <c r="L101" i="26"/>
  <c r="M101" i="26"/>
  <c r="N101" i="26"/>
  <c r="O101" i="26"/>
  <c r="P101" i="26"/>
  <c r="Q101" i="26"/>
  <c r="D102" i="26"/>
  <c r="E102" i="26"/>
  <c r="F102" i="26"/>
  <c r="G102" i="26"/>
  <c r="H102" i="26"/>
  <c r="I102" i="26"/>
  <c r="J102" i="26"/>
  <c r="K102" i="26"/>
  <c r="L102" i="26"/>
  <c r="M102" i="26"/>
  <c r="N102" i="26"/>
  <c r="O102" i="26"/>
  <c r="P102" i="26"/>
  <c r="Q102" i="26"/>
  <c r="D103" i="26"/>
  <c r="E103" i="26"/>
  <c r="F103" i="26"/>
  <c r="G103" i="26"/>
  <c r="H103" i="26"/>
  <c r="I103" i="26"/>
  <c r="J103" i="26"/>
  <c r="K103" i="26"/>
  <c r="L103" i="26"/>
  <c r="M103" i="26"/>
  <c r="N103" i="26"/>
  <c r="O103" i="26"/>
  <c r="P103" i="26"/>
  <c r="Q103" i="26"/>
  <c r="D104" i="26"/>
  <c r="E104" i="26"/>
  <c r="F104" i="26"/>
  <c r="G104" i="26"/>
  <c r="H104" i="26"/>
  <c r="I104" i="26"/>
  <c r="J104" i="26"/>
  <c r="K104" i="26"/>
  <c r="L104" i="26"/>
  <c r="M104" i="26"/>
  <c r="N104" i="26"/>
  <c r="O104" i="26"/>
  <c r="P104" i="26"/>
  <c r="Q104" i="26"/>
  <c r="D105" i="26"/>
  <c r="E105" i="26"/>
  <c r="F105" i="26"/>
  <c r="G105" i="26"/>
  <c r="H105" i="26"/>
  <c r="I105" i="26"/>
  <c r="J105" i="26"/>
  <c r="K105" i="26"/>
  <c r="L105" i="26"/>
  <c r="M105" i="26"/>
  <c r="N105" i="26"/>
  <c r="O105" i="26"/>
  <c r="P105" i="26"/>
  <c r="Q105" i="26"/>
  <c r="D106" i="26"/>
  <c r="E106" i="26"/>
  <c r="F106" i="26"/>
  <c r="G106" i="26"/>
  <c r="H106" i="26"/>
  <c r="I106" i="26"/>
  <c r="J106" i="26"/>
  <c r="K106" i="26"/>
  <c r="L106" i="26"/>
  <c r="M106" i="26"/>
  <c r="N106" i="26"/>
  <c r="Q106" i="26"/>
  <c r="D107" i="26"/>
  <c r="E107" i="26"/>
  <c r="F107" i="26"/>
  <c r="G107" i="26"/>
  <c r="H107" i="26"/>
  <c r="I107" i="26"/>
  <c r="J107" i="26"/>
  <c r="K107" i="26"/>
  <c r="L107" i="26"/>
  <c r="M107" i="26"/>
  <c r="N107" i="26"/>
  <c r="Q107" i="26"/>
  <c r="D108" i="26"/>
  <c r="E108" i="26"/>
  <c r="F108" i="26"/>
  <c r="G108" i="26"/>
  <c r="H108" i="26"/>
  <c r="I108" i="26"/>
  <c r="J108" i="26"/>
  <c r="K108" i="26"/>
  <c r="L108" i="26"/>
  <c r="M108" i="26"/>
  <c r="N108" i="26"/>
  <c r="Q108" i="26"/>
  <c r="D109" i="26"/>
  <c r="E109" i="26"/>
  <c r="F109" i="26"/>
  <c r="G109" i="26"/>
  <c r="H109" i="26"/>
  <c r="I109" i="26"/>
  <c r="J109" i="26"/>
  <c r="K109" i="26"/>
  <c r="L109" i="26"/>
  <c r="M109" i="26"/>
  <c r="N109" i="26"/>
  <c r="O109" i="26"/>
  <c r="P109" i="26"/>
  <c r="Q109" i="26"/>
  <c r="D110" i="26"/>
  <c r="E110" i="26"/>
  <c r="F110" i="26"/>
  <c r="G110" i="26"/>
  <c r="H110" i="26"/>
  <c r="I110" i="26"/>
  <c r="J110" i="26"/>
  <c r="K110" i="26"/>
  <c r="L110" i="26"/>
  <c r="M110" i="26"/>
  <c r="N110" i="26"/>
  <c r="O110" i="26"/>
  <c r="P110" i="26"/>
  <c r="Q110" i="26"/>
  <c r="D111" i="26"/>
  <c r="E111" i="26"/>
  <c r="F111" i="26"/>
  <c r="G111" i="26"/>
  <c r="H111" i="26"/>
  <c r="I111" i="26"/>
  <c r="J111" i="26"/>
  <c r="K111" i="26"/>
  <c r="L111" i="26"/>
  <c r="M111" i="26"/>
  <c r="N111" i="26"/>
  <c r="O111" i="26"/>
  <c r="P111" i="26"/>
  <c r="Q111" i="26"/>
  <c r="D112" i="26"/>
  <c r="E112" i="26"/>
  <c r="F112" i="26"/>
  <c r="G112" i="26"/>
  <c r="H112" i="26"/>
  <c r="I112" i="26"/>
  <c r="J112" i="26"/>
  <c r="K112" i="26"/>
  <c r="L112" i="26"/>
  <c r="M112" i="26"/>
  <c r="N112" i="26"/>
  <c r="O112" i="26"/>
  <c r="P112" i="26"/>
  <c r="Q112" i="26"/>
  <c r="D113" i="26"/>
  <c r="E113" i="26"/>
  <c r="F113" i="26"/>
  <c r="G113" i="26"/>
  <c r="H113" i="26"/>
  <c r="I113" i="26"/>
  <c r="J113" i="26"/>
  <c r="K113" i="26"/>
  <c r="L113" i="26"/>
  <c r="M113" i="26"/>
  <c r="N113" i="26"/>
  <c r="O113" i="26"/>
  <c r="P113" i="26"/>
  <c r="Q113" i="26"/>
  <c r="D114" i="26"/>
  <c r="E114" i="26"/>
  <c r="F114" i="26"/>
  <c r="G114" i="26"/>
  <c r="H114" i="26"/>
  <c r="I114" i="26"/>
  <c r="J114" i="26"/>
  <c r="K114" i="26"/>
  <c r="L114" i="26"/>
  <c r="M114" i="26"/>
  <c r="N114" i="26"/>
  <c r="O114" i="26"/>
  <c r="P114" i="26"/>
  <c r="Q114" i="26"/>
  <c r="D115" i="26"/>
  <c r="E115" i="26"/>
  <c r="F115" i="26"/>
  <c r="G115" i="26"/>
  <c r="H115" i="26"/>
  <c r="I115" i="26"/>
  <c r="J115" i="26"/>
  <c r="K115" i="26"/>
  <c r="L115" i="26"/>
  <c r="M115" i="26"/>
  <c r="N115" i="26"/>
  <c r="Q115" i="26"/>
  <c r="D116" i="26"/>
  <c r="E116" i="26"/>
  <c r="F116" i="26"/>
  <c r="G116" i="26"/>
  <c r="H116" i="26"/>
  <c r="I116" i="26"/>
  <c r="J116" i="26"/>
  <c r="K116" i="26"/>
  <c r="L116" i="26"/>
  <c r="M116" i="26"/>
  <c r="N116" i="26"/>
  <c r="Q116" i="26"/>
  <c r="D117" i="26"/>
  <c r="E117" i="26"/>
  <c r="F117" i="26"/>
  <c r="G117" i="26"/>
  <c r="H117" i="26"/>
  <c r="I117" i="26"/>
  <c r="J117" i="26"/>
  <c r="K117" i="26"/>
  <c r="L117" i="26"/>
  <c r="M117" i="26"/>
  <c r="N117" i="26"/>
  <c r="Q117" i="26"/>
  <c r="D118" i="26"/>
  <c r="E118" i="26"/>
  <c r="F118" i="26"/>
  <c r="G118" i="26"/>
  <c r="H118" i="26"/>
  <c r="I118" i="26"/>
  <c r="J118" i="26"/>
  <c r="K118" i="26"/>
  <c r="L118" i="26"/>
  <c r="M118" i="26"/>
  <c r="N118" i="26"/>
  <c r="Q118" i="26"/>
  <c r="D119" i="26"/>
  <c r="E119" i="26"/>
  <c r="F119" i="26"/>
  <c r="G119" i="26"/>
  <c r="H119" i="26"/>
  <c r="I119" i="26"/>
  <c r="J119" i="26"/>
  <c r="K119" i="26"/>
  <c r="L119" i="26"/>
  <c r="M119" i="26"/>
  <c r="N119" i="26"/>
  <c r="O119" i="26"/>
  <c r="P119" i="26"/>
  <c r="Q119" i="26"/>
  <c r="D120" i="26"/>
  <c r="E120" i="26"/>
  <c r="F120" i="26"/>
  <c r="G120" i="26"/>
  <c r="H120" i="26"/>
  <c r="I120" i="26"/>
  <c r="J120" i="26"/>
  <c r="K120" i="26"/>
  <c r="L120" i="26"/>
  <c r="M120" i="26"/>
  <c r="N120" i="26"/>
  <c r="O120" i="26"/>
  <c r="P120" i="26"/>
  <c r="Q120" i="26"/>
  <c r="D121" i="26"/>
  <c r="E121" i="26"/>
  <c r="F121" i="26"/>
  <c r="G121" i="26"/>
  <c r="H121" i="26"/>
  <c r="I121" i="26"/>
  <c r="J121" i="26"/>
  <c r="K121" i="26"/>
  <c r="L121" i="26"/>
  <c r="M121" i="26"/>
  <c r="N121" i="26"/>
  <c r="O121" i="26"/>
  <c r="P121" i="26"/>
  <c r="Q121" i="26"/>
  <c r="D122" i="26"/>
  <c r="E122" i="26"/>
  <c r="F122" i="26"/>
  <c r="G122" i="26"/>
  <c r="H122" i="26"/>
  <c r="I122" i="26"/>
  <c r="J122" i="26"/>
  <c r="K122" i="26"/>
  <c r="L122" i="26"/>
  <c r="M122" i="26"/>
  <c r="N122" i="26"/>
  <c r="O122" i="26"/>
  <c r="P122" i="26"/>
  <c r="Q122" i="26"/>
  <c r="D123" i="26"/>
  <c r="E123" i="26"/>
  <c r="F123" i="26"/>
  <c r="G123" i="26"/>
  <c r="H123" i="26"/>
  <c r="I123" i="26"/>
  <c r="J123" i="26"/>
  <c r="K123" i="26"/>
  <c r="L123" i="26"/>
  <c r="M123" i="26"/>
  <c r="N123" i="26"/>
  <c r="O123" i="26"/>
  <c r="P123" i="26"/>
  <c r="Q123" i="26"/>
  <c r="D124" i="26"/>
  <c r="E124" i="26"/>
  <c r="F124" i="26"/>
  <c r="G124" i="26"/>
  <c r="H124" i="26"/>
  <c r="I124" i="26"/>
  <c r="J124" i="26"/>
  <c r="K124" i="26"/>
  <c r="L124" i="26"/>
  <c r="M124" i="26"/>
  <c r="N124" i="26"/>
  <c r="O124" i="26"/>
  <c r="P124" i="26"/>
  <c r="Q124" i="26"/>
  <c r="D125" i="26"/>
  <c r="E125" i="26"/>
  <c r="F125" i="26"/>
  <c r="G125" i="26"/>
  <c r="H125" i="26"/>
  <c r="I125" i="26"/>
  <c r="J125" i="26"/>
  <c r="K125" i="26"/>
  <c r="L125" i="26"/>
  <c r="M125" i="26"/>
  <c r="N125" i="26"/>
  <c r="O125" i="26"/>
  <c r="P125" i="26"/>
  <c r="Q125" i="26"/>
  <c r="D126" i="26"/>
  <c r="E126" i="26"/>
  <c r="F126" i="26"/>
  <c r="G126" i="26"/>
  <c r="H126" i="26"/>
  <c r="I126" i="26"/>
  <c r="J126" i="26"/>
  <c r="K126" i="26"/>
  <c r="L126" i="26"/>
  <c r="M126" i="26"/>
  <c r="N126" i="26"/>
  <c r="O126" i="26"/>
  <c r="P126" i="26"/>
  <c r="Q126" i="26"/>
  <c r="D127" i="26"/>
  <c r="E127" i="26"/>
  <c r="F127" i="26"/>
  <c r="G127" i="26"/>
  <c r="H127" i="26"/>
  <c r="I127" i="26"/>
  <c r="J127" i="26"/>
  <c r="K127" i="26"/>
  <c r="L127" i="26"/>
  <c r="M127" i="26"/>
  <c r="N127" i="26"/>
  <c r="Q127" i="26"/>
  <c r="D128" i="26"/>
  <c r="E128" i="26"/>
  <c r="F128" i="26"/>
  <c r="G128" i="26"/>
  <c r="H128" i="26"/>
  <c r="I128" i="26"/>
  <c r="J128" i="26"/>
  <c r="K128" i="26"/>
  <c r="L128" i="26"/>
  <c r="M128" i="26"/>
  <c r="N128" i="26"/>
  <c r="Q128" i="26"/>
  <c r="D129" i="26"/>
  <c r="E129" i="26"/>
  <c r="F129" i="26"/>
  <c r="G129" i="26"/>
  <c r="H129" i="26"/>
  <c r="I129" i="26"/>
  <c r="J129" i="26"/>
  <c r="K129" i="26"/>
  <c r="L129" i="26"/>
  <c r="M129" i="26"/>
  <c r="N129" i="26"/>
  <c r="O129" i="26"/>
  <c r="P129" i="26"/>
  <c r="Q129" i="26"/>
  <c r="D130" i="26"/>
  <c r="E130" i="26"/>
  <c r="F130" i="26"/>
  <c r="G130" i="26"/>
  <c r="H130" i="26"/>
  <c r="I130" i="26"/>
  <c r="J130" i="26"/>
  <c r="K130" i="26"/>
  <c r="L130" i="26"/>
  <c r="M130" i="26"/>
  <c r="N130" i="26"/>
  <c r="Q130" i="26"/>
  <c r="D131" i="26"/>
  <c r="E131" i="26"/>
  <c r="F131" i="26"/>
  <c r="G131" i="26"/>
  <c r="H131" i="26"/>
  <c r="I131" i="26"/>
  <c r="J131" i="26"/>
  <c r="K131" i="26"/>
  <c r="L131" i="26"/>
  <c r="M131" i="26"/>
  <c r="N131" i="26"/>
  <c r="Q131" i="26"/>
  <c r="D132" i="26"/>
  <c r="E132" i="26"/>
  <c r="F132" i="26"/>
  <c r="G132" i="26"/>
  <c r="H132" i="26"/>
  <c r="I132" i="26"/>
  <c r="J132" i="26"/>
  <c r="K132" i="26"/>
  <c r="L132" i="26"/>
  <c r="M132" i="26"/>
  <c r="N132" i="26"/>
  <c r="Q132" i="26"/>
  <c r="D133" i="26"/>
  <c r="E133" i="26"/>
  <c r="F133" i="26"/>
  <c r="G133" i="26"/>
  <c r="H133" i="26"/>
  <c r="I133" i="26"/>
  <c r="J133" i="26"/>
  <c r="K133" i="26"/>
  <c r="L133" i="26"/>
  <c r="M133" i="26"/>
  <c r="N133" i="26"/>
  <c r="Q133" i="26"/>
  <c r="D134" i="26"/>
  <c r="E134" i="26"/>
  <c r="F134" i="26"/>
  <c r="G134" i="26"/>
  <c r="H134" i="26"/>
  <c r="I134" i="26"/>
  <c r="J134" i="26"/>
  <c r="K134" i="26"/>
  <c r="L134" i="26"/>
  <c r="M134" i="26"/>
  <c r="N134" i="26"/>
  <c r="Q134" i="26"/>
  <c r="D135" i="26"/>
  <c r="E135" i="26"/>
  <c r="F135" i="26"/>
  <c r="G135" i="26"/>
  <c r="H135" i="26"/>
  <c r="I135" i="26"/>
  <c r="J135" i="26"/>
  <c r="K135" i="26"/>
  <c r="L135" i="26"/>
  <c r="M135" i="26"/>
  <c r="N135" i="26"/>
  <c r="Q135" i="26"/>
  <c r="D136" i="26"/>
  <c r="E136" i="26"/>
  <c r="F136" i="26"/>
  <c r="G136" i="26"/>
  <c r="H136" i="26"/>
  <c r="I136" i="26"/>
  <c r="J136" i="26"/>
  <c r="K136" i="26"/>
  <c r="L136" i="26"/>
  <c r="M136" i="26"/>
  <c r="N136" i="26"/>
  <c r="Q136" i="26"/>
  <c r="D137" i="26"/>
  <c r="E137" i="26"/>
  <c r="F137" i="26"/>
  <c r="G137" i="26"/>
  <c r="H137" i="26"/>
  <c r="I137" i="26"/>
  <c r="J137" i="26"/>
  <c r="K137" i="26"/>
  <c r="L137" i="26"/>
  <c r="M137" i="26"/>
  <c r="N137" i="26"/>
  <c r="Q137" i="26"/>
  <c r="D138" i="26"/>
  <c r="E138" i="26"/>
  <c r="F138" i="26"/>
  <c r="G138" i="26"/>
  <c r="H138" i="26"/>
  <c r="I138" i="26"/>
  <c r="J138" i="26"/>
  <c r="K138" i="26"/>
  <c r="L138" i="26"/>
  <c r="M138" i="26"/>
  <c r="N138" i="26"/>
  <c r="Q138" i="26"/>
  <c r="D139" i="26"/>
  <c r="E139" i="26"/>
  <c r="F139" i="26"/>
  <c r="G139" i="26"/>
  <c r="H139" i="26"/>
  <c r="I139" i="26"/>
  <c r="J139" i="26"/>
  <c r="K139" i="26"/>
  <c r="L139" i="26"/>
  <c r="M139" i="26"/>
  <c r="N139" i="26"/>
  <c r="Q139" i="26"/>
  <c r="D140" i="26"/>
  <c r="E140" i="26"/>
  <c r="F140" i="26"/>
  <c r="G140" i="26"/>
  <c r="H140" i="26"/>
  <c r="I140" i="26"/>
  <c r="J140" i="26"/>
  <c r="K140" i="26"/>
  <c r="L140" i="26"/>
  <c r="M140" i="26"/>
  <c r="N140" i="26"/>
  <c r="Q140" i="26"/>
  <c r="D141" i="26"/>
  <c r="E141" i="26"/>
  <c r="F141" i="26"/>
  <c r="G141" i="26"/>
  <c r="H141" i="26"/>
  <c r="I141" i="26"/>
  <c r="J141" i="26"/>
  <c r="K141" i="26"/>
  <c r="L141" i="26"/>
  <c r="M141" i="26"/>
  <c r="N141" i="26"/>
  <c r="Q141" i="26"/>
  <c r="D142" i="26"/>
  <c r="E142" i="26"/>
  <c r="F142" i="26"/>
  <c r="G142" i="26"/>
  <c r="H142" i="26"/>
  <c r="I142" i="26"/>
  <c r="J142" i="26"/>
  <c r="K142" i="26"/>
  <c r="L142" i="26"/>
  <c r="M142" i="26"/>
  <c r="N142" i="26"/>
  <c r="Q142" i="26"/>
  <c r="D143" i="26"/>
  <c r="E143" i="26"/>
  <c r="F143" i="26"/>
  <c r="G143" i="26"/>
  <c r="H143" i="26"/>
  <c r="I143" i="26"/>
  <c r="J143" i="26"/>
  <c r="K143" i="26"/>
  <c r="L143" i="26"/>
  <c r="M143" i="26"/>
  <c r="N143" i="26"/>
  <c r="Q143" i="26"/>
  <c r="D144" i="26"/>
  <c r="E144" i="26"/>
  <c r="F144" i="26"/>
  <c r="G144" i="26"/>
  <c r="H144" i="26"/>
  <c r="I144" i="26"/>
  <c r="J144" i="26"/>
  <c r="K144" i="26"/>
  <c r="L144" i="26"/>
  <c r="M144" i="26"/>
  <c r="N144" i="26"/>
  <c r="Q144" i="26"/>
  <c r="D145" i="26"/>
  <c r="E145" i="26"/>
  <c r="F145" i="26"/>
  <c r="G145" i="26"/>
  <c r="H145" i="26"/>
  <c r="I145" i="26"/>
  <c r="J145" i="26"/>
  <c r="K145" i="26"/>
  <c r="L145" i="26"/>
  <c r="M145" i="26"/>
  <c r="N145" i="26"/>
  <c r="Q145" i="26"/>
  <c r="D146" i="26"/>
  <c r="E146" i="26"/>
  <c r="F146" i="26"/>
  <c r="G146" i="26"/>
  <c r="H146" i="26"/>
  <c r="I146" i="26"/>
  <c r="J146" i="26"/>
  <c r="K146" i="26"/>
  <c r="L146" i="26"/>
  <c r="M146" i="26"/>
  <c r="N146" i="26"/>
  <c r="Q146" i="26"/>
  <c r="D147" i="26"/>
  <c r="E147" i="26"/>
  <c r="F147" i="26"/>
  <c r="G147" i="26"/>
  <c r="H147" i="26"/>
  <c r="I147" i="26"/>
  <c r="J147" i="26"/>
  <c r="K147" i="26"/>
  <c r="L147" i="26"/>
  <c r="M147" i="26"/>
  <c r="N147" i="26"/>
  <c r="Q147" i="26"/>
  <c r="D148" i="26"/>
  <c r="E148" i="26"/>
  <c r="F148" i="26"/>
  <c r="G148" i="26"/>
  <c r="H148" i="26"/>
  <c r="I148" i="26"/>
  <c r="J148" i="26"/>
  <c r="K148" i="26"/>
  <c r="L148" i="26"/>
  <c r="M148" i="26"/>
  <c r="N148" i="26"/>
  <c r="Q148" i="26"/>
  <c r="D149" i="26"/>
  <c r="E149" i="26"/>
  <c r="F149" i="26"/>
  <c r="G149" i="26"/>
  <c r="H149" i="26"/>
  <c r="I149" i="26"/>
  <c r="J149" i="26"/>
  <c r="K149" i="26"/>
  <c r="L149" i="26"/>
  <c r="M149" i="26"/>
  <c r="N149" i="26"/>
  <c r="Q149" i="26"/>
  <c r="D150" i="26"/>
  <c r="E150" i="26"/>
  <c r="F150" i="26"/>
  <c r="G150" i="26"/>
  <c r="H150" i="26"/>
  <c r="I150" i="26"/>
  <c r="J150" i="26"/>
  <c r="K150" i="26"/>
  <c r="L150" i="26"/>
  <c r="M150" i="26"/>
  <c r="N150" i="26"/>
  <c r="O150" i="26"/>
  <c r="P150" i="26"/>
  <c r="Q150" i="26"/>
  <c r="D151" i="26"/>
  <c r="E151" i="26"/>
  <c r="F151" i="26"/>
  <c r="G151" i="26"/>
  <c r="H151" i="26"/>
  <c r="I151" i="26"/>
  <c r="J151" i="26"/>
  <c r="K151" i="26"/>
  <c r="L151" i="26"/>
  <c r="M151" i="26"/>
  <c r="N151" i="26"/>
  <c r="O151" i="26"/>
  <c r="P151" i="26"/>
  <c r="Q151" i="26"/>
  <c r="D152" i="26"/>
  <c r="E152" i="26"/>
  <c r="F152" i="26"/>
  <c r="G152" i="26"/>
  <c r="H152" i="26"/>
  <c r="I152" i="26"/>
  <c r="J152" i="26"/>
  <c r="K152" i="26"/>
  <c r="L152" i="26"/>
  <c r="M152" i="26"/>
  <c r="N152" i="26"/>
  <c r="O152" i="26"/>
  <c r="P152" i="26"/>
  <c r="Q152" i="26"/>
  <c r="D153" i="26"/>
  <c r="E153" i="26"/>
  <c r="F153" i="26"/>
  <c r="G153" i="26"/>
  <c r="H153" i="26"/>
  <c r="I153" i="26"/>
  <c r="J153" i="26"/>
  <c r="K153" i="26"/>
  <c r="L153" i="26"/>
  <c r="M153" i="26"/>
  <c r="N153" i="26"/>
  <c r="O153" i="26"/>
  <c r="P153" i="26"/>
  <c r="Q153" i="26"/>
  <c r="D154" i="26"/>
  <c r="E154" i="26"/>
  <c r="F154" i="26"/>
  <c r="G154" i="26"/>
  <c r="H154" i="26"/>
  <c r="I154" i="26"/>
  <c r="J154" i="26"/>
  <c r="K154" i="26"/>
  <c r="L154" i="26"/>
  <c r="M154" i="26"/>
  <c r="N154" i="26"/>
  <c r="Q154" i="26"/>
  <c r="D155" i="26"/>
  <c r="E155" i="26"/>
  <c r="F155" i="26"/>
  <c r="G155" i="26"/>
  <c r="H155" i="26"/>
  <c r="I155" i="26"/>
  <c r="J155" i="26"/>
  <c r="K155" i="26"/>
  <c r="L155" i="26"/>
  <c r="M155" i="26"/>
  <c r="N155" i="26"/>
  <c r="Q155" i="26"/>
  <c r="D156" i="26"/>
  <c r="E156" i="26"/>
  <c r="F156" i="26"/>
  <c r="G156" i="26"/>
  <c r="H156" i="26"/>
  <c r="I156" i="26"/>
  <c r="J156" i="26"/>
  <c r="K156" i="26"/>
  <c r="L156" i="26"/>
  <c r="M156" i="26"/>
  <c r="N156" i="26"/>
  <c r="Q156" i="26"/>
  <c r="D157" i="26"/>
  <c r="E157" i="26"/>
  <c r="F157" i="26"/>
  <c r="G157" i="26"/>
  <c r="H157" i="26"/>
  <c r="I157" i="26"/>
  <c r="J157" i="26"/>
  <c r="K157" i="26"/>
  <c r="L157" i="26"/>
  <c r="M157" i="26"/>
  <c r="N157" i="26"/>
  <c r="Q157" i="26"/>
  <c r="D158" i="26"/>
  <c r="E158" i="26"/>
  <c r="F158" i="26"/>
  <c r="G158" i="26"/>
  <c r="H158" i="26"/>
  <c r="I158" i="26"/>
  <c r="J158" i="26"/>
  <c r="K158" i="26"/>
  <c r="L158" i="26"/>
  <c r="M158" i="26"/>
  <c r="N158" i="26"/>
  <c r="Q158" i="26"/>
  <c r="D159" i="26"/>
  <c r="E159" i="26"/>
  <c r="F159" i="26"/>
  <c r="G159" i="26"/>
  <c r="H159" i="26"/>
  <c r="I159" i="26"/>
  <c r="J159" i="26"/>
  <c r="K159" i="26"/>
  <c r="L159" i="26"/>
  <c r="M159" i="26"/>
  <c r="N159" i="26"/>
  <c r="Q159" i="26"/>
  <c r="D160" i="26"/>
  <c r="E160" i="26"/>
  <c r="F160" i="26"/>
  <c r="G160" i="26"/>
  <c r="H160" i="26"/>
  <c r="I160" i="26"/>
  <c r="J160" i="26"/>
  <c r="K160" i="26"/>
  <c r="L160" i="26"/>
  <c r="M160" i="26"/>
  <c r="N160" i="26"/>
  <c r="Q160" i="26"/>
  <c r="D161" i="26"/>
  <c r="E161" i="26"/>
  <c r="F161" i="26"/>
  <c r="G161" i="26"/>
  <c r="H161" i="26"/>
  <c r="I161" i="26"/>
  <c r="J161" i="26"/>
  <c r="K161" i="26"/>
  <c r="L161" i="26"/>
  <c r="M161" i="26"/>
  <c r="N161" i="26"/>
  <c r="Q161" i="26"/>
  <c r="D162" i="26"/>
  <c r="E162" i="26"/>
  <c r="F162" i="26"/>
  <c r="G162" i="26"/>
  <c r="H162" i="26"/>
  <c r="I162" i="26"/>
  <c r="J162" i="26"/>
  <c r="K162" i="26"/>
  <c r="L162" i="26"/>
  <c r="M162" i="26"/>
  <c r="N162" i="26"/>
  <c r="Q162" i="26"/>
  <c r="D163" i="26"/>
  <c r="E163" i="26"/>
  <c r="F163" i="26"/>
  <c r="G163" i="26"/>
  <c r="H163" i="26"/>
  <c r="I163" i="26"/>
  <c r="J163" i="26"/>
  <c r="K163" i="26"/>
  <c r="L163" i="26"/>
  <c r="M163" i="26"/>
  <c r="N163" i="26"/>
  <c r="Q163" i="26"/>
  <c r="D164" i="26"/>
  <c r="E164" i="26"/>
  <c r="F164" i="26"/>
  <c r="G164" i="26"/>
  <c r="H164" i="26"/>
  <c r="I164" i="26"/>
  <c r="J164" i="26"/>
  <c r="K164" i="26"/>
  <c r="L164" i="26"/>
  <c r="M164" i="26"/>
  <c r="N164" i="26"/>
  <c r="Q164" i="26"/>
  <c r="D165" i="26"/>
  <c r="E165" i="26"/>
  <c r="F165" i="26"/>
  <c r="G165" i="26"/>
  <c r="H165" i="26"/>
  <c r="I165" i="26"/>
  <c r="J165" i="26"/>
  <c r="K165" i="26"/>
  <c r="L165" i="26"/>
  <c r="M165" i="26"/>
  <c r="N165" i="26"/>
  <c r="Q165" i="26"/>
  <c r="D166" i="26"/>
  <c r="E166" i="26"/>
  <c r="F166" i="26"/>
  <c r="G166" i="26"/>
  <c r="H166" i="26"/>
  <c r="I166" i="26"/>
  <c r="J166" i="26"/>
  <c r="K166" i="26"/>
  <c r="L166" i="26"/>
  <c r="M166" i="26"/>
  <c r="N166" i="26"/>
  <c r="Q166" i="26"/>
  <c r="D167" i="26"/>
  <c r="E167" i="26"/>
  <c r="F167" i="26"/>
  <c r="G167" i="26"/>
  <c r="H167" i="26"/>
  <c r="I167" i="26"/>
  <c r="J167" i="26"/>
  <c r="K167" i="26"/>
  <c r="L167" i="26"/>
  <c r="M167" i="26"/>
  <c r="N167" i="26"/>
  <c r="Q167" i="26"/>
  <c r="D168" i="26"/>
  <c r="E168" i="26"/>
  <c r="F168" i="26"/>
  <c r="G168" i="26"/>
  <c r="H168" i="26"/>
  <c r="I168" i="26"/>
  <c r="J168" i="26"/>
  <c r="K168" i="26"/>
  <c r="L168" i="26"/>
  <c r="M168" i="26"/>
  <c r="N168" i="26"/>
  <c r="Q168" i="26"/>
  <c r="D169" i="26"/>
  <c r="E169" i="26"/>
  <c r="F169" i="26"/>
  <c r="G169" i="26"/>
  <c r="H169" i="26"/>
  <c r="I169" i="26"/>
  <c r="J169" i="26"/>
  <c r="K169" i="26"/>
  <c r="L169" i="26"/>
  <c r="M169" i="26"/>
  <c r="N169" i="26"/>
  <c r="Q169" i="26"/>
  <c r="D170" i="26"/>
  <c r="E170" i="26"/>
  <c r="F170" i="26"/>
  <c r="G170" i="26"/>
  <c r="H170" i="26"/>
  <c r="I170" i="26"/>
  <c r="J170" i="26"/>
  <c r="K170" i="26"/>
  <c r="L170" i="26"/>
  <c r="M170" i="26"/>
  <c r="N170" i="26"/>
  <c r="Q170" i="26"/>
  <c r="D171" i="26"/>
  <c r="E171" i="26"/>
  <c r="F171" i="26"/>
  <c r="G171" i="26"/>
  <c r="H171" i="26"/>
  <c r="I171" i="26"/>
  <c r="J171" i="26"/>
  <c r="K171" i="26"/>
  <c r="L171" i="26"/>
  <c r="M171" i="26"/>
  <c r="N171" i="26"/>
  <c r="Q171" i="26"/>
  <c r="D172" i="26"/>
  <c r="E172" i="26"/>
  <c r="F172" i="26"/>
  <c r="G172" i="26"/>
  <c r="H172" i="26"/>
  <c r="I172" i="26"/>
  <c r="J172" i="26"/>
  <c r="K172" i="26"/>
  <c r="L172" i="26"/>
  <c r="M172" i="26"/>
  <c r="N172" i="26"/>
  <c r="Q172" i="26"/>
  <c r="D173" i="26"/>
  <c r="E173" i="26"/>
  <c r="F173" i="26"/>
  <c r="G173" i="26"/>
  <c r="H173" i="26"/>
  <c r="I173" i="26"/>
  <c r="J173" i="26"/>
  <c r="K173" i="26"/>
  <c r="L173" i="26"/>
  <c r="M173" i="26"/>
  <c r="N173" i="26"/>
  <c r="Q173" i="26"/>
  <c r="D174" i="26"/>
  <c r="E174" i="26"/>
  <c r="F174" i="26"/>
  <c r="G174" i="26"/>
  <c r="H174" i="26"/>
  <c r="I174" i="26"/>
  <c r="J174" i="26"/>
  <c r="K174" i="26"/>
  <c r="L174" i="26"/>
  <c r="M174" i="26"/>
  <c r="N174" i="26"/>
  <c r="Q174" i="26"/>
  <c r="D175" i="26"/>
  <c r="E175" i="26"/>
  <c r="F175" i="26"/>
  <c r="G175" i="26"/>
  <c r="H175" i="26"/>
  <c r="I175" i="26"/>
  <c r="J175" i="26"/>
  <c r="K175" i="26"/>
  <c r="L175" i="26"/>
  <c r="M175" i="26"/>
  <c r="N175" i="26"/>
  <c r="O175" i="26"/>
  <c r="P175" i="26"/>
  <c r="Q175" i="26"/>
  <c r="D176" i="26"/>
  <c r="E176" i="26"/>
  <c r="F176" i="26"/>
  <c r="G176" i="26"/>
  <c r="H176" i="26"/>
  <c r="I176" i="26"/>
  <c r="J176" i="26"/>
  <c r="K176" i="26"/>
  <c r="L176" i="26"/>
  <c r="M176" i="26"/>
  <c r="N176" i="26"/>
  <c r="Q176" i="26"/>
  <c r="D177" i="26"/>
  <c r="E177" i="26"/>
  <c r="F177" i="26"/>
  <c r="G177" i="26"/>
  <c r="H177" i="26"/>
  <c r="I177" i="26"/>
  <c r="J177" i="26"/>
  <c r="K177" i="26"/>
  <c r="L177" i="26"/>
  <c r="M177" i="26"/>
  <c r="N177" i="26"/>
  <c r="Q177" i="26"/>
  <c r="D178" i="26"/>
  <c r="E178" i="26"/>
  <c r="F178" i="26"/>
  <c r="G178" i="26"/>
  <c r="H178" i="26"/>
  <c r="I178" i="26"/>
  <c r="J178" i="26"/>
  <c r="K178" i="26"/>
  <c r="L178" i="26"/>
  <c r="M178" i="26"/>
  <c r="N178" i="26"/>
  <c r="Q178" i="26"/>
  <c r="D179" i="26"/>
  <c r="E179" i="26"/>
  <c r="F179" i="26"/>
  <c r="G179" i="26"/>
  <c r="H179" i="26"/>
  <c r="I179" i="26"/>
  <c r="J179" i="26"/>
  <c r="K179" i="26"/>
  <c r="L179" i="26"/>
  <c r="M179" i="26"/>
  <c r="N179" i="26"/>
  <c r="Q179" i="26"/>
  <c r="D180" i="26"/>
  <c r="E180" i="26"/>
  <c r="F180" i="26"/>
  <c r="G180" i="26"/>
  <c r="H180" i="26"/>
  <c r="I180" i="26"/>
  <c r="J180" i="26"/>
  <c r="K180" i="26"/>
  <c r="L180" i="26"/>
  <c r="M180" i="26"/>
  <c r="N180" i="26"/>
  <c r="Q180" i="26"/>
  <c r="D181" i="26"/>
  <c r="E181" i="26"/>
  <c r="F181" i="26"/>
  <c r="G181" i="26"/>
  <c r="H181" i="26"/>
  <c r="I181" i="26"/>
  <c r="J181" i="26"/>
  <c r="K181" i="26"/>
  <c r="L181" i="26"/>
  <c r="M181" i="26"/>
  <c r="N181" i="26"/>
  <c r="Q181" i="26"/>
  <c r="D182" i="26"/>
  <c r="E182" i="26"/>
  <c r="F182" i="26"/>
  <c r="G182" i="26"/>
  <c r="H182" i="26"/>
  <c r="I182" i="26"/>
  <c r="J182" i="26"/>
  <c r="K182" i="26"/>
  <c r="L182" i="26"/>
  <c r="M182" i="26"/>
  <c r="N182" i="26"/>
  <c r="Q182" i="26"/>
  <c r="D183" i="26"/>
  <c r="E183" i="26"/>
  <c r="F183" i="26"/>
  <c r="G183" i="26"/>
  <c r="H183" i="26"/>
  <c r="I183" i="26"/>
  <c r="J183" i="26"/>
  <c r="K183" i="26"/>
  <c r="L183" i="26"/>
  <c r="M183" i="26"/>
  <c r="N183" i="26"/>
  <c r="Q183" i="26"/>
  <c r="D184" i="26"/>
  <c r="E184" i="26"/>
  <c r="F184" i="26"/>
  <c r="G184" i="26"/>
  <c r="H184" i="26"/>
  <c r="I184" i="26"/>
  <c r="J184" i="26"/>
  <c r="K184" i="26"/>
  <c r="L184" i="26"/>
  <c r="M184" i="26"/>
  <c r="N184" i="26"/>
  <c r="Q184" i="26"/>
  <c r="D185" i="26"/>
  <c r="E185" i="26"/>
  <c r="F185" i="26"/>
  <c r="G185" i="26"/>
  <c r="H185" i="26"/>
  <c r="I185" i="26"/>
  <c r="J185" i="26"/>
  <c r="K185" i="26"/>
  <c r="L185" i="26"/>
  <c r="M185" i="26"/>
  <c r="N185" i="26"/>
  <c r="Q185" i="26"/>
  <c r="D186" i="26"/>
  <c r="E186" i="26"/>
  <c r="F186" i="26"/>
  <c r="G186" i="26"/>
  <c r="H186" i="26"/>
  <c r="I186" i="26"/>
  <c r="J186" i="26"/>
  <c r="K186" i="26"/>
  <c r="L186" i="26"/>
  <c r="M186" i="26"/>
  <c r="N186" i="26"/>
  <c r="Q186" i="26"/>
  <c r="D187" i="26"/>
  <c r="E187" i="26"/>
  <c r="F187" i="26"/>
  <c r="G187" i="26"/>
  <c r="H187" i="26"/>
  <c r="I187" i="26"/>
  <c r="J187" i="26"/>
  <c r="K187" i="26"/>
  <c r="L187" i="26"/>
  <c r="M187" i="26"/>
  <c r="N187" i="26"/>
  <c r="Q187" i="26"/>
  <c r="D188" i="26"/>
  <c r="E188" i="26"/>
  <c r="F188" i="26"/>
  <c r="G188" i="26"/>
  <c r="H188" i="26"/>
  <c r="I188" i="26"/>
  <c r="J188" i="26"/>
  <c r="K188" i="26"/>
  <c r="L188" i="26"/>
  <c r="M188" i="26"/>
  <c r="N188" i="26"/>
  <c r="Q188" i="26"/>
  <c r="D189" i="26"/>
  <c r="E189" i="26"/>
  <c r="F189" i="26"/>
  <c r="G189" i="26"/>
  <c r="H189" i="26"/>
  <c r="I189" i="26"/>
  <c r="J189" i="26"/>
  <c r="K189" i="26"/>
  <c r="L189" i="26"/>
  <c r="M189" i="26"/>
  <c r="N189" i="26"/>
  <c r="Q189" i="26"/>
  <c r="D190" i="26"/>
  <c r="E190" i="26"/>
  <c r="F190" i="26"/>
  <c r="G190" i="26"/>
  <c r="H190" i="26"/>
  <c r="I190" i="26"/>
  <c r="J190" i="26"/>
  <c r="K190" i="26"/>
  <c r="L190" i="26"/>
  <c r="M190" i="26"/>
  <c r="N190" i="26"/>
  <c r="Q190" i="26"/>
  <c r="D191" i="26"/>
  <c r="E191" i="26"/>
  <c r="F191" i="26"/>
  <c r="G191" i="26"/>
  <c r="H191" i="26"/>
  <c r="I191" i="26"/>
  <c r="J191" i="26"/>
  <c r="K191" i="26"/>
  <c r="L191" i="26"/>
  <c r="M191" i="26"/>
  <c r="N191" i="26"/>
  <c r="Q191" i="26"/>
  <c r="D192" i="26"/>
  <c r="E192" i="26"/>
  <c r="F192" i="26"/>
  <c r="G192" i="26"/>
  <c r="H192" i="26"/>
  <c r="I192" i="26"/>
  <c r="J192" i="26"/>
  <c r="K192" i="26"/>
  <c r="L192" i="26"/>
  <c r="M192" i="26"/>
  <c r="N192" i="26"/>
  <c r="O192" i="26"/>
  <c r="P192" i="26"/>
  <c r="Q192" i="26"/>
  <c r="D193" i="26"/>
  <c r="E193" i="26"/>
  <c r="F193" i="26"/>
  <c r="G193" i="26"/>
  <c r="H193" i="26"/>
  <c r="I193" i="26"/>
  <c r="J193" i="26"/>
  <c r="K193" i="26"/>
  <c r="L193" i="26"/>
  <c r="M193" i="26"/>
  <c r="N193" i="26"/>
  <c r="O193" i="26"/>
  <c r="P193" i="26"/>
  <c r="Q193" i="26"/>
  <c r="D194" i="26"/>
  <c r="E194" i="26"/>
  <c r="F194" i="26"/>
  <c r="G194" i="26"/>
  <c r="H194" i="26"/>
  <c r="I194" i="26"/>
  <c r="J194" i="26"/>
  <c r="K194" i="26"/>
  <c r="L194" i="26"/>
  <c r="M194" i="26"/>
  <c r="N194" i="26"/>
  <c r="O194" i="26"/>
  <c r="P194" i="26"/>
  <c r="Q194" i="26"/>
  <c r="D195" i="26"/>
  <c r="E195" i="26"/>
  <c r="F195" i="26"/>
  <c r="G195" i="26"/>
  <c r="H195" i="26"/>
  <c r="I195" i="26"/>
  <c r="J195" i="26"/>
  <c r="K195" i="26"/>
  <c r="L195" i="26"/>
  <c r="M195" i="26"/>
  <c r="N195" i="26"/>
  <c r="O195" i="26"/>
  <c r="P195" i="26"/>
  <c r="Q195" i="26"/>
  <c r="D196" i="26"/>
  <c r="E196" i="26"/>
  <c r="F196" i="26"/>
  <c r="G196" i="26"/>
  <c r="H196" i="26"/>
  <c r="I196" i="26"/>
  <c r="J196" i="26"/>
  <c r="K196" i="26"/>
  <c r="L196" i="26"/>
  <c r="M196" i="26"/>
  <c r="N196" i="26"/>
  <c r="Q196" i="26"/>
  <c r="D197" i="26"/>
  <c r="E197" i="26"/>
  <c r="F197" i="26"/>
  <c r="G197" i="26"/>
  <c r="H197" i="26"/>
  <c r="I197" i="26"/>
  <c r="J197" i="26"/>
  <c r="K197" i="26"/>
  <c r="L197" i="26"/>
  <c r="M197" i="26"/>
  <c r="N197" i="26"/>
  <c r="O197" i="26"/>
  <c r="P197" i="26"/>
  <c r="Q197" i="26"/>
  <c r="D198" i="26"/>
  <c r="E198" i="26"/>
  <c r="F198" i="26"/>
  <c r="G198" i="26"/>
  <c r="H198" i="26"/>
  <c r="I198" i="26"/>
  <c r="J198" i="26"/>
  <c r="K198" i="26"/>
  <c r="L198" i="26"/>
  <c r="M198" i="26"/>
  <c r="N198" i="26"/>
  <c r="O198" i="26"/>
  <c r="P198" i="26"/>
  <c r="Q198" i="26"/>
  <c r="D199" i="26"/>
  <c r="E199" i="26"/>
  <c r="F199" i="26"/>
  <c r="G199" i="26"/>
  <c r="H199" i="26"/>
  <c r="I199" i="26"/>
  <c r="J199" i="26"/>
  <c r="K199" i="26"/>
  <c r="L199" i="26"/>
  <c r="M199" i="26"/>
  <c r="N199" i="26"/>
  <c r="O199" i="26"/>
  <c r="P199" i="26"/>
  <c r="Q199" i="26"/>
  <c r="D200" i="26"/>
  <c r="E200" i="26"/>
  <c r="F200" i="26"/>
  <c r="G200" i="26"/>
  <c r="H200" i="26"/>
  <c r="I200" i="26"/>
  <c r="J200" i="26"/>
  <c r="K200" i="26"/>
  <c r="L200" i="26"/>
  <c r="M200" i="26"/>
  <c r="N200" i="26"/>
  <c r="O200" i="26"/>
  <c r="P200" i="26"/>
  <c r="Q200" i="26"/>
  <c r="D201" i="26"/>
  <c r="E201" i="26"/>
  <c r="F201" i="26"/>
  <c r="G201" i="26"/>
  <c r="H201" i="26"/>
  <c r="I201" i="26"/>
  <c r="J201" i="26"/>
  <c r="K201" i="26"/>
  <c r="L201" i="26"/>
  <c r="M201" i="26"/>
  <c r="N201" i="26"/>
  <c r="O201" i="26"/>
  <c r="P201" i="26"/>
  <c r="Q201" i="26"/>
  <c r="D202" i="26"/>
  <c r="E202" i="26"/>
  <c r="F202" i="26"/>
  <c r="G202" i="26"/>
  <c r="H202" i="26"/>
  <c r="I202" i="26"/>
  <c r="J202" i="26"/>
  <c r="K202" i="26"/>
  <c r="L202" i="26"/>
  <c r="M202" i="26"/>
  <c r="N202" i="26"/>
  <c r="Q202" i="26"/>
  <c r="D203" i="26"/>
  <c r="E203" i="26"/>
  <c r="F203" i="26"/>
  <c r="G203" i="26"/>
  <c r="H203" i="26"/>
  <c r="I203" i="26"/>
  <c r="J203" i="26"/>
  <c r="K203" i="26"/>
  <c r="L203" i="26"/>
  <c r="M203" i="26"/>
  <c r="N203" i="26"/>
  <c r="Q203" i="26"/>
  <c r="D204" i="26"/>
  <c r="E204" i="26"/>
  <c r="F204" i="26"/>
  <c r="G204" i="26"/>
  <c r="H204" i="26"/>
  <c r="I204" i="26"/>
  <c r="J204" i="26"/>
  <c r="K204" i="26"/>
  <c r="L204" i="26"/>
  <c r="M204" i="26"/>
  <c r="N204" i="26"/>
  <c r="Q204" i="26"/>
  <c r="D205" i="26"/>
  <c r="E205" i="26"/>
  <c r="F205" i="26"/>
  <c r="G205" i="26"/>
  <c r="H205" i="26"/>
  <c r="I205" i="26"/>
  <c r="J205" i="26"/>
  <c r="K205" i="26"/>
  <c r="L205" i="26"/>
  <c r="M205" i="26"/>
  <c r="N205" i="26"/>
  <c r="Q205" i="26"/>
  <c r="D206" i="26"/>
  <c r="E206" i="26"/>
  <c r="F206" i="26"/>
  <c r="G206" i="26"/>
  <c r="H206" i="26"/>
  <c r="I206" i="26"/>
  <c r="J206" i="26"/>
  <c r="K206" i="26"/>
  <c r="L206" i="26"/>
  <c r="M206" i="26"/>
  <c r="N206" i="26"/>
  <c r="Q206" i="26"/>
  <c r="D207" i="26"/>
  <c r="E207" i="26"/>
  <c r="F207" i="26"/>
  <c r="G207" i="26"/>
  <c r="H207" i="26"/>
  <c r="I207" i="26"/>
  <c r="J207" i="26"/>
  <c r="K207" i="26"/>
  <c r="L207" i="26"/>
  <c r="M207" i="26"/>
  <c r="N207" i="26"/>
  <c r="Q207" i="26"/>
  <c r="D208" i="26"/>
  <c r="E208" i="26"/>
  <c r="F208" i="26"/>
  <c r="G208" i="26"/>
  <c r="H208" i="26"/>
  <c r="I208" i="26"/>
  <c r="J208" i="26"/>
  <c r="K208" i="26"/>
  <c r="L208" i="26"/>
  <c r="M208" i="26"/>
  <c r="N208" i="26"/>
  <c r="Q208" i="26"/>
  <c r="D209" i="26"/>
  <c r="E209" i="26"/>
  <c r="F209" i="26"/>
  <c r="G209" i="26"/>
  <c r="H209" i="26"/>
  <c r="I209" i="26"/>
  <c r="J209" i="26"/>
  <c r="K209" i="26"/>
  <c r="L209" i="26"/>
  <c r="M209" i="26"/>
  <c r="N209" i="26"/>
  <c r="Q209" i="26"/>
  <c r="D210" i="26"/>
  <c r="E210" i="26"/>
  <c r="F210" i="26"/>
  <c r="G210" i="26"/>
  <c r="H210" i="26"/>
  <c r="I210" i="26"/>
  <c r="J210" i="26"/>
  <c r="K210" i="26"/>
  <c r="L210" i="26"/>
  <c r="M210" i="26"/>
  <c r="N210" i="26"/>
  <c r="O210" i="26"/>
  <c r="P210" i="26"/>
  <c r="Q210" i="26"/>
  <c r="D211" i="26"/>
  <c r="E211" i="26"/>
  <c r="F211" i="26"/>
  <c r="G211" i="26"/>
  <c r="H211" i="26"/>
  <c r="I211" i="26"/>
  <c r="J211" i="26"/>
  <c r="K211" i="26"/>
  <c r="L211" i="26"/>
  <c r="M211" i="26"/>
  <c r="N211" i="26"/>
  <c r="Q211" i="26"/>
  <c r="D212" i="26"/>
  <c r="E212" i="26"/>
  <c r="F212" i="26"/>
  <c r="G212" i="26"/>
  <c r="H212" i="26"/>
  <c r="I212" i="26"/>
  <c r="J212" i="26"/>
  <c r="K212" i="26"/>
  <c r="L212" i="26"/>
  <c r="M212" i="26"/>
  <c r="N212" i="26"/>
  <c r="O212" i="26"/>
  <c r="P212" i="26"/>
  <c r="Q212" i="26"/>
  <c r="D213" i="26"/>
  <c r="E213" i="26"/>
  <c r="F213" i="26"/>
  <c r="G213" i="26"/>
  <c r="H213" i="26"/>
  <c r="I213" i="26"/>
  <c r="J213" i="26"/>
  <c r="K213" i="26"/>
  <c r="L213" i="26"/>
  <c r="M213" i="26"/>
  <c r="N213" i="26"/>
  <c r="O213" i="26"/>
  <c r="P213" i="26"/>
  <c r="Q213" i="26"/>
  <c r="D214" i="26"/>
  <c r="E214" i="26"/>
  <c r="F214" i="26"/>
  <c r="G214" i="26"/>
  <c r="H214" i="26"/>
  <c r="I214" i="26"/>
  <c r="J214" i="26"/>
  <c r="K214" i="26"/>
  <c r="L214" i="26"/>
  <c r="M214" i="26"/>
  <c r="N214" i="26"/>
  <c r="O214" i="26"/>
  <c r="P214" i="26"/>
  <c r="Q214" i="26"/>
  <c r="D215" i="26"/>
  <c r="E215" i="26"/>
  <c r="F215" i="26"/>
  <c r="G215" i="26"/>
  <c r="H215" i="26"/>
  <c r="I215" i="26"/>
  <c r="J215" i="26"/>
  <c r="K215" i="26"/>
  <c r="L215" i="26"/>
  <c r="M215" i="26"/>
  <c r="N215" i="26"/>
  <c r="Q215" i="26"/>
  <c r="D216" i="26"/>
  <c r="E216" i="26"/>
  <c r="F216" i="26"/>
  <c r="G216" i="26"/>
  <c r="H216" i="26"/>
  <c r="I216" i="26"/>
  <c r="J216" i="26"/>
  <c r="K216" i="26"/>
  <c r="L216" i="26"/>
  <c r="M216" i="26"/>
  <c r="N216" i="26"/>
  <c r="O216" i="26"/>
  <c r="P216" i="26"/>
  <c r="Q216" i="26"/>
  <c r="D217" i="26"/>
  <c r="E217" i="26"/>
  <c r="F217" i="26"/>
  <c r="G217" i="26"/>
  <c r="H217" i="26"/>
  <c r="I217" i="26"/>
  <c r="J217" i="26"/>
  <c r="K217" i="26"/>
  <c r="L217" i="26"/>
  <c r="M217" i="26"/>
  <c r="N217" i="26"/>
  <c r="O217" i="26"/>
  <c r="P217" i="26"/>
  <c r="Q217" i="26"/>
  <c r="D218" i="26"/>
  <c r="E218" i="26"/>
  <c r="F218" i="26"/>
  <c r="G218" i="26"/>
  <c r="H218" i="26"/>
  <c r="I218" i="26"/>
  <c r="J218" i="26"/>
  <c r="K218" i="26"/>
  <c r="L218" i="26"/>
  <c r="M218" i="26"/>
  <c r="N218" i="26"/>
  <c r="O218" i="26"/>
  <c r="P218" i="26"/>
  <c r="Q218" i="26"/>
  <c r="D219" i="26"/>
  <c r="E219" i="26"/>
  <c r="F219" i="26"/>
  <c r="G219" i="26"/>
  <c r="H219" i="26"/>
  <c r="I219" i="26"/>
  <c r="J219" i="26"/>
  <c r="K219" i="26"/>
  <c r="L219" i="26"/>
  <c r="M219" i="26"/>
  <c r="N219" i="26"/>
  <c r="O219" i="26"/>
  <c r="P219" i="26"/>
  <c r="Q219" i="26"/>
  <c r="D220" i="26"/>
  <c r="E220" i="26"/>
  <c r="F220" i="26"/>
  <c r="G220" i="26"/>
  <c r="H220" i="26"/>
  <c r="I220" i="26"/>
  <c r="J220" i="26"/>
  <c r="K220" i="26"/>
  <c r="L220" i="26"/>
  <c r="M220" i="26"/>
  <c r="N220" i="26"/>
  <c r="Q220" i="26"/>
  <c r="D221" i="26"/>
  <c r="E221" i="26"/>
  <c r="F221" i="26"/>
  <c r="G221" i="26"/>
  <c r="H221" i="26"/>
  <c r="I221" i="26"/>
  <c r="J221" i="26"/>
  <c r="K221" i="26"/>
  <c r="L221" i="26"/>
  <c r="M221" i="26"/>
  <c r="N221" i="26"/>
  <c r="Q221" i="26"/>
  <c r="D222" i="26"/>
  <c r="E222" i="26"/>
  <c r="F222" i="26"/>
  <c r="G222" i="26"/>
  <c r="H222" i="26"/>
  <c r="I222" i="26"/>
  <c r="J222" i="26"/>
  <c r="K222" i="26"/>
  <c r="L222" i="26"/>
  <c r="M222" i="26"/>
  <c r="N222" i="26"/>
  <c r="Q222" i="26"/>
  <c r="D223" i="26"/>
  <c r="E223" i="26"/>
  <c r="F223" i="26"/>
  <c r="G223" i="26"/>
  <c r="H223" i="26"/>
  <c r="I223" i="26"/>
  <c r="J223" i="26"/>
  <c r="K223" i="26"/>
  <c r="L223" i="26"/>
  <c r="M223" i="26"/>
  <c r="N223" i="26"/>
  <c r="O223" i="26"/>
  <c r="P223" i="26"/>
  <c r="Q223" i="26"/>
  <c r="D224" i="26"/>
  <c r="E224" i="26"/>
  <c r="F224" i="26"/>
  <c r="G224" i="26"/>
  <c r="H224" i="26"/>
  <c r="I224" i="26"/>
  <c r="J224" i="26"/>
  <c r="K224" i="26"/>
  <c r="L224" i="26"/>
  <c r="M224" i="26"/>
  <c r="N224" i="26"/>
  <c r="O224" i="26"/>
  <c r="P224" i="26"/>
  <c r="Q224" i="26"/>
  <c r="D225" i="26"/>
  <c r="E225" i="26"/>
  <c r="F225" i="26"/>
  <c r="G225" i="26"/>
  <c r="H225" i="26"/>
  <c r="I225" i="26"/>
  <c r="J225" i="26"/>
  <c r="K225" i="26"/>
  <c r="L225" i="26"/>
  <c r="M225" i="26"/>
  <c r="N225" i="26"/>
  <c r="O225" i="26"/>
  <c r="P225" i="26"/>
  <c r="Q225" i="26"/>
  <c r="D226" i="26"/>
  <c r="E226" i="26"/>
  <c r="F226" i="26"/>
  <c r="G226" i="26"/>
  <c r="H226" i="26"/>
  <c r="I226" i="26"/>
  <c r="J226" i="26"/>
  <c r="K226" i="26"/>
  <c r="L226" i="26"/>
  <c r="M226" i="26"/>
  <c r="N226" i="26"/>
  <c r="O226" i="26"/>
  <c r="P226" i="26"/>
  <c r="Q226" i="26"/>
  <c r="D227" i="26"/>
  <c r="E227" i="26"/>
  <c r="F227" i="26"/>
  <c r="G227" i="26"/>
  <c r="H227" i="26"/>
  <c r="I227" i="26"/>
  <c r="J227" i="26"/>
  <c r="K227" i="26"/>
  <c r="L227" i="26"/>
  <c r="M227" i="26"/>
  <c r="N227" i="26"/>
  <c r="Q227" i="26"/>
  <c r="D228" i="26"/>
  <c r="E228" i="26"/>
  <c r="F228" i="26"/>
  <c r="G228" i="26"/>
  <c r="H228" i="26"/>
  <c r="I228" i="26"/>
  <c r="J228" i="26"/>
  <c r="K228" i="26"/>
  <c r="L228" i="26"/>
  <c r="M228" i="26"/>
  <c r="N228" i="26"/>
  <c r="Q228" i="26"/>
  <c r="D229" i="26"/>
  <c r="E229" i="26"/>
  <c r="F229" i="26"/>
  <c r="G229" i="26"/>
  <c r="H229" i="26"/>
  <c r="I229" i="26"/>
  <c r="J229" i="26"/>
  <c r="K229" i="26"/>
  <c r="L229" i="26"/>
  <c r="M229" i="26"/>
  <c r="N229" i="26"/>
  <c r="O229" i="26"/>
  <c r="P229" i="26"/>
  <c r="Q229" i="26"/>
  <c r="D230" i="26"/>
  <c r="E230" i="26"/>
  <c r="F230" i="26"/>
  <c r="G230" i="26"/>
  <c r="H230" i="26"/>
  <c r="I230" i="26"/>
  <c r="J230" i="26"/>
  <c r="K230" i="26"/>
  <c r="L230" i="26"/>
  <c r="M230" i="26"/>
  <c r="N230" i="26"/>
  <c r="Q230" i="26"/>
  <c r="D231" i="26"/>
  <c r="E231" i="26"/>
  <c r="F231" i="26"/>
  <c r="G231" i="26"/>
  <c r="H231" i="26"/>
  <c r="I231" i="26"/>
  <c r="J231" i="26"/>
  <c r="K231" i="26"/>
  <c r="L231" i="26"/>
  <c r="M231" i="26"/>
  <c r="N231" i="26"/>
  <c r="Q231" i="26"/>
  <c r="D232" i="26"/>
  <c r="E232" i="26"/>
  <c r="F232" i="26"/>
  <c r="G232" i="26"/>
  <c r="H232" i="26"/>
  <c r="I232" i="26"/>
  <c r="J232" i="26"/>
  <c r="K232" i="26"/>
  <c r="L232" i="26"/>
  <c r="M232" i="26"/>
  <c r="N232" i="26"/>
  <c r="O232" i="26"/>
  <c r="P232" i="26"/>
  <c r="Q232" i="26"/>
  <c r="D233" i="26"/>
  <c r="E233" i="26"/>
  <c r="F233" i="26"/>
  <c r="G233" i="26"/>
  <c r="H233" i="26"/>
  <c r="I233" i="26"/>
  <c r="J233" i="26"/>
  <c r="K233" i="26"/>
  <c r="L233" i="26"/>
  <c r="M233" i="26"/>
  <c r="N233" i="26"/>
  <c r="O233" i="26"/>
  <c r="P233" i="26"/>
  <c r="Q233" i="26"/>
  <c r="D234" i="26"/>
  <c r="E234" i="26"/>
  <c r="F234" i="26"/>
  <c r="G234" i="26"/>
  <c r="H234" i="26"/>
  <c r="I234" i="26"/>
  <c r="J234" i="26"/>
  <c r="K234" i="26"/>
  <c r="L234" i="26"/>
  <c r="M234" i="26"/>
  <c r="N234" i="26"/>
  <c r="O234" i="26"/>
  <c r="P234" i="26"/>
  <c r="Q234" i="26"/>
  <c r="D235" i="26"/>
  <c r="E235" i="26"/>
  <c r="F235" i="26"/>
  <c r="G235" i="26"/>
  <c r="H235" i="26"/>
  <c r="I235" i="26"/>
  <c r="J235" i="26"/>
  <c r="K235" i="26"/>
  <c r="L235" i="26"/>
  <c r="M235" i="26"/>
  <c r="N235" i="26"/>
  <c r="Q235" i="26"/>
  <c r="D236" i="26"/>
  <c r="E236" i="26"/>
  <c r="F236" i="26"/>
  <c r="G236" i="26"/>
  <c r="H236" i="26"/>
  <c r="I236" i="26"/>
  <c r="J236" i="26"/>
  <c r="K236" i="26"/>
  <c r="L236" i="26"/>
  <c r="M236" i="26"/>
  <c r="N236" i="26"/>
  <c r="O236" i="26"/>
  <c r="P236" i="26"/>
  <c r="Q236" i="26"/>
  <c r="D237" i="26"/>
  <c r="E237" i="26"/>
  <c r="F237" i="26"/>
  <c r="G237" i="26"/>
  <c r="H237" i="26"/>
  <c r="I237" i="26"/>
  <c r="J237" i="26"/>
  <c r="K237" i="26"/>
  <c r="L237" i="26"/>
  <c r="M237" i="26"/>
  <c r="N237" i="26"/>
  <c r="Q237" i="26"/>
  <c r="D238" i="26"/>
  <c r="E238" i="26"/>
  <c r="F238" i="26"/>
  <c r="G238" i="26"/>
  <c r="H238" i="26"/>
  <c r="I238" i="26"/>
  <c r="J238" i="26"/>
  <c r="K238" i="26"/>
  <c r="L238" i="26"/>
  <c r="M238" i="26"/>
  <c r="N238" i="26"/>
  <c r="O238" i="26"/>
  <c r="P238" i="26"/>
  <c r="Q238" i="26"/>
  <c r="D239" i="26"/>
  <c r="E239" i="26"/>
  <c r="F239" i="26"/>
  <c r="G239" i="26"/>
  <c r="H239" i="26"/>
  <c r="I239" i="26"/>
  <c r="J239" i="26"/>
  <c r="K239" i="26"/>
  <c r="L239" i="26"/>
  <c r="M239" i="26"/>
  <c r="N239" i="26"/>
  <c r="O239" i="26"/>
  <c r="P239" i="26"/>
  <c r="Q239" i="26"/>
  <c r="D240" i="26"/>
  <c r="E240" i="26"/>
  <c r="F240" i="26"/>
  <c r="G240" i="26"/>
  <c r="H240" i="26"/>
  <c r="I240" i="26"/>
  <c r="J240" i="26"/>
  <c r="K240" i="26"/>
  <c r="L240" i="26"/>
  <c r="M240" i="26"/>
  <c r="N240" i="26"/>
  <c r="O240" i="26"/>
  <c r="P240" i="26"/>
  <c r="Q240" i="26"/>
  <c r="D241" i="26"/>
  <c r="E241" i="26"/>
  <c r="F241" i="26"/>
  <c r="G241" i="26"/>
  <c r="H241" i="26"/>
  <c r="I241" i="26"/>
  <c r="J241" i="26"/>
  <c r="K241" i="26"/>
  <c r="L241" i="26"/>
  <c r="M241" i="26"/>
  <c r="N241" i="26"/>
  <c r="O241" i="26"/>
  <c r="P241" i="26"/>
  <c r="Q241" i="26"/>
  <c r="D242" i="26"/>
  <c r="E242" i="26"/>
  <c r="F242" i="26"/>
  <c r="G242" i="26"/>
  <c r="H242" i="26"/>
  <c r="I242" i="26"/>
  <c r="J242" i="26"/>
  <c r="K242" i="26"/>
  <c r="L242" i="26"/>
  <c r="M242" i="26"/>
  <c r="N242" i="26"/>
  <c r="O242" i="26"/>
  <c r="P242" i="26"/>
  <c r="Q242" i="26"/>
  <c r="D243" i="26"/>
  <c r="E243" i="26"/>
  <c r="F243" i="26"/>
  <c r="G243" i="26"/>
  <c r="H243" i="26"/>
  <c r="I243" i="26"/>
  <c r="J243" i="26"/>
  <c r="K243" i="26"/>
  <c r="L243" i="26"/>
  <c r="M243" i="26"/>
  <c r="N243" i="26"/>
  <c r="O243" i="26"/>
  <c r="P243" i="26"/>
  <c r="Q243" i="26"/>
  <c r="D244" i="26"/>
  <c r="E244" i="26"/>
  <c r="F244" i="26"/>
  <c r="G244" i="26"/>
  <c r="H244" i="26"/>
  <c r="I244" i="26"/>
  <c r="J244" i="26"/>
  <c r="K244" i="26"/>
  <c r="L244" i="26"/>
  <c r="M244" i="26"/>
  <c r="N244" i="26"/>
  <c r="O244" i="26"/>
  <c r="P244" i="26"/>
  <c r="Q244" i="26"/>
  <c r="D245" i="26"/>
  <c r="E245" i="26"/>
  <c r="F245" i="26"/>
  <c r="G245" i="26"/>
  <c r="H245" i="26"/>
  <c r="I245" i="26"/>
  <c r="J245" i="26"/>
  <c r="K245" i="26"/>
  <c r="L245" i="26"/>
  <c r="M245" i="26"/>
  <c r="N245" i="26"/>
  <c r="O245" i="26"/>
  <c r="P245" i="26"/>
  <c r="Q245" i="26"/>
  <c r="D246" i="26"/>
  <c r="E246" i="26"/>
  <c r="F246" i="26"/>
  <c r="G246" i="26"/>
  <c r="H246" i="26"/>
  <c r="I246" i="26"/>
  <c r="J246" i="26"/>
  <c r="K246" i="26"/>
  <c r="L246" i="26"/>
  <c r="M246" i="26"/>
  <c r="N246" i="26"/>
  <c r="Q246" i="26"/>
  <c r="D247" i="26"/>
  <c r="E247" i="26"/>
  <c r="F247" i="26"/>
  <c r="G247" i="26"/>
  <c r="H247" i="26"/>
  <c r="I247" i="26"/>
  <c r="J247" i="26"/>
  <c r="K247" i="26"/>
  <c r="L247" i="26"/>
  <c r="M247" i="26"/>
  <c r="N247" i="26"/>
  <c r="O247" i="26"/>
  <c r="P247" i="26"/>
  <c r="Q247" i="26"/>
  <c r="D248" i="26"/>
  <c r="E248" i="26"/>
  <c r="F248" i="26"/>
  <c r="G248" i="26"/>
  <c r="H248" i="26"/>
  <c r="I248" i="26"/>
  <c r="J248" i="26"/>
  <c r="K248" i="26"/>
  <c r="L248" i="26"/>
  <c r="M248" i="26"/>
  <c r="N248" i="26"/>
  <c r="O248" i="26"/>
  <c r="P248" i="26"/>
  <c r="Q248" i="26"/>
  <c r="D249" i="26"/>
  <c r="E249" i="26"/>
  <c r="F249" i="26"/>
  <c r="G249" i="26"/>
  <c r="H249" i="26"/>
  <c r="I249" i="26"/>
  <c r="J249" i="26"/>
  <c r="K249" i="26"/>
  <c r="L249" i="26"/>
  <c r="M249" i="26"/>
  <c r="N249" i="26"/>
  <c r="O249" i="26"/>
  <c r="P249" i="26"/>
  <c r="Q249" i="26"/>
  <c r="D250" i="26"/>
  <c r="E250" i="26"/>
  <c r="F250" i="26"/>
  <c r="G250" i="26"/>
  <c r="H250" i="26"/>
  <c r="I250" i="26"/>
  <c r="J250" i="26"/>
  <c r="K250" i="26"/>
  <c r="L250" i="26"/>
  <c r="M250" i="26"/>
  <c r="N250" i="26"/>
  <c r="O250" i="26"/>
  <c r="P250" i="26"/>
  <c r="Q250" i="26"/>
  <c r="D251" i="26"/>
  <c r="E251" i="26"/>
  <c r="F251" i="26"/>
  <c r="G251" i="26"/>
  <c r="H251" i="26"/>
  <c r="I251" i="26"/>
  <c r="J251" i="26"/>
  <c r="K251" i="26"/>
  <c r="L251" i="26"/>
  <c r="M251" i="26"/>
  <c r="N251" i="26"/>
  <c r="O251" i="26"/>
  <c r="P251" i="26"/>
  <c r="Q251" i="26"/>
  <c r="D252" i="26"/>
  <c r="E252" i="26"/>
  <c r="F252" i="26"/>
  <c r="G252" i="26"/>
  <c r="H252" i="26"/>
  <c r="I252" i="26"/>
  <c r="J252" i="26"/>
  <c r="K252" i="26"/>
  <c r="L252" i="26"/>
  <c r="M252" i="26"/>
  <c r="N252" i="26"/>
  <c r="Q252" i="26"/>
  <c r="D253" i="26"/>
  <c r="E253" i="26"/>
  <c r="F253" i="26"/>
  <c r="G253" i="26"/>
  <c r="H253" i="26"/>
  <c r="I253" i="26"/>
  <c r="J253" i="26"/>
  <c r="K253" i="26"/>
  <c r="L253" i="26"/>
  <c r="M253" i="26"/>
  <c r="N253" i="26"/>
  <c r="O253" i="26"/>
  <c r="P253" i="26"/>
  <c r="Q253" i="26"/>
  <c r="D254" i="26"/>
  <c r="E254" i="26"/>
  <c r="F254" i="26"/>
  <c r="G254" i="26"/>
  <c r="H254" i="26"/>
  <c r="I254" i="26"/>
  <c r="J254" i="26"/>
  <c r="K254" i="26"/>
  <c r="L254" i="26"/>
  <c r="M254" i="26"/>
  <c r="N254" i="26"/>
  <c r="O254" i="26"/>
  <c r="P254" i="26"/>
  <c r="Q254" i="26"/>
  <c r="D255" i="26"/>
  <c r="E255" i="26"/>
  <c r="F255" i="26"/>
  <c r="G255" i="26"/>
  <c r="H255" i="26"/>
  <c r="I255" i="26"/>
  <c r="J255" i="26"/>
  <c r="K255" i="26"/>
  <c r="L255" i="26"/>
  <c r="M255" i="26"/>
  <c r="N255" i="26"/>
  <c r="O255" i="26"/>
  <c r="P255" i="26"/>
  <c r="Q255" i="26"/>
  <c r="D256" i="26"/>
  <c r="E256" i="26"/>
  <c r="F256" i="26"/>
  <c r="G256" i="26"/>
  <c r="H256" i="26"/>
  <c r="I256" i="26"/>
  <c r="J256" i="26"/>
  <c r="K256" i="26"/>
  <c r="L256" i="26"/>
  <c r="M256" i="26"/>
  <c r="N256" i="26"/>
  <c r="O256" i="26"/>
  <c r="P256" i="26"/>
  <c r="Q256" i="26"/>
  <c r="D257" i="26"/>
  <c r="E257" i="26"/>
  <c r="F257" i="26"/>
  <c r="G257" i="26"/>
  <c r="H257" i="26"/>
  <c r="I257" i="26"/>
  <c r="J257" i="26"/>
  <c r="K257" i="26"/>
  <c r="L257" i="26"/>
  <c r="M257" i="26"/>
  <c r="N257" i="26"/>
  <c r="O257" i="26"/>
  <c r="P257" i="26"/>
  <c r="Q257" i="26"/>
  <c r="D258" i="26"/>
  <c r="E258" i="26"/>
  <c r="F258" i="26"/>
  <c r="G258" i="26"/>
  <c r="H258" i="26"/>
  <c r="I258" i="26"/>
  <c r="J258" i="26"/>
  <c r="K258" i="26"/>
  <c r="L258" i="26"/>
  <c r="M258" i="26"/>
  <c r="N258" i="26"/>
  <c r="Q258" i="26"/>
  <c r="D259" i="26"/>
  <c r="E259" i="26"/>
  <c r="F259" i="26"/>
  <c r="G259" i="26"/>
  <c r="H259" i="26"/>
  <c r="I259" i="26"/>
  <c r="J259" i="26"/>
  <c r="K259" i="26"/>
  <c r="L259" i="26"/>
  <c r="M259" i="26"/>
  <c r="N259" i="26"/>
  <c r="Q259" i="26"/>
  <c r="D260" i="26"/>
  <c r="E260" i="26"/>
  <c r="F260" i="26"/>
  <c r="G260" i="26"/>
  <c r="H260" i="26"/>
  <c r="I260" i="26"/>
  <c r="J260" i="26"/>
  <c r="K260" i="26"/>
  <c r="L260" i="26"/>
  <c r="M260" i="26"/>
  <c r="N260" i="26"/>
  <c r="Q260" i="26"/>
  <c r="D261" i="26"/>
  <c r="E261" i="26"/>
  <c r="F261" i="26"/>
  <c r="G261" i="26"/>
  <c r="H261" i="26"/>
  <c r="I261" i="26"/>
  <c r="J261" i="26"/>
  <c r="K261" i="26"/>
  <c r="L261" i="26"/>
  <c r="M261" i="26"/>
  <c r="N261" i="26"/>
  <c r="Q261" i="26"/>
  <c r="D262" i="26"/>
  <c r="E262" i="26"/>
  <c r="F262" i="26"/>
  <c r="G262" i="26"/>
  <c r="H262" i="26"/>
  <c r="I262" i="26"/>
  <c r="J262" i="26"/>
  <c r="K262" i="26"/>
  <c r="L262" i="26"/>
  <c r="M262" i="26"/>
  <c r="N262" i="26"/>
  <c r="O262" i="26"/>
  <c r="P262" i="26"/>
  <c r="Q262" i="26"/>
  <c r="D263" i="26"/>
  <c r="E263" i="26"/>
  <c r="F263" i="26"/>
  <c r="G263" i="26"/>
  <c r="H263" i="26"/>
  <c r="I263" i="26"/>
  <c r="J263" i="26"/>
  <c r="K263" i="26"/>
  <c r="L263" i="26"/>
  <c r="M263" i="26"/>
  <c r="N263" i="26"/>
  <c r="O263" i="26"/>
  <c r="P263" i="26"/>
  <c r="Q263" i="26"/>
  <c r="D264" i="26"/>
  <c r="E264" i="26"/>
  <c r="F264" i="26"/>
  <c r="G264" i="26"/>
  <c r="H264" i="26"/>
  <c r="I264" i="26"/>
  <c r="J264" i="26"/>
  <c r="K264" i="26"/>
  <c r="L264" i="26"/>
  <c r="M264" i="26"/>
  <c r="N264" i="26"/>
  <c r="O264" i="26"/>
  <c r="P264" i="26"/>
  <c r="Q264" i="26"/>
  <c r="D265" i="26"/>
  <c r="E265" i="26"/>
  <c r="F265" i="26"/>
  <c r="G265" i="26"/>
  <c r="H265" i="26"/>
  <c r="I265" i="26"/>
  <c r="J265" i="26"/>
  <c r="K265" i="26"/>
  <c r="L265" i="26"/>
  <c r="M265" i="26"/>
  <c r="N265" i="26"/>
  <c r="O265" i="26"/>
  <c r="P265" i="26"/>
  <c r="Q265" i="26"/>
  <c r="D266" i="26"/>
  <c r="E266" i="26"/>
  <c r="F266" i="26"/>
  <c r="G266" i="26"/>
  <c r="H266" i="26"/>
  <c r="I266" i="26"/>
  <c r="J266" i="26"/>
  <c r="K266" i="26"/>
  <c r="L266" i="26"/>
  <c r="M266" i="26"/>
  <c r="N266" i="26"/>
  <c r="O266" i="26"/>
  <c r="P266" i="26"/>
  <c r="Q266" i="26"/>
  <c r="D267" i="26"/>
  <c r="E267" i="26"/>
  <c r="F267" i="26"/>
  <c r="G267" i="26"/>
  <c r="H267" i="26"/>
  <c r="I267" i="26"/>
  <c r="J267" i="26"/>
  <c r="K267" i="26"/>
  <c r="L267" i="26"/>
  <c r="M267" i="26"/>
  <c r="N267" i="26"/>
  <c r="Q267" i="26"/>
  <c r="D268" i="26"/>
  <c r="E268" i="26"/>
  <c r="F268" i="26"/>
  <c r="G268" i="26"/>
  <c r="H268" i="26"/>
  <c r="I268" i="26"/>
  <c r="J268" i="26"/>
  <c r="K268" i="26"/>
  <c r="L268" i="26"/>
  <c r="M268" i="26"/>
  <c r="N268" i="26"/>
  <c r="O268" i="26"/>
  <c r="P268" i="26"/>
  <c r="Q268" i="26"/>
  <c r="D269" i="26"/>
  <c r="E269" i="26"/>
  <c r="F269" i="26"/>
  <c r="G269" i="26"/>
  <c r="H269" i="26"/>
  <c r="I269" i="26"/>
  <c r="J269" i="26"/>
  <c r="K269" i="26"/>
  <c r="L269" i="26"/>
  <c r="M269" i="26"/>
  <c r="N269" i="26"/>
  <c r="O269" i="26"/>
  <c r="P269" i="26"/>
  <c r="Q269" i="26"/>
  <c r="D270" i="26"/>
  <c r="E270" i="26"/>
  <c r="F270" i="26"/>
  <c r="G270" i="26"/>
  <c r="H270" i="26"/>
  <c r="I270" i="26"/>
  <c r="J270" i="26"/>
  <c r="K270" i="26"/>
  <c r="L270" i="26"/>
  <c r="M270" i="26"/>
  <c r="N270" i="26"/>
  <c r="Q270" i="26"/>
  <c r="D271" i="26"/>
  <c r="E271" i="26"/>
  <c r="F271" i="26"/>
  <c r="G271" i="26"/>
  <c r="H271" i="26"/>
  <c r="I271" i="26"/>
  <c r="J271" i="26"/>
  <c r="K271" i="26"/>
  <c r="L271" i="26"/>
  <c r="M271" i="26"/>
  <c r="N271" i="26"/>
  <c r="O271" i="26"/>
  <c r="P271" i="26"/>
  <c r="Q271" i="26"/>
  <c r="D272" i="26"/>
  <c r="E272" i="26"/>
  <c r="F272" i="26"/>
  <c r="G272" i="26"/>
  <c r="H272" i="26"/>
  <c r="I272" i="26"/>
  <c r="J272" i="26"/>
  <c r="K272" i="26"/>
  <c r="L272" i="26"/>
  <c r="M272" i="26"/>
  <c r="N272" i="26"/>
  <c r="O272" i="26"/>
  <c r="P272" i="26"/>
  <c r="Q272" i="26"/>
  <c r="D273" i="26"/>
  <c r="E273" i="26"/>
  <c r="F273" i="26"/>
  <c r="G273" i="26"/>
  <c r="H273" i="26"/>
  <c r="I273" i="26"/>
  <c r="J273" i="26"/>
  <c r="K273" i="26"/>
  <c r="L273" i="26"/>
  <c r="M273" i="26"/>
  <c r="N273" i="26"/>
  <c r="O273" i="26"/>
  <c r="P273" i="26"/>
  <c r="Q273" i="26"/>
  <c r="D274" i="26"/>
  <c r="E274" i="26"/>
  <c r="F274" i="26"/>
  <c r="G274" i="26"/>
  <c r="H274" i="26"/>
  <c r="I274" i="26"/>
  <c r="J274" i="26"/>
  <c r="K274" i="26"/>
  <c r="L274" i="26"/>
  <c r="M274" i="26"/>
  <c r="N274" i="26"/>
  <c r="O274" i="26"/>
  <c r="P274" i="26"/>
  <c r="Q274" i="26"/>
  <c r="D275" i="26"/>
  <c r="E275" i="26"/>
  <c r="F275" i="26"/>
  <c r="G275" i="26"/>
  <c r="H275" i="26"/>
  <c r="I275" i="26"/>
  <c r="J275" i="26"/>
  <c r="K275" i="26"/>
  <c r="L275" i="26"/>
  <c r="M275" i="26"/>
  <c r="N275" i="26"/>
  <c r="O275" i="26"/>
  <c r="P275" i="26"/>
  <c r="Q275" i="26"/>
  <c r="D276" i="26"/>
  <c r="E276" i="26"/>
  <c r="F276" i="26"/>
  <c r="G276" i="26"/>
  <c r="H276" i="26"/>
  <c r="I276" i="26"/>
  <c r="J276" i="26"/>
  <c r="K276" i="26"/>
  <c r="L276" i="26"/>
  <c r="M276" i="26"/>
  <c r="N276" i="26"/>
  <c r="O276" i="26"/>
  <c r="P276" i="26"/>
  <c r="Q276" i="26"/>
  <c r="D277" i="26"/>
  <c r="E277" i="26"/>
  <c r="F277" i="26"/>
  <c r="G277" i="26"/>
  <c r="H277" i="26"/>
  <c r="I277" i="26"/>
  <c r="J277" i="26"/>
  <c r="K277" i="26"/>
  <c r="L277" i="26"/>
  <c r="M277" i="26"/>
  <c r="N277" i="26"/>
  <c r="O277" i="26"/>
  <c r="P277" i="26"/>
  <c r="Q277" i="26"/>
  <c r="D278" i="26"/>
  <c r="E278" i="26"/>
  <c r="F278" i="26"/>
  <c r="G278" i="26"/>
  <c r="H278" i="26"/>
  <c r="I278" i="26"/>
  <c r="J278" i="26"/>
  <c r="K278" i="26"/>
  <c r="L278" i="26"/>
  <c r="M278" i="26"/>
  <c r="N278" i="26"/>
  <c r="O278" i="26"/>
  <c r="P278" i="26"/>
  <c r="Q278" i="26"/>
  <c r="D279" i="26"/>
  <c r="E279" i="26"/>
  <c r="F279" i="26"/>
  <c r="G279" i="26"/>
  <c r="H279" i="26"/>
  <c r="I279" i="26"/>
  <c r="J279" i="26"/>
  <c r="K279" i="26"/>
  <c r="L279" i="26"/>
  <c r="M279" i="26"/>
  <c r="N279" i="26"/>
  <c r="O279" i="26"/>
  <c r="P279" i="26"/>
  <c r="Q279" i="26"/>
  <c r="D280" i="26"/>
  <c r="E280" i="26"/>
  <c r="F280" i="26"/>
  <c r="G280" i="26"/>
  <c r="H280" i="26"/>
  <c r="I280" i="26"/>
  <c r="J280" i="26"/>
  <c r="K280" i="26"/>
  <c r="L280" i="26"/>
  <c r="M280" i="26"/>
  <c r="N280" i="26"/>
  <c r="O280" i="26"/>
  <c r="P280" i="26"/>
  <c r="Q280" i="26"/>
  <c r="D281" i="26"/>
  <c r="E281" i="26"/>
  <c r="F281" i="26"/>
  <c r="G281" i="26"/>
  <c r="H281" i="26"/>
  <c r="I281" i="26"/>
  <c r="J281" i="26"/>
  <c r="K281" i="26"/>
  <c r="L281" i="26"/>
  <c r="M281" i="26"/>
  <c r="N281" i="26"/>
  <c r="O281" i="26"/>
  <c r="P281" i="26"/>
  <c r="Q281" i="26"/>
  <c r="D282" i="26"/>
  <c r="E282" i="26"/>
  <c r="F282" i="26"/>
  <c r="G282" i="26"/>
  <c r="H282" i="26"/>
  <c r="I282" i="26"/>
  <c r="J282" i="26"/>
  <c r="K282" i="26"/>
  <c r="L282" i="26"/>
  <c r="M282" i="26"/>
  <c r="N282" i="26"/>
  <c r="Q282" i="26"/>
  <c r="D283" i="26"/>
  <c r="E283" i="26"/>
  <c r="F283" i="26"/>
  <c r="G283" i="26"/>
  <c r="H283" i="26"/>
  <c r="I283" i="26"/>
  <c r="J283" i="26"/>
  <c r="K283" i="26"/>
  <c r="L283" i="26"/>
  <c r="M283" i="26"/>
  <c r="N283" i="26"/>
  <c r="O283" i="26"/>
  <c r="P283" i="26"/>
  <c r="Q283" i="26"/>
  <c r="D284" i="26"/>
  <c r="E284" i="26"/>
  <c r="F284" i="26"/>
  <c r="G284" i="26"/>
  <c r="H284" i="26"/>
  <c r="I284" i="26"/>
  <c r="J284" i="26"/>
  <c r="K284" i="26"/>
  <c r="L284" i="26"/>
  <c r="M284" i="26"/>
  <c r="N284" i="26"/>
  <c r="O284" i="26"/>
  <c r="P284" i="26"/>
  <c r="Q284" i="26"/>
  <c r="D285" i="26"/>
  <c r="E285" i="26"/>
  <c r="F285" i="26"/>
  <c r="G285" i="26"/>
  <c r="H285" i="26"/>
  <c r="I285" i="26"/>
  <c r="J285" i="26"/>
  <c r="K285" i="26"/>
  <c r="L285" i="26"/>
  <c r="M285" i="26"/>
  <c r="N285" i="26"/>
  <c r="O285" i="26"/>
  <c r="P285" i="26"/>
  <c r="Q285" i="26"/>
  <c r="D286" i="26"/>
  <c r="E286" i="26"/>
  <c r="F286" i="26"/>
  <c r="G286" i="26"/>
  <c r="H286" i="26"/>
  <c r="I286" i="26"/>
  <c r="J286" i="26"/>
  <c r="K286" i="26"/>
  <c r="L286" i="26"/>
  <c r="M286" i="26"/>
  <c r="N286" i="26"/>
  <c r="O286" i="26"/>
  <c r="P286" i="26"/>
  <c r="Q286" i="26"/>
  <c r="D287" i="26"/>
  <c r="E287" i="26"/>
  <c r="F287" i="26"/>
  <c r="G287" i="26"/>
  <c r="H287" i="26"/>
  <c r="I287" i="26"/>
  <c r="J287" i="26"/>
  <c r="K287" i="26"/>
  <c r="L287" i="26"/>
  <c r="M287" i="26"/>
  <c r="N287" i="26"/>
  <c r="O287" i="26"/>
  <c r="P287" i="26"/>
  <c r="Q287" i="26"/>
  <c r="D288" i="26"/>
  <c r="E288" i="26"/>
  <c r="F288" i="26"/>
  <c r="G288" i="26"/>
  <c r="H288" i="26"/>
  <c r="I288" i="26"/>
  <c r="J288" i="26"/>
  <c r="K288" i="26"/>
  <c r="L288" i="26"/>
  <c r="M288" i="26"/>
  <c r="N288" i="26"/>
  <c r="O288" i="26"/>
  <c r="P288" i="26"/>
  <c r="Q288" i="26"/>
  <c r="D289" i="26"/>
  <c r="E289" i="26"/>
  <c r="F289" i="26"/>
  <c r="G289" i="26"/>
  <c r="H289" i="26"/>
  <c r="I289" i="26"/>
  <c r="J289" i="26"/>
  <c r="K289" i="26"/>
  <c r="L289" i="26"/>
  <c r="M289" i="26"/>
  <c r="N289" i="26"/>
  <c r="O289" i="26"/>
  <c r="P289" i="26"/>
  <c r="Q289" i="26"/>
  <c r="D290" i="26"/>
  <c r="E290" i="26"/>
  <c r="F290" i="26"/>
  <c r="G290" i="26"/>
  <c r="H290" i="26"/>
  <c r="I290" i="26"/>
  <c r="J290" i="26"/>
  <c r="K290" i="26"/>
  <c r="L290" i="26"/>
  <c r="M290" i="26"/>
  <c r="N290" i="26"/>
  <c r="O290" i="26"/>
  <c r="P290" i="26"/>
  <c r="Q290" i="26"/>
  <c r="D291" i="26"/>
  <c r="E291" i="26"/>
  <c r="F291" i="26"/>
  <c r="G291" i="26"/>
  <c r="H291" i="26"/>
  <c r="I291" i="26"/>
  <c r="J291" i="26"/>
  <c r="K291" i="26"/>
  <c r="L291" i="26"/>
  <c r="M291" i="26"/>
  <c r="N291" i="26"/>
  <c r="O291" i="26"/>
  <c r="P291" i="26"/>
  <c r="Q291" i="26"/>
  <c r="D292" i="26"/>
  <c r="E292" i="26"/>
  <c r="F292" i="26"/>
  <c r="G292" i="26"/>
  <c r="H292" i="26"/>
  <c r="I292" i="26"/>
  <c r="J292" i="26"/>
  <c r="K292" i="26"/>
  <c r="L292" i="26"/>
  <c r="M292" i="26"/>
  <c r="N292" i="26"/>
  <c r="O292" i="26"/>
  <c r="P292" i="26"/>
  <c r="Q292" i="26"/>
  <c r="D293" i="26"/>
  <c r="E293" i="26"/>
  <c r="F293" i="26"/>
  <c r="G293" i="26"/>
  <c r="H293" i="26"/>
  <c r="I293" i="26"/>
  <c r="J293" i="26"/>
  <c r="K293" i="26"/>
  <c r="L293" i="26"/>
  <c r="M293" i="26"/>
  <c r="N293" i="26"/>
  <c r="O293" i="26"/>
  <c r="P293" i="26"/>
  <c r="Q293" i="26"/>
  <c r="D294" i="26"/>
  <c r="E294" i="26"/>
  <c r="F294" i="26"/>
  <c r="G294" i="26"/>
  <c r="H294" i="26"/>
  <c r="I294" i="26"/>
  <c r="J294" i="26"/>
  <c r="K294" i="26"/>
  <c r="L294" i="26"/>
  <c r="M294" i="26"/>
  <c r="N294" i="26"/>
  <c r="O294" i="26"/>
  <c r="P294" i="26"/>
  <c r="Q294" i="26"/>
  <c r="D295" i="26"/>
  <c r="E295" i="26"/>
  <c r="F295" i="26"/>
  <c r="G295" i="26"/>
  <c r="H295" i="26"/>
  <c r="I295" i="26"/>
  <c r="J295" i="26"/>
  <c r="K295" i="26"/>
  <c r="L295" i="26"/>
  <c r="M295" i="26"/>
  <c r="N295" i="26"/>
  <c r="O295" i="26"/>
  <c r="P295" i="26"/>
  <c r="Q295" i="26"/>
  <c r="D296" i="26"/>
  <c r="E296" i="26"/>
  <c r="F296" i="26"/>
  <c r="G296" i="26"/>
  <c r="H296" i="26"/>
  <c r="I296" i="26"/>
  <c r="J296" i="26"/>
  <c r="K296" i="26"/>
  <c r="L296" i="26"/>
  <c r="M296" i="26"/>
  <c r="N296" i="26"/>
  <c r="O296" i="26"/>
  <c r="P296" i="26"/>
  <c r="Q296" i="26"/>
  <c r="D297" i="26"/>
  <c r="E297" i="26"/>
  <c r="F297" i="26"/>
  <c r="G297" i="26"/>
  <c r="H297" i="26"/>
  <c r="I297" i="26"/>
  <c r="J297" i="26"/>
  <c r="K297" i="26"/>
  <c r="L297" i="26"/>
  <c r="M297" i="26"/>
  <c r="N297" i="26"/>
  <c r="O297" i="26"/>
  <c r="Q297" i="26"/>
  <c r="D298" i="26"/>
  <c r="E298" i="26"/>
  <c r="F298" i="26"/>
  <c r="G298" i="26"/>
  <c r="H298" i="26"/>
  <c r="I298" i="26"/>
  <c r="J298" i="26"/>
  <c r="K298" i="26"/>
  <c r="L298" i="26"/>
  <c r="M298" i="26"/>
  <c r="N298" i="26"/>
  <c r="O298" i="26"/>
  <c r="Q298" i="26"/>
  <c r="D299" i="26"/>
  <c r="E299" i="26"/>
  <c r="F299" i="26"/>
  <c r="G299" i="26"/>
  <c r="H299" i="26"/>
  <c r="I299" i="26"/>
  <c r="J299" i="26"/>
  <c r="K299" i="26"/>
  <c r="L299" i="26"/>
  <c r="M299" i="26"/>
  <c r="N299" i="26"/>
  <c r="O299" i="26"/>
  <c r="Q299" i="26"/>
  <c r="D300" i="26"/>
  <c r="E300" i="26"/>
  <c r="F300" i="26"/>
  <c r="G300" i="26"/>
  <c r="H300" i="26"/>
  <c r="I300" i="26"/>
  <c r="J300" i="26"/>
  <c r="K300" i="26"/>
  <c r="L300" i="26"/>
  <c r="M300" i="26"/>
  <c r="N300" i="26"/>
  <c r="O300" i="26"/>
  <c r="Q300" i="26"/>
  <c r="D301" i="26"/>
  <c r="E301" i="26"/>
  <c r="F301" i="26"/>
  <c r="G301" i="26"/>
  <c r="H301" i="26"/>
  <c r="I301" i="26"/>
  <c r="J301" i="26"/>
  <c r="K301" i="26"/>
  <c r="L301" i="26"/>
  <c r="M301" i="26"/>
  <c r="N301" i="26"/>
  <c r="O301" i="26"/>
  <c r="Q301" i="26"/>
  <c r="D302" i="26"/>
  <c r="E302" i="26"/>
  <c r="F302" i="26"/>
  <c r="G302" i="26"/>
  <c r="H302" i="26"/>
  <c r="I302" i="26"/>
  <c r="J302" i="26"/>
  <c r="K302" i="26"/>
  <c r="L302" i="26"/>
  <c r="M302" i="26"/>
  <c r="N302" i="26"/>
  <c r="O302" i="26"/>
  <c r="P302" i="26"/>
  <c r="Q302" i="26"/>
  <c r="D303" i="26"/>
  <c r="E303" i="26"/>
  <c r="F303" i="26"/>
  <c r="G303" i="26"/>
  <c r="H303" i="26"/>
  <c r="I303" i="26"/>
  <c r="J303" i="26"/>
  <c r="K303" i="26"/>
  <c r="L303" i="26"/>
  <c r="M303" i="26"/>
  <c r="N303" i="26"/>
  <c r="O303" i="26"/>
  <c r="P303" i="26"/>
  <c r="Q303" i="26"/>
  <c r="D304" i="26"/>
  <c r="E304" i="26"/>
  <c r="F304" i="26"/>
  <c r="G304" i="26"/>
  <c r="H304" i="26"/>
  <c r="I304" i="26"/>
  <c r="J304" i="26"/>
  <c r="K304" i="26"/>
  <c r="L304" i="26"/>
  <c r="M304" i="26"/>
  <c r="N304" i="26"/>
  <c r="O304" i="26"/>
  <c r="P304" i="26"/>
  <c r="Q304" i="26"/>
  <c r="D305" i="26"/>
  <c r="E305" i="26"/>
  <c r="F305" i="26"/>
  <c r="G305" i="26"/>
  <c r="H305" i="26"/>
  <c r="I305" i="26"/>
  <c r="J305" i="26"/>
  <c r="K305" i="26"/>
  <c r="L305" i="26"/>
  <c r="M305" i="26"/>
  <c r="N305" i="26"/>
  <c r="O305" i="26"/>
  <c r="P305" i="26"/>
  <c r="Q305" i="26"/>
  <c r="D306" i="26"/>
  <c r="E306" i="26"/>
  <c r="F306" i="26"/>
  <c r="G306" i="26"/>
  <c r="H306" i="26"/>
  <c r="I306" i="26"/>
  <c r="J306" i="26"/>
  <c r="K306" i="26"/>
  <c r="L306" i="26"/>
  <c r="M306" i="26"/>
  <c r="N306" i="26"/>
  <c r="O306" i="26"/>
  <c r="P306" i="26"/>
  <c r="Q306" i="26"/>
  <c r="D307" i="26"/>
  <c r="E307" i="26"/>
  <c r="F307" i="26"/>
  <c r="G307" i="26"/>
  <c r="H307" i="26"/>
  <c r="I307" i="26"/>
  <c r="J307" i="26"/>
  <c r="K307" i="26"/>
  <c r="L307" i="26"/>
  <c r="M307" i="26"/>
  <c r="N307" i="26"/>
  <c r="O307" i="26"/>
  <c r="P307" i="26"/>
  <c r="Q307" i="26"/>
  <c r="D308" i="26"/>
  <c r="E308" i="26"/>
  <c r="F308" i="26"/>
  <c r="G308" i="26"/>
  <c r="H308" i="26"/>
  <c r="I308" i="26"/>
  <c r="J308" i="26"/>
  <c r="K308" i="26"/>
  <c r="L308" i="26"/>
  <c r="M308" i="26"/>
  <c r="N308" i="26"/>
  <c r="O308" i="26"/>
  <c r="P308" i="26"/>
  <c r="Q308" i="26"/>
  <c r="D309" i="26"/>
  <c r="E309" i="26"/>
  <c r="F309" i="26"/>
  <c r="G309" i="26"/>
  <c r="H309" i="26"/>
  <c r="I309" i="26"/>
  <c r="J309" i="26"/>
  <c r="K309" i="26"/>
  <c r="L309" i="26"/>
  <c r="M309" i="26"/>
  <c r="N309" i="26"/>
  <c r="O309" i="26"/>
  <c r="P309" i="26"/>
  <c r="Q309" i="26"/>
  <c r="D310" i="26"/>
  <c r="E310" i="26"/>
  <c r="F310" i="26"/>
  <c r="G310" i="26"/>
  <c r="H310" i="26"/>
  <c r="I310" i="26"/>
  <c r="J310" i="26"/>
  <c r="K310" i="26"/>
  <c r="L310" i="26"/>
  <c r="M310" i="26"/>
  <c r="N310" i="26"/>
  <c r="O310" i="26"/>
  <c r="P310" i="26"/>
  <c r="Q310" i="26"/>
  <c r="D311" i="26"/>
  <c r="E311" i="26"/>
  <c r="F311" i="26"/>
  <c r="G311" i="26"/>
  <c r="H311" i="26"/>
  <c r="I311" i="26"/>
  <c r="J311" i="26"/>
  <c r="K311" i="26"/>
  <c r="L311" i="26"/>
  <c r="M311" i="26"/>
  <c r="N311" i="26"/>
  <c r="O311" i="26"/>
  <c r="P311" i="26"/>
  <c r="Q311" i="26"/>
  <c r="D312" i="26"/>
  <c r="E312" i="26"/>
  <c r="F312" i="26"/>
  <c r="G312" i="26"/>
  <c r="H312" i="26"/>
  <c r="I312" i="26"/>
  <c r="J312" i="26"/>
  <c r="K312" i="26"/>
  <c r="L312" i="26"/>
  <c r="M312" i="26"/>
  <c r="N312" i="26"/>
  <c r="O312" i="26"/>
  <c r="P312" i="26"/>
  <c r="Q312" i="26"/>
  <c r="D313" i="26"/>
  <c r="E313" i="26"/>
  <c r="F313" i="26"/>
  <c r="G313" i="26"/>
  <c r="H313" i="26"/>
  <c r="I313" i="26"/>
  <c r="J313" i="26"/>
  <c r="K313" i="26"/>
  <c r="L313" i="26"/>
  <c r="M313" i="26"/>
  <c r="N313" i="26"/>
  <c r="O313" i="26"/>
  <c r="P313" i="26"/>
  <c r="Q313" i="26"/>
  <c r="D314" i="26"/>
  <c r="E314" i="26"/>
  <c r="F314" i="26"/>
  <c r="G314" i="26"/>
  <c r="H314" i="26"/>
  <c r="I314" i="26"/>
  <c r="J314" i="26"/>
  <c r="K314" i="26"/>
  <c r="L314" i="26"/>
  <c r="M314" i="26"/>
  <c r="N314" i="26"/>
  <c r="Q314" i="26"/>
  <c r="D315" i="26"/>
  <c r="E315" i="26"/>
  <c r="F315" i="26"/>
  <c r="G315" i="26"/>
  <c r="H315" i="26"/>
  <c r="I315" i="26"/>
  <c r="J315" i="26"/>
  <c r="K315" i="26"/>
  <c r="L315" i="26"/>
  <c r="M315" i="26"/>
  <c r="N315" i="26"/>
  <c r="Q315" i="26"/>
  <c r="D316" i="26"/>
  <c r="E316" i="26"/>
  <c r="F316" i="26"/>
  <c r="G316" i="26"/>
  <c r="H316" i="26"/>
  <c r="I316" i="26"/>
  <c r="J316" i="26"/>
  <c r="K316" i="26"/>
  <c r="L316" i="26"/>
  <c r="M316" i="26"/>
  <c r="N316" i="26"/>
  <c r="Q316" i="26"/>
  <c r="D317" i="26"/>
  <c r="E317" i="26"/>
  <c r="F317" i="26"/>
  <c r="G317" i="26"/>
  <c r="H317" i="26"/>
  <c r="I317" i="26"/>
  <c r="J317" i="26"/>
  <c r="K317" i="26"/>
  <c r="L317" i="26"/>
  <c r="M317" i="26"/>
  <c r="N317" i="26"/>
  <c r="Q317" i="26"/>
  <c r="D318" i="26"/>
  <c r="E318" i="26"/>
  <c r="F318" i="26"/>
  <c r="G318" i="26"/>
  <c r="H318" i="26"/>
  <c r="I318" i="26"/>
  <c r="J318" i="26"/>
  <c r="K318" i="26"/>
  <c r="L318" i="26"/>
  <c r="M318" i="26"/>
  <c r="N318" i="26"/>
  <c r="Q318" i="26"/>
  <c r="D319" i="26"/>
  <c r="E319" i="26"/>
  <c r="F319" i="26"/>
  <c r="G319" i="26"/>
  <c r="H319" i="26"/>
  <c r="I319" i="26"/>
  <c r="J319" i="26"/>
  <c r="K319" i="26"/>
  <c r="L319" i="26"/>
  <c r="M319" i="26"/>
  <c r="N319" i="26"/>
  <c r="O319" i="26"/>
  <c r="P319" i="26"/>
  <c r="Q319" i="26"/>
  <c r="D320" i="26"/>
  <c r="E320" i="26"/>
  <c r="F320" i="26"/>
  <c r="G320" i="26"/>
  <c r="H320" i="26"/>
  <c r="I320" i="26"/>
  <c r="J320" i="26"/>
  <c r="K320" i="26"/>
  <c r="L320" i="26"/>
  <c r="M320" i="26"/>
  <c r="N320" i="26"/>
  <c r="Q320" i="26"/>
  <c r="D321" i="26"/>
  <c r="E321" i="26"/>
  <c r="F321" i="26"/>
  <c r="G321" i="26"/>
  <c r="H321" i="26"/>
  <c r="I321" i="26"/>
  <c r="J321" i="26"/>
  <c r="K321" i="26"/>
  <c r="L321" i="26"/>
  <c r="M321" i="26"/>
  <c r="N321" i="26"/>
  <c r="Q321" i="26"/>
  <c r="D322" i="26"/>
  <c r="E322" i="26"/>
  <c r="F322" i="26"/>
  <c r="G322" i="26"/>
  <c r="H322" i="26"/>
  <c r="I322" i="26"/>
  <c r="J322" i="26"/>
  <c r="K322" i="26"/>
  <c r="L322" i="26"/>
  <c r="M322" i="26"/>
  <c r="N322" i="26"/>
  <c r="Q322" i="26"/>
  <c r="D323" i="26"/>
  <c r="E323" i="26"/>
  <c r="F323" i="26"/>
  <c r="G323" i="26"/>
  <c r="H323" i="26"/>
  <c r="I323" i="26"/>
  <c r="J323" i="26"/>
  <c r="K323" i="26"/>
  <c r="L323" i="26"/>
  <c r="M323" i="26"/>
  <c r="N323" i="26"/>
  <c r="Q323" i="26"/>
  <c r="D324" i="26"/>
  <c r="E324" i="26"/>
  <c r="F324" i="26"/>
  <c r="G324" i="26"/>
  <c r="H324" i="26"/>
  <c r="I324" i="26"/>
  <c r="J324" i="26"/>
  <c r="K324" i="26"/>
  <c r="L324" i="26"/>
  <c r="M324" i="26"/>
  <c r="N324" i="26"/>
  <c r="Q324" i="26"/>
  <c r="D325" i="26"/>
  <c r="E325" i="26"/>
  <c r="F325" i="26"/>
  <c r="G325" i="26"/>
  <c r="H325" i="26"/>
  <c r="I325" i="26"/>
  <c r="J325" i="26"/>
  <c r="K325" i="26"/>
  <c r="L325" i="26"/>
  <c r="M325" i="26"/>
  <c r="N325" i="26"/>
  <c r="Q325" i="26"/>
  <c r="D326" i="26"/>
  <c r="E326" i="26"/>
  <c r="F326" i="26"/>
  <c r="G326" i="26"/>
  <c r="H326" i="26"/>
  <c r="I326" i="26"/>
  <c r="J326" i="26"/>
  <c r="K326" i="26"/>
  <c r="L326" i="26"/>
  <c r="M326" i="26"/>
  <c r="N326" i="26"/>
  <c r="O326" i="26"/>
  <c r="P326" i="26"/>
  <c r="Q326" i="26"/>
  <c r="D327" i="26"/>
  <c r="E327" i="26"/>
  <c r="F327" i="26"/>
  <c r="G327" i="26"/>
  <c r="H327" i="26"/>
  <c r="I327" i="26"/>
  <c r="J327" i="26"/>
  <c r="K327" i="26"/>
  <c r="L327" i="26"/>
  <c r="M327" i="26"/>
  <c r="N327" i="26"/>
  <c r="Q327" i="26"/>
  <c r="D328" i="26"/>
  <c r="E328" i="26"/>
  <c r="F328" i="26"/>
  <c r="G328" i="26"/>
  <c r="H328" i="26"/>
  <c r="I328" i="26"/>
  <c r="J328" i="26"/>
  <c r="K328" i="26"/>
  <c r="L328" i="26"/>
  <c r="M328" i="26"/>
  <c r="N328" i="26"/>
  <c r="Q328" i="26"/>
  <c r="D329" i="26"/>
  <c r="E329" i="26"/>
  <c r="F329" i="26"/>
  <c r="G329" i="26"/>
  <c r="H329" i="26"/>
  <c r="I329" i="26"/>
  <c r="J329" i="26"/>
  <c r="K329" i="26"/>
  <c r="L329" i="26"/>
  <c r="M329" i="26"/>
  <c r="N329" i="26"/>
  <c r="Q329" i="26"/>
  <c r="D330" i="26"/>
  <c r="E330" i="26"/>
  <c r="F330" i="26"/>
  <c r="G330" i="26"/>
  <c r="H330" i="26"/>
  <c r="I330" i="26"/>
  <c r="J330" i="26"/>
  <c r="K330" i="26"/>
  <c r="L330" i="26"/>
  <c r="M330" i="26"/>
  <c r="N330" i="26"/>
  <c r="Q330" i="26"/>
  <c r="D331" i="26"/>
  <c r="E331" i="26"/>
  <c r="F331" i="26"/>
  <c r="G331" i="26"/>
  <c r="H331" i="26"/>
  <c r="I331" i="26"/>
  <c r="J331" i="26"/>
  <c r="K331" i="26"/>
  <c r="L331" i="26"/>
  <c r="M331" i="26"/>
  <c r="N331" i="26"/>
  <c r="Q331" i="26"/>
  <c r="D332" i="26"/>
  <c r="E332" i="26"/>
  <c r="F332" i="26"/>
  <c r="G332" i="26"/>
  <c r="H332" i="26"/>
  <c r="I332" i="26"/>
  <c r="J332" i="26"/>
  <c r="K332" i="26"/>
  <c r="L332" i="26"/>
  <c r="M332" i="26"/>
  <c r="N332" i="26"/>
  <c r="Q332" i="26"/>
  <c r="D333" i="26"/>
  <c r="E333" i="26"/>
  <c r="F333" i="26"/>
  <c r="G333" i="26"/>
  <c r="H333" i="26"/>
  <c r="I333" i="26"/>
  <c r="J333" i="26"/>
  <c r="K333" i="26"/>
  <c r="L333" i="26"/>
  <c r="M333" i="26"/>
  <c r="N333" i="26"/>
  <c r="O333" i="26"/>
  <c r="P333" i="26"/>
  <c r="Q333" i="26"/>
  <c r="D334" i="26"/>
  <c r="E334" i="26"/>
  <c r="F334" i="26"/>
  <c r="G334" i="26"/>
  <c r="H334" i="26"/>
  <c r="I334" i="26"/>
  <c r="J334" i="26"/>
  <c r="K334" i="26"/>
  <c r="L334" i="26"/>
  <c r="M334" i="26"/>
  <c r="N334" i="26"/>
  <c r="O334" i="26"/>
  <c r="P334" i="26"/>
  <c r="Q334" i="26"/>
  <c r="D335" i="26"/>
  <c r="E335" i="26"/>
  <c r="F335" i="26"/>
  <c r="G335" i="26"/>
  <c r="H335" i="26"/>
  <c r="I335" i="26"/>
  <c r="J335" i="26"/>
  <c r="K335" i="26"/>
  <c r="L335" i="26"/>
  <c r="M335" i="26"/>
  <c r="N335" i="26"/>
  <c r="O335" i="26"/>
  <c r="P335" i="26"/>
  <c r="Q335" i="26"/>
  <c r="D336" i="26"/>
  <c r="E336" i="26"/>
  <c r="F336" i="26"/>
  <c r="G336" i="26"/>
  <c r="H336" i="26"/>
  <c r="I336" i="26"/>
  <c r="J336" i="26"/>
  <c r="K336" i="26"/>
  <c r="L336" i="26"/>
  <c r="M336" i="26"/>
  <c r="N336" i="26"/>
  <c r="O336" i="26"/>
  <c r="P336" i="26"/>
  <c r="Q336" i="26"/>
  <c r="D337" i="26"/>
  <c r="E337" i="26"/>
  <c r="F337" i="26"/>
  <c r="G337" i="26"/>
  <c r="H337" i="26"/>
  <c r="I337" i="26"/>
  <c r="J337" i="26"/>
  <c r="K337" i="26"/>
  <c r="L337" i="26"/>
  <c r="M337" i="26"/>
  <c r="N337" i="26"/>
  <c r="O337" i="26"/>
  <c r="P337" i="26"/>
  <c r="Q337" i="26"/>
  <c r="D338" i="26"/>
  <c r="E338" i="26"/>
  <c r="F338" i="26"/>
  <c r="G338" i="26"/>
  <c r="H338" i="26"/>
  <c r="I338" i="26"/>
  <c r="J338" i="26"/>
  <c r="K338" i="26"/>
  <c r="L338" i="26"/>
  <c r="M338" i="26"/>
  <c r="N338" i="26"/>
  <c r="O338" i="26"/>
  <c r="P338" i="26"/>
  <c r="Q338" i="26"/>
  <c r="D339" i="26"/>
  <c r="E339" i="26"/>
  <c r="F339" i="26"/>
  <c r="G339" i="26"/>
  <c r="H339" i="26"/>
  <c r="I339" i="26"/>
  <c r="J339" i="26"/>
  <c r="K339" i="26"/>
  <c r="L339" i="26"/>
  <c r="M339" i="26"/>
  <c r="N339" i="26"/>
  <c r="O339" i="26"/>
  <c r="P339" i="26"/>
  <c r="Q339" i="26"/>
  <c r="D340" i="26"/>
  <c r="E340" i="26"/>
  <c r="F340" i="26"/>
  <c r="G340" i="26"/>
  <c r="H340" i="26"/>
  <c r="I340" i="26"/>
  <c r="J340" i="26"/>
  <c r="K340" i="26"/>
  <c r="L340" i="26"/>
  <c r="M340" i="26"/>
  <c r="N340" i="26"/>
  <c r="O340" i="26"/>
  <c r="P340" i="26"/>
  <c r="Q340" i="26"/>
  <c r="D341" i="26"/>
  <c r="E341" i="26"/>
  <c r="F341" i="26"/>
  <c r="G341" i="26"/>
  <c r="H341" i="26"/>
  <c r="I341" i="26"/>
  <c r="J341" i="26"/>
  <c r="K341" i="26"/>
  <c r="L341" i="26"/>
  <c r="M341" i="26"/>
  <c r="N341" i="26"/>
  <c r="O341" i="26"/>
  <c r="P341" i="26"/>
  <c r="Q341" i="26"/>
  <c r="D342" i="26"/>
  <c r="E342" i="26"/>
  <c r="F342" i="26"/>
  <c r="G342" i="26"/>
  <c r="H342" i="26"/>
  <c r="I342" i="26"/>
  <c r="J342" i="26"/>
  <c r="K342" i="26"/>
  <c r="L342" i="26"/>
  <c r="M342" i="26"/>
  <c r="N342" i="26"/>
  <c r="O342" i="26"/>
  <c r="P342" i="26"/>
  <c r="Q342" i="26"/>
  <c r="D343" i="26"/>
  <c r="E343" i="26"/>
  <c r="F343" i="26"/>
  <c r="G343" i="26"/>
  <c r="H343" i="26"/>
  <c r="I343" i="26"/>
  <c r="J343" i="26"/>
  <c r="K343" i="26"/>
  <c r="L343" i="26"/>
  <c r="M343" i="26"/>
  <c r="N343" i="26"/>
  <c r="O343" i="26"/>
  <c r="P343" i="26"/>
  <c r="Q343" i="26"/>
  <c r="D344" i="26"/>
  <c r="E344" i="26"/>
  <c r="F344" i="26"/>
  <c r="G344" i="26"/>
  <c r="H344" i="26"/>
  <c r="I344" i="26"/>
  <c r="J344" i="26"/>
  <c r="K344" i="26"/>
  <c r="L344" i="26"/>
  <c r="M344" i="26"/>
  <c r="N344" i="26"/>
  <c r="O344" i="26"/>
  <c r="P344" i="26"/>
  <c r="Q344" i="26"/>
  <c r="D345" i="26"/>
  <c r="E345" i="26"/>
  <c r="F345" i="26"/>
  <c r="G345" i="26"/>
  <c r="H345" i="26"/>
  <c r="I345" i="26"/>
  <c r="J345" i="26"/>
  <c r="K345" i="26"/>
  <c r="L345" i="26"/>
  <c r="M345" i="26"/>
  <c r="N345" i="26"/>
  <c r="O345" i="26"/>
  <c r="P345" i="26"/>
  <c r="Q345" i="26"/>
  <c r="D346" i="26"/>
  <c r="E346" i="26"/>
  <c r="F346" i="26"/>
  <c r="G346" i="26"/>
  <c r="H346" i="26"/>
  <c r="I346" i="26"/>
  <c r="J346" i="26"/>
  <c r="K346" i="26"/>
  <c r="L346" i="26"/>
  <c r="M346" i="26"/>
  <c r="N346" i="26"/>
  <c r="O346" i="26"/>
  <c r="P346" i="26"/>
  <c r="Q346" i="26"/>
  <c r="D347" i="26"/>
  <c r="E347" i="26"/>
  <c r="F347" i="26"/>
  <c r="G347" i="26"/>
  <c r="H347" i="26"/>
  <c r="I347" i="26"/>
  <c r="J347" i="26"/>
  <c r="K347" i="26"/>
  <c r="L347" i="26"/>
  <c r="M347" i="26"/>
  <c r="N347" i="26"/>
  <c r="O347" i="26"/>
  <c r="P347" i="26"/>
  <c r="Q347" i="26"/>
  <c r="D348" i="26"/>
  <c r="E348" i="26"/>
  <c r="F348" i="26"/>
  <c r="G348" i="26"/>
  <c r="H348" i="26"/>
  <c r="I348" i="26"/>
  <c r="J348" i="26"/>
  <c r="K348" i="26"/>
  <c r="L348" i="26"/>
  <c r="M348" i="26"/>
  <c r="N348" i="26"/>
  <c r="O348" i="26"/>
  <c r="P348" i="26"/>
  <c r="Q348" i="26"/>
  <c r="D349" i="26"/>
  <c r="E349" i="26"/>
  <c r="F349" i="26"/>
  <c r="G349" i="26"/>
  <c r="H349" i="26"/>
  <c r="I349" i="26"/>
  <c r="J349" i="26"/>
  <c r="K349" i="26"/>
  <c r="L349" i="26"/>
  <c r="M349" i="26"/>
  <c r="N349" i="26"/>
  <c r="O349" i="26"/>
  <c r="P349" i="26"/>
  <c r="Q349" i="26"/>
  <c r="D350" i="26"/>
  <c r="E350" i="26"/>
  <c r="F350" i="26"/>
  <c r="G350" i="26"/>
  <c r="H350" i="26"/>
  <c r="I350" i="26"/>
  <c r="J350" i="26"/>
  <c r="K350" i="26"/>
  <c r="L350" i="26"/>
  <c r="M350" i="26"/>
  <c r="N350" i="26"/>
  <c r="O350" i="26"/>
  <c r="P350" i="26"/>
  <c r="Q350" i="26"/>
  <c r="D351" i="26"/>
  <c r="E351" i="26"/>
  <c r="F351" i="26"/>
  <c r="G351" i="26"/>
  <c r="H351" i="26"/>
  <c r="I351" i="26"/>
  <c r="J351" i="26"/>
  <c r="K351" i="26"/>
  <c r="L351" i="26"/>
  <c r="M351" i="26"/>
  <c r="N351" i="26"/>
  <c r="O351" i="26"/>
  <c r="P351" i="26"/>
  <c r="Q351" i="26"/>
  <c r="D352" i="26"/>
  <c r="E352" i="26"/>
  <c r="F352" i="26"/>
  <c r="G352" i="26"/>
  <c r="H352" i="26"/>
  <c r="I352" i="26"/>
  <c r="J352" i="26"/>
  <c r="K352" i="26"/>
  <c r="L352" i="26"/>
  <c r="M352" i="26"/>
  <c r="N352" i="26"/>
  <c r="O352" i="26"/>
  <c r="P352" i="26"/>
  <c r="Q352" i="26"/>
  <c r="D353" i="26"/>
  <c r="E353" i="26"/>
  <c r="F353" i="26"/>
  <c r="G353" i="26"/>
  <c r="H353" i="26"/>
  <c r="I353" i="26"/>
  <c r="J353" i="26"/>
  <c r="K353" i="26"/>
  <c r="L353" i="26"/>
  <c r="M353" i="26"/>
  <c r="N353" i="26"/>
  <c r="O353" i="26"/>
  <c r="P353" i="26"/>
  <c r="Q353" i="26"/>
  <c r="D354" i="26"/>
  <c r="E354" i="26"/>
  <c r="F354" i="26"/>
  <c r="G354" i="26"/>
  <c r="H354" i="26"/>
  <c r="I354" i="26"/>
  <c r="J354" i="26"/>
  <c r="K354" i="26"/>
  <c r="L354" i="26"/>
  <c r="M354" i="26"/>
  <c r="N354" i="26"/>
  <c r="O354" i="26"/>
  <c r="P354" i="26"/>
  <c r="Q354" i="26"/>
  <c r="D355" i="26"/>
  <c r="E355" i="26"/>
  <c r="F355" i="26"/>
  <c r="G355" i="26"/>
  <c r="H355" i="26"/>
  <c r="I355" i="26"/>
  <c r="J355" i="26"/>
  <c r="K355" i="26"/>
  <c r="L355" i="26"/>
  <c r="M355" i="26"/>
  <c r="N355" i="26"/>
  <c r="O355" i="26"/>
  <c r="P355" i="26"/>
  <c r="Q355" i="26"/>
  <c r="D356" i="26"/>
  <c r="E356" i="26"/>
  <c r="F356" i="26"/>
  <c r="G356" i="26"/>
  <c r="H356" i="26"/>
  <c r="I356" i="26"/>
  <c r="J356" i="26"/>
  <c r="K356" i="26"/>
  <c r="L356" i="26"/>
  <c r="M356" i="26"/>
  <c r="N356" i="26"/>
  <c r="O356" i="26"/>
  <c r="P356" i="26"/>
  <c r="Q356" i="26"/>
  <c r="D357" i="26"/>
  <c r="E357" i="26"/>
  <c r="F357" i="26"/>
  <c r="G357" i="26"/>
  <c r="H357" i="26"/>
  <c r="I357" i="26"/>
  <c r="J357" i="26"/>
  <c r="K357" i="26"/>
  <c r="L357" i="26"/>
  <c r="M357" i="26"/>
  <c r="N357" i="26"/>
  <c r="O357" i="26"/>
  <c r="P357" i="26"/>
  <c r="Q357" i="26"/>
  <c r="D358" i="26"/>
  <c r="E358" i="26"/>
  <c r="F358" i="26"/>
  <c r="G358" i="26"/>
  <c r="H358" i="26"/>
  <c r="I358" i="26"/>
  <c r="J358" i="26"/>
  <c r="K358" i="26"/>
  <c r="L358" i="26"/>
  <c r="M358" i="26"/>
  <c r="N358" i="26"/>
  <c r="O358" i="26"/>
  <c r="P358" i="26"/>
  <c r="Q358" i="26"/>
  <c r="D359" i="26"/>
  <c r="E359" i="26"/>
  <c r="F359" i="26"/>
  <c r="G359" i="26"/>
  <c r="H359" i="26"/>
  <c r="I359" i="26"/>
  <c r="J359" i="26"/>
  <c r="K359" i="26"/>
  <c r="L359" i="26"/>
  <c r="M359" i="26"/>
  <c r="N359" i="26"/>
  <c r="O359" i="26"/>
  <c r="P359" i="26"/>
  <c r="Q359" i="26"/>
  <c r="D360" i="26"/>
  <c r="E360" i="26"/>
  <c r="F360" i="26"/>
  <c r="G360" i="26"/>
  <c r="H360" i="26"/>
  <c r="I360" i="26"/>
  <c r="J360" i="26"/>
  <c r="K360" i="26"/>
  <c r="L360" i="26"/>
  <c r="M360" i="26"/>
  <c r="N360" i="26"/>
  <c r="O360" i="26"/>
  <c r="P360" i="26"/>
  <c r="Q360" i="26"/>
  <c r="D361" i="26"/>
  <c r="E361" i="26"/>
  <c r="F361" i="26"/>
  <c r="G361" i="26"/>
  <c r="H361" i="26"/>
  <c r="I361" i="26"/>
  <c r="J361" i="26"/>
  <c r="K361" i="26"/>
  <c r="L361" i="26"/>
  <c r="M361" i="26"/>
  <c r="N361" i="26"/>
  <c r="O361" i="26"/>
  <c r="P361" i="26"/>
  <c r="Q361" i="26"/>
  <c r="D362" i="26"/>
  <c r="E362" i="26"/>
  <c r="F362" i="26"/>
  <c r="G362" i="26"/>
  <c r="H362" i="26"/>
  <c r="I362" i="26"/>
  <c r="J362" i="26"/>
  <c r="K362" i="26"/>
  <c r="L362" i="26"/>
  <c r="M362" i="26"/>
  <c r="N362" i="26"/>
  <c r="O362" i="26"/>
  <c r="P362" i="26"/>
  <c r="Q362" i="26"/>
  <c r="D363" i="26"/>
  <c r="E363" i="26"/>
  <c r="F363" i="26"/>
  <c r="G363" i="26"/>
  <c r="H363" i="26"/>
  <c r="I363" i="26"/>
  <c r="J363" i="26"/>
  <c r="K363" i="26"/>
  <c r="L363" i="26"/>
  <c r="M363" i="26"/>
  <c r="N363" i="26"/>
  <c r="O363" i="26"/>
  <c r="P363" i="26"/>
  <c r="Q363" i="26"/>
  <c r="D364" i="26"/>
  <c r="E364" i="26"/>
  <c r="F364" i="26"/>
  <c r="G364" i="26"/>
  <c r="H364" i="26"/>
  <c r="I364" i="26"/>
  <c r="J364" i="26"/>
  <c r="K364" i="26"/>
  <c r="L364" i="26"/>
  <c r="M364" i="26"/>
  <c r="N364" i="26"/>
  <c r="O364" i="26"/>
  <c r="P364" i="26"/>
  <c r="Q364" i="26"/>
  <c r="D365" i="26"/>
  <c r="E365" i="26"/>
  <c r="F365" i="26"/>
  <c r="G365" i="26"/>
  <c r="H365" i="26"/>
  <c r="I365" i="26"/>
  <c r="J365" i="26"/>
  <c r="K365" i="26"/>
  <c r="L365" i="26"/>
  <c r="M365" i="26"/>
  <c r="N365" i="26"/>
  <c r="O365" i="26"/>
  <c r="P365" i="26"/>
  <c r="Q365" i="26"/>
  <c r="D366" i="26"/>
  <c r="E366" i="26"/>
  <c r="F366" i="26"/>
  <c r="G366" i="26"/>
  <c r="H366" i="26"/>
  <c r="I366" i="26"/>
  <c r="J366" i="26"/>
  <c r="K366" i="26"/>
  <c r="L366" i="26"/>
  <c r="M366" i="26"/>
  <c r="N366" i="26"/>
  <c r="O366" i="26"/>
  <c r="P366" i="26"/>
  <c r="Q366" i="26"/>
  <c r="D367" i="26"/>
  <c r="E367" i="26"/>
  <c r="F367" i="26"/>
  <c r="G367" i="26"/>
  <c r="H367" i="26"/>
  <c r="I367" i="26"/>
  <c r="J367" i="26"/>
  <c r="K367" i="26"/>
  <c r="L367" i="26"/>
  <c r="M367" i="26"/>
  <c r="N367" i="26"/>
  <c r="O367" i="26"/>
  <c r="P367" i="26"/>
  <c r="Q367" i="26"/>
  <c r="D368" i="26"/>
  <c r="E368" i="26"/>
  <c r="F368" i="26"/>
  <c r="G368" i="26"/>
  <c r="H368" i="26"/>
  <c r="I368" i="26"/>
  <c r="J368" i="26"/>
  <c r="K368" i="26"/>
  <c r="L368" i="26"/>
  <c r="M368" i="26"/>
  <c r="N368" i="26"/>
  <c r="O368" i="26"/>
  <c r="P368" i="26"/>
  <c r="Q368" i="26"/>
  <c r="D369" i="26"/>
  <c r="E369" i="26"/>
  <c r="F369" i="26"/>
  <c r="G369" i="26"/>
  <c r="H369" i="26"/>
  <c r="I369" i="26"/>
  <c r="J369" i="26"/>
  <c r="K369" i="26"/>
  <c r="L369" i="26"/>
  <c r="M369" i="26"/>
  <c r="N369" i="26"/>
  <c r="O369" i="26"/>
  <c r="P369" i="26"/>
  <c r="Q369" i="26"/>
  <c r="D370" i="26"/>
  <c r="E370" i="26"/>
  <c r="F370" i="26"/>
  <c r="G370" i="26"/>
  <c r="H370" i="26"/>
  <c r="I370" i="26"/>
  <c r="J370" i="26"/>
  <c r="K370" i="26"/>
  <c r="L370" i="26"/>
  <c r="M370" i="26"/>
  <c r="N370" i="26"/>
  <c r="O370" i="26"/>
  <c r="P370" i="26"/>
  <c r="Q370" i="26"/>
  <c r="D371" i="26"/>
  <c r="E371" i="26"/>
  <c r="F371" i="26"/>
  <c r="G371" i="26"/>
  <c r="H371" i="26"/>
  <c r="I371" i="26"/>
  <c r="J371" i="26"/>
  <c r="K371" i="26"/>
  <c r="L371" i="26"/>
  <c r="M371" i="26"/>
  <c r="N371" i="26"/>
  <c r="O371" i="26"/>
  <c r="P371" i="26"/>
  <c r="Q371" i="26"/>
  <c r="D372" i="26"/>
  <c r="E372" i="26"/>
  <c r="F372" i="26"/>
  <c r="G372" i="26"/>
  <c r="H372" i="26"/>
  <c r="I372" i="26"/>
  <c r="J372" i="26"/>
  <c r="K372" i="26"/>
  <c r="L372" i="26"/>
  <c r="M372" i="26"/>
  <c r="N372" i="26"/>
  <c r="O372" i="26"/>
  <c r="P372" i="26"/>
  <c r="Q372" i="26"/>
  <c r="D373" i="26"/>
  <c r="E373" i="26"/>
  <c r="F373" i="26"/>
  <c r="G373" i="26"/>
  <c r="H373" i="26"/>
  <c r="I373" i="26"/>
  <c r="J373" i="26"/>
  <c r="K373" i="26"/>
  <c r="L373" i="26"/>
  <c r="M373" i="26"/>
  <c r="N373" i="26"/>
  <c r="O373" i="26"/>
  <c r="P373" i="26"/>
  <c r="Q373" i="26"/>
  <c r="D374" i="26"/>
  <c r="E374" i="26"/>
  <c r="F374" i="26"/>
  <c r="G374" i="26"/>
  <c r="H374" i="26"/>
  <c r="I374" i="26"/>
  <c r="J374" i="26"/>
  <c r="K374" i="26"/>
  <c r="L374" i="26"/>
  <c r="M374" i="26"/>
  <c r="N374" i="26"/>
  <c r="O374" i="26"/>
  <c r="P374" i="26"/>
  <c r="Q374" i="26"/>
  <c r="D375" i="26"/>
  <c r="E375" i="26"/>
  <c r="F375" i="26"/>
  <c r="G375" i="26"/>
  <c r="H375" i="26"/>
  <c r="I375" i="26"/>
  <c r="J375" i="26"/>
  <c r="K375" i="26"/>
  <c r="L375" i="26"/>
  <c r="M375" i="26"/>
  <c r="N375" i="26"/>
  <c r="O375" i="26"/>
  <c r="P375" i="26"/>
  <c r="Q375" i="26"/>
  <c r="D376" i="26"/>
  <c r="E376" i="26"/>
  <c r="F376" i="26"/>
  <c r="G376" i="26"/>
  <c r="H376" i="26"/>
  <c r="I376" i="26"/>
  <c r="J376" i="26"/>
  <c r="K376" i="26"/>
  <c r="L376" i="26"/>
  <c r="M376" i="26"/>
  <c r="N376" i="26"/>
  <c r="O376" i="26"/>
  <c r="P376" i="26"/>
  <c r="Q376" i="26"/>
  <c r="D377" i="26"/>
  <c r="E377" i="26"/>
  <c r="F377" i="26"/>
  <c r="G377" i="26"/>
  <c r="H377" i="26"/>
  <c r="I377" i="26"/>
  <c r="J377" i="26"/>
  <c r="K377" i="26"/>
  <c r="L377" i="26"/>
  <c r="M377" i="26"/>
  <c r="N377" i="26"/>
  <c r="O377" i="26"/>
  <c r="P377" i="26"/>
  <c r="Q377" i="26"/>
  <c r="D378" i="26"/>
  <c r="E378" i="26"/>
  <c r="F378" i="26"/>
  <c r="G378" i="26"/>
  <c r="H378" i="26"/>
  <c r="I378" i="26"/>
  <c r="J378" i="26"/>
  <c r="K378" i="26"/>
  <c r="L378" i="26"/>
  <c r="M378" i="26"/>
  <c r="N378" i="26"/>
  <c r="O378" i="26"/>
  <c r="P378" i="26"/>
  <c r="Q378" i="26"/>
  <c r="D379" i="26"/>
  <c r="E379" i="26"/>
  <c r="F379" i="26"/>
  <c r="G379" i="26"/>
  <c r="H379" i="26"/>
  <c r="I379" i="26"/>
  <c r="J379" i="26"/>
  <c r="K379" i="26"/>
  <c r="L379" i="26"/>
  <c r="M379" i="26"/>
  <c r="N379" i="26"/>
  <c r="O379" i="26"/>
  <c r="P379" i="26"/>
  <c r="Q379" i="26"/>
  <c r="D380" i="26"/>
  <c r="E380" i="26"/>
  <c r="F380" i="26"/>
  <c r="G380" i="26"/>
  <c r="H380" i="26"/>
  <c r="I380" i="26"/>
  <c r="J380" i="26"/>
  <c r="K380" i="26"/>
  <c r="L380" i="26"/>
  <c r="M380" i="26"/>
  <c r="N380" i="26"/>
  <c r="O380" i="26"/>
  <c r="P380" i="26"/>
  <c r="Q380" i="26"/>
  <c r="D381" i="26"/>
  <c r="E381" i="26"/>
  <c r="F381" i="26"/>
  <c r="G381" i="26"/>
  <c r="H381" i="26"/>
  <c r="I381" i="26"/>
  <c r="J381" i="26"/>
  <c r="K381" i="26"/>
  <c r="L381" i="26"/>
  <c r="M381" i="26"/>
  <c r="N381" i="26"/>
  <c r="O381" i="26"/>
  <c r="P381" i="26"/>
  <c r="Q381" i="26"/>
  <c r="D382" i="26"/>
  <c r="E382" i="26"/>
  <c r="F382" i="26"/>
  <c r="G382" i="26"/>
  <c r="H382" i="26"/>
  <c r="I382" i="26"/>
  <c r="J382" i="26"/>
  <c r="K382" i="26"/>
  <c r="L382" i="26"/>
  <c r="M382" i="26"/>
  <c r="N382" i="26"/>
  <c r="O382" i="26"/>
  <c r="P382" i="26"/>
  <c r="Q382" i="26"/>
  <c r="D383" i="26"/>
  <c r="E383" i="26"/>
  <c r="F383" i="26"/>
  <c r="G383" i="26"/>
  <c r="H383" i="26"/>
  <c r="I383" i="26"/>
  <c r="J383" i="26"/>
  <c r="K383" i="26"/>
  <c r="L383" i="26"/>
  <c r="M383" i="26"/>
  <c r="N383" i="26"/>
  <c r="O383" i="26"/>
  <c r="P383" i="26"/>
  <c r="Q383" i="26"/>
  <c r="D384" i="26"/>
  <c r="E384" i="26"/>
  <c r="F384" i="26"/>
  <c r="G384" i="26"/>
  <c r="H384" i="26"/>
  <c r="I384" i="26"/>
  <c r="J384" i="26"/>
  <c r="K384" i="26"/>
  <c r="L384" i="26"/>
  <c r="M384" i="26"/>
  <c r="N384" i="26"/>
  <c r="O384" i="26"/>
  <c r="P384" i="26"/>
  <c r="Q384" i="26"/>
  <c r="D385" i="26"/>
  <c r="E385" i="26"/>
  <c r="F385" i="26"/>
  <c r="G385" i="26"/>
  <c r="H385" i="26"/>
  <c r="I385" i="26"/>
  <c r="J385" i="26"/>
  <c r="K385" i="26"/>
  <c r="L385" i="26"/>
  <c r="M385" i="26"/>
  <c r="N385" i="26"/>
  <c r="O385" i="26"/>
  <c r="P385" i="26"/>
  <c r="Q385" i="26"/>
  <c r="D386" i="26"/>
  <c r="E386" i="26"/>
  <c r="F386" i="26"/>
  <c r="G386" i="26"/>
  <c r="H386" i="26"/>
  <c r="I386" i="26"/>
  <c r="J386" i="26"/>
  <c r="K386" i="26"/>
  <c r="L386" i="26"/>
  <c r="M386" i="26"/>
  <c r="N386" i="26"/>
  <c r="O386" i="26"/>
  <c r="P386" i="26"/>
  <c r="Q386" i="26"/>
  <c r="D387" i="26"/>
  <c r="E387" i="26"/>
  <c r="F387" i="26"/>
  <c r="G387" i="26"/>
  <c r="H387" i="26"/>
  <c r="I387" i="26"/>
  <c r="J387" i="26"/>
  <c r="K387" i="26"/>
  <c r="L387" i="26"/>
  <c r="M387" i="26"/>
  <c r="N387" i="26"/>
  <c r="O387" i="26"/>
  <c r="P387" i="26"/>
  <c r="Q387" i="26"/>
  <c r="D388" i="26"/>
  <c r="E388" i="26"/>
  <c r="F388" i="26"/>
  <c r="G388" i="26"/>
  <c r="H388" i="26"/>
  <c r="I388" i="26"/>
  <c r="J388" i="26"/>
  <c r="K388" i="26"/>
  <c r="L388" i="26"/>
  <c r="M388" i="26"/>
  <c r="N388" i="26"/>
  <c r="O388" i="26"/>
  <c r="P388" i="26"/>
  <c r="Q388" i="26"/>
  <c r="D389" i="26"/>
  <c r="E389" i="26"/>
  <c r="F389" i="26"/>
  <c r="G389" i="26"/>
  <c r="H389" i="26"/>
  <c r="I389" i="26"/>
  <c r="J389" i="26"/>
  <c r="K389" i="26"/>
  <c r="L389" i="26"/>
  <c r="M389" i="26"/>
  <c r="N389" i="26"/>
  <c r="O389" i="26"/>
  <c r="P389" i="26"/>
  <c r="Q389" i="26"/>
  <c r="D390" i="26"/>
  <c r="E390" i="26"/>
  <c r="F390" i="26"/>
  <c r="G390" i="26"/>
  <c r="H390" i="26"/>
  <c r="I390" i="26"/>
  <c r="J390" i="26"/>
  <c r="K390" i="26"/>
  <c r="L390" i="26"/>
  <c r="M390" i="26"/>
  <c r="N390" i="26"/>
  <c r="O390" i="26"/>
  <c r="P390" i="26"/>
  <c r="Q390" i="26"/>
  <c r="D391" i="26"/>
  <c r="E391" i="26"/>
  <c r="F391" i="26"/>
  <c r="G391" i="26"/>
  <c r="H391" i="26"/>
  <c r="I391" i="26"/>
  <c r="J391" i="26"/>
  <c r="K391" i="26"/>
  <c r="L391" i="26"/>
  <c r="M391" i="26"/>
  <c r="N391" i="26"/>
  <c r="O391" i="26"/>
  <c r="P391" i="26"/>
  <c r="Q391" i="26"/>
  <c r="D392" i="26"/>
  <c r="E392" i="26"/>
  <c r="F392" i="26"/>
  <c r="G392" i="26"/>
  <c r="H392" i="26"/>
  <c r="I392" i="26"/>
  <c r="J392" i="26"/>
  <c r="K392" i="26"/>
  <c r="L392" i="26"/>
  <c r="M392" i="26"/>
  <c r="N392" i="26"/>
  <c r="O392" i="26"/>
  <c r="P392" i="26"/>
  <c r="Q392" i="26"/>
  <c r="D393" i="26"/>
  <c r="E393" i="26"/>
  <c r="F393" i="26"/>
  <c r="G393" i="26"/>
  <c r="H393" i="26"/>
  <c r="I393" i="26"/>
  <c r="J393" i="26"/>
  <c r="K393" i="26"/>
  <c r="L393" i="26"/>
  <c r="M393" i="26"/>
  <c r="N393" i="26"/>
  <c r="O393" i="26"/>
  <c r="P393" i="26"/>
  <c r="Q393" i="26"/>
  <c r="D394" i="26"/>
  <c r="E394" i="26"/>
  <c r="F394" i="26"/>
  <c r="G394" i="26"/>
  <c r="H394" i="26"/>
  <c r="I394" i="26"/>
  <c r="J394" i="26"/>
  <c r="K394" i="26"/>
  <c r="L394" i="26"/>
  <c r="M394" i="26"/>
  <c r="N394" i="26"/>
  <c r="O394" i="26"/>
  <c r="P394" i="26"/>
  <c r="Q394" i="26"/>
  <c r="D395" i="26"/>
  <c r="E395" i="26"/>
  <c r="F395" i="26"/>
  <c r="G395" i="26"/>
  <c r="H395" i="26"/>
  <c r="I395" i="26"/>
  <c r="J395" i="26"/>
  <c r="K395" i="26"/>
  <c r="L395" i="26"/>
  <c r="M395" i="26"/>
  <c r="N395" i="26"/>
  <c r="O395" i="26"/>
  <c r="P395" i="26"/>
  <c r="Q395" i="26"/>
  <c r="D396" i="26"/>
  <c r="E396" i="26"/>
  <c r="F396" i="26"/>
  <c r="G396" i="26"/>
  <c r="H396" i="26"/>
  <c r="I396" i="26"/>
  <c r="J396" i="26"/>
  <c r="K396" i="26"/>
  <c r="L396" i="26"/>
  <c r="M396" i="26"/>
  <c r="N396" i="26"/>
  <c r="O396" i="26"/>
  <c r="P396" i="26"/>
  <c r="Q396" i="26"/>
  <c r="D397" i="26"/>
  <c r="E397" i="26"/>
  <c r="F397" i="26"/>
  <c r="G397" i="26"/>
  <c r="H397" i="26"/>
  <c r="I397" i="26"/>
  <c r="J397" i="26"/>
  <c r="K397" i="26"/>
  <c r="L397" i="26"/>
  <c r="M397" i="26"/>
  <c r="N397" i="26"/>
  <c r="O397" i="26"/>
  <c r="P397" i="26"/>
  <c r="Q397" i="26"/>
  <c r="D398" i="26"/>
  <c r="E398" i="26"/>
  <c r="F398" i="26"/>
  <c r="G398" i="26"/>
  <c r="H398" i="26"/>
  <c r="I398" i="26"/>
  <c r="J398" i="26"/>
  <c r="K398" i="26"/>
  <c r="L398" i="26"/>
  <c r="M398" i="26"/>
  <c r="N398" i="26"/>
  <c r="O398" i="26"/>
  <c r="P398" i="26"/>
  <c r="Q398" i="26"/>
  <c r="D399" i="26"/>
  <c r="E399" i="26"/>
  <c r="F399" i="26"/>
  <c r="G399" i="26"/>
  <c r="H399" i="26"/>
  <c r="I399" i="26"/>
  <c r="J399" i="26"/>
  <c r="K399" i="26"/>
  <c r="L399" i="26"/>
  <c r="M399" i="26"/>
  <c r="N399" i="26"/>
  <c r="O399" i="26"/>
  <c r="P399" i="26"/>
  <c r="Q399" i="26"/>
  <c r="D400" i="26"/>
  <c r="E400" i="26"/>
  <c r="F400" i="26"/>
  <c r="G400" i="26"/>
  <c r="H400" i="26"/>
  <c r="I400" i="26"/>
  <c r="J400" i="26"/>
  <c r="K400" i="26"/>
  <c r="L400" i="26"/>
  <c r="M400" i="26"/>
  <c r="N400" i="26"/>
  <c r="O400" i="26"/>
  <c r="P400" i="26"/>
  <c r="Q400" i="26"/>
  <c r="D401" i="26"/>
  <c r="E401" i="26"/>
  <c r="F401" i="26"/>
  <c r="G401" i="26"/>
  <c r="H401" i="26"/>
  <c r="I401" i="26"/>
  <c r="J401" i="26"/>
  <c r="K401" i="26"/>
  <c r="L401" i="26"/>
  <c r="M401" i="26"/>
  <c r="N401" i="26"/>
  <c r="O401" i="26"/>
  <c r="P401" i="26"/>
  <c r="Q401" i="26"/>
  <c r="D402" i="26"/>
  <c r="E402" i="26"/>
  <c r="F402" i="26"/>
  <c r="G402" i="26"/>
  <c r="H402" i="26"/>
  <c r="I402" i="26"/>
  <c r="J402" i="26"/>
  <c r="K402" i="26"/>
  <c r="L402" i="26"/>
  <c r="M402" i="26"/>
  <c r="N402" i="26"/>
  <c r="O402" i="26"/>
  <c r="P402" i="26"/>
  <c r="Q402" i="26"/>
  <c r="D403" i="26"/>
  <c r="E403" i="26"/>
  <c r="F403" i="26"/>
  <c r="G403" i="26"/>
  <c r="H403" i="26"/>
  <c r="I403" i="26"/>
  <c r="J403" i="26"/>
  <c r="K403" i="26"/>
  <c r="L403" i="26"/>
  <c r="M403" i="26"/>
  <c r="N403" i="26"/>
  <c r="O403" i="26"/>
  <c r="P403" i="26"/>
  <c r="Q403" i="26"/>
  <c r="D404" i="26"/>
  <c r="E404" i="26"/>
  <c r="F404" i="26"/>
  <c r="G404" i="26"/>
  <c r="H404" i="26"/>
  <c r="I404" i="26"/>
  <c r="J404" i="26"/>
  <c r="K404" i="26"/>
  <c r="L404" i="26"/>
  <c r="M404" i="26"/>
  <c r="N404" i="26"/>
  <c r="O404" i="26"/>
  <c r="P404" i="26"/>
  <c r="Q404" i="26"/>
  <c r="D405" i="26"/>
  <c r="E405" i="26"/>
  <c r="F405" i="26"/>
  <c r="G405" i="26"/>
  <c r="H405" i="26"/>
  <c r="I405" i="26"/>
  <c r="J405" i="26"/>
  <c r="K405" i="26"/>
  <c r="L405" i="26"/>
  <c r="M405" i="26"/>
  <c r="N405" i="26"/>
  <c r="O405" i="26"/>
  <c r="P405" i="26"/>
  <c r="Q405" i="26"/>
  <c r="D406" i="26"/>
  <c r="E406" i="26"/>
  <c r="F406" i="26"/>
  <c r="G406" i="26"/>
  <c r="H406" i="26"/>
  <c r="I406" i="26"/>
  <c r="J406" i="26"/>
  <c r="K406" i="26"/>
  <c r="L406" i="26"/>
  <c r="M406" i="26"/>
  <c r="N406" i="26"/>
  <c r="O406" i="26"/>
  <c r="P406" i="26"/>
  <c r="Q406" i="26"/>
  <c r="D407" i="26"/>
  <c r="E407" i="26"/>
  <c r="F407" i="26"/>
  <c r="G407" i="26"/>
  <c r="H407" i="26"/>
  <c r="I407" i="26"/>
  <c r="J407" i="26"/>
  <c r="K407" i="26"/>
  <c r="L407" i="26"/>
  <c r="M407" i="26"/>
  <c r="N407" i="26"/>
  <c r="O407" i="26"/>
  <c r="P407" i="26"/>
  <c r="Q407" i="26"/>
  <c r="D408" i="26"/>
  <c r="E408" i="26"/>
  <c r="F408" i="26"/>
  <c r="G408" i="26"/>
  <c r="H408" i="26"/>
  <c r="I408" i="26"/>
  <c r="J408" i="26"/>
  <c r="K408" i="26"/>
  <c r="L408" i="26"/>
  <c r="M408" i="26"/>
  <c r="N408" i="26"/>
  <c r="O408" i="26"/>
  <c r="P408" i="26"/>
  <c r="Q408" i="26"/>
  <c r="D409" i="26"/>
  <c r="E409" i="26"/>
  <c r="F409" i="26"/>
  <c r="G409" i="26"/>
  <c r="H409" i="26"/>
  <c r="I409" i="26"/>
  <c r="J409" i="26"/>
  <c r="K409" i="26"/>
  <c r="L409" i="26"/>
  <c r="M409" i="26"/>
  <c r="N409" i="26"/>
  <c r="O409" i="26"/>
  <c r="P409" i="26"/>
  <c r="Q409" i="26"/>
  <c r="D410" i="26"/>
  <c r="E410" i="26"/>
  <c r="F410" i="26"/>
  <c r="G410" i="26"/>
  <c r="H410" i="26"/>
  <c r="I410" i="26"/>
  <c r="J410" i="26"/>
  <c r="K410" i="26"/>
  <c r="L410" i="26"/>
  <c r="M410" i="26"/>
  <c r="N410" i="26"/>
  <c r="O410" i="26"/>
  <c r="P410" i="26"/>
  <c r="Q410" i="26"/>
  <c r="D411" i="26"/>
  <c r="E411" i="26"/>
  <c r="F411" i="26"/>
  <c r="G411" i="26"/>
  <c r="H411" i="26"/>
  <c r="I411" i="26"/>
  <c r="J411" i="26"/>
  <c r="K411" i="26"/>
  <c r="L411" i="26"/>
  <c r="M411" i="26"/>
  <c r="N411" i="26"/>
  <c r="O411" i="26"/>
  <c r="P411" i="26"/>
  <c r="Q411" i="26"/>
  <c r="D412" i="26"/>
  <c r="E412" i="26"/>
  <c r="F412" i="26"/>
  <c r="G412" i="26"/>
  <c r="H412" i="26"/>
  <c r="I412" i="26"/>
  <c r="J412" i="26"/>
  <c r="K412" i="26"/>
  <c r="L412" i="26"/>
  <c r="M412" i="26"/>
  <c r="N412" i="26"/>
  <c r="O412" i="26"/>
  <c r="P412" i="26"/>
  <c r="Q412" i="26"/>
  <c r="D413" i="26"/>
  <c r="E413" i="26"/>
  <c r="F413" i="26"/>
  <c r="G413" i="26"/>
  <c r="H413" i="26"/>
  <c r="I413" i="26"/>
  <c r="J413" i="26"/>
  <c r="K413" i="26"/>
  <c r="L413" i="26"/>
  <c r="M413" i="26"/>
  <c r="N413" i="26"/>
  <c r="O413" i="26"/>
  <c r="P413" i="26"/>
  <c r="Q413" i="26"/>
  <c r="D414" i="26"/>
  <c r="E414" i="26"/>
  <c r="F414" i="26"/>
  <c r="G414" i="26"/>
  <c r="H414" i="26"/>
  <c r="I414" i="26"/>
  <c r="J414" i="26"/>
  <c r="K414" i="26"/>
  <c r="L414" i="26"/>
  <c r="M414" i="26"/>
  <c r="N414" i="26"/>
  <c r="Q414" i="26"/>
  <c r="D415" i="26"/>
  <c r="E415" i="26"/>
  <c r="F415" i="26"/>
  <c r="G415" i="26"/>
  <c r="H415" i="26"/>
  <c r="I415" i="26"/>
  <c r="J415" i="26"/>
  <c r="K415" i="26"/>
  <c r="L415" i="26"/>
  <c r="M415" i="26"/>
  <c r="N415" i="26"/>
  <c r="Q415" i="26"/>
  <c r="D416" i="26"/>
  <c r="E416" i="26"/>
  <c r="F416" i="26"/>
  <c r="G416" i="26"/>
  <c r="H416" i="26"/>
  <c r="I416" i="26"/>
  <c r="J416" i="26"/>
  <c r="K416" i="26"/>
  <c r="L416" i="26"/>
  <c r="M416" i="26"/>
  <c r="N416" i="26"/>
  <c r="Q416" i="26"/>
  <c r="D417" i="26"/>
  <c r="E417" i="26"/>
  <c r="F417" i="26"/>
  <c r="G417" i="26"/>
  <c r="H417" i="26"/>
  <c r="I417" i="26"/>
  <c r="J417" i="26"/>
  <c r="K417" i="26"/>
  <c r="L417" i="26"/>
  <c r="M417" i="26"/>
  <c r="N417" i="26"/>
  <c r="Q417" i="26"/>
  <c r="D418" i="26"/>
  <c r="E418" i="26"/>
  <c r="F418" i="26"/>
  <c r="G418" i="26"/>
  <c r="H418" i="26"/>
  <c r="I418" i="26"/>
  <c r="J418" i="26"/>
  <c r="K418" i="26"/>
  <c r="L418" i="26"/>
  <c r="M418" i="26"/>
  <c r="N418" i="26"/>
  <c r="Q418" i="26"/>
  <c r="D419" i="26"/>
  <c r="E419" i="26"/>
  <c r="F419" i="26"/>
  <c r="G419" i="26"/>
  <c r="H419" i="26"/>
  <c r="I419" i="26"/>
  <c r="J419" i="26"/>
  <c r="K419" i="26"/>
  <c r="L419" i="26"/>
  <c r="M419" i="26"/>
  <c r="N419" i="26"/>
  <c r="Q419" i="26"/>
  <c r="D420" i="26"/>
  <c r="E420" i="26"/>
  <c r="F420" i="26"/>
  <c r="G420" i="26"/>
  <c r="H420" i="26"/>
  <c r="I420" i="26"/>
  <c r="J420" i="26"/>
  <c r="K420" i="26"/>
  <c r="L420" i="26"/>
  <c r="M420" i="26"/>
  <c r="N420" i="26"/>
  <c r="O420" i="26"/>
  <c r="P420" i="26"/>
  <c r="Q420" i="26"/>
  <c r="D421" i="26"/>
  <c r="E421" i="26"/>
  <c r="F421" i="26"/>
  <c r="G421" i="26"/>
  <c r="H421" i="26"/>
  <c r="I421" i="26"/>
  <c r="J421" i="26"/>
  <c r="K421" i="26"/>
  <c r="L421" i="26"/>
  <c r="M421" i="26"/>
  <c r="N421" i="26"/>
  <c r="O421" i="26"/>
  <c r="P421" i="26"/>
  <c r="Q421" i="26"/>
  <c r="D422" i="26"/>
  <c r="E422" i="26"/>
  <c r="F422" i="26"/>
  <c r="G422" i="26"/>
  <c r="H422" i="26"/>
  <c r="I422" i="26"/>
  <c r="J422" i="26"/>
  <c r="K422" i="26"/>
  <c r="L422" i="26"/>
  <c r="M422" i="26"/>
  <c r="N422" i="26"/>
  <c r="O422" i="26"/>
  <c r="P422" i="26"/>
  <c r="Q422" i="26"/>
  <c r="D423" i="26"/>
  <c r="E423" i="26"/>
  <c r="F423" i="26"/>
  <c r="G423" i="26"/>
  <c r="H423" i="26"/>
  <c r="I423" i="26"/>
  <c r="J423" i="26"/>
  <c r="K423" i="26"/>
  <c r="L423" i="26"/>
  <c r="M423" i="26"/>
  <c r="N423" i="26"/>
  <c r="O423" i="26"/>
  <c r="P423" i="26"/>
  <c r="Q423" i="26"/>
  <c r="D424" i="26"/>
  <c r="E424" i="26"/>
  <c r="F424" i="26"/>
  <c r="G424" i="26"/>
  <c r="H424" i="26"/>
  <c r="I424" i="26"/>
  <c r="J424" i="26"/>
  <c r="K424" i="26"/>
  <c r="L424" i="26"/>
  <c r="M424" i="26"/>
  <c r="N424" i="26"/>
  <c r="O424" i="26"/>
  <c r="P424" i="26"/>
  <c r="Q424" i="26"/>
  <c r="D425" i="26"/>
  <c r="E425" i="26"/>
  <c r="F425" i="26"/>
  <c r="G425" i="26"/>
  <c r="H425" i="26"/>
  <c r="I425" i="26"/>
  <c r="J425" i="26"/>
  <c r="K425" i="26"/>
  <c r="L425" i="26"/>
  <c r="M425" i="26"/>
  <c r="N425" i="26"/>
  <c r="Q425" i="26"/>
  <c r="D426" i="26"/>
  <c r="E426" i="26"/>
  <c r="F426" i="26"/>
  <c r="G426" i="26"/>
  <c r="H426" i="26"/>
  <c r="I426" i="26"/>
  <c r="J426" i="26"/>
  <c r="K426" i="26"/>
  <c r="L426" i="26"/>
  <c r="M426" i="26"/>
  <c r="N426" i="26"/>
  <c r="Q426" i="26"/>
  <c r="D427" i="26"/>
  <c r="E427" i="26"/>
  <c r="F427" i="26"/>
  <c r="G427" i="26"/>
  <c r="H427" i="26"/>
  <c r="I427" i="26"/>
  <c r="J427" i="26"/>
  <c r="K427" i="26"/>
  <c r="L427" i="26"/>
  <c r="M427" i="26"/>
  <c r="N427" i="26"/>
  <c r="Q427" i="26"/>
  <c r="D428" i="26"/>
  <c r="E428" i="26"/>
  <c r="F428" i="26"/>
  <c r="G428" i="26"/>
  <c r="H428" i="26"/>
  <c r="I428" i="26"/>
  <c r="J428" i="26"/>
  <c r="K428" i="26"/>
  <c r="L428" i="26"/>
  <c r="M428" i="26"/>
  <c r="N428" i="26"/>
  <c r="Q428" i="26"/>
  <c r="D429" i="26"/>
  <c r="E429" i="26"/>
  <c r="F429" i="26"/>
  <c r="G429" i="26"/>
  <c r="H429" i="26"/>
  <c r="I429" i="26"/>
  <c r="J429" i="26"/>
  <c r="K429" i="26"/>
  <c r="L429" i="26"/>
  <c r="M429" i="26"/>
  <c r="N429" i="26"/>
  <c r="Q429" i="26"/>
  <c r="D430" i="26"/>
  <c r="E430" i="26"/>
  <c r="F430" i="26"/>
  <c r="G430" i="26"/>
  <c r="H430" i="26"/>
  <c r="I430" i="26"/>
  <c r="J430" i="26"/>
  <c r="K430" i="26"/>
  <c r="L430" i="26"/>
  <c r="M430" i="26"/>
  <c r="N430" i="26"/>
  <c r="Q430" i="26"/>
  <c r="D431" i="26"/>
  <c r="E431" i="26"/>
  <c r="F431" i="26"/>
  <c r="G431" i="26"/>
  <c r="H431" i="26"/>
  <c r="I431" i="26"/>
  <c r="J431" i="26"/>
  <c r="K431" i="26"/>
  <c r="L431" i="26"/>
  <c r="M431" i="26"/>
  <c r="N431" i="26"/>
  <c r="O431" i="26"/>
  <c r="P431" i="26"/>
  <c r="Q431" i="26"/>
  <c r="D432" i="26"/>
  <c r="E432" i="26"/>
  <c r="F432" i="26"/>
  <c r="G432" i="26"/>
  <c r="H432" i="26"/>
  <c r="I432" i="26"/>
  <c r="J432" i="26"/>
  <c r="K432" i="26"/>
  <c r="L432" i="26"/>
  <c r="M432" i="26"/>
  <c r="N432" i="26"/>
  <c r="Q432" i="26"/>
  <c r="D433" i="26"/>
  <c r="E433" i="26"/>
  <c r="F433" i="26"/>
  <c r="G433" i="26"/>
  <c r="H433" i="26"/>
  <c r="I433" i="26"/>
  <c r="J433" i="26"/>
  <c r="K433" i="26"/>
  <c r="L433" i="26"/>
  <c r="M433" i="26"/>
  <c r="N433" i="26"/>
  <c r="Q433" i="26"/>
  <c r="D434" i="26"/>
  <c r="E434" i="26"/>
  <c r="F434" i="26"/>
  <c r="G434" i="26"/>
  <c r="H434" i="26"/>
  <c r="I434" i="26"/>
  <c r="J434" i="26"/>
  <c r="K434" i="26"/>
  <c r="L434" i="26"/>
  <c r="M434" i="26"/>
  <c r="N434" i="26"/>
  <c r="Q434" i="26"/>
  <c r="D435" i="26"/>
  <c r="E435" i="26"/>
  <c r="F435" i="26"/>
  <c r="G435" i="26"/>
  <c r="H435" i="26"/>
  <c r="I435" i="26"/>
  <c r="J435" i="26"/>
  <c r="K435" i="26"/>
  <c r="L435" i="26"/>
  <c r="M435" i="26"/>
  <c r="N435" i="26"/>
  <c r="Q435" i="26"/>
  <c r="D436" i="26"/>
  <c r="E436" i="26"/>
  <c r="F436" i="26"/>
  <c r="G436" i="26"/>
  <c r="H436" i="26"/>
  <c r="I436" i="26"/>
  <c r="J436" i="26"/>
  <c r="K436" i="26"/>
  <c r="L436" i="26"/>
  <c r="M436" i="26"/>
  <c r="N436" i="26"/>
  <c r="Q436" i="26"/>
  <c r="D437" i="26"/>
  <c r="E437" i="26"/>
  <c r="F437" i="26"/>
  <c r="G437" i="26"/>
  <c r="H437" i="26"/>
  <c r="I437" i="26"/>
  <c r="J437" i="26"/>
  <c r="K437" i="26"/>
  <c r="L437" i="26"/>
  <c r="M437" i="26"/>
  <c r="N437" i="26"/>
  <c r="O437" i="26"/>
  <c r="P437" i="26"/>
  <c r="Q437" i="26"/>
  <c r="D438" i="26"/>
  <c r="E438" i="26"/>
  <c r="F438" i="26"/>
  <c r="G438" i="26"/>
  <c r="H438" i="26"/>
  <c r="I438" i="26"/>
  <c r="J438" i="26"/>
  <c r="K438" i="26"/>
  <c r="L438" i="26"/>
  <c r="M438" i="26"/>
  <c r="N438" i="26"/>
  <c r="O438" i="26"/>
  <c r="P438" i="26"/>
  <c r="Q438" i="26"/>
  <c r="D439" i="26"/>
  <c r="E439" i="26"/>
  <c r="F439" i="26"/>
  <c r="G439" i="26"/>
  <c r="H439" i="26"/>
  <c r="I439" i="26"/>
  <c r="J439" i="26"/>
  <c r="K439" i="26"/>
  <c r="L439" i="26"/>
  <c r="M439" i="26"/>
  <c r="N439" i="26"/>
  <c r="Q439" i="26"/>
  <c r="D440" i="26"/>
  <c r="E440" i="26"/>
  <c r="F440" i="26"/>
  <c r="G440" i="26"/>
  <c r="H440" i="26"/>
  <c r="I440" i="26"/>
  <c r="J440" i="26"/>
  <c r="K440" i="26"/>
  <c r="L440" i="26"/>
  <c r="M440" i="26"/>
  <c r="N440" i="26"/>
  <c r="Q440" i="26"/>
  <c r="D441" i="26"/>
  <c r="E441" i="26"/>
  <c r="F441" i="26"/>
  <c r="G441" i="26"/>
  <c r="H441" i="26"/>
  <c r="I441" i="26"/>
  <c r="J441" i="26"/>
  <c r="K441" i="26"/>
  <c r="L441" i="26"/>
  <c r="M441" i="26"/>
  <c r="N441" i="26"/>
  <c r="Q441" i="26"/>
  <c r="D442" i="26"/>
  <c r="E442" i="26"/>
  <c r="F442" i="26"/>
  <c r="G442" i="26"/>
  <c r="H442" i="26"/>
  <c r="I442" i="26"/>
  <c r="J442" i="26"/>
  <c r="K442" i="26"/>
  <c r="L442" i="26"/>
  <c r="M442" i="26"/>
  <c r="N442" i="26"/>
  <c r="Q442" i="26"/>
  <c r="D443" i="26"/>
  <c r="E443" i="26"/>
  <c r="F443" i="26"/>
  <c r="G443" i="26"/>
  <c r="H443" i="26"/>
  <c r="I443" i="26"/>
  <c r="J443" i="26"/>
  <c r="K443" i="26"/>
  <c r="L443" i="26"/>
  <c r="M443" i="26"/>
  <c r="N443" i="26"/>
  <c r="Q443" i="26"/>
  <c r="D444" i="26"/>
  <c r="E444" i="26"/>
  <c r="F444" i="26"/>
  <c r="G444" i="26"/>
  <c r="H444" i="26"/>
  <c r="I444" i="26"/>
  <c r="J444" i="26"/>
  <c r="K444" i="26"/>
  <c r="L444" i="26"/>
  <c r="M444" i="26"/>
  <c r="N444" i="26"/>
  <c r="O444" i="26"/>
  <c r="P444" i="26"/>
  <c r="Q444" i="26"/>
  <c r="D445" i="26"/>
  <c r="E445" i="26"/>
  <c r="F445" i="26"/>
  <c r="G445" i="26"/>
  <c r="H445" i="26"/>
  <c r="I445" i="26"/>
  <c r="J445" i="26"/>
  <c r="K445" i="26"/>
  <c r="L445" i="26"/>
  <c r="M445" i="26"/>
  <c r="N445" i="26"/>
  <c r="Q445" i="26"/>
  <c r="D446" i="26"/>
  <c r="E446" i="26"/>
  <c r="F446" i="26"/>
  <c r="G446" i="26"/>
  <c r="H446" i="26"/>
  <c r="I446" i="26"/>
  <c r="J446" i="26"/>
  <c r="K446" i="26"/>
  <c r="L446" i="26"/>
  <c r="M446" i="26"/>
  <c r="N446" i="26"/>
  <c r="Q446" i="26"/>
  <c r="D447" i="26"/>
  <c r="E447" i="26"/>
  <c r="F447" i="26"/>
  <c r="G447" i="26"/>
  <c r="H447" i="26"/>
  <c r="I447" i="26"/>
  <c r="J447" i="26"/>
  <c r="K447" i="26"/>
  <c r="L447" i="26"/>
  <c r="M447" i="26"/>
  <c r="N447" i="26"/>
  <c r="O447" i="26"/>
  <c r="P447" i="26"/>
  <c r="Q447" i="26"/>
  <c r="D448" i="26"/>
  <c r="E448" i="26"/>
  <c r="F448" i="26"/>
  <c r="G448" i="26"/>
  <c r="H448" i="26"/>
  <c r="I448" i="26"/>
  <c r="J448" i="26"/>
  <c r="K448" i="26"/>
  <c r="L448" i="26"/>
  <c r="M448" i="26"/>
  <c r="N448" i="26"/>
  <c r="O448" i="26"/>
  <c r="P448" i="26"/>
  <c r="Q448" i="26"/>
  <c r="D449" i="26"/>
  <c r="E449" i="26"/>
  <c r="F449" i="26"/>
  <c r="G449" i="26"/>
  <c r="H449" i="26"/>
  <c r="I449" i="26"/>
  <c r="J449" i="26"/>
  <c r="K449" i="26"/>
  <c r="L449" i="26"/>
  <c r="M449" i="26"/>
  <c r="N449" i="26"/>
  <c r="Q449" i="26"/>
  <c r="D450" i="26"/>
  <c r="E450" i="26"/>
  <c r="F450" i="26"/>
  <c r="G450" i="26"/>
  <c r="H450" i="26"/>
  <c r="I450" i="26"/>
  <c r="J450" i="26"/>
  <c r="K450" i="26"/>
  <c r="L450" i="26"/>
  <c r="M450" i="26"/>
  <c r="N450" i="26"/>
  <c r="O450" i="26"/>
  <c r="P450" i="26"/>
  <c r="Q450" i="26"/>
  <c r="D451" i="26"/>
  <c r="E451" i="26"/>
  <c r="F451" i="26"/>
  <c r="G451" i="26"/>
  <c r="H451" i="26"/>
  <c r="I451" i="26"/>
  <c r="J451" i="26"/>
  <c r="K451" i="26"/>
  <c r="L451" i="26"/>
  <c r="M451" i="26"/>
  <c r="N451" i="26"/>
  <c r="O451" i="26"/>
  <c r="P451" i="26"/>
  <c r="Q451" i="26"/>
  <c r="D452" i="26"/>
  <c r="E452" i="26"/>
  <c r="F452" i="26"/>
  <c r="G452" i="26"/>
  <c r="H452" i="26"/>
  <c r="I452" i="26"/>
  <c r="J452" i="26"/>
  <c r="K452" i="26"/>
  <c r="L452" i="26"/>
  <c r="M452" i="26"/>
  <c r="N452" i="26"/>
  <c r="O452" i="26"/>
  <c r="P452" i="26"/>
  <c r="Q452" i="26"/>
  <c r="D453" i="26"/>
  <c r="E453" i="26"/>
  <c r="F453" i="26"/>
  <c r="G453" i="26"/>
  <c r="H453" i="26"/>
  <c r="I453" i="26"/>
  <c r="J453" i="26"/>
  <c r="K453" i="26"/>
  <c r="L453" i="26"/>
  <c r="M453" i="26"/>
  <c r="N453" i="26"/>
  <c r="O453" i="26"/>
  <c r="P453" i="26"/>
  <c r="Q453" i="26"/>
  <c r="D454" i="26"/>
  <c r="E454" i="26"/>
  <c r="F454" i="26"/>
  <c r="G454" i="26"/>
  <c r="H454" i="26"/>
  <c r="I454" i="26"/>
  <c r="J454" i="26"/>
  <c r="K454" i="26"/>
  <c r="L454" i="26"/>
  <c r="M454" i="26"/>
  <c r="N454" i="26"/>
  <c r="Q454" i="26"/>
  <c r="D455" i="26"/>
  <c r="E455" i="26"/>
  <c r="F455" i="26"/>
  <c r="G455" i="26"/>
  <c r="H455" i="26"/>
  <c r="I455" i="26"/>
  <c r="J455" i="26"/>
  <c r="K455" i="26"/>
  <c r="L455" i="26"/>
  <c r="M455" i="26"/>
  <c r="N455" i="26"/>
  <c r="O455" i="26"/>
  <c r="P455" i="26"/>
  <c r="Q455" i="26"/>
  <c r="D456" i="26"/>
  <c r="E456" i="26"/>
  <c r="F456" i="26"/>
  <c r="G456" i="26"/>
  <c r="H456" i="26"/>
  <c r="I456" i="26"/>
  <c r="J456" i="26"/>
  <c r="K456" i="26"/>
  <c r="L456" i="26"/>
  <c r="M456" i="26"/>
  <c r="N456" i="26"/>
  <c r="O456" i="26"/>
  <c r="P456" i="26"/>
  <c r="Q456" i="26"/>
  <c r="D457" i="26"/>
  <c r="E457" i="26"/>
  <c r="F457" i="26"/>
  <c r="G457" i="26"/>
  <c r="H457" i="26"/>
  <c r="I457" i="26"/>
  <c r="J457" i="26"/>
  <c r="K457" i="26"/>
  <c r="L457" i="26"/>
  <c r="M457" i="26"/>
  <c r="N457" i="26"/>
  <c r="O457" i="26"/>
  <c r="P457" i="26"/>
  <c r="Q457" i="26"/>
  <c r="D458" i="26"/>
  <c r="E458" i="26"/>
  <c r="F458" i="26"/>
  <c r="G458" i="26"/>
  <c r="H458" i="26"/>
  <c r="I458" i="26"/>
  <c r="J458" i="26"/>
  <c r="K458" i="26"/>
  <c r="L458" i="26"/>
  <c r="M458" i="26"/>
  <c r="N458" i="26"/>
  <c r="O458" i="26"/>
  <c r="P458" i="26"/>
  <c r="Q458" i="26"/>
  <c r="D459" i="26"/>
  <c r="E459" i="26"/>
  <c r="F459" i="26"/>
  <c r="G459" i="26"/>
  <c r="H459" i="26"/>
  <c r="I459" i="26"/>
  <c r="J459" i="26"/>
  <c r="K459" i="26"/>
  <c r="L459" i="26"/>
  <c r="M459" i="26"/>
  <c r="N459" i="26"/>
  <c r="O459" i="26"/>
  <c r="P459" i="26"/>
  <c r="Q459" i="26"/>
  <c r="D460" i="26"/>
  <c r="E460" i="26"/>
  <c r="F460" i="26"/>
  <c r="G460" i="26"/>
  <c r="H460" i="26"/>
  <c r="I460" i="26"/>
  <c r="J460" i="26"/>
  <c r="K460" i="26"/>
  <c r="L460" i="26"/>
  <c r="M460" i="26"/>
  <c r="N460" i="26"/>
  <c r="O460" i="26"/>
  <c r="P460" i="26"/>
  <c r="Q460" i="26"/>
  <c r="D461" i="26"/>
  <c r="E461" i="26"/>
  <c r="F461" i="26"/>
  <c r="G461" i="26"/>
  <c r="H461" i="26"/>
  <c r="I461" i="26"/>
  <c r="J461" i="26"/>
  <c r="K461" i="26"/>
  <c r="L461" i="26"/>
  <c r="M461" i="26"/>
  <c r="N461" i="26"/>
  <c r="O461" i="26"/>
  <c r="P461" i="26"/>
  <c r="Q461" i="26"/>
  <c r="D462" i="26"/>
  <c r="E462" i="26"/>
  <c r="F462" i="26"/>
  <c r="G462" i="26"/>
  <c r="H462" i="26"/>
  <c r="I462" i="26"/>
  <c r="J462" i="26"/>
  <c r="K462" i="26"/>
  <c r="L462" i="26"/>
  <c r="M462" i="26"/>
  <c r="N462" i="26"/>
  <c r="O462" i="26"/>
  <c r="P462" i="26"/>
  <c r="Q462" i="26"/>
  <c r="D463" i="26"/>
  <c r="E463" i="26"/>
  <c r="F463" i="26"/>
  <c r="G463" i="26"/>
  <c r="H463" i="26"/>
  <c r="I463" i="26"/>
  <c r="J463" i="26"/>
  <c r="K463" i="26"/>
  <c r="L463" i="26"/>
  <c r="M463" i="26"/>
  <c r="N463" i="26"/>
  <c r="O463" i="26"/>
  <c r="P463" i="26"/>
  <c r="Q463" i="26"/>
  <c r="D464" i="26"/>
  <c r="E464" i="26"/>
  <c r="F464" i="26"/>
  <c r="G464" i="26"/>
  <c r="H464" i="26"/>
  <c r="I464" i="26"/>
  <c r="J464" i="26"/>
  <c r="K464" i="26"/>
  <c r="L464" i="26"/>
  <c r="M464" i="26"/>
  <c r="N464" i="26"/>
  <c r="O464" i="26"/>
  <c r="P464" i="26"/>
  <c r="Q464" i="26"/>
  <c r="D465" i="26"/>
  <c r="E465" i="26"/>
  <c r="F465" i="26"/>
  <c r="G465" i="26"/>
  <c r="H465" i="26"/>
  <c r="I465" i="26"/>
  <c r="J465" i="26"/>
  <c r="K465" i="26"/>
  <c r="L465" i="26"/>
  <c r="M465" i="26"/>
  <c r="N465" i="26"/>
  <c r="O465" i="26"/>
  <c r="P465" i="26"/>
  <c r="Q465" i="26"/>
  <c r="D466" i="26"/>
  <c r="E466" i="26"/>
  <c r="F466" i="26"/>
  <c r="G466" i="26"/>
  <c r="H466" i="26"/>
  <c r="I466" i="26"/>
  <c r="J466" i="26"/>
  <c r="K466" i="26"/>
  <c r="L466" i="26"/>
  <c r="M466" i="26"/>
  <c r="N466" i="26"/>
  <c r="Q466" i="26"/>
  <c r="D467" i="26"/>
  <c r="E467" i="26"/>
  <c r="F467" i="26"/>
  <c r="G467" i="26"/>
  <c r="H467" i="26"/>
  <c r="I467" i="26"/>
  <c r="J467" i="26"/>
  <c r="K467" i="26"/>
  <c r="L467" i="26"/>
  <c r="M467" i="26"/>
  <c r="N467" i="26"/>
  <c r="O467" i="26"/>
  <c r="P467" i="26"/>
  <c r="Q467" i="26"/>
  <c r="D468" i="26"/>
  <c r="E468" i="26"/>
  <c r="F468" i="26"/>
  <c r="G468" i="26"/>
  <c r="H468" i="26"/>
  <c r="I468" i="26"/>
  <c r="J468" i="26"/>
  <c r="K468" i="26"/>
  <c r="L468" i="26"/>
  <c r="M468" i="26"/>
  <c r="N468" i="26"/>
  <c r="Q468" i="26"/>
  <c r="D469" i="26"/>
  <c r="E469" i="26"/>
  <c r="F469" i="26"/>
  <c r="G469" i="26"/>
  <c r="H469" i="26"/>
  <c r="I469" i="26"/>
  <c r="J469" i="26"/>
  <c r="K469" i="26"/>
  <c r="L469" i="26"/>
  <c r="M469" i="26"/>
  <c r="N469" i="26"/>
  <c r="O469" i="26"/>
  <c r="P469" i="26"/>
  <c r="Q469" i="26"/>
  <c r="D470" i="26"/>
  <c r="E470" i="26"/>
  <c r="F470" i="26"/>
  <c r="G470" i="26"/>
  <c r="H470" i="26"/>
  <c r="I470" i="26"/>
  <c r="J470" i="26"/>
  <c r="K470" i="26"/>
  <c r="L470" i="26"/>
  <c r="M470" i="26"/>
  <c r="N470" i="26"/>
  <c r="O470" i="26"/>
  <c r="P470" i="26"/>
  <c r="Q470" i="26"/>
  <c r="D471" i="26"/>
  <c r="E471" i="26"/>
  <c r="F471" i="26"/>
  <c r="G471" i="26"/>
  <c r="H471" i="26"/>
  <c r="I471" i="26"/>
  <c r="J471" i="26"/>
  <c r="K471" i="26"/>
  <c r="L471" i="26"/>
  <c r="M471" i="26"/>
  <c r="N471" i="26"/>
  <c r="Q471" i="26"/>
  <c r="D472" i="26"/>
  <c r="E472" i="26"/>
  <c r="F472" i="26"/>
  <c r="G472" i="26"/>
  <c r="H472" i="26"/>
  <c r="I472" i="26"/>
  <c r="J472" i="26"/>
  <c r="K472" i="26"/>
  <c r="L472" i="26"/>
  <c r="M472" i="26"/>
  <c r="N472" i="26"/>
  <c r="O472" i="26"/>
  <c r="P472" i="26"/>
  <c r="Q472" i="26"/>
  <c r="D473" i="26"/>
  <c r="E473" i="26"/>
  <c r="F473" i="26"/>
  <c r="G473" i="26"/>
  <c r="H473" i="26"/>
  <c r="I473" i="26"/>
  <c r="J473" i="26"/>
  <c r="K473" i="26"/>
  <c r="L473" i="26"/>
  <c r="M473" i="26"/>
  <c r="N473" i="26"/>
  <c r="Q473" i="26"/>
  <c r="D474" i="26"/>
  <c r="E474" i="26"/>
  <c r="F474" i="26"/>
  <c r="G474" i="26"/>
  <c r="H474" i="26"/>
  <c r="I474" i="26"/>
  <c r="J474" i="26"/>
  <c r="K474" i="26"/>
  <c r="L474" i="26"/>
  <c r="M474" i="26"/>
  <c r="N474" i="26"/>
  <c r="O474" i="26"/>
  <c r="P474" i="26"/>
  <c r="Q474" i="26"/>
  <c r="D475" i="26"/>
  <c r="E475" i="26"/>
  <c r="F475" i="26"/>
  <c r="G475" i="26"/>
  <c r="H475" i="26"/>
  <c r="I475" i="26"/>
  <c r="J475" i="26"/>
  <c r="K475" i="26"/>
  <c r="L475" i="26"/>
  <c r="M475" i="26"/>
  <c r="N475" i="26"/>
  <c r="O475" i="26"/>
  <c r="P475" i="26"/>
  <c r="Q475" i="26"/>
  <c r="D476" i="26"/>
  <c r="E476" i="26"/>
  <c r="F476" i="26"/>
  <c r="G476" i="26"/>
  <c r="H476" i="26"/>
  <c r="I476" i="26"/>
  <c r="J476" i="26"/>
  <c r="K476" i="26"/>
  <c r="L476" i="26"/>
  <c r="M476" i="26"/>
  <c r="N476" i="26"/>
  <c r="O476" i="26"/>
  <c r="P476" i="26"/>
  <c r="Q476" i="26"/>
  <c r="D477" i="26"/>
  <c r="E477" i="26"/>
  <c r="F477" i="26"/>
  <c r="G477" i="26"/>
  <c r="H477" i="26"/>
  <c r="I477" i="26"/>
  <c r="J477" i="26"/>
  <c r="K477" i="26"/>
  <c r="L477" i="26"/>
  <c r="M477" i="26"/>
  <c r="N477" i="26"/>
  <c r="O477" i="26"/>
  <c r="P477" i="26"/>
  <c r="Q477" i="26"/>
  <c r="D478" i="26"/>
  <c r="E478" i="26"/>
  <c r="F478" i="26"/>
  <c r="G478" i="26"/>
  <c r="H478" i="26"/>
  <c r="I478" i="26"/>
  <c r="J478" i="26"/>
  <c r="K478" i="26"/>
  <c r="L478" i="26"/>
  <c r="M478" i="26"/>
  <c r="N478" i="26"/>
  <c r="O478" i="26"/>
  <c r="P478" i="26"/>
  <c r="Q478" i="26"/>
  <c r="D479" i="26"/>
  <c r="E479" i="26"/>
  <c r="F479" i="26"/>
  <c r="G479" i="26"/>
  <c r="H479" i="26"/>
  <c r="I479" i="26"/>
  <c r="J479" i="26"/>
  <c r="K479" i="26"/>
  <c r="L479" i="26"/>
  <c r="M479" i="26"/>
  <c r="N479" i="26"/>
  <c r="O479" i="26"/>
  <c r="P479" i="26"/>
  <c r="Q479" i="26"/>
  <c r="D480" i="26"/>
  <c r="E480" i="26"/>
  <c r="F480" i="26"/>
  <c r="G480" i="26"/>
  <c r="H480" i="26"/>
  <c r="I480" i="26"/>
  <c r="J480" i="26"/>
  <c r="K480" i="26"/>
  <c r="L480" i="26"/>
  <c r="M480" i="26"/>
  <c r="N480" i="26"/>
  <c r="O480" i="26"/>
  <c r="P480" i="26"/>
  <c r="Q480" i="26"/>
  <c r="D481" i="26"/>
  <c r="E481" i="26"/>
  <c r="F481" i="26"/>
  <c r="G481" i="26"/>
  <c r="H481" i="26"/>
  <c r="I481" i="26"/>
  <c r="J481" i="26"/>
  <c r="K481" i="26"/>
  <c r="L481" i="26"/>
  <c r="M481" i="26"/>
  <c r="N481" i="26"/>
  <c r="O481" i="26"/>
  <c r="P481" i="26"/>
  <c r="Q481" i="26"/>
  <c r="D482" i="26"/>
  <c r="E482" i="26"/>
  <c r="F482" i="26"/>
  <c r="G482" i="26"/>
  <c r="H482" i="26"/>
  <c r="I482" i="26"/>
  <c r="J482" i="26"/>
  <c r="K482" i="26"/>
  <c r="L482" i="26"/>
  <c r="M482" i="26"/>
  <c r="N482" i="26"/>
  <c r="O482" i="26"/>
  <c r="P482" i="26"/>
  <c r="Q482" i="26"/>
  <c r="D483" i="26"/>
  <c r="E483" i="26"/>
  <c r="F483" i="26"/>
  <c r="G483" i="26"/>
  <c r="H483" i="26"/>
  <c r="I483" i="26"/>
  <c r="J483" i="26"/>
  <c r="K483" i="26"/>
  <c r="L483" i="26"/>
  <c r="M483" i="26"/>
  <c r="N483" i="26"/>
  <c r="O483" i="26"/>
  <c r="P483" i="26"/>
  <c r="Q483" i="26"/>
  <c r="D484" i="26"/>
  <c r="E484" i="26"/>
  <c r="F484" i="26"/>
  <c r="G484" i="26"/>
  <c r="H484" i="26"/>
  <c r="I484" i="26"/>
  <c r="J484" i="26"/>
  <c r="K484" i="26"/>
  <c r="L484" i="26"/>
  <c r="M484" i="26"/>
  <c r="N484" i="26"/>
  <c r="O484" i="26"/>
  <c r="P484" i="26"/>
  <c r="Q484" i="26"/>
  <c r="D485" i="26"/>
  <c r="E485" i="26"/>
  <c r="F485" i="26"/>
  <c r="G485" i="26"/>
  <c r="H485" i="26"/>
  <c r="I485" i="26"/>
  <c r="J485" i="26"/>
  <c r="K485" i="26"/>
  <c r="L485" i="26"/>
  <c r="M485" i="26"/>
  <c r="N485" i="26"/>
  <c r="O485" i="26"/>
  <c r="P485" i="26"/>
  <c r="Q485" i="26"/>
  <c r="D486" i="26"/>
  <c r="E486" i="26"/>
  <c r="F486" i="26"/>
  <c r="G486" i="26"/>
  <c r="H486" i="26"/>
  <c r="I486" i="26"/>
  <c r="J486" i="26"/>
  <c r="K486" i="26"/>
  <c r="L486" i="26"/>
  <c r="M486" i="26"/>
  <c r="N486" i="26"/>
  <c r="O486" i="26"/>
  <c r="P486" i="26"/>
  <c r="Q486" i="26"/>
  <c r="D487" i="26"/>
  <c r="E487" i="26"/>
  <c r="F487" i="26"/>
  <c r="G487" i="26"/>
  <c r="H487" i="26"/>
  <c r="I487" i="26"/>
  <c r="J487" i="26"/>
  <c r="K487" i="26"/>
  <c r="L487" i="26"/>
  <c r="M487" i="26"/>
  <c r="N487" i="26"/>
  <c r="O487" i="26"/>
  <c r="P487" i="26"/>
  <c r="Q487" i="26"/>
  <c r="D488" i="26"/>
  <c r="E488" i="26"/>
  <c r="F488" i="26"/>
  <c r="G488" i="26"/>
  <c r="H488" i="26"/>
  <c r="I488" i="26"/>
  <c r="J488" i="26"/>
  <c r="K488" i="26"/>
  <c r="L488" i="26"/>
  <c r="M488" i="26"/>
  <c r="N488" i="26"/>
  <c r="O488" i="26"/>
  <c r="P488" i="26"/>
  <c r="Q488" i="26"/>
  <c r="D489" i="26"/>
  <c r="E489" i="26"/>
  <c r="F489" i="26"/>
  <c r="G489" i="26"/>
  <c r="H489" i="26"/>
  <c r="I489" i="26"/>
  <c r="J489" i="26"/>
  <c r="K489" i="26"/>
  <c r="L489" i="26"/>
  <c r="M489" i="26"/>
  <c r="N489" i="26"/>
  <c r="O489" i="26"/>
  <c r="P489" i="26"/>
  <c r="Q489" i="26"/>
  <c r="D490" i="26"/>
  <c r="E490" i="26"/>
  <c r="F490" i="26"/>
  <c r="G490" i="26"/>
  <c r="H490" i="26"/>
  <c r="I490" i="26"/>
  <c r="J490" i="26"/>
  <c r="K490" i="26"/>
  <c r="L490" i="26"/>
  <c r="M490" i="26"/>
  <c r="N490" i="26"/>
  <c r="O490" i="26"/>
  <c r="P490" i="26"/>
  <c r="Q490" i="26"/>
  <c r="D491" i="26"/>
  <c r="E491" i="26"/>
  <c r="F491" i="26"/>
  <c r="G491" i="26"/>
  <c r="H491" i="26"/>
  <c r="I491" i="26"/>
  <c r="J491" i="26"/>
  <c r="K491" i="26"/>
  <c r="L491" i="26"/>
  <c r="M491" i="26"/>
  <c r="N491" i="26"/>
  <c r="O491" i="26"/>
  <c r="P491" i="26"/>
  <c r="Q491" i="26"/>
  <c r="D492" i="26"/>
  <c r="E492" i="26"/>
  <c r="F492" i="26"/>
  <c r="G492" i="26"/>
  <c r="H492" i="26"/>
  <c r="I492" i="26"/>
  <c r="J492" i="26"/>
  <c r="K492" i="26"/>
  <c r="L492" i="26"/>
  <c r="M492" i="26"/>
  <c r="N492" i="26"/>
  <c r="O492" i="26"/>
  <c r="P492" i="26"/>
  <c r="Q492" i="26"/>
  <c r="D493" i="26"/>
  <c r="E493" i="26"/>
  <c r="F493" i="26"/>
  <c r="G493" i="26"/>
  <c r="H493" i="26"/>
  <c r="I493" i="26"/>
  <c r="J493" i="26"/>
  <c r="K493" i="26"/>
  <c r="L493" i="26"/>
  <c r="M493" i="26"/>
  <c r="N493" i="26"/>
  <c r="O493" i="26"/>
  <c r="P493" i="26"/>
  <c r="Q493" i="26"/>
  <c r="D494" i="26"/>
  <c r="E494" i="26"/>
  <c r="F494" i="26"/>
  <c r="G494" i="26"/>
  <c r="H494" i="26"/>
  <c r="I494" i="26"/>
  <c r="J494" i="26"/>
  <c r="K494" i="26"/>
  <c r="L494" i="26"/>
  <c r="M494" i="26"/>
  <c r="N494" i="26"/>
  <c r="O494" i="26"/>
  <c r="P494" i="26"/>
  <c r="Q494" i="26"/>
  <c r="D495" i="26"/>
  <c r="E495" i="26"/>
  <c r="F495" i="26"/>
  <c r="G495" i="26"/>
  <c r="H495" i="26"/>
  <c r="I495" i="26"/>
  <c r="J495" i="26"/>
  <c r="K495" i="26"/>
  <c r="L495" i="26"/>
  <c r="M495" i="26"/>
  <c r="N495" i="26"/>
  <c r="O495" i="26"/>
  <c r="P495" i="26"/>
  <c r="Q495" i="26"/>
  <c r="D496" i="26"/>
  <c r="E496" i="26"/>
  <c r="F496" i="26"/>
  <c r="G496" i="26"/>
  <c r="H496" i="26"/>
  <c r="I496" i="26"/>
  <c r="J496" i="26"/>
  <c r="K496" i="26"/>
  <c r="L496" i="26"/>
  <c r="M496" i="26"/>
  <c r="N496" i="26"/>
  <c r="O496" i="26"/>
  <c r="P496" i="26"/>
  <c r="Q496" i="26"/>
  <c r="D497" i="26"/>
  <c r="E497" i="26"/>
  <c r="F497" i="26"/>
  <c r="G497" i="26"/>
  <c r="H497" i="26"/>
  <c r="I497" i="26"/>
  <c r="J497" i="26"/>
  <c r="K497" i="26"/>
  <c r="L497" i="26"/>
  <c r="M497" i="26"/>
  <c r="N497" i="26"/>
  <c r="O497" i="26"/>
  <c r="P497" i="26"/>
  <c r="Q497" i="26"/>
  <c r="D498" i="26"/>
  <c r="E498" i="26"/>
  <c r="F498" i="26"/>
  <c r="G498" i="26"/>
  <c r="H498" i="26"/>
  <c r="I498" i="26"/>
  <c r="J498" i="26"/>
  <c r="K498" i="26"/>
  <c r="L498" i="26"/>
  <c r="M498" i="26"/>
  <c r="N498" i="26"/>
  <c r="Q498" i="26"/>
  <c r="D499" i="26"/>
  <c r="E499" i="26"/>
  <c r="F499" i="26"/>
  <c r="G499" i="26"/>
  <c r="H499" i="26"/>
  <c r="I499" i="26"/>
  <c r="J499" i="26"/>
  <c r="K499" i="26"/>
  <c r="L499" i="26"/>
  <c r="M499" i="26"/>
  <c r="N499" i="26"/>
  <c r="O499" i="26"/>
  <c r="P499" i="26"/>
  <c r="Q499" i="26"/>
  <c r="D500" i="26"/>
  <c r="E500" i="26"/>
  <c r="F500" i="26"/>
  <c r="G500" i="26"/>
  <c r="H500" i="26"/>
  <c r="I500" i="26"/>
  <c r="J500" i="26"/>
  <c r="K500" i="26"/>
  <c r="L500" i="26"/>
  <c r="M500" i="26"/>
  <c r="N500" i="26"/>
  <c r="O500" i="26"/>
  <c r="P500" i="26"/>
  <c r="Q500" i="26"/>
  <c r="D501" i="26"/>
  <c r="E501" i="26"/>
  <c r="F501" i="26"/>
  <c r="G501" i="26"/>
  <c r="H501" i="26"/>
  <c r="I501" i="26"/>
  <c r="J501" i="26"/>
  <c r="K501" i="26"/>
  <c r="L501" i="26"/>
  <c r="M501" i="26"/>
  <c r="N501" i="26"/>
  <c r="O501" i="26"/>
  <c r="P501" i="26"/>
  <c r="Q501" i="26"/>
  <c r="D502" i="26"/>
  <c r="E502" i="26"/>
  <c r="F502" i="26"/>
  <c r="G502" i="26"/>
  <c r="H502" i="26"/>
  <c r="I502" i="26"/>
  <c r="J502" i="26"/>
  <c r="K502" i="26"/>
  <c r="L502" i="26"/>
  <c r="M502" i="26"/>
  <c r="N502" i="26"/>
  <c r="O502" i="26"/>
  <c r="P502" i="26"/>
  <c r="Q502" i="26"/>
  <c r="D503" i="26"/>
  <c r="E503" i="26"/>
  <c r="F503" i="26"/>
  <c r="G503" i="26"/>
  <c r="H503" i="26"/>
  <c r="I503" i="26"/>
  <c r="J503" i="26"/>
  <c r="K503" i="26"/>
  <c r="L503" i="26"/>
  <c r="M503" i="26"/>
  <c r="N503" i="26"/>
  <c r="O503" i="26"/>
  <c r="P503" i="26"/>
  <c r="Q503" i="26"/>
  <c r="D504" i="26"/>
  <c r="E504" i="26"/>
  <c r="F504" i="26"/>
  <c r="G504" i="26"/>
  <c r="H504" i="26"/>
  <c r="I504" i="26"/>
  <c r="J504" i="26"/>
  <c r="K504" i="26"/>
  <c r="L504" i="26"/>
  <c r="M504" i="26"/>
  <c r="N504" i="26"/>
  <c r="O504" i="26"/>
  <c r="P504" i="26"/>
  <c r="Q504" i="26"/>
  <c r="D505" i="26"/>
  <c r="E505" i="26"/>
  <c r="F505" i="26"/>
  <c r="G505" i="26"/>
  <c r="H505" i="26"/>
  <c r="I505" i="26"/>
  <c r="J505" i="26"/>
  <c r="K505" i="26"/>
  <c r="L505" i="26"/>
  <c r="M505" i="26"/>
  <c r="N505" i="26"/>
  <c r="O505" i="26"/>
  <c r="P505" i="26"/>
  <c r="Q505" i="26"/>
  <c r="D506" i="26"/>
  <c r="E506" i="26"/>
  <c r="F506" i="26"/>
  <c r="G506" i="26"/>
  <c r="H506" i="26"/>
  <c r="I506" i="26"/>
  <c r="J506" i="26"/>
  <c r="K506" i="26"/>
  <c r="L506" i="26"/>
  <c r="M506" i="26"/>
  <c r="N506" i="26"/>
  <c r="O506" i="26"/>
  <c r="P506" i="26"/>
  <c r="Q506" i="26"/>
  <c r="D507" i="26"/>
  <c r="E507" i="26"/>
  <c r="F507" i="26"/>
  <c r="G507" i="26"/>
  <c r="H507" i="26"/>
  <c r="I507" i="26"/>
  <c r="J507" i="26"/>
  <c r="K507" i="26"/>
  <c r="L507" i="26"/>
  <c r="M507" i="26"/>
  <c r="N507" i="26"/>
  <c r="O507" i="26"/>
  <c r="P507" i="26"/>
  <c r="Q507" i="26"/>
  <c r="D508" i="26"/>
  <c r="E508" i="26"/>
  <c r="F508" i="26"/>
  <c r="G508" i="26"/>
  <c r="H508" i="26"/>
  <c r="I508" i="26"/>
  <c r="J508" i="26"/>
  <c r="K508" i="26"/>
  <c r="L508" i="26"/>
  <c r="M508" i="26"/>
  <c r="N508" i="26"/>
  <c r="O508" i="26"/>
  <c r="P508" i="26"/>
  <c r="Q508" i="26"/>
  <c r="D509" i="26"/>
  <c r="E509" i="26"/>
  <c r="F509" i="26"/>
  <c r="G509" i="26"/>
  <c r="H509" i="26"/>
  <c r="I509" i="26"/>
  <c r="J509" i="26"/>
  <c r="K509" i="26"/>
  <c r="L509" i="26"/>
  <c r="M509" i="26"/>
  <c r="N509" i="26"/>
  <c r="O509" i="26"/>
  <c r="P509" i="26"/>
  <c r="Q509" i="26"/>
  <c r="D510" i="26"/>
  <c r="E510" i="26"/>
  <c r="F510" i="26"/>
  <c r="G510" i="26"/>
  <c r="H510" i="26"/>
  <c r="I510" i="26"/>
  <c r="J510" i="26"/>
  <c r="K510" i="26"/>
  <c r="L510" i="26"/>
  <c r="M510" i="26"/>
  <c r="N510" i="26"/>
  <c r="O510" i="26"/>
  <c r="P510" i="26"/>
  <c r="Q510" i="26"/>
  <c r="D511" i="26"/>
  <c r="E511" i="26"/>
  <c r="F511" i="26"/>
  <c r="G511" i="26"/>
  <c r="H511" i="26"/>
  <c r="I511" i="26"/>
  <c r="J511" i="26"/>
  <c r="K511" i="26"/>
  <c r="L511" i="26"/>
  <c r="M511" i="26"/>
  <c r="N511" i="26"/>
  <c r="O511" i="26"/>
  <c r="P511" i="26"/>
  <c r="Q511" i="26"/>
  <c r="D512" i="26"/>
  <c r="E512" i="26"/>
  <c r="F512" i="26"/>
  <c r="G512" i="26"/>
  <c r="H512" i="26"/>
  <c r="I512" i="26"/>
  <c r="J512" i="26"/>
  <c r="K512" i="26"/>
  <c r="L512" i="26"/>
  <c r="M512" i="26"/>
  <c r="N512" i="26"/>
  <c r="O512" i="26"/>
  <c r="P512" i="26"/>
  <c r="Q512" i="26"/>
  <c r="D513" i="26"/>
  <c r="E513" i="26"/>
  <c r="F513" i="26"/>
  <c r="G513" i="26"/>
  <c r="H513" i="26"/>
  <c r="I513" i="26"/>
  <c r="J513" i="26"/>
  <c r="K513" i="26"/>
  <c r="L513" i="26"/>
  <c r="M513" i="26"/>
  <c r="N513" i="26"/>
  <c r="Q513" i="26"/>
  <c r="D514" i="26"/>
  <c r="E514" i="26"/>
  <c r="F514" i="26"/>
  <c r="G514" i="26"/>
  <c r="H514" i="26"/>
  <c r="I514" i="26"/>
  <c r="J514" i="26"/>
  <c r="K514" i="26"/>
  <c r="L514" i="26"/>
  <c r="M514" i="26"/>
  <c r="N514" i="26"/>
  <c r="O514" i="26"/>
  <c r="P514" i="26"/>
  <c r="Q514" i="26"/>
  <c r="D515" i="26"/>
  <c r="E515" i="26"/>
  <c r="F515" i="26"/>
  <c r="G515" i="26"/>
  <c r="H515" i="26"/>
  <c r="I515" i="26"/>
  <c r="J515" i="26"/>
  <c r="K515" i="26"/>
  <c r="L515" i="26"/>
  <c r="M515" i="26"/>
  <c r="N515" i="26"/>
  <c r="O515" i="26"/>
  <c r="P515" i="26"/>
  <c r="Q515" i="26"/>
  <c r="D516" i="26"/>
  <c r="E516" i="26"/>
  <c r="F516" i="26"/>
  <c r="G516" i="26"/>
  <c r="H516" i="26"/>
  <c r="I516" i="26"/>
  <c r="J516" i="26"/>
  <c r="K516" i="26"/>
  <c r="L516" i="26"/>
  <c r="M516" i="26"/>
  <c r="N516" i="26"/>
  <c r="O516" i="26"/>
  <c r="P516" i="26"/>
  <c r="Q516" i="26"/>
  <c r="D517" i="26"/>
  <c r="E517" i="26"/>
  <c r="F517" i="26"/>
  <c r="G517" i="26"/>
  <c r="H517" i="26"/>
  <c r="I517" i="26"/>
  <c r="J517" i="26"/>
  <c r="K517" i="26"/>
  <c r="L517" i="26"/>
  <c r="M517" i="26"/>
  <c r="N517" i="26"/>
  <c r="O517" i="26"/>
  <c r="P517" i="26"/>
  <c r="Q517" i="26"/>
  <c r="D518" i="26"/>
  <c r="E518" i="26"/>
  <c r="F518" i="26"/>
  <c r="G518" i="26"/>
  <c r="H518" i="26"/>
  <c r="I518" i="26"/>
  <c r="J518" i="26"/>
  <c r="K518" i="26"/>
  <c r="L518" i="26"/>
  <c r="M518" i="26"/>
  <c r="N518" i="26"/>
  <c r="O518" i="26"/>
  <c r="P518" i="26"/>
  <c r="Q518" i="26"/>
  <c r="D519" i="26"/>
  <c r="E519" i="26"/>
  <c r="F519" i="26"/>
  <c r="G519" i="26"/>
  <c r="H519" i="26"/>
  <c r="I519" i="26"/>
  <c r="J519" i="26"/>
  <c r="K519" i="26"/>
  <c r="L519" i="26"/>
  <c r="M519" i="26"/>
  <c r="N519" i="26"/>
  <c r="O519" i="26"/>
  <c r="P519" i="26"/>
  <c r="Q519" i="26"/>
  <c r="D520" i="26"/>
  <c r="E520" i="26"/>
  <c r="F520" i="26"/>
  <c r="G520" i="26"/>
  <c r="H520" i="26"/>
  <c r="I520" i="26"/>
  <c r="J520" i="26"/>
  <c r="K520" i="26"/>
  <c r="L520" i="26"/>
  <c r="M520" i="26"/>
  <c r="N520" i="26"/>
  <c r="O520" i="26"/>
  <c r="P520" i="26"/>
  <c r="Q520" i="26"/>
  <c r="D521" i="26"/>
  <c r="E521" i="26"/>
  <c r="F521" i="26"/>
  <c r="G521" i="26"/>
  <c r="H521" i="26"/>
  <c r="I521" i="26"/>
  <c r="J521" i="26"/>
  <c r="K521" i="26"/>
  <c r="L521" i="26"/>
  <c r="M521" i="26"/>
  <c r="N521" i="26"/>
  <c r="O521" i="26"/>
  <c r="P521" i="26"/>
  <c r="Q521" i="26"/>
  <c r="D522" i="26"/>
  <c r="E522" i="26"/>
  <c r="F522" i="26"/>
  <c r="G522" i="26"/>
  <c r="H522" i="26"/>
  <c r="I522" i="26"/>
  <c r="J522" i="26"/>
  <c r="K522" i="26"/>
  <c r="L522" i="26"/>
  <c r="M522" i="26"/>
  <c r="N522" i="26"/>
  <c r="O522" i="26"/>
  <c r="P522" i="26"/>
  <c r="Q522" i="26"/>
  <c r="D523" i="26"/>
  <c r="E523" i="26"/>
  <c r="F523" i="26"/>
  <c r="G523" i="26"/>
  <c r="H523" i="26"/>
  <c r="I523" i="26"/>
  <c r="J523" i="26"/>
  <c r="K523" i="26"/>
  <c r="L523" i="26"/>
  <c r="M523" i="26"/>
  <c r="N523" i="26"/>
  <c r="O523" i="26"/>
  <c r="P523" i="26"/>
  <c r="Q523" i="26"/>
  <c r="D524" i="26"/>
  <c r="E524" i="26"/>
  <c r="F524" i="26"/>
  <c r="G524" i="26"/>
  <c r="H524" i="26"/>
  <c r="I524" i="26"/>
  <c r="J524" i="26"/>
  <c r="K524" i="26"/>
  <c r="L524" i="26"/>
  <c r="M524" i="26"/>
  <c r="N524" i="26"/>
  <c r="O524" i="26"/>
  <c r="P524" i="26"/>
  <c r="Q524" i="26"/>
  <c r="D525" i="26"/>
  <c r="E525" i="26"/>
  <c r="F525" i="26"/>
  <c r="G525" i="26"/>
  <c r="H525" i="26"/>
  <c r="I525" i="26"/>
  <c r="J525" i="26"/>
  <c r="K525" i="26"/>
  <c r="L525" i="26"/>
  <c r="M525" i="26"/>
  <c r="N525" i="26"/>
  <c r="O525" i="26"/>
  <c r="P525" i="26"/>
  <c r="Q525" i="26"/>
  <c r="D526" i="26"/>
  <c r="E526" i="26"/>
  <c r="F526" i="26"/>
  <c r="G526" i="26"/>
  <c r="H526" i="26"/>
  <c r="I526" i="26"/>
  <c r="J526" i="26"/>
  <c r="K526" i="26"/>
  <c r="L526" i="26"/>
  <c r="M526" i="26"/>
  <c r="N526" i="26"/>
  <c r="O526" i="26"/>
  <c r="P526" i="26"/>
  <c r="Q526" i="26"/>
  <c r="D527" i="26"/>
  <c r="E527" i="26"/>
  <c r="F527" i="26"/>
  <c r="G527" i="26"/>
  <c r="H527" i="26"/>
  <c r="I527" i="26"/>
  <c r="J527" i="26"/>
  <c r="K527" i="26"/>
  <c r="L527" i="26"/>
  <c r="M527" i="26"/>
  <c r="N527" i="26"/>
  <c r="Q527" i="26"/>
  <c r="D528" i="26"/>
  <c r="E528" i="26"/>
  <c r="F528" i="26"/>
  <c r="G528" i="26"/>
  <c r="H528" i="26"/>
  <c r="I528" i="26"/>
  <c r="J528" i="26"/>
  <c r="K528" i="26"/>
  <c r="L528" i="26"/>
  <c r="M528" i="26"/>
  <c r="N528" i="26"/>
  <c r="O528" i="26"/>
  <c r="P528" i="26"/>
  <c r="Q528" i="26"/>
  <c r="D529" i="26"/>
  <c r="E529" i="26"/>
  <c r="F529" i="26"/>
  <c r="G529" i="26"/>
  <c r="H529" i="26"/>
  <c r="I529" i="26"/>
  <c r="J529" i="26"/>
  <c r="K529" i="26"/>
  <c r="L529" i="26"/>
  <c r="M529" i="26"/>
  <c r="N529" i="26"/>
  <c r="O529" i="26"/>
  <c r="P529" i="26"/>
  <c r="Q529" i="26"/>
  <c r="D530" i="26"/>
  <c r="E530" i="26"/>
  <c r="F530" i="26"/>
  <c r="G530" i="26"/>
  <c r="H530" i="26"/>
  <c r="I530" i="26"/>
  <c r="J530" i="26"/>
  <c r="K530" i="26"/>
  <c r="L530" i="26"/>
  <c r="M530" i="26"/>
  <c r="N530" i="26"/>
  <c r="O530" i="26"/>
  <c r="P530" i="26"/>
  <c r="Q530" i="26"/>
  <c r="D531" i="26"/>
  <c r="E531" i="26"/>
  <c r="F531" i="26"/>
  <c r="G531" i="26"/>
  <c r="H531" i="26"/>
  <c r="I531" i="26"/>
  <c r="J531" i="26"/>
  <c r="K531" i="26"/>
  <c r="L531" i="26"/>
  <c r="M531" i="26"/>
  <c r="N531" i="26"/>
  <c r="O531" i="26"/>
  <c r="P531" i="26"/>
  <c r="Q531" i="26"/>
  <c r="D532" i="26"/>
  <c r="E532" i="26"/>
  <c r="F532" i="26"/>
  <c r="G532" i="26"/>
  <c r="H532" i="26"/>
  <c r="I532" i="26"/>
  <c r="J532" i="26"/>
  <c r="K532" i="26"/>
  <c r="L532" i="26"/>
  <c r="M532" i="26"/>
  <c r="N532" i="26"/>
  <c r="O532" i="26"/>
  <c r="P532" i="26"/>
  <c r="Q532" i="26"/>
  <c r="D533" i="26"/>
  <c r="E533" i="26"/>
  <c r="F533" i="26"/>
  <c r="G533" i="26"/>
  <c r="H533" i="26"/>
  <c r="I533" i="26"/>
  <c r="J533" i="26"/>
  <c r="K533" i="26"/>
  <c r="L533" i="26"/>
  <c r="M533" i="26"/>
  <c r="N533" i="26"/>
  <c r="O533" i="26"/>
  <c r="P533" i="26"/>
  <c r="Q533" i="26"/>
  <c r="D534" i="26"/>
  <c r="E534" i="26"/>
  <c r="F534" i="26"/>
  <c r="G534" i="26"/>
  <c r="H534" i="26"/>
  <c r="I534" i="26"/>
  <c r="J534" i="26"/>
  <c r="K534" i="26"/>
  <c r="L534" i="26"/>
  <c r="M534" i="26"/>
  <c r="N534" i="26"/>
  <c r="O534" i="26"/>
  <c r="P534" i="26"/>
  <c r="Q534" i="26"/>
  <c r="D535" i="26"/>
  <c r="E535" i="26"/>
  <c r="F535" i="26"/>
  <c r="G535" i="26"/>
  <c r="H535" i="26"/>
  <c r="I535" i="26"/>
  <c r="J535" i="26"/>
  <c r="K535" i="26"/>
  <c r="L535" i="26"/>
  <c r="M535" i="26"/>
  <c r="N535" i="26"/>
  <c r="O535" i="26"/>
  <c r="P535" i="26"/>
  <c r="Q535" i="26"/>
  <c r="D536" i="26"/>
  <c r="E536" i="26"/>
  <c r="F536" i="26"/>
  <c r="G536" i="26"/>
  <c r="H536" i="26"/>
  <c r="I536" i="26"/>
  <c r="J536" i="26"/>
  <c r="K536" i="26"/>
  <c r="L536" i="26"/>
  <c r="M536" i="26"/>
  <c r="N536" i="26"/>
  <c r="O536" i="26"/>
  <c r="P536" i="26"/>
  <c r="Q536" i="26"/>
  <c r="D537" i="26"/>
  <c r="E537" i="26"/>
  <c r="F537" i="26"/>
  <c r="G537" i="26"/>
  <c r="H537" i="26"/>
  <c r="I537" i="26"/>
  <c r="J537" i="26"/>
  <c r="K537" i="26"/>
  <c r="L537" i="26"/>
  <c r="M537" i="26"/>
  <c r="N537" i="26"/>
  <c r="O537" i="26"/>
  <c r="P537" i="26"/>
  <c r="Q537" i="26"/>
  <c r="D538" i="26"/>
  <c r="E538" i="26"/>
  <c r="F538" i="26"/>
  <c r="G538" i="26"/>
  <c r="H538" i="26"/>
  <c r="I538" i="26"/>
  <c r="J538" i="26"/>
  <c r="K538" i="26"/>
  <c r="L538" i="26"/>
  <c r="M538" i="26"/>
  <c r="N538" i="26"/>
  <c r="O538" i="26"/>
  <c r="P538" i="26"/>
  <c r="Q538" i="26"/>
  <c r="D539" i="26"/>
  <c r="E539" i="26"/>
  <c r="F539" i="26"/>
  <c r="G539" i="26"/>
  <c r="H539" i="26"/>
  <c r="I539" i="26"/>
  <c r="J539" i="26"/>
  <c r="K539" i="26"/>
  <c r="L539" i="26"/>
  <c r="M539" i="26"/>
  <c r="N539" i="26"/>
  <c r="O539" i="26"/>
  <c r="P539" i="26"/>
  <c r="Q539" i="26"/>
  <c r="D540" i="26"/>
  <c r="E540" i="26"/>
  <c r="F540" i="26"/>
  <c r="G540" i="26"/>
  <c r="H540" i="26"/>
  <c r="I540" i="26"/>
  <c r="J540" i="26"/>
  <c r="K540" i="26"/>
  <c r="L540" i="26"/>
  <c r="M540" i="26"/>
  <c r="N540" i="26"/>
  <c r="O540" i="26"/>
  <c r="P540" i="26"/>
  <c r="Q540" i="26"/>
  <c r="D541" i="26"/>
  <c r="E541" i="26"/>
  <c r="F541" i="26"/>
  <c r="G541" i="26"/>
  <c r="H541" i="26"/>
  <c r="I541" i="26"/>
  <c r="J541" i="26"/>
  <c r="K541" i="26"/>
  <c r="L541" i="26"/>
  <c r="M541" i="26"/>
  <c r="N541" i="26"/>
  <c r="O541" i="26"/>
  <c r="P541" i="26"/>
  <c r="Q541" i="26"/>
  <c r="D542" i="26"/>
  <c r="E542" i="26"/>
  <c r="F542" i="26"/>
  <c r="G542" i="26"/>
  <c r="H542" i="26"/>
  <c r="I542" i="26"/>
  <c r="J542" i="26"/>
  <c r="K542" i="26"/>
  <c r="L542" i="26"/>
  <c r="M542" i="26"/>
  <c r="N542" i="26"/>
  <c r="O542" i="26"/>
  <c r="P542" i="26"/>
  <c r="Q542" i="26"/>
  <c r="D543" i="26"/>
  <c r="E543" i="26"/>
  <c r="F543" i="26"/>
  <c r="G543" i="26"/>
  <c r="H543" i="26"/>
  <c r="I543" i="26"/>
  <c r="J543" i="26"/>
  <c r="K543" i="26"/>
  <c r="L543" i="26"/>
  <c r="M543" i="26"/>
  <c r="N543" i="26"/>
  <c r="Q543" i="26"/>
  <c r="D544" i="26"/>
  <c r="E544" i="26"/>
  <c r="F544" i="26"/>
  <c r="G544" i="26"/>
  <c r="H544" i="26"/>
  <c r="I544" i="26"/>
  <c r="J544" i="26"/>
  <c r="K544" i="26"/>
  <c r="L544" i="26"/>
  <c r="M544" i="26"/>
  <c r="N544" i="26"/>
  <c r="O544" i="26"/>
  <c r="P544" i="26"/>
  <c r="Q544" i="26"/>
  <c r="D545" i="26"/>
  <c r="E545" i="26"/>
  <c r="F545" i="26"/>
  <c r="G545" i="26"/>
  <c r="H545" i="26"/>
  <c r="I545" i="26"/>
  <c r="J545" i="26"/>
  <c r="K545" i="26"/>
  <c r="L545" i="26"/>
  <c r="M545" i="26"/>
  <c r="N545" i="26"/>
  <c r="Q545" i="26"/>
  <c r="D546" i="26"/>
  <c r="E546" i="26"/>
  <c r="F546" i="26"/>
  <c r="G546" i="26"/>
  <c r="H546" i="26"/>
  <c r="I546" i="26"/>
  <c r="J546" i="26"/>
  <c r="K546" i="26"/>
  <c r="L546" i="26"/>
  <c r="M546" i="26"/>
  <c r="N546" i="26"/>
  <c r="O546" i="26"/>
  <c r="P546" i="26"/>
  <c r="Q546" i="26"/>
  <c r="D547" i="26"/>
  <c r="E547" i="26"/>
  <c r="F547" i="26"/>
  <c r="G547" i="26"/>
  <c r="H547" i="26"/>
  <c r="I547" i="26"/>
  <c r="J547" i="26"/>
  <c r="K547" i="26"/>
  <c r="L547" i="26"/>
  <c r="M547" i="26"/>
  <c r="N547" i="26"/>
  <c r="O547" i="26"/>
  <c r="Q547" i="26"/>
  <c r="D548" i="26"/>
  <c r="E548" i="26"/>
  <c r="F548" i="26"/>
  <c r="G548" i="26"/>
  <c r="H548" i="26"/>
  <c r="I548" i="26"/>
  <c r="J548" i="26"/>
  <c r="K548" i="26"/>
  <c r="L548" i="26"/>
  <c r="M548" i="26"/>
  <c r="N548" i="26"/>
  <c r="O548" i="26"/>
  <c r="P548" i="26"/>
  <c r="Q548" i="26"/>
  <c r="D549" i="26"/>
  <c r="E549" i="26"/>
  <c r="F549" i="26"/>
  <c r="G549" i="26"/>
  <c r="H549" i="26"/>
  <c r="I549" i="26"/>
  <c r="J549" i="26"/>
  <c r="K549" i="26"/>
  <c r="L549" i="26"/>
  <c r="M549" i="26"/>
  <c r="N549" i="26"/>
  <c r="O549" i="26"/>
  <c r="P549" i="26"/>
  <c r="Q549" i="26"/>
  <c r="D550" i="26"/>
  <c r="E550" i="26"/>
  <c r="F550" i="26"/>
  <c r="G550" i="26"/>
  <c r="H550" i="26"/>
  <c r="I550" i="26"/>
  <c r="J550" i="26"/>
  <c r="K550" i="26"/>
  <c r="L550" i="26"/>
  <c r="M550" i="26"/>
  <c r="N550" i="26"/>
  <c r="O550" i="26"/>
  <c r="Q550" i="26"/>
  <c r="D551" i="26"/>
  <c r="E551" i="26"/>
  <c r="F551" i="26"/>
  <c r="G551" i="26"/>
  <c r="H551" i="26"/>
  <c r="I551" i="26"/>
  <c r="J551" i="26"/>
  <c r="K551" i="26"/>
  <c r="L551" i="26"/>
  <c r="M551" i="26"/>
  <c r="N551" i="26"/>
  <c r="O551" i="26"/>
  <c r="P551" i="26"/>
  <c r="Q551" i="26"/>
  <c r="D552" i="26"/>
  <c r="E552" i="26"/>
  <c r="F552" i="26"/>
  <c r="G552" i="26"/>
  <c r="H552" i="26"/>
  <c r="I552" i="26"/>
  <c r="J552" i="26"/>
  <c r="K552" i="26"/>
  <c r="L552" i="26"/>
  <c r="M552" i="26"/>
  <c r="N552" i="26"/>
  <c r="O552" i="26"/>
  <c r="Q552" i="26"/>
  <c r="D553" i="26"/>
  <c r="E553" i="26"/>
  <c r="F553" i="26"/>
  <c r="G553" i="26"/>
  <c r="H553" i="26"/>
  <c r="I553" i="26"/>
  <c r="J553" i="26"/>
  <c r="K553" i="26"/>
  <c r="L553" i="26"/>
  <c r="M553" i="26"/>
  <c r="N553" i="26"/>
  <c r="O553" i="26"/>
  <c r="P553" i="26"/>
  <c r="Q553" i="26"/>
  <c r="D554" i="26"/>
  <c r="E554" i="26"/>
  <c r="F554" i="26"/>
  <c r="G554" i="26"/>
  <c r="H554" i="26"/>
  <c r="I554" i="26"/>
  <c r="J554" i="26"/>
  <c r="K554" i="26"/>
  <c r="L554" i="26"/>
  <c r="M554" i="26"/>
  <c r="N554" i="26"/>
  <c r="O554" i="26"/>
  <c r="Q554" i="26"/>
  <c r="D555" i="26"/>
  <c r="E555" i="26"/>
  <c r="F555" i="26"/>
  <c r="G555" i="26"/>
  <c r="H555" i="26"/>
  <c r="I555" i="26"/>
  <c r="J555" i="26"/>
  <c r="K555" i="26"/>
  <c r="L555" i="26"/>
  <c r="M555" i="26"/>
  <c r="N555" i="26"/>
  <c r="O555" i="26"/>
  <c r="Q555" i="26"/>
  <c r="D556" i="26"/>
  <c r="E556" i="26"/>
  <c r="F556" i="26"/>
  <c r="G556" i="26"/>
  <c r="H556" i="26"/>
  <c r="I556" i="26"/>
  <c r="J556" i="26"/>
  <c r="K556" i="26"/>
  <c r="L556" i="26"/>
  <c r="M556" i="26"/>
  <c r="N556" i="26"/>
  <c r="O556" i="26"/>
  <c r="Q556" i="26"/>
  <c r="D557" i="26"/>
  <c r="E557" i="26"/>
  <c r="F557" i="26"/>
  <c r="G557" i="26"/>
  <c r="H557" i="26"/>
  <c r="I557" i="26"/>
  <c r="J557" i="26"/>
  <c r="K557" i="26"/>
  <c r="L557" i="26"/>
  <c r="M557" i="26"/>
  <c r="N557" i="26"/>
  <c r="O557" i="26"/>
  <c r="P557" i="26"/>
  <c r="Q557" i="26"/>
  <c r="D558" i="26"/>
  <c r="E558" i="26"/>
  <c r="F558" i="26"/>
  <c r="G558" i="26"/>
  <c r="H558" i="26"/>
  <c r="I558" i="26"/>
  <c r="J558" i="26"/>
  <c r="K558" i="26"/>
  <c r="L558" i="26"/>
  <c r="M558" i="26"/>
  <c r="N558" i="26"/>
  <c r="O558" i="26"/>
  <c r="P558" i="26"/>
  <c r="Q558" i="26"/>
  <c r="D559" i="26"/>
  <c r="E559" i="26"/>
  <c r="F559" i="26"/>
  <c r="G559" i="26"/>
  <c r="H559" i="26"/>
  <c r="I559" i="26"/>
  <c r="J559" i="26"/>
  <c r="K559" i="26"/>
  <c r="L559" i="26"/>
  <c r="M559" i="26"/>
  <c r="N559" i="26"/>
  <c r="O559" i="26"/>
  <c r="Q559" i="26"/>
  <c r="D560" i="26"/>
  <c r="E560" i="26"/>
  <c r="F560" i="26"/>
  <c r="G560" i="26"/>
  <c r="H560" i="26"/>
  <c r="I560" i="26"/>
  <c r="J560" i="26"/>
  <c r="K560" i="26"/>
  <c r="L560" i="26"/>
  <c r="M560" i="26"/>
  <c r="N560" i="26"/>
  <c r="O560" i="26"/>
  <c r="Q560" i="26"/>
  <c r="D561" i="26"/>
  <c r="E561" i="26"/>
  <c r="F561" i="26"/>
  <c r="G561" i="26"/>
  <c r="H561" i="26"/>
  <c r="I561" i="26"/>
  <c r="J561" i="26"/>
  <c r="K561" i="26"/>
  <c r="L561" i="26"/>
  <c r="M561" i="26"/>
  <c r="N561" i="26"/>
  <c r="O561" i="26"/>
  <c r="Q561" i="26"/>
  <c r="D562" i="26"/>
  <c r="E562" i="26"/>
  <c r="F562" i="26"/>
  <c r="G562" i="26"/>
  <c r="H562" i="26"/>
  <c r="I562" i="26"/>
  <c r="J562" i="26"/>
  <c r="K562" i="26"/>
  <c r="L562" i="26"/>
  <c r="M562" i="26"/>
  <c r="N562" i="26"/>
  <c r="O562" i="26"/>
  <c r="Q562" i="26"/>
  <c r="D563" i="26"/>
  <c r="E563" i="26"/>
  <c r="F563" i="26"/>
  <c r="G563" i="26"/>
  <c r="H563" i="26"/>
  <c r="I563" i="26"/>
  <c r="J563" i="26"/>
  <c r="K563" i="26"/>
  <c r="L563" i="26"/>
  <c r="M563" i="26"/>
  <c r="N563" i="26"/>
  <c r="O563" i="26"/>
  <c r="P563" i="26"/>
  <c r="Q563" i="26"/>
  <c r="D564" i="26"/>
  <c r="E564" i="26"/>
  <c r="F564" i="26"/>
  <c r="G564" i="26"/>
  <c r="H564" i="26"/>
  <c r="I564" i="26"/>
  <c r="J564" i="26"/>
  <c r="K564" i="26"/>
  <c r="L564" i="26"/>
  <c r="M564" i="26"/>
  <c r="N564" i="26"/>
  <c r="O564" i="26"/>
  <c r="P564" i="26"/>
  <c r="Q564" i="26"/>
  <c r="D565" i="26"/>
  <c r="E565" i="26"/>
  <c r="F565" i="26"/>
  <c r="G565" i="26"/>
  <c r="H565" i="26"/>
  <c r="I565" i="26"/>
  <c r="J565" i="26"/>
  <c r="K565" i="26"/>
  <c r="L565" i="26"/>
  <c r="M565" i="26"/>
  <c r="N565" i="26"/>
  <c r="O565" i="26"/>
  <c r="Q565" i="26"/>
  <c r="D566" i="26"/>
  <c r="E566" i="26"/>
  <c r="F566" i="26"/>
  <c r="G566" i="26"/>
  <c r="H566" i="26"/>
  <c r="I566" i="26"/>
  <c r="J566" i="26"/>
  <c r="K566" i="26"/>
  <c r="L566" i="26"/>
  <c r="M566" i="26"/>
  <c r="N566" i="26"/>
  <c r="O566" i="26"/>
  <c r="Q566" i="26"/>
  <c r="D567" i="26"/>
  <c r="E567" i="26"/>
  <c r="F567" i="26"/>
  <c r="G567" i="26"/>
  <c r="H567" i="26"/>
  <c r="I567" i="26"/>
  <c r="J567" i="26"/>
  <c r="K567" i="26"/>
  <c r="L567" i="26"/>
  <c r="M567" i="26"/>
  <c r="N567" i="26"/>
  <c r="O567" i="26"/>
  <c r="Q567" i="26"/>
  <c r="D568" i="26"/>
  <c r="E568" i="26"/>
  <c r="F568" i="26"/>
  <c r="G568" i="26"/>
  <c r="H568" i="26"/>
  <c r="I568" i="26"/>
  <c r="J568" i="26"/>
  <c r="K568" i="26"/>
  <c r="L568" i="26"/>
  <c r="M568" i="26"/>
  <c r="N568" i="26"/>
  <c r="O568" i="26"/>
  <c r="P568" i="26"/>
  <c r="Q568" i="26"/>
  <c r="D569" i="26"/>
  <c r="E569" i="26"/>
  <c r="F569" i="26"/>
  <c r="G569" i="26"/>
  <c r="H569" i="26"/>
  <c r="I569" i="26"/>
  <c r="J569" i="26"/>
  <c r="K569" i="26"/>
  <c r="L569" i="26"/>
  <c r="M569" i="26"/>
  <c r="N569" i="26"/>
  <c r="O569" i="26"/>
  <c r="P569" i="26"/>
  <c r="Q569" i="26"/>
  <c r="D570" i="26"/>
  <c r="E570" i="26"/>
  <c r="F570" i="26"/>
  <c r="G570" i="26"/>
  <c r="H570" i="26"/>
  <c r="I570" i="26"/>
  <c r="J570" i="26"/>
  <c r="K570" i="26"/>
  <c r="L570" i="26"/>
  <c r="M570" i="26"/>
  <c r="N570" i="26"/>
  <c r="O570" i="26"/>
  <c r="P570" i="26"/>
  <c r="Q570" i="26"/>
  <c r="D571" i="26"/>
  <c r="E571" i="26"/>
  <c r="F571" i="26"/>
  <c r="G571" i="26"/>
  <c r="H571" i="26"/>
  <c r="I571" i="26"/>
  <c r="J571" i="26"/>
  <c r="K571" i="26"/>
  <c r="L571" i="26"/>
  <c r="M571" i="26"/>
  <c r="N571" i="26"/>
  <c r="O571" i="26"/>
  <c r="P571" i="26"/>
  <c r="Q571" i="26"/>
  <c r="D572" i="26"/>
  <c r="E572" i="26"/>
  <c r="F572" i="26"/>
  <c r="G572" i="26"/>
  <c r="H572" i="26"/>
  <c r="I572" i="26"/>
  <c r="J572" i="26"/>
  <c r="K572" i="26"/>
  <c r="L572" i="26"/>
  <c r="M572" i="26"/>
  <c r="N572" i="26"/>
  <c r="O572" i="26"/>
  <c r="P572" i="26"/>
  <c r="Q572" i="26"/>
  <c r="D573" i="26"/>
  <c r="E573" i="26"/>
  <c r="F573" i="26"/>
  <c r="G573" i="26"/>
  <c r="H573" i="26"/>
  <c r="I573" i="26"/>
  <c r="J573" i="26"/>
  <c r="K573" i="26"/>
  <c r="L573" i="26"/>
  <c r="M573" i="26"/>
  <c r="N573" i="26"/>
  <c r="O573" i="26"/>
  <c r="P573" i="26"/>
  <c r="Q573" i="26"/>
  <c r="D574" i="26"/>
  <c r="E574" i="26"/>
  <c r="F574" i="26"/>
  <c r="G574" i="26"/>
  <c r="H574" i="26"/>
  <c r="I574" i="26"/>
  <c r="J574" i="26"/>
  <c r="K574" i="26"/>
  <c r="L574" i="26"/>
  <c r="M574" i="26"/>
  <c r="N574" i="26"/>
  <c r="O574" i="26"/>
  <c r="P574" i="26"/>
  <c r="Q574" i="26"/>
  <c r="D575" i="26"/>
  <c r="E575" i="26"/>
  <c r="F575" i="26"/>
  <c r="G575" i="26"/>
  <c r="H575" i="26"/>
  <c r="I575" i="26"/>
  <c r="J575" i="26"/>
  <c r="K575" i="26"/>
  <c r="L575" i="26"/>
  <c r="M575" i="26"/>
  <c r="N575" i="26"/>
  <c r="O575" i="26"/>
  <c r="P575" i="26"/>
  <c r="Q575" i="26"/>
  <c r="D576" i="26"/>
  <c r="E576" i="26"/>
  <c r="F576" i="26"/>
  <c r="G576" i="26"/>
  <c r="H576" i="26"/>
  <c r="I576" i="26"/>
  <c r="J576" i="26"/>
  <c r="K576" i="26"/>
  <c r="L576" i="26"/>
  <c r="M576" i="26"/>
  <c r="N576" i="26"/>
  <c r="O576" i="26"/>
  <c r="P576" i="26"/>
  <c r="Q576" i="26"/>
  <c r="D577" i="26"/>
  <c r="E577" i="26"/>
  <c r="F577" i="26"/>
  <c r="G577" i="26"/>
  <c r="H577" i="26"/>
  <c r="I577" i="26"/>
  <c r="J577" i="26"/>
  <c r="K577" i="26"/>
  <c r="L577" i="26"/>
  <c r="M577" i="26"/>
  <c r="N577" i="26"/>
  <c r="O577" i="26"/>
  <c r="P577" i="26"/>
  <c r="Q577" i="26"/>
  <c r="D578" i="26"/>
  <c r="E578" i="26"/>
  <c r="F578" i="26"/>
  <c r="G578" i="26"/>
  <c r="H578" i="26"/>
  <c r="I578" i="26"/>
  <c r="J578" i="26"/>
  <c r="K578" i="26"/>
  <c r="L578" i="26"/>
  <c r="M578" i="26"/>
  <c r="N578" i="26"/>
  <c r="Q578" i="26"/>
  <c r="D579" i="26"/>
  <c r="E579" i="26"/>
  <c r="F579" i="26"/>
  <c r="G579" i="26"/>
  <c r="H579" i="26"/>
  <c r="I579" i="26"/>
  <c r="J579" i="26"/>
  <c r="K579" i="26"/>
  <c r="L579" i="26"/>
  <c r="M579" i="26"/>
  <c r="N579" i="26"/>
  <c r="Q579" i="26"/>
  <c r="D580" i="26"/>
  <c r="E580" i="26"/>
  <c r="F580" i="26"/>
  <c r="G580" i="26"/>
  <c r="H580" i="26"/>
  <c r="I580" i="26"/>
  <c r="J580" i="26"/>
  <c r="K580" i="26"/>
  <c r="L580" i="26"/>
  <c r="M580" i="26"/>
  <c r="N580" i="26"/>
  <c r="Q580" i="26"/>
  <c r="D581" i="26"/>
  <c r="E581" i="26"/>
  <c r="F581" i="26"/>
  <c r="G581" i="26"/>
  <c r="H581" i="26"/>
  <c r="I581" i="26"/>
  <c r="J581" i="26"/>
  <c r="K581" i="26"/>
  <c r="L581" i="26"/>
  <c r="M581" i="26"/>
  <c r="N581" i="26"/>
  <c r="Q581" i="26"/>
  <c r="D582" i="26"/>
  <c r="E582" i="26"/>
  <c r="F582" i="26"/>
  <c r="G582" i="26"/>
  <c r="H582" i="26"/>
  <c r="I582" i="26"/>
  <c r="J582" i="26"/>
  <c r="K582" i="26"/>
  <c r="L582" i="26"/>
  <c r="M582" i="26"/>
  <c r="N582" i="26"/>
  <c r="Q582" i="26"/>
  <c r="D583" i="26"/>
  <c r="E583" i="26"/>
  <c r="F583" i="26"/>
  <c r="G583" i="26"/>
  <c r="H583" i="26"/>
  <c r="I583" i="26"/>
  <c r="J583" i="26"/>
  <c r="K583" i="26"/>
  <c r="L583" i="26"/>
  <c r="M583" i="26"/>
  <c r="N583" i="26"/>
  <c r="Q583" i="26"/>
  <c r="D584" i="26"/>
  <c r="E584" i="26"/>
  <c r="F584" i="26"/>
  <c r="G584" i="26"/>
  <c r="H584" i="26"/>
  <c r="I584" i="26"/>
  <c r="J584" i="26"/>
  <c r="K584" i="26"/>
  <c r="L584" i="26"/>
  <c r="M584" i="26"/>
  <c r="N584" i="26"/>
  <c r="Q584" i="26"/>
  <c r="D585" i="26"/>
  <c r="E585" i="26"/>
  <c r="F585" i="26"/>
  <c r="G585" i="26"/>
  <c r="H585" i="26"/>
  <c r="I585" i="26"/>
  <c r="J585" i="26"/>
  <c r="K585" i="26"/>
  <c r="L585" i="26"/>
  <c r="M585" i="26"/>
  <c r="N585" i="26"/>
  <c r="Q585" i="26"/>
  <c r="D586" i="26"/>
  <c r="E586" i="26"/>
  <c r="F586" i="26"/>
  <c r="G586" i="26"/>
  <c r="H586" i="26"/>
  <c r="I586" i="26"/>
  <c r="J586" i="26"/>
  <c r="K586" i="26"/>
  <c r="L586" i="26"/>
  <c r="M586" i="26"/>
  <c r="N586" i="26"/>
  <c r="Q586" i="26"/>
  <c r="D587" i="26"/>
  <c r="E587" i="26"/>
  <c r="F587" i="26"/>
  <c r="G587" i="26"/>
  <c r="H587" i="26"/>
  <c r="I587" i="26"/>
  <c r="J587" i="26"/>
  <c r="K587" i="26"/>
  <c r="L587" i="26"/>
  <c r="M587" i="26"/>
  <c r="N587" i="26"/>
  <c r="Q587" i="26"/>
  <c r="D588" i="26"/>
  <c r="E588" i="26"/>
  <c r="F588" i="26"/>
  <c r="G588" i="26"/>
  <c r="H588" i="26"/>
  <c r="I588" i="26"/>
  <c r="J588" i="26"/>
  <c r="K588" i="26"/>
  <c r="L588" i="26"/>
  <c r="M588" i="26"/>
  <c r="N588" i="26"/>
  <c r="O588" i="26"/>
  <c r="P588" i="26"/>
  <c r="Q588" i="26"/>
  <c r="D589" i="26"/>
  <c r="E589" i="26"/>
  <c r="F589" i="26"/>
  <c r="G589" i="26"/>
  <c r="H589" i="26"/>
  <c r="I589" i="26"/>
  <c r="J589" i="26"/>
  <c r="K589" i="26"/>
  <c r="L589" i="26"/>
  <c r="M589" i="26"/>
  <c r="N589" i="26"/>
  <c r="O589" i="26"/>
  <c r="P589" i="26"/>
  <c r="Q589" i="26"/>
  <c r="D590" i="26"/>
  <c r="E590" i="26"/>
  <c r="F590" i="26"/>
  <c r="G590" i="26"/>
  <c r="H590" i="26"/>
  <c r="I590" i="26"/>
  <c r="J590" i="26"/>
  <c r="K590" i="26"/>
  <c r="L590" i="26"/>
  <c r="M590" i="26"/>
  <c r="N590" i="26"/>
  <c r="O590" i="26"/>
  <c r="P590" i="26"/>
  <c r="Q590" i="26"/>
  <c r="D591" i="26"/>
  <c r="E591" i="26"/>
  <c r="F591" i="26"/>
  <c r="G591" i="26"/>
  <c r="H591" i="26"/>
  <c r="I591" i="26"/>
  <c r="J591" i="26"/>
  <c r="K591" i="26"/>
  <c r="L591" i="26"/>
  <c r="M591" i="26"/>
  <c r="N591" i="26"/>
  <c r="O591" i="26"/>
  <c r="P591" i="26"/>
  <c r="Q591" i="26"/>
  <c r="D592" i="26"/>
  <c r="E592" i="26"/>
  <c r="F592" i="26"/>
  <c r="G592" i="26"/>
  <c r="H592" i="26"/>
  <c r="I592" i="26"/>
  <c r="J592" i="26"/>
  <c r="K592" i="26"/>
  <c r="L592" i="26"/>
  <c r="M592" i="26"/>
  <c r="N592" i="26"/>
  <c r="Q592" i="26"/>
  <c r="D593" i="26"/>
  <c r="E593" i="26"/>
  <c r="F593" i="26"/>
  <c r="G593" i="26"/>
  <c r="H593" i="26"/>
  <c r="I593" i="26"/>
  <c r="J593" i="26"/>
  <c r="K593" i="26"/>
  <c r="L593" i="26"/>
  <c r="M593" i="26"/>
  <c r="N593" i="26"/>
  <c r="Q593" i="26"/>
  <c r="D594" i="26"/>
  <c r="E594" i="26"/>
  <c r="F594" i="26"/>
  <c r="G594" i="26"/>
  <c r="H594" i="26"/>
  <c r="I594" i="26"/>
  <c r="J594" i="26"/>
  <c r="K594" i="26"/>
  <c r="L594" i="26"/>
  <c r="M594" i="26"/>
  <c r="N594" i="26"/>
  <c r="Q594" i="26"/>
  <c r="D595" i="26"/>
  <c r="E595" i="26"/>
  <c r="F595" i="26"/>
  <c r="G595" i="26"/>
  <c r="H595" i="26"/>
  <c r="I595" i="26"/>
  <c r="J595" i="26"/>
  <c r="K595" i="26"/>
  <c r="L595" i="26"/>
  <c r="M595" i="26"/>
  <c r="N595" i="26"/>
  <c r="O595" i="26"/>
  <c r="P595" i="26"/>
  <c r="Q595" i="26"/>
  <c r="D596" i="26"/>
  <c r="E596" i="26"/>
  <c r="F596" i="26"/>
  <c r="G596" i="26"/>
  <c r="H596" i="26"/>
  <c r="I596" i="26"/>
  <c r="J596" i="26"/>
  <c r="K596" i="26"/>
  <c r="L596" i="26"/>
  <c r="M596" i="26"/>
  <c r="N596" i="26"/>
  <c r="O596" i="26"/>
  <c r="P596" i="26"/>
  <c r="Q596" i="26"/>
  <c r="D597" i="26"/>
  <c r="E597" i="26"/>
  <c r="F597" i="26"/>
  <c r="G597" i="26"/>
  <c r="H597" i="26"/>
  <c r="I597" i="26"/>
  <c r="J597" i="26"/>
  <c r="K597" i="26"/>
  <c r="L597" i="26"/>
  <c r="M597" i="26"/>
  <c r="N597" i="26"/>
  <c r="O597" i="26"/>
  <c r="P597" i="26"/>
  <c r="Q597" i="26"/>
  <c r="D598" i="26"/>
  <c r="E598" i="26"/>
  <c r="F598" i="26"/>
  <c r="G598" i="26"/>
  <c r="H598" i="26"/>
  <c r="I598" i="26"/>
  <c r="J598" i="26"/>
  <c r="K598" i="26"/>
  <c r="L598" i="26"/>
  <c r="M598" i="26"/>
  <c r="N598" i="26"/>
  <c r="O598" i="26"/>
  <c r="P598" i="26"/>
  <c r="Q598" i="26"/>
  <c r="D599" i="26"/>
  <c r="E599" i="26"/>
  <c r="F599" i="26"/>
  <c r="G599" i="26"/>
  <c r="H599" i="26"/>
  <c r="I599" i="26"/>
  <c r="J599" i="26"/>
  <c r="K599" i="26"/>
  <c r="L599" i="26"/>
  <c r="M599" i="26"/>
  <c r="N599" i="26"/>
  <c r="O599" i="26"/>
  <c r="P599" i="26"/>
  <c r="Q599" i="26"/>
  <c r="D600" i="26"/>
  <c r="E600" i="26"/>
  <c r="F600" i="26"/>
  <c r="G600" i="26"/>
  <c r="H600" i="26"/>
  <c r="I600" i="26"/>
  <c r="J600" i="26"/>
  <c r="K600" i="26"/>
  <c r="L600" i="26"/>
  <c r="M600" i="26"/>
  <c r="N600" i="26"/>
  <c r="O600" i="26"/>
  <c r="P600" i="26"/>
  <c r="Q600" i="26"/>
  <c r="D601" i="26"/>
  <c r="E601" i="26"/>
  <c r="F601" i="26"/>
  <c r="G601" i="26"/>
  <c r="H601" i="26"/>
  <c r="I601" i="26"/>
  <c r="J601" i="26"/>
  <c r="K601" i="26"/>
  <c r="L601" i="26"/>
  <c r="M601" i="26"/>
  <c r="N601" i="26"/>
  <c r="O601" i="26"/>
  <c r="P601" i="26"/>
  <c r="Q601" i="26"/>
  <c r="D602" i="26"/>
  <c r="E602" i="26"/>
  <c r="F602" i="26"/>
  <c r="G602" i="26"/>
  <c r="H602" i="26"/>
  <c r="I602" i="26"/>
  <c r="J602" i="26"/>
  <c r="K602" i="26"/>
  <c r="L602" i="26"/>
  <c r="M602" i="26"/>
  <c r="N602" i="26"/>
  <c r="O602" i="26"/>
  <c r="P602" i="26"/>
  <c r="Q602" i="26"/>
  <c r="D603" i="26"/>
  <c r="E603" i="26"/>
  <c r="F603" i="26"/>
  <c r="G603" i="26"/>
  <c r="H603" i="26"/>
  <c r="I603" i="26"/>
  <c r="J603" i="26"/>
  <c r="K603" i="26"/>
  <c r="L603" i="26"/>
  <c r="M603" i="26"/>
  <c r="N603" i="26"/>
  <c r="Q603" i="26"/>
  <c r="D604" i="26"/>
  <c r="E604" i="26"/>
  <c r="F604" i="26"/>
  <c r="G604" i="26"/>
  <c r="H604" i="26"/>
  <c r="I604" i="26"/>
  <c r="J604" i="26"/>
  <c r="K604" i="26"/>
  <c r="L604" i="26"/>
  <c r="M604" i="26"/>
  <c r="N604" i="26"/>
  <c r="O604" i="26"/>
  <c r="P604" i="26"/>
  <c r="Q604" i="26"/>
  <c r="D605" i="26"/>
  <c r="E605" i="26"/>
  <c r="F605" i="26"/>
  <c r="G605" i="26"/>
  <c r="H605" i="26"/>
  <c r="I605" i="26"/>
  <c r="J605" i="26"/>
  <c r="K605" i="26"/>
  <c r="L605" i="26"/>
  <c r="M605" i="26"/>
  <c r="N605" i="26"/>
  <c r="O605" i="26"/>
  <c r="P605" i="26"/>
  <c r="Q605" i="26"/>
  <c r="D606" i="26"/>
  <c r="E606" i="26"/>
  <c r="F606" i="26"/>
  <c r="G606" i="26"/>
  <c r="H606" i="26"/>
  <c r="I606" i="26"/>
  <c r="J606" i="26"/>
  <c r="K606" i="26"/>
  <c r="L606" i="26"/>
  <c r="M606" i="26"/>
  <c r="N606" i="26"/>
  <c r="Q606" i="26"/>
  <c r="D607" i="26"/>
  <c r="E607" i="26"/>
  <c r="F607" i="26"/>
  <c r="G607" i="26"/>
  <c r="H607" i="26"/>
  <c r="I607" i="26"/>
  <c r="J607" i="26"/>
  <c r="K607" i="26"/>
  <c r="L607" i="26"/>
  <c r="M607" i="26"/>
  <c r="N607" i="26"/>
  <c r="Q607" i="26"/>
  <c r="D608" i="26"/>
  <c r="E608" i="26"/>
  <c r="F608" i="26"/>
  <c r="G608" i="26"/>
  <c r="H608" i="26"/>
  <c r="I608" i="26"/>
  <c r="J608" i="26"/>
  <c r="K608" i="26"/>
  <c r="L608" i="26"/>
  <c r="M608" i="26"/>
  <c r="N608" i="26"/>
  <c r="Q608" i="26"/>
  <c r="D609" i="26"/>
  <c r="E609" i="26"/>
  <c r="F609" i="26"/>
  <c r="G609" i="26"/>
  <c r="H609" i="26"/>
  <c r="I609" i="26"/>
  <c r="J609" i="26"/>
  <c r="K609" i="26"/>
  <c r="L609" i="26"/>
  <c r="M609" i="26"/>
  <c r="N609" i="26"/>
  <c r="Q609" i="26"/>
  <c r="D610" i="26"/>
  <c r="E610" i="26"/>
  <c r="F610" i="26"/>
  <c r="G610" i="26"/>
  <c r="H610" i="26"/>
  <c r="I610" i="26"/>
  <c r="J610" i="26"/>
  <c r="K610" i="26"/>
  <c r="L610" i="26"/>
  <c r="M610" i="26"/>
  <c r="N610" i="26"/>
  <c r="Q610" i="26"/>
  <c r="D611" i="26"/>
  <c r="E611" i="26"/>
  <c r="F611" i="26"/>
  <c r="G611" i="26"/>
  <c r="H611" i="26"/>
  <c r="I611" i="26"/>
  <c r="J611" i="26"/>
  <c r="K611" i="26"/>
  <c r="L611" i="26"/>
  <c r="M611" i="26"/>
  <c r="N611" i="26"/>
  <c r="Q611" i="26"/>
  <c r="D612" i="26"/>
  <c r="E612" i="26"/>
  <c r="F612" i="26"/>
  <c r="G612" i="26"/>
  <c r="H612" i="26"/>
  <c r="I612" i="26"/>
  <c r="J612" i="26"/>
  <c r="K612" i="26"/>
  <c r="L612" i="26"/>
  <c r="M612" i="26"/>
  <c r="N612" i="26"/>
  <c r="Q612" i="26"/>
  <c r="D613" i="26"/>
  <c r="E613" i="26"/>
  <c r="F613" i="26"/>
  <c r="G613" i="26"/>
  <c r="H613" i="26"/>
  <c r="I613" i="26"/>
  <c r="J613" i="26"/>
  <c r="K613" i="26"/>
  <c r="L613" i="26"/>
  <c r="M613" i="26"/>
  <c r="N613" i="26"/>
  <c r="Q613" i="26"/>
  <c r="D614" i="26"/>
  <c r="E614" i="26"/>
  <c r="F614" i="26"/>
  <c r="G614" i="26"/>
  <c r="H614" i="26"/>
  <c r="I614" i="26"/>
  <c r="J614" i="26"/>
  <c r="K614" i="26"/>
  <c r="L614" i="26"/>
  <c r="M614" i="26"/>
  <c r="N614" i="26"/>
  <c r="Q614" i="26"/>
  <c r="D615" i="26"/>
  <c r="E615" i="26"/>
  <c r="F615" i="26"/>
  <c r="G615" i="26"/>
  <c r="H615" i="26"/>
  <c r="I615" i="26"/>
  <c r="J615" i="26"/>
  <c r="K615" i="26"/>
  <c r="L615" i="26"/>
  <c r="M615" i="26"/>
  <c r="N615" i="26"/>
  <c r="O615" i="26"/>
  <c r="P615" i="26"/>
  <c r="Q615" i="26"/>
  <c r="D616" i="26"/>
  <c r="E616" i="26"/>
  <c r="F616" i="26"/>
  <c r="G616" i="26"/>
  <c r="H616" i="26"/>
  <c r="I616" i="26"/>
  <c r="J616" i="26"/>
  <c r="K616" i="26"/>
  <c r="L616" i="26"/>
  <c r="M616" i="26"/>
  <c r="N616" i="26"/>
  <c r="O616" i="26"/>
  <c r="P616" i="26"/>
  <c r="Q616" i="26"/>
  <c r="D617" i="26"/>
  <c r="E617" i="26"/>
  <c r="F617" i="26"/>
  <c r="G617" i="26"/>
  <c r="H617" i="26"/>
  <c r="I617" i="26"/>
  <c r="J617" i="26"/>
  <c r="K617" i="26"/>
  <c r="L617" i="26"/>
  <c r="M617" i="26"/>
  <c r="N617" i="26"/>
  <c r="O617" i="26"/>
  <c r="P617" i="26"/>
  <c r="Q617" i="26"/>
  <c r="D618" i="26"/>
  <c r="E618" i="26"/>
  <c r="F618" i="26"/>
  <c r="G618" i="26"/>
  <c r="H618" i="26"/>
  <c r="I618" i="26"/>
  <c r="J618" i="26"/>
  <c r="K618" i="26"/>
  <c r="L618" i="26"/>
  <c r="M618" i="26"/>
  <c r="N618" i="26"/>
  <c r="O618" i="26"/>
  <c r="P618" i="26"/>
  <c r="Q618" i="26"/>
  <c r="D619" i="26"/>
  <c r="E619" i="26"/>
  <c r="F619" i="26"/>
  <c r="G619" i="26"/>
  <c r="H619" i="26"/>
  <c r="I619" i="26"/>
  <c r="J619" i="26"/>
  <c r="K619" i="26"/>
  <c r="L619" i="26"/>
  <c r="M619" i="26"/>
  <c r="N619" i="26"/>
  <c r="O619" i="26"/>
  <c r="P619" i="26"/>
  <c r="Q619" i="26"/>
  <c r="D620" i="26"/>
  <c r="E620" i="26"/>
  <c r="F620" i="26"/>
  <c r="G620" i="26"/>
  <c r="H620" i="26"/>
  <c r="I620" i="26"/>
  <c r="J620" i="26"/>
  <c r="K620" i="26"/>
  <c r="L620" i="26"/>
  <c r="M620" i="26"/>
  <c r="N620" i="26"/>
  <c r="O620" i="26"/>
  <c r="P620" i="26"/>
  <c r="Q620" i="26"/>
  <c r="D621" i="26"/>
  <c r="E621" i="26"/>
  <c r="F621" i="26"/>
  <c r="G621" i="26"/>
  <c r="H621" i="26"/>
  <c r="I621" i="26"/>
  <c r="J621" i="26"/>
  <c r="K621" i="26"/>
  <c r="L621" i="26"/>
  <c r="M621" i="26"/>
  <c r="N621" i="26"/>
  <c r="O621" i="26"/>
  <c r="P621" i="26"/>
  <c r="Q621" i="26"/>
  <c r="D622" i="26"/>
  <c r="E622" i="26"/>
  <c r="F622" i="26"/>
  <c r="G622" i="26"/>
  <c r="H622" i="26"/>
  <c r="I622" i="26"/>
  <c r="J622" i="26"/>
  <c r="K622" i="26"/>
  <c r="L622" i="26"/>
  <c r="M622" i="26"/>
  <c r="N622" i="26"/>
  <c r="O622" i="26"/>
  <c r="P622" i="26"/>
  <c r="Q622" i="26"/>
  <c r="D623" i="26"/>
  <c r="E623" i="26"/>
  <c r="F623" i="26"/>
  <c r="G623" i="26"/>
  <c r="H623" i="26"/>
  <c r="I623" i="26"/>
  <c r="J623" i="26"/>
  <c r="K623" i="26"/>
  <c r="L623" i="26"/>
  <c r="M623" i="26"/>
  <c r="N623" i="26"/>
  <c r="O623" i="26"/>
  <c r="P623" i="26"/>
  <c r="Q623" i="26"/>
  <c r="D624" i="26"/>
  <c r="E624" i="26"/>
  <c r="F624" i="26"/>
  <c r="G624" i="26"/>
  <c r="H624" i="26"/>
  <c r="I624" i="26"/>
  <c r="J624" i="26"/>
  <c r="K624" i="26"/>
  <c r="L624" i="26"/>
  <c r="M624" i="26"/>
  <c r="N624" i="26"/>
  <c r="O624" i="26"/>
  <c r="P624" i="26"/>
  <c r="Q624" i="26"/>
  <c r="D625" i="26"/>
  <c r="E625" i="26"/>
  <c r="F625" i="26"/>
  <c r="G625" i="26"/>
  <c r="H625" i="26"/>
  <c r="I625" i="26"/>
  <c r="J625" i="26"/>
  <c r="K625" i="26"/>
  <c r="L625" i="26"/>
  <c r="M625" i="26"/>
  <c r="N625" i="26"/>
  <c r="O625" i="26"/>
  <c r="P625" i="26"/>
  <c r="Q625" i="26"/>
  <c r="D626" i="26"/>
  <c r="E626" i="26"/>
  <c r="F626" i="26"/>
  <c r="G626" i="26"/>
  <c r="H626" i="26"/>
  <c r="I626" i="26"/>
  <c r="J626" i="26"/>
  <c r="K626" i="26"/>
  <c r="L626" i="26"/>
  <c r="M626" i="26"/>
  <c r="N626" i="26"/>
  <c r="O626" i="26"/>
  <c r="P626" i="26"/>
  <c r="Q626" i="26"/>
  <c r="D627" i="26"/>
  <c r="E627" i="26"/>
  <c r="F627" i="26"/>
  <c r="G627" i="26"/>
  <c r="H627" i="26"/>
  <c r="I627" i="26"/>
  <c r="J627" i="26"/>
  <c r="K627" i="26"/>
  <c r="L627" i="26"/>
  <c r="M627" i="26"/>
  <c r="N627" i="26"/>
  <c r="O627" i="26"/>
  <c r="P627" i="26"/>
  <c r="Q627" i="26"/>
  <c r="D628" i="26"/>
  <c r="E628" i="26"/>
  <c r="F628" i="26"/>
  <c r="G628" i="26"/>
  <c r="H628" i="26"/>
  <c r="I628" i="26"/>
  <c r="J628" i="26"/>
  <c r="K628" i="26"/>
  <c r="L628" i="26"/>
  <c r="M628" i="26"/>
  <c r="N628" i="26"/>
  <c r="O628" i="26"/>
  <c r="P628" i="26"/>
  <c r="Q628" i="26"/>
  <c r="D629" i="26"/>
  <c r="E629" i="26"/>
  <c r="F629" i="26"/>
  <c r="G629" i="26"/>
  <c r="H629" i="26"/>
  <c r="I629" i="26"/>
  <c r="J629" i="26"/>
  <c r="K629" i="26"/>
  <c r="L629" i="26"/>
  <c r="M629" i="26"/>
  <c r="N629" i="26"/>
  <c r="O629" i="26"/>
  <c r="P629" i="26"/>
  <c r="Q629" i="26"/>
  <c r="D630" i="26"/>
  <c r="E630" i="26"/>
  <c r="F630" i="26"/>
  <c r="G630" i="26"/>
  <c r="H630" i="26"/>
  <c r="I630" i="26"/>
  <c r="J630" i="26"/>
  <c r="K630" i="26"/>
  <c r="L630" i="26"/>
  <c r="M630" i="26"/>
  <c r="N630" i="26"/>
  <c r="O630" i="26"/>
  <c r="P630" i="26"/>
  <c r="Q630" i="26"/>
  <c r="D631" i="26"/>
  <c r="E631" i="26"/>
  <c r="F631" i="26"/>
  <c r="G631" i="26"/>
  <c r="H631" i="26"/>
  <c r="I631" i="26"/>
  <c r="J631" i="26"/>
  <c r="K631" i="26"/>
  <c r="L631" i="26"/>
  <c r="M631" i="26"/>
  <c r="N631" i="26"/>
  <c r="O631" i="26"/>
  <c r="P631" i="26"/>
  <c r="Q631" i="26"/>
  <c r="D632" i="26"/>
  <c r="E632" i="26"/>
  <c r="F632" i="26"/>
  <c r="G632" i="26"/>
  <c r="H632" i="26"/>
  <c r="I632" i="26"/>
  <c r="J632" i="26"/>
  <c r="K632" i="26"/>
  <c r="L632" i="26"/>
  <c r="M632" i="26"/>
  <c r="N632" i="26"/>
  <c r="O632" i="26"/>
  <c r="P632" i="26"/>
  <c r="Q632" i="26"/>
  <c r="D633" i="26"/>
  <c r="E633" i="26"/>
  <c r="F633" i="26"/>
  <c r="G633" i="26"/>
  <c r="H633" i="26"/>
  <c r="I633" i="26"/>
  <c r="J633" i="26"/>
  <c r="K633" i="26"/>
  <c r="L633" i="26"/>
  <c r="M633" i="26"/>
  <c r="N633" i="26"/>
  <c r="O633" i="26"/>
  <c r="P633" i="26"/>
  <c r="Q633" i="26"/>
  <c r="D634" i="26"/>
  <c r="E634" i="26"/>
  <c r="F634" i="26"/>
  <c r="G634" i="26"/>
  <c r="H634" i="26"/>
  <c r="I634" i="26"/>
  <c r="J634" i="26"/>
  <c r="K634" i="26"/>
  <c r="L634" i="26"/>
  <c r="M634" i="26"/>
  <c r="N634" i="26"/>
  <c r="Q634" i="26"/>
  <c r="D635" i="26"/>
  <c r="E635" i="26"/>
  <c r="F635" i="26"/>
  <c r="G635" i="26"/>
  <c r="H635" i="26"/>
  <c r="I635" i="26"/>
  <c r="J635" i="26"/>
  <c r="K635" i="26"/>
  <c r="L635" i="26"/>
  <c r="M635" i="26"/>
  <c r="N635" i="26"/>
  <c r="Q635" i="26"/>
  <c r="D636" i="26"/>
  <c r="E636" i="26"/>
  <c r="F636" i="26"/>
  <c r="G636" i="26"/>
  <c r="H636" i="26"/>
  <c r="I636" i="26"/>
  <c r="J636" i="26"/>
  <c r="K636" i="26"/>
  <c r="L636" i="26"/>
  <c r="M636" i="26"/>
  <c r="N636" i="26"/>
  <c r="O636" i="26"/>
  <c r="P636" i="26"/>
  <c r="Q636" i="26"/>
  <c r="D637" i="26"/>
  <c r="E637" i="26"/>
  <c r="F637" i="26"/>
  <c r="G637" i="26"/>
  <c r="H637" i="26"/>
  <c r="I637" i="26"/>
  <c r="J637" i="26"/>
  <c r="K637" i="26"/>
  <c r="L637" i="26"/>
  <c r="M637" i="26"/>
  <c r="N637" i="26"/>
  <c r="O637" i="26"/>
  <c r="P637" i="26"/>
  <c r="Q637" i="26"/>
  <c r="D638" i="26"/>
  <c r="E638" i="26"/>
  <c r="F638" i="26"/>
  <c r="G638" i="26"/>
  <c r="H638" i="26"/>
  <c r="I638" i="26"/>
  <c r="J638" i="26"/>
  <c r="K638" i="26"/>
  <c r="L638" i="26"/>
  <c r="M638" i="26"/>
  <c r="N638" i="26"/>
  <c r="O638" i="26"/>
  <c r="P638" i="26"/>
  <c r="Q638" i="26"/>
  <c r="D639" i="26"/>
  <c r="E639" i="26"/>
  <c r="F639" i="26"/>
  <c r="G639" i="26"/>
  <c r="H639" i="26"/>
  <c r="I639" i="26"/>
  <c r="J639" i="26"/>
  <c r="K639" i="26"/>
  <c r="L639" i="26"/>
  <c r="M639" i="26"/>
  <c r="N639" i="26"/>
  <c r="O639" i="26"/>
  <c r="P639" i="26"/>
  <c r="Q639" i="26"/>
  <c r="D640" i="26"/>
  <c r="E640" i="26"/>
  <c r="F640" i="26"/>
  <c r="G640" i="26"/>
  <c r="H640" i="26"/>
  <c r="I640" i="26"/>
  <c r="J640" i="26"/>
  <c r="K640" i="26"/>
  <c r="L640" i="26"/>
  <c r="M640" i="26"/>
  <c r="N640" i="26"/>
  <c r="O640" i="26"/>
  <c r="P640" i="26"/>
  <c r="Q640" i="26"/>
  <c r="D641" i="26"/>
  <c r="E641" i="26"/>
  <c r="F641" i="26"/>
  <c r="G641" i="26"/>
  <c r="H641" i="26"/>
  <c r="I641" i="26"/>
  <c r="J641" i="26"/>
  <c r="K641" i="26"/>
  <c r="L641" i="26"/>
  <c r="M641" i="26"/>
  <c r="N641" i="26"/>
  <c r="O641" i="26"/>
  <c r="P641" i="26"/>
  <c r="Q641" i="26"/>
  <c r="D642" i="26"/>
  <c r="E642" i="26"/>
  <c r="F642" i="26"/>
  <c r="G642" i="26"/>
  <c r="H642" i="26"/>
  <c r="I642" i="26"/>
  <c r="J642" i="26"/>
  <c r="K642" i="26"/>
  <c r="L642" i="26"/>
  <c r="M642" i="26"/>
  <c r="N642" i="26"/>
  <c r="O642" i="26"/>
  <c r="P642" i="26"/>
  <c r="Q642" i="26"/>
  <c r="D643" i="26"/>
  <c r="E643" i="26"/>
  <c r="F643" i="26"/>
  <c r="G643" i="26"/>
  <c r="H643" i="26"/>
  <c r="I643" i="26"/>
  <c r="J643" i="26"/>
  <c r="K643" i="26"/>
  <c r="L643" i="26"/>
  <c r="M643" i="26"/>
  <c r="N643" i="26"/>
  <c r="O643" i="26"/>
  <c r="P643" i="26"/>
  <c r="Q643" i="26"/>
  <c r="D644" i="26"/>
  <c r="E644" i="26"/>
  <c r="F644" i="26"/>
  <c r="G644" i="26"/>
  <c r="H644" i="26"/>
  <c r="I644" i="26"/>
  <c r="J644" i="26"/>
  <c r="K644" i="26"/>
  <c r="L644" i="26"/>
  <c r="M644" i="26"/>
  <c r="N644" i="26"/>
  <c r="O644" i="26"/>
  <c r="P644" i="26"/>
  <c r="Q644" i="26"/>
  <c r="D645" i="26"/>
  <c r="E645" i="26"/>
  <c r="F645" i="26"/>
  <c r="G645" i="26"/>
  <c r="H645" i="26"/>
  <c r="I645" i="26"/>
  <c r="J645" i="26"/>
  <c r="K645" i="26"/>
  <c r="L645" i="26"/>
  <c r="M645" i="26"/>
  <c r="N645" i="26"/>
  <c r="O645" i="26"/>
  <c r="P645" i="26"/>
  <c r="Q645" i="26"/>
  <c r="D646" i="26"/>
  <c r="E646" i="26"/>
  <c r="F646" i="26"/>
  <c r="G646" i="26"/>
  <c r="H646" i="26"/>
  <c r="I646" i="26"/>
  <c r="J646" i="26"/>
  <c r="K646" i="26"/>
  <c r="L646" i="26"/>
  <c r="M646" i="26"/>
  <c r="N646" i="26"/>
  <c r="O646" i="26"/>
  <c r="P646" i="26"/>
  <c r="Q646" i="26"/>
  <c r="D647" i="26"/>
  <c r="E647" i="26"/>
  <c r="F647" i="26"/>
  <c r="G647" i="26"/>
  <c r="H647" i="26"/>
  <c r="I647" i="26"/>
  <c r="J647" i="26"/>
  <c r="K647" i="26"/>
  <c r="L647" i="26"/>
  <c r="M647" i="26"/>
  <c r="N647" i="26"/>
  <c r="O647" i="26"/>
  <c r="P647" i="26"/>
  <c r="Q647" i="26"/>
  <c r="D648" i="26"/>
  <c r="E648" i="26"/>
  <c r="F648" i="26"/>
  <c r="G648" i="26"/>
  <c r="H648" i="26"/>
  <c r="I648" i="26"/>
  <c r="J648" i="26"/>
  <c r="K648" i="26"/>
  <c r="L648" i="26"/>
  <c r="M648" i="26"/>
  <c r="N648" i="26"/>
  <c r="O648" i="26"/>
  <c r="P648" i="26"/>
  <c r="Q648" i="26"/>
  <c r="D649" i="26"/>
  <c r="E649" i="26"/>
  <c r="F649" i="26"/>
  <c r="G649" i="26"/>
  <c r="H649" i="26"/>
  <c r="I649" i="26"/>
  <c r="J649" i="26"/>
  <c r="K649" i="26"/>
  <c r="L649" i="26"/>
  <c r="M649" i="26"/>
  <c r="N649" i="26"/>
  <c r="O649" i="26"/>
  <c r="P649" i="26"/>
  <c r="Q649" i="26"/>
  <c r="D650" i="26"/>
  <c r="E650" i="26"/>
  <c r="F650" i="26"/>
  <c r="G650" i="26"/>
  <c r="H650" i="26"/>
  <c r="I650" i="26"/>
  <c r="J650" i="26"/>
  <c r="K650" i="26"/>
  <c r="L650" i="26"/>
  <c r="M650" i="26"/>
  <c r="N650" i="26"/>
  <c r="O650" i="26"/>
  <c r="P650" i="26"/>
  <c r="Q650" i="26"/>
  <c r="D651" i="26"/>
  <c r="E651" i="26"/>
  <c r="F651" i="26"/>
  <c r="G651" i="26"/>
  <c r="H651" i="26"/>
  <c r="I651" i="26"/>
  <c r="J651" i="26"/>
  <c r="K651" i="26"/>
  <c r="L651" i="26"/>
  <c r="M651" i="26"/>
  <c r="N651" i="26"/>
  <c r="O651" i="26"/>
  <c r="P651" i="26"/>
  <c r="Q651" i="26"/>
  <c r="D652" i="26"/>
  <c r="E652" i="26"/>
  <c r="F652" i="26"/>
  <c r="G652" i="26"/>
  <c r="H652" i="26"/>
  <c r="I652" i="26"/>
  <c r="J652" i="26"/>
  <c r="K652" i="26"/>
  <c r="L652" i="26"/>
  <c r="M652" i="26"/>
  <c r="N652" i="26"/>
  <c r="O652" i="26"/>
  <c r="P652" i="26"/>
  <c r="Q652" i="26"/>
  <c r="D653" i="26"/>
  <c r="E653" i="26"/>
  <c r="F653" i="26"/>
  <c r="G653" i="26"/>
  <c r="H653" i="26"/>
  <c r="I653" i="26"/>
  <c r="J653" i="26"/>
  <c r="K653" i="26"/>
  <c r="L653" i="26"/>
  <c r="M653" i="26"/>
  <c r="N653" i="26"/>
  <c r="O653" i="26"/>
  <c r="P653" i="26"/>
  <c r="Q653" i="26"/>
  <c r="D654" i="26"/>
  <c r="E654" i="26"/>
  <c r="F654" i="26"/>
  <c r="G654" i="26"/>
  <c r="H654" i="26"/>
  <c r="I654" i="26"/>
  <c r="J654" i="26"/>
  <c r="K654" i="26"/>
  <c r="L654" i="26"/>
  <c r="M654" i="26"/>
  <c r="N654" i="26"/>
  <c r="O654" i="26"/>
  <c r="P654" i="26"/>
  <c r="Q654" i="26"/>
  <c r="D655" i="26"/>
  <c r="E655" i="26"/>
  <c r="F655" i="26"/>
  <c r="G655" i="26"/>
  <c r="H655" i="26"/>
  <c r="I655" i="26"/>
  <c r="J655" i="26"/>
  <c r="K655" i="26"/>
  <c r="L655" i="26"/>
  <c r="M655" i="26"/>
  <c r="N655" i="26"/>
  <c r="O655" i="26"/>
  <c r="P655" i="26"/>
  <c r="Q655" i="26"/>
  <c r="D656" i="26"/>
  <c r="E656" i="26"/>
  <c r="F656" i="26"/>
  <c r="G656" i="26"/>
  <c r="H656" i="26"/>
  <c r="I656" i="26"/>
  <c r="J656" i="26"/>
  <c r="K656" i="26"/>
  <c r="L656" i="26"/>
  <c r="M656" i="26"/>
  <c r="N656" i="26"/>
  <c r="O656" i="26"/>
  <c r="P656" i="26"/>
  <c r="Q656" i="26"/>
  <c r="D657" i="26"/>
  <c r="E657" i="26"/>
  <c r="F657" i="26"/>
  <c r="G657" i="26"/>
  <c r="H657" i="26"/>
  <c r="I657" i="26"/>
  <c r="J657" i="26"/>
  <c r="K657" i="26"/>
  <c r="L657" i="26"/>
  <c r="M657" i="26"/>
  <c r="N657" i="26"/>
  <c r="O657" i="26"/>
  <c r="P657" i="26"/>
  <c r="Q657" i="26"/>
  <c r="D658" i="26"/>
  <c r="E658" i="26"/>
  <c r="F658" i="26"/>
  <c r="G658" i="26"/>
  <c r="H658" i="26"/>
  <c r="I658" i="26"/>
  <c r="J658" i="26"/>
  <c r="K658" i="26"/>
  <c r="L658" i="26"/>
  <c r="M658" i="26"/>
  <c r="N658" i="26"/>
  <c r="O658" i="26"/>
  <c r="P658" i="26"/>
  <c r="Q658" i="26"/>
  <c r="D659" i="26"/>
  <c r="E659" i="26"/>
  <c r="F659" i="26"/>
  <c r="G659" i="26"/>
  <c r="H659" i="26"/>
  <c r="I659" i="26"/>
  <c r="J659" i="26"/>
  <c r="K659" i="26"/>
  <c r="L659" i="26"/>
  <c r="M659" i="26"/>
  <c r="N659" i="26"/>
  <c r="O659" i="26"/>
  <c r="P659" i="26"/>
  <c r="Q659" i="26"/>
  <c r="D660" i="26"/>
  <c r="E660" i="26"/>
  <c r="F660" i="26"/>
  <c r="G660" i="26"/>
  <c r="H660" i="26"/>
  <c r="I660" i="26"/>
  <c r="J660" i="26"/>
  <c r="K660" i="26"/>
  <c r="L660" i="26"/>
  <c r="M660" i="26"/>
  <c r="N660" i="26"/>
  <c r="O660" i="26"/>
  <c r="P660" i="26"/>
  <c r="Q660" i="26"/>
  <c r="D661" i="26"/>
  <c r="E661" i="26"/>
  <c r="F661" i="26"/>
  <c r="G661" i="26"/>
  <c r="H661" i="26"/>
  <c r="I661" i="26"/>
  <c r="J661" i="26"/>
  <c r="K661" i="26"/>
  <c r="L661" i="26"/>
  <c r="M661" i="26"/>
  <c r="N661" i="26"/>
  <c r="O661" i="26"/>
  <c r="P661" i="26"/>
  <c r="Q661" i="26"/>
  <c r="D662" i="26"/>
  <c r="E662" i="26"/>
  <c r="F662" i="26"/>
  <c r="G662" i="26"/>
  <c r="H662" i="26"/>
  <c r="I662" i="26"/>
  <c r="J662" i="26"/>
  <c r="K662" i="26"/>
  <c r="L662" i="26"/>
  <c r="M662" i="26"/>
  <c r="N662" i="26"/>
  <c r="O662" i="26"/>
  <c r="P662" i="26"/>
  <c r="Q662" i="26"/>
  <c r="D663" i="26"/>
  <c r="E663" i="26"/>
  <c r="F663" i="26"/>
  <c r="G663" i="26"/>
  <c r="H663" i="26"/>
  <c r="I663" i="26"/>
  <c r="J663" i="26"/>
  <c r="K663" i="26"/>
  <c r="L663" i="26"/>
  <c r="M663" i="26"/>
  <c r="N663" i="26"/>
  <c r="O663" i="26"/>
  <c r="P663" i="26"/>
  <c r="Q663" i="26"/>
  <c r="D664" i="26"/>
  <c r="E664" i="26"/>
  <c r="F664" i="26"/>
  <c r="G664" i="26"/>
  <c r="H664" i="26"/>
  <c r="I664" i="26"/>
  <c r="J664" i="26"/>
  <c r="K664" i="26"/>
  <c r="L664" i="26"/>
  <c r="M664" i="26"/>
  <c r="N664" i="26"/>
  <c r="O664" i="26"/>
  <c r="P664" i="26"/>
  <c r="Q664" i="26"/>
  <c r="D665" i="26"/>
  <c r="E665" i="26"/>
  <c r="F665" i="26"/>
  <c r="G665" i="26"/>
  <c r="H665" i="26"/>
  <c r="I665" i="26"/>
  <c r="J665" i="26"/>
  <c r="K665" i="26"/>
  <c r="L665" i="26"/>
  <c r="M665" i="26"/>
  <c r="N665" i="26"/>
  <c r="O665" i="26"/>
  <c r="P665" i="26"/>
  <c r="Q665" i="26"/>
  <c r="D666" i="26"/>
  <c r="E666" i="26"/>
  <c r="F666" i="26"/>
  <c r="G666" i="26"/>
  <c r="H666" i="26"/>
  <c r="I666" i="26"/>
  <c r="J666" i="26"/>
  <c r="K666" i="26"/>
  <c r="L666" i="26"/>
  <c r="M666" i="26"/>
  <c r="N666" i="26"/>
  <c r="O666" i="26"/>
  <c r="P666" i="26"/>
  <c r="Q666" i="26"/>
  <c r="D667" i="26"/>
  <c r="E667" i="26"/>
  <c r="F667" i="26"/>
  <c r="G667" i="26"/>
  <c r="H667" i="26"/>
  <c r="I667" i="26"/>
  <c r="J667" i="26"/>
  <c r="K667" i="26"/>
  <c r="L667" i="26"/>
  <c r="M667" i="26"/>
  <c r="N667" i="26"/>
  <c r="O667" i="26"/>
  <c r="P667" i="26"/>
  <c r="Q667" i="26"/>
  <c r="D668" i="26"/>
  <c r="E668" i="26"/>
  <c r="F668" i="26"/>
  <c r="G668" i="26"/>
  <c r="H668" i="26"/>
  <c r="I668" i="26"/>
  <c r="J668" i="26"/>
  <c r="K668" i="26"/>
  <c r="L668" i="26"/>
  <c r="M668" i="26"/>
  <c r="N668" i="26"/>
  <c r="O668" i="26"/>
  <c r="P668" i="26"/>
  <c r="Q668" i="26"/>
  <c r="D669" i="26"/>
  <c r="E669" i="26"/>
  <c r="F669" i="26"/>
  <c r="G669" i="26"/>
  <c r="H669" i="26"/>
  <c r="I669" i="26"/>
  <c r="J669" i="26"/>
  <c r="K669" i="26"/>
  <c r="L669" i="26"/>
  <c r="M669" i="26"/>
  <c r="N669" i="26"/>
  <c r="O669" i="26"/>
  <c r="P669" i="26"/>
  <c r="Q669" i="26"/>
  <c r="D670" i="26"/>
  <c r="E670" i="26"/>
  <c r="F670" i="26"/>
  <c r="G670" i="26"/>
  <c r="H670" i="26"/>
  <c r="I670" i="26"/>
  <c r="J670" i="26"/>
  <c r="K670" i="26"/>
  <c r="L670" i="26"/>
  <c r="M670" i="26"/>
  <c r="N670" i="26"/>
  <c r="O670" i="26"/>
  <c r="P670" i="26"/>
  <c r="Q670" i="26"/>
  <c r="D671" i="26"/>
  <c r="E671" i="26"/>
  <c r="F671" i="26"/>
  <c r="G671" i="26"/>
  <c r="H671" i="26"/>
  <c r="I671" i="26"/>
  <c r="J671" i="26"/>
  <c r="K671" i="26"/>
  <c r="L671" i="26"/>
  <c r="M671" i="26"/>
  <c r="N671" i="26"/>
  <c r="Q671" i="26"/>
  <c r="D672" i="26"/>
  <c r="E672" i="26"/>
  <c r="F672" i="26"/>
  <c r="G672" i="26"/>
  <c r="H672" i="26"/>
  <c r="I672" i="26"/>
  <c r="J672" i="26"/>
  <c r="K672" i="26"/>
  <c r="L672" i="26"/>
  <c r="M672" i="26"/>
  <c r="N672" i="26"/>
  <c r="O672" i="26"/>
  <c r="P672" i="26"/>
  <c r="Q672" i="26"/>
  <c r="D673" i="26"/>
  <c r="E673" i="26"/>
  <c r="F673" i="26"/>
  <c r="G673" i="26"/>
  <c r="H673" i="26"/>
  <c r="I673" i="26"/>
  <c r="J673" i="26"/>
  <c r="K673" i="26"/>
  <c r="L673" i="26"/>
  <c r="M673" i="26"/>
  <c r="N673" i="26"/>
  <c r="O673" i="26"/>
  <c r="P673" i="26"/>
  <c r="Q673" i="26"/>
  <c r="D674" i="26"/>
  <c r="E674" i="26"/>
  <c r="F674" i="26"/>
  <c r="G674" i="26"/>
  <c r="H674" i="26"/>
  <c r="I674" i="26"/>
  <c r="J674" i="26"/>
  <c r="K674" i="26"/>
  <c r="L674" i="26"/>
  <c r="M674" i="26"/>
  <c r="N674" i="26"/>
  <c r="O674" i="26"/>
  <c r="P674" i="26"/>
  <c r="Q674" i="26"/>
  <c r="D675" i="26"/>
  <c r="E675" i="26"/>
  <c r="F675" i="26"/>
  <c r="G675" i="26"/>
  <c r="H675" i="26"/>
  <c r="I675" i="26"/>
  <c r="J675" i="26"/>
  <c r="K675" i="26"/>
  <c r="L675" i="26"/>
  <c r="M675" i="26"/>
  <c r="N675" i="26"/>
  <c r="O675" i="26"/>
  <c r="P675" i="26"/>
  <c r="Q675" i="26"/>
  <c r="D676" i="26"/>
  <c r="E676" i="26"/>
  <c r="F676" i="26"/>
  <c r="G676" i="26"/>
  <c r="H676" i="26"/>
  <c r="I676" i="26"/>
  <c r="J676" i="26"/>
  <c r="K676" i="26"/>
  <c r="L676" i="26"/>
  <c r="M676" i="26"/>
  <c r="N676" i="26"/>
  <c r="O676" i="26"/>
  <c r="P676" i="26"/>
  <c r="Q676" i="26"/>
  <c r="D677" i="26"/>
  <c r="E677" i="26"/>
  <c r="F677" i="26"/>
  <c r="G677" i="26"/>
  <c r="H677" i="26"/>
  <c r="I677" i="26"/>
  <c r="J677" i="26"/>
  <c r="K677" i="26"/>
  <c r="L677" i="26"/>
  <c r="M677" i="26"/>
  <c r="N677" i="26"/>
  <c r="O677" i="26"/>
  <c r="P677" i="26"/>
  <c r="Q677" i="26"/>
  <c r="D678" i="26"/>
  <c r="E678" i="26"/>
  <c r="F678" i="26"/>
  <c r="G678" i="26"/>
  <c r="H678" i="26"/>
  <c r="I678" i="26"/>
  <c r="J678" i="26"/>
  <c r="K678" i="26"/>
  <c r="L678" i="26"/>
  <c r="M678" i="26"/>
  <c r="N678" i="26"/>
  <c r="O678" i="26"/>
  <c r="P678" i="26"/>
  <c r="Q678" i="26"/>
  <c r="D679" i="26"/>
  <c r="E679" i="26"/>
  <c r="F679" i="26"/>
  <c r="G679" i="26"/>
  <c r="H679" i="26"/>
  <c r="I679" i="26"/>
  <c r="J679" i="26"/>
  <c r="K679" i="26"/>
  <c r="L679" i="26"/>
  <c r="M679" i="26"/>
  <c r="N679" i="26"/>
  <c r="O679" i="26"/>
  <c r="P679" i="26"/>
  <c r="Q679" i="26"/>
  <c r="D680" i="26"/>
  <c r="E680" i="26"/>
  <c r="F680" i="26"/>
  <c r="G680" i="26"/>
  <c r="H680" i="26"/>
  <c r="I680" i="26"/>
  <c r="J680" i="26"/>
  <c r="K680" i="26"/>
  <c r="L680" i="26"/>
  <c r="M680" i="26"/>
  <c r="N680" i="26"/>
  <c r="O680" i="26"/>
  <c r="P680" i="26"/>
  <c r="Q680" i="26"/>
  <c r="D681" i="26"/>
  <c r="E681" i="26"/>
  <c r="F681" i="26"/>
  <c r="G681" i="26"/>
  <c r="H681" i="26"/>
  <c r="I681" i="26"/>
  <c r="J681" i="26"/>
  <c r="K681" i="26"/>
  <c r="L681" i="26"/>
  <c r="M681" i="26"/>
  <c r="N681" i="26"/>
  <c r="O681" i="26"/>
  <c r="P681" i="26"/>
  <c r="Q681" i="26"/>
  <c r="D682" i="26"/>
  <c r="E682" i="26"/>
  <c r="F682" i="26"/>
  <c r="G682" i="26"/>
  <c r="H682" i="26"/>
  <c r="I682" i="26"/>
  <c r="J682" i="26"/>
  <c r="K682" i="26"/>
  <c r="L682" i="26"/>
  <c r="M682" i="26"/>
  <c r="N682" i="26"/>
  <c r="O682" i="26"/>
  <c r="P682" i="26"/>
  <c r="Q682" i="26"/>
  <c r="D683" i="26"/>
  <c r="E683" i="26"/>
  <c r="F683" i="26"/>
  <c r="G683" i="26"/>
  <c r="H683" i="26"/>
  <c r="I683" i="26"/>
  <c r="J683" i="26"/>
  <c r="K683" i="26"/>
  <c r="L683" i="26"/>
  <c r="M683" i="26"/>
  <c r="N683" i="26"/>
  <c r="O683" i="26"/>
  <c r="P683" i="26"/>
  <c r="Q683" i="26"/>
  <c r="D684" i="26"/>
  <c r="E684" i="26"/>
  <c r="F684" i="26"/>
  <c r="G684" i="26"/>
  <c r="H684" i="26"/>
  <c r="I684" i="26"/>
  <c r="J684" i="26"/>
  <c r="K684" i="26"/>
  <c r="L684" i="26"/>
  <c r="M684" i="26"/>
  <c r="N684" i="26"/>
  <c r="O684" i="26"/>
  <c r="P684" i="26"/>
  <c r="Q684" i="26"/>
  <c r="D685" i="26"/>
  <c r="E685" i="26"/>
  <c r="F685" i="26"/>
  <c r="G685" i="26"/>
  <c r="H685" i="26"/>
  <c r="I685" i="26"/>
  <c r="J685" i="26"/>
  <c r="K685" i="26"/>
  <c r="L685" i="26"/>
  <c r="M685" i="26"/>
  <c r="N685" i="26"/>
  <c r="O685" i="26"/>
  <c r="P685" i="26"/>
  <c r="Q685" i="26"/>
  <c r="D686" i="26"/>
  <c r="E686" i="26"/>
  <c r="F686" i="26"/>
  <c r="G686" i="26"/>
  <c r="H686" i="26"/>
  <c r="I686" i="26"/>
  <c r="J686" i="26"/>
  <c r="K686" i="26"/>
  <c r="L686" i="26"/>
  <c r="M686" i="26"/>
  <c r="N686" i="26"/>
  <c r="O686" i="26"/>
  <c r="P686" i="26"/>
  <c r="Q686" i="26"/>
  <c r="D687" i="26"/>
  <c r="E687" i="26"/>
  <c r="F687" i="26"/>
  <c r="G687" i="26"/>
  <c r="H687" i="26"/>
  <c r="I687" i="26"/>
  <c r="J687" i="26"/>
  <c r="K687" i="26"/>
  <c r="L687" i="26"/>
  <c r="M687" i="26"/>
  <c r="N687" i="26"/>
  <c r="O687" i="26"/>
  <c r="P687" i="26"/>
  <c r="Q687" i="26"/>
  <c r="D688" i="26"/>
  <c r="E688" i="26"/>
  <c r="F688" i="26"/>
  <c r="G688" i="26"/>
  <c r="H688" i="26"/>
  <c r="I688" i="26"/>
  <c r="J688" i="26"/>
  <c r="K688" i="26"/>
  <c r="L688" i="26"/>
  <c r="M688" i="26"/>
  <c r="N688" i="26"/>
  <c r="O688" i="26"/>
  <c r="P688" i="26"/>
  <c r="Q688" i="26"/>
  <c r="D689" i="26"/>
  <c r="E689" i="26"/>
  <c r="F689" i="26"/>
  <c r="G689" i="26"/>
  <c r="H689" i="26"/>
  <c r="I689" i="26"/>
  <c r="J689" i="26"/>
  <c r="K689" i="26"/>
  <c r="L689" i="26"/>
  <c r="M689" i="26"/>
  <c r="N689" i="26"/>
  <c r="O689" i="26"/>
  <c r="P689" i="26"/>
  <c r="Q689" i="26"/>
  <c r="D690" i="26"/>
  <c r="E690" i="26"/>
  <c r="F690" i="26"/>
  <c r="G690" i="26"/>
  <c r="H690" i="26"/>
  <c r="I690" i="26"/>
  <c r="J690" i="26"/>
  <c r="K690" i="26"/>
  <c r="L690" i="26"/>
  <c r="M690" i="26"/>
  <c r="N690" i="26"/>
  <c r="O690" i="26"/>
  <c r="P690" i="26"/>
  <c r="Q690" i="26"/>
  <c r="D691" i="26"/>
  <c r="E691" i="26"/>
  <c r="F691" i="26"/>
  <c r="G691" i="26"/>
  <c r="H691" i="26"/>
  <c r="I691" i="26"/>
  <c r="J691" i="26"/>
  <c r="K691" i="26"/>
  <c r="L691" i="26"/>
  <c r="M691" i="26"/>
  <c r="N691" i="26"/>
  <c r="O691" i="26"/>
  <c r="P691" i="26"/>
  <c r="Q691" i="26"/>
  <c r="D692" i="26"/>
  <c r="E692" i="26"/>
  <c r="F692" i="26"/>
  <c r="G692" i="26"/>
  <c r="H692" i="26"/>
  <c r="I692" i="26"/>
  <c r="J692" i="26"/>
  <c r="K692" i="26"/>
  <c r="L692" i="26"/>
  <c r="M692" i="26"/>
  <c r="N692" i="26"/>
  <c r="O692" i="26"/>
  <c r="P692" i="26"/>
  <c r="Q692" i="26"/>
  <c r="D693" i="26"/>
  <c r="E693" i="26"/>
  <c r="F693" i="26"/>
  <c r="G693" i="26"/>
  <c r="H693" i="26"/>
  <c r="I693" i="26"/>
  <c r="J693" i="26"/>
  <c r="K693" i="26"/>
  <c r="L693" i="26"/>
  <c r="M693" i="26"/>
  <c r="N693" i="26"/>
  <c r="O693" i="26"/>
  <c r="P693" i="26"/>
  <c r="Q693" i="26"/>
  <c r="D694" i="26"/>
  <c r="E694" i="26"/>
  <c r="F694" i="26"/>
  <c r="G694" i="26"/>
  <c r="H694" i="26"/>
  <c r="I694" i="26"/>
  <c r="J694" i="26"/>
  <c r="K694" i="26"/>
  <c r="L694" i="26"/>
  <c r="M694" i="26"/>
  <c r="N694" i="26"/>
  <c r="O694" i="26"/>
  <c r="P694" i="26"/>
  <c r="Q694" i="26"/>
  <c r="D695" i="26"/>
  <c r="E695" i="26"/>
  <c r="F695" i="26"/>
  <c r="G695" i="26"/>
  <c r="H695" i="26"/>
  <c r="I695" i="26"/>
  <c r="J695" i="26"/>
  <c r="K695" i="26"/>
  <c r="L695" i="26"/>
  <c r="M695" i="26"/>
  <c r="N695" i="26"/>
  <c r="O695" i="26"/>
  <c r="P695" i="26"/>
  <c r="Q695" i="26"/>
  <c r="D696" i="26"/>
  <c r="E696" i="26"/>
  <c r="F696" i="26"/>
  <c r="G696" i="26"/>
  <c r="H696" i="26"/>
  <c r="I696" i="26"/>
  <c r="J696" i="26"/>
  <c r="K696" i="26"/>
  <c r="L696" i="26"/>
  <c r="M696" i="26"/>
  <c r="N696" i="26"/>
  <c r="O696" i="26"/>
  <c r="P696" i="26"/>
  <c r="Q696" i="26"/>
  <c r="D697" i="26"/>
  <c r="E697" i="26"/>
  <c r="F697" i="26"/>
  <c r="G697" i="26"/>
  <c r="H697" i="26"/>
  <c r="I697" i="26"/>
  <c r="J697" i="26"/>
  <c r="K697" i="26"/>
  <c r="L697" i="26"/>
  <c r="M697" i="26"/>
  <c r="N697" i="26"/>
  <c r="O697" i="26"/>
  <c r="P697" i="26"/>
  <c r="Q697" i="26"/>
  <c r="D698" i="26"/>
  <c r="E698" i="26"/>
  <c r="F698" i="26"/>
  <c r="G698" i="26"/>
  <c r="H698" i="26"/>
  <c r="I698" i="26"/>
  <c r="J698" i="26"/>
  <c r="K698" i="26"/>
  <c r="L698" i="26"/>
  <c r="M698" i="26"/>
  <c r="N698" i="26"/>
  <c r="O698" i="26"/>
  <c r="P698" i="26"/>
  <c r="Q698" i="26"/>
  <c r="D699" i="26"/>
  <c r="E699" i="26"/>
  <c r="F699" i="26"/>
  <c r="G699" i="26"/>
  <c r="H699" i="26"/>
  <c r="I699" i="26"/>
  <c r="J699" i="26"/>
  <c r="K699" i="26"/>
  <c r="L699" i="26"/>
  <c r="M699" i="26"/>
  <c r="N699" i="26"/>
  <c r="O699" i="26"/>
  <c r="P699" i="26"/>
  <c r="Q699" i="26"/>
  <c r="D700" i="26"/>
  <c r="E700" i="26"/>
  <c r="F700" i="26"/>
  <c r="G700" i="26"/>
  <c r="H700" i="26"/>
  <c r="I700" i="26"/>
  <c r="J700" i="26"/>
  <c r="K700" i="26"/>
  <c r="L700" i="26"/>
  <c r="M700" i="26"/>
  <c r="N700" i="26"/>
  <c r="O700" i="26"/>
  <c r="P700" i="26"/>
  <c r="Q700" i="26"/>
  <c r="D701" i="26"/>
  <c r="E701" i="26"/>
  <c r="F701" i="26"/>
  <c r="G701" i="26"/>
  <c r="H701" i="26"/>
  <c r="I701" i="26"/>
  <c r="J701" i="26"/>
  <c r="K701" i="26"/>
  <c r="L701" i="26"/>
  <c r="M701" i="26"/>
  <c r="N701" i="26"/>
  <c r="O701" i="26"/>
  <c r="P701" i="26"/>
  <c r="Q701" i="26"/>
  <c r="D702" i="26"/>
  <c r="E702" i="26"/>
  <c r="F702" i="26"/>
  <c r="G702" i="26"/>
  <c r="H702" i="26"/>
  <c r="I702" i="26"/>
  <c r="J702" i="26"/>
  <c r="K702" i="26"/>
  <c r="L702" i="26"/>
  <c r="M702" i="26"/>
  <c r="N702" i="26"/>
  <c r="O702" i="26"/>
  <c r="P702" i="26"/>
  <c r="Q702" i="26"/>
  <c r="D703" i="26"/>
  <c r="E703" i="26"/>
  <c r="F703" i="26"/>
  <c r="G703" i="26"/>
  <c r="H703" i="26"/>
  <c r="I703" i="26"/>
  <c r="J703" i="26"/>
  <c r="K703" i="26"/>
  <c r="L703" i="26"/>
  <c r="M703" i="26"/>
  <c r="N703" i="26"/>
  <c r="O703" i="26"/>
  <c r="P703" i="26"/>
  <c r="Q703" i="26"/>
  <c r="D704" i="26"/>
  <c r="E704" i="26"/>
  <c r="F704" i="26"/>
  <c r="G704" i="26"/>
  <c r="H704" i="26"/>
  <c r="I704" i="26"/>
  <c r="J704" i="26"/>
  <c r="K704" i="26"/>
  <c r="L704" i="26"/>
  <c r="M704" i="26"/>
  <c r="N704" i="26"/>
  <c r="O704" i="26"/>
  <c r="P704" i="26"/>
  <c r="Q704" i="26"/>
  <c r="D705" i="26"/>
  <c r="E705" i="26"/>
  <c r="F705" i="26"/>
  <c r="G705" i="26"/>
  <c r="H705" i="26"/>
  <c r="I705" i="26"/>
  <c r="J705" i="26"/>
  <c r="K705" i="26"/>
  <c r="L705" i="26"/>
  <c r="M705" i="26"/>
  <c r="N705" i="26"/>
  <c r="O705" i="26"/>
  <c r="P705" i="26"/>
  <c r="Q705" i="26"/>
  <c r="D706" i="26"/>
  <c r="E706" i="26"/>
  <c r="F706" i="26"/>
  <c r="G706" i="26"/>
  <c r="H706" i="26"/>
  <c r="I706" i="26"/>
  <c r="J706" i="26"/>
  <c r="K706" i="26"/>
  <c r="L706" i="26"/>
  <c r="M706" i="26"/>
  <c r="N706" i="26"/>
  <c r="O706" i="26"/>
  <c r="P706" i="26"/>
  <c r="Q706" i="26"/>
  <c r="D707" i="26"/>
  <c r="E707" i="26"/>
  <c r="F707" i="26"/>
  <c r="G707" i="26"/>
  <c r="H707" i="26"/>
  <c r="I707" i="26"/>
  <c r="J707" i="26"/>
  <c r="K707" i="26"/>
  <c r="L707" i="26"/>
  <c r="M707" i="26"/>
  <c r="N707" i="26"/>
  <c r="O707" i="26"/>
  <c r="P707" i="26"/>
  <c r="Q707" i="26"/>
  <c r="D708" i="26"/>
  <c r="E708" i="26"/>
  <c r="F708" i="26"/>
  <c r="G708" i="26"/>
  <c r="H708" i="26"/>
  <c r="I708" i="26"/>
  <c r="J708" i="26"/>
  <c r="K708" i="26"/>
  <c r="L708" i="26"/>
  <c r="M708" i="26"/>
  <c r="N708" i="26"/>
  <c r="O708" i="26"/>
  <c r="P708" i="26"/>
  <c r="Q708" i="26"/>
  <c r="D709" i="26"/>
  <c r="E709" i="26"/>
  <c r="F709" i="26"/>
  <c r="G709" i="26"/>
  <c r="H709" i="26"/>
  <c r="I709" i="26"/>
  <c r="J709" i="26"/>
  <c r="K709" i="26"/>
  <c r="L709" i="26"/>
  <c r="M709" i="26"/>
  <c r="N709" i="26"/>
  <c r="O709" i="26"/>
  <c r="P709" i="26"/>
  <c r="Q709" i="26"/>
  <c r="D710" i="26"/>
  <c r="E710" i="26"/>
  <c r="F710" i="26"/>
  <c r="G710" i="26"/>
  <c r="H710" i="26"/>
  <c r="I710" i="26"/>
  <c r="J710" i="26"/>
  <c r="K710" i="26"/>
  <c r="L710" i="26"/>
  <c r="M710" i="26"/>
  <c r="N710" i="26"/>
  <c r="O710" i="26"/>
  <c r="P710" i="26"/>
  <c r="Q710" i="26"/>
  <c r="D711" i="26"/>
  <c r="E711" i="26"/>
  <c r="F711" i="26"/>
  <c r="G711" i="26"/>
  <c r="H711" i="26"/>
  <c r="I711" i="26"/>
  <c r="J711" i="26"/>
  <c r="K711" i="26"/>
  <c r="L711" i="26"/>
  <c r="M711" i="26"/>
  <c r="N711" i="26"/>
  <c r="O711" i="26"/>
  <c r="P711" i="26"/>
  <c r="Q711" i="26"/>
  <c r="D712" i="26"/>
  <c r="E712" i="26"/>
  <c r="F712" i="26"/>
  <c r="G712" i="26"/>
  <c r="H712" i="26"/>
  <c r="I712" i="26"/>
  <c r="J712" i="26"/>
  <c r="K712" i="26"/>
  <c r="L712" i="26"/>
  <c r="M712" i="26"/>
  <c r="N712" i="26"/>
  <c r="O712" i="26"/>
  <c r="P712" i="26"/>
  <c r="Q712" i="26"/>
  <c r="D713" i="26"/>
  <c r="E713" i="26"/>
  <c r="F713" i="26"/>
  <c r="G713" i="26"/>
  <c r="H713" i="26"/>
  <c r="I713" i="26"/>
  <c r="J713" i="26"/>
  <c r="K713" i="26"/>
  <c r="L713" i="26"/>
  <c r="M713" i="26"/>
  <c r="N713" i="26"/>
  <c r="O713" i="26"/>
  <c r="P713" i="26"/>
  <c r="Q713" i="26"/>
  <c r="D714" i="26"/>
  <c r="E714" i="26"/>
  <c r="F714" i="26"/>
  <c r="G714" i="26"/>
  <c r="H714" i="26"/>
  <c r="I714" i="26"/>
  <c r="J714" i="26"/>
  <c r="K714" i="26"/>
  <c r="L714" i="26"/>
  <c r="M714" i="26"/>
  <c r="N714" i="26"/>
  <c r="O714" i="26"/>
  <c r="P714" i="26"/>
  <c r="Q714" i="26"/>
  <c r="D715" i="26"/>
  <c r="E715" i="26"/>
  <c r="F715" i="26"/>
  <c r="G715" i="26"/>
  <c r="H715" i="26"/>
  <c r="I715" i="26"/>
  <c r="J715" i="26"/>
  <c r="K715" i="26"/>
  <c r="L715" i="26"/>
  <c r="M715" i="26"/>
  <c r="N715" i="26"/>
  <c r="O715" i="26"/>
  <c r="P715" i="26"/>
  <c r="Q715" i="26"/>
  <c r="D716" i="26"/>
  <c r="E716" i="26"/>
  <c r="F716" i="26"/>
  <c r="G716" i="26"/>
  <c r="H716" i="26"/>
  <c r="I716" i="26"/>
  <c r="J716" i="26"/>
  <c r="K716" i="26"/>
  <c r="L716" i="26"/>
  <c r="M716" i="26"/>
  <c r="N716" i="26"/>
  <c r="O716" i="26"/>
  <c r="P716" i="26"/>
  <c r="Q716" i="26"/>
  <c r="D717" i="26"/>
  <c r="E717" i="26"/>
  <c r="F717" i="26"/>
  <c r="G717" i="26"/>
  <c r="H717" i="26"/>
  <c r="I717" i="26"/>
  <c r="J717" i="26"/>
  <c r="K717" i="26"/>
  <c r="L717" i="26"/>
  <c r="M717" i="26"/>
  <c r="N717" i="26"/>
  <c r="O717" i="26"/>
  <c r="P717" i="26"/>
  <c r="Q717" i="26"/>
  <c r="D718" i="26"/>
  <c r="E718" i="26"/>
  <c r="F718" i="26"/>
  <c r="G718" i="26"/>
  <c r="H718" i="26"/>
  <c r="I718" i="26"/>
  <c r="J718" i="26"/>
  <c r="K718" i="26"/>
  <c r="L718" i="26"/>
  <c r="M718" i="26"/>
  <c r="N718" i="26"/>
  <c r="Q718" i="26"/>
  <c r="D719" i="26"/>
  <c r="E719" i="26"/>
  <c r="F719" i="26"/>
  <c r="G719" i="26"/>
  <c r="H719" i="26"/>
  <c r="I719" i="26"/>
  <c r="J719" i="26"/>
  <c r="K719" i="26"/>
  <c r="L719" i="26"/>
  <c r="M719" i="26"/>
  <c r="N719" i="26"/>
  <c r="Q719" i="26"/>
  <c r="D720" i="26"/>
  <c r="E720" i="26"/>
  <c r="F720" i="26"/>
  <c r="G720" i="26"/>
  <c r="H720" i="26"/>
  <c r="I720" i="26"/>
  <c r="J720" i="26"/>
  <c r="K720" i="26"/>
  <c r="L720" i="26"/>
  <c r="M720" i="26"/>
  <c r="N720" i="26"/>
  <c r="Q720" i="26"/>
  <c r="D721" i="26"/>
  <c r="E721" i="26"/>
  <c r="F721" i="26"/>
  <c r="G721" i="26"/>
  <c r="H721" i="26"/>
  <c r="I721" i="26"/>
  <c r="J721" i="26"/>
  <c r="K721" i="26"/>
  <c r="L721" i="26"/>
  <c r="M721" i="26"/>
  <c r="N721" i="26"/>
  <c r="Q721" i="26"/>
  <c r="D722" i="26"/>
  <c r="E722" i="26"/>
  <c r="F722" i="26"/>
  <c r="G722" i="26"/>
  <c r="H722" i="26"/>
  <c r="I722" i="26"/>
  <c r="J722" i="26"/>
  <c r="K722" i="26"/>
  <c r="L722" i="26"/>
  <c r="M722" i="26"/>
  <c r="N722" i="26"/>
  <c r="O722" i="26"/>
  <c r="P722" i="26"/>
  <c r="Q722" i="26"/>
  <c r="D723" i="26"/>
  <c r="E723" i="26"/>
  <c r="F723" i="26"/>
  <c r="G723" i="26"/>
  <c r="H723" i="26"/>
  <c r="I723" i="26"/>
  <c r="J723" i="26"/>
  <c r="K723" i="26"/>
  <c r="L723" i="26"/>
  <c r="M723" i="26"/>
  <c r="N723" i="26"/>
  <c r="O723" i="26"/>
  <c r="P723" i="26"/>
  <c r="Q723" i="26"/>
  <c r="D724" i="26"/>
  <c r="E724" i="26"/>
  <c r="F724" i="26"/>
  <c r="G724" i="26"/>
  <c r="H724" i="26"/>
  <c r="I724" i="26"/>
  <c r="J724" i="26"/>
  <c r="K724" i="26"/>
  <c r="L724" i="26"/>
  <c r="M724" i="26"/>
  <c r="N724" i="26"/>
  <c r="O724" i="26"/>
  <c r="P724" i="26"/>
  <c r="Q724" i="26"/>
  <c r="D725" i="26"/>
  <c r="E725" i="26"/>
  <c r="F725" i="26"/>
  <c r="G725" i="26"/>
  <c r="H725" i="26"/>
  <c r="I725" i="26"/>
  <c r="J725" i="26"/>
  <c r="K725" i="26"/>
  <c r="L725" i="26"/>
  <c r="M725" i="26"/>
  <c r="N725" i="26"/>
  <c r="O725" i="26"/>
  <c r="P725" i="26"/>
  <c r="Q725" i="26"/>
  <c r="D726" i="26"/>
  <c r="E726" i="26"/>
  <c r="F726" i="26"/>
  <c r="G726" i="26"/>
  <c r="H726" i="26"/>
  <c r="I726" i="26"/>
  <c r="J726" i="26"/>
  <c r="K726" i="26"/>
  <c r="L726" i="26"/>
  <c r="M726" i="26"/>
  <c r="N726" i="26"/>
  <c r="O726" i="26"/>
  <c r="P726" i="26"/>
  <c r="Q726" i="26"/>
  <c r="D727" i="26"/>
  <c r="E727" i="26"/>
  <c r="F727" i="26"/>
  <c r="G727" i="26"/>
  <c r="H727" i="26"/>
  <c r="I727" i="26"/>
  <c r="J727" i="26"/>
  <c r="K727" i="26"/>
  <c r="L727" i="26"/>
  <c r="M727" i="26"/>
  <c r="N727" i="26"/>
  <c r="O727" i="26"/>
  <c r="P727" i="26"/>
  <c r="Q727" i="26"/>
  <c r="D728" i="26"/>
  <c r="E728" i="26"/>
  <c r="F728" i="26"/>
  <c r="G728" i="26"/>
  <c r="H728" i="26"/>
  <c r="I728" i="26"/>
  <c r="J728" i="26"/>
  <c r="K728" i="26"/>
  <c r="L728" i="26"/>
  <c r="M728" i="26"/>
  <c r="N728" i="26"/>
  <c r="Q728" i="26"/>
  <c r="D729" i="26"/>
  <c r="E729" i="26"/>
  <c r="F729" i="26"/>
  <c r="G729" i="26"/>
  <c r="H729" i="26"/>
  <c r="I729" i="26"/>
  <c r="J729" i="26"/>
  <c r="K729" i="26"/>
  <c r="L729" i="26"/>
  <c r="M729" i="26"/>
  <c r="N729" i="26"/>
  <c r="Q729" i="26"/>
  <c r="D730" i="26"/>
  <c r="E730" i="26"/>
  <c r="F730" i="26"/>
  <c r="G730" i="26"/>
  <c r="H730" i="26"/>
  <c r="I730" i="26"/>
  <c r="J730" i="26"/>
  <c r="K730" i="26"/>
  <c r="L730" i="26"/>
  <c r="M730" i="26"/>
  <c r="N730" i="26"/>
  <c r="Q730" i="26"/>
  <c r="D731" i="26"/>
  <c r="E731" i="26"/>
  <c r="F731" i="26"/>
  <c r="G731" i="26"/>
  <c r="H731" i="26"/>
  <c r="I731" i="26"/>
  <c r="J731" i="26"/>
  <c r="K731" i="26"/>
  <c r="L731" i="26"/>
  <c r="M731" i="26"/>
  <c r="N731" i="26"/>
  <c r="Q731" i="26"/>
  <c r="D732" i="26"/>
  <c r="E732" i="26"/>
  <c r="F732" i="26"/>
  <c r="G732" i="26"/>
  <c r="H732" i="26"/>
  <c r="I732" i="26"/>
  <c r="J732" i="26"/>
  <c r="K732" i="26"/>
  <c r="L732" i="26"/>
  <c r="M732" i="26"/>
  <c r="N732" i="26"/>
  <c r="Q732" i="26"/>
  <c r="D733" i="26"/>
  <c r="E733" i="26"/>
  <c r="F733" i="26"/>
  <c r="G733" i="26"/>
  <c r="H733" i="26"/>
  <c r="I733" i="26"/>
  <c r="J733" i="26"/>
  <c r="K733" i="26"/>
  <c r="L733" i="26"/>
  <c r="M733" i="26"/>
  <c r="N733" i="26"/>
  <c r="Q733" i="26"/>
  <c r="D734" i="26"/>
  <c r="E734" i="26"/>
  <c r="F734" i="26"/>
  <c r="G734" i="26"/>
  <c r="H734" i="26"/>
  <c r="I734" i="26"/>
  <c r="J734" i="26"/>
  <c r="K734" i="26"/>
  <c r="L734" i="26"/>
  <c r="M734" i="26"/>
  <c r="N734" i="26"/>
  <c r="O734" i="26"/>
  <c r="P734" i="26"/>
  <c r="Q734" i="26"/>
  <c r="D735" i="26"/>
  <c r="E735" i="26"/>
  <c r="F735" i="26"/>
  <c r="G735" i="26"/>
  <c r="H735" i="26"/>
  <c r="I735" i="26"/>
  <c r="J735" i="26"/>
  <c r="K735" i="26"/>
  <c r="L735" i="26"/>
  <c r="M735" i="26"/>
  <c r="N735" i="26"/>
  <c r="Q735" i="26"/>
  <c r="D736" i="26"/>
  <c r="E736" i="26"/>
  <c r="F736" i="26"/>
  <c r="G736" i="26"/>
  <c r="H736" i="26"/>
  <c r="I736" i="26"/>
  <c r="J736" i="26"/>
  <c r="K736" i="26"/>
  <c r="L736" i="26"/>
  <c r="M736" i="26"/>
  <c r="N736" i="26"/>
  <c r="O736" i="26"/>
  <c r="P736" i="26"/>
  <c r="Q736" i="26"/>
  <c r="D737" i="26"/>
  <c r="E737" i="26"/>
  <c r="F737" i="26"/>
  <c r="G737" i="26"/>
  <c r="H737" i="26"/>
  <c r="I737" i="26"/>
  <c r="J737" i="26"/>
  <c r="K737" i="26"/>
  <c r="L737" i="26"/>
  <c r="M737" i="26"/>
  <c r="N737" i="26"/>
  <c r="Q737" i="26"/>
  <c r="D738" i="26"/>
  <c r="E738" i="26"/>
  <c r="F738" i="26"/>
  <c r="G738" i="26"/>
  <c r="H738" i="26"/>
  <c r="I738" i="26"/>
  <c r="J738" i="26"/>
  <c r="K738" i="26"/>
  <c r="L738" i="26"/>
  <c r="M738" i="26"/>
  <c r="N738" i="26"/>
  <c r="Q738" i="26"/>
  <c r="D739" i="26"/>
  <c r="E739" i="26"/>
  <c r="F739" i="26"/>
  <c r="G739" i="26"/>
  <c r="H739" i="26"/>
  <c r="I739" i="26"/>
  <c r="J739" i="26"/>
  <c r="K739" i="26"/>
  <c r="L739" i="26"/>
  <c r="M739" i="26"/>
  <c r="N739" i="26"/>
  <c r="Q739" i="26"/>
  <c r="D740" i="26"/>
  <c r="E740" i="26"/>
  <c r="F740" i="26"/>
  <c r="G740" i="26"/>
  <c r="H740" i="26"/>
  <c r="I740" i="26"/>
  <c r="J740" i="26"/>
  <c r="K740" i="26"/>
  <c r="L740" i="26"/>
  <c r="M740" i="26"/>
  <c r="N740" i="26"/>
  <c r="O740" i="26"/>
  <c r="P740" i="26"/>
  <c r="Q740" i="26"/>
  <c r="D741" i="26"/>
  <c r="E741" i="26"/>
  <c r="F741" i="26"/>
  <c r="G741" i="26"/>
  <c r="H741" i="26"/>
  <c r="I741" i="26"/>
  <c r="J741" i="26"/>
  <c r="K741" i="26"/>
  <c r="L741" i="26"/>
  <c r="M741" i="26"/>
  <c r="N741" i="26"/>
  <c r="Q741" i="26"/>
  <c r="D742" i="26"/>
  <c r="E742" i="26"/>
  <c r="F742" i="26"/>
  <c r="G742" i="26"/>
  <c r="H742" i="26"/>
  <c r="I742" i="26"/>
  <c r="J742" i="26"/>
  <c r="K742" i="26"/>
  <c r="L742" i="26"/>
  <c r="M742" i="26"/>
  <c r="N742" i="26"/>
  <c r="Q742" i="26"/>
  <c r="D743" i="26"/>
  <c r="E743" i="26"/>
  <c r="F743" i="26"/>
  <c r="G743" i="26"/>
  <c r="H743" i="26"/>
  <c r="I743" i="26"/>
  <c r="J743" i="26"/>
  <c r="K743" i="26"/>
  <c r="L743" i="26"/>
  <c r="M743" i="26"/>
  <c r="N743" i="26"/>
  <c r="Q743" i="26"/>
  <c r="D744" i="26"/>
  <c r="E744" i="26"/>
  <c r="F744" i="26"/>
  <c r="G744" i="26"/>
  <c r="H744" i="26"/>
  <c r="I744" i="26"/>
  <c r="J744" i="26"/>
  <c r="K744" i="26"/>
  <c r="L744" i="26"/>
  <c r="M744" i="26"/>
  <c r="N744" i="26"/>
  <c r="Q744" i="26"/>
  <c r="D745" i="26"/>
  <c r="E745" i="26"/>
  <c r="F745" i="26"/>
  <c r="G745" i="26"/>
  <c r="H745" i="26"/>
  <c r="I745" i="26"/>
  <c r="J745" i="26"/>
  <c r="K745" i="26"/>
  <c r="L745" i="26"/>
  <c r="M745" i="26"/>
  <c r="N745" i="26"/>
  <c r="Q745" i="26"/>
  <c r="D746" i="26"/>
  <c r="E746" i="26"/>
  <c r="F746" i="26"/>
  <c r="G746" i="26"/>
  <c r="H746" i="26"/>
  <c r="I746" i="26"/>
  <c r="J746" i="26"/>
  <c r="K746" i="26"/>
  <c r="L746" i="26"/>
  <c r="M746" i="26"/>
  <c r="N746" i="26"/>
  <c r="Q746" i="26"/>
  <c r="D747" i="26"/>
  <c r="E747" i="26"/>
  <c r="F747" i="26"/>
  <c r="G747" i="26"/>
  <c r="H747" i="26"/>
  <c r="I747" i="26"/>
  <c r="J747" i="26"/>
  <c r="K747" i="26"/>
  <c r="L747" i="26"/>
  <c r="M747" i="26"/>
  <c r="N747" i="26"/>
  <c r="Q747" i="26"/>
  <c r="D748" i="26"/>
  <c r="E748" i="26"/>
  <c r="F748" i="26"/>
  <c r="G748" i="26"/>
  <c r="H748" i="26"/>
  <c r="I748" i="26"/>
  <c r="J748" i="26"/>
  <c r="K748" i="26"/>
  <c r="L748" i="26"/>
  <c r="M748" i="26"/>
  <c r="N748" i="26"/>
  <c r="Q748" i="26"/>
  <c r="D749" i="26"/>
  <c r="E749" i="26"/>
  <c r="F749" i="26"/>
  <c r="G749" i="26"/>
  <c r="H749" i="26"/>
  <c r="I749" i="26"/>
  <c r="J749" i="26"/>
  <c r="K749" i="26"/>
  <c r="L749" i="26"/>
  <c r="M749" i="26"/>
  <c r="N749" i="26"/>
  <c r="Q749" i="26"/>
  <c r="D750" i="26"/>
  <c r="E750" i="26"/>
  <c r="F750" i="26"/>
  <c r="G750" i="26"/>
  <c r="H750" i="26"/>
  <c r="I750" i="26"/>
  <c r="J750" i="26"/>
  <c r="K750" i="26"/>
  <c r="L750" i="26"/>
  <c r="M750" i="26"/>
  <c r="N750" i="26"/>
  <c r="Q750" i="26"/>
  <c r="D751" i="26"/>
  <c r="E751" i="26"/>
  <c r="F751" i="26"/>
  <c r="G751" i="26"/>
  <c r="H751" i="26"/>
  <c r="I751" i="26"/>
  <c r="J751" i="26"/>
  <c r="K751" i="26"/>
  <c r="L751" i="26"/>
  <c r="M751" i="26"/>
  <c r="N751" i="26"/>
  <c r="Q751" i="26"/>
  <c r="D752" i="26"/>
  <c r="E752" i="26"/>
  <c r="F752" i="26"/>
  <c r="G752" i="26"/>
  <c r="H752" i="26"/>
  <c r="I752" i="26"/>
  <c r="J752" i="26"/>
  <c r="K752" i="26"/>
  <c r="L752" i="26"/>
  <c r="M752" i="26"/>
  <c r="N752" i="26"/>
  <c r="Q752" i="26"/>
  <c r="D753" i="26"/>
  <c r="E753" i="26"/>
  <c r="F753" i="26"/>
  <c r="G753" i="26"/>
  <c r="H753" i="26"/>
  <c r="I753" i="26"/>
  <c r="J753" i="26"/>
  <c r="K753" i="26"/>
  <c r="L753" i="26"/>
  <c r="M753" i="26"/>
  <c r="N753" i="26"/>
  <c r="Q753" i="26"/>
  <c r="D754" i="26"/>
  <c r="E754" i="26"/>
  <c r="F754" i="26"/>
  <c r="G754" i="26"/>
  <c r="H754" i="26"/>
  <c r="I754" i="26"/>
  <c r="J754" i="26"/>
  <c r="K754" i="26"/>
  <c r="L754" i="26"/>
  <c r="M754" i="26"/>
  <c r="N754" i="26"/>
  <c r="Q754" i="26"/>
  <c r="D755" i="26"/>
  <c r="E755" i="26"/>
  <c r="F755" i="26"/>
  <c r="G755" i="26"/>
  <c r="H755" i="26"/>
  <c r="I755" i="26"/>
  <c r="J755" i="26"/>
  <c r="K755" i="26"/>
  <c r="L755" i="26"/>
  <c r="M755" i="26"/>
  <c r="N755" i="26"/>
  <c r="Q755" i="26"/>
  <c r="D756" i="26"/>
  <c r="E756" i="26"/>
  <c r="F756" i="26"/>
  <c r="G756" i="26"/>
  <c r="H756" i="26"/>
  <c r="I756" i="26"/>
  <c r="J756" i="26"/>
  <c r="K756" i="26"/>
  <c r="L756" i="26"/>
  <c r="M756" i="26"/>
  <c r="N756" i="26"/>
  <c r="Q756" i="26"/>
  <c r="D757" i="26"/>
  <c r="E757" i="26"/>
  <c r="F757" i="26"/>
  <c r="G757" i="26"/>
  <c r="H757" i="26"/>
  <c r="I757" i="26"/>
  <c r="J757" i="26"/>
  <c r="K757" i="26"/>
  <c r="L757" i="26"/>
  <c r="M757" i="26"/>
  <c r="N757" i="26"/>
  <c r="Q757" i="26"/>
  <c r="D758" i="26"/>
  <c r="E758" i="26"/>
  <c r="F758" i="26"/>
  <c r="G758" i="26"/>
  <c r="H758" i="26"/>
  <c r="I758" i="26"/>
  <c r="J758" i="26"/>
  <c r="K758" i="26"/>
  <c r="L758" i="26"/>
  <c r="M758" i="26"/>
  <c r="N758" i="26"/>
  <c r="Q758" i="26"/>
  <c r="D759" i="26"/>
  <c r="E759" i="26"/>
  <c r="F759" i="26"/>
  <c r="G759" i="26"/>
  <c r="H759" i="26"/>
  <c r="I759" i="26"/>
  <c r="J759" i="26"/>
  <c r="K759" i="26"/>
  <c r="L759" i="26"/>
  <c r="M759" i="26"/>
  <c r="N759" i="26"/>
  <c r="Q759" i="26"/>
  <c r="D760" i="26"/>
  <c r="E760" i="26"/>
  <c r="F760" i="26"/>
  <c r="G760" i="26"/>
  <c r="H760" i="26"/>
  <c r="I760" i="26"/>
  <c r="J760" i="26"/>
  <c r="K760" i="26"/>
  <c r="L760" i="26"/>
  <c r="M760" i="26"/>
  <c r="N760" i="26"/>
  <c r="Q760" i="26"/>
  <c r="D761" i="26"/>
  <c r="E761" i="26"/>
  <c r="F761" i="26"/>
  <c r="G761" i="26"/>
  <c r="H761" i="26"/>
  <c r="I761" i="26"/>
  <c r="J761" i="26"/>
  <c r="K761" i="26"/>
  <c r="L761" i="26"/>
  <c r="M761" i="26"/>
  <c r="N761" i="26"/>
  <c r="Q761" i="26"/>
  <c r="D762" i="26"/>
  <c r="E762" i="26"/>
  <c r="F762" i="26"/>
  <c r="G762" i="26"/>
  <c r="H762" i="26"/>
  <c r="I762" i="26"/>
  <c r="J762" i="26"/>
  <c r="K762" i="26"/>
  <c r="L762" i="26"/>
  <c r="M762" i="26"/>
  <c r="N762" i="26"/>
  <c r="O762" i="26"/>
  <c r="P762" i="26"/>
  <c r="Q762" i="26"/>
  <c r="D763" i="26"/>
  <c r="E763" i="26"/>
  <c r="F763" i="26"/>
  <c r="G763" i="26"/>
  <c r="H763" i="26"/>
  <c r="I763" i="26"/>
  <c r="J763" i="26"/>
  <c r="K763" i="26"/>
  <c r="L763" i="26"/>
  <c r="M763" i="26"/>
  <c r="N763" i="26"/>
  <c r="O763" i="26"/>
  <c r="P763" i="26"/>
  <c r="Q763" i="26"/>
  <c r="D764" i="26"/>
  <c r="E764" i="26"/>
  <c r="F764" i="26"/>
  <c r="G764" i="26"/>
  <c r="H764" i="26"/>
  <c r="I764" i="26"/>
  <c r="J764" i="26"/>
  <c r="K764" i="26"/>
  <c r="L764" i="26"/>
  <c r="M764" i="26"/>
  <c r="N764" i="26"/>
  <c r="Q764" i="26"/>
  <c r="D765" i="26"/>
  <c r="E765" i="26"/>
  <c r="F765" i="26"/>
  <c r="G765" i="26"/>
  <c r="H765" i="26"/>
  <c r="I765" i="26"/>
  <c r="J765" i="26"/>
  <c r="K765" i="26"/>
  <c r="L765" i="26"/>
  <c r="M765" i="26"/>
  <c r="N765" i="26"/>
  <c r="Q765" i="26"/>
  <c r="D766" i="26"/>
  <c r="E766" i="26"/>
  <c r="F766" i="26"/>
  <c r="G766" i="26"/>
  <c r="H766" i="26"/>
  <c r="I766" i="26"/>
  <c r="J766" i="26"/>
  <c r="K766" i="26"/>
  <c r="L766" i="26"/>
  <c r="M766" i="26"/>
  <c r="N766" i="26"/>
  <c r="O766" i="26"/>
  <c r="P766" i="26"/>
  <c r="Q766" i="26"/>
  <c r="D767" i="26"/>
  <c r="E767" i="26"/>
  <c r="F767" i="26"/>
  <c r="G767" i="26"/>
  <c r="H767" i="26"/>
  <c r="I767" i="26"/>
  <c r="J767" i="26"/>
  <c r="K767" i="26"/>
  <c r="L767" i="26"/>
  <c r="M767" i="26"/>
  <c r="N767" i="26"/>
  <c r="O767" i="26"/>
  <c r="P767" i="26"/>
  <c r="Q767" i="26"/>
  <c r="D768" i="26"/>
  <c r="E768" i="26"/>
  <c r="F768" i="26"/>
  <c r="G768" i="26"/>
  <c r="H768" i="26"/>
  <c r="I768" i="26"/>
  <c r="J768" i="26"/>
  <c r="K768" i="26"/>
  <c r="L768" i="26"/>
  <c r="M768" i="26"/>
  <c r="N768" i="26"/>
  <c r="Q768" i="26"/>
  <c r="D769" i="26"/>
  <c r="E769" i="26"/>
  <c r="F769" i="26"/>
  <c r="G769" i="26"/>
  <c r="H769" i="26"/>
  <c r="I769" i="26"/>
  <c r="J769" i="26"/>
  <c r="K769" i="26"/>
  <c r="L769" i="26"/>
  <c r="M769" i="26"/>
  <c r="N769" i="26"/>
  <c r="Q769" i="26"/>
  <c r="D770" i="26"/>
  <c r="E770" i="26"/>
  <c r="F770" i="26"/>
  <c r="G770" i="26"/>
  <c r="H770" i="26"/>
  <c r="I770" i="26"/>
  <c r="J770" i="26"/>
  <c r="K770" i="26"/>
  <c r="L770" i="26"/>
  <c r="M770" i="26"/>
  <c r="N770" i="26"/>
  <c r="O770" i="26"/>
  <c r="P770" i="26"/>
  <c r="Q770" i="26"/>
  <c r="D771" i="26"/>
  <c r="E771" i="26"/>
  <c r="F771" i="26"/>
  <c r="G771" i="26"/>
  <c r="H771" i="26"/>
  <c r="I771" i="26"/>
  <c r="J771" i="26"/>
  <c r="K771" i="26"/>
  <c r="L771" i="26"/>
  <c r="M771" i="26"/>
  <c r="N771" i="26"/>
  <c r="Q771" i="26"/>
  <c r="D772" i="26"/>
  <c r="E772" i="26"/>
  <c r="F772" i="26"/>
  <c r="G772" i="26"/>
  <c r="H772" i="26"/>
  <c r="I772" i="26"/>
  <c r="J772" i="26"/>
  <c r="K772" i="26"/>
  <c r="L772" i="26"/>
  <c r="M772" i="26"/>
  <c r="N772" i="26"/>
  <c r="O772" i="26"/>
  <c r="P772" i="26"/>
  <c r="Q772" i="26"/>
  <c r="D773" i="26"/>
  <c r="E773" i="26"/>
  <c r="F773" i="26"/>
  <c r="G773" i="26"/>
  <c r="H773" i="26"/>
  <c r="I773" i="26"/>
  <c r="J773" i="26"/>
  <c r="K773" i="26"/>
  <c r="L773" i="26"/>
  <c r="M773" i="26"/>
  <c r="N773" i="26"/>
  <c r="Q773" i="26"/>
  <c r="D774" i="26"/>
  <c r="E774" i="26"/>
  <c r="F774" i="26"/>
  <c r="G774" i="26"/>
  <c r="H774" i="26"/>
  <c r="I774" i="26"/>
  <c r="J774" i="26"/>
  <c r="K774" i="26"/>
  <c r="L774" i="26"/>
  <c r="M774" i="26"/>
  <c r="N774" i="26"/>
  <c r="O774" i="26"/>
  <c r="P774" i="26"/>
  <c r="Q774" i="26"/>
  <c r="D775" i="26"/>
  <c r="E775" i="26"/>
  <c r="F775" i="26"/>
  <c r="G775" i="26"/>
  <c r="H775" i="26"/>
  <c r="I775" i="26"/>
  <c r="J775" i="26"/>
  <c r="K775" i="26"/>
  <c r="L775" i="26"/>
  <c r="M775" i="26"/>
  <c r="N775" i="26"/>
  <c r="O775" i="26"/>
  <c r="P775" i="26"/>
  <c r="Q775" i="26"/>
  <c r="D776" i="26"/>
  <c r="E776" i="26"/>
  <c r="F776" i="26"/>
  <c r="G776" i="26"/>
  <c r="H776" i="26"/>
  <c r="I776" i="26"/>
  <c r="J776" i="26"/>
  <c r="K776" i="26"/>
  <c r="L776" i="26"/>
  <c r="M776" i="26"/>
  <c r="N776" i="26"/>
  <c r="O776" i="26"/>
  <c r="P776" i="26"/>
  <c r="Q776" i="26"/>
  <c r="D777" i="26"/>
  <c r="E777" i="26"/>
  <c r="F777" i="26"/>
  <c r="G777" i="26"/>
  <c r="H777" i="26"/>
  <c r="I777" i="26"/>
  <c r="J777" i="26"/>
  <c r="K777" i="26"/>
  <c r="L777" i="26"/>
  <c r="M777" i="26"/>
  <c r="N777" i="26"/>
  <c r="O777" i="26"/>
  <c r="P777" i="26"/>
  <c r="Q777" i="26"/>
  <c r="D778" i="26"/>
  <c r="E778" i="26"/>
  <c r="F778" i="26"/>
  <c r="G778" i="26"/>
  <c r="H778" i="26"/>
  <c r="I778" i="26"/>
  <c r="J778" i="26"/>
  <c r="K778" i="26"/>
  <c r="L778" i="26"/>
  <c r="M778" i="26"/>
  <c r="N778" i="26"/>
  <c r="Q778" i="26"/>
  <c r="D779" i="26"/>
  <c r="E779" i="26"/>
  <c r="F779" i="26"/>
  <c r="G779" i="26"/>
  <c r="H779" i="26"/>
  <c r="I779" i="26"/>
  <c r="J779" i="26"/>
  <c r="K779" i="26"/>
  <c r="L779" i="26"/>
  <c r="M779" i="26"/>
  <c r="N779" i="26"/>
  <c r="Q779" i="26"/>
  <c r="D780" i="26"/>
  <c r="E780" i="26"/>
  <c r="F780" i="26"/>
  <c r="G780" i="26"/>
  <c r="H780" i="26"/>
  <c r="I780" i="26"/>
  <c r="J780" i="26"/>
  <c r="K780" i="26"/>
  <c r="L780" i="26"/>
  <c r="M780" i="26"/>
  <c r="N780" i="26"/>
  <c r="O780" i="26"/>
  <c r="P780" i="26"/>
  <c r="Q780" i="26"/>
  <c r="D781" i="26"/>
  <c r="E781" i="26"/>
  <c r="F781" i="26"/>
  <c r="G781" i="26"/>
  <c r="H781" i="26"/>
  <c r="I781" i="26"/>
  <c r="J781" i="26"/>
  <c r="K781" i="26"/>
  <c r="L781" i="26"/>
  <c r="M781" i="26"/>
  <c r="N781" i="26"/>
  <c r="Q781" i="26"/>
  <c r="D782" i="26"/>
  <c r="E782" i="26"/>
  <c r="F782" i="26"/>
  <c r="G782" i="26"/>
  <c r="H782" i="26"/>
  <c r="I782" i="26"/>
  <c r="J782" i="26"/>
  <c r="K782" i="26"/>
  <c r="L782" i="26"/>
  <c r="M782" i="26"/>
  <c r="N782" i="26"/>
  <c r="Q782" i="26"/>
  <c r="D783" i="26"/>
  <c r="E783" i="26"/>
  <c r="F783" i="26"/>
  <c r="G783" i="26"/>
  <c r="H783" i="26"/>
  <c r="I783" i="26"/>
  <c r="J783" i="26"/>
  <c r="K783" i="26"/>
  <c r="L783" i="26"/>
  <c r="M783" i="26"/>
  <c r="N783" i="26"/>
  <c r="O783" i="26"/>
  <c r="P783" i="26"/>
  <c r="Q783" i="26"/>
  <c r="D784" i="26"/>
  <c r="E784" i="26"/>
  <c r="F784" i="26"/>
  <c r="G784" i="26"/>
  <c r="H784" i="26"/>
  <c r="I784" i="26"/>
  <c r="J784" i="26"/>
  <c r="K784" i="26"/>
  <c r="L784" i="26"/>
  <c r="M784" i="26"/>
  <c r="N784" i="26"/>
  <c r="Q784" i="26"/>
  <c r="D785" i="26"/>
  <c r="E785" i="26"/>
  <c r="F785" i="26"/>
  <c r="G785" i="26"/>
  <c r="H785" i="26"/>
  <c r="I785" i="26"/>
  <c r="J785" i="26"/>
  <c r="K785" i="26"/>
  <c r="L785" i="26"/>
  <c r="M785" i="26"/>
  <c r="N785" i="26"/>
  <c r="Q785" i="26"/>
  <c r="D786" i="26"/>
  <c r="E786" i="26"/>
  <c r="F786" i="26"/>
  <c r="G786" i="26"/>
  <c r="H786" i="26"/>
  <c r="I786" i="26"/>
  <c r="J786" i="26"/>
  <c r="K786" i="26"/>
  <c r="L786" i="26"/>
  <c r="M786" i="26"/>
  <c r="N786" i="26"/>
  <c r="Q786" i="26"/>
  <c r="D787" i="26"/>
  <c r="E787" i="26"/>
  <c r="F787" i="26"/>
  <c r="G787" i="26"/>
  <c r="H787" i="26"/>
  <c r="I787" i="26"/>
  <c r="J787" i="26"/>
  <c r="K787" i="26"/>
  <c r="L787" i="26"/>
  <c r="M787" i="26"/>
  <c r="N787" i="26"/>
  <c r="Q787" i="26"/>
  <c r="D788" i="26"/>
  <c r="E788" i="26"/>
  <c r="F788" i="26"/>
  <c r="G788" i="26"/>
  <c r="H788" i="26"/>
  <c r="I788" i="26"/>
  <c r="J788" i="26"/>
  <c r="K788" i="26"/>
  <c r="L788" i="26"/>
  <c r="M788" i="26"/>
  <c r="N788" i="26"/>
  <c r="Q788" i="26"/>
  <c r="D789" i="26"/>
  <c r="E789" i="26"/>
  <c r="F789" i="26"/>
  <c r="G789" i="26"/>
  <c r="H789" i="26"/>
  <c r="I789" i="26"/>
  <c r="J789" i="26"/>
  <c r="K789" i="26"/>
  <c r="L789" i="26"/>
  <c r="M789" i="26"/>
  <c r="N789" i="26"/>
  <c r="Q789" i="26"/>
  <c r="D790" i="26"/>
  <c r="E790" i="26"/>
  <c r="F790" i="26"/>
  <c r="G790" i="26"/>
  <c r="H790" i="26"/>
  <c r="I790" i="26"/>
  <c r="J790" i="26"/>
  <c r="K790" i="26"/>
  <c r="L790" i="26"/>
  <c r="M790" i="26"/>
  <c r="N790" i="26"/>
  <c r="Q790" i="26"/>
  <c r="D791" i="26"/>
  <c r="E791" i="26"/>
  <c r="F791" i="26"/>
  <c r="G791" i="26"/>
  <c r="H791" i="26"/>
  <c r="I791" i="26"/>
  <c r="J791" i="26"/>
  <c r="K791" i="26"/>
  <c r="L791" i="26"/>
  <c r="M791" i="26"/>
  <c r="N791" i="26"/>
  <c r="Q791" i="26"/>
  <c r="D792" i="26"/>
  <c r="E792" i="26"/>
  <c r="F792" i="26"/>
  <c r="G792" i="26"/>
  <c r="H792" i="26"/>
  <c r="I792" i="26"/>
  <c r="J792" i="26"/>
  <c r="K792" i="26"/>
  <c r="L792" i="26"/>
  <c r="M792" i="26"/>
  <c r="N792" i="26"/>
  <c r="Q792" i="26"/>
  <c r="D793" i="26"/>
  <c r="E793" i="26"/>
  <c r="F793" i="26"/>
  <c r="G793" i="26"/>
  <c r="H793" i="26"/>
  <c r="I793" i="26"/>
  <c r="J793" i="26"/>
  <c r="K793" i="26"/>
  <c r="L793" i="26"/>
  <c r="M793" i="26"/>
  <c r="N793" i="26"/>
  <c r="Q793" i="26"/>
  <c r="D794" i="26"/>
  <c r="E794" i="26"/>
  <c r="F794" i="26"/>
  <c r="G794" i="26"/>
  <c r="H794" i="26"/>
  <c r="I794" i="26"/>
  <c r="J794" i="26"/>
  <c r="K794" i="26"/>
  <c r="L794" i="26"/>
  <c r="M794" i="26"/>
  <c r="N794" i="26"/>
  <c r="Q794" i="26"/>
  <c r="D795" i="26"/>
  <c r="E795" i="26"/>
  <c r="F795" i="26"/>
  <c r="G795" i="26"/>
  <c r="H795" i="26"/>
  <c r="I795" i="26"/>
  <c r="J795" i="26"/>
  <c r="K795" i="26"/>
  <c r="L795" i="26"/>
  <c r="M795" i="26"/>
  <c r="N795" i="26"/>
  <c r="Q795" i="26"/>
  <c r="D796" i="26"/>
  <c r="E796" i="26"/>
  <c r="F796" i="26"/>
  <c r="G796" i="26"/>
  <c r="H796" i="26"/>
  <c r="I796" i="26"/>
  <c r="J796" i="26"/>
  <c r="K796" i="26"/>
  <c r="L796" i="26"/>
  <c r="M796" i="26"/>
  <c r="N796" i="26"/>
  <c r="O796" i="26"/>
  <c r="P796" i="26"/>
  <c r="Q796" i="26"/>
  <c r="D797" i="26"/>
  <c r="E797" i="26"/>
  <c r="F797" i="26"/>
  <c r="G797" i="26"/>
  <c r="H797" i="26"/>
  <c r="I797" i="26"/>
  <c r="J797" i="26"/>
  <c r="K797" i="26"/>
  <c r="L797" i="26"/>
  <c r="M797" i="26"/>
  <c r="N797" i="26"/>
  <c r="O797" i="26"/>
  <c r="P797" i="26"/>
  <c r="Q797" i="26"/>
  <c r="D798" i="26"/>
  <c r="E798" i="26"/>
  <c r="F798" i="26"/>
  <c r="G798" i="26"/>
  <c r="H798" i="26"/>
  <c r="I798" i="26"/>
  <c r="J798" i="26"/>
  <c r="K798" i="26"/>
  <c r="L798" i="26"/>
  <c r="M798" i="26"/>
  <c r="N798" i="26"/>
  <c r="Q798" i="26"/>
  <c r="D799" i="26"/>
  <c r="E799" i="26"/>
  <c r="F799" i="26"/>
  <c r="G799" i="26"/>
  <c r="H799" i="26"/>
  <c r="I799" i="26"/>
  <c r="J799" i="26"/>
  <c r="K799" i="26"/>
  <c r="L799" i="26"/>
  <c r="M799" i="26"/>
  <c r="N799" i="26"/>
  <c r="Q799" i="26"/>
  <c r="D800" i="26"/>
  <c r="E800" i="26"/>
  <c r="F800" i="26"/>
  <c r="G800" i="26"/>
  <c r="H800" i="26"/>
  <c r="I800" i="26"/>
  <c r="J800" i="26"/>
  <c r="K800" i="26"/>
  <c r="L800" i="26"/>
  <c r="M800" i="26"/>
  <c r="N800" i="26"/>
  <c r="Q800" i="26"/>
  <c r="D801" i="26"/>
  <c r="E801" i="26"/>
  <c r="F801" i="26"/>
  <c r="G801" i="26"/>
  <c r="H801" i="26"/>
  <c r="I801" i="26"/>
  <c r="J801" i="26"/>
  <c r="K801" i="26"/>
  <c r="L801" i="26"/>
  <c r="M801" i="26"/>
  <c r="N801" i="26"/>
  <c r="Q801" i="26"/>
  <c r="D802" i="26"/>
  <c r="E802" i="26"/>
  <c r="F802" i="26"/>
  <c r="G802" i="26"/>
  <c r="H802" i="26"/>
  <c r="I802" i="26"/>
  <c r="J802" i="26"/>
  <c r="K802" i="26"/>
  <c r="L802" i="26"/>
  <c r="M802" i="26"/>
  <c r="N802" i="26"/>
  <c r="Q802" i="26"/>
  <c r="D803" i="26"/>
  <c r="E803" i="26"/>
  <c r="F803" i="26"/>
  <c r="G803" i="26"/>
  <c r="H803" i="26"/>
  <c r="I803" i="26"/>
  <c r="J803" i="26"/>
  <c r="K803" i="26"/>
  <c r="L803" i="26"/>
  <c r="M803" i="26"/>
  <c r="N803" i="26"/>
  <c r="O803" i="26"/>
  <c r="P803" i="26"/>
  <c r="Q803" i="26"/>
  <c r="D804" i="26"/>
  <c r="E804" i="26"/>
  <c r="F804" i="26"/>
  <c r="G804" i="26"/>
  <c r="H804" i="26"/>
  <c r="I804" i="26"/>
  <c r="J804" i="26"/>
  <c r="K804" i="26"/>
  <c r="L804" i="26"/>
  <c r="M804" i="26"/>
  <c r="N804" i="26"/>
  <c r="O804" i="26"/>
  <c r="P804" i="26"/>
  <c r="Q804" i="26"/>
  <c r="D805" i="26"/>
  <c r="E805" i="26"/>
  <c r="F805" i="26"/>
  <c r="G805" i="26"/>
  <c r="H805" i="26"/>
  <c r="I805" i="26"/>
  <c r="J805" i="26"/>
  <c r="K805" i="26"/>
  <c r="L805" i="26"/>
  <c r="M805" i="26"/>
  <c r="N805" i="26"/>
  <c r="Q805" i="26"/>
  <c r="D806" i="26"/>
  <c r="E806" i="26"/>
  <c r="F806" i="26"/>
  <c r="G806" i="26"/>
  <c r="H806" i="26"/>
  <c r="I806" i="26"/>
  <c r="J806" i="26"/>
  <c r="K806" i="26"/>
  <c r="L806" i="26"/>
  <c r="M806" i="26"/>
  <c r="N806" i="26"/>
  <c r="O806" i="26"/>
  <c r="Q806" i="26"/>
  <c r="D807" i="26"/>
  <c r="E807" i="26"/>
  <c r="F807" i="26"/>
  <c r="G807" i="26"/>
  <c r="H807" i="26"/>
  <c r="I807" i="26"/>
  <c r="J807" i="26"/>
  <c r="K807" i="26"/>
  <c r="L807" i="26"/>
  <c r="M807" i="26"/>
  <c r="N807" i="26"/>
  <c r="Q807" i="26"/>
  <c r="D808" i="26"/>
  <c r="E808" i="26"/>
  <c r="F808" i="26"/>
  <c r="G808" i="26"/>
  <c r="H808" i="26"/>
  <c r="I808" i="26"/>
  <c r="J808" i="26"/>
  <c r="K808" i="26"/>
  <c r="L808" i="26"/>
  <c r="M808" i="26"/>
  <c r="N808" i="26"/>
  <c r="O808" i="26"/>
  <c r="P808" i="26"/>
  <c r="Q808" i="26"/>
  <c r="D809" i="26"/>
  <c r="E809" i="26"/>
  <c r="F809" i="26"/>
  <c r="G809" i="26"/>
  <c r="H809" i="26"/>
  <c r="I809" i="26"/>
  <c r="J809" i="26"/>
  <c r="K809" i="26"/>
  <c r="L809" i="26"/>
  <c r="M809" i="26"/>
  <c r="N809" i="26"/>
  <c r="O809" i="26"/>
  <c r="P809" i="26"/>
  <c r="Q809" i="26"/>
  <c r="D810" i="26"/>
  <c r="E810" i="26"/>
  <c r="F810" i="26"/>
  <c r="G810" i="26"/>
  <c r="H810" i="26"/>
  <c r="I810" i="26"/>
  <c r="J810" i="26"/>
  <c r="K810" i="26"/>
  <c r="L810" i="26"/>
  <c r="M810" i="26"/>
  <c r="N810" i="26"/>
  <c r="O810" i="26"/>
  <c r="P810" i="26"/>
  <c r="Q810" i="26"/>
  <c r="D811" i="26"/>
  <c r="E811" i="26"/>
  <c r="F811" i="26"/>
  <c r="G811" i="26"/>
  <c r="H811" i="26"/>
  <c r="I811" i="26"/>
  <c r="J811" i="26"/>
  <c r="K811" i="26"/>
  <c r="L811" i="26"/>
  <c r="M811" i="26"/>
  <c r="N811" i="26"/>
  <c r="O811" i="26"/>
  <c r="P811" i="26"/>
  <c r="Q811" i="26"/>
  <c r="D812" i="26"/>
  <c r="E812" i="26"/>
  <c r="F812" i="26"/>
  <c r="G812" i="26"/>
  <c r="H812" i="26"/>
  <c r="I812" i="26"/>
  <c r="J812" i="26"/>
  <c r="K812" i="26"/>
  <c r="L812" i="26"/>
  <c r="M812" i="26"/>
  <c r="N812" i="26"/>
  <c r="O812" i="26"/>
  <c r="P812" i="26"/>
  <c r="Q812" i="26"/>
  <c r="D813" i="26"/>
  <c r="E813" i="26"/>
  <c r="F813" i="26"/>
  <c r="G813" i="26"/>
  <c r="H813" i="26"/>
  <c r="I813" i="26"/>
  <c r="J813" i="26"/>
  <c r="K813" i="26"/>
  <c r="L813" i="26"/>
  <c r="M813" i="26"/>
  <c r="N813" i="26"/>
  <c r="O813" i="26"/>
  <c r="P813" i="26"/>
  <c r="Q813" i="26"/>
  <c r="D814" i="26"/>
  <c r="E814" i="26"/>
  <c r="F814" i="26"/>
  <c r="G814" i="26"/>
  <c r="H814" i="26"/>
  <c r="I814" i="26"/>
  <c r="J814" i="26"/>
  <c r="K814" i="26"/>
  <c r="L814" i="26"/>
  <c r="M814" i="26"/>
  <c r="N814" i="26"/>
  <c r="O814" i="26"/>
  <c r="P814" i="26"/>
  <c r="Q814" i="26"/>
  <c r="D815" i="26"/>
  <c r="E815" i="26"/>
  <c r="F815" i="26"/>
  <c r="G815" i="26"/>
  <c r="H815" i="26"/>
  <c r="I815" i="26"/>
  <c r="J815" i="26"/>
  <c r="K815" i="26"/>
  <c r="L815" i="26"/>
  <c r="M815" i="26"/>
  <c r="N815" i="26"/>
  <c r="O815" i="26"/>
  <c r="P815" i="26"/>
  <c r="Q815" i="26"/>
  <c r="D816" i="26"/>
  <c r="E816" i="26"/>
  <c r="F816" i="26"/>
  <c r="G816" i="26"/>
  <c r="H816" i="26"/>
  <c r="I816" i="26"/>
  <c r="J816" i="26"/>
  <c r="K816" i="26"/>
  <c r="L816" i="26"/>
  <c r="M816" i="26"/>
  <c r="N816" i="26"/>
  <c r="O816" i="26"/>
  <c r="P816" i="26"/>
  <c r="Q816" i="26"/>
  <c r="D817" i="26"/>
  <c r="E817" i="26"/>
  <c r="F817" i="26"/>
  <c r="G817" i="26"/>
  <c r="H817" i="26"/>
  <c r="I817" i="26"/>
  <c r="J817" i="26"/>
  <c r="K817" i="26"/>
  <c r="L817" i="26"/>
  <c r="M817" i="26"/>
  <c r="N817" i="26"/>
  <c r="Q817" i="26"/>
  <c r="D818" i="26"/>
  <c r="E818" i="26"/>
  <c r="F818" i="26"/>
  <c r="G818" i="26"/>
  <c r="H818" i="26"/>
  <c r="I818" i="26"/>
  <c r="J818" i="26"/>
  <c r="K818" i="26"/>
  <c r="L818" i="26"/>
  <c r="M818" i="26"/>
  <c r="N818" i="26"/>
  <c r="O818" i="26"/>
  <c r="P818" i="26"/>
  <c r="Q818" i="26"/>
  <c r="D819" i="26"/>
  <c r="E819" i="26"/>
  <c r="F819" i="26"/>
  <c r="G819" i="26"/>
  <c r="H819" i="26"/>
  <c r="I819" i="26"/>
  <c r="J819" i="26"/>
  <c r="K819" i="26"/>
  <c r="L819" i="26"/>
  <c r="M819" i="26"/>
  <c r="N819" i="26"/>
  <c r="Q819" i="26"/>
  <c r="D820" i="26"/>
  <c r="E820" i="26"/>
  <c r="F820" i="26"/>
  <c r="G820" i="26"/>
  <c r="H820" i="26"/>
  <c r="I820" i="26"/>
  <c r="J820" i="26"/>
  <c r="K820" i="26"/>
  <c r="L820" i="26"/>
  <c r="M820" i="26"/>
  <c r="N820" i="26"/>
  <c r="O820" i="26"/>
  <c r="P820" i="26"/>
  <c r="Q820" i="26"/>
  <c r="D821" i="26"/>
  <c r="E821" i="26"/>
  <c r="F821" i="26"/>
  <c r="G821" i="26"/>
  <c r="H821" i="26"/>
  <c r="I821" i="26"/>
  <c r="J821" i="26"/>
  <c r="K821" i="26"/>
  <c r="L821" i="26"/>
  <c r="M821" i="26"/>
  <c r="N821" i="26"/>
  <c r="O821" i="26"/>
  <c r="P821" i="26"/>
  <c r="Q821" i="26"/>
  <c r="D822" i="26"/>
  <c r="E822" i="26"/>
  <c r="F822" i="26"/>
  <c r="G822" i="26"/>
  <c r="H822" i="26"/>
  <c r="I822" i="26"/>
  <c r="J822" i="26"/>
  <c r="K822" i="26"/>
  <c r="L822" i="26"/>
  <c r="M822" i="26"/>
  <c r="N822" i="26"/>
  <c r="O822" i="26"/>
  <c r="P822" i="26"/>
  <c r="Q822" i="26"/>
  <c r="D823" i="26"/>
  <c r="E823" i="26"/>
  <c r="F823" i="26"/>
  <c r="G823" i="26"/>
  <c r="H823" i="26"/>
  <c r="I823" i="26"/>
  <c r="J823" i="26"/>
  <c r="K823" i="26"/>
  <c r="L823" i="26"/>
  <c r="M823" i="26"/>
  <c r="N823" i="26"/>
  <c r="Q823" i="26"/>
  <c r="D824" i="26"/>
  <c r="E824" i="26"/>
  <c r="F824" i="26"/>
  <c r="G824" i="26"/>
  <c r="H824" i="26"/>
  <c r="I824" i="26"/>
  <c r="J824" i="26"/>
  <c r="K824" i="26"/>
  <c r="L824" i="26"/>
  <c r="M824" i="26"/>
  <c r="N824" i="26"/>
  <c r="Q824" i="26"/>
  <c r="D825" i="26"/>
  <c r="E825" i="26"/>
  <c r="F825" i="26"/>
  <c r="G825" i="26"/>
  <c r="H825" i="26"/>
  <c r="I825" i="26"/>
  <c r="J825" i="26"/>
  <c r="K825" i="26"/>
  <c r="L825" i="26"/>
  <c r="M825" i="26"/>
  <c r="N825" i="26"/>
  <c r="Q825" i="26"/>
  <c r="D826" i="26"/>
  <c r="E826" i="26"/>
  <c r="F826" i="26"/>
  <c r="G826" i="26"/>
  <c r="H826" i="26"/>
  <c r="I826" i="26"/>
  <c r="J826" i="26"/>
  <c r="K826" i="26"/>
  <c r="L826" i="26"/>
  <c r="M826" i="26"/>
  <c r="N826" i="26"/>
  <c r="Q826" i="26"/>
  <c r="D827" i="26"/>
  <c r="E827" i="26"/>
  <c r="F827" i="26"/>
  <c r="G827" i="26"/>
  <c r="H827" i="26"/>
  <c r="I827" i="26"/>
  <c r="J827" i="26"/>
  <c r="K827" i="26"/>
  <c r="L827" i="26"/>
  <c r="M827" i="26"/>
  <c r="N827" i="26"/>
  <c r="O827" i="26"/>
  <c r="P827" i="26"/>
  <c r="Q827" i="26"/>
  <c r="D828" i="26"/>
  <c r="E828" i="26"/>
  <c r="F828" i="26"/>
  <c r="G828" i="26"/>
  <c r="H828" i="26"/>
  <c r="I828" i="26"/>
  <c r="J828" i="26"/>
  <c r="K828" i="26"/>
  <c r="L828" i="26"/>
  <c r="M828" i="26"/>
  <c r="N828" i="26"/>
  <c r="Q828" i="26"/>
  <c r="D829" i="26"/>
  <c r="E829" i="26"/>
  <c r="F829" i="26"/>
  <c r="G829" i="26"/>
  <c r="H829" i="26"/>
  <c r="I829" i="26"/>
  <c r="J829" i="26"/>
  <c r="K829" i="26"/>
  <c r="L829" i="26"/>
  <c r="M829" i="26"/>
  <c r="N829" i="26"/>
  <c r="Q829" i="26"/>
  <c r="D830" i="26"/>
  <c r="E830" i="26"/>
  <c r="F830" i="26"/>
  <c r="G830" i="26"/>
  <c r="H830" i="26"/>
  <c r="I830" i="26"/>
  <c r="J830" i="26"/>
  <c r="K830" i="26"/>
  <c r="L830" i="26"/>
  <c r="M830" i="26"/>
  <c r="N830" i="26"/>
  <c r="O830" i="26"/>
  <c r="P830" i="26"/>
  <c r="Q830" i="26"/>
  <c r="D831" i="26"/>
  <c r="E831" i="26"/>
  <c r="F831" i="26"/>
  <c r="G831" i="26"/>
  <c r="H831" i="26"/>
  <c r="I831" i="26"/>
  <c r="J831" i="26"/>
  <c r="K831" i="26"/>
  <c r="L831" i="26"/>
  <c r="M831" i="26"/>
  <c r="N831" i="26"/>
  <c r="Q831" i="26"/>
  <c r="Q1" i="26"/>
  <c r="P1" i="26"/>
  <c r="O1" i="26"/>
  <c r="N1" i="26"/>
  <c r="M1" i="26"/>
  <c r="L1" i="26"/>
  <c r="K1" i="26"/>
  <c r="J1" i="26"/>
  <c r="I1" i="26"/>
  <c r="H1" i="26"/>
  <c r="G1" i="26"/>
  <c r="F1" i="26"/>
  <c r="E1" i="26"/>
  <c r="D1" i="26"/>
  <c r="AS806" i="1"/>
  <c r="P806" i="26" s="1"/>
  <c r="AS301" i="1"/>
  <c r="P301" i="26" s="1"/>
  <c r="AS300" i="1"/>
  <c r="P300" i="26" s="1"/>
  <c r="AS299" i="1"/>
  <c r="P299" i="26" s="1"/>
  <c r="AS298" i="1"/>
  <c r="P298" i="26" s="1"/>
  <c r="AS297" i="1"/>
  <c r="P297" i="26" s="1"/>
  <c r="AS30" i="1"/>
  <c r="P30" i="26" s="1"/>
  <c r="AS28" i="1"/>
  <c r="P28" i="26" s="1"/>
  <c r="AR829" i="1" l="1"/>
  <c r="AR828" i="1"/>
  <c r="AR826" i="1"/>
  <c r="AR825" i="1"/>
  <c r="AR824" i="1"/>
  <c r="AR823" i="1"/>
  <c r="AR721" i="1"/>
  <c r="AR720" i="1"/>
  <c r="AR719" i="1"/>
  <c r="AR718" i="1"/>
  <c r="AR594" i="1"/>
  <c r="AR593" i="1"/>
  <c r="AR592" i="1"/>
  <c r="AR587" i="1"/>
  <c r="AR586" i="1"/>
  <c r="AR585" i="1"/>
  <c r="AR584" i="1"/>
  <c r="AR583" i="1"/>
  <c r="AR582" i="1"/>
  <c r="AR581" i="1"/>
  <c r="AR580" i="1"/>
  <c r="AR579" i="1"/>
  <c r="AR578" i="1"/>
  <c r="AR545" i="1"/>
  <c r="AR543" i="1"/>
  <c r="AR527" i="1"/>
  <c r="AR513" i="1"/>
  <c r="AR498" i="1"/>
  <c r="AR473" i="1"/>
  <c r="AR471" i="1"/>
  <c r="AR468" i="1"/>
  <c r="AR466" i="1"/>
  <c r="AR454" i="1"/>
  <c r="AR449" i="1"/>
  <c r="AR446" i="1"/>
  <c r="AR445" i="1"/>
  <c r="AR443" i="1"/>
  <c r="AR442" i="1"/>
  <c r="AR441" i="1"/>
  <c r="AR440" i="1"/>
  <c r="AR439" i="1"/>
  <c r="AR436" i="1"/>
  <c r="AR435" i="1"/>
  <c r="AR434" i="1"/>
  <c r="AR433" i="1"/>
  <c r="AR432" i="1"/>
  <c r="AR430" i="1"/>
  <c r="AR429" i="1"/>
  <c r="AR428" i="1"/>
  <c r="AR427" i="1"/>
  <c r="AR426" i="1"/>
  <c r="AR425" i="1"/>
  <c r="AR419" i="1"/>
  <c r="AR418" i="1"/>
  <c r="AR417" i="1"/>
  <c r="AR416" i="1"/>
  <c r="AR415" i="1"/>
  <c r="AR414" i="1"/>
  <c r="AR332" i="1"/>
  <c r="AR331" i="1"/>
  <c r="AR330" i="1"/>
  <c r="AR329" i="1"/>
  <c r="AR328" i="1"/>
  <c r="AR327" i="1"/>
  <c r="AR325" i="1"/>
  <c r="AR324" i="1"/>
  <c r="AR323" i="1"/>
  <c r="AR322" i="1"/>
  <c r="AR321" i="1"/>
  <c r="AR320" i="1"/>
  <c r="AR318" i="1"/>
  <c r="AR317" i="1"/>
  <c r="AR316" i="1"/>
  <c r="AR315" i="1"/>
  <c r="AR314" i="1"/>
  <c r="AR282" i="1"/>
  <c r="AR270" i="1"/>
  <c r="AR267" i="1"/>
  <c r="AR261" i="1"/>
  <c r="AR260" i="1"/>
  <c r="AR259" i="1"/>
  <c r="AR258" i="1"/>
  <c r="AR252" i="1"/>
  <c r="AR246" i="1"/>
  <c r="AR237" i="1"/>
  <c r="AR235" i="1"/>
  <c r="AR231" i="1"/>
  <c r="AR230" i="1"/>
  <c r="AR228" i="1"/>
  <c r="AR227" i="1"/>
  <c r="AR222" i="1"/>
  <c r="AR221" i="1"/>
  <c r="AR220" i="1"/>
  <c r="AR215" i="1"/>
  <c r="AR211" i="1"/>
  <c r="AR208" i="1"/>
  <c r="AR196" i="1"/>
  <c r="AR188" i="1"/>
  <c r="AR187" i="1"/>
  <c r="AR186" i="1"/>
  <c r="AR185" i="1"/>
  <c r="AR184" i="1"/>
  <c r="AR183" i="1"/>
  <c r="AR182" i="1"/>
  <c r="AR181" i="1"/>
  <c r="AR180" i="1"/>
  <c r="AR179" i="1"/>
  <c r="AR178" i="1"/>
  <c r="AR174" i="1"/>
  <c r="AR173" i="1"/>
  <c r="AR172" i="1"/>
  <c r="AR171" i="1"/>
  <c r="AR170" i="1"/>
  <c r="AR169" i="1"/>
  <c r="AR168" i="1"/>
  <c r="AR164" i="1"/>
  <c r="AR163" i="1"/>
  <c r="AR162" i="1"/>
  <c r="AR161" i="1"/>
  <c r="AR157" i="1"/>
  <c r="AR156" i="1"/>
  <c r="AR155" i="1"/>
  <c r="AR154" i="1"/>
  <c r="AR145" i="1"/>
  <c r="AR144" i="1"/>
  <c r="AR143" i="1"/>
  <c r="AR142" i="1"/>
  <c r="AR137" i="1"/>
  <c r="AR136" i="1"/>
  <c r="AR134" i="1"/>
  <c r="AR133" i="1"/>
  <c r="AR132" i="1"/>
  <c r="AR128" i="1"/>
  <c r="AR127" i="1"/>
  <c r="AR118" i="1"/>
  <c r="AR117" i="1"/>
  <c r="AR116" i="1"/>
  <c r="AR115" i="1"/>
  <c r="AR106" i="1"/>
  <c r="AR34" i="1"/>
  <c r="AR33" i="1"/>
  <c r="AR21" i="1"/>
  <c r="AR17" i="1"/>
  <c r="AR12" i="1"/>
  <c r="AR6" i="1"/>
  <c r="AR5" i="1"/>
  <c r="AR3" i="1"/>
  <c r="AR2" i="1"/>
  <c r="K6" i="24"/>
  <c r="K7" i="24"/>
  <c r="K8" i="24"/>
  <c r="K9" i="24"/>
  <c r="K10" i="24"/>
  <c r="K11" i="24"/>
  <c r="K12" i="24"/>
  <c r="K13" i="24"/>
  <c r="K14" i="24"/>
  <c r="K15" i="24"/>
  <c r="K16" i="24"/>
  <c r="K17" i="24"/>
  <c r="K18" i="24"/>
  <c r="K19" i="24"/>
  <c r="K20" i="24"/>
  <c r="K21" i="24"/>
  <c r="K22" i="24"/>
  <c r="K23" i="24"/>
  <c r="K24" i="24"/>
  <c r="K25" i="24"/>
  <c r="K26" i="24"/>
  <c r="K27" i="24"/>
  <c r="K28" i="24"/>
  <c r="K29" i="24"/>
  <c r="K30" i="24"/>
  <c r="K31" i="24"/>
  <c r="K32" i="24"/>
  <c r="K5" i="24"/>
  <c r="I6" i="24"/>
  <c r="J6" i="24"/>
  <c r="I7" i="24"/>
  <c r="J7" i="24"/>
  <c r="I8" i="24"/>
  <c r="J8" i="24"/>
  <c r="I9" i="24"/>
  <c r="J9" i="24"/>
  <c r="I10" i="24"/>
  <c r="J10" i="24"/>
  <c r="I11" i="24"/>
  <c r="J11" i="24"/>
  <c r="I12" i="24"/>
  <c r="J12" i="24"/>
  <c r="I13" i="24"/>
  <c r="J13" i="24"/>
  <c r="I14" i="24"/>
  <c r="J14" i="24"/>
  <c r="I15" i="24"/>
  <c r="J15" i="24"/>
  <c r="I16" i="24"/>
  <c r="J16" i="24"/>
  <c r="I17" i="24"/>
  <c r="J17" i="24"/>
  <c r="I18" i="24"/>
  <c r="J18" i="24"/>
  <c r="I19" i="24"/>
  <c r="J19" i="24"/>
  <c r="I20" i="24"/>
  <c r="J20" i="24"/>
  <c r="I21" i="24"/>
  <c r="J21" i="24"/>
  <c r="I22" i="24"/>
  <c r="J22" i="24"/>
  <c r="I23" i="24"/>
  <c r="J23" i="24"/>
  <c r="I24" i="24"/>
  <c r="J24" i="24"/>
  <c r="I25" i="24"/>
  <c r="J25" i="24"/>
  <c r="I26" i="24"/>
  <c r="J26" i="24"/>
  <c r="I27" i="24"/>
  <c r="J27" i="24"/>
  <c r="I28" i="24"/>
  <c r="J28" i="24"/>
  <c r="I29" i="24"/>
  <c r="J29" i="24"/>
  <c r="I30" i="24"/>
  <c r="J30" i="24"/>
  <c r="I31" i="24"/>
  <c r="J31" i="24"/>
  <c r="I32" i="24"/>
  <c r="J32" i="24"/>
  <c r="I5" i="24"/>
  <c r="J5" i="24"/>
  <c r="H6" i="24"/>
  <c r="H7" i="24"/>
  <c r="H8" i="24"/>
  <c r="H9" i="24"/>
  <c r="H10" i="24"/>
  <c r="H11" i="24"/>
  <c r="H12" i="24"/>
  <c r="H13" i="24"/>
  <c r="H14" i="24"/>
  <c r="H15" i="24"/>
  <c r="H16" i="24"/>
  <c r="H17" i="24"/>
  <c r="H18" i="24"/>
  <c r="H19" i="24"/>
  <c r="H20" i="24"/>
  <c r="H21" i="24"/>
  <c r="H22" i="24"/>
  <c r="H23" i="24"/>
  <c r="H24" i="24"/>
  <c r="H25" i="24"/>
  <c r="H26" i="24"/>
  <c r="H27" i="24"/>
  <c r="H28" i="24"/>
  <c r="H29" i="24"/>
  <c r="H30" i="24"/>
  <c r="H31" i="24"/>
  <c r="H32" i="24"/>
  <c r="AQ831" i="1"/>
  <c r="AC831" i="1"/>
  <c r="AF831" i="1" s="1"/>
  <c r="AA831" i="1"/>
  <c r="AS171" i="1" l="1"/>
  <c r="P171" i="26" s="1"/>
  <c r="O171" i="26"/>
  <c r="AS416" i="1"/>
  <c r="P416" i="26" s="1"/>
  <c r="O416" i="26"/>
  <c r="AS17" i="1"/>
  <c r="P17" i="26" s="1"/>
  <c r="O17" i="26"/>
  <c r="AS118" i="1"/>
  <c r="P118" i="26" s="1"/>
  <c r="O118" i="26"/>
  <c r="AS142" i="1"/>
  <c r="P142" i="26" s="1"/>
  <c r="O142" i="26"/>
  <c r="AS161" i="1"/>
  <c r="P161" i="26" s="1"/>
  <c r="O161" i="26"/>
  <c r="AS172" i="1"/>
  <c r="P172" i="26" s="1"/>
  <c r="O172" i="26"/>
  <c r="AS183" i="1"/>
  <c r="P183" i="26" s="1"/>
  <c r="O183" i="26"/>
  <c r="AS211" i="1"/>
  <c r="P211" i="26" s="1"/>
  <c r="O211" i="26"/>
  <c r="AS231" i="1"/>
  <c r="P231" i="26" s="1"/>
  <c r="O231" i="26"/>
  <c r="AS261" i="1"/>
  <c r="P261" i="26" s="1"/>
  <c r="O261" i="26"/>
  <c r="AS318" i="1"/>
  <c r="P318" i="26" s="1"/>
  <c r="O318" i="26"/>
  <c r="AS328" i="1"/>
  <c r="P328" i="26" s="1"/>
  <c r="O328" i="26"/>
  <c r="AS417" i="1"/>
  <c r="P417" i="26" s="1"/>
  <c r="O417" i="26"/>
  <c r="AS430" i="1"/>
  <c r="P430" i="26" s="1"/>
  <c r="O430" i="26"/>
  <c r="AS441" i="1"/>
  <c r="P441" i="26" s="1"/>
  <c r="O441" i="26"/>
  <c r="AS468" i="1"/>
  <c r="P468" i="26" s="1"/>
  <c r="O468" i="26"/>
  <c r="AS578" i="1"/>
  <c r="P578" i="26" s="1"/>
  <c r="O578" i="26"/>
  <c r="AS586" i="1"/>
  <c r="P586" i="26" s="1"/>
  <c r="O586" i="26"/>
  <c r="AS721" i="1"/>
  <c r="P721" i="26" s="1"/>
  <c r="O721" i="26"/>
  <c r="AS12" i="1"/>
  <c r="P12" i="26" s="1"/>
  <c r="O12" i="26"/>
  <c r="AS157" i="1"/>
  <c r="P157" i="26" s="1"/>
  <c r="O157" i="26"/>
  <c r="AS230" i="1"/>
  <c r="P230" i="26" s="1"/>
  <c r="O230" i="26"/>
  <c r="AS429" i="1"/>
  <c r="P429" i="26" s="1"/>
  <c r="O429" i="26"/>
  <c r="AS720" i="1"/>
  <c r="P720" i="26" s="1"/>
  <c r="O720" i="26"/>
  <c r="AS173" i="1"/>
  <c r="P173" i="26" s="1"/>
  <c r="O173" i="26"/>
  <c r="AS33" i="1"/>
  <c r="P33" i="26" s="1"/>
  <c r="O33" i="26"/>
  <c r="AS128" i="1"/>
  <c r="P128" i="26" s="1"/>
  <c r="O128" i="26"/>
  <c r="AS144" i="1"/>
  <c r="P144" i="26" s="1"/>
  <c r="O144" i="26"/>
  <c r="AS163" i="1"/>
  <c r="P163" i="26" s="1"/>
  <c r="O163" i="26"/>
  <c r="AS174" i="1"/>
  <c r="P174" i="26" s="1"/>
  <c r="O174" i="26"/>
  <c r="AS185" i="1"/>
  <c r="P185" i="26" s="1"/>
  <c r="O185" i="26"/>
  <c r="AS220" i="1"/>
  <c r="P220" i="26" s="1"/>
  <c r="O220" i="26"/>
  <c r="AS237" i="1"/>
  <c r="P237" i="26" s="1"/>
  <c r="O237" i="26"/>
  <c r="AS270" i="1"/>
  <c r="P270" i="26" s="1"/>
  <c r="O270" i="26"/>
  <c r="AS321" i="1"/>
  <c r="P321" i="26" s="1"/>
  <c r="O321" i="26"/>
  <c r="AS330" i="1"/>
  <c r="P330" i="26" s="1"/>
  <c r="O330" i="26"/>
  <c r="AS419" i="1"/>
  <c r="P419" i="26" s="1"/>
  <c r="O419" i="26"/>
  <c r="AS433" i="1"/>
  <c r="P433" i="26" s="1"/>
  <c r="O433" i="26"/>
  <c r="AS443" i="1"/>
  <c r="P443" i="26" s="1"/>
  <c r="O443" i="26"/>
  <c r="AS473" i="1"/>
  <c r="P473" i="26" s="1"/>
  <c r="O473" i="26"/>
  <c r="AS580" i="1"/>
  <c r="P580" i="26" s="1"/>
  <c r="O580" i="26"/>
  <c r="AS592" i="1"/>
  <c r="P592" i="26" s="1"/>
  <c r="O592" i="26"/>
  <c r="AS824" i="1"/>
  <c r="P824" i="26" s="1"/>
  <c r="O824" i="26"/>
  <c r="AS117" i="1"/>
  <c r="P117" i="26" s="1"/>
  <c r="O117" i="26"/>
  <c r="AS182" i="1"/>
  <c r="P182" i="26" s="1"/>
  <c r="O182" i="26"/>
  <c r="AS317" i="1"/>
  <c r="P317" i="26" s="1"/>
  <c r="O317" i="26"/>
  <c r="AS585" i="1"/>
  <c r="P585" i="26" s="1"/>
  <c r="O585" i="26"/>
  <c r="AS162" i="1"/>
  <c r="P162" i="26" s="1"/>
  <c r="O162" i="26"/>
  <c r="AS215" i="1"/>
  <c r="P215" i="26" s="1"/>
  <c r="O215" i="26"/>
  <c r="AS329" i="1"/>
  <c r="P329" i="26" s="1"/>
  <c r="O329" i="26"/>
  <c r="AS432" i="1"/>
  <c r="P432" i="26" s="1"/>
  <c r="O432" i="26"/>
  <c r="AS823" i="1"/>
  <c r="P823" i="26" s="1"/>
  <c r="O823" i="26"/>
  <c r="AS2" i="1"/>
  <c r="P2" i="26" s="1"/>
  <c r="O2" i="26"/>
  <c r="AS34" i="1"/>
  <c r="P34" i="26" s="1"/>
  <c r="O34" i="26"/>
  <c r="AS132" i="1"/>
  <c r="P132" i="26" s="1"/>
  <c r="O132" i="26"/>
  <c r="AS145" i="1"/>
  <c r="P145" i="26" s="1"/>
  <c r="O145" i="26"/>
  <c r="AS164" i="1"/>
  <c r="P164" i="26" s="1"/>
  <c r="O164" i="26"/>
  <c r="AS178" i="1"/>
  <c r="P178" i="26" s="1"/>
  <c r="O178" i="26"/>
  <c r="AS186" i="1"/>
  <c r="P186" i="26" s="1"/>
  <c r="O186" i="26"/>
  <c r="AS221" i="1"/>
  <c r="P221" i="26" s="1"/>
  <c r="O221" i="26"/>
  <c r="AS246" i="1"/>
  <c r="P246" i="26" s="1"/>
  <c r="O246" i="26"/>
  <c r="AS282" i="1"/>
  <c r="P282" i="26" s="1"/>
  <c r="O282" i="26"/>
  <c r="AS322" i="1"/>
  <c r="P322" i="26" s="1"/>
  <c r="O322" i="26"/>
  <c r="AS331" i="1"/>
  <c r="P331" i="26" s="1"/>
  <c r="O331" i="26"/>
  <c r="AS425" i="1"/>
  <c r="P425" i="26" s="1"/>
  <c r="O425" i="26"/>
  <c r="AS434" i="1"/>
  <c r="P434" i="26" s="1"/>
  <c r="O434" i="26"/>
  <c r="AS445" i="1"/>
  <c r="P445" i="26" s="1"/>
  <c r="O445" i="26"/>
  <c r="AS498" i="1"/>
  <c r="P498" i="26" s="1"/>
  <c r="O498" i="26"/>
  <c r="AS581" i="1"/>
  <c r="P581" i="26" s="1"/>
  <c r="O581" i="26"/>
  <c r="AS593" i="1"/>
  <c r="P593" i="26" s="1"/>
  <c r="O593" i="26"/>
  <c r="AS825" i="1"/>
  <c r="P825" i="26" s="1"/>
  <c r="O825" i="26"/>
  <c r="AS208" i="1"/>
  <c r="P208" i="26" s="1"/>
  <c r="O208" i="26"/>
  <c r="AS327" i="1"/>
  <c r="P327" i="26" s="1"/>
  <c r="O327" i="26"/>
  <c r="AS466" i="1"/>
  <c r="P466" i="26" s="1"/>
  <c r="O466" i="26"/>
  <c r="AS21" i="1"/>
  <c r="P21" i="26" s="1"/>
  <c r="O21" i="26"/>
  <c r="AS235" i="1"/>
  <c r="P235" i="26" s="1"/>
  <c r="O235" i="26"/>
  <c r="AS320" i="1"/>
  <c r="P320" i="26" s="1"/>
  <c r="O320" i="26"/>
  <c r="AS587" i="1"/>
  <c r="P587" i="26" s="1"/>
  <c r="O587" i="26"/>
  <c r="AS3" i="1"/>
  <c r="P3" i="26" s="1"/>
  <c r="O3" i="26"/>
  <c r="AS106" i="1"/>
  <c r="P106" i="26" s="1"/>
  <c r="O106" i="26"/>
  <c r="AS133" i="1"/>
  <c r="P133" i="26" s="1"/>
  <c r="O133" i="26"/>
  <c r="AS154" i="1"/>
  <c r="P154" i="26" s="1"/>
  <c r="O154" i="26"/>
  <c r="AS168" i="1"/>
  <c r="P168" i="26" s="1"/>
  <c r="O168" i="26"/>
  <c r="AS179" i="1"/>
  <c r="P179" i="26" s="1"/>
  <c r="O179" i="26"/>
  <c r="AS187" i="1"/>
  <c r="P187" i="26" s="1"/>
  <c r="O187" i="26"/>
  <c r="AS222" i="1"/>
  <c r="P222" i="26" s="1"/>
  <c r="O222" i="26"/>
  <c r="AS252" i="1"/>
  <c r="P252" i="26" s="1"/>
  <c r="O252" i="26"/>
  <c r="AS314" i="1"/>
  <c r="P314" i="26" s="1"/>
  <c r="O314" i="26"/>
  <c r="AS323" i="1"/>
  <c r="P323" i="26" s="1"/>
  <c r="O323" i="26"/>
  <c r="AS332" i="1"/>
  <c r="P332" i="26" s="1"/>
  <c r="O332" i="26"/>
  <c r="AS426" i="1"/>
  <c r="P426" i="26" s="1"/>
  <c r="O426" i="26"/>
  <c r="AS435" i="1"/>
  <c r="P435" i="26" s="1"/>
  <c r="O435" i="26"/>
  <c r="AS446" i="1"/>
  <c r="P446" i="26" s="1"/>
  <c r="O446" i="26"/>
  <c r="AS513" i="1"/>
  <c r="P513" i="26" s="1"/>
  <c r="O513" i="26"/>
  <c r="AS582" i="1"/>
  <c r="P582" i="26" s="1"/>
  <c r="O582" i="26"/>
  <c r="AS594" i="1"/>
  <c r="P594" i="26" s="1"/>
  <c r="O594" i="26"/>
  <c r="AS826" i="1"/>
  <c r="P826" i="26" s="1"/>
  <c r="O826" i="26"/>
  <c r="AS143" i="1"/>
  <c r="P143" i="26" s="1"/>
  <c r="O143" i="26"/>
  <c r="AS267" i="1"/>
  <c r="P267" i="26" s="1"/>
  <c r="O267" i="26"/>
  <c r="AS418" i="1"/>
  <c r="P418" i="26" s="1"/>
  <c r="O418" i="26"/>
  <c r="AS442" i="1"/>
  <c r="P442" i="26" s="1"/>
  <c r="O442" i="26"/>
  <c r="AS579" i="1"/>
  <c r="P579" i="26" s="1"/>
  <c r="O579" i="26"/>
  <c r="AS5" i="1"/>
  <c r="P5" i="26" s="1"/>
  <c r="O5" i="26"/>
  <c r="AS115" i="1"/>
  <c r="P115" i="26" s="1"/>
  <c r="O115" i="26"/>
  <c r="AS134" i="1"/>
  <c r="P134" i="26" s="1"/>
  <c r="O134" i="26"/>
  <c r="AS155" i="1"/>
  <c r="P155" i="26" s="1"/>
  <c r="O155" i="26"/>
  <c r="AS169" i="1"/>
  <c r="P169" i="26" s="1"/>
  <c r="O169" i="26"/>
  <c r="AS180" i="1"/>
  <c r="P180" i="26" s="1"/>
  <c r="O180" i="26"/>
  <c r="AS188" i="1"/>
  <c r="P188" i="26" s="1"/>
  <c r="O188" i="26"/>
  <c r="AS227" i="1"/>
  <c r="P227" i="26" s="1"/>
  <c r="O227" i="26"/>
  <c r="AS258" i="1"/>
  <c r="P258" i="26" s="1"/>
  <c r="O258" i="26"/>
  <c r="AS315" i="1"/>
  <c r="P315" i="26" s="1"/>
  <c r="O315" i="26"/>
  <c r="AS324" i="1"/>
  <c r="P324" i="26" s="1"/>
  <c r="O324" i="26"/>
  <c r="AS414" i="1"/>
  <c r="P414" i="26" s="1"/>
  <c r="O414" i="26"/>
  <c r="AS427" i="1"/>
  <c r="P427" i="26" s="1"/>
  <c r="O427" i="26"/>
  <c r="AS436" i="1"/>
  <c r="P436" i="26" s="1"/>
  <c r="O436" i="26"/>
  <c r="AS449" i="1"/>
  <c r="P449" i="26" s="1"/>
  <c r="O449" i="26"/>
  <c r="AS527" i="1"/>
  <c r="P527" i="26" s="1"/>
  <c r="O527" i="26"/>
  <c r="AS583" i="1"/>
  <c r="P583" i="26" s="1"/>
  <c r="O583" i="26"/>
  <c r="AS718" i="1"/>
  <c r="P718" i="26" s="1"/>
  <c r="O718" i="26"/>
  <c r="AS828" i="1"/>
  <c r="P828" i="26" s="1"/>
  <c r="O828" i="26"/>
  <c r="AS137" i="1"/>
  <c r="P137" i="26" s="1"/>
  <c r="O137" i="26"/>
  <c r="AS260" i="1"/>
  <c r="P260" i="26" s="1"/>
  <c r="O260" i="26"/>
  <c r="AS440" i="1"/>
  <c r="P440" i="26" s="1"/>
  <c r="O440" i="26"/>
  <c r="AS545" i="1"/>
  <c r="P545" i="26" s="1"/>
  <c r="O545" i="26"/>
  <c r="AS127" i="1"/>
  <c r="P127" i="26" s="1"/>
  <c r="O127" i="26"/>
  <c r="AS184" i="1"/>
  <c r="P184" i="26" s="1"/>
  <c r="O184" i="26"/>
  <c r="AS471" i="1"/>
  <c r="P471" i="26" s="1"/>
  <c r="O471" i="26"/>
  <c r="AS6" i="1"/>
  <c r="P6" i="26" s="1"/>
  <c r="O6" i="26"/>
  <c r="AS116" i="1"/>
  <c r="P116" i="26" s="1"/>
  <c r="O116" i="26"/>
  <c r="AS136" i="1"/>
  <c r="P136" i="26" s="1"/>
  <c r="O136" i="26"/>
  <c r="AS156" i="1"/>
  <c r="P156" i="26" s="1"/>
  <c r="O156" i="26"/>
  <c r="AS170" i="1"/>
  <c r="P170" i="26" s="1"/>
  <c r="O170" i="26"/>
  <c r="AS181" i="1"/>
  <c r="P181" i="26" s="1"/>
  <c r="O181" i="26"/>
  <c r="AS196" i="1"/>
  <c r="P196" i="26" s="1"/>
  <c r="O196" i="26"/>
  <c r="AS228" i="1"/>
  <c r="P228" i="26" s="1"/>
  <c r="O228" i="26"/>
  <c r="AS259" i="1"/>
  <c r="P259" i="26" s="1"/>
  <c r="O259" i="26"/>
  <c r="AS316" i="1"/>
  <c r="P316" i="26" s="1"/>
  <c r="O316" i="26"/>
  <c r="AS325" i="1"/>
  <c r="P325" i="26" s="1"/>
  <c r="O325" i="26"/>
  <c r="AS415" i="1"/>
  <c r="P415" i="26" s="1"/>
  <c r="O415" i="26"/>
  <c r="AS428" i="1"/>
  <c r="P428" i="26" s="1"/>
  <c r="O428" i="26"/>
  <c r="AS439" i="1"/>
  <c r="P439" i="26" s="1"/>
  <c r="O439" i="26"/>
  <c r="AS454" i="1"/>
  <c r="P454" i="26" s="1"/>
  <c r="O454" i="26"/>
  <c r="AS543" i="1"/>
  <c r="P543" i="26" s="1"/>
  <c r="O543" i="26"/>
  <c r="AS584" i="1"/>
  <c r="P584" i="26" s="1"/>
  <c r="O584" i="26"/>
  <c r="AS719" i="1"/>
  <c r="P719" i="26" s="1"/>
  <c r="O719" i="26"/>
  <c r="AS829" i="1"/>
  <c r="P829" i="26" s="1"/>
  <c r="O829" i="26"/>
  <c r="AR831" i="1"/>
  <c r="O6" i="24"/>
  <c r="O7" i="24"/>
  <c r="O8" i="24"/>
  <c r="O9" i="24"/>
  <c r="O10" i="24"/>
  <c r="O11" i="24"/>
  <c r="O12" i="24"/>
  <c r="O13" i="24"/>
  <c r="O14" i="24"/>
  <c r="O15" i="24"/>
  <c r="O16" i="24"/>
  <c r="O17" i="24"/>
  <c r="O18" i="24"/>
  <c r="O19" i="24"/>
  <c r="O20" i="24"/>
  <c r="O21" i="24"/>
  <c r="O22" i="24"/>
  <c r="O23" i="24"/>
  <c r="O24" i="24"/>
  <c r="O25" i="24"/>
  <c r="O26" i="24"/>
  <c r="O27" i="24"/>
  <c r="O28" i="24"/>
  <c r="O29" i="24"/>
  <c r="O30" i="24"/>
  <c r="O31" i="24"/>
  <c r="O32" i="24"/>
  <c r="O5" i="24"/>
  <c r="L6" i="24"/>
  <c r="M6" i="24"/>
  <c r="N6" i="24"/>
  <c r="L7" i="24"/>
  <c r="M7" i="24"/>
  <c r="N7" i="24"/>
  <c r="L8" i="24"/>
  <c r="M8" i="24"/>
  <c r="N8" i="24"/>
  <c r="L9" i="24"/>
  <c r="M9" i="24"/>
  <c r="N9" i="24"/>
  <c r="L10" i="24"/>
  <c r="M10" i="24"/>
  <c r="N10" i="24"/>
  <c r="L11" i="24"/>
  <c r="M11" i="24"/>
  <c r="N11" i="24"/>
  <c r="L12" i="24"/>
  <c r="M12" i="24"/>
  <c r="N12" i="24"/>
  <c r="L13" i="24"/>
  <c r="M13" i="24"/>
  <c r="N13" i="24"/>
  <c r="L14" i="24"/>
  <c r="M14" i="24"/>
  <c r="N14" i="24"/>
  <c r="L15" i="24"/>
  <c r="M15" i="24"/>
  <c r="N15" i="24"/>
  <c r="L16" i="24"/>
  <c r="M16" i="24"/>
  <c r="N16" i="24"/>
  <c r="L17" i="24"/>
  <c r="M17" i="24"/>
  <c r="N17" i="24"/>
  <c r="L18" i="24"/>
  <c r="M18" i="24"/>
  <c r="N18" i="24"/>
  <c r="L19" i="24"/>
  <c r="M19" i="24"/>
  <c r="N19" i="24"/>
  <c r="L20" i="24"/>
  <c r="M20" i="24"/>
  <c r="N20" i="24"/>
  <c r="L21" i="24"/>
  <c r="M21" i="24"/>
  <c r="N21" i="24"/>
  <c r="L22" i="24"/>
  <c r="M22" i="24"/>
  <c r="N22" i="24"/>
  <c r="L23" i="24"/>
  <c r="M23" i="24"/>
  <c r="N23" i="24"/>
  <c r="L24" i="24"/>
  <c r="M24" i="24"/>
  <c r="N24" i="24"/>
  <c r="L25" i="24"/>
  <c r="M25" i="24"/>
  <c r="N25" i="24"/>
  <c r="L26" i="24"/>
  <c r="M26" i="24"/>
  <c r="N26" i="24"/>
  <c r="L27" i="24"/>
  <c r="M27" i="24"/>
  <c r="N27" i="24"/>
  <c r="L28" i="24"/>
  <c r="M28" i="24"/>
  <c r="N28" i="24"/>
  <c r="L29" i="24"/>
  <c r="M29" i="24"/>
  <c r="N29" i="24"/>
  <c r="L30" i="24"/>
  <c r="M30" i="24"/>
  <c r="N30" i="24"/>
  <c r="L31" i="24"/>
  <c r="M31" i="24"/>
  <c r="N31" i="24"/>
  <c r="L32" i="24"/>
  <c r="M32" i="24"/>
  <c r="N32" i="24"/>
  <c r="M5" i="24"/>
  <c r="N5" i="24"/>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Q557" i="1"/>
  <c r="AQ558" i="1"/>
  <c r="AQ559" i="1"/>
  <c r="AQ560" i="1"/>
  <c r="AQ561" i="1"/>
  <c r="AQ562" i="1"/>
  <c r="AQ563" i="1"/>
  <c r="AQ564" i="1"/>
  <c r="AQ565" i="1"/>
  <c r="AQ566" i="1"/>
  <c r="AQ567" i="1"/>
  <c r="AQ568" i="1"/>
  <c r="AQ569" i="1"/>
  <c r="AQ570" i="1"/>
  <c r="AQ571" i="1"/>
  <c r="AQ572" i="1"/>
  <c r="AQ573" i="1"/>
  <c r="AQ574" i="1"/>
  <c r="AQ575" i="1"/>
  <c r="AQ576" i="1"/>
  <c r="AQ577" i="1"/>
  <c r="AQ578" i="1"/>
  <c r="AQ579" i="1"/>
  <c r="AQ580" i="1"/>
  <c r="AQ581" i="1"/>
  <c r="AQ582" i="1"/>
  <c r="AQ583" i="1"/>
  <c r="AQ584" i="1"/>
  <c r="AQ585" i="1"/>
  <c r="AQ586" i="1"/>
  <c r="AQ587" i="1"/>
  <c r="AQ588" i="1"/>
  <c r="AQ589" i="1"/>
  <c r="AQ590" i="1"/>
  <c r="AQ591" i="1"/>
  <c r="AQ592" i="1"/>
  <c r="AQ593" i="1"/>
  <c r="AQ594" i="1"/>
  <c r="AQ595" i="1"/>
  <c r="AQ596" i="1"/>
  <c r="AQ597" i="1"/>
  <c r="AQ598" i="1"/>
  <c r="AQ599" i="1"/>
  <c r="AQ600" i="1"/>
  <c r="AQ601" i="1"/>
  <c r="AQ602" i="1"/>
  <c r="AQ603" i="1"/>
  <c r="AQ604" i="1"/>
  <c r="AQ605" i="1"/>
  <c r="AQ606" i="1"/>
  <c r="AQ607" i="1"/>
  <c r="AQ608" i="1"/>
  <c r="AQ609" i="1"/>
  <c r="AQ610" i="1"/>
  <c r="AQ611" i="1"/>
  <c r="AQ612" i="1"/>
  <c r="AQ613" i="1"/>
  <c r="AQ614" i="1"/>
  <c r="AQ615" i="1"/>
  <c r="AQ616" i="1"/>
  <c r="AQ617" i="1"/>
  <c r="AQ618" i="1"/>
  <c r="AQ619" i="1"/>
  <c r="AQ620" i="1"/>
  <c r="AQ621" i="1"/>
  <c r="AQ622" i="1"/>
  <c r="AQ623" i="1"/>
  <c r="AQ624" i="1"/>
  <c r="AQ625" i="1"/>
  <c r="AQ626" i="1"/>
  <c r="AQ627" i="1"/>
  <c r="AQ628" i="1"/>
  <c r="AQ629" i="1"/>
  <c r="AQ630" i="1"/>
  <c r="AQ631" i="1"/>
  <c r="AQ632" i="1"/>
  <c r="AQ633" i="1"/>
  <c r="AQ634" i="1"/>
  <c r="AQ635" i="1"/>
  <c r="AQ636" i="1"/>
  <c r="AQ637" i="1"/>
  <c r="AQ638" i="1"/>
  <c r="AQ639" i="1"/>
  <c r="AQ640" i="1"/>
  <c r="AQ641" i="1"/>
  <c r="AQ642" i="1"/>
  <c r="AQ643" i="1"/>
  <c r="AQ644" i="1"/>
  <c r="AQ645" i="1"/>
  <c r="AQ646" i="1"/>
  <c r="AQ647" i="1"/>
  <c r="AQ648" i="1"/>
  <c r="AQ649" i="1"/>
  <c r="AQ650" i="1"/>
  <c r="AQ651" i="1"/>
  <c r="AQ652" i="1"/>
  <c r="AQ653" i="1"/>
  <c r="AQ654" i="1"/>
  <c r="AQ655" i="1"/>
  <c r="AQ656" i="1"/>
  <c r="AQ657" i="1"/>
  <c r="AQ658" i="1"/>
  <c r="AQ659" i="1"/>
  <c r="AQ660" i="1"/>
  <c r="AQ661" i="1"/>
  <c r="AQ662" i="1"/>
  <c r="AQ663" i="1"/>
  <c r="AQ664" i="1"/>
  <c r="AQ665" i="1"/>
  <c r="AQ666" i="1"/>
  <c r="AQ667" i="1"/>
  <c r="AQ668"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Q702" i="1"/>
  <c r="AQ703" i="1"/>
  <c r="AQ704" i="1"/>
  <c r="AQ705" i="1"/>
  <c r="AQ706" i="1"/>
  <c r="AQ707" i="1"/>
  <c r="AQ708" i="1"/>
  <c r="AQ709" i="1"/>
  <c r="AQ710" i="1"/>
  <c r="AQ711" i="1"/>
  <c r="AQ712" i="1"/>
  <c r="AQ713" i="1"/>
  <c r="AQ714" i="1"/>
  <c r="AQ715" i="1"/>
  <c r="AQ716" i="1"/>
  <c r="AQ717" i="1"/>
  <c r="AQ718" i="1"/>
  <c r="AQ719" i="1"/>
  <c r="AQ720" i="1"/>
  <c r="AQ721" i="1"/>
  <c r="AQ722" i="1"/>
  <c r="AQ723" i="1"/>
  <c r="AQ724" i="1"/>
  <c r="AQ725" i="1"/>
  <c r="AQ726" i="1"/>
  <c r="AQ727" i="1"/>
  <c r="AQ728" i="1"/>
  <c r="AQ729" i="1"/>
  <c r="AQ730" i="1"/>
  <c r="AQ731" i="1"/>
  <c r="AQ732" i="1"/>
  <c r="AQ733" i="1"/>
  <c r="AQ734" i="1"/>
  <c r="AQ735" i="1"/>
  <c r="AQ736" i="1"/>
  <c r="AQ737" i="1"/>
  <c r="AQ738" i="1"/>
  <c r="AQ739" i="1"/>
  <c r="AQ740" i="1"/>
  <c r="AQ741" i="1"/>
  <c r="AQ742" i="1"/>
  <c r="AQ743" i="1"/>
  <c r="AQ744" i="1"/>
  <c r="AQ745" i="1"/>
  <c r="AQ746" i="1"/>
  <c r="AQ747" i="1"/>
  <c r="AQ748" i="1"/>
  <c r="AQ749" i="1"/>
  <c r="AQ750" i="1"/>
  <c r="AQ751" i="1"/>
  <c r="AQ752" i="1"/>
  <c r="AQ753" i="1"/>
  <c r="AQ754" i="1"/>
  <c r="AQ755" i="1"/>
  <c r="AQ756" i="1"/>
  <c r="AQ757" i="1"/>
  <c r="AQ758" i="1"/>
  <c r="AQ759" i="1"/>
  <c r="AQ760" i="1"/>
  <c r="AQ761" i="1"/>
  <c r="AQ762" i="1"/>
  <c r="AQ763" i="1"/>
  <c r="AQ764" i="1"/>
  <c r="AQ765" i="1"/>
  <c r="AQ766" i="1"/>
  <c r="AQ767" i="1"/>
  <c r="AQ768" i="1"/>
  <c r="AQ769" i="1"/>
  <c r="AQ770" i="1"/>
  <c r="AQ771" i="1"/>
  <c r="AQ772" i="1"/>
  <c r="AQ773" i="1"/>
  <c r="AQ774" i="1"/>
  <c r="AQ775" i="1"/>
  <c r="AQ776" i="1"/>
  <c r="AQ777" i="1"/>
  <c r="AQ778" i="1"/>
  <c r="AQ779" i="1"/>
  <c r="AQ780" i="1"/>
  <c r="AQ781" i="1"/>
  <c r="AQ782" i="1"/>
  <c r="AQ783" i="1"/>
  <c r="AQ784" i="1"/>
  <c r="AQ785" i="1"/>
  <c r="AQ786" i="1"/>
  <c r="AQ787" i="1"/>
  <c r="AQ788" i="1"/>
  <c r="AQ789" i="1"/>
  <c r="AQ790" i="1"/>
  <c r="AQ791" i="1"/>
  <c r="AQ792" i="1"/>
  <c r="AQ793" i="1"/>
  <c r="AQ794" i="1"/>
  <c r="AQ795" i="1"/>
  <c r="AQ796" i="1"/>
  <c r="AQ797" i="1"/>
  <c r="AQ798" i="1"/>
  <c r="AQ799" i="1"/>
  <c r="AQ800" i="1"/>
  <c r="AQ801" i="1"/>
  <c r="AQ802" i="1"/>
  <c r="AQ803" i="1"/>
  <c r="AQ804" i="1"/>
  <c r="AQ805" i="1"/>
  <c r="AQ806" i="1"/>
  <c r="AQ807" i="1"/>
  <c r="AQ808" i="1"/>
  <c r="AQ809" i="1"/>
  <c r="AQ810" i="1"/>
  <c r="AQ811" i="1"/>
  <c r="AQ812" i="1"/>
  <c r="AQ813" i="1"/>
  <c r="AQ814" i="1"/>
  <c r="AQ815" i="1"/>
  <c r="AQ816" i="1"/>
  <c r="AQ817" i="1"/>
  <c r="AQ818" i="1"/>
  <c r="AQ819" i="1"/>
  <c r="AQ820" i="1"/>
  <c r="AQ821" i="1"/>
  <c r="AQ822" i="1"/>
  <c r="AQ823" i="1"/>
  <c r="AQ824" i="1"/>
  <c r="AQ825" i="1"/>
  <c r="AQ826" i="1"/>
  <c r="AQ827" i="1"/>
  <c r="AQ828" i="1"/>
  <c r="AQ829" i="1"/>
  <c r="AQ830" i="1"/>
  <c r="AQ2" i="1"/>
  <c r="AC217" i="1"/>
  <c r="AF217" i="1" s="1"/>
  <c r="AC218" i="1"/>
  <c r="AF218" i="1" s="1"/>
  <c r="AC219" i="1"/>
  <c r="AF219" i="1" s="1"/>
  <c r="AC216" i="1"/>
  <c r="AF216" i="1" s="1"/>
  <c r="AC209" i="1"/>
  <c r="AC207" i="1"/>
  <c r="AC206" i="1"/>
  <c r="AC205" i="1"/>
  <c r="AC204" i="1"/>
  <c r="AC203" i="1"/>
  <c r="AC202" i="1"/>
  <c r="AC191" i="1"/>
  <c r="AC190" i="1"/>
  <c r="AC189" i="1"/>
  <c r="AC177" i="1"/>
  <c r="AC176" i="1"/>
  <c r="AC167" i="1"/>
  <c r="AC166" i="1"/>
  <c r="AC165" i="1"/>
  <c r="AC160" i="1"/>
  <c r="AC159" i="1"/>
  <c r="AC158" i="1"/>
  <c r="AC149" i="1"/>
  <c r="AC148" i="1"/>
  <c r="AC147" i="1"/>
  <c r="AC146" i="1"/>
  <c r="AC141" i="1"/>
  <c r="AC140" i="1"/>
  <c r="AC139" i="1"/>
  <c r="AC138" i="1"/>
  <c r="AC135" i="1"/>
  <c r="AC131" i="1"/>
  <c r="AC130" i="1"/>
  <c r="AA219" i="1"/>
  <c r="AA218" i="1"/>
  <c r="AA217" i="1"/>
  <c r="AA216" i="1"/>
  <c r="AA209" i="1"/>
  <c r="AA207" i="1"/>
  <c r="AA206" i="1"/>
  <c r="AA205" i="1"/>
  <c r="AA204" i="1"/>
  <c r="AA203" i="1"/>
  <c r="AA202" i="1"/>
  <c r="AA191" i="1"/>
  <c r="AA190" i="1"/>
  <c r="AA189" i="1"/>
  <c r="AA177" i="1"/>
  <c r="AA176" i="1"/>
  <c r="AA167" i="1"/>
  <c r="AA166" i="1"/>
  <c r="AA165" i="1"/>
  <c r="AA160" i="1"/>
  <c r="AA159" i="1"/>
  <c r="AA158" i="1"/>
  <c r="AA149" i="1"/>
  <c r="AA148" i="1"/>
  <c r="AA147" i="1"/>
  <c r="AA146" i="1"/>
  <c r="AA141" i="1"/>
  <c r="AA140" i="1"/>
  <c r="AA139" i="1"/>
  <c r="AA138" i="1"/>
  <c r="AA135" i="1"/>
  <c r="AA131" i="1"/>
  <c r="AA130" i="1"/>
  <c r="AS831" i="1" l="1"/>
  <c r="P831" i="26" s="1"/>
  <c r="O831" i="26"/>
  <c r="AF203" i="1"/>
  <c r="AR203" i="1"/>
  <c r="AF131" i="1"/>
  <c r="AR131" i="1"/>
  <c r="AF135" i="1"/>
  <c r="AR135" i="1"/>
  <c r="AF149" i="1"/>
  <c r="AR149" i="1"/>
  <c r="AF177" i="1"/>
  <c r="AR177" i="1"/>
  <c r="AF206" i="1"/>
  <c r="AR206" i="1"/>
  <c r="AF176" i="1"/>
  <c r="AR176" i="1"/>
  <c r="AF166" i="1"/>
  <c r="AR166" i="1"/>
  <c r="AF167" i="1"/>
  <c r="AR167" i="1"/>
  <c r="AF158" i="1"/>
  <c r="AR158" i="1"/>
  <c r="AF139" i="1"/>
  <c r="AR139" i="1"/>
  <c r="AF159" i="1"/>
  <c r="AR159" i="1"/>
  <c r="AF190" i="1"/>
  <c r="AR190" i="1"/>
  <c r="AF209" i="1"/>
  <c r="AR209" i="1"/>
  <c r="AF146" i="1"/>
  <c r="AR146" i="1"/>
  <c r="AF147" i="1"/>
  <c r="AR147" i="1"/>
  <c r="AF205" i="1"/>
  <c r="AR205" i="1"/>
  <c r="AF138" i="1"/>
  <c r="AR138" i="1"/>
  <c r="AF207" i="1"/>
  <c r="AR207" i="1"/>
  <c r="AF140" i="1"/>
  <c r="AR140" i="1"/>
  <c r="AF160" i="1"/>
  <c r="AR160" i="1"/>
  <c r="AF191" i="1"/>
  <c r="AR191" i="1"/>
  <c r="AF130" i="1"/>
  <c r="AR130" i="1"/>
  <c r="AF204" i="1"/>
  <c r="AR204" i="1"/>
  <c r="AF148" i="1"/>
  <c r="AR148" i="1"/>
  <c r="AF189" i="1"/>
  <c r="AR189" i="1"/>
  <c r="AF141" i="1"/>
  <c r="AR141" i="1"/>
  <c r="AF165" i="1"/>
  <c r="AR165" i="1"/>
  <c r="AF202" i="1"/>
  <c r="AR202" i="1"/>
  <c r="AG740" i="1"/>
  <c r="AD740" i="1"/>
  <c r="AD820" i="1"/>
  <c r="AG820" i="1" s="1"/>
  <c r="AD819" i="1"/>
  <c r="AD817" i="1"/>
  <c r="AD816" i="1"/>
  <c r="AG816" i="1" s="1"/>
  <c r="AD813" i="1"/>
  <c r="AG813" i="1" s="1"/>
  <c r="AD810" i="1"/>
  <c r="AG810" i="1" s="1"/>
  <c r="AD805" i="1"/>
  <c r="AD804" i="1"/>
  <c r="AG804" i="1" s="1"/>
  <c r="AD803" i="1"/>
  <c r="AG803" i="1" s="1"/>
  <c r="AD802" i="1"/>
  <c r="AD791" i="1"/>
  <c r="AD790" i="1"/>
  <c r="AD769" i="1"/>
  <c r="AD767" i="1"/>
  <c r="AG767" i="1" s="1"/>
  <c r="AD765" i="1"/>
  <c r="AD760" i="1"/>
  <c r="AD759" i="1"/>
  <c r="AD757" i="1"/>
  <c r="AD756" i="1"/>
  <c r="AD755" i="1"/>
  <c r="AD754" i="1"/>
  <c r="AD753" i="1"/>
  <c r="AD751" i="1"/>
  <c r="AD750" i="1"/>
  <c r="AD742" i="1"/>
  <c r="AD738" i="1"/>
  <c r="AD733" i="1"/>
  <c r="AD732" i="1"/>
  <c r="AD812" i="1"/>
  <c r="AG812" i="1" s="1"/>
  <c r="AD811" i="1"/>
  <c r="AG811" i="1" s="1"/>
  <c r="AD809" i="1"/>
  <c r="AG809" i="1" s="1"/>
  <c r="AD808" i="1"/>
  <c r="AG808" i="1" s="1"/>
  <c r="AF734" i="1"/>
  <c r="AD729" i="1"/>
  <c r="AD728" i="1"/>
  <c r="AC815" i="1"/>
  <c r="AF815" i="1" s="1"/>
  <c r="AC814" i="1"/>
  <c r="AF814" i="1" s="1"/>
  <c r="AC747" i="1"/>
  <c r="AC727" i="1"/>
  <c r="AF727" i="1" s="1"/>
  <c r="AC726" i="1"/>
  <c r="AF726" i="1" s="1"/>
  <c r="AF736" i="1"/>
  <c r="AC736" i="1"/>
  <c r="AC821" i="1"/>
  <c r="AF821" i="1" s="1"/>
  <c r="AC818" i="1"/>
  <c r="AF818" i="1" s="1"/>
  <c r="AC807" i="1"/>
  <c r="AC801" i="1"/>
  <c r="AC800" i="1"/>
  <c r="AC799" i="1"/>
  <c r="AC798" i="1"/>
  <c r="AC797" i="1"/>
  <c r="AF797" i="1" s="1"/>
  <c r="AC796" i="1"/>
  <c r="AF796" i="1" s="1"/>
  <c r="AC795" i="1"/>
  <c r="AC794" i="1"/>
  <c r="AC793" i="1"/>
  <c r="AC792" i="1"/>
  <c r="AC789" i="1"/>
  <c r="AC788" i="1"/>
  <c r="AC787" i="1"/>
  <c r="AC786" i="1"/>
  <c r="AC785" i="1"/>
  <c r="AC784" i="1"/>
  <c r="AC783" i="1"/>
  <c r="AF783" i="1" s="1"/>
  <c r="AC782" i="1"/>
  <c r="AC781" i="1"/>
  <c r="AC780" i="1"/>
  <c r="AF780" i="1" s="1"/>
  <c r="AC779" i="1"/>
  <c r="AC778" i="1"/>
  <c r="AC777" i="1"/>
  <c r="AF777" i="1" s="1"/>
  <c r="AC776" i="1"/>
  <c r="AF776" i="1" s="1"/>
  <c r="AC775" i="1"/>
  <c r="AF775" i="1" s="1"/>
  <c r="AC774" i="1"/>
  <c r="AF774" i="1" s="1"/>
  <c r="AC773" i="1"/>
  <c r="AC772" i="1"/>
  <c r="AF772" i="1" s="1"/>
  <c r="AC771" i="1"/>
  <c r="AC770" i="1"/>
  <c r="AF770" i="1" s="1"/>
  <c r="AC768" i="1"/>
  <c r="AC766" i="1"/>
  <c r="AF766" i="1" s="1"/>
  <c r="AC764" i="1"/>
  <c r="AC763" i="1"/>
  <c r="AF763" i="1" s="1"/>
  <c r="AC762" i="1"/>
  <c r="AF762" i="1" s="1"/>
  <c r="AC761" i="1"/>
  <c r="AC758" i="1"/>
  <c r="AC752" i="1"/>
  <c r="AC749" i="1"/>
  <c r="AC748" i="1"/>
  <c r="AC746" i="1"/>
  <c r="AC745" i="1"/>
  <c r="AC744" i="1"/>
  <c r="AC743" i="1"/>
  <c r="AC741" i="1"/>
  <c r="AC739" i="1"/>
  <c r="AC737" i="1"/>
  <c r="AC735" i="1"/>
  <c r="AC731" i="1"/>
  <c r="AC730" i="1"/>
  <c r="AA791" i="1"/>
  <c r="AA790" i="1"/>
  <c r="AA785" i="1"/>
  <c r="AA784" i="1"/>
  <c r="AS165" i="1" l="1"/>
  <c r="P165" i="26" s="1"/>
  <c r="O165" i="26"/>
  <c r="AS147" i="1"/>
  <c r="P147" i="26" s="1"/>
  <c r="O147" i="26"/>
  <c r="AS166" i="1"/>
  <c r="P166" i="26" s="1"/>
  <c r="O166" i="26"/>
  <c r="AS141" i="1"/>
  <c r="P141" i="26" s="1"/>
  <c r="O141" i="26"/>
  <c r="AS130" i="1"/>
  <c r="P130" i="26" s="1"/>
  <c r="O130" i="26"/>
  <c r="AS207" i="1"/>
  <c r="P207" i="26" s="1"/>
  <c r="O207" i="26"/>
  <c r="AS146" i="1"/>
  <c r="P146" i="26" s="1"/>
  <c r="O146" i="26"/>
  <c r="AS139" i="1"/>
  <c r="P139" i="26" s="1"/>
  <c r="O139" i="26"/>
  <c r="AS176" i="1"/>
  <c r="P176" i="26" s="1"/>
  <c r="O176" i="26"/>
  <c r="AS135" i="1"/>
  <c r="P135" i="26" s="1"/>
  <c r="O135" i="26"/>
  <c r="AS140" i="1"/>
  <c r="P140" i="26" s="1"/>
  <c r="O140" i="26"/>
  <c r="AS149" i="1"/>
  <c r="P149" i="26" s="1"/>
  <c r="O149" i="26"/>
  <c r="AS189" i="1"/>
  <c r="P189" i="26" s="1"/>
  <c r="O189" i="26"/>
  <c r="AS138" i="1"/>
  <c r="P138" i="26" s="1"/>
  <c r="O138" i="26"/>
  <c r="AS206" i="1"/>
  <c r="P206" i="26" s="1"/>
  <c r="O206" i="26"/>
  <c r="AS202" i="1"/>
  <c r="P202" i="26" s="1"/>
  <c r="O202" i="26"/>
  <c r="AS148" i="1"/>
  <c r="P148" i="26" s="1"/>
  <c r="O148" i="26"/>
  <c r="AS160" i="1"/>
  <c r="P160" i="26" s="1"/>
  <c r="O160" i="26"/>
  <c r="AS205" i="1"/>
  <c r="P205" i="26" s="1"/>
  <c r="O205" i="26"/>
  <c r="AS190" i="1"/>
  <c r="P190" i="26" s="1"/>
  <c r="O190" i="26"/>
  <c r="AS167" i="1"/>
  <c r="P167" i="26" s="1"/>
  <c r="O167" i="26"/>
  <c r="AS177" i="1"/>
  <c r="P177" i="26" s="1"/>
  <c r="O177" i="26"/>
  <c r="AS203" i="1"/>
  <c r="P203" i="26" s="1"/>
  <c r="O203" i="26"/>
  <c r="AS159" i="1"/>
  <c r="P159" i="26" s="1"/>
  <c r="O159" i="26"/>
  <c r="AS191" i="1"/>
  <c r="P191" i="26" s="1"/>
  <c r="O191" i="26"/>
  <c r="AS209" i="1"/>
  <c r="P209" i="26" s="1"/>
  <c r="O209" i="26"/>
  <c r="AS158" i="1"/>
  <c r="P158" i="26" s="1"/>
  <c r="O158" i="26"/>
  <c r="AS131" i="1"/>
  <c r="P131" i="26" s="1"/>
  <c r="O131" i="26"/>
  <c r="AS204" i="1"/>
  <c r="P204" i="26" s="1"/>
  <c r="O204" i="26"/>
  <c r="AF741" i="1"/>
  <c r="AR741" i="1"/>
  <c r="AG729" i="1"/>
  <c r="AR729" i="1"/>
  <c r="AF743" i="1"/>
  <c r="AR743" i="1"/>
  <c r="AF795" i="1"/>
  <c r="AR795" i="1"/>
  <c r="AG732" i="1"/>
  <c r="AR732" i="1"/>
  <c r="AF752" i="1"/>
  <c r="AR752" i="1"/>
  <c r="AF778" i="1"/>
  <c r="AR778" i="1"/>
  <c r="AF786" i="1"/>
  <c r="AR786" i="1"/>
  <c r="AG733" i="1"/>
  <c r="AR733" i="1"/>
  <c r="AG819" i="1"/>
  <c r="AR819" i="1"/>
  <c r="AG759" i="1"/>
  <c r="AR759" i="1"/>
  <c r="AF744" i="1"/>
  <c r="AR744" i="1"/>
  <c r="AF773" i="1"/>
  <c r="AR773" i="1"/>
  <c r="AF781" i="1"/>
  <c r="AR781" i="1"/>
  <c r="AF789" i="1"/>
  <c r="AR789" i="1"/>
  <c r="AF799" i="1"/>
  <c r="AR799" i="1"/>
  <c r="AG750" i="1"/>
  <c r="AR750" i="1"/>
  <c r="AG760" i="1"/>
  <c r="AR760" i="1"/>
  <c r="AF749" i="1"/>
  <c r="AR749" i="1"/>
  <c r="AF785" i="1"/>
  <c r="AR785" i="1"/>
  <c r="AG728" i="1"/>
  <c r="AR728" i="1"/>
  <c r="AG817" i="1"/>
  <c r="AR817" i="1"/>
  <c r="AF758" i="1"/>
  <c r="AR758" i="1"/>
  <c r="AF787" i="1"/>
  <c r="AR787" i="1"/>
  <c r="AG802" i="1"/>
  <c r="AR802" i="1"/>
  <c r="AF782" i="1"/>
  <c r="AR782" i="1"/>
  <c r="AF792" i="1"/>
  <c r="AR792" i="1"/>
  <c r="AF800" i="1"/>
  <c r="AR800" i="1"/>
  <c r="AG751" i="1"/>
  <c r="AR751" i="1"/>
  <c r="AG765" i="1"/>
  <c r="AR765" i="1"/>
  <c r="AG805" i="1"/>
  <c r="AR805" i="1"/>
  <c r="AF768" i="1"/>
  <c r="AR768" i="1"/>
  <c r="AG790" i="1"/>
  <c r="AR790" i="1"/>
  <c r="AG791" i="1"/>
  <c r="AR791" i="1"/>
  <c r="AF771" i="1"/>
  <c r="AR771" i="1"/>
  <c r="AG738" i="1"/>
  <c r="AR738" i="1"/>
  <c r="AF788" i="1"/>
  <c r="AR788" i="1"/>
  <c r="AF798" i="1"/>
  <c r="AR798" i="1"/>
  <c r="AF730" i="1"/>
  <c r="AR730" i="1"/>
  <c r="AF745" i="1"/>
  <c r="AR745" i="1"/>
  <c r="AF731" i="1"/>
  <c r="AR731" i="1"/>
  <c r="AF746" i="1"/>
  <c r="AR746" i="1"/>
  <c r="AF764" i="1"/>
  <c r="AR764" i="1"/>
  <c r="AF793" i="1"/>
  <c r="AR793" i="1"/>
  <c r="AF801" i="1"/>
  <c r="AR801" i="1"/>
  <c r="AF747" i="1"/>
  <c r="AR747" i="1"/>
  <c r="AG753" i="1"/>
  <c r="AR753" i="1"/>
  <c r="AF737" i="1"/>
  <c r="AR737" i="1"/>
  <c r="AG755" i="1"/>
  <c r="AR755" i="1"/>
  <c r="AF739" i="1"/>
  <c r="AR739" i="1"/>
  <c r="AG756" i="1"/>
  <c r="AR756" i="1"/>
  <c r="AF779" i="1"/>
  <c r="AR779" i="1"/>
  <c r="AG757" i="1"/>
  <c r="AR757" i="1"/>
  <c r="AF761" i="1"/>
  <c r="AR761" i="1"/>
  <c r="AG742" i="1"/>
  <c r="AR742" i="1"/>
  <c r="AF735" i="1"/>
  <c r="AR735" i="1"/>
  <c r="AF748" i="1"/>
  <c r="AR748" i="1"/>
  <c r="AF784" i="1"/>
  <c r="AR784" i="1"/>
  <c r="AF794" i="1"/>
  <c r="AR794" i="1"/>
  <c r="AF807" i="1"/>
  <c r="AR807" i="1"/>
  <c r="AG754" i="1"/>
  <c r="AR754" i="1"/>
  <c r="AG769" i="1"/>
  <c r="AR769" i="1"/>
  <c r="Y821" i="1"/>
  <c r="AA821" i="1" s="1"/>
  <c r="Y820" i="1"/>
  <c r="AA820" i="1" s="1"/>
  <c r="Y819" i="1"/>
  <c r="AA819" i="1" s="1"/>
  <c r="Y818" i="1"/>
  <c r="AA818" i="1" s="1"/>
  <c r="Y817" i="1"/>
  <c r="AA817" i="1" s="1"/>
  <c r="Y816" i="1"/>
  <c r="AA816" i="1" s="1"/>
  <c r="Y815" i="1"/>
  <c r="AA815" i="1" s="1"/>
  <c r="Y814" i="1"/>
  <c r="AA814" i="1" s="1"/>
  <c r="Y813" i="1"/>
  <c r="AA813" i="1" s="1"/>
  <c r="Y812" i="1"/>
  <c r="AA812" i="1" s="1"/>
  <c r="Y811" i="1"/>
  <c r="AA811" i="1" s="1"/>
  <c r="Y810" i="1"/>
  <c r="AA810" i="1" s="1"/>
  <c r="Y809" i="1"/>
  <c r="AA809" i="1" s="1"/>
  <c r="Y808" i="1"/>
  <c r="AA808" i="1" s="1"/>
  <c r="Y807" i="1"/>
  <c r="AA807" i="1" s="1"/>
  <c r="Y805" i="1"/>
  <c r="AA805" i="1" s="1"/>
  <c r="Y804" i="1"/>
  <c r="AA804" i="1" s="1"/>
  <c r="Y803" i="1"/>
  <c r="AA803" i="1" s="1"/>
  <c r="Y802" i="1"/>
  <c r="AA802" i="1" s="1"/>
  <c r="Y801" i="1"/>
  <c r="AA801" i="1" s="1"/>
  <c r="Y800" i="1"/>
  <c r="AA800" i="1" s="1"/>
  <c r="Y799" i="1"/>
  <c r="AA799" i="1" s="1"/>
  <c r="Y798" i="1"/>
  <c r="AA798" i="1" s="1"/>
  <c r="Y797" i="1"/>
  <c r="AA797" i="1" s="1"/>
  <c r="Y796" i="1"/>
  <c r="AA796" i="1" s="1"/>
  <c r="Y795" i="1"/>
  <c r="AA795" i="1" s="1"/>
  <c r="Y794" i="1"/>
  <c r="AA794" i="1" s="1"/>
  <c r="Y793" i="1"/>
  <c r="AA793" i="1" s="1"/>
  <c r="Y792" i="1"/>
  <c r="AA792" i="1" s="1"/>
  <c r="Y789" i="1"/>
  <c r="AA789" i="1" s="1"/>
  <c r="Y788" i="1"/>
  <c r="AA788" i="1" s="1"/>
  <c r="Y787" i="1"/>
  <c r="AA787" i="1" s="1"/>
  <c r="Y786" i="1"/>
  <c r="AA786" i="1" s="1"/>
  <c r="Y783" i="1"/>
  <c r="AA783" i="1" s="1"/>
  <c r="Y782" i="1"/>
  <c r="AA782" i="1" s="1"/>
  <c r="Y781" i="1"/>
  <c r="AA781" i="1" s="1"/>
  <c r="Y780" i="1"/>
  <c r="AA780" i="1" s="1"/>
  <c r="Y779" i="1"/>
  <c r="AA779" i="1" s="1"/>
  <c r="Y778" i="1"/>
  <c r="AA778" i="1" s="1"/>
  <c r="Y777" i="1"/>
  <c r="AA777" i="1" s="1"/>
  <c r="Y776" i="1"/>
  <c r="AA776" i="1" s="1"/>
  <c r="Y775" i="1"/>
  <c r="AA775" i="1" s="1"/>
  <c r="Y774" i="1"/>
  <c r="AA774" i="1" s="1"/>
  <c r="Y773" i="1"/>
  <c r="AA773" i="1" s="1"/>
  <c r="Y772" i="1"/>
  <c r="AA772" i="1" s="1"/>
  <c r="Y771" i="1"/>
  <c r="AA771" i="1" s="1"/>
  <c r="Y770" i="1"/>
  <c r="AA770" i="1" s="1"/>
  <c r="Y769" i="1"/>
  <c r="AA769" i="1" s="1"/>
  <c r="Y768" i="1"/>
  <c r="AA768" i="1" s="1"/>
  <c r="Y767" i="1"/>
  <c r="AA767" i="1" s="1"/>
  <c r="Y766" i="1"/>
  <c r="AA766" i="1" s="1"/>
  <c r="Y765" i="1"/>
  <c r="AA765" i="1" s="1"/>
  <c r="Y764" i="1"/>
  <c r="AA764" i="1" s="1"/>
  <c r="Y763" i="1"/>
  <c r="AA763" i="1" s="1"/>
  <c r="Y762" i="1"/>
  <c r="AA762" i="1" s="1"/>
  <c r="Y761" i="1"/>
  <c r="AA761" i="1" s="1"/>
  <c r="Y760" i="1"/>
  <c r="AA760" i="1" s="1"/>
  <c r="Y759" i="1"/>
  <c r="AA759" i="1" s="1"/>
  <c r="Y758" i="1"/>
  <c r="AA758" i="1" s="1"/>
  <c r="Y757" i="1"/>
  <c r="AA757" i="1" s="1"/>
  <c r="Y756" i="1"/>
  <c r="AA756" i="1" s="1"/>
  <c r="Y755" i="1"/>
  <c r="AA755" i="1" s="1"/>
  <c r="Y754" i="1"/>
  <c r="AA754" i="1" s="1"/>
  <c r="Y753" i="1"/>
  <c r="AA753" i="1" s="1"/>
  <c r="Y752" i="1"/>
  <c r="AA752" i="1" s="1"/>
  <c r="Y751" i="1"/>
  <c r="AA751" i="1" s="1"/>
  <c r="Y750" i="1"/>
  <c r="AA750" i="1" s="1"/>
  <c r="Y749" i="1"/>
  <c r="AA749" i="1" s="1"/>
  <c r="Y748" i="1"/>
  <c r="AA748" i="1" s="1"/>
  <c r="Y747" i="1"/>
  <c r="AA747" i="1" s="1"/>
  <c r="Y746" i="1"/>
  <c r="AA746" i="1" s="1"/>
  <c r="Y745" i="1"/>
  <c r="AA745" i="1" s="1"/>
  <c r="Y744" i="1"/>
  <c r="AA744" i="1" s="1"/>
  <c r="Y743" i="1"/>
  <c r="AA743" i="1" s="1"/>
  <c r="Y742" i="1"/>
  <c r="AA742" i="1" s="1"/>
  <c r="Y741" i="1"/>
  <c r="AA741" i="1" s="1"/>
  <c r="Y740" i="1"/>
  <c r="AA740" i="1" s="1"/>
  <c r="Y739" i="1"/>
  <c r="AA739" i="1" s="1"/>
  <c r="Y738" i="1"/>
  <c r="AA738" i="1" s="1"/>
  <c r="Y737" i="1"/>
  <c r="AA737" i="1" s="1"/>
  <c r="Y736" i="1"/>
  <c r="AA736" i="1" s="1"/>
  <c r="Y735" i="1"/>
  <c r="AA735" i="1" s="1"/>
  <c r="AA734" i="1"/>
  <c r="Y733" i="1"/>
  <c r="AA733" i="1" s="1"/>
  <c r="Y732" i="1"/>
  <c r="AA732" i="1" s="1"/>
  <c r="Y731" i="1"/>
  <c r="AA731" i="1" s="1"/>
  <c r="Y730" i="1"/>
  <c r="AA730" i="1" s="1"/>
  <c r="Y729" i="1"/>
  <c r="AA729" i="1" s="1"/>
  <c r="Y728" i="1"/>
  <c r="AA728" i="1" s="1"/>
  <c r="Y727" i="1"/>
  <c r="AA727" i="1" s="1"/>
  <c r="Y726" i="1"/>
  <c r="AA726" i="1" s="1"/>
  <c r="AS794" i="1" l="1"/>
  <c r="P794" i="26" s="1"/>
  <c r="O794" i="26"/>
  <c r="AS753" i="1"/>
  <c r="P753" i="26" s="1"/>
  <c r="O753" i="26"/>
  <c r="AS730" i="1"/>
  <c r="P730" i="26" s="1"/>
  <c r="O730" i="26"/>
  <c r="AS771" i="1"/>
  <c r="P771" i="26" s="1"/>
  <c r="O771" i="26"/>
  <c r="AS805" i="1"/>
  <c r="P805" i="26" s="1"/>
  <c r="O805" i="26"/>
  <c r="AS792" i="1"/>
  <c r="P792" i="26" s="1"/>
  <c r="O792" i="26"/>
  <c r="AS758" i="1"/>
  <c r="P758" i="26" s="1"/>
  <c r="O758" i="26"/>
  <c r="AS749" i="1"/>
  <c r="P749" i="26" s="1"/>
  <c r="O749" i="26"/>
  <c r="AS789" i="1"/>
  <c r="P789" i="26" s="1"/>
  <c r="O789" i="26"/>
  <c r="AS759" i="1"/>
  <c r="P759" i="26" s="1"/>
  <c r="O759" i="26"/>
  <c r="AS778" i="1"/>
  <c r="P778" i="26" s="1"/>
  <c r="O778" i="26"/>
  <c r="AS743" i="1"/>
  <c r="P743" i="26" s="1"/>
  <c r="O743" i="26"/>
  <c r="AS742" i="1"/>
  <c r="P742" i="26" s="1"/>
  <c r="O742" i="26"/>
  <c r="AS761" i="1"/>
  <c r="P761" i="26" s="1"/>
  <c r="O761" i="26"/>
  <c r="AS746" i="1"/>
  <c r="P746" i="26" s="1"/>
  <c r="O746" i="26"/>
  <c r="AS765" i="1"/>
  <c r="P765" i="26" s="1"/>
  <c r="O765" i="26"/>
  <c r="AS819" i="1"/>
  <c r="P819" i="26" s="1"/>
  <c r="O819" i="26"/>
  <c r="AS756" i="1"/>
  <c r="P756" i="26" s="1"/>
  <c r="O756" i="26"/>
  <c r="AS769" i="1"/>
  <c r="P769" i="26" s="1"/>
  <c r="O769" i="26"/>
  <c r="AS739" i="1"/>
  <c r="P739" i="26" s="1"/>
  <c r="O739" i="26"/>
  <c r="AS798" i="1"/>
  <c r="P798" i="26" s="1"/>
  <c r="O798" i="26"/>
  <c r="AS782" i="1"/>
  <c r="P782" i="26" s="1"/>
  <c r="O782" i="26"/>
  <c r="AS760" i="1"/>
  <c r="P760" i="26" s="1"/>
  <c r="O760" i="26"/>
  <c r="AS752" i="1"/>
  <c r="P752" i="26" s="1"/>
  <c r="O752" i="26"/>
  <c r="AS754" i="1"/>
  <c r="P754" i="26" s="1"/>
  <c r="O754" i="26"/>
  <c r="AS748" i="1"/>
  <c r="P748" i="26" s="1"/>
  <c r="O748" i="26"/>
  <c r="AS757" i="1"/>
  <c r="P757" i="26" s="1"/>
  <c r="O757" i="26"/>
  <c r="AS755" i="1"/>
  <c r="P755" i="26" s="1"/>
  <c r="O755" i="26"/>
  <c r="AS801" i="1"/>
  <c r="P801" i="26" s="1"/>
  <c r="O801" i="26"/>
  <c r="AS731" i="1"/>
  <c r="P731" i="26" s="1"/>
  <c r="O731" i="26"/>
  <c r="AS788" i="1"/>
  <c r="P788" i="26" s="1"/>
  <c r="O788" i="26"/>
  <c r="AS790" i="1"/>
  <c r="P790" i="26" s="1"/>
  <c r="O790" i="26"/>
  <c r="AS751" i="1"/>
  <c r="P751" i="26" s="1"/>
  <c r="O751" i="26"/>
  <c r="AS802" i="1"/>
  <c r="P802" i="26" s="1"/>
  <c r="O802" i="26"/>
  <c r="AS728" i="1"/>
  <c r="P728" i="26" s="1"/>
  <c r="O728" i="26"/>
  <c r="AS750" i="1"/>
  <c r="P750" i="26" s="1"/>
  <c r="O750" i="26"/>
  <c r="AS773" i="1"/>
  <c r="P773" i="26" s="1"/>
  <c r="O773" i="26"/>
  <c r="AS733" i="1"/>
  <c r="P733" i="26" s="1"/>
  <c r="O733" i="26"/>
  <c r="AS732" i="1"/>
  <c r="P732" i="26" s="1"/>
  <c r="O732" i="26"/>
  <c r="AS741" i="1"/>
  <c r="P741" i="26" s="1"/>
  <c r="O741" i="26"/>
  <c r="AS764" i="1"/>
  <c r="P764" i="26" s="1"/>
  <c r="O764" i="26"/>
  <c r="AS784" i="1"/>
  <c r="P784" i="26" s="1"/>
  <c r="O784" i="26"/>
  <c r="AS747" i="1"/>
  <c r="P747" i="26" s="1"/>
  <c r="O747" i="26"/>
  <c r="AS791" i="1"/>
  <c r="P791" i="26" s="1"/>
  <c r="O791" i="26"/>
  <c r="AS817" i="1"/>
  <c r="P817" i="26" s="1"/>
  <c r="O817" i="26"/>
  <c r="AS781" i="1"/>
  <c r="P781" i="26" s="1"/>
  <c r="O781" i="26"/>
  <c r="AS729" i="1"/>
  <c r="P729" i="26" s="1"/>
  <c r="O729" i="26"/>
  <c r="AS807" i="1"/>
  <c r="P807" i="26" s="1"/>
  <c r="O807" i="26"/>
  <c r="AS735" i="1"/>
  <c r="P735" i="26" s="1"/>
  <c r="O735" i="26"/>
  <c r="AS779" i="1"/>
  <c r="P779" i="26" s="1"/>
  <c r="O779" i="26"/>
  <c r="AS737" i="1"/>
  <c r="P737" i="26" s="1"/>
  <c r="O737" i="26"/>
  <c r="AS793" i="1"/>
  <c r="P793" i="26" s="1"/>
  <c r="O793" i="26"/>
  <c r="AS745" i="1"/>
  <c r="P745" i="26" s="1"/>
  <c r="O745" i="26"/>
  <c r="AS738" i="1"/>
  <c r="P738" i="26" s="1"/>
  <c r="O738" i="26"/>
  <c r="AS768" i="1"/>
  <c r="P768" i="26" s="1"/>
  <c r="O768" i="26"/>
  <c r="AS800" i="1"/>
  <c r="P800" i="26" s="1"/>
  <c r="O800" i="26"/>
  <c r="AS787" i="1"/>
  <c r="P787" i="26" s="1"/>
  <c r="O787" i="26"/>
  <c r="AS785" i="1"/>
  <c r="P785" i="26" s="1"/>
  <c r="O785" i="26"/>
  <c r="AS799" i="1"/>
  <c r="P799" i="26" s="1"/>
  <c r="O799" i="26"/>
  <c r="AS744" i="1"/>
  <c r="P744" i="26" s="1"/>
  <c r="O744" i="26"/>
  <c r="AS786" i="1"/>
  <c r="P786" i="26" s="1"/>
  <c r="O786" i="26"/>
  <c r="AS795" i="1"/>
  <c r="P795" i="26" s="1"/>
  <c r="O795" i="26"/>
  <c r="AC108" i="1"/>
  <c r="AR108" i="1" s="1"/>
  <c r="AC107" i="1"/>
  <c r="AR107" i="1" s="1"/>
  <c r="AD671" i="1"/>
  <c r="AC650" i="1"/>
  <c r="AF650" i="1" s="1"/>
  <c r="AC643" i="1"/>
  <c r="AF643" i="1" s="1"/>
  <c r="AD642" i="1"/>
  <c r="AG642" i="1" s="1"/>
  <c r="AC614" i="1"/>
  <c r="AD613" i="1"/>
  <c r="AD612" i="1"/>
  <c r="AD611" i="1"/>
  <c r="AD610" i="1"/>
  <c r="AC684" i="1"/>
  <c r="AF684" i="1" s="1"/>
  <c r="AC683" i="1"/>
  <c r="AF683" i="1" s="1"/>
  <c r="AC682" i="1"/>
  <c r="AF682" i="1" s="1"/>
  <c r="AC681" i="1"/>
  <c r="AF681" i="1" s="1"/>
  <c r="AC680" i="1"/>
  <c r="AF680" i="1" s="1"/>
  <c r="AC679" i="1"/>
  <c r="AF679" i="1" s="1"/>
  <c r="AC678" i="1"/>
  <c r="AF678" i="1" s="1"/>
  <c r="AC677" i="1"/>
  <c r="AF677" i="1" s="1"/>
  <c r="AC635" i="1"/>
  <c r="AC634" i="1"/>
  <c r="AC609" i="1"/>
  <c r="AC608" i="1"/>
  <c r="AC607" i="1"/>
  <c r="AC606" i="1"/>
  <c r="AC605" i="1"/>
  <c r="AF605" i="1" s="1"/>
  <c r="AC604" i="1"/>
  <c r="AF604" i="1" s="1"/>
  <c r="AC603" i="1"/>
  <c r="AC602" i="1"/>
  <c r="AF602" i="1" s="1"/>
  <c r="AC601" i="1"/>
  <c r="AF601" i="1" s="1"/>
  <c r="AA684" i="1"/>
  <c r="AA683" i="1"/>
  <c r="AA682" i="1"/>
  <c r="AA681" i="1"/>
  <c r="AA680" i="1"/>
  <c r="AA679" i="1"/>
  <c r="AA678" i="1"/>
  <c r="AA677" i="1"/>
  <c r="AA671" i="1"/>
  <c r="AA650" i="1"/>
  <c r="AA643" i="1"/>
  <c r="AA642" i="1"/>
  <c r="AA635" i="1"/>
  <c r="AA634" i="1"/>
  <c r="AA614" i="1"/>
  <c r="AA613" i="1"/>
  <c r="AA612" i="1"/>
  <c r="AA611" i="1"/>
  <c r="AA610" i="1"/>
  <c r="AA609" i="1"/>
  <c r="AA608" i="1"/>
  <c r="AA607" i="1"/>
  <c r="AA606" i="1"/>
  <c r="AA605" i="1"/>
  <c r="AA604" i="1"/>
  <c r="AA603" i="1"/>
  <c r="AA602" i="1"/>
  <c r="AA601" i="1"/>
  <c r="AS107" i="1" l="1"/>
  <c r="P107" i="26" s="1"/>
  <c r="O107" i="26"/>
  <c r="AS108" i="1"/>
  <c r="P108" i="26" s="1"/>
  <c r="O108" i="26"/>
  <c r="AF607" i="1"/>
  <c r="AR607" i="1"/>
  <c r="AF608" i="1"/>
  <c r="AR608" i="1"/>
  <c r="AF603" i="1"/>
  <c r="AR603" i="1"/>
  <c r="AF635" i="1"/>
  <c r="AR635" i="1"/>
  <c r="AG613" i="1"/>
  <c r="AR613" i="1"/>
  <c r="AF614" i="1"/>
  <c r="AR614" i="1"/>
  <c r="AG610" i="1"/>
  <c r="AR610" i="1"/>
  <c r="AG671" i="1"/>
  <c r="AR671" i="1"/>
  <c r="AF634" i="1"/>
  <c r="AR634" i="1"/>
  <c r="AG611" i="1"/>
  <c r="AR611" i="1"/>
  <c r="AF609" i="1"/>
  <c r="AR609" i="1"/>
  <c r="AF606" i="1"/>
  <c r="AR606" i="1"/>
  <c r="AG612" i="1"/>
  <c r="AR612" i="1"/>
  <c r="AD474" i="1"/>
  <c r="AS607" i="1" l="1"/>
  <c r="P607" i="26" s="1"/>
  <c r="O607" i="26"/>
  <c r="AS611" i="1"/>
  <c r="P611" i="26" s="1"/>
  <c r="O611" i="26"/>
  <c r="AS614" i="1"/>
  <c r="P614" i="26" s="1"/>
  <c r="O614" i="26"/>
  <c r="AS608" i="1"/>
  <c r="P608" i="26" s="1"/>
  <c r="O608" i="26"/>
  <c r="AS613" i="1"/>
  <c r="P613" i="26" s="1"/>
  <c r="O613" i="26"/>
  <c r="AS634" i="1"/>
  <c r="P634" i="26" s="1"/>
  <c r="O634" i="26"/>
  <c r="AS606" i="1"/>
  <c r="P606" i="26" s="1"/>
  <c r="O606" i="26"/>
  <c r="AS671" i="1"/>
  <c r="P671" i="26" s="1"/>
  <c r="O671" i="26"/>
  <c r="AS635" i="1"/>
  <c r="P635" i="26" s="1"/>
  <c r="O635" i="26"/>
  <c r="AS612" i="1"/>
  <c r="P612" i="26" s="1"/>
  <c r="O612" i="26"/>
  <c r="AS609" i="1"/>
  <c r="P609" i="26" s="1"/>
  <c r="O609" i="26"/>
  <c r="AS610" i="1"/>
  <c r="P610" i="26" s="1"/>
  <c r="O610" i="26"/>
  <c r="AS603" i="1"/>
  <c r="P603" i="26" s="1"/>
  <c r="O603" i="26"/>
  <c r="AC577" i="1"/>
  <c r="AF577" i="1" s="1"/>
  <c r="AC574" i="1"/>
  <c r="AF574" i="1" s="1"/>
  <c r="AC571" i="1"/>
  <c r="AF571" i="1" s="1"/>
  <c r="AC576" i="1"/>
  <c r="AF576" i="1" s="1"/>
  <c r="AC575" i="1"/>
  <c r="AF575" i="1" s="1"/>
  <c r="AC573" i="1"/>
  <c r="AF573" i="1" s="1"/>
  <c r="AC572" i="1"/>
  <c r="AF572" i="1" s="1"/>
  <c r="AC570" i="1"/>
  <c r="AF570" i="1" s="1"/>
  <c r="AC569" i="1"/>
  <c r="AF569" i="1" s="1"/>
  <c r="AC567" i="1"/>
  <c r="AC566" i="1"/>
  <c r="AC565" i="1"/>
  <c r="AC553" i="1"/>
  <c r="AF553" i="1" s="1"/>
  <c r="AC552" i="1"/>
  <c r="AC550" i="1"/>
  <c r="AD562" i="1"/>
  <c r="AD561" i="1"/>
  <c r="AD560" i="1"/>
  <c r="AD559" i="1"/>
  <c r="AD568" i="1"/>
  <c r="AG568" i="1" s="1"/>
  <c r="AD564" i="1"/>
  <c r="AG564" i="1" s="1"/>
  <c r="AD563" i="1"/>
  <c r="AG563" i="1" s="1"/>
  <c r="AD558" i="1"/>
  <c r="AG558" i="1" s="1"/>
  <c r="AD557" i="1"/>
  <c r="AG557" i="1" s="1"/>
  <c r="AD556" i="1"/>
  <c r="AD555" i="1"/>
  <c r="AD554" i="1"/>
  <c r="AD551" i="1"/>
  <c r="AG551" i="1" s="1"/>
  <c r="AD548" i="1"/>
  <c r="AG548" i="1" s="1"/>
  <c r="AD549" i="1"/>
  <c r="AG549" i="1" s="1"/>
  <c r="AD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47" i="1"/>
  <c r="AF552" i="1" l="1"/>
  <c r="AS552" i="1"/>
  <c r="P552" i="26" s="1"/>
  <c r="AG562" i="1"/>
  <c r="AS562" i="1"/>
  <c r="P562" i="26" s="1"/>
  <c r="AG547" i="1"/>
  <c r="AS547" i="1"/>
  <c r="P547" i="26" s="1"/>
  <c r="AF550" i="1"/>
  <c r="AS550" i="1"/>
  <c r="P550" i="26" s="1"/>
  <c r="AF565" i="1"/>
  <c r="AS565" i="1"/>
  <c r="P565" i="26" s="1"/>
  <c r="AG554" i="1"/>
  <c r="AS554" i="1"/>
  <c r="P554" i="26" s="1"/>
  <c r="AF566" i="1"/>
  <c r="AS566" i="1"/>
  <c r="P566" i="26" s="1"/>
  <c r="AG555" i="1"/>
  <c r="AS555" i="1"/>
  <c r="P555" i="26" s="1"/>
  <c r="AG560" i="1"/>
  <c r="AS560" i="1"/>
  <c r="P560" i="26" s="1"/>
  <c r="AF567" i="1"/>
  <c r="AS567" i="1"/>
  <c r="P567" i="26" s="1"/>
  <c r="AG559" i="1"/>
  <c r="AS559" i="1"/>
  <c r="P559" i="26" s="1"/>
  <c r="AG556" i="1"/>
  <c r="AS556" i="1"/>
  <c r="P556" i="26" s="1"/>
  <c r="AG561" i="1"/>
  <c r="AS561" i="1"/>
  <c r="P561" i="26" s="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3" i="1"/>
  <c r="AI4" i="1"/>
  <c r="AI5" i="1"/>
  <c r="AI6" i="1"/>
  <c r="AI7" i="1"/>
  <c r="AI8" i="1"/>
  <c r="AI9" i="1"/>
  <c r="AI10" i="1"/>
  <c r="AI11" i="1"/>
  <c r="AI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tc={8955856A-C61E-479E-AB68-81FC63963A36}</author>
    <author>tc={6B5C3FAC-6142-4EB5-8473-262FCC6177A7}</author>
    <author>tc={BB1E81F3-A38D-46A3-8331-9479343E35B7}</author>
    <author>tc={8E4FBA61-6D0D-4438-A01D-9E78521B4D9A}</author>
    <author>tc={02843D19-926A-4A09-9573-DAEA8EE4D318}</author>
    <author>tc={13DD4C00-96A9-424D-9538-10F98E4EA8E8}</author>
    <author>tc={76023E90-B397-4EE3-9331-3F678009E0B3}</author>
    <author>tc={DA251A9E-BC23-439A-8036-6716ACEFDEFF}</author>
    <author>tc={96FB5AFE-F43C-4886-BCE9-16D507111A63}</author>
    <author>tc={0BC00261-4004-4541-A750-9AE7CD049C85}</author>
    <author>tc={B7141701-33AA-48F7-9FAA-304DC0AD2B33}</author>
    <author>tc={05A6003E-B2AE-47DD-B485-5CBBBAAF1B64}</author>
    <author>tc={A9974038-48D4-462E-BE11-ABB9758418D9}</author>
    <author>tc={EE0D9184-FD58-4719-9E83-0F92D83BFCC7}</author>
    <author>tc={DE5956BE-FD7D-49CE-90D9-D898758D2DA9}</author>
    <author>tc={CBF820B7-A1E1-4CF7-A014-AB1E054BB396}</author>
    <author>tc={A241F9AE-EFB6-4FE2-8704-A079EE799F6B}</author>
    <author>tc={BBF5E926-0822-426F-B5F0-4C018203FEAB}</author>
    <author>tc={EB20E157-9C53-48C0-ACE7-236BECF1C7EB}</author>
    <author>tc={5DA119E8-340B-4C51-9BFB-542B0618E717}</author>
    <author>tc={1045650F-770D-4334-AF79-3CC8D62C2D03}</author>
    <author>tc={E53018A3-8F98-4033-8E09-FBAD738B44FB}</author>
    <author>tc={729CD1A7-AD32-4523-BF6A-55294E18A677}</author>
    <author>tc={1A02C552-CED8-4E29-AA18-7DBA927A3638}</author>
    <author>tc={084CEA17-CF79-41F9-8F60-CA55580D5897}</author>
    <author>tc={9FA7276F-C37F-4FCA-BBCC-F0144AD3748A}</author>
    <author>tc={43B794B9-238D-4492-8929-F9D91441D548}</author>
    <author>tc={6520C784-288F-4F6D-B2E2-052D254AA33A}</author>
    <author>tc={7CDD36FB-D494-4BFC-A0A4-4C6817854B4A}</author>
    <author>tc={C91C17DD-111D-4B43-B08B-510F929072B3}</author>
    <author>tc={39B9AA32-AF20-47A2-81EA-146DAF60EF2C}</author>
    <author>tc={8C79480C-B395-441F-849C-25F34006C4FF}</author>
    <author>tc={830B7761-0B16-4906-BFFB-DCB910F514BC}</author>
    <author>tc={2BCE780A-57EB-4CC1-B0B0-336E3286452C}</author>
    <author>tc={D5731A63-98FE-4CE8-B948-A1E06731EED9}</author>
    <author>tc={E47DDF1B-3A3A-4E3D-8321-B7E1E980FEC3}</author>
    <author>tc={7772930C-DA3A-4BB4-87A5-65145FACA8FB}</author>
    <author>tc={944CC225-FBCD-41AA-9EBB-DCBB57A9050F}</author>
    <author>tc={33E8C13F-F903-4AE9-AA1E-F84BB7FB140F}</author>
    <author>tc={7D7471AD-23CA-4F07-A25E-C7BB5D115CFD}</author>
    <author>tc={26C503E0-1353-4E7E-8315-58A72C9838C5}</author>
    <author>tc={2ABAE414-2CB3-4550-A62A-504C36A34535}</author>
    <author>tc={D63749C0-D1A9-45D5-99D0-548B872AB05C}</author>
    <author>tc={2982EF3F-09C1-4D51-949D-306C5554FC50}</author>
    <author>tc={ECC77698-DC74-48E1-B274-6AEE66C14F38}</author>
    <author>tc={6D01DD77-3C42-42DE-B286-0FDA7E20C330}</author>
    <author>tc={63CC09A5-57F3-4FED-9ACE-AD0A8976A006}</author>
    <author>tc={39FD0215-C8B4-45FE-A73E-78D4126A2FB0}</author>
    <author>tc={E3B050D5-DE68-413A-866C-D068A6EEE503}</author>
    <author>tc={540F7F98-91DB-4C18-AFBA-D0A9D7A4D6AF}</author>
    <author>tc={19026E8F-D34E-49C4-8046-72C3403CA234}</author>
    <author>tc={DECD4D0E-8BE6-435F-90A2-1B7B084DE39F}</author>
    <author>tc={10772491-9DAE-41B4-991A-07C2B421D8DF}</author>
    <author>tc={BE9D20F4-F4F6-43EA-B2CE-04D1B2696F83}</author>
    <author>tc={FE17C2CA-9AFC-4436-90C2-EF76538D231A}</author>
    <author>tc={092BB6FA-37E6-4C30-9350-5A7700CBF94A}</author>
    <author>tc={1C50A6CB-D1FE-4FEA-BD2D-E49766D899D6}</author>
    <author>tc={3F90461B-A5FA-4D9F-BD8E-B74342F82611}</author>
    <author>tc={613D644C-14F0-4F77-902D-8D077210FCC7}</author>
    <author>tc={B089CA08-3306-40F6-B52F-49F6F04FBD81}</author>
    <author>tc={2AFC20EA-3BD0-4C53-AEF6-30263A0F3F91}</author>
    <author>tc={750DB066-06CA-40FF-9FD6-872131355C3B}</author>
    <author>tc={A46309BE-BC2D-4CB7-8413-1FBF9DBD5F48}</author>
    <author>tc={89630733-5FA1-47DF-9035-2E84D16125F1}</author>
    <author>tc={4488C9D3-0F82-4B38-9F12-7F4336F14BC7}</author>
    <author>tc={8F6E4CEC-8AC2-4557-84D6-C73FC46B9BD3}</author>
    <author>tc={ABB9BB5E-7F14-4106-9648-01CD4FC50D5E}</author>
    <author>tc={680F3D77-4667-4FEA-92A0-F8CEF98FC10F}</author>
    <author>tc={3BCD604C-E8FD-4C5D-8392-BE976799CC57}</author>
    <author>tc={9DE42776-FDEF-459B-A572-40B03C2A17F9}</author>
    <author>tc={A1B9CD02-469C-4353-8113-7019C60290D6}</author>
    <author>tc={75157B7C-47D3-4470-817B-297FD9044B9F}</author>
    <author>tc={85D1C731-CD8D-4F42-B78D-D543BE55DE69}</author>
    <author>tc={92E4B8C0-9A85-43DD-B400-C1DBF5BE5EFB}</author>
    <author>tc={35229988-2F56-4AF9-A0D0-34AA7D818007}</author>
    <author>tc={7F10AD31-EA6F-4221-A8EF-FFEECD0C38AD}</author>
    <author>tc={6CE623DB-0DBB-41CC-9AD3-1B1E0B6A29D3}</author>
    <author>tc={AD2C6897-AC60-4505-B37D-848F28D93222}</author>
    <author>tc={DFE25127-FDD1-4BF4-8753-CB13FC5AB051}</author>
    <author>tc={079553D9-3F54-435A-9953-ED1607F2ED3B}</author>
    <author>tc={7F15E91C-6CA8-49A6-BCBD-F640D7ED8A3F}</author>
    <author>tc={E639B935-D959-4DC1-89DA-C5500FCBE432}</author>
    <author>tc={1D058CF0-7AB0-421E-8678-A6AA1A92618E}</author>
    <author>tc={362352B4-0DEC-4513-A1D5-F228E35C6ED0}</author>
    <author>tc={DA5BCEAD-69A2-4192-8B2F-E7CBFD84D01A}</author>
    <author>tc={236EFB90-3078-4EB9-84BF-FDDE4A4117D7}</author>
    <author>tc={14A25F62-D5B2-4E58-9695-6EBE9556364A}</author>
    <author>tc={9D95A53B-7FA2-4C78-8659-E67F2F465C5A}</author>
    <author>tc={75F9BAA6-7AAE-496C-A353-D44656F38EC9}</author>
    <author>tc={A1144CE9-0F07-4ABC-9845-33D749D266E7}</author>
    <author>tc={04C518D8-E8E4-4028-AB75-E78771D948F9}</author>
    <author>tc={F63074D2-E545-4B81-9BF6-987F0EFA38EF}</author>
    <author>tc={4A53CC86-E141-4CEF-935B-1AF71813B8FF}</author>
    <author>tc={19CF91D1-3D9C-4A39-978C-A0341477B774}</author>
    <author>tc={0D919441-ACE1-43B5-A36F-4CB6F971AF0F}</author>
    <author>tc={0A99B342-1261-418D-9CCF-441F5DE8D26F}</author>
    <author>tc={7B2BE015-96F8-469A-BEAD-C3B7023A8876}</author>
    <author>tc={F735A5CD-17CA-4AEB-9374-9120587F2FCC}</author>
    <author>tc={97256C81-5F2B-4F7E-8404-5DD5197D023E}</author>
    <author>tc={F0347C79-09C9-4B8E-A4AC-A23996294B24}</author>
    <author>tc={0F549712-74D0-4826-804F-FC27C5B3D76F}</author>
    <author>tc={20F3440B-47C4-4D46-8E58-71F32F9D8641}</author>
    <author>tc={A0EC13D1-7EDD-4D1D-971D-885FB881FD51}</author>
    <author>tc={8D84C21D-25CB-446A-B431-200590805EDB}</author>
    <author>tc={BDB1CF7A-13F3-4914-AB1A-7C40B3362C3F}</author>
    <author>tc={3713E452-D23A-4502-ADBC-983772514F61}</author>
    <author>tc={A1309529-D7AC-4413-A9EE-995C40221FFD}</author>
    <author>tc={94AD2B40-A2B4-430F-AC37-6D80B87498AD}</author>
    <author>tc={C3AF793B-DE90-45DA-BFA8-C2BE1C6B69A1}</author>
    <author>tc={4B6A5179-3FD5-4E8E-8C61-5384CA849DE4}</author>
    <author>tc={63BCD234-D65D-4E73-B6CC-1541295DF0DA}</author>
    <author>tc={B013EC49-0C19-41BE-981D-BB89D4C814DD}</author>
    <author>tc={EF81C736-3B21-4C86-A1EB-25C2E6167010}</author>
    <author>tc={358113BC-6B53-427D-A754-F28EE570D761}</author>
    <author>tc={229D668A-A619-4365-9A05-9F4DC37535F0}</author>
    <author>tc={4EED2181-D7BF-4F03-B7FF-EB77B0F42C9B}</author>
    <author>tc={2888EE45-0869-4653-BE5A-E93F518EF83A}</author>
    <author>tc={1D5B5224-E67D-422E-993F-161BF86A3945}</author>
    <author>tc={712759CC-4130-4EDA-9DC0-28560F60DDFA}</author>
    <author>tc={9CB58343-3989-468C-83A1-98A067FB778B}</author>
    <author>tc={60CDF54D-C91C-4B00-802E-D22E9B5FD693}</author>
    <author>tc={03AF2771-AC5D-49F4-81A1-16CA8B3606E1}</author>
    <author>tc={7C4FC17F-8B35-463D-9335-009496C51D6E}</author>
    <author>tc={CBC918C1-4AFA-4F45-A25A-4E6D470954A8}</author>
    <author>tc={402F141A-5BFB-478C-8DCD-6E6A678A1854}</author>
    <author>tc={5322EBFC-B457-45CC-BEFF-3B90F4BAFA49}</author>
    <author>tc={6763BDAE-803C-4FE9-9055-DC8CA78DFB3C}</author>
    <author>tc={5516FA30-88AE-4915-9F97-CC506FAA0DD3}</author>
    <author>tc={6B8ABF50-A0A9-44E2-9982-522346DB5E9D}</author>
    <author>tc={8365F4E9-92F7-40C3-8075-2FFAD5E806A1}</author>
    <author>tc={C92BA439-2117-41B7-A9A7-5EE084FDF777}</author>
    <author>tc={89F45C46-DEDA-49C2-AAAF-03EC8B963C42}</author>
    <author>tc={B53823C9-3DE7-4A95-A1C2-216EDED2633C}</author>
    <author>tc={E836A3EA-E6AF-4BE2-94BE-3C9BE36C406A}</author>
    <author>tc={4F97C31A-3A63-4846-97F7-E0F61AFA654C}</author>
    <author>tc={19F65BDD-17DA-4F28-85E0-E4A39F93E5AA}</author>
    <author>tc={E6A0A4A5-82AC-4CAD-BCD1-F7BD90D6D397}</author>
    <author>tc={6A04D647-A9B1-4BDE-94DC-399CD1B56AD2}</author>
    <author>tc={48CED4C3-5534-458B-BE19-2F087C7EC705}</author>
    <author>tc={8057AECA-F3CE-4574-8E6D-BCBCEE6BA445}</author>
    <author>tc={37B3FF3B-0054-45B8-A172-C97A17624E4D}</author>
    <author>tc={3CD53037-5B8F-4EA2-B367-276D4E54F809}</author>
    <author>tc={F2E7EE88-E623-4FD6-99C6-A813439A14D5}</author>
    <author>tc={DBE73A88-55AB-4D1C-A05D-A1B3387F9221}</author>
    <author>tc={236C4151-6455-4842-A3C6-B5CA0C642B01}</author>
    <author>tc={91A528C0-13C3-4C5E-B2BE-AF182EC97238}</author>
    <author>tc={622629FF-E97A-43BA-BA0A-AE4793C7DC29}</author>
    <author>tc={35E6183F-BE01-4052-BA8B-BDEF4F288888}</author>
    <author>tc={7387E872-CE86-49BF-8C93-DD79CE0E18AF}</author>
    <author>tc={22DCA5B6-AF82-45D5-A90F-A987B81AC991}</author>
    <author>tc={34913CE0-2792-4D1F-83F0-617AC33232B8}</author>
    <author>tc={524B7DF6-E5DB-4A4E-AD3B-F318FAC3A07C}</author>
    <author>tc={C45FE8F0-C694-4CB1-AE3A-7F4DA1478083}</author>
    <author>tc={3BA2208E-1E7D-479C-A5EA-608B9D3272D0}</author>
    <author>tc={1B59C295-0074-4F40-AA91-A76457004DC0}</author>
    <author>tc={FA955B1A-A1B5-4F53-9BD0-6306594D1031}</author>
    <author>tc={928A5D65-15D3-41CB-B410-4AC1B0A1FC2D}</author>
    <author>tc={41B0E077-9B2C-4089-BDB8-C36E41716000}</author>
    <author>tc={6C7BF5AC-4BE3-4B5E-B1FF-EFB068A9D1B5}</author>
    <author>tc={4945CB10-8917-4181-9231-9921D461A1CA}</author>
    <author>tc={48BB72E1-1399-48F6-8A02-5A27C9196B3F}</author>
    <author>tc={25478453-E215-43DF-91A9-E0A108352821}</author>
    <author>tc={58FB3852-C7C2-449A-AE7D-9F81FD23DB38}</author>
    <author>tc={115DEF7A-C6F0-4B9A-8F38-029A50B2A8AA}</author>
    <author>tc={A50558FF-608B-4DA2-89DA-EC8AEA8A04B5}</author>
    <author>tc={6C308C66-3802-40C2-9FB0-C201D18FBC25}</author>
    <author>tc={56173D91-4EB5-4A56-8C1D-571A34E5133B}</author>
    <author>tc={7CB4C626-8186-490F-A7DA-197651F9075A}</author>
    <author>tc={B624AF77-62B2-48C5-9E65-E6889F766B39}</author>
    <author>tc={51758C25-A34B-4D6B-A2A7-D1EACC53CBB9}</author>
    <author>tc={3930D763-F88C-4DEF-93F9-D0615A03C7CC}</author>
    <author>tc={1E1DF1BF-CDDA-4F04-A737-1CCBE75A5DF1}</author>
    <author>tc={72ADED06-4BCE-4B5E-9B6A-698D30FCC36D}</author>
    <author>tc={6F4AE1B8-A486-4A27-9E24-CDBAF3CC6F80}</author>
    <author>tc={DA92CB9F-BE99-4284-9C53-33ACE414D3C9}</author>
    <author>tc={7587884C-F9C4-4353-8BD0-2B9BBD2B3728}</author>
    <author>tc={7056BBCE-9EE2-4752-9EEE-B98E0FE0D131}</author>
    <author>tc={421DC358-7093-4314-86A3-3AE6666D859E}</author>
    <author>tc={E875D990-E5C7-4C2F-BC2E-7B8597D87A09}</author>
    <author>tc={2228908B-13C7-4AF4-A59F-27E98F1BC846}</author>
    <author>tc={E0E7289C-79F0-4F25-AB89-5E53BC06242C}</author>
    <author>tc={09525576-BDBA-42A6-9F57-58D14AC37FC6}</author>
    <author>tc={DD7004A1-984F-48CB-B102-6C8597758EEC}</author>
    <author>tc={F59C4192-5A98-4310-8ABB-4246390058E9}</author>
    <author>tc={1EFEB724-2A2C-40FC-AC8D-34A30B0DCF1F}</author>
    <author>tc={D9ED2DA4-1269-449F-BA09-9C2BB64B76BD}</author>
    <author>tc={FE4D157D-92AC-4F61-A73A-03BB82492EAE}</author>
    <author>tc={7FEFED8F-A5C9-405B-B83F-814CDECF4520}</author>
    <author>tc={049D3DA4-E507-4D75-9AB9-5E6B6A28EC53}</author>
    <author>tc={2F1E652D-D59F-4C41-8D52-7CF6E6F3A37B}</author>
    <author>tc={DBE3B095-BFC7-44C0-8129-34466C14C37B}</author>
    <author>tc={EE9D4AB0-43B4-4AD8-95C0-DC257A42D150}</author>
    <author>tc={5A5960BA-9073-4CD6-BF02-BCD997111970}</author>
    <author>tc={CA26CCBA-1C0B-472C-BF14-B2BA1D6B7502}</author>
    <author>tc={93C0E555-5E69-4AFF-867C-2C1859066A5C}</author>
    <author>tc={1D8EDDA0-E9EB-4301-A487-518EE305CF1C}</author>
    <author>tc={7EC240FB-D49A-44B8-9350-8572AD9E40C8}</author>
    <author>tc={7022E5A7-13FC-4CDD-8918-7298FC4E9442}</author>
    <author>tc={1EFE36AA-7A7B-4CF3-8A05-0D28052F0B5D}</author>
    <author>tc={086D4955-71DF-4D51-9EA5-CFACE1132255}</author>
    <author>tc={D05FE47B-9E67-4D8B-B9E5-773C4497D331}</author>
    <author>tc={D9E751D6-DD6D-4577-8BD4-5090884F9DB0}</author>
    <author>tc={171F5526-C46D-4AFA-B6A9-46DC95919BD7}</author>
    <author>tc={250BFA16-0AEA-40C5-BECC-7D54214E5945}</author>
    <author>tc={6AE6C4F6-732F-4F16-9F7C-C3FF2ACBCC7C}</author>
    <author>tc={40F8829C-8407-483C-BCD5-2F43C67B55FA}</author>
    <author>tc={D0E8BC9B-962C-4BEF-8E09-C26BE2BDEEE6}</author>
    <author>tc={40AD1730-6A47-427F-A08B-12491DC70928}</author>
    <author>tc={702A705F-152E-4D8E-9160-2D08DBF8683C}</author>
    <author>tc={9CB50597-0949-47BD-B187-287FA7D49FBF}</author>
    <author>tc={557E256D-2BE3-4A80-ABE2-B547E48DD34B}</author>
    <author>tc={5168C369-FD98-4062-9F11-B830C3810238}</author>
    <author>tc={195F5B2C-681D-4575-9505-F29C68DAAB6C}</author>
    <author>tc={2B5B5569-BA6C-4071-ADC6-11B3073C1821}</author>
    <author>tc={64B06D84-057A-4451-9EDF-802FFEFB5311}</author>
    <author>tc={7B112484-4876-47E1-A033-E5866B6F5EB3}</author>
    <author>tc={E0FF4256-D687-413B-862E-6C530D2B55A5}</author>
    <author>tc={DA96CC7C-A60C-400C-A364-69E537BF347C}</author>
    <author>tc={7F38CEFB-84F8-4AF2-A501-94E3DBB27D68}</author>
    <author>tc={BEBAC721-2815-4D20-8144-391069427C8F}</author>
    <author>tc={30C8E782-7A40-4006-86E2-59F37CDBAE88}</author>
    <author>tc={CB8B3932-F56C-4027-8486-C39DAE3E66C8}</author>
    <author>tc={FC70B702-81AB-4393-86E0-537C715F4C99}</author>
    <author>tc={6D735BD0-D210-4113-9E19-47D0026F67CD}</author>
    <author>tc={86A76934-2A5E-4DAC-A0E1-6F4281892038}</author>
    <author>tc={634E4D8C-1C0F-4D1C-99A3-B71DD0ADF61C}</author>
    <author>tc={3B1795BA-A12A-4957-A87A-94FF76FD95AB}</author>
    <author>tc={1B7EA0F0-AC96-47F3-986E-1BD6514F2A14}</author>
    <author>tc={2EB514DF-CA88-4A4F-8F6D-B4522685F52E}</author>
    <author>tc={0D71BE89-8DA3-4941-BAFE-2CC1B9840FBD}</author>
    <author>tc={F6AE2A0F-54E8-4792-8A69-0A65CE520F5B}</author>
    <author>tc={F0C124B8-AA3A-4C11-BAFF-EF11663FC46A}</author>
    <author>tc={D454768B-0BC3-4DFF-809F-C299F789CEF1}</author>
    <author>tc={EE8BA57A-90DA-4FF0-8328-1BCF1137CCE5}</author>
    <author>tc={3A491B44-F1F0-45EB-8701-63CB7B6B3BA9}</author>
    <author>tc={8A27E856-DDC4-4E1A-B4DE-312AB888C415}</author>
    <author>tc={2CBE744F-BC46-4E59-AE14-41B619C1D46B}</author>
    <author>tc={CB073731-AF2C-484E-B4FD-F6A855EBFFA0}</author>
    <author>tc={F1BAE74B-60DD-4D82-B04D-9125EC6A8CEB}</author>
    <author>tc={DF9BFEB7-8DCF-49C8-A0CE-77563FF8C091}</author>
    <author>tc={481ABB60-D8C6-4C48-AFB4-0188C102C09B}</author>
    <author>tc={05C666B2-A813-4D60-90CD-1E43AA03AA15}</author>
    <author>tc={BEA59D45-C225-456C-BA46-CF739E8D600D}</author>
    <author>tc={B2F07374-4E7C-45E5-8902-F9D5D6C9078C}</author>
    <author>tc={BBD8FF46-78BA-4734-BDC4-25BDEA2AD307}</author>
    <author>tc={4EB667A2-2968-4F60-91B8-99600BC056A9}</author>
    <author>tc={32D4C43A-7952-4CD5-AB1D-9FFAD1A8203F}</author>
    <author>tc={A879D05E-B575-456A-AE6B-4891ACABD619}</author>
    <author>tc={CE22EFE6-BDB5-4DD6-9AEA-0C1F37EC731C}</author>
    <author>tc={2DA29420-E3D4-4914-B86A-CF14AE7A44D5}</author>
    <author>tc={2F0FF09F-2379-431C-831B-8FDB00053E65}</author>
    <author>tc={4666267D-AC11-45D8-A5BB-366AE7E7F324}</author>
    <author>tc={3B43B560-B977-4D0D-B53F-304CCAAD38FC}</author>
    <author>tc={35B7BAAC-B645-4879-988B-57D5FF6975D2}</author>
    <author>tc={FBD3D366-0CAE-49A8-AF59-87FA389440CC}</author>
    <author>tc={6995DE96-82E7-43EF-9AC4-C262A56FF315}</author>
    <author>tc={C3C72D59-BADC-4CCE-AB43-5E839670002B}</author>
    <author>tc={859417D5-5703-4084-9EC1-3AED0D2700F2}</author>
    <author>tc={23B326B7-2F26-450F-A5FA-5FB3146505FC}</author>
    <author>tc={58DDB078-F8F5-4CAB-A910-BDC2E30171C0}</author>
    <author>tc={D3A2FA94-42BB-47E7-8B60-57F0F19E9DAC}</author>
    <author>tc={926E41AB-0974-42B6-8893-652670AD13E0}</author>
    <author>tc={31307FFA-0142-493F-A0B6-CF2A52214AA1}</author>
    <author>tc={9D95BE71-6260-45C9-862B-D7911156C5E9}</author>
    <author>tc={A0686E27-A1DA-455E-917B-4D378FF51096}</author>
    <author>tc={8F8845F7-0D4B-431A-832C-CAE20D472955}</author>
    <author>tc={E8798CF0-831E-40F8-A91D-4E0B9105C471}</author>
    <author>tc={84DE011B-038E-446D-AB3E-395A948D44EC}</author>
    <author>tc={3EA97D3B-569D-44EC-8F8B-8CAAA1039598}</author>
    <author>tc={8181084D-F145-4340-A7C0-C67EF7E8D36E}</author>
    <author>tc={7AD4EDF7-F026-4975-8C16-4F40876A03D0}</author>
    <author>tc={6AC6BA38-F1C1-4E67-957E-A2585F2109BF}</author>
    <author>tc={91A0D35B-EE7D-4D35-A4F2-FBDF58604258}</author>
    <author>tc={5CE1C844-5FB6-474E-834D-314F383B32F5}</author>
    <author>tc={E1E0248A-B63E-4F3B-9AB5-116AC032F7F7}</author>
    <author>tc={0F5F3C7D-8C3D-4358-B4C4-CDE75D5406E6}</author>
    <author>tc={CAE05147-B742-44E1-9B76-BF0A7C3C32C9}</author>
    <author>tc={F20335E9-1785-4B0E-B3E2-D269E06B1D3F}</author>
    <author>tc={6ED1C7A3-360F-4F35-842B-14E3A8EB7C3C}</author>
    <author>tc={4F8259B0-0679-40BD-B9AA-535EEF745A67}</author>
    <author>tc={A6FF6A28-CAC7-4E00-8B2A-14C73DB5D9DF}</author>
    <author>tc={4E771CAF-D8BC-4ADE-BE42-99A2A72AAF0F}</author>
    <author>tc={D62BC7A3-1C98-4D03-B000-01FEA58A6476}</author>
    <author>tc={95DE4CA1-52B6-4184-B194-4A3AE9024D9A}</author>
    <author>tc={59D19907-71C7-4E3D-A8AD-1B20ADAC5001}</author>
    <author>tc={BBBDA5F7-56E0-4581-8733-81CD0A0CA327}</author>
    <author>tc={690130BD-FA6C-4C97-8B94-66EBC64945B1}</author>
    <author>tc={1E415A88-6023-4076-B43F-9AAF2C27BEB0}</author>
    <author>tc={92EEBC6F-AFC4-4D5A-9649-2E6EC3B48C0C}</author>
    <author>tc={58A57C09-BACB-441D-A595-F4453F39E645}</author>
    <author>tc={F70FF2A7-8003-474A-A0AB-685B4B7630D2}</author>
    <author>tc={5089AC2E-87E4-4A6A-A6F4-683EF8BF871F}</author>
    <author>tc={7FCC5ED7-DA5C-4465-B915-DCB74AA500DA}</author>
    <author>tc={CCF3FBF8-8423-4E46-9419-8913437FE235}</author>
    <author>tc={E90D8911-7F34-4643-94F2-CB3F54B893EE}</author>
    <author>tc={855ACDA3-CFBB-4CAC-87CD-DD899363DA87}</author>
    <author>tc={1DA7CF5F-919B-475B-8202-5EE7CB921B8B}</author>
    <author>tc={DB615849-35F0-474C-87EF-64770E6C61B8}</author>
    <author>tc={93A8BB2F-BD86-4537-93D6-3277AC0938CE}</author>
    <author>tc={D7C4E54E-6A8A-4CF2-B884-DF70C54EF397}</author>
    <author>tc={1986F919-1016-41A8-A36E-9B5427E51CBE}</author>
    <author>tc={4E318768-54ED-412E-88E5-C23C0350C654}</author>
    <author>tc={92AC7DE8-726A-4A0E-BE24-CE8264A470CB}</author>
    <author>tc={88B9D748-0FEC-4668-A852-3930E6A93572}</author>
    <author>tc={767EF210-AF6F-4631-99FE-AE37C20BC054}</author>
    <author>tc={A09B5AF9-3386-4759-ACDF-0C469B1236CE}</author>
    <author>tc={36282E6C-E8AE-4F14-B598-32DFF5721C13}</author>
    <author>tc={263DD2C0-BE87-465A-B97B-02E05C11769C}</author>
    <author>tc={A51BFF38-71F4-4749-8BAE-FDF4F62F84E5}</author>
    <author>tc={4E0A988D-9182-4D18-82D4-3A0E60AFBD6C}</author>
    <author>tc={62F05994-3147-4E99-AC29-A59C1CC41416}</author>
    <author>tc={8971E583-E2A3-4634-A90F-446845EB34AB}</author>
    <author>tc={C7148B12-745A-4DD6-B5B2-86CC8691EF6A}</author>
    <author>tc={1EBBB4A9-DAF0-4CBA-9CB0-C55D85D117A6}</author>
    <author>tc={5372DEB2-04CB-44FF-B121-D1F43735556F}</author>
    <author>tc={EA1A1F50-7136-456D-BDA0-5E5A580A5E85}</author>
    <author>tc={67DCD38B-726C-4F93-A07E-E29AF7F56810}</author>
    <author>tc={B9DF6FB1-B242-41FF-ACC8-B84078719BFE}</author>
    <author>tc={A924AB13-4BC2-4C4C-8D32-D475B84FC421}</author>
    <author>tc={50357605-AA99-45BC-AEC9-4CF7CB400424}</author>
    <author>tc={AACDBA0C-6159-4457-8E17-84AA3E3E52CD}</author>
    <author>tc={F1E6C10C-292C-4533-B7D5-BE3E8672F779}</author>
    <author>tc={7724195E-CB15-4F6A-93B8-0AD7992F7401}</author>
    <author>tc={64F64CDF-A6F6-4A44-AA37-09C6DFEB5E5F}</author>
    <author>tc={C9FCB927-7827-436B-BA0E-777939F039FF}</author>
    <author>tc={B4A86945-CAF9-47D7-BA19-62F7A1B7D250}</author>
    <author>tc={968B08D3-C5FE-4F11-8BF4-6967BADCC9FE}</author>
    <author>tc={4BA2FAC3-B4E5-4044-9513-0B894F650203}</author>
    <author>tc={328BF6DB-9D1D-4C68-9F03-CB79361914F3}</author>
    <author>tc={32F5E865-A546-43D0-A9D8-101D772E4887}</author>
    <author>tc={7248FB04-3AE4-4788-BA88-9746A0C2CAE7}</author>
    <author>tc={57D59E95-FB45-4018-87EF-669253CBE379}</author>
    <author>tc={6AB6CEEC-649B-4BF8-A1F0-708F3975351A}</author>
    <author>tc={83454FCD-16BD-41A3-9C5A-76DAB3F27327}</author>
    <author>tc={C51C9930-AB28-4D3A-A66C-D8CE123ACEF0}</author>
    <author>tc={E540FE82-C874-458D-BDDE-1E9BED702E12}</author>
    <author>tc={477D8148-21C3-49DD-8967-716FA92D736D}</author>
    <author>tc={B5147429-4832-431E-B68A-833FFB28DA0F}</author>
    <author>tc={3E43F795-1942-4C9F-9E3F-B732FF29E435}</author>
    <author>tc={953C116E-0E72-4265-9D5E-410F3B9AAD91}</author>
    <author>tc={8311F16A-6C22-44A1-B67C-2A594BB537C9}</author>
    <author>tc={37457FB1-78B8-4081-B0E8-63A59B989E9F}</author>
    <author>tc={4C777909-0BA6-417F-B1B2-8341D342C8E6}</author>
    <author>tc={5D5DB38C-53A0-44CF-B207-BB0F34722CE5}</author>
    <author>tc={17C18CA3-6682-466D-9DB9-4644D6AFE734}</author>
    <author>tc={87A782C9-E2C1-4693-B9F2-4E1718E3F6A4}</author>
    <author>tc={46DEDBA0-58F9-49A3-ADB6-95F27B661994}</author>
    <author>tc={0F2F31BE-1917-42F2-ABF1-978A75CCDCA7}</author>
    <author>tc={DFC6ECFD-F3F1-40ED-A2EC-0E47BB2CEB37}</author>
    <author>tc={A0903B51-D240-41AA-A2E4-7B7952E875E5}</author>
    <author>tc={8604A964-5DBD-4104-A3E0-D95DE0C7993F}</author>
    <author>tc={874BCDE4-58F6-4B3C-B4D5-7FE928A539B6}</author>
    <author>tc={F660F05E-C4F2-43FA-BAB4-0D697B7A8AE8}</author>
    <author>tc={B2415806-EC72-4B2E-8A27-EFE0C3E647ED}</author>
    <author>tc={B663812C-D806-4DE0-87CD-8C8D5AA67A64}</author>
    <author>tc={319995EC-3210-40F0-ADD0-1B31B73BE30E}</author>
    <author>tc={AB405DEF-9032-4867-B41F-EFAB2F665D2E}</author>
    <author>tc={3D9FA5E2-F390-4EE0-83F6-56B6F8C1F9FF}</author>
    <author>tc={582F9EBF-A70F-4032-98B6-9275599F54FE}</author>
    <author>tc={4643E495-8B2A-4D3F-AEDA-02C26C20E989}</author>
    <author>tc={9D94C145-B753-429B-9F77-EA3B29C5A9A3}</author>
    <author>tc={9DA11E9F-C2A5-4CF7-B747-5E310977C811}</author>
    <author>tc={275A7D6D-1454-4A06-A3CA-94D189A05FB9}</author>
    <author>tc={CB4DE384-EA96-4684-8551-D3E987BEED2C}</author>
    <author>tc={253A0536-1082-4ABC-BA2E-7A232A3834FD}</author>
    <author>tc={B81090A5-CEE6-4ED7-8C6E-DE77E5D8302F}</author>
    <author>tc={FC310AED-AD8A-41C4-BFBC-BE6F3EA8156F}</author>
    <author>tc={E41E9FF2-46EA-4D8E-B316-FE2F9CECD12E}</author>
    <author>tc={7FEA1177-B7C1-43A6-A1FB-B16D309249AB}</author>
    <author>tc={7229E61D-BDD7-4578-A92D-DC8D9D53B0BB}</author>
    <author>tc={C90BF16C-0109-4371-95E0-E38D34844D23}</author>
    <author>tc={027436B0-0DE7-4E66-A65C-B9092525DC49}</author>
    <author>tc={ECCDA0E6-DA6F-441B-AC4E-FB8E3968ACC4}</author>
    <author>tc={FA99F057-4A09-4E52-BB0B-D910ED137538}</author>
    <author>tc={767D0550-831A-40DA-AD05-0679EB82528F}</author>
    <author>tc={69B51480-79A2-497E-8511-DF8016203342}</author>
    <author>tc={15DD2E67-0939-40DB-9F24-A8360D6B92F8}</author>
    <author>tc={AF159402-5057-4ADB-AD0E-A46F4D70D104}</author>
    <author>tc={CEDCCA9C-3A38-4F41-82CC-1708410F5553}</author>
    <author>tc={560D9167-CA7C-4582-8DD0-EB9C39F75267}</author>
    <author>tc={52B85929-E080-4393-8943-212680A5F493}</author>
    <author>tc={78D7DCFA-4653-4BCB-8455-08658D66BAB3}</author>
    <author>tc={809CFF91-0203-4C8D-9A61-2DCFEF9C8E22}</author>
    <author>tc={ECBB46E8-D0B5-4FE7-94A0-38CCE9DC3C0B}</author>
    <author>tc={872F3C7C-0D70-49CE-BD8C-06BAD933E010}</author>
    <author>tc={1633091A-85AE-413E-B18D-3396D13D7C7D}</author>
    <author>tc={4153646F-0F5D-4920-A0B5-D1B325E66716}</author>
    <author>tc={29873C56-41AB-46EB-8964-0029225CEA73}</author>
    <author>tc={D252E35E-3ACA-4563-B636-83A70D1BD0E4}</author>
    <author>tc={83EDB2D5-CDB4-43D9-A43D-A426628FB9ED}</author>
    <author>tc={A8E7ACEF-EBD7-48CC-8610-371839E8465C}</author>
    <author>tc={1404F836-D805-4156-9C9B-8CE4AF48E7E3}</author>
    <author>tc={3F45DBE4-9068-46E5-9496-9D371528DF6F}</author>
    <author>tc={1C359FD0-EDE0-45EC-A77D-92A0C736375A}</author>
    <author>tc={9CC0AE93-F331-4C8C-A8A8-461C1E9BEB0E}</author>
    <author>tc={0994B58F-B932-4509-96E6-8303F0F4C5D9}</author>
    <author>tc={5F66AF0E-4F40-4753-9C08-56714E18AC0F}</author>
    <author>tc={66E08BA0-25E2-4BB1-8735-95B301F724F1}</author>
    <author>tc={3708959E-6DAD-4281-89CB-9ABF4866552B}</author>
    <author>tc={AAE6013F-6758-4316-B54F-A60C480DD091}</author>
    <author>tc={8B08F842-5DE9-4DF3-B5E5-9285DA85D242}</author>
    <author>tc={3BFD70F3-F5DE-443F-B8CF-383EC6D2F26B}</author>
    <author>tc={C0C7A720-EFBE-4E73-87BC-D2DA5AD8AD72}</author>
    <author>tc={C595D549-B6A1-49C1-BB7B-EFA011984C20}</author>
    <author>tc={4EF94674-1D5B-4C2F-A4F2-D8F36D9B2859}</author>
    <author>tc={96C6649F-4359-4577-BE5D-CA03DDA07209}</author>
    <author>tc={7304769A-5DB0-41AC-A879-0E02A32B5B94}</author>
    <author>tc={C93B49FC-AC38-4705-B555-09E533B6564B}</author>
    <author>tc={43B74B91-D917-45F6-BC2F-3F6FB5B20A25}</author>
    <author>tc={CDCA2AB6-6B60-430E-BC8E-198939856242}</author>
    <author>tc={DFE69CBD-5FBC-4086-8E9E-49EE8F42D898}</author>
    <author>tc={8B3940EC-E701-4E31-91DB-B9196EF6F172}</author>
    <author>tc={731E6B07-AC69-46D1-80EB-3B5480D22289}</author>
    <author>tc={C7818842-6FF0-4ED5-8344-E3B2992C2567}</author>
    <author>tc={9786A913-650B-48F7-A961-F842727DE255}</author>
    <author>tc={F521CD8B-0A31-434B-84E4-1FCC5A72BEA4}</author>
    <author>tc={68FC9F63-F8E1-4882-9FEA-D6EFCA432FD0}</author>
    <author>tc={38C7EDF0-69D5-4564-B53F-6A00C065EE9E}</author>
    <author>tc={D87F8E0E-8FDA-48E8-9385-38B0CD682727}</author>
    <author>tc={58F6BF68-E6AF-4118-B490-C67E58D820B8}</author>
    <author>tc={95B736F1-9D2F-4848-9639-34A08A1C1D77}</author>
    <author>tc={966C16B1-1CCD-401C-B1F6-A87FD1F52503}</author>
    <author>tc={E43816FF-4086-47B3-866F-FF1A5302E560}</author>
    <author>tc={08F23A03-8953-4D7C-9E15-9BB15B7C556D}</author>
    <author>tc={DF9984FD-16DA-4707-9925-224C255D62F5}</author>
    <author>tc={24C69C53-9CEF-4450-A1B0-62687F92219B}</author>
    <author>tc={9976B79E-5DF5-4E81-BBF9-85F505BF09D7}</author>
    <author>tc={5F7DE922-F8D9-4580-A4CB-52B6508B577C}</author>
    <author>tc={6487CA71-B520-4132-8B10-4E7ACECCA3E4}</author>
    <author>tc={F0670234-1CAC-4C47-AC2A-22EDA97F2B3C}</author>
    <author>tc={52CD2D1B-6192-46F3-8C3D-E63108F246AF}</author>
    <author>tc={6881877C-D7D3-49A7-8E7A-C1DF7218F6EF}</author>
    <author>tc={F02DF9B3-55DE-44F1-8104-A3318698A1D4}</author>
    <author>tc={02A3E98A-4E3D-427C-BEE5-A1104641942D}</author>
    <author>tc={D1F5F74E-346B-4E06-9CF4-0CB7B5499D6C}</author>
    <author>tc={36CF3E3D-3763-4BFF-B44D-0084898B1031}</author>
    <author>tc={D0710993-77C7-40DF-AB0C-EE7CC9AAC93F}</author>
    <author>tc={0FCFCF76-023B-463A-858E-7195B2DC6023}</author>
    <author>tc={8A3D8FF4-DACC-40DC-B8B5-662AAA645685}</author>
    <author>tc={B30A0F05-025B-4B81-97AD-F4F8280A87AA}</author>
    <author>tc={8AD67246-601F-4FBD-8759-D4DAFCC07D38}</author>
    <author>tc={81DA011A-0F5F-4480-98D1-AC5A42417841}</author>
    <author>tc={42BB9343-1CF0-4C91-A772-C841175D3E27}</author>
    <author>tc={8B4D520C-3BDD-41EA-A2F5-FD8A8319AB48}</author>
    <author>tc={542CB7DB-3C6C-4CDD-ABDB-7795DE1BA911}</author>
    <author>tc={FBA14314-C959-4FB9-8213-79F576A40754}</author>
    <author>tc={C30C7A59-157D-458D-B0BF-6B302DCF1BFD}</author>
    <author>tc={BC8AD3B2-CD2A-41EF-B10F-AC65B2752082}</author>
    <author>tc={E3C63CC2-0909-4875-86F6-3BAC36D0910D}</author>
    <author>tc={EE1C629D-19AD-494B-8D00-AB7C8B13A367}</author>
    <author>tc={728304A0-6EDA-433C-BC64-3602ADFD9940}</author>
    <author>tc={3E657101-6833-444A-9141-2944C4DBE328}</author>
    <author>tc={B7D3F74F-E39A-4E72-B755-50D1A6564814}</author>
    <author>tc={97EA8AC0-18F7-46D7-BBCD-C2ED524CF578}</author>
    <author>tc={D6C7FF04-3968-4B85-B0ED-600E95FB3CED}</author>
    <author>tc={40BAE95B-F42C-43FF-AF21-D53EB635E632}</author>
    <author>tc={7A24478A-AFA2-48C3-B276-E375F41FEF9B}</author>
    <author>tc={0239F844-7880-4525-92CE-F84FC9B94B99}</author>
    <author>tc={DE7997F1-F558-47CB-8662-6C679D211D59}</author>
    <author>tc={292A1FA3-DC68-4751-AE0B-07B3F5E18508}</author>
    <author>tc={10495EF1-978B-48B0-9BEA-E3768342686A}</author>
    <author>tc={067B4FD4-6290-4CBF-896B-04E672AA817F}</author>
    <author>tc={7488F7F4-4458-4A58-82AE-FC342D2AA708}</author>
    <author>tc={B6677CE7-27DF-45F0-8109-A3498830F8D3}</author>
    <author>tc={CFC8E368-B3EA-463E-8693-B6BBBA756625}</author>
    <author>tc={6A259399-B5A4-414B-8722-4F79AF2CA837}</author>
    <author>tc={36A61262-D774-43B2-834F-C3D5AFCCC30F}</author>
    <author>tc={9C6B4D2B-4E45-454A-BC48-A505EB49B9E7}</author>
    <author>tc={58279B5E-0868-4CF1-9210-2823B9D0A6D6}</author>
    <author>tc={5D3C8F63-65DF-4212-9C8A-518848EF258D}</author>
    <author>tc={786020DF-8265-4A55-9A0F-B8FD308856DE}</author>
    <author>tc={FE4EE02F-6869-4EF7-ACB6-24CF0FF8C9E8}</author>
    <author>tc={98145A21-2E18-464D-A1D5-7448116DFD28}</author>
    <author>tc={79CABA79-4C46-4B2F-AA13-8C3E80F136AA}</author>
    <author>tc={A34700A4-E639-4BB5-BD15-B2934A7AEF96}</author>
    <author>tc={7E3D2D7F-861C-4BD9-BBD0-F320ACD4F0CB}</author>
    <author>tc={813E4321-954A-4821-915B-D1B5061681E4}</author>
    <author>tc={FAD85E56-D5DB-4C64-99CC-B7722591610E}</author>
    <author>tc={08C54228-3708-4274-BB82-4E640D27CB3E}</author>
    <author>tc={2103BD56-B4B2-48B1-98CC-65B8A0DD4D66}</author>
    <author>tc={1310E0A3-196F-4647-8C14-C83EBD0011C6}</author>
    <author>tc={6DDE1482-73FC-46FF-8089-E5FA98BA17DE}</author>
    <author>tc={5B810BDB-0B4B-4303-8F98-0E0557286CB4}</author>
    <author>tc={AD4FA3F7-0609-468D-BCF6-2ABEAA758FDA}</author>
    <author>tc={B6FEBA31-0872-4EC4-810C-DC118BCCB418}</author>
    <author>tc={DC1661DD-9477-4CCF-A3D4-A3582475D872}</author>
    <author>tc={312607AB-9BEC-4A77-9F05-B8D5C676EC09}</author>
    <author>tc={B88A92B8-7720-440C-8601-1733C5019DEB}</author>
    <author>tc={0DBE1582-B2B6-46C8-961D-F618139654FB}</author>
    <author>tc={86D86C4E-6302-46C0-9B71-9F67EF8A59F2}</author>
    <author>tc={17AB1B14-97D5-439F-B4F6-36AA104D27E8}</author>
    <author>tc={9754DAFA-BB64-4028-B293-92AD5B9A15AE}</author>
    <author>tc={C2DD35BA-9CC8-4A53-ACCE-772BC96EEA78}</author>
    <author>tc={9E052C09-A890-4EA5-86E2-0D0B772601BE}</author>
    <author>tc={661CC2F2-A731-44CA-B83E-DBDE445BB229}</author>
    <author>tc={41CEF543-A704-4977-9613-23511D4F98F2}</author>
    <author>tc={3B7E7160-FA30-43FD-B9B4-3D4E8916EB6F}</author>
    <author>tc={22679C25-1AA0-464F-8561-6A97193498ED}</author>
    <author>tc={0BD80D35-30E5-4DE8-A23D-56B9AD2B7A72}</author>
    <author>tc={0434D9A6-A184-4216-B49D-DD20273FA53A}</author>
    <author>tc={0F2CF79D-72AC-4C57-A8F3-C699125B3C3A}</author>
    <author>tc={9F0849D0-9310-40A4-BB32-FE887CC2564D}</author>
    <author>tc={46ABC88F-7544-44FF-A50E-E13D37702832}</author>
    <author>tc={53225B87-68A9-4FF5-9AEF-7FD311C9F7A2}</author>
    <author>tc={73522F48-05DD-467A-AC5E-61809F97FC12}</author>
    <author>tc={3F4B1BA1-3189-49F0-AD77-025114B3B37C}</author>
    <author>tc={BED2B401-ACBC-498E-8496-976DEA037FBD}</author>
    <author>tc={476FC0AF-1929-4C8F-AC28-2C3C27FD04FB}</author>
    <author>tc={7AAE1B17-F983-4468-9BBD-8D4B1BA51C0F}</author>
    <author>tc={E999DEB1-0CCF-4773-ACAA-C788D2B99F30}</author>
    <author>tc={982444F3-3F95-46B3-AC70-5B30BE1B11D3}</author>
    <author>tc={B92B8211-4AAE-42C3-A436-2C0D98887CD8}</author>
    <author>tc={04CC2E2E-7AD6-413F-B929-868D17E909E4}</author>
    <author>tc={F0AF91B1-B04A-4E96-8DD1-ED4A85F838B0}</author>
    <author>tc={8A65C0E8-1DF2-4ABE-AC63-DAC6972A8E22}</author>
    <author>tc={F08B77DA-09FA-4B15-97B6-C8E6D9447367}</author>
    <author>tc={42CEA45B-0219-4997-9901-0B0776511EE5}</author>
    <author>tc={7FFA9B28-C923-4345-B5BE-98C605AE752A}</author>
    <author>tc={B3C35006-F8A6-4431-802F-B8A9D4179162}</author>
    <author>tc={6FB66C2A-1328-4F0F-9A56-13760765FF0C}</author>
    <author>tc={8F543F93-9B3D-4BE6-B91F-8E8BA3F69EC2}</author>
    <author>tc={6290FA8D-CBA1-49B7-8DCC-C8272DBCC06A}</author>
    <author>tc={530BFC33-375F-4A87-B70A-009118BCB820}</author>
    <author>tc={D2F5E353-45B5-45A4-AB0E-EAD33A984818}</author>
    <author>tc={B268310F-D298-455B-BBF8-0E0A4DF612F1}</author>
    <author>tc={F90DCB03-6294-4AF1-BE58-AFB486C0C552}</author>
    <author>tc={BA178B29-4D4F-43C7-BFAF-AFDDEAD495BC}</author>
    <author>tc={479FE0F9-FC59-4DD1-BBBC-05B8F451D432}</author>
    <author>tc={8887A1B9-55A9-4603-AB94-316D4472512B}</author>
    <author>tc={A15A56B2-D834-401B-BE56-5E048BEC8380}</author>
    <author>tc={1B34137C-079A-48CE-BDA8-AE80ADA6837D}</author>
    <author>tc={9C08596E-C926-40D7-B0CD-04D775D84681}</author>
    <author>tc={F1271934-C3F5-457C-8F14-FD1CC58D8FD8}</author>
    <author>tc={D68D5744-939E-4650-A5A0-02665612CF9D}</author>
    <author>tc={589485DB-2728-4491-B4C6-3E2147F033A0}</author>
    <author>tc={8B3C2B3D-81F0-4AF4-B195-C16B16735BCB}</author>
    <author>tc={567D44D3-6796-4CDB-8B95-426EB670E865}</author>
    <author>tc={F002ED0E-4FB8-4501-8343-7FC72837914F}</author>
    <author>tc={5150D7F9-E1C6-4BD1-8072-46E6AE599E17}</author>
    <author>tc={D01BBCF6-2FF4-43D2-B9B0-48718417007F}</author>
    <author>tc={535ECA1B-C469-4679-97DB-28B6813F62AE}</author>
    <author>tc={A5529FD0-1940-4500-95C9-3223FC2593C6}</author>
    <author>tc={4CB30D25-176B-4BB8-8288-051F776E6B5C}</author>
    <author>tc={E673F5D7-E6DA-4449-8FF1-27B16EFC228C}</author>
    <author>tc={8C32FA95-1793-484D-8260-9524A9BE18F4}</author>
    <author>tc={89F77B0A-9CCE-42B3-9728-68FCC30CF56E}</author>
    <author>tc={68D62084-DCC8-4CB8-AE4C-CD2949224CAC}</author>
    <author>tc={0285F92A-D8E8-4AC3-9906-D322F59D2288}</author>
    <author>tc={27065CBB-A246-443D-A332-160AE7C9C113}</author>
    <author>tc={875B4EFE-5DEF-4D41-99B4-A5A5C5CE8BB3}</author>
    <author>tc={D111F9F6-8617-4D12-9D02-8E0DFFBDD43E}</author>
    <author>tc={116C0501-282D-4B93-8E86-F6E26AC89174}</author>
    <author>tc={91E99877-889F-4830-9FDA-062C54149B81}</author>
    <author>tc={69548648-9EE0-4567-8728-007A03FCC558}</author>
    <author>tc={6361138D-A330-4B64-9B45-983702D12F80}</author>
    <author>tc={16FFFCFC-0CCF-4E52-A4DE-20446EFF47AC}</author>
    <author>tc={187120F8-10B0-465A-BEA6-8EC583F1F217}</author>
    <author>tc={C9C8188E-D1C0-4597-B4FB-1E6CF862FFBB}</author>
    <author>tc={C320F920-CC3F-4933-8B15-450989780A4F}</author>
    <author>tc={392D70E6-F157-4F2A-A94C-9532E4D69405}</author>
    <author>tc={223CA0A7-D87F-40A4-950C-9168411758FF}</author>
    <author>tc={2CF89ABE-4ECC-49A9-B96C-E536EB76BB66}</author>
    <author>tc={5C6EDE27-D928-445D-BB21-A28310DB55D2}</author>
    <author>tc={1DA514ED-E24B-4E19-94F7-3C1FAB150796}</author>
    <author>tc={B3601E9A-5520-4725-84D6-AA559E26A024}</author>
    <author>tc={1E356377-056A-4933-9B16-145331C61A16}</author>
    <author>tc={2A8AFD10-5718-4F35-A1CB-152D326C7B43}</author>
    <author>tc={7CE7EC60-3240-440A-87B6-5B750EAFD638}</author>
    <author>tc={876A3046-80B6-4598-A2D7-FF3404179BEE}</author>
    <author>tc={69F57DE7-04B9-4D2A-9877-513FD2063887}</author>
    <author>tc={0733F045-2313-4668-8D3E-7B2553926A1C}</author>
    <author>tc={3CD9C11F-4E0F-4B59-8184-4E6E1CD43A24}</author>
    <author>tc={1412985F-1E95-4536-A7FF-3B5023415322}</author>
    <author>tc={A68827D5-14F3-435E-81FD-9E89DF66827A}</author>
    <author>tc={945DE530-1028-4C6D-91B0-8619D0E5ABBD}</author>
    <author>tc={8CFAEE72-07C7-4222-8F2C-76E8C5C73E89}</author>
    <author>tc={D4553207-0106-4149-A858-47FC715E8D9A}</author>
    <author>tc={7689CB77-EC61-4250-A6C0-F8EDA6BB69D2}</author>
    <author>tc={1D89A93D-AA97-41E6-A34F-795317F7D1D5}</author>
    <author>tc={3D4A4FD4-3C03-43EE-BA3A-820F9AD878A2}</author>
    <author>tc={4F24C6EA-0C91-4833-9FE8-B986BCB80259}</author>
    <author>tc={624726BE-177C-4F19-9A09-65A5745F1785}</author>
    <author>tc={9E461849-6E37-4499-B15C-F9F8C136EACE}</author>
    <author>tc={B140671F-A976-46D4-BFC4-8A1CD005BDA7}</author>
    <author>tc={C03277E5-1E8B-4115-BF70-C32A02E8AB59}</author>
    <author>tc={6D693F02-49BE-4C99-90BB-D037BA25EEDE}</author>
    <author>tc={07E9F02E-0BE1-430D-A6E3-FE5E69A0C8D0}</author>
    <author>tc={298ADF59-7DAD-4BC0-A8C6-5B073E1DB13B}</author>
    <author>tc={D8027084-7E4A-470A-BF91-08B54BA95671}</author>
    <author>tc={04953480-65AB-436B-8407-55ADBC99F070}</author>
    <author>tc={654582A3-BD0E-4CA2-88E2-DB04649EA6EE}</author>
    <author>tc={4F074408-DDC4-431D-A6AE-23197C36301A}</author>
    <author>tc={59E8DBE2-22D8-48C7-A997-772BD884271C}</author>
    <author>tc={16680909-44F7-4FFB-A2F8-9DFAA1FA671D}</author>
    <author>tc={88BDB198-7922-44C2-B8CF-D1DD6EA254E1}</author>
    <author>tc={7CAD99F8-A65D-4CD3-80D0-7468532CDBC5}</author>
    <author>tc={0F4A27F7-2C00-4CB5-AA62-F09D9EDEFAC3}</author>
    <author>tc={80CB623D-FA91-4C95-9717-24971ADB530B}</author>
    <author>tc={CDDAF0AF-5964-40F7-8AC8-0B7666AFB283}</author>
    <author>tc={6B3EBB00-18DE-4CAF-B937-392204B72F84}</author>
    <author>tc={4E0CC0F6-D289-4FD6-A014-BB787D9CA9B5}</author>
    <author>tc={DC9E2D0B-40AE-4344-93F0-B89F21704783}</author>
    <author>tc={5964C1CA-78A4-431A-8E8A-8D9863882614}</author>
    <author>tc={8D64B967-9172-446F-B1E9-FCB17F320A0A}</author>
    <author>tc={31D11F83-6E77-457B-9141-F5050C7E775D}</author>
    <author>tc={E6698641-1EC4-4E7F-B630-61F7F8C3AE7B}</author>
    <author>tc={6F0641A7-5115-49C9-BE37-2F9FBE8ECF9B}</author>
    <author>tc={B2BEBA51-6CFF-475E-B565-B0E2BCAC4A98}</author>
    <author>tc={5D5930D7-8394-4FD4-90C5-9CFF55C4EEB3}</author>
    <author>tc={A9CD249D-D3D0-4E6C-A279-4214AF623254}</author>
    <author>tc={AFAD696B-31EC-4B6E-8212-F76932E66682}</author>
    <author>tc={59CA657E-2BC1-491C-BC31-0CD109950FFB}</author>
    <author>tc={C7B48A95-4A69-4423-88B7-13093D67EB15}</author>
    <author>tc={F63EB277-8E8B-4108-AF03-95E08334D3BA}</author>
    <author>tc={2EEB66FF-23D6-4F1F-900E-C0F13647EF3A}</author>
    <author>tc={B17DF977-77CC-41AE-AC17-52B171B6675A}</author>
    <author>tc={A3C07CA6-B782-4244-84CB-C2DE6A0D6305}</author>
    <author>tc={22781121-F905-4712-AE79-7821E7825863}</author>
    <author>tc={37C03315-7F31-4210-B947-CF4360B220E3}</author>
    <author>tc={245582D7-D183-4BEA-9B48-D4A66249C89E}</author>
    <author>tc={76822B2B-E44C-42E6-97F8-DDA2EB1569F4}</author>
    <author>tc={891C7FCF-E86B-40B0-B30B-E2ECB3CEE8F5}</author>
    <author>tc={2A4FEA03-E472-4B4C-AEBC-FEE094BACAAC}</author>
    <author>tc={BC243D59-2B89-4E5B-8503-CFD86E78C78F}</author>
    <author>tc={BCA8B6F0-6CDD-4267-B259-D90054CC6A4D}</author>
    <author>tc={5612144D-B6B1-4ADA-A9DC-F5226E353BAD}</author>
    <author>tc={EE995310-8C46-4E6D-956D-400A9457A7A4}</author>
    <author>tc={FD740F06-D6FB-40D6-967A-A40192A4BA55}</author>
    <author>tc={623BCA37-7073-40D1-BC71-E896203E4018}</author>
    <author>tc={D8D0D937-BF44-4ACE-966E-9FC615CD3C12}</author>
    <author>tc={D40E89BC-0E78-4B0E-BB67-DE71AC1FE5EF}</author>
    <author>tc={522F97DC-40F9-4D7A-9BB7-BE3B767DF58F}</author>
    <author>tc={76EE15D6-E325-4E60-B1F7-88920430E167}</author>
    <author>tc={731F538B-5E4B-4941-92A2-7BA3164E85B0}</author>
    <author>tc={71D6885A-B0A9-4304-9A46-82485385BE2C}</author>
    <author>tc={CF3DBADB-C905-47F9-991A-69C063952D05}</author>
    <author>tc={5FD64DA4-7E0F-44C1-AE27-7E360BB22D45}</author>
    <author>tc={8EB1FE71-7914-4319-927A-9C61D6027932}</author>
    <author>tc={F0EC98F4-3671-4D76-A01F-8DA17EC802BE}</author>
    <author>tc={79C4C0E0-19B5-45C8-9ACA-DFF8FAFBAAF7}</author>
    <author>tc={98E05682-E268-46DA-BCD0-BCF9161898AD}</author>
    <author>tc={5DD738FC-EE38-42CD-9E45-6F7999C630A5}</author>
    <author>tc={D7A1B895-8176-4DCC-9126-04872882709E}</author>
    <author>tc={F8D65D58-4499-4B64-8C15-49EC8A2E4500}</author>
    <author>tc={C311F1CD-051B-49BD-BC9E-6CD08AA4EB50}</author>
    <author>tc={6931FE83-A450-4D79-8408-B1C0E977D0F0}</author>
    <author>tc={7DF4250F-3E63-4D46-9535-433902156B04}</author>
    <author>tc={2F3709A1-E8BF-49DB-A7E1-9E635C3659FC}</author>
    <author>tc={07AA9922-D209-4037-800A-894E491D98D2}</author>
    <author>tc={533D29B6-AF1B-4438-8077-3206391EDE9C}</author>
    <author>tc={BB94D0B5-4CC9-473F-AC15-08F8F9E51AFC}</author>
    <author>tc={8F68DDCB-1900-4083-9717-C6C53553C996}</author>
    <author>tc={234FEEB0-8250-4841-A13D-1094EBF9BA22}</author>
    <author>tc={CDB81F31-C43A-4F15-94C4-5207D177E844}</author>
    <author>tc={C998546C-1A68-48A3-B7E0-A2B81A11589E}</author>
    <author>tc={1043F75E-68FD-4244-A7E0-7E7C949BD38F}</author>
    <author>tc={B3B47F95-D47B-401F-809A-C92C8D3E3A6E}</author>
    <author>tc={83D67C52-F189-44C7-B8AF-EBBFBF4ED4CF}</author>
    <author>tc={EC625D43-A8E5-4B5D-BBC6-DD9DB63E3492}</author>
    <author>tc={97279138-9A42-4407-AC86-937935E20FA5}</author>
    <author>tc={D0A6BAC3-295F-4DA2-B41D-394AB2E51150}</author>
    <author>tc={A2C682AE-D6B8-49EA-A683-A373CEBDB90E}</author>
    <author>tc={96BF545C-3754-4783-B647-7140984ADFE4}</author>
    <author>tc={1105FDED-9098-40CB-AC33-A69D8821E612}</author>
    <author>tc={49B23282-C0AE-4170-8221-AE22E6A5C352}</author>
    <author>tc={9B1EF47C-39CA-4949-87CF-4976BBD2F562}</author>
    <author>tc={10297DBC-6BE4-4C70-87CC-E83DDF706E94}</author>
    <author>tc={C9DA3269-8FAA-456B-90B1-BF2F25FCEEB2}</author>
    <author>tc={241318EB-EC61-48B2-8F0A-F2283227D989}</author>
    <author>tc={9780A23E-34F6-4E3E-ABD6-3F8186185F1F}</author>
    <author>tc={D1E8DACE-686A-4B2F-A13E-1277CFF5F1A7}</author>
    <author>tc={91A5F286-4ABE-4458-B67C-E05E3BBF879C}</author>
    <author>tc={F74B24AD-35E9-48C8-A721-5E1018372186}</author>
    <author>tc={213C9868-52DD-489B-978A-A174DB896FDC}</author>
    <author>tc={15482787-2C12-42CF-A78B-F4422D45D86E}</author>
    <author>tc={CF5D45CC-C741-40D1-A2DB-A0B09F7589C8}</author>
    <author>tc={50FF1239-FAA1-4B08-BC19-0CA68167F684}</author>
    <author>tc={610CA435-4CC5-440E-B10B-F1884E97C60A}</author>
    <author>tc={979E4F8F-A445-4BF5-B107-A726D8FEB033}</author>
    <author>tc={6F3F329D-58B2-48C4-99F4-B488090BDC47}</author>
    <author>tc={00388328-A007-4D10-96FD-936678251F90}</author>
    <author>tc={F9D4E646-5304-4FA0-B2F5-A4ACB3334AF7}</author>
    <author>tc={8FE96CF2-2A14-4E01-9AB7-2C014191C648}</author>
    <author>tc={5E8517A8-E6B6-4BCC-A2A3-1BBCAD3861FD}</author>
    <author>tc={55962851-E5A2-4FA8-BF0E-16C4C1ECE154}</author>
    <author>tc={D8510E3A-C7DC-43FF-AA42-E124480AC8E4}</author>
    <author>tc={85FE4FEE-9B6B-4325-AC28-A7D133FE69D1}</author>
    <author>tc={4260C02E-DE2D-4ADD-8AF1-D4F040EB37F2}</author>
    <author>tc={FBC3155F-A06E-41AF-AB14-5CC1797D5A87}</author>
    <author>tc={5C863CA9-3385-4618-8866-F82426A0A759}</author>
    <author>tc={8CD49580-3CA6-4142-B7B0-BB1159AA0BA7}</author>
    <author>tc={AC74B3C0-8144-40CB-9F81-31194FD4BAE7}</author>
    <author>tc={4C1B1332-B328-4D08-8405-DFA36E946461}</author>
    <author>tc={1D641333-5405-41D5-BFFA-A904BEAC7B45}</author>
    <author>tc={1C2DD28E-AB53-4654-992F-FEBFB0133920}</author>
    <author>tc={030BD2C1-504B-4DAB-9107-17E809BB0E8F}</author>
    <author>tc={1D59276E-3382-4722-922F-379C3B81E542}</author>
    <author>tc={599480AC-F0BC-4382-93A6-6E994B1C88BE}</author>
    <author>tc={785ABE80-67AA-495E-8B51-564285577A79}</author>
    <author>tc={A876FB41-2AAB-43D0-AE3B-D0909AE99FD0}</author>
    <author>tc={8920A2CE-67B7-4BEE-9D51-67E5300ED73B}</author>
    <author>tc={03D81D66-1646-4032-A9F8-B0CE77C427D2}</author>
    <author>tc={204DB728-94C3-43BB-8A35-CBD2A36C1770}</author>
    <author>tc={730CFAF9-8B24-47A6-BEED-D482E57379F6}</author>
    <author>tc={F93AD418-646F-4FDB-A324-8A1E18310A32}</author>
    <author>tc={AD62B567-3BC3-4048-8670-B0BA1E07CF24}</author>
    <author>tc={A9818018-627B-46FC-A062-74D666E305B4}</author>
    <author>tc={B22C91B6-48AD-43D6-93A9-5928D427E9D8}</author>
    <author>tc={24BDF70A-9945-4900-B868-421DD314A43B}</author>
    <author>tc={C1CE7E80-32D9-417A-8E26-F360664B8A6D}</author>
    <author>tc={084BE364-A407-4831-A871-AD620A30EA66}</author>
    <author>tc={ABF58E4D-8402-47AB-84BE-E048A531EE54}</author>
    <author>tc={5E729AAA-5B1C-4A5F-958D-2928C55CC708}</author>
    <author>tc={7DC09130-65EE-420D-9CF3-3DA115D40FDF}</author>
    <author>tc={6BC44235-A37B-4549-8D91-0A7EF5158019}</author>
    <author>tc={32B0CC48-C81E-4BC3-BFF7-F6E47711E78E}</author>
    <author>tc={A6C1361A-E224-47FB-B1F9-BFE257C99296}</author>
    <author>tc={328D76B3-A1D1-4A32-B1E1-B77ED5B260C9}</author>
    <author>tc={828E4CB9-09E4-4A2C-A846-75A09FC78825}</author>
    <author>tc={A69E019B-597B-4E43-B0A4-C825DF686A8F}</author>
    <author>tc={57507AE8-383C-42FA-AB79-41DE216FEF23}</author>
    <author>tc={327306AD-C957-433A-9DAF-C075DFBB44AF}</author>
    <author>tc={A270954C-B634-4455-ABBE-F3FF54A4D709}</author>
    <author>tc={00A72989-2B06-4E7D-9165-3C6DEEA35802}</author>
    <author>tc={6FDA46EA-3668-486B-A2E2-21940A035B71}</author>
    <author>tc={598CAEE6-032A-4768-9B61-E3DE09CC5D1A}</author>
    <author>tc={95853280-19DC-4CE7-8ED7-FBDC33C4EED2}</author>
    <author>tc={627AC822-8079-4F6D-AB38-8AFCC0F2BD18}</author>
    <author>tc={C2101763-9D14-4613-A75D-328EE32510C9}</author>
    <author>tc={21EB6433-05FF-479B-AEAB-57B88E8D2D8B}</author>
    <author>tc={241A7A66-5EAE-4F96-9992-C0A0BAD2D9E0}</author>
    <author>tc={8D368339-6D09-475B-A859-F24026162FC7}</author>
    <author>tc={86A2EB5A-A67D-4CAF-B12C-FBBD73007C9B}</author>
    <author>tc={553B696A-2A4C-4C08-AD45-28E73695EC76}</author>
    <author>tc={552B4004-33D9-4B58-9E54-28813BCA9916}</author>
    <author>tc={D42ED553-B4D2-4D2D-ACFC-4920D50152CC}</author>
    <author>tc={401F8A0A-E145-4456-B951-03F37B7BEA53}</author>
    <author>tc={6968776C-D06A-4CD2-B965-00C69DFD9736}</author>
    <author>tc={DABCA11C-F0CC-4900-9F4E-34574D4FB395}</author>
    <author>tc={8E1F2922-69BF-44E7-B1B8-4863BC33B1EB}</author>
    <author>tc={22B5D7EA-9CE0-4F04-B23E-6E11B8A42EDF}</author>
    <author>tc={A69B60BA-9534-4BE3-85EF-9D28AE958731}</author>
    <author>tc={FF6CA1AF-0440-4589-A0DF-424A4E0E2B81}</author>
    <author>tc={C0BBC458-B8DF-4B27-8432-BF11299780FA}</author>
    <author>tc={57D0E066-0815-4F06-80C2-5CA619498740}</author>
    <author>tc={C671E650-3B6C-4EBB-955E-D2D985D8487C}</author>
    <author>tc={91CAFF5D-F817-4A02-9095-A769CD40F04F}</author>
    <author>tc={EFAA524A-6594-40EF-80EB-B2A76FF62233}</author>
    <author>tc={9DB40BC3-BC2E-4985-B9E2-50807E61B5E3}</author>
    <author>tc={2C93DE02-B580-4797-B4A0-94343F2137B1}</author>
    <author>tc={2F6C587E-E941-40AD-AEE9-6956B00E57AD}</author>
    <author>tc={989FF969-0C86-44AA-9058-8606D163FDDE}</author>
    <author>tc={E0074A40-8F91-4C7B-BD1B-B9EFA5E38AF6}</author>
    <author>tc={71EC2C3A-4BAD-4F75-8B5B-2F21BA1890FE}</author>
    <author>tc={07C47297-B50C-4EFE-A782-81D08338932A}</author>
    <author>tc={D0625F0B-5434-4B1C-AA12-BE4D70013707}</author>
    <author>tc={44823BAA-CDF0-490A-8CBB-5A26D5B4E3C9}</author>
    <author>tc={5FB7BDEF-B2D1-4C61-9043-E6C9F7AD38D5}</author>
    <author>tc={FB003A21-AFF0-4308-9BB0-ACDCF8F7ABBC}</author>
    <author>tc={099E4B89-6FBC-47A3-9627-A3A028BBC734}</author>
    <author>tc={E4604E22-B54A-4689-992C-D0238E33019D}</author>
    <author>tc={4F21E68E-DEF7-43F0-9C92-5D0AB7FE1884}</author>
    <author>tc={E6508A54-CCE3-457F-995C-316ECC0F7FDE}</author>
    <author>tc={D5AA20C4-7AA9-4F6F-B165-FB8AE532DA65}</author>
    <author>tc={89B9423C-F67E-48D0-BF28-26CA37873C72}</author>
    <author>tc={3C85FEA4-8B2A-4411-B97E-7D04F0CC8AE2}</author>
    <author>tc={52B55920-591C-4F03-BCEF-0521964E9B21}</author>
    <author>tc={9C27DBD2-E138-4AFD-8708-F9DC9F6BA0D5}</author>
    <author>tc={491B2CDF-C515-41A7-953A-D79CFC07E80E}</author>
    <author>tc={A74DBB4F-E1BD-4DEF-87A6-D5AC5BB05C14}</author>
    <author>tc={8EA3FAF7-A765-4E9C-A8C5-2D6F8EA0BDB6}</author>
    <author>tc={D97C74B1-ED40-422E-9FC7-0D91538CF8AA}</author>
    <author>tc={A8CCB21B-B7BA-48E4-BD0A-EE42AA2EB4B6}</author>
  </authors>
  <commentList>
    <comment ref="B4" authorId="0" shapeId="0" xr:uid="{8955856A-C61E-479E-AB68-81FC63963A36}">
      <text>
        <t>[Threaded comment]
Your version of Excel allows you to read this threaded comment; however, any edits to it will get removed if the file is opened in a newer version of Excel. Learn more: https://go.microsoft.com/fwlink/?linkid=870924
Comment:
    Non-rodent species</t>
      </text>
    </comment>
    <comment ref="B7" authorId="1" shapeId="0" xr:uid="{6B5C3FAC-6142-4EB5-8473-262FCC6177A7}">
      <text>
        <t>[Threaded comment]
Your version of Excel allows you to read this threaded comment; however, any edits to it will get removed if the file is opened in a newer version of Excel. Learn more: https://go.microsoft.com/fwlink/?linkid=870924
Comment:
    Non-rodent species</t>
      </text>
    </comment>
    <comment ref="B8" authorId="2" shapeId="0" xr:uid="{BB1E81F3-A38D-46A3-8331-9479343E35B7}">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9" authorId="3" shapeId="0" xr:uid="{8E4FBA61-6D0D-4438-A01D-9E78521B4D9A}">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10" authorId="4" shapeId="0" xr:uid="{02843D19-926A-4A09-9573-DAEA8EE4D318}">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11" authorId="5" shapeId="0" xr:uid="{13DD4C00-96A9-424D-9538-10F98E4EA8E8}">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13" authorId="6" shapeId="0" xr:uid="{76023E90-B397-4EE3-9331-3F678009E0B3}">
      <text>
        <t>[Threaded comment]
Your version of Excel allows you to read this threaded comment; however, any edits to it will get removed if the file is opened in a newer version of Excel. Learn more: https://go.microsoft.com/fwlink/?linkid=870924
Comment:
    Keeping rownum=11</t>
      </text>
    </comment>
    <comment ref="B14" authorId="7" shapeId="0" xr:uid="{DA251A9E-BC23-439A-8036-6716ACEFDEFF}">
      <text>
        <t>[Threaded comment]
Your version of Excel allows you to read this threaded comment; however, any edits to it will get removed if the file is opened in a newer version of Excel. Learn more: https://go.microsoft.com/fwlink/?linkid=870924
Comment:
    Keeping rownum=11</t>
      </text>
    </comment>
    <comment ref="B15" authorId="8" shapeId="0" xr:uid="{96FB5AFE-F43C-4886-BCE9-16D507111A63}">
      <text>
        <t>[Threaded comment]
Your version of Excel allows you to read this threaded comment; however, any edits to it will get removed if the file is opened in a newer version of Excel. Learn more: https://go.microsoft.com/fwlink/?linkid=870924
Comment:
    Keeping rownum=11</t>
      </text>
    </comment>
    <comment ref="B16" authorId="9" shapeId="0" xr:uid="{0BC00261-4004-4541-A750-9AE7CD049C85}">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18" authorId="10" shapeId="0" xr:uid="{B7141701-33AA-48F7-9FAA-304DC0AD2B33}">
      <text>
        <t>[Threaded comment]
Your version of Excel allows you to read this threaded comment; however, any edits to it will get removed if the file is opened in a newer version of Excel. Learn more: https://go.microsoft.com/fwlink/?linkid=870924
Comment:
    Keeping rownum=16</t>
      </text>
    </comment>
    <comment ref="B19" authorId="11" shapeId="0" xr:uid="{05A6003E-B2AE-47DD-B485-5CBBBAAF1B64}">
      <text>
        <t>[Threaded comment]
Your version of Excel allows you to read this threaded comment; however, any edits to it will get removed if the file is opened in a newer version of Excel. Learn more: https://go.microsoft.com/fwlink/?linkid=870924
Comment:
    Keeping lung endpoints for now</t>
      </text>
    </comment>
    <comment ref="B20" authorId="12" shapeId="0" xr:uid="{A9974038-48D4-462E-BE11-ABB9758418D9}">
      <text>
        <t>[Threaded comment]
Your version of Excel allows you to read this threaded comment; however, any edits to it will get removed if the file is opened in a newer version of Excel. Learn more: https://go.microsoft.com/fwlink/?linkid=870924
Comment:
    Keeping lung endpoints for now</t>
      </text>
    </comment>
    <comment ref="B22" authorId="13" shapeId="0" xr:uid="{EE0D9184-FD58-4719-9E83-0F92D83BFCC7}">
      <text>
        <t>[Threaded comment]
Your version of Excel allows you to read this threaded comment; however, any edits to it will get removed if the file is opened in a newer version of Excel. Learn more: https://go.microsoft.com/fwlink/?linkid=870924
Comment:
    Incorrect units</t>
      </text>
    </comment>
    <comment ref="B23" authorId="14" shapeId="0" xr:uid="{DE5956BE-FD7D-49CE-90D9-D898758D2DA9}">
      <text>
        <t>[Threaded comment]
Your version of Excel allows you to read this threaded comment; however, any edits to it will get removed if the file is opened in a newer version of Excel. Learn more: https://go.microsoft.com/fwlink/?linkid=870924
Comment:
    Incorrect units</t>
      </text>
    </comment>
    <comment ref="B24" authorId="15" shapeId="0" xr:uid="{CBF820B7-A1E1-4CF7-A014-AB1E054BB396}">
      <text>
        <t>[Threaded comment]
Your version of Excel allows you to read this threaded comment; however, any edits to it will get removed if the file is opened in a newer version of Excel. Learn more: https://go.microsoft.com/fwlink/?linkid=870924
Comment:
    Incorrect units</t>
      </text>
    </comment>
    <comment ref="B25" authorId="16" shapeId="0" xr:uid="{A241F9AE-EFB6-4FE2-8704-A079EE799F6B}">
      <text>
        <t>[Threaded comment]
Your version of Excel allows you to read this threaded comment; however, any edits to it will get removed if the file is opened in a newer version of Excel. Learn more: https://go.microsoft.com/fwlink/?linkid=870924
Comment:
    Combines two other studies</t>
      </text>
    </comment>
    <comment ref="B26" authorId="17" shapeId="0" xr:uid="{BBF5E926-0822-426F-B5F0-4C018203FEAB}">
      <text>
        <t>[Threaded comment]
Your version of Excel allows you to read this threaded comment; however, any edits to it will get removed if the file is opened in a newer version of Excel. Learn more: https://go.microsoft.com/fwlink/?linkid=870924
Comment:
    Keeping lung endpoints for now</t>
      </text>
    </comment>
    <comment ref="B27" authorId="18" shapeId="0" xr:uid="{EB20E157-9C53-48C0-ACE7-236BECF1C7EB}">
      <text>
        <t>[Threaded comment]
Your version of Excel allows you to read this threaded comment; however, any edits to it will get removed if the file is opened in a newer version of Excel. Learn more: https://go.microsoft.com/fwlink/?linkid=870924
Comment:
    Keeping lung endpoints for now</t>
      </text>
    </comment>
    <comment ref="B29" authorId="19" shapeId="0" xr:uid="{5DA119E8-340B-4C51-9BFB-542B0618E717}">
      <text>
        <t>[Threaded comment]
Your version of Excel allows you to read this threaded comment; however, any edits to it will get removed if the file is opened in a newer version of Excel. Learn more: https://go.microsoft.com/fwlink/?linkid=870924
Comment:
    Incorrect units</t>
      </text>
    </comment>
    <comment ref="B31" authorId="20" shapeId="0" xr:uid="{1045650F-770D-4334-AF79-3CC8D62C2D03}">
      <text>
        <t>[Threaded comment]
Your version of Excel allows you to read this threaded comment; however, any edits to it will get removed if the file is opened in a newer version of Excel. Learn more: https://go.microsoft.com/fwlink/?linkid=870924
Comment:
    Incorrect units</t>
      </text>
    </comment>
    <comment ref="B32" authorId="21" shapeId="0" xr:uid="{E53018A3-8F98-4033-8E09-FBAD738B44FB}">
      <text>
        <t>[Threaded comment]
Your version of Excel allows you to read this threaded comment; however, any edits to it will get removed if the file is opened in a newer version of Excel. Learn more: https://go.microsoft.com/fwlink/?linkid=870924
Comment:
    Incorrect units</t>
      </text>
    </comment>
    <comment ref="J34" authorId="22" shapeId="0" xr:uid="{729CD1A7-AD32-4523-BF6A-55294E18A677}">
      <text>
        <t>[Threaded comment]
Your version of Excel allows you to read this threaded comment; however, any edits to it will get removed if the file is opened in a newer version of Excel. Learn more: https://go.microsoft.com/fwlink/?linkid=870924
Comment:
    Previously Unclear; reference cites doi:10.1186/s12989-014-0073-1 which has some information on scale.  30-50nm, but agglomeration into microns</t>
      </text>
    </comment>
    <comment ref="B35" authorId="23" shapeId="0" xr:uid="{1A02C552-CED8-4E29-AA18-7DBA927A3638}">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36" authorId="24" shapeId="0" xr:uid="{084CEA17-CF79-41F9-8F60-CA55580D5897}">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37" authorId="25" shapeId="0" xr:uid="{9FA7276F-C37F-4FCA-BBCC-F0144AD3748A}">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38" authorId="26" shapeId="0" xr:uid="{43B794B9-238D-4492-8929-F9D91441D548}">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39" authorId="27" shapeId="0" xr:uid="{6520C784-288F-4F6D-B2E2-052D254AA33A}">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40" authorId="28" shapeId="0" xr:uid="{7CDD36FB-D494-4BFC-A0A4-4C6817854B4A}">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41" authorId="29" shapeId="0" xr:uid="{C91C17DD-111D-4B43-B08B-510F929072B3}">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42" authorId="30" shapeId="0" xr:uid="{39B9AA32-AF20-47A2-81EA-146DAF60EF2C}">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43" authorId="31" shapeId="0" xr:uid="{8C79480C-B395-441F-849C-25F34006C4FF}">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44" authorId="32" shapeId="0" xr:uid="{830B7761-0B16-4906-BFFB-DCB910F514BC}">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45" authorId="33" shapeId="0" xr:uid="{2BCE780A-57EB-4CC1-B0B0-336E3286452C}">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46" authorId="34" shapeId="0" xr:uid="{D5731A63-98FE-4CE8-B948-A1E06731EED9}">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47" authorId="35" shapeId="0" xr:uid="{E47DDF1B-3A3A-4E3D-8321-B7E1E980FEC3}">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48" authorId="36" shapeId="0" xr:uid="{7772930C-DA3A-4BB4-87A5-65145FACA8FB}">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49" authorId="37" shapeId="0" xr:uid="{944CC225-FBCD-41AA-9EBB-DCBB57A9050F}">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50" authorId="38" shapeId="0" xr:uid="{33E8C13F-F903-4AE9-AA1E-F84BB7FB140F}">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51" authorId="39" shapeId="0" xr:uid="{7D7471AD-23CA-4F07-A25E-C7BB5D115CFD}">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52" authorId="40" shapeId="0" xr:uid="{26C503E0-1353-4E7E-8315-58A72C9838C5}">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53" authorId="41" shapeId="0" xr:uid="{2ABAE414-2CB3-4550-A62A-504C36A34535}">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54" authorId="42" shapeId="0" xr:uid="{D63749C0-D1A9-45D5-99D0-548B872AB05C}">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55" authorId="43" shapeId="0" xr:uid="{2982EF3F-09C1-4D51-949D-306C5554FC50}">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56" authorId="44" shapeId="0" xr:uid="{ECC77698-DC74-48E1-B274-6AEE66C14F38}">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57" authorId="45" shapeId="0" xr:uid="{6D01DD77-3C42-42DE-B286-0FDA7E20C330}">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58" authorId="46" shapeId="0" xr:uid="{63CC09A5-57F3-4FED-9ACE-AD0A8976A006}">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59" authorId="47" shapeId="0" xr:uid="{39FD0215-C8B4-45FE-A73E-78D4126A2FB0}">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60" authorId="48" shapeId="0" xr:uid="{E3B050D5-DE68-413A-866C-D068A6EEE503}">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61" authorId="49" shapeId="0" xr:uid="{540F7F98-91DB-4C18-AFBA-D0A9D7A4D6AF}">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62" authorId="50" shapeId="0" xr:uid="{19026E8F-D34E-49C4-8046-72C3403CA234}">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63" authorId="51" shapeId="0" xr:uid="{DECD4D0E-8BE6-435F-90A2-1B7B084DE39F}">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64" authorId="52" shapeId="0" xr:uid="{10772491-9DAE-41B4-991A-07C2B421D8DF}">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B65" authorId="53" shapeId="0" xr:uid="{BE9D20F4-F4F6-43EA-B2CE-04D1B2696F83}">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65" authorId="54" shapeId="0" xr:uid="{FE17C2CA-9AFC-4436-90C2-EF76538D231A}">
      <text>
        <t>[Threaded comment]
Your version of Excel allows you to read this threaded comment; however, any edits to it will get removed if the file is opened in a newer version of Excel. Learn more: https://go.microsoft.com/fwlink/?linkid=870924
Comment:
    PDF is Mast_1995(b)</t>
      </text>
    </comment>
    <comment ref="B66" authorId="55" shapeId="0" xr:uid="{092BB6FA-37E6-4C30-9350-5A7700CBF94A}">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66" authorId="56" shapeId="0" xr:uid="{1C50A6CB-D1FE-4FEA-BD2D-E49766D899D6}">
      <text>
        <t>[Threaded comment]
Your version of Excel allows you to read this threaded comment; however, any edits to it will get removed if the file is opened in a newer version of Excel. Learn more: https://go.microsoft.com/fwlink/?linkid=870924
Comment:
    PDF is Mast_1995(b)</t>
      </text>
    </comment>
    <comment ref="B67" authorId="57" shapeId="0" xr:uid="{3F90461B-A5FA-4D9F-BD8E-B74342F82611}">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67" authorId="58" shapeId="0" xr:uid="{613D644C-14F0-4F77-902D-8D077210FCC7}">
      <text>
        <t>[Threaded comment]
Your version of Excel allows you to read this threaded comment; however, any edits to it will get removed if the file is opened in a newer version of Excel. Learn more: https://go.microsoft.com/fwlink/?linkid=870924
Comment:
    PDF is Mast_1995(b)</t>
      </text>
    </comment>
    <comment ref="B68" authorId="59" shapeId="0" xr:uid="{B089CA08-3306-40F6-B52F-49F6F04FBD81}">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68" authorId="60" shapeId="0" xr:uid="{2AFC20EA-3BD0-4C53-AEF6-30263A0F3F91}">
      <text>
        <t>[Threaded comment]
Your version of Excel allows you to read this threaded comment; however, any edits to it will get removed if the file is opened in a newer version of Excel. Learn more: https://go.microsoft.com/fwlink/?linkid=870924
Comment:
    PDF is Mast_1995(b)</t>
      </text>
    </comment>
    <comment ref="B69" authorId="61" shapeId="0" xr:uid="{750DB066-06CA-40FF-9FD6-872131355C3B}">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69" authorId="62" shapeId="0" xr:uid="{A46309BE-BC2D-4CB7-8413-1FBF9DBD5F48}">
      <text>
        <t>[Threaded comment]
Your version of Excel allows you to read this threaded comment; however, any edits to it will get removed if the file is opened in a newer version of Excel. Learn more: https://go.microsoft.com/fwlink/?linkid=870924
Comment:
    PDF is Mast_1995(b)</t>
      </text>
    </comment>
    <comment ref="B70" authorId="63" shapeId="0" xr:uid="{89630733-5FA1-47DF-9035-2E84D16125F1}">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70" authorId="64" shapeId="0" xr:uid="{4488C9D3-0F82-4B38-9F12-7F4336F14BC7}">
      <text>
        <t>[Threaded comment]
Your version of Excel allows you to read this threaded comment; however, any edits to it will get removed if the file is opened in a newer version of Excel. Learn more: https://go.microsoft.com/fwlink/?linkid=870924
Comment:
    PDF is Mast_1995a</t>
      </text>
    </comment>
    <comment ref="B71" authorId="65" shapeId="0" xr:uid="{8F6E4CEC-8AC2-4557-84D6-C73FC46B9BD3}">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71" authorId="66" shapeId="0" xr:uid="{ABB9BB5E-7F14-4106-9648-01CD4FC50D5E}">
      <text>
        <t>[Threaded comment]
Your version of Excel allows you to read this threaded comment; however, any edits to it will get removed if the file is opened in a newer version of Excel. Learn more: https://go.microsoft.com/fwlink/?linkid=870924
Comment:
    PDF is Mast_1995a</t>
      </text>
    </comment>
    <comment ref="B72" authorId="67" shapeId="0" xr:uid="{680F3D77-4667-4FEA-92A0-F8CEF98FC10F}">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72" authorId="68" shapeId="0" xr:uid="{3BCD604C-E8FD-4C5D-8392-BE976799CC57}">
      <text>
        <t>[Threaded comment]
Your version of Excel allows you to read this threaded comment; however, any edits to it will get removed if the file is opened in a newer version of Excel. Learn more: https://go.microsoft.com/fwlink/?linkid=870924
Comment:
    PDF is Mast_1995a</t>
      </text>
    </comment>
    <comment ref="B73" authorId="69" shapeId="0" xr:uid="{9DE42776-FDEF-459B-A572-40B03C2A17F9}">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73" authorId="70" shapeId="0" xr:uid="{A1B9CD02-469C-4353-8113-7019C60290D6}">
      <text>
        <t>[Threaded comment]
Your version of Excel allows you to read this threaded comment; however, any edits to it will get removed if the file is opened in a newer version of Excel. Learn more: https://go.microsoft.com/fwlink/?linkid=870924
Comment:
    PDF is Mast_1995a</t>
      </text>
    </comment>
    <comment ref="B74" authorId="71" shapeId="0" xr:uid="{75157B7C-47D3-4470-817B-297FD9044B9F}">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74" authorId="72" shapeId="0" xr:uid="{85D1C731-CD8D-4F42-B78D-D543BE55DE69}">
      <text>
        <t>[Threaded comment]
Your version of Excel allows you to read this threaded comment; however, any edits to it will get removed if the file is opened in a newer version of Excel. Learn more: https://go.microsoft.com/fwlink/?linkid=870924
Comment:
    PDF is Mast_1995a</t>
      </text>
    </comment>
    <comment ref="B75" authorId="73" shapeId="0" xr:uid="{92E4B8C0-9A85-43DD-B400-C1DBF5BE5EFB}">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75" authorId="74" shapeId="0" xr:uid="{35229988-2F56-4AF9-A0D0-34AA7D818007}">
      <text>
        <t>[Threaded comment]
Your version of Excel allows you to read this threaded comment; however, any edits to it will get removed if the file is opened in a newer version of Excel. Learn more: https://go.microsoft.com/fwlink/?linkid=870924
Comment:
    PDF is Mast_1995a</t>
      </text>
    </comment>
    <comment ref="B76" authorId="75" shapeId="0" xr:uid="{7F10AD31-EA6F-4221-A8EF-FFEECD0C38AD}">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76" authorId="76" shapeId="0" xr:uid="{6CE623DB-0DBB-41CC-9AD3-1B1E0B6A29D3}">
      <text>
        <t>[Threaded comment]
Your version of Excel allows you to read this threaded comment; however, any edits to it will get removed if the file is opened in a newer version of Excel. Learn more: https://go.microsoft.com/fwlink/?linkid=870924
Comment:
    PDF is Mast_1995a</t>
      </text>
    </comment>
    <comment ref="B77" authorId="77" shapeId="0" xr:uid="{AD2C6897-AC60-4505-B37D-848F28D93222}">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77" authorId="78" shapeId="0" xr:uid="{DFE25127-FDD1-4BF4-8753-CB13FC5AB051}">
      <text>
        <t>[Threaded comment]
Your version of Excel allows you to read this threaded comment; however, any edits to it will get removed if the file is opened in a newer version of Excel. Learn more: https://go.microsoft.com/fwlink/?linkid=870924
Comment:
    PDF is Mast_1995a</t>
      </text>
    </comment>
    <comment ref="B78" authorId="79" shapeId="0" xr:uid="{079553D9-3F54-435A-9953-ED1607F2ED3B}">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78" authorId="80" shapeId="0" xr:uid="{7F15E91C-6CA8-49A6-BCBD-F640D7ED8A3F}">
      <text>
        <t>[Threaded comment]
Your version of Excel allows you to read this threaded comment; however, any edits to it will get removed if the file is opened in a newer version of Excel. Learn more: https://go.microsoft.com/fwlink/?linkid=870924
Comment:
    PDF is Mast_1995a</t>
      </text>
    </comment>
    <comment ref="B79" authorId="81" shapeId="0" xr:uid="{E639B935-D959-4DC1-89DA-C5500FCBE432}">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79" authorId="82" shapeId="0" xr:uid="{1D058CF0-7AB0-421E-8678-A6AA1A92618E}">
      <text>
        <t>[Threaded comment]
Your version of Excel allows you to read this threaded comment; however, any edits to it will get removed if the file is opened in a newer version of Excel. Learn more: https://go.microsoft.com/fwlink/?linkid=870924
Comment:
    PDF is Mast_1995a</t>
      </text>
    </comment>
    <comment ref="B80" authorId="83" shapeId="0" xr:uid="{362352B4-0DEC-4513-A1D5-F228E35C6ED0}">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80" authorId="84" shapeId="0" xr:uid="{DA5BCEAD-69A2-4192-8B2F-E7CBFD84D01A}">
      <text>
        <t>[Threaded comment]
Your version of Excel allows you to read this threaded comment; however, any edits to it will get removed if the file is opened in a newer version of Excel. Learn more: https://go.microsoft.com/fwlink/?linkid=870924
Comment:
    PDF is Mast_1995a</t>
      </text>
    </comment>
    <comment ref="B81" authorId="85" shapeId="0" xr:uid="{236EFB90-3078-4EB9-84BF-FDDE4A4117D7}">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81" authorId="86" shapeId="0" xr:uid="{14A25F62-D5B2-4E58-9695-6EBE9556364A}">
      <text>
        <t>[Threaded comment]
Your version of Excel allows you to read this threaded comment; however, any edits to it will get removed if the file is opened in a newer version of Excel. Learn more: https://go.microsoft.com/fwlink/?linkid=870924
Comment:
    PDF is Mast_1995a</t>
      </text>
    </comment>
    <comment ref="B82" authorId="87" shapeId="0" xr:uid="{9D95A53B-7FA2-4C78-8659-E67F2F465C5A}">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82" authorId="88" shapeId="0" xr:uid="{75F9BAA6-7AAE-496C-A353-D44656F38EC9}">
      <text>
        <t>[Threaded comment]
Your version of Excel allows you to read this threaded comment; however, any edits to it will get removed if the file is opened in a newer version of Excel. Learn more: https://go.microsoft.com/fwlink/?linkid=870924
Comment:
    PDF is Mast_1995a</t>
      </text>
    </comment>
    <comment ref="B83" authorId="89" shapeId="0" xr:uid="{A1144CE9-0F07-4ABC-9845-33D749D266E7}">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83" authorId="90" shapeId="0" xr:uid="{04C518D8-E8E4-4028-AB75-E78771D948F9}">
      <text>
        <t>[Threaded comment]
Your version of Excel allows you to read this threaded comment; however, any edits to it will get removed if the file is opened in a newer version of Excel. Learn more: https://go.microsoft.com/fwlink/?linkid=870924
Comment:
    PDF is Mast_1995a</t>
      </text>
    </comment>
    <comment ref="B84" authorId="91" shapeId="0" xr:uid="{F63074D2-E545-4B81-9BF6-987F0EFA38EF}">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84" authorId="92" shapeId="0" xr:uid="{4A53CC86-E141-4CEF-935B-1AF71813B8FF}">
      <text>
        <t>[Threaded comment]
Your version of Excel allows you to read this threaded comment; however, any edits to it will get removed if the file is opened in a newer version of Excel. Learn more: https://go.microsoft.com/fwlink/?linkid=870924
Comment:
    PDF is Mast_1995a</t>
      </text>
    </comment>
    <comment ref="B85" authorId="93" shapeId="0" xr:uid="{19CF91D1-3D9C-4A39-978C-A0341477B774}">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85" authorId="94" shapeId="0" xr:uid="{0D919441-ACE1-43B5-A36F-4CB6F971AF0F}">
      <text>
        <t>[Threaded comment]
Your version of Excel allows you to read this threaded comment; however, any edits to it will get removed if the file is opened in a newer version of Excel. Learn more: https://go.microsoft.com/fwlink/?linkid=870924
Comment:
    PDF is Mast_1995a</t>
      </text>
    </comment>
    <comment ref="B86" authorId="95" shapeId="0" xr:uid="{0A99B342-1261-418D-9CCF-441F5DE8D26F}">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86" authorId="96" shapeId="0" xr:uid="{7B2BE015-96F8-469A-BEAD-C3B7023A8876}">
      <text>
        <t>[Threaded comment]
Your version of Excel allows you to read this threaded comment; however, any edits to it will get removed if the file is opened in a newer version of Excel. Learn more: https://go.microsoft.com/fwlink/?linkid=870924
Comment:
    PDF is Mast_1995a</t>
      </text>
    </comment>
    <comment ref="B87" authorId="97" shapeId="0" xr:uid="{F735A5CD-17CA-4AEB-9374-9120587F2FCC}">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87" authorId="98" shapeId="0" xr:uid="{97256C81-5F2B-4F7E-8404-5DD5197D023E}">
      <text>
        <t>[Threaded comment]
Your version of Excel allows you to read this threaded comment; however, any edits to it will get removed if the file is opened in a newer version of Excel. Learn more: https://go.microsoft.com/fwlink/?linkid=870924
Comment:
    PDF is Mast_1995a</t>
      </text>
    </comment>
    <comment ref="B88" authorId="99" shapeId="0" xr:uid="{F0347C79-09C9-4B8E-A4AC-A23996294B24}">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88" authorId="100" shapeId="0" xr:uid="{0F549712-74D0-4826-804F-FC27C5B3D76F}">
      <text>
        <t>[Threaded comment]
Your version of Excel allows you to read this threaded comment; however, any edits to it will get removed if the file is opened in a newer version of Excel. Learn more: https://go.microsoft.com/fwlink/?linkid=870924
Comment:
    PDF is Mast_1995a</t>
      </text>
    </comment>
    <comment ref="B89" authorId="101" shapeId="0" xr:uid="{20F3440B-47C4-4D46-8E58-71F32F9D8641}">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89" authorId="102" shapeId="0" xr:uid="{A0EC13D1-7EDD-4D1D-971D-885FB881FD51}">
      <text>
        <t>[Threaded comment]
Your version of Excel allows you to read this threaded comment; however, any edits to it will get removed if the file is opened in a newer version of Excel. Learn more: https://go.microsoft.com/fwlink/?linkid=870924
Comment:
    PDF is Mast_1995a</t>
      </text>
    </comment>
    <comment ref="B90" authorId="103" shapeId="0" xr:uid="{8D84C21D-25CB-446A-B431-200590805EDB}">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90" authorId="104" shapeId="0" xr:uid="{BDB1CF7A-13F3-4914-AB1A-7C40B3362C3F}">
      <text>
        <t>[Threaded comment]
Your version of Excel allows you to read this threaded comment; however, any edits to it will get removed if the file is opened in a newer version of Excel. Learn more: https://go.microsoft.com/fwlink/?linkid=870924
Comment:
    PDF is Mast_1995a</t>
      </text>
    </comment>
    <comment ref="B91" authorId="105" shapeId="0" xr:uid="{3713E452-D23A-4502-ADBC-983772514F61}">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91" authorId="106" shapeId="0" xr:uid="{A1309529-D7AC-4413-A9EE-995C40221FFD}">
      <text>
        <t>[Threaded comment]
Your version of Excel allows you to read this threaded comment; however, any edits to it will get removed if the file is opened in a newer version of Excel. Learn more: https://go.microsoft.com/fwlink/?linkid=870924
Comment:
    PDF is Mast_1995a</t>
      </text>
    </comment>
    <comment ref="B92" authorId="107" shapeId="0" xr:uid="{94AD2B40-A2B4-430F-AC37-6D80B87498AD}">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92" authorId="108" shapeId="0" xr:uid="{C3AF793B-DE90-45DA-BFA8-C2BE1C6B69A1}">
      <text>
        <t>[Threaded comment]
Your version of Excel allows you to read this threaded comment; however, any edits to it will get removed if the file is opened in a newer version of Excel. Learn more: https://go.microsoft.com/fwlink/?linkid=870924
Comment:
    PDF is Mast_1995a</t>
      </text>
    </comment>
    <comment ref="B93" authorId="109" shapeId="0" xr:uid="{4B6A5179-3FD5-4E8E-8C61-5384CA849DE4}">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93" authorId="110" shapeId="0" xr:uid="{63BCD234-D65D-4E73-B6CC-1541295DF0DA}">
      <text>
        <t>[Threaded comment]
Your version of Excel allows you to read this threaded comment; however, any edits to it will get removed if the file is opened in a newer version of Excel. Learn more: https://go.microsoft.com/fwlink/?linkid=870924
Comment:
    PDF is Mast_1995a</t>
      </text>
    </comment>
    <comment ref="B94" authorId="111" shapeId="0" xr:uid="{B013EC49-0C19-41BE-981D-BB89D4C814DD}">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94" authorId="112" shapeId="0" xr:uid="{EF81C736-3B21-4C86-A1EB-25C2E6167010}">
      <text>
        <t>[Threaded comment]
Your version of Excel allows you to read this threaded comment; however, any edits to it will get removed if the file is opened in a newer version of Excel. Learn more: https://go.microsoft.com/fwlink/?linkid=870924
Comment:
    PDF is Mast_1995a</t>
      </text>
    </comment>
    <comment ref="B95" authorId="113" shapeId="0" xr:uid="{358113BC-6B53-427D-A754-F28EE570D761}">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95" authorId="114" shapeId="0" xr:uid="{229D668A-A619-4365-9A05-9F4DC37535F0}">
      <text>
        <t>[Threaded comment]
Your version of Excel allows you to read this threaded comment; however, any edits to it will get removed if the file is opened in a newer version of Excel. Learn more: https://go.microsoft.com/fwlink/?linkid=870924
Comment:
    PDF is Mast_1995a</t>
      </text>
    </comment>
    <comment ref="B96" authorId="115" shapeId="0" xr:uid="{4EED2181-D7BF-4F03-B7FF-EB77B0F42C9B}">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96" authorId="116" shapeId="0" xr:uid="{2888EE45-0869-4653-BE5A-E93F518EF83A}">
      <text>
        <t>[Threaded comment]
Your version of Excel allows you to read this threaded comment; however, any edits to it will get removed if the file is opened in a newer version of Excel. Learn more: https://go.microsoft.com/fwlink/?linkid=870924
Comment:
    PDF is Mast_1995a</t>
      </text>
    </comment>
    <comment ref="B97" authorId="117" shapeId="0" xr:uid="{1D5B5224-E67D-422E-993F-161BF86A3945}">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97" authorId="118" shapeId="0" xr:uid="{712759CC-4130-4EDA-9DC0-28560F60DDFA}">
      <text>
        <t>[Threaded comment]
Your version of Excel allows you to read this threaded comment; however, any edits to it will get removed if the file is opened in a newer version of Excel. Learn more: https://go.microsoft.com/fwlink/?linkid=870924
Comment:
    PDF is Mast_1995a</t>
      </text>
    </comment>
    <comment ref="B98" authorId="119" shapeId="0" xr:uid="{9CB58343-3989-468C-83A1-98A067FB778B}">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98" authorId="120" shapeId="0" xr:uid="{60CDF54D-C91C-4B00-802E-D22E9B5FD693}">
      <text>
        <t>[Threaded comment]
Your version of Excel allows you to read this threaded comment; however, any edits to it will get removed if the file is opened in a newer version of Excel. Learn more: https://go.microsoft.com/fwlink/?linkid=870924
Comment:
    PDF is Mast_1995a</t>
      </text>
    </comment>
    <comment ref="B99" authorId="121" shapeId="0" xr:uid="{03AF2771-AC5D-49F4-81A1-16CA8B3606E1}">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99" authorId="122" shapeId="0" xr:uid="{7C4FC17F-8B35-463D-9335-009496C51D6E}">
      <text>
        <t>[Threaded comment]
Your version of Excel allows you to read this threaded comment; however, any edits to it will get removed if the file is opened in a newer version of Excel. Learn more: https://go.microsoft.com/fwlink/?linkid=870924
Comment:
    PDF is Mast_1995a</t>
      </text>
    </comment>
    <comment ref="B100" authorId="123" shapeId="0" xr:uid="{CBC918C1-4AFA-4F45-A25A-4E6D470954A8}">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100" authorId="124" shapeId="0" xr:uid="{402F141A-5BFB-478C-8DCD-6E6A678A1854}">
      <text>
        <t>[Threaded comment]
Your version of Excel allows you to read this threaded comment; however, any edits to it will get removed if the file is opened in a newer version of Excel. Learn more: https://go.microsoft.com/fwlink/?linkid=870924
Comment:
    PDF is Mast_1995a</t>
      </text>
    </comment>
    <comment ref="B101" authorId="125" shapeId="0" xr:uid="{5322EBFC-B457-45CC-BEFF-3B90F4BAFA49}">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101" authorId="126" shapeId="0" xr:uid="{6763BDAE-803C-4FE9-9055-DC8CA78DFB3C}">
      <text>
        <t>[Threaded comment]
Your version of Excel allows you to read this threaded comment; however, any edits to it will get removed if the file is opened in a newer version of Excel. Learn more: https://go.microsoft.com/fwlink/?linkid=870924
Comment:
    PDF is Mast_1995a</t>
      </text>
    </comment>
    <comment ref="B102" authorId="127" shapeId="0" xr:uid="{5516FA30-88AE-4915-9F97-CC506FAA0DD3}">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102" authorId="128" shapeId="0" xr:uid="{6B8ABF50-A0A9-44E2-9982-522346DB5E9D}">
      <text>
        <t>[Threaded comment]
Your version of Excel allows you to read this threaded comment; however, any edits to it will get removed if the file is opened in a newer version of Excel. Learn more: https://go.microsoft.com/fwlink/?linkid=870924
Comment:
    PDF is Mast_1995a</t>
      </text>
    </comment>
    <comment ref="B103" authorId="129" shapeId="0" xr:uid="{8365F4E9-92F7-40C3-8075-2FFAD5E806A1}">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103" authorId="130" shapeId="0" xr:uid="{C92BA439-2117-41B7-A9A7-5EE084FDF777}">
      <text>
        <t>[Threaded comment]
Your version of Excel allows you to read this threaded comment; however, any edits to it will get removed if the file is opened in a newer version of Excel. Learn more: https://go.microsoft.com/fwlink/?linkid=870924
Comment:
    PDF is Mast_1995a</t>
      </text>
    </comment>
    <comment ref="B104" authorId="131" shapeId="0" xr:uid="{89F45C46-DEDA-49C2-AAAF-03EC8B963C42}">
      <text>
        <t>[Threaded comment]
Your version of Excel allows you to read this threaded comment; however, any edits to it will get removed if the file is opened in a newer version of Excel. Learn more: https://go.microsoft.com/fwlink/?linkid=870924
Comment:
    Not including these fiber-like materials; other data in manuscript was not recorded</t>
      </text>
    </comment>
    <comment ref="F104" authorId="132" shapeId="0" xr:uid="{B53823C9-3DE7-4A95-A1C2-216EDED2633C}">
      <text>
        <t>[Threaded comment]
Your version of Excel allows you to read this threaded comment; however, any edits to it will get removed if the file is opened in a newer version of Excel. Learn more: https://go.microsoft.com/fwlink/?linkid=870924
Comment:
    PDF is Mast_1995a</t>
      </text>
    </comment>
    <comment ref="B105" authorId="133" shapeId="0" xr:uid="{E836A3EA-E6AF-4BE2-94BE-3C9BE36C406A}">
      <text>
        <t xml:space="preserve">[Threaded comment]
Your version of Excel allows you to read this threaded comment; however, any edits to it will get removed if the file is opened in a newer version of Excel. Learn more: https://go.microsoft.com/fwlink/?linkid=870924
Comment:
    Keeping rownum=448
</t>
      </text>
    </comment>
    <comment ref="R107" authorId="134" shapeId="0" xr:uid="{4F97C31A-3A63-4846-97F7-E0F61AFA654C}">
      <text>
        <t>[Threaded comment]
Your version of Excel allows you to read this threaded comment; however, any edits to it will get removed if the file is opened in a newer version of Excel. Learn more: https://go.microsoft.com/fwlink/?linkid=870924
Comment:
    Added 7/26 after reviewing what fibrosis endpoint was selected</t>
      </text>
    </comment>
    <comment ref="S107" authorId="135" shapeId="0" xr:uid="{19F65BDD-17DA-4F28-85E0-E4A39F93E5AA}">
      <text>
        <t>[Threaded comment]
Your version of Excel allows you to read this threaded comment; however, any edits to it will get removed if the file is opened in a newer version of Excel. Learn more: https://go.microsoft.com/fwlink/?linkid=870924
Comment:
    Modified from 52.1 (mean gravimetric concentration) to 50 (target concentration)</t>
      </text>
    </comment>
    <comment ref="R108" authorId="136" shapeId="0" xr:uid="{E6A0A4A5-82AC-4CAD-BCD1-F7BD90D6D397}">
      <text>
        <t>[Threaded comment]
Your version of Excel allows you to read this threaded comment; however, any edits to it will get removed if the file is opened in a newer version of Excel. Learn more: https://go.microsoft.com/fwlink/?linkid=870924
Comment:
    Added 7/26 after reviewing what fibrosis endpoint was selected</t>
      </text>
    </comment>
    <comment ref="S108" authorId="137" shapeId="0" xr:uid="{6A04D647-A9B1-4BDE-94DC-399CD1B56AD2}">
      <text>
        <t>[Threaded comment]
Your version of Excel allows you to read this threaded comment; however, any edits to it will get removed if the file is opened in a newer version of Excel. Learn more: https://go.microsoft.com/fwlink/?linkid=870924
Comment:
    Modified from 52.1 (mean gravimetric concentration) to 50 (target concentration)</t>
      </text>
    </comment>
    <comment ref="B109" authorId="138" shapeId="0" xr:uid="{48CED4C3-5534-458B-BE19-2F087C7EC705}">
      <text>
        <t>[Threaded comment]
Your version of Excel allows you to read this threaded comment; however, any edits to it will get removed if the file is opened in a newer version of Excel. Learn more: https://go.microsoft.com/fwlink/?linkid=870924
Comment:
    see Additional Fibrosis data (EDK) - more complete information, added 4 week inhalation for % PMN, and lung fibrosis endpoint.</t>
      </text>
    </comment>
    <comment ref="J109" authorId="139" shapeId="0" xr:uid="{8057AECA-F3CE-4574-8E6D-BCBCEE6BA445}">
      <text>
        <t>[Threaded comment]
Your version of Excel allows you to read this threaded comment; however, any edits to it will get removed if the file is opened in a newer version of Excel. Learn more: https://go.microsoft.com/fwlink/?linkid=870924
Comment:
    Assumed to be same scale as Johnston 2000 because the supplier is the same</t>
      </text>
    </comment>
    <comment ref="B110" authorId="140" shapeId="0" xr:uid="{37B3FF3B-0054-45B8-A172-C97A17624E4D}">
      <text>
        <t>[Threaded comment]
Your version of Excel allows you to read this threaded comment; however, any edits to it will get removed if the file is opened in a newer version of Excel. Learn more: https://go.microsoft.com/fwlink/?linkid=870924
Comment:
    see Additional Fibrosis data (EDK) - more complete information, added 4 week inhalation for % PMN, and lung fibrosis endpoint.</t>
      </text>
    </comment>
    <comment ref="J110" authorId="141" shapeId="0" xr:uid="{3CD53037-5B8F-4EA2-B367-276D4E54F809}">
      <text>
        <t>[Threaded comment]
Your version of Excel allows you to read this threaded comment; however, any edits to it will get removed if the file is opened in a newer version of Excel. Learn more: https://go.microsoft.com/fwlink/?linkid=870924
Comment:
    Assumed to be same scale as Johnston 2000 because the supplier is the same</t>
      </text>
    </comment>
    <comment ref="B111" authorId="142" shapeId="0" xr:uid="{F2E7EE88-E623-4FD6-99C6-A813439A14D5}">
      <text>
        <t>[Threaded comment]
Your version of Excel allows you to read this threaded comment; however, any edits to it will get removed if the file is opened in a newer version of Excel. Learn more: https://go.microsoft.com/fwlink/?linkid=870924
Comment:
    see Additional Fibrosis data (EDK) - more complete information, added 4 week inhalation for % PMN, and lung fibrosis endpoint.</t>
      </text>
    </comment>
    <comment ref="B112" authorId="143" shapeId="0" xr:uid="{DBE73A88-55AB-4D1C-A05D-A1B3387F9221}">
      <text>
        <t>[Threaded comment]
Your version of Excel allows you to read this threaded comment; however, any edits to it will get removed if the file is opened in a newer version of Excel. Learn more: https://go.microsoft.com/fwlink/?linkid=870924
Comment:
    see Additional Fibrosis data (EDK) - more complete information, added 4 week inhalation for % PMN, and lung fibrosis endpoint.</t>
      </text>
    </comment>
    <comment ref="B113" authorId="144" shapeId="0" xr:uid="{236C4151-6455-4842-A3C6-B5CA0C642B01}">
      <text>
        <t>[Threaded comment]
Your version of Excel allows you to read this threaded comment; however, any edits to it will get removed if the file is opened in a newer version of Excel. Learn more: https://go.microsoft.com/fwlink/?linkid=870924
Comment:
    see Additional Fibrosis data (EDK) - more complete information, added 4 week inhalation for % PMN, and lung fibrosis endpoint.</t>
      </text>
    </comment>
    <comment ref="B114" authorId="145" shapeId="0" xr:uid="{91A528C0-13C3-4C5E-B2BE-AF182EC97238}">
      <text>
        <t>[Threaded comment]
Your version of Excel allows you to read this threaded comment; however, any edits to it will get removed if the file is opened in a newer version of Excel. Learn more: https://go.microsoft.com/fwlink/?linkid=870924
Comment:
    see Additional Fibrosis data (EDK) - more complete information, added 4 week inhalation for % PMN, and lung fibrosis endpoint.</t>
      </text>
    </comment>
    <comment ref="J117" authorId="146" shapeId="0" xr:uid="{622629FF-E97A-43BA-BA0A-AE4793C7DC29}">
      <text>
        <t xml:space="preserve">[Threaded comment]
Your version of Excel allows you to read this threaded comment; however, any edits to it will get removed if the file is opened in a newer version of Excel. Learn more: https://go.microsoft.com/fwlink/?linkid=870924
Comment:
    Johnston 2000, p. 412: "The amorphous silica used in this study has a small primary particle size (12 nm) and a large (200...m2/g surface area)." Also describes amorphous (fumed) silica as ultrafine. </t>
      </text>
    </comment>
    <comment ref="J118" authorId="147" shapeId="0" xr:uid="{35E6183F-BE01-4052-BA8B-BDEF4F288888}">
      <text>
        <t xml:space="preserve">[Threaded comment]
Your version of Excel allows you to read this threaded comment; however, any edits to it will get removed if the file is opened in a newer version of Excel. Learn more: https://go.microsoft.com/fwlink/?linkid=870924
Comment:
    Johnston 2000, p. 412: "The amorphous silica used in this study has a small primary particle size (12 nm) and a large (200...m2/g surface area)." Also describes amorphous (fumed) silica as ultrafine. </t>
      </text>
    </comment>
    <comment ref="B119" authorId="148" shapeId="0" xr:uid="{7387E872-CE86-49BF-8C93-DD79CE0E18AF}">
      <text>
        <t>[Threaded comment]
Your version of Excel allows you to read this threaded comment; however, any edits to it will get removed if the file is opened in a newer version of Excel. Learn more: https://go.microsoft.com/fwlink/?linkid=870924
Comment:
    Duplicate of Elder 2005</t>
      </text>
    </comment>
    <comment ref="B120" authorId="149" shapeId="0" xr:uid="{22DCA5B6-AF82-45D5-A90F-A987B81AC991}">
      <text>
        <t>[Threaded comment]
Your version of Excel allows you to read this threaded comment; however, any edits to it will get removed if the file is opened in a newer version of Excel. Learn more: https://go.microsoft.com/fwlink/?linkid=870924
Comment:
    Duplicate of Elder 2005</t>
      </text>
    </comment>
    <comment ref="B121" authorId="150" shapeId="0" xr:uid="{34913CE0-2792-4D1F-83F0-617AC33232B8}">
      <text>
        <t>[Threaded comment]
Your version of Excel allows you to read this threaded comment; however, any edits to it will get removed if the file is opened in a newer version of Excel. Learn more: https://go.microsoft.com/fwlink/?linkid=870924
Comment:
    Incorrect units (particle count)</t>
      </text>
    </comment>
    <comment ref="B122" authorId="151" shapeId="0" xr:uid="{524B7DF6-E5DB-4A4E-AD3B-F318FAC3A07C}">
      <text>
        <t>[Threaded comment]
Your version of Excel allows you to read this threaded comment; however, any edits to it will get removed if the file is opened in a newer version of Excel. Learn more: https://go.microsoft.com/fwlink/?linkid=870924
Comment:
    Incorrect units (particle count)</t>
      </text>
    </comment>
    <comment ref="B123" authorId="152" shapeId="0" xr:uid="{C45FE8F0-C694-4CB1-AE3A-7F4DA1478083}">
      <text>
        <t xml:space="preserve">[Threaded comment]
Your version of Excel allows you to read this threaded comment; however, any edits to it will get removed if the file is opened in a newer version of Excel. Learn more: https://go.microsoft.com/fwlink/?linkid=870924
Comment:
    Keeping rownum=450
</t>
      </text>
    </comment>
    <comment ref="B124" authorId="153" shapeId="0" xr:uid="{3BA2208E-1E7D-479C-A5EA-608B9D3272D0}">
      <text>
        <t>[Threaded comment]
Your version of Excel allows you to read this threaded comment; however, any edits to it will get removed if the file is opened in a newer version of Excel. Learn more: https://go.microsoft.com/fwlink/?linkid=870924
Comment:
    Using rownum 769</t>
      </text>
    </comment>
    <comment ref="B125" authorId="154" shapeId="0" xr:uid="{1B59C295-0074-4F40-AA91-A76457004DC0}">
      <text>
        <t>[Threaded comment]
Your version of Excel allows you to read this threaded comment; however, any edits to it will get removed if the file is opened in a newer version of Excel. Learn more: https://go.microsoft.com/fwlink/?linkid=870924
Comment:
    Using rownum 773</t>
      </text>
    </comment>
    <comment ref="B126" authorId="155" shapeId="0" xr:uid="{FA955B1A-A1B5-4F53-9BD0-6306594D1031}">
      <text>
        <t>[Threaded comment]
Your version of Excel allows you to read this threaded comment; however, any edits to it will get removed if the file is opened in a newer version of Excel. Learn more: https://go.microsoft.com/fwlink/?linkid=870924
Comment:
    Non-rodent species</t>
      </text>
    </comment>
    <comment ref="B129" authorId="156" shapeId="0" xr:uid="{928A5D65-15D3-41CB-B410-4AC1B0A1FC2D}">
      <text>
        <t>[Threaded comment]
Your version of Excel allows you to read this threaded comment; however, any edits to it will get removed if the file is opened in a newer version of Excel. Learn more: https://go.microsoft.com/fwlink/?linkid=870924
Comment:
    Non-rodent species</t>
      </text>
    </comment>
    <comment ref="H138" authorId="157" shapeId="0" xr:uid="{41B0E077-9B2C-4089-BDB8-C36E41716000}">
      <text>
        <t>[Threaded comment]
Your version of Excel allows you to read this threaded comment; however, any edits to it will get removed if the file is opened in a newer version of Excel. Learn more: https://go.microsoft.com/fwlink/?linkid=870924
Comment:
    Previously "Ferrocene"</t>
      </text>
    </comment>
    <comment ref="I138" authorId="158" shapeId="0" xr:uid="{6C7BF5AC-4BE3-4B5E-B1FF-EFB068A9D1B5}">
      <text>
        <t>[Threaded comment]
Your version of Excel allows you to read this threaded comment; however, any edits to it will get removed if the file is opened in a newer version of Excel. Learn more: https://go.microsoft.com/fwlink/?linkid=870924
Comment:
    CAS#: 102-54-5
Added Chemical formula from web search</t>
      </text>
    </comment>
    <comment ref="H139" authorId="159" shapeId="0" xr:uid="{4945CB10-8917-4181-9231-9921D461A1CA}">
      <text>
        <t>[Threaded comment]
Your version of Excel allows you to read this threaded comment; however, any edits to it will get removed if the file is opened in a newer version of Excel. Learn more: https://go.microsoft.com/fwlink/?linkid=870924
Comment:
    Previously "Ferrocene"</t>
      </text>
    </comment>
    <comment ref="I139" authorId="160" shapeId="0" xr:uid="{48BB72E1-1399-48F6-8A02-5A27C9196B3F}">
      <text>
        <t>[Threaded comment]
Your version of Excel allows you to read this threaded comment; however, any edits to it will get removed if the file is opened in a newer version of Excel. Learn more: https://go.microsoft.com/fwlink/?linkid=870924
Comment:
    CAS#: 102-54-5
Added Chemical formula from web search</t>
      </text>
    </comment>
    <comment ref="H140" authorId="161" shapeId="0" xr:uid="{25478453-E215-43DF-91A9-E0A108352821}">
      <text>
        <t>[Threaded comment]
Your version of Excel allows you to read this threaded comment; however, any edits to it will get removed if the file is opened in a newer version of Excel. Learn more: https://go.microsoft.com/fwlink/?linkid=870924
Comment:
    Previously "Ferrocene"</t>
      </text>
    </comment>
    <comment ref="I140" authorId="162" shapeId="0" xr:uid="{58FB3852-C7C2-449A-AE7D-9F81FD23DB38}">
      <text>
        <t>[Threaded comment]
Your version of Excel allows you to read this threaded comment; however, any edits to it will get removed if the file is opened in a newer version of Excel. Learn more: https://go.microsoft.com/fwlink/?linkid=870924
Comment:
    CAS#: 102-54-5
Added Chemical formula from web search</t>
      </text>
    </comment>
    <comment ref="H141" authorId="163" shapeId="0" xr:uid="{115DEF7A-C6F0-4B9A-8F38-029A50B2A8AA}">
      <text>
        <t>[Threaded comment]
Your version of Excel allows you to read this threaded comment; however, any edits to it will get removed if the file is opened in a newer version of Excel. Learn more: https://go.microsoft.com/fwlink/?linkid=870924
Comment:
    Previously "Ferrocene"</t>
      </text>
    </comment>
    <comment ref="I141" authorId="164" shapeId="0" xr:uid="{A50558FF-608B-4DA2-89DA-EC8AEA8A04B5}">
      <text>
        <t>[Threaded comment]
Your version of Excel allows you to read this threaded comment; however, any edits to it will get removed if the file is opened in a newer version of Excel. Learn more: https://go.microsoft.com/fwlink/?linkid=870924
Comment:
    CAS#: 102-54-5
Added Chemical formula from web search</t>
      </text>
    </comment>
    <comment ref="B150" authorId="165" shapeId="0" xr:uid="{6C308C66-3802-40C2-9FB0-C201D18FBC25}">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151" authorId="166" shapeId="0" xr:uid="{56173D91-4EB5-4A56-8C1D-571A34E5133B}">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152" authorId="167" shapeId="0" xr:uid="{7CB4C626-8186-490F-A7DA-197651F9075A}">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153" authorId="168" shapeId="0" xr:uid="{B624AF77-62B2-48C5-9E65-E6889F766B39}">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175" authorId="169" shapeId="0" xr:uid="{51758C25-A34B-4D6B-A2A7-D1EACC53CBB9}">
      <text>
        <t>[Threaded comment]
Your version of Excel allows you to read this threaded comment; however, any edits to it will get removed if the file is opened in a newer version of Excel. Learn more: https://go.microsoft.com/fwlink/?linkid=870924
Comment:
    Hamster</t>
      </text>
    </comment>
    <comment ref="B192" authorId="170" shapeId="0" xr:uid="{3930D763-F88C-4DEF-93F9-D0615A03C7CC}">
      <text>
        <t>[Threaded comment]
Your version of Excel allows you to read this threaded comment; however, any edits to it will get removed if the file is opened in a newer version of Excel. Learn more: https://go.microsoft.com/fwlink/?linkid=870924
Comment:
    Incorrect units</t>
      </text>
    </comment>
    <comment ref="B193" authorId="171" shapeId="0" xr:uid="{1E1DF1BF-CDDA-4F04-A737-1CCBE75A5DF1}">
      <text>
        <t>[Threaded comment]
Your version of Excel allows you to read this threaded comment; however, any edits to it will get removed if the file is opened in a newer version of Excel. Learn more: https://go.microsoft.com/fwlink/?linkid=870924
Comment:
    Incorrect units</t>
      </text>
    </comment>
    <comment ref="B194" authorId="172" shapeId="0" xr:uid="{72ADED06-4BCE-4B5E-9B6A-698D30FCC36D}">
      <text>
        <t>[Threaded comment]
Your version of Excel allows you to read this threaded comment; however, any edits to it will get removed if the file is opened in a newer version of Excel. Learn more: https://go.microsoft.com/fwlink/?linkid=870924
Comment:
    Incorrect units</t>
      </text>
    </comment>
    <comment ref="B195" authorId="173" shapeId="0" xr:uid="{6F4AE1B8-A486-4A27-9E24-CDBAF3CC6F80}">
      <text>
        <t>[Threaded comment]
Your version of Excel allows you to read this threaded comment; however, any edits to it will get removed if the file is opened in a newer version of Excel. Learn more: https://go.microsoft.com/fwlink/?linkid=870924
Comment:
    Incorrect units</t>
      </text>
    </comment>
    <comment ref="B197" authorId="174" shapeId="0" xr:uid="{DA92CB9F-BE99-4284-9C53-33ACE414D3C9}">
      <text>
        <t>[Threaded comment]
Your version of Excel allows you to read this threaded comment; however, any edits to it will get removed if the file is opened in a newer version of Excel. Learn more: https://go.microsoft.com/fwlink/?linkid=870924
Comment:
    Hamster</t>
      </text>
    </comment>
    <comment ref="B198" authorId="175" shapeId="0" xr:uid="{7587884C-F9C4-4353-8BD0-2B9BBD2B3728}">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199" authorId="176" shapeId="0" xr:uid="{7056BBCE-9EE2-4752-9EEE-B98E0FE0D131}">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200" authorId="177" shapeId="0" xr:uid="{421DC358-7093-4314-86A3-3AE6666D859E}">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201" authorId="178" shapeId="0" xr:uid="{E875D990-E5C7-4C2F-BC2E-7B8597D87A09}">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210" authorId="179" shapeId="0" xr:uid="{2228908B-13C7-4AF4-A59F-27E98F1BC846}">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212" authorId="180" shapeId="0" xr:uid="{E0E7289C-79F0-4F25-AB89-5E53BC06242C}">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213" authorId="181" shapeId="0" xr:uid="{09525576-BDBA-42A6-9F57-58D14AC37FC6}">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214" authorId="182" shapeId="0" xr:uid="{DD7004A1-984F-48CB-B102-6C8597758EEC}">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216" authorId="183" shapeId="0" xr:uid="{F59C4192-5A98-4310-8ABB-4246390058E9}">
      <text>
        <t>[Threaded comment]
Your version of Excel allows you to read this threaded comment; however, any edits to it will get removed if the file is opened in a newer version of Excel. Learn more: https://go.microsoft.com/fwlink/?linkid=870924
Comment:
    Retaining fibrosis results only when exposure is at least 90 days</t>
      </text>
    </comment>
    <comment ref="B217" authorId="184" shapeId="0" xr:uid="{1EFEB724-2A2C-40FC-AC8D-34A30B0DCF1F}">
      <text>
        <t>[Threaded comment]
Your version of Excel allows you to read this threaded comment; however, any edits to it will get removed if the file is opened in a newer version of Excel. Learn more: https://go.microsoft.com/fwlink/?linkid=870924
Comment:
    Retaining fibrosis results only when exposure is at least 90 days</t>
      </text>
    </comment>
    <comment ref="B218" authorId="185" shapeId="0" xr:uid="{D9ED2DA4-1269-449F-BA09-9C2BB64B76BD}">
      <text>
        <t>[Threaded comment]
Your version of Excel allows you to read this threaded comment; however, any edits to it will get removed if the file is opened in a newer version of Excel. Learn more: https://go.microsoft.com/fwlink/?linkid=870924
Comment:
    Retaining fibrosis results only when exposure is at least 90 days</t>
      </text>
    </comment>
    <comment ref="B219" authorId="186" shapeId="0" xr:uid="{FE4D157D-92AC-4F61-A73A-03BB82492EAE}">
      <text>
        <t>[Threaded comment]
Your version of Excel allows you to read this threaded comment; however, any edits to it will get removed if the file is opened in a newer version of Excel. Learn more: https://go.microsoft.com/fwlink/?linkid=870924
Comment:
    Retaining fibrosis results only when exposure is at least 90 days</t>
      </text>
    </comment>
    <comment ref="B223" authorId="187" shapeId="0" xr:uid="{7FEFED8F-A5C9-405B-B83F-814CDECF4520}">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24" authorId="188" shapeId="0" xr:uid="{049D3DA4-E507-4D75-9AB9-5E6B6A28EC53}">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25" authorId="189" shapeId="0" xr:uid="{2F1E652D-D59F-4C41-8D52-7CF6E6F3A37B}">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26" authorId="190" shapeId="0" xr:uid="{DBE3B095-BFC7-44C0-8129-34466C14C37B}">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29" authorId="191" shapeId="0" xr:uid="{EE9D4AB0-43B4-4AD8-95C0-DC257A42D150}">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32" authorId="192" shapeId="0" xr:uid="{5A5960BA-9073-4CD6-BF02-BCD997111970}">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33" authorId="193" shapeId="0" xr:uid="{CA26CCBA-1C0B-472C-BF14-B2BA1D6B7502}">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34" authorId="194" shapeId="0" xr:uid="{93C0E555-5E69-4AFF-867C-2C1859066A5C}">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36" authorId="195" shapeId="0" xr:uid="{1D8EDDA0-E9EB-4301-A487-518EE305CF1C}">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38" authorId="196" shapeId="0" xr:uid="{7EC240FB-D49A-44B8-9350-8572AD9E40C8}">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39" authorId="197" shapeId="0" xr:uid="{7022E5A7-13FC-4CDD-8918-7298FC4E9442}">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40" authorId="198" shapeId="0" xr:uid="{1EFE36AA-7A7B-4CF3-8A05-0D28052F0B5D}">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41" authorId="199" shapeId="0" xr:uid="{086D4955-71DF-4D51-9EA5-CFACE1132255}">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42" authorId="200" shapeId="0" xr:uid="{D05FE47B-9E67-4D8B-B9E5-773C4497D331}">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43" authorId="201" shapeId="0" xr:uid="{D9E751D6-DD6D-4577-8BD4-5090884F9DB0}">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44" authorId="202" shapeId="0" xr:uid="{171F5526-C46D-4AFA-B6A9-46DC95919BD7}">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45" authorId="203" shapeId="0" xr:uid="{250BFA16-0AEA-40C5-BECC-7D54214E5945}">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47" authorId="204" shapeId="0" xr:uid="{6AE6C4F6-732F-4F16-9F7C-C3FF2ACBCC7C}">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48" authorId="205" shapeId="0" xr:uid="{40F8829C-8407-483C-BCD5-2F43C67B55FA}">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49" authorId="206" shapeId="0" xr:uid="{D0E8BC9B-962C-4BEF-8E09-C26BE2BDEEE6}">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50" authorId="207" shapeId="0" xr:uid="{40AD1730-6A47-427F-A08B-12491DC70928}">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51" authorId="208" shapeId="0" xr:uid="{702A705F-152E-4D8E-9160-2D08DBF8683C}">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53" authorId="209" shapeId="0" xr:uid="{9CB50597-0949-47BD-B187-287FA7D49FBF}">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54" authorId="210" shapeId="0" xr:uid="{557E256D-2BE3-4A80-ABE2-B547E48DD34B}">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55" authorId="211" shapeId="0" xr:uid="{5168C369-FD98-4062-9F11-B830C3810238}">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56" authorId="212" shapeId="0" xr:uid="{195F5B2C-681D-4575-9505-F29C68DAAB6C}">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57" authorId="213" shapeId="0" xr:uid="{2B5B5569-BA6C-4071-ADC6-11B3073C1821}">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62" authorId="214" shapeId="0" xr:uid="{64B06D84-057A-4451-9EDF-802FFEFB5311}">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63" authorId="215" shapeId="0" xr:uid="{7B112484-4876-47E1-A033-E5866B6F5EB3}">
      <text>
        <t>[Threaded comment]
Your version of Excel allows you to read this threaded comment; however, any edits to it will get removed if the file is opened in a newer version of Excel. Learn more: https://go.microsoft.com/fwlink/?linkid=870924
Comment:
    Incorrect units</t>
      </text>
    </comment>
    <comment ref="B264" authorId="216" shapeId="0" xr:uid="{E0FF4256-D687-413B-862E-6C530D2B55A5}">
      <text>
        <t>[Threaded comment]
Your version of Excel allows you to read this threaded comment; however, any edits to it will get removed if the file is opened in a newer version of Excel. Learn more: https://go.microsoft.com/fwlink/?linkid=870924
Comment:
    Incorrect units</t>
      </text>
    </comment>
    <comment ref="B265" authorId="217" shapeId="0" xr:uid="{DA96CC7C-A60C-400C-A364-69E537BF347C}">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66" authorId="218" shapeId="0" xr:uid="{7F38CEFB-84F8-4AF2-A501-94E3DBB27D68}">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268" authorId="219" shapeId="0" xr:uid="{BEBAC721-2815-4D20-8144-391069427C8F}">
      <text>
        <t>[Threaded comment]
Your version of Excel allows you to read this threaded comment; however, any edits to it will get removed if the file is opened in a newer version of Excel. Learn more: https://go.microsoft.com/fwlink/?linkid=870924
Comment:
    Incorrect units</t>
      </text>
    </comment>
    <comment ref="B269" authorId="220" shapeId="0" xr:uid="{30C8E782-7A40-4006-86E2-59F37CDBAE88}">
      <text>
        <t>[Threaded comment]
Your version of Excel allows you to read this threaded comment; however, any edits to it will get removed if the file is opened in a newer version of Excel. Learn more: https://go.microsoft.com/fwlink/?linkid=870924
Comment:
    Incorrect units</t>
      </text>
    </comment>
    <comment ref="B271" authorId="221" shapeId="0" xr:uid="{CB8B3932-F56C-4027-8486-C39DAE3E66C8}">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72" authorId="222" shapeId="0" xr:uid="{FC70B702-81AB-4393-86E0-537C715F4C99}">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273" authorId="223" shapeId="0" xr:uid="{6D735BD0-D210-4113-9E19-47D0026F67CD}">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74" authorId="224" shapeId="0" xr:uid="{86A76934-2A5E-4DAC-A0E1-6F4281892038}">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75" authorId="225" shapeId="0" xr:uid="{634E4D8C-1C0F-4D1C-99A3-B71DD0ADF61C}">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76" authorId="226" shapeId="0" xr:uid="{3B1795BA-A12A-4957-A87A-94FF76FD95AB}">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277" authorId="227" shapeId="0" xr:uid="{1B7EA0F0-AC96-47F3-986E-1BD6514F2A14}">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78" authorId="228" shapeId="0" xr:uid="{2EB514DF-CA88-4A4F-8F6D-B4522685F52E}">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279" authorId="229" shapeId="0" xr:uid="{0D71BE89-8DA3-4941-BAFE-2CC1B9840FBD}">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280" authorId="230" shapeId="0" xr:uid="{F6AE2A0F-54E8-4792-8A69-0A65CE520F5B}">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281" authorId="231" shapeId="0" xr:uid="{F0C124B8-AA3A-4C11-BAFF-EF11663FC46A}">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H282" authorId="232" shapeId="0" xr:uid="{D454768B-0BC3-4DFF-809F-C299F789CEF1}">
      <text>
        <t>[Threaded comment]
Your version of Excel allows you to read this threaded comment; however, any edits to it will get removed if the file is opened in a newer version of Excel. Learn more: https://go.microsoft.com/fwlink/?linkid=870924
Comment:
    Previously "Ferrocene"</t>
      </text>
    </comment>
    <comment ref="I282" authorId="233" shapeId="0" xr:uid="{EE8BA57A-90DA-4FF0-8328-1BCF1137CCE5}">
      <text>
        <t>[Threaded comment]
Your version of Excel allows you to read this threaded comment; however, any edits to it will get removed if the file is opened in a newer version of Excel. Learn more: https://go.microsoft.com/fwlink/?linkid=870924
Comment:
    CAS#: 102-54-5
Added Chemical formula from web search</t>
      </text>
    </comment>
    <comment ref="B283" authorId="234" shapeId="0" xr:uid="{3A491B44-F1F0-45EB-8701-63CB7B6B3BA9}">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284" authorId="235" shapeId="0" xr:uid="{8A27E856-DDC4-4E1A-B4DE-312AB888C415}">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285" authorId="236" shapeId="0" xr:uid="{2CBE744F-BC46-4E59-AE14-41B619C1D46B}">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286" authorId="237" shapeId="0" xr:uid="{CB073731-AF2C-484E-B4FD-F6A855EBFFA0}">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287" authorId="238" shapeId="0" xr:uid="{F1BAE74B-60DD-4D82-B04D-9125EC6A8CEB}">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288" authorId="239" shapeId="0" xr:uid="{DF9BFEB7-8DCF-49C8-A0CE-77563FF8C091}">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89" authorId="240" shapeId="0" xr:uid="{481ABB60-D8C6-4C48-AFB4-0188C102C09B}">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90" authorId="241" shapeId="0" xr:uid="{05C666B2-A813-4D60-90CD-1E43AA03AA15}">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91" authorId="242" shapeId="0" xr:uid="{BEA59D45-C225-456C-BA46-CF739E8D600D}">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92" authorId="243" shapeId="0" xr:uid="{B2F07374-4E7C-45E5-8902-F9D5D6C9078C}">
      <text>
        <t>[Threaded comment]
Your version of Excel allows you to read this threaded comment; however, any edits to it will get removed if the file is opened in a newer version of Excel. Learn more: https://go.microsoft.com/fwlink/?linkid=870924
Comment:
    Non-rodent species</t>
      </text>
    </comment>
    <comment ref="B293" authorId="244" shapeId="0" xr:uid="{BBD8FF46-78BA-4734-BDC4-25BDEA2AD307}">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94" authorId="245" shapeId="0" xr:uid="{4EB667A2-2968-4F60-91B8-99600BC056A9}">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95" authorId="246" shapeId="0" xr:uid="{32D4C43A-7952-4CD5-AB1D-9FFAD1A8203F}">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296" authorId="247" shapeId="0" xr:uid="{A879D05E-B575-456A-AE6B-4891ACABD619}">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H297" authorId="248" shapeId="0" xr:uid="{CE22EFE6-BDB5-4DD6-9AEA-0C1F37EC731C}">
      <text>
        <t>[Threaded comment]
Your version of Excel allows you to read this threaded comment; however, any edits to it will get removed if the file is opened in a newer version of Excel. Learn more: https://go.microsoft.com/fwlink/?linkid=870924
Comment:
    Previously "Ferrocene"</t>
      </text>
    </comment>
    <comment ref="I297" authorId="249" shapeId="0" xr:uid="{2DA29420-E3D4-4914-B86A-CF14AE7A44D5}">
      <text>
        <t>[Threaded comment]
Your version of Excel allows you to read this threaded comment; however, any edits to it will get removed if the file is opened in a newer version of Excel. Learn more: https://go.microsoft.com/fwlink/?linkid=870924
Comment:
    CAS#: 102-54-5
Added Chemical formula from web search</t>
      </text>
    </comment>
    <comment ref="H298" authorId="250" shapeId="0" xr:uid="{2F0FF09F-2379-431C-831B-8FDB00053E65}">
      <text>
        <t>[Threaded comment]
Your version of Excel allows you to read this threaded comment; however, any edits to it will get removed if the file is opened in a newer version of Excel. Learn more: https://go.microsoft.com/fwlink/?linkid=870924
Comment:
    Previously "Ferrocene"</t>
      </text>
    </comment>
    <comment ref="I298" authorId="251" shapeId="0" xr:uid="{4666267D-AC11-45D8-A5BB-366AE7E7F324}">
      <text>
        <t>[Threaded comment]
Your version of Excel allows you to read this threaded comment; however, any edits to it will get removed if the file is opened in a newer version of Excel. Learn more: https://go.microsoft.com/fwlink/?linkid=870924
Comment:
    CAS#: 102-54-5
Added Chemical formula from web search</t>
      </text>
    </comment>
    <comment ref="H299" authorId="252" shapeId="0" xr:uid="{3B43B560-B977-4D0D-B53F-304CCAAD38FC}">
      <text>
        <t>[Threaded comment]
Your version of Excel allows you to read this threaded comment; however, any edits to it will get removed if the file is opened in a newer version of Excel. Learn more: https://go.microsoft.com/fwlink/?linkid=870924
Comment:
    Previously "Ferrocene"</t>
      </text>
    </comment>
    <comment ref="I299" authorId="253" shapeId="0" xr:uid="{35B7BAAC-B645-4879-988B-57D5FF6975D2}">
      <text>
        <t>[Threaded comment]
Your version of Excel allows you to read this threaded comment; however, any edits to it will get removed if the file is opened in a newer version of Excel. Learn more: https://go.microsoft.com/fwlink/?linkid=870924
Comment:
    CAS#: 102-54-5
Added Chemical formula from web search</t>
      </text>
    </comment>
    <comment ref="B302" authorId="254" shapeId="0" xr:uid="{FBD3D366-0CAE-49A8-AF59-87FA389440CC}">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303" authorId="255" shapeId="0" xr:uid="{6995DE96-82E7-43EF-9AC4-C262A56FF315}">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304" authorId="256" shapeId="0" xr:uid="{C3C72D59-BADC-4CCE-AB43-5E839670002B}">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305" authorId="257" shapeId="0" xr:uid="{859417D5-5703-4084-9EC1-3AED0D2700F2}">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306" authorId="258" shapeId="0" xr:uid="{23B326B7-2F26-450F-A5FA-5FB3146505FC}">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307" authorId="259" shapeId="0" xr:uid="{58DDB078-F8F5-4CAB-A910-BDC2E30171C0}">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308" authorId="260" shapeId="0" xr:uid="{D3A2FA94-42BB-47E7-8B60-57F0F19E9DAC}">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309" authorId="261" shapeId="0" xr:uid="{926E41AB-0974-42B6-8893-652670AD13E0}">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310" authorId="262" shapeId="0" xr:uid="{31307FFA-0142-493F-A0B6-CF2A52214AA1}">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311" authorId="263" shapeId="0" xr:uid="{9D95BE71-6260-45C9-862B-D7911156C5E9}">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312" authorId="264" shapeId="0" xr:uid="{A0686E27-A1DA-455E-917B-4D378FF51096}">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313" authorId="265" shapeId="0" xr:uid="{8F8845F7-0D4B-431A-832C-CAE20D472955}">
      <text>
        <t>[Threaded comment]
Your version of Excel allows you to read this threaded comment; however, any edits to it will get removed if the file is opened in a newer version of Excel. Learn more: https://go.microsoft.com/fwlink/?linkid=870924
Comment:
    Non-rodent species</t>
      </text>
    </comment>
    <comment ref="B326" authorId="266" shapeId="0" xr:uid="{E8798CF0-831E-40F8-A91D-4E0B9105C471}">
      <text>
        <t>[Threaded comment]
Your version of Excel allows you to read this threaded comment; however, any edits to it will get removed if the file is opened in a newer version of Excel. Learn more: https://go.microsoft.com/fwlink/?linkid=870924
Comment:
    Keeping rownum=830</t>
      </text>
    </comment>
    <comment ref="B342" authorId="267" shapeId="0" xr:uid="{84DE011B-038E-446D-AB3E-395A948D44EC}">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343" authorId="268" shapeId="0" xr:uid="{3EA97D3B-569D-44EC-8F8B-8CAAA1039598}">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344" authorId="269" shapeId="0" xr:uid="{8181084D-F145-4340-A7C0-C67EF7E8D36E}">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345" authorId="270" shapeId="0" xr:uid="{7AD4EDF7-F026-4975-8C16-4F40876A03D0}">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346" authorId="271" shapeId="0" xr:uid="{6AC6BA38-F1C1-4E67-957E-A2585F2109BF}">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347" authorId="272" shapeId="0" xr:uid="{91A0D35B-EE7D-4D35-A4F2-FBDF58604258}">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348" authorId="273" shapeId="0" xr:uid="{5CE1C844-5FB6-474E-834D-314F383B32F5}">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349" authorId="274" shapeId="0" xr:uid="{E1E0248A-B63E-4F3B-9AB5-116AC032F7F7}">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350" authorId="275" shapeId="0" xr:uid="{0F5F3C7D-8C3D-4358-B4C4-CDE75D5406E6}">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351" authorId="276" shapeId="0" xr:uid="{CAE05147-B742-44E1-9B76-BF0A7C3C32C9}">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352" authorId="277" shapeId="0" xr:uid="{F20335E9-1785-4B0E-B3E2-D269E06B1D3F}">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353" authorId="278" shapeId="0" xr:uid="{6ED1C7A3-360F-4F35-842B-14E3A8EB7C3C}">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382" authorId="279" shapeId="0" xr:uid="{4F8259B0-0679-40BD-B9AA-535EEF745A67}">
      <text>
        <t>[Threaded comment]
Your version of Excel allows you to read this threaded comment; however, any edits to it will get removed if the file is opened in a newer version of Excel. Learn more: https://go.microsoft.com/fwlink/?linkid=870924
Comment:
    Incorrect units</t>
      </text>
    </comment>
    <comment ref="H390" authorId="280" shapeId="0" xr:uid="{A6FF6A28-CAC7-4E00-8B2A-14C73DB5D9DF}">
      <text>
        <t>[Threaded comment]
Your version of Excel allows you to read this threaded comment; however, any edits to it will get removed if the file is opened in a newer version of Excel. Learn more: https://go.microsoft.com/fwlink/?linkid=870924
Comment:
    Previously "Ferrocene"</t>
      </text>
    </comment>
    <comment ref="I390" authorId="281" shapeId="0" xr:uid="{4E771CAF-D8BC-4ADE-BE42-99A2A72AAF0F}">
      <text>
        <t>[Threaded comment]
Your version of Excel allows you to read this threaded comment; however, any edits to it will get removed if the file is opened in a newer version of Excel. Learn more: https://go.microsoft.com/fwlink/?linkid=870924
Comment:
    CAS#: 102-54-5
Added Chemical formula from web search</t>
      </text>
    </comment>
    <comment ref="H391" authorId="282" shapeId="0" xr:uid="{D62BC7A3-1C98-4D03-B000-01FEA58A6476}">
      <text>
        <t>[Threaded comment]
Your version of Excel allows you to read this threaded comment; however, any edits to it will get removed if the file is opened in a newer version of Excel. Learn more: https://go.microsoft.com/fwlink/?linkid=870924
Comment:
    Previously "Ferrocene"</t>
      </text>
    </comment>
    <comment ref="I391" authorId="283" shapeId="0" xr:uid="{95DE4CA1-52B6-4184-B194-4A3AE9024D9A}">
      <text>
        <t>[Threaded comment]
Your version of Excel allows you to read this threaded comment; however, any edits to it will get removed if the file is opened in a newer version of Excel. Learn more: https://go.microsoft.com/fwlink/?linkid=870924
Comment:
    CAS#: 102-54-5
Added Chemical formula from web search</t>
      </text>
    </comment>
    <comment ref="H392" authorId="284" shapeId="0" xr:uid="{59D19907-71C7-4E3D-A8AD-1B20ADAC5001}">
      <text>
        <t>[Threaded comment]
Your version of Excel allows you to read this threaded comment; however, any edits to it will get removed if the file is opened in a newer version of Excel. Learn more: https://go.microsoft.com/fwlink/?linkid=870924
Comment:
    Previously "Ferrocene"</t>
      </text>
    </comment>
    <comment ref="I392" authorId="285" shapeId="0" xr:uid="{BBBDA5F7-56E0-4581-8733-81CD0A0CA327}">
      <text>
        <t>[Threaded comment]
Your version of Excel allows you to read this threaded comment; however, any edits to it will get removed if the file is opened in a newer version of Excel. Learn more: https://go.microsoft.com/fwlink/?linkid=870924
Comment:
    CAS#: 102-54-5
Added Chemical formula from web search</t>
      </text>
    </comment>
    <comment ref="H393" authorId="286" shapeId="0" xr:uid="{690130BD-FA6C-4C97-8B94-66EBC64945B1}">
      <text>
        <t>[Threaded comment]
Your version of Excel allows you to read this threaded comment; however, any edits to it will get removed if the file is opened in a newer version of Excel. Learn more: https://go.microsoft.com/fwlink/?linkid=870924
Comment:
    Previously "Ferrocene"</t>
      </text>
    </comment>
    <comment ref="I393" authorId="287" shapeId="0" xr:uid="{1E415A88-6023-4076-B43F-9AAF2C27BEB0}">
      <text>
        <t>[Threaded comment]
Your version of Excel allows you to read this threaded comment; however, any edits to it will get removed if the file is opened in a newer version of Excel. Learn more: https://go.microsoft.com/fwlink/?linkid=870924
Comment:
    CAS#: 102-54-5
Added Chemical formula from web search</t>
      </text>
    </comment>
    <comment ref="B401" authorId="288" shapeId="0" xr:uid="{92EEBC6F-AFC4-4D5A-9649-2E6EC3B48C0C}">
      <text>
        <t>[Threaded comment]
Your version of Excel allows you to read this threaded comment; however, any edits to it will get removed if the file is opened in a newer version of Excel. Learn more: https://go.microsoft.com/fwlink/?linkid=870924
Comment:
    Incorrect units</t>
      </text>
    </comment>
    <comment ref="B402" authorId="289" shapeId="0" xr:uid="{58A57C09-BACB-441D-A595-F4453F39E645}">
      <text>
        <t>[Threaded comment]
Your version of Excel allows you to read this threaded comment; however, any edits to it will get removed if the file is opened in a newer version of Excel. Learn more: https://go.microsoft.com/fwlink/?linkid=870924
Comment:
    Incorrect units</t>
      </text>
    </comment>
    <comment ref="B403" authorId="290" shapeId="0" xr:uid="{F70FF2A7-8003-474A-A0AB-685B4B7630D2}">
      <text>
        <t>[Threaded comment]
Your version of Excel allows you to read this threaded comment; however, any edits to it will get removed if the file is opened in a newer version of Excel. Learn more: https://go.microsoft.com/fwlink/?linkid=870924
Comment:
    Incorrect units</t>
      </text>
    </comment>
    <comment ref="L415" authorId="291" shapeId="0" xr:uid="{5089AC2E-87E4-4A6A-A6F4-683EF8BF871F}">
      <text>
        <t>[Threaded comment]
Your version of Excel allows you to read this threaded comment; however, any edits to it will get removed if the file is opened in a newer version of Excel. Learn more: https://go.microsoft.com/fwlink/?linkid=870924
Comment:
    Previously incorrectly 28 days (that was a recovery period)</t>
      </text>
    </comment>
    <comment ref="B416" authorId="292" shapeId="0" xr:uid="{7FCC5ED7-DA5C-4465-B915-DCB74AA500DA}">
      <text>
        <t>[Threaded comment]
Your version of Excel allows you to read this threaded comment; however, any edits to it will get removed if the file is opened in a newer version of Excel. Learn more: https://go.microsoft.com/fwlink/?linkid=870924
Comment:
    Duplicate of rownum 581</t>
      </text>
    </comment>
    <comment ref="J416" authorId="293" shapeId="0" xr:uid="{CCF3FBF8-8423-4E46-9419-8913437FE235}">
      <text>
        <t>[Threaded comment]
Your version of Excel allows you to read this threaded comment; however, any edits to it will get removed if the file is opened in a newer version of Excel. Learn more: https://go.microsoft.com/fwlink/?linkid=870924
Comment:
    Initially incorrectly labelled Nano (like NM211 and NM212)</t>
      </text>
    </comment>
    <comment ref="B417" authorId="294" shapeId="0" xr:uid="{E90D8911-7F34-4643-94F2-CB3F54B893EE}">
      <text>
        <t>[Threaded comment]
Your version of Excel allows you to read this threaded comment; however, any edits to it will get removed if the file is opened in a newer version of Excel. Learn more: https://go.microsoft.com/fwlink/?linkid=870924
Comment:
    Duplicate of rownum 577</t>
      </text>
    </comment>
    <comment ref="B418" authorId="295" shapeId="0" xr:uid="{855ACDA3-CFBB-4CAC-87CD-DD899363DA87}">
      <text>
        <t>[Threaded comment]
Your version of Excel allows you to read this threaded comment; however, any edits to it will get removed if the file is opened in a newer version of Excel. Learn more: https://go.microsoft.com/fwlink/?linkid=870924
Comment:
    Duplicate of rownum 579</t>
      </text>
    </comment>
    <comment ref="B420" authorId="296" shapeId="0" xr:uid="{1DA7CF5F-919B-475B-8202-5EE7CB921B8B}">
      <text>
        <t>[Threaded comment]
Your version of Excel allows you to read this threaded comment; however, any edits to it will get removed if the file is opened in a newer version of Excel. Learn more: https://go.microsoft.com/fwlink/?linkid=870924
Comment:
    Same information/result as rownum=32</t>
      </text>
    </comment>
    <comment ref="B421" authorId="297" shapeId="0" xr:uid="{DB615849-35F0-474C-87EF-64770E6C61B8}">
      <text>
        <t>[Threaded comment]
Your version of Excel allows you to read this threaded comment; however, any edits to it will get removed if the file is opened in a newer version of Excel. Learn more: https://go.microsoft.com/fwlink/?linkid=870924
Comment:
    EDK: Did not find in OECD 2015 report. Also some data incorrect, as noted.</t>
      </text>
    </comment>
    <comment ref="I421" authorId="298" shapeId="0" xr:uid="{93A8BB2F-BD86-4537-93D6-3277AC0938CE}">
      <text>
        <t>[Threaded comment]
Your version of Excel allows you to read this threaded comment; however, any edits to it will get removed if the file is opened in a newer version of Excel. Learn more: https://go.microsoft.com/fwlink/?linkid=870924
Comment:
    Did not see "NM-201" in Reuzel 1991.</t>
      </text>
    </comment>
    <comment ref="J421" authorId="299" shapeId="0" xr:uid="{D7C4E54E-6A8A-4CF2-B884-DF70C54EF397}">
      <text>
        <t>[Threaded comment]
Your version of Excel allows you to read this threaded comment; however, any edits to it will get removed if the file is opened in a newer version of Excel. Learn more: https://go.microsoft.com/fwlink/?linkid=870924
Comment:
    Mean primary particle size=18nm
Agglomerated=7um</t>
      </text>
    </comment>
    <comment ref="M421" authorId="300" shapeId="0" xr:uid="{1986F919-1016-41A8-A36E-9B5427E51CBE}">
      <text>
        <t>[Threaded comment]
Your version of Excel allows you to read this threaded comment; however, any edits to it will get removed if the file is opened in a newer version of Excel. Learn more: https://go.microsoft.com/fwlink/?linkid=870924
Comment:
    Table 3 with "Neutrophilic leukocyte count" seems to be in blood, not BALF, based on text. Also, no 28 d results. All are 13 wks.</t>
      </text>
    </comment>
    <comment ref="B422" authorId="301" shapeId="0" xr:uid="{4E318768-54ED-412E-88E5-C23C0350C654}">
      <text>
        <t>[Threaded comment]
Your version of Excel allows you to read this threaded comment; however, any edits to it will get removed if the file is opened in a newer version of Excel. Learn more: https://go.microsoft.com/fwlink/?linkid=870924
Comment:
    EDK: Did not find in OECD 2015 report. Also some data incorrect, as noted.</t>
      </text>
    </comment>
    <comment ref="J422" authorId="302" shapeId="0" xr:uid="{92AC7DE8-726A-4A0E-BE24-CE8264A470CB}">
      <text>
        <t>[Threaded comment]
Your version of Excel allows you to read this threaded comment; however, any edits to it will get removed if the file is opened in a newer version of Excel. Learn more: https://go.microsoft.com/fwlink/?linkid=870924
Comment:
    Mean primary particle size=12nm</t>
      </text>
    </comment>
    <comment ref="M422" authorId="303" shapeId="0" xr:uid="{88B9D748-0FEC-4668-A852-3930E6A93572}">
      <text>
        <t>[Threaded comment]
Your version of Excel allows you to read this threaded comment; however, any edits to it will get removed if the file is opened in a newer version of Excel. Learn more: https://go.microsoft.com/fwlink/?linkid=870924
Comment:
    Table 3 with "Neutrophilic leukocyte count" seems to be in blood, not BALF, based on text.</t>
      </text>
    </comment>
    <comment ref="B423" authorId="304" shapeId="0" xr:uid="{767EF210-AF6F-4631-99FE-AE37C20BC054}">
      <text>
        <t>[Threaded comment]
Your version of Excel allows you to read this threaded comment; however, any edits to it will get removed if the file is opened in a newer version of Excel. Learn more: https://go.microsoft.com/fwlink/?linkid=870924
Comment:
    EDK: Did not find in OECD 2015 report. Also some data incorrect, as noted.</t>
      </text>
    </comment>
    <comment ref="I423" authorId="305" shapeId="0" xr:uid="{A09B5AF9-3386-4759-ACDF-0C469B1236CE}">
      <text>
        <t>[Threaded comment]
Your version of Excel allows you to read this threaded comment; however, any edits to it will get removed if the file is opened in a newer version of Excel. Learn more: https://go.microsoft.com/fwlink/?linkid=870924
Comment:
    Did not see "NM-203" in Reuzel 1991.</t>
      </text>
    </comment>
    <comment ref="J423" authorId="306" shapeId="0" xr:uid="{36282E6C-E8AE-4F14-B598-32DFF5721C13}">
      <text>
        <t>[Threaded comment]
Your version of Excel allows you to read this threaded comment; however, any edits to it will get removed if the file is opened in a newer version of Excel. Learn more: https://go.microsoft.com/fwlink/?linkid=870924
Comment:
    Mean primary particle size=12nm</t>
      </text>
    </comment>
    <comment ref="M423" authorId="307" shapeId="0" xr:uid="{263DD2C0-BE87-465A-B97B-02E05C11769C}">
      <text>
        <t>[Threaded comment]
Your version of Excel allows you to read this threaded comment; however, any edits to it will get removed if the file is opened in a newer version of Excel. Learn more: https://go.microsoft.com/fwlink/?linkid=870924
Comment:
    Table 3 with "Neutrophilic leukocyte count" seems to be in blood, not BALF, based on text. Also, no 28 d results. All are 13 wks.</t>
      </text>
    </comment>
    <comment ref="B424" authorId="308" shapeId="0" xr:uid="{A51BFF38-71F4-4749-8BAE-FDF4F62F84E5}">
      <text>
        <t>[Threaded comment]
Your version of Excel allows you to read this threaded comment; however, any edits to it will get removed if the file is opened in a newer version of Excel. Learn more: https://go.microsoft.com/fwlink/?linkid=870924
Comment:
    Keeping rownum=29</t>
      </text>
    </comment>
    <comment ref="B427" authorId="309" shapeId="0" xr:uid="{4E0A988D-9182-4D18-82D4-3A0E60AFBD6C}">
      <text>
        <t>[Threaded comment]
Your version of Excel allows you to read this threaded comment; however, any edits to it will get removed if the file is opened in a newer version of Excel. Learn more: https://go.microsoft.com/fwlink/?linkid=870924
Comment:
    Unable to identify original data source</t>
      </text>
    </comment>
    <comment ref="L427" authorId="310" shapeId="0" xr:uid="{62F05994-3147-4E99-AC29-A59C1CC41416}">
      <text>
        <t>[Threaded comment]
Your version of Excel allows you to read this threaded comment; however, any edits to it will get removed if the file is opened in a newer version of Excel. Learn more: https://go.microsoft.com/fwlink/?linkid=870924
Comment:
    Previously incorrectly listed as 90 days</t>
      </text>
    </comment>
    <comment ref="L429" authorId="311" shapeId="0" xr:uid="{8971E583-E2A3-4634-A90F-446845EB34AB}">
      <text>
        <t xml:space="preserve">[Threaded comment]
Your version of Excel allows you to read this threaded comment; however, any edits to it will get removed if the file is opened in a newer version of Excel. Learn more: https://go.microsoft.com/fwlink/?linkid=870924
Comment:
    Previously incorrectly 60 days
</t>
      </text>
    </comment>
    <comment ref="L430" authorId="312" shapeId="0" xr:uid="{C7148B12-745A-4DD6-B5B2-86CC8691EF6A}">
      <text>
        <t xml:space="preserve">[Threaded comment]
Your version of Excel allows you to read this threaded comment; however, any edits to it will get removed if the file is opened in a newer version of Excel. Learn more: https://go.microsoft.com/fwlink/?linkid=870924
Comment:
    Previously incorrectly 30 days
</t>
      </text>
    </comment>
    <comment ref="B431" authorId="313" shapeId="0" xr:uid="{1EBBB4A9-DAF0-4CBA-9CB0-C55D85D117A6}">
      <text>
        <t>[Threaded comment]
Your version of Excel allows you to read this threaded comment; however, any edits to it will get removed if the file is opened in a newer version of Excel. Learn more: https://go.microsoft.com/fwlink/?linkid=870924
Comment:
    Keeping rownum=470</t>
      </text>
    </comment>
    <comment ref="B432" authorId="314" shapeId="0" xr:uid="{5372DEB2-04CB-44FF-B121-D1F43735556F}">
      <text>
        <t>[Threaded comment]
Your version of Excel allows you to read this threaded comment; however, any edits to it will get removed if the file is opened in a newer version of Excel. Learn more: https://go.microsoft.com/fwlink/?linkid=870924
Comment:
    Seems to reference 10.1093/toxsci/kfp247 but there's no mention of MWCNT-7</t>
      </text>
    </comment>
    <comment ref="B433" authorId="315" shapeId="0" xr:uid="{EA1A1F50-7136-456D-BDA0-5E5A580A5E85}">
      <text>
        <t>[Threaded comment]
Your version of Excel allows you to read this threaded comment; however, any edits to it will get removed if the file is opened in a newer version of Excel. Learn more: https://go.microsoft.com/fwlink/?linkid=870924
Comment:
    Unable to identify original data source</t>
      </text>
    </comment>
    <comment ref="B435" authorId="316" shapeId="0" xr:uid="{67DCD38B-726C-4F93-A07E-E29AF7F56810}">
      <text>
        <t>[Threaded comment]
Your version of Excel allows you to read this threaded comment; however, any edits to it will get removed if the file is opened in a newer version of Excel. Learn more: https://go.microsoft.com/fwlink/?linkid=870924
Comment:
    Excluded in the External Review version due to alternate exposure regimen (6hr/d every other day)</t>
      </text>
    </comment>
    <comment ref="B436" authorId="317" shapeId="0" xr:uid="{B9DF6FB1-B242-41FF-ACC8-B84078719BFE}">
      <text>
        <t>[Threaded comment]
Your version of Excel allows you to read this threaded comment; however, any edits to it will get removed if the file is opened in a newer version of Excel. Learn more: https://go.microsoft.com/fwlink/?linkid=870924
Comment:
    Excluded in the External Review version due to alternate exposure regimen (6hr/d every other day)</t>
      </text>
    </comment>
    <comment ref="B437" authorId="318" shapeId="0" xr:uid="{A924AB13-4BC2-4C4C-8D32-D475B84FC421}">
      <text>
        <t>[Threaded comment]
Your version of Excel allows you to read this threaded comment; however, any edits to it will get removed if the file is opened in a newer version of Excel. Learn more: https://go.microsoft.com/fwlink/?linkid=870924
Comment:
    See rownum 833</t>
      </text>
    </comment>
    <comment ref="L437" authorId="319" shapeId="0" xr:uid="{50357605-AA99-45BC-AEC9-4CF7CB400424}">
      <text>
        <t>[Threaded comment]
Your version of Excel allows you to read this threaded comment; however, any edits to it will get removed if the file is opened in a newer version of Excel. Learn more: https://go.microsoft.com/fwlink/?linkid=870924
Comment:
    Previously incorrectly listed as 13.5 months</t>
      </text>
    </comment>
    <comment ref="N437" authorId="320" shapeId="0" xr:uid="{AACDBA0C-6159-4457-8E17-84AA3E3E52CD}">
      <text>
        <t>[Threaded comment]
Your version of Excel allows you to read this threaded comment; however, any edits to it will get removed if the file is opened in a newer version of Excel. Learn more: https://go.microsoft.com/fwlink/?linkid=870924
Comment:
    Previously incorrectly listed as Inflammation</t>
      </text>
    </comment>
    <comment ref="AL437" authorId="321" shapeId="0" xr:uid="{F1E6C10C-292C-4533-B7D5-BE3E8672F779}">
      <text>
        <t>[Threaded comment]
Your version of Excel allows you to read this threaded comment; however, any edits to it will get removed if the file is opened in a newer version of Excel. Learn more: https://go.microsoft.com/fwlink/?linkid=870924
Comment:
    Previously incorrectly Lung Inflammation</t>
      </text>
    </comment>
    <comment ref="B438" authorId="322" shapeId="0" xr:uid="{7724195E-CB15-4F6A-93B8-0AD7992F7401}">
      <text>
        <t xml:space="preserve">[Threaded comment]
Your version of Excel allows you to read this threaded comment; however, any edits to it will get removed if the file is opened in a newer version of Excel. Learn more: https://go.microsoft.com/fwlink/?linkid=870924
Comment:
    Keeping rownum=5
</t>
      </text>
    </comment>
    <comment ref="B443" authorId="323" shapeId="0" xr:uid="{64F64CDF-A6F6-4A44-AA37-09C6DFEB5E5F}">
      <text>
        <t>[Threaded comment]
Your version of Excel allows you to read this threaded comment; however, any edits to it will get removed if the file is opened in a newer version of Excel. Learn more: https://go.microsoft.com/fwlink/?linkid=870924
Comment:
    Cancer needs a BMDL</t>
      </text>
    </comment>
    <comment ref="L443" authorId="324" shapeId="0" xr:uid="{C9FCB927-7827-436B-BA0E-777939F039FF}">
      <text>
        <t>[Threaded comment]
Your version of Excel allows you to read this threaded comment; however, any edits to it will get removed if the file is opened in a newer version of Excel. Learn more: https://go.microsoft.com/fwlink/?linkid=870924
Comment:
    Previously incorrectly listed as 28 days</t>
      </text>
    </comment>
    <comment ref="AL443" authorId="325" shapeId="0" xr:uid="{B4A86945-CAF9-47D7-BA19-62F7A1B7D250}">
      <text>
        <t>[Threaded comment]
Your version of Excel allows you to read this threaded comment; however, any edits to it will get removed if the file is opened in a newer version of Excel. Learn more: https://go.microsoft.com/fwlink/?linkid=870924
Comment:
    Previously incorrectly Lung Inflammation</t>
      </text>
    </comment>
    <comment ref="B444" authorId="326" shapeId="0" xr:uid="{968B08D3-C5FE-4F11-8BF4-6967BADCC9FE}">
      <text>
        <t>[Threaded comment]
Your version of Excel allows you to read this threaded comment; however, any edits to it will get removed if the file is opened in a newer version of Excel. Learn more: https://go.microsoft.com/fwlink/?linkid=870924
Comment:
    Seems to be from a longer post-exposure duration</t>
      </text>
    </comment>
    <comment ref="B445" authorId="327" shapeId="0" xr:uid="{4BA2FAC3-B4E5-4044-9513-0B894F650203}">
      <text>
        <t>[Threaded comment]
Your version of Excel allows you to read this threaded comment; however, any edits to it will get removed if the file is opened in a newer version of Excel. Learn more: https://go.microsoft.com/fwlink/?linkid=870924
Comment:
    Duplicate of rownum=798</t>
      </text>
    </comment>
    <comment ref="B446" authorId="328" shapeId="0" xr:uid="{328BF6DB-9D1D-4C68-9F03-CB79361914F3}">
      <text>
        <t>[Threaded comment]
Your version of Excel allows you to read this threaded comment; however, any edits to it will get removed if the file is opened in a newer version of Excel. Learn more: https://go.microsoft.com/fwlink/?linkid=870924
Comment:
    Duplicate of rownum=799</t>
      </text>
    </comment>
    <comment ref="B447" authorId="329" shapeId="0" xr:uid="{32F5E865-A546-43D0-A9D8-101D772E4887}">
      <text>
        <t xml:space="preserve">[Threaded comment]
Your version of Excel allows you to read this threaded comment; however, any edits to it will get removed if the file is opened in a newer version of Excel. Learn more: https://go.microsoft.com/fwlink/?linkid=870924
Comment:
    No NOAEL or LOAEL values listed. 
Delete all Pothmann 2015 rows (446, 447, 469) and add the rows from the Additional fibrosis data template. </t>
      </text>
    </comment>
    <comment ref="B448" authorId="330" shapeId="0" xr:uid="{7248FB04-3AE4-4788-BA88-9746A0C2CAE7}">
      <text>
        <t>[Threaded comment]
Your version of Excel allows you to read this threaded comment; however, any edits to it will get removed if the file is opened in a newer version of Excel. Learn more: https://go.microsoft.com/fwlink/?linkid=870924
Comment:
    Different sex but same results/material as rownum=446
Reply:
    No NOAEL or LOAEL values for either row 446 or 447.</t>
      </text>
    </comment>
    <comment ref="B450" authorId="331" shapeId="0" xr:uid="{57D59E95-FB45-4018-87EF-669253CBE379}">
      <text>
        <t>[Threaded comment]
Your version of Excel allows you to read this threaded comment; however, any edits to it will get removed if the file is opened in a newer version of Excel. Learn more: https://go.microsoft.com/fwlink/?linkid=870924
Comment:
    Duplicate of Elder 2005</t>
      </text>
    </comment>
    <comment ref="B451" authorId="332" shapeId="0" xr:uid="{6AB6CEEC-649B-4BF8-A1F0-708F3975351A}">
      <text>
        <t>[Threaded comment]
Your version of Excel allows you to read this threaded comment; however, any edits to it will get removed if the file is opened in a newer version of Excel. Learn more: https://go.microsoft.com/fwlink/?linkid=870924
Comment:
    Using rownum 768</t>
      </text>
    </comment>
    <comment ref="B452" authorId="333" shapeId="0" xr:uid="{83454FCD-16BD-41A3-9C5A-76DAB3F27327}">
      <text>
        <t>[Threaded comment]
Your version of Excel allows you to read this threaded comment; however, any edits to it will get removed if the file is opened in a newer version of Excel. Learn more: https://go.microsoft.com/fwlink/?linkid=870924
Comment:
    Unclear PoD derivation</t>
      </text>
    </comment>
    <comment ref="B453" authorId="334" shapeId="0" xr:uid="{C51C9930-AB28-4D3A-A66C-D8CE123ACEF0}">
      <text>
        <t>[Threaded comment]
Your version of Excel allows you to read this threaded comment; however, any edits to it will get removed if the file is opened in a newer version of Excel. Learn more: https://go.microsoft.com/fwlink/?linkid=870924
Comment:
    Unclear PoD derivation</t>
      </text>
    </comment>
    <comment ref="J454" authorId="335" shapeId="0" xr:uid="{E540FE82-C874-458D-BDDE-1E9BED702E12}">
      <text>
        <t xml:space="preserve">[Threaded comment]
Your version of Excel allows you to read this threaded comment; however, any edits to it will get removed if the file is opened in a newer version of Excel. Learn more: https://go.microsoft.com/fwlink/?linkid=870924
Comment:
    From Used Size (nm) &lt; 100
</t>
      </text>
    </comment>
    <comment ref="B455" authorId="336" shapeId="0" xr:uid="{477D8148-21C3-49DD-8967-716FA92D736D}">
      <text>
        <t>[Threaded comment]
Your version of Excel allows you to read this threaded comment; however, any edits to it will get removed if the file is opened in a newer version of Excel. Learn more: https://go.microsoft.com/fwlink/?linkid=870924
Comment:
    No PoD</t>
      </text>
    </comment>
    <comment ref="J455" authorId="337" shapeId="0" xr:uid="{B5147429-4832-431E-B68A-833FFB28DA0F}">
      <text>
        <t xml:space="preserve">[Threaded comment]
Your version of Excel allows you to read this threaded comment; however, any edits to it will get removed if the file is opened in a newer version of Excel. Learn more: https://go.microsoft.com/fwlink/?linkid=870924
Comment:
    From Used Size (nm) &lt; 100
</t>
      </text>
    </comment>
    <comment ref="B456" authorId="338" shapeId="0" xr:uid="{3E43F795-1942-4C9F-9E3F-B732FF29E435}">
      <text>
        <t>[Threaded comment]
Your version of Excel allows you to read this threaded comment; however, any edits to it will get removed if the file is opened in a newer version of Excel. Learn more: https://go.microsoft.com/fwlink/?linkid=870924
Comment:
    No PoD</t>
      </text>
    </comment>
    <comment ref="J456" authorId="339" shapeId="0" xr:uid="{953C116E-0E72-4265-9D5E-410F3B9AAD91}">
      <text>
        <t xml:space="preserve">[Threaded comment]
Your version of Excel allows you to read this threaded comment; however, any edits to it will get removed if the file is opened in a newer version of Excel. Learn more: https://go.microsoft.com/fwlink/?linkid=870924
Comment:
    From Used Size (nm) &lt; 100
</t>
      </text>
    </comment>
    <comment ref="B457" authorId="340" shapeId="0" xr:uid="{8311F16A-6C22-44A1-B67C-2A594BB537C9}">
      <text>
        <t>[Threaded comment]
Your version of Excel allows you to read this threaded comment; however, any edits to it will get removed if the file is opened in a newer version of Excel. Learn more: https://go.microsoft.com/fwlink/?linkid=870924
Comment:
    No PoD</t>
      </text>
    </comment>
    <comment ref="J457" authorId="341" shapeId="0" xr:uid="{37457FB1-78B8-4081-B0E8-63A59B989E9F}">
      <text>
        <t xml:space="preserve">[Threaded comment]
Your version of Excel allows you to read this threaded comment; however, any edits to it will get removed if the file is opened in a newer version of Excel. Learn more: https://go.microsoft.com/fwlink/?linkid=870924
Comment:
    From Used Size (nm) &lt; 100
</t>
      </text>
    </comment>
    <comment ref="B458" authorId="342" shapeId="0" xr:uid="{4C777909-0BA6-417F-B1B2-8341D342C8E6}">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J458" authorId="343" shapeId="0" xr:uid="{5D5DB38C-53A0-44CF-B207-BB0F34722CE5}">
      <text>
        <t xml:space="preserve">[Threaded comment]
Your version of Excel allows you to read this threaded comment; however, any edits to it will get removed if the file is opened in a newer version of Excel. Learn more: https://go.microsoft.com/fwlink/?linkid=870924
Comment:
    From Used Size (nm) &lt; 100
</t>
      </text>
    </comment>
    <comment ref="B459" authorId="344" shapeId="0" xr:uid="{17C18CA3-6682-466D-9DB9-4644D6AFE734}">
      <text>
        <t>[Threaded comment]
Your version of Excel allows you to read this threaded comment; however, any edits to it will get removed if the file is opened in a newer version of Excel. Learn more: https://go.microsoft.com/fwlink/?linkid=870924
Comment:
    Keeping rownum=450
Reply:
    Row 450 is BMDL. See also the correct NOAEL &amp; LOAELs added for rat, mouse (and hamster), 072924</t>
      </text>
    </comment>
    <comment ref="J459" authorId="345" shapeId="0" xr:uid="{87A782C9-E2C1-4693-B9F2-4E1718E3F6A4}">
      <text>
        <t xml:space="preserve">[Threaded comment]
Your version of Excel allows you to read this threaded comment; however, any edits to it will get removed if the file is opened in a newer version of Excel. Learn more: https://go.microsoft.com/fwlink/?linkid=870924
Comment:
    From Used Size (nm) &lt; 100
</t>
      </text>
    </comment>
    <comment ref="R459" authorId="346" shapeId="0" xr:uid="{46DEDBA0-58F9-49A3-ADB6-95F27B661994}">
      <text>
        <t xml:space="preserve">[Threaded comment]
Your version of Excel allows you to read this threaded comment; however, any edits to it will get removed if the file is opened in a newer version of Excel. Learn more: https://go.microsoft.com/fwlink/?linkid=870924
Comment:
    Correct for target conc (actual conc 1.1 mg/m3). Use row from edk 072924. </t>
      </text>
    </comment>
    <comment ref="S459" authorId="347" shapeId="0" xr:uid="{0F2F31BE-1917-42F2-ABF1-978A75CCDCA7}">
      <text>
        <t xml:space="preserve">[Threaded comment]
Your version of Excel allows you to read this threaded comment; however, any edits to it will get removed if the file is opened in a newer version of Excel. Learn more: https://go.microsoft.com/fwlink/?linkid=870924
Comment:
    Correct for target conc. Actual conc. 7.6 mg/m3,  Use row from edk 072924. </t>
      </text>
    </comment>
    <comment ref="B460" authorId="348" shapeId="0" xr:uid="{DFC6ECFD-F3F1-40ED-A2EC-0E47BB2CEB37}">
      <text>
        <t>[Threaded comment]
Your version of Excel allows you to read this threaded comment; however, any edits to it will get removed if the file is opened in a newer version of Excel. Learn more: https://go.microsoft.com/fwlink/?linkid=870924
Comment:
    Keeping rownum=450
Reply:
    Row 450 is BMDL. See also the correct NOAEL &amp; LOAELs added for rat, mouse (and hamster), 072924</t>
      </text>
    </comment>
    <comment ref="J460" authorId="349" shapeId="0" xr:uid="{A0903B51-D240-41AA-A2E4-7B7952E875E5}">
      <text>
        <t xml:space="preserve">[Threaded comment]
Your version of Excel allows you to read this threaded comment; however, any edits to it will get removed if the file is opened in a newer version of Excel. Learn more: https://go.microsoft.com/fwlink/?linkid=870924
Comment:
    From Used Size (nm) &lt; 100
</t>
      </text>
    </comment>
    <comment ref="S460" authorId="350" shapeId="0" xr:uid="{8604A964-5DBD-4104-A3E0-D95DE0C7993F}">
      <text>
        <t>[Threaded comment]
Your version of Excel allows you to read this threaded comment; however, any edits to it will get removed if the file is opened in a newer version of Excel. Learn more: https://go.microsoft.com/fwlink/?linkid=870924
Comment:
    Correct for target conc. Actual conc. 48.2 mg/m3.</t>
      </text>
    </comment>
    <comment ref="B461" authorId="351" shapeId="0" xr:uid="{874BCDE4-58F6-4B3C-B4D5-7FE928A539B6}">
      <text>
        <t>[Threaded comment]
Your version of Excel allows you to read this threaded comment; however, any edits to it will get removed if the file is opened in a newer version of Excel. Learn more: https://go.microsoft.com/fwlink/?linkid=870924
Comment:
    Keeping rownum=450
Reply:
    Row 450 is BMDL. See also the correct NOAEL &amp; LOAELs added for rat, mouse (and hamster), 072924</t>
      </text>
    </comment>
    <comment ref="J461" authorId="352" shapeId="0" xr:uid="{F660F05E-C4F2-43FA-BAB4-0D697B7A8AE8}">
      <text>
        <t xml:space="preserve">[Threaded comment]
Your version of Excel allows you to read this threaded comment; however, any edits to it will get removed if the file is opened in a newer version of Excel. Learn more: https://go.microsoft.com/fwlink/?linkid=870924
Comment:
    From Used Size (nm) &lt; 100
</t>
      </text>
    </comment>
    <comment ref="R461" authorId="353" shapeId="0" xr:uid="{B2415806-EC72-4B2E-8A27-EFE0C3E647ED}">
      <text>
        <t>[Threaded comment]
Your version of Excel allows you to read this threaded comment; however, any edits to it will get removed if the file is opened in a newer version of Excel. Learn more: https://go.microsoft.com/fwlink/?linkid=870924
Comment:
    This result from Haddrup is Incorrect. See correct results for Elder 2005, CB, PMNs - edk added 072924.</t>
      </text>
    </comment>
    <comment ref="S461" authorId="354" shapeId="0" xr:uid="{B663812C-D806-4DE0-87CD-8C8D5AA67A64}">
      <text>
        <t>[Threaded comment]
Your version of Excel allows you to read this threaded comment; however, any edits to it will get removed if the file is opened in a newer version of Excel. Learn more: https://go.microsoft.com/fwlink/?linkid=870924
Comment:
    This result from Haddrup is Incorrect. See correct results for Elder 2005, CB, PMNs - edk added 072924.</t>
      </text>
    </comment>
    <comment ref="B462" authorId="355" shapeId="0" xr:uid="{319995EC-3210-40F0-ADD0-1B31B73BE30E}">
      <text>
        <t>[Threaded comment]
Your version of Excel allows you to read this threaded comment; however, any edits to it will get removed if the file is opened in a newer version of Excel. Learn more: https://go.microsoft.com/fwlink/?linkid=870924
Comment:
    Keeping rownum=450
Reply:
    Row 450 is BMDL. See also the correct NOAEL &amp; LOAELs added for rat, mouse (and hamster), 072924</t>
      </text>
    </comment>
    <comment ref="J462" authorId="356" shapeId="0" xr:uid="{AB405DEF-9032-4867-B41F-EFAB2F665D2E}">
      <text>
        <t xml:space="preserve">[Threaded comment]
Your version of Excel allows you to read this threaded comment; however, any edits to it will get removed if the file is opened in a newer version of Excel. Learn more: https://go.microsoft.com/fwlink/?linkid=870924
Comment:
    From Used Size (nm) &lt; 100
</t>
      </text>
    </comment>
    <comment ref="R462" authorId="357" shapeId="0" xr:uid="{3D9FA5E2-F390-4EE0-83F6-56B6F8C1F9FF}">
      <text>
        <t>[Threaded comment]
Your version of Excel allows you to read this threaded comment; however, any edits to it will get removed if the file is opened in a newer version of Excel. Learn more: https://go.microsoft.com/fwlink/?linkid=870924
Comment:
    This result from Haddrup is Incorrect. See correct results for Elder 2005, CB, PMNs - edk added 072924.</t>
      </text>
    </comment>
    <comment ref="S462" authorId="358" shapeId="0" xr:uid="{582F9EBF-A70F-4032-98B6-9275599F54FE}">
      <text>
        <t>[Threaded comment]
Your version of Excel allows you to read this threaded comment; however, any edits to it will get removed if the file is opened in a newer version of Excel. Learn more: https://go.microsoft.com/fwlink/?linkid=870924
Comment:
    This result from Haddrup is Incorrect. See correct results for Elder 2005, CB, PMNs - edk added 072924.</t>
      </text>
    </comment>
    <comment ref="B463" authorId="359" shapeId="0" xr:uid="{4643E495-8B2A-4D3F-AEDA-02C26C20E989}">
      <text>
        <t>[Threaded comment]
Your version of Excel allows you to read this threaded comment; however, any edits to it will get removed if the file is opened in a newer version of Excel. Learn more: https://go.microsoft.com/fwlink/?linkid=870924
Comment:
    Duplicate of Elder 2005</t>
      </text>
    </comment>
    <comment ref="J463" authorId="360" shapeId="0" xr:uid="{9D94C145-B753-429B-9F77-EA3B29C5A9A3}">
      <text>
        <t xml:space="preserve">[Threaded comment]
Your version of Excel allows you to read this threaded comment; however, any edits to it will get removed if the file is opened in a newer version of Excel. Learn more: https://go.microsoft.com/fwlink/?linkid=870924
Comment:
    From Used Size (nm) &lt; 100
</t>
      </text>
    </comment>
    <comment ref="B464" authorId="361" shapeId="0" xr:uid="{9DA11E9F-C2A5-4CF7-B747-5E310977C811}">
      <text>
        <t>[Threaded comment]
Your version of Excel allows you to read this threaded comment; however, any edits to it will get removed if the file is opened in a newer version of Excel. Learn more: https://go.microsoft.com/fwlink/?linkid=870924
Comment:
    Duplicate of Elder 2005</t>
      </text>
    </comment>
    <comment ref="J464" authorId="362" shapeId="0" xr:uid="{275A7D6D-1454-4A06-A3CA-94D189A05FB9}">
      <text>
        <t xml:space="preserve">[Threaded comment]
Your version of Excel allows you to read this threaded comment; however, any edits to it will get removed if the file is opened in a newer version of Excel. Learn more: https://go.microsoft.com/fwlink/?linkid=870924
Comment:
    From Used Size (nm) &lt; 100
</t>
      </text>
    </comment>
    <comment ref="B465" authorId="363" shapeId="0" xr:uid="{CB4DE384-EA96-4684-8551-D3E987BEED2C}">
      <text>
        <t>[Threaded comment]
Your version of Excel allows you to read this threaded comment; however, any edits to it will get removed if the file is opened in a newer version of Excel. Learn more: https://go.microsoft.com/fwlink/?linkid=870924
Comment:
    Keeping rownum 748</t>
      </text>
    </comment>
    <comment ref="J465" authorId="364" shapeId="0" xr:uid="{253A0536-1082-4ABC-BA2E-7A232A3834FD}">
      <text>
        <t xml:space="preserve">[Threaded comment]
Your version of Excel allows you to read this threaded comment; however, any edits to it will get removed if the file is opened in a newer version of Excel. Learn more: https://go.microsoft.com/fwlink/?linkid=870924
Comment:
    From Used Size (nm) &lt; 100
</t>
      </text>
    </comment>
    <comment ref="J466" authorId="365" shapeId="0" xr:uid="{B81090A5-CEE6-4ED7-8C6E-DE77E5D8302F}">
      <text>
        <t xml:space="preserve">[Threaded comment]
Your version of Excel allows you to read this threaded comment; however, any edits to it will get removed if the file is opened in a newer version of Excel. Learn more: https://go.microsoft.com/fwlink/?linkid=870924
Comment:
    From Used Size (nm) &lt; 100
</t>
      </text>
    </comment>
    <comment ref="A467" authorId="366" shapeId="0" xr:uid="{FC310AED-AD8A-41C4-BFBC-BE6F3EA8156F}">
      <text>
        <t>[Threaded comment]
Your version of Excel allows you to read this threaded comment; however, any edits to it will get removed if the file is opened in a newer version of Excel. Learn more: https://go.microsoft.com/fwlink/?linkid=870924
Comment:
    Do not use - alternative exposure duration</t>
      </text>
    </comment>
    <comment ref="B467" authorId="367" shapeId="0" xr:uid="{E41E9FF2-46EA-4D8E-B316-FE2F9CECD12E}">
      <text>
        <t>[Threaded comment]
Your version of Excel allows you to read this threaded comment; however, any edits to it will get removed if the file is opened in a newer version of Excel. Learn more: https://go.microsoft.com/fwlink/?linkid=870924
Comment:
    Do not use - alternative exposure duration</t>
      </text>
    </comment>
    <comment ref="J467" authorId="368" shapeId="0" xr:uid="{7FEA1177-B7C1-43A6-A1FB-B16D309249AB}">
      <text>
        <t xml:space="preserve">[Threaded comment]
Your version of Excel allows you to read this threaded comment; however, any edits to it will get removed if the file is opened in a newer version of Excel. Learn more: https://go.microsoft.com/fwlink/?linkid=870924
Comment:
    From Used Size (nm) &lt; 100
</t>
      </text>
    </comment>
    <comment ref="J468" authorId="369" shapeId="0" xr:uid="{7229E61D-BDD7-4578-A92D-DC8D9D53B0BB}">
      <text>
        <t xml:space="preserve">[Threaded comment]
Your version of Excel allows you to read this threaded comment; however, any edits to it will get removed if the file is opened in a newer version of Excel. Learn more: https://go.microsoft.com/fwlink/?linkid=870924
Comment:
    From Used Size (nm) &lt; 100
</t>
      </text>
    </comment>
    <comment ref="K468" authorId="370" shapeId="0" xr:uid="{C90BF16C-0109-4371-95E0-E38D34844D23}">
      <text>
        <t>[Threaded comment]
Your version of Excel allows you to read this threaded comment; however, any edits to it will get removed if the file is opened in a newer version of Excel. Learn more: https://go.microsoft.com/fwlink/?linkid=870924
Comment:
    EDK: 12 week study</t>
      </text>
    </comment>
    <comment ref="A469" authorId="371" shapeId="0" xr:uid="{027436B0-0DE7-4E66-A65C-B9092525DC49}">
      <text>
        <t>[Threaded comment]
Your version of Excel allows you to read this threaded comment; however, any edits to it will get removed if the file is opened in a newer version of Excel. Learn more: https://go.microsoft.com/fwlink/?linkid=870924
Comment:
    Do not use - alternative exposure duration</t>
      </text>
    </comment>
    <comment ref="B469" authorId="372" shapeId="0" xr:uid="{ECCDA0E6-DA6F-441B-AC4E-FB8E3968ACC4}">
      <text>
        <t>[Threaded comment]
Your version of Excel allows you to read this threaded comment; however, any edits to it will get removed if the file is opened in a newer version of Excel. Learn more: https://go.microsoft.com/fwlink/?linkid=870924
Comment:
    Do not use - alternative exposure duration</t>
      </text>
    </comment>
    <comment ref="J469" authorId="373" shapeId="0" xr:uid="{FA99F057-4A09-4E52-BB0B-D910ED137538}">
      <text>
        <t xml:space="preserve">[Threaded comment]
Your version of Excel allows you to read this threaded comment; however, any edits to it will get removed if the file is opened in a newer version of Excel. Learn more: https://go.microsoft.com/fwlink/?linkid=870924
Comment:
    From Used Size (nm) &lt; 100
</t>
      </text>
    </comment>
    <comment ref="B470" authorId="374" shapeId="0" xr:uid="{767D0550-831A-40DA-AD05-0679EB82528F}">
      <text>
        <t xml:space="preserve">[Threaded comment]
Your version of Excel allows you to read this threaded comment; however, any edits to it will get removed if the file is opened in a newer version of Excel. Learn more: https://go.microsoft.com/fwlink/?linkid=870924
Comment:
    Incorrect NOAEL/LOAEL
Reply:
    These are the correct NOAEL and LOAEL values (target expos conc) for % Neutrophils in Table 4 of Pothmann 2015. Same values for M and F rats (although % Neutrophils differ slightly). Both the M and F data should be included, even though same values, since these are not duplicate but separate experimental data. 
Here, there is only one row, and strain and sex are missing. 
Reply:
    The Abstract cites lower NOAEL and LOAEL (based on different interpretation of data), as original comment may be noting. 
Reply:
    Revision: note that they cite a higher NOAEL of 0.28 mg/m3 based on a different interpretation of the data.  
The NOAEL of 0.06 mg/m3 and LOAEL of 0.28 mg/m3 that we’ve recorded based on the PMN data are correct.  
</t>
      </text>
    </comment>
    <comment ref="J470" authorId="375" shapeId="0" xr:uid="{69B51480-79A2-497E-8511-DF8016203342}">
      <text>
        <t xml:space="preserve">[Threaded comment]
Your version of Excel allows you to read this threaded comment; however, any edits to it will get removed if the file is opened in a newer version of Excel. Learn more: https://go.microsoft.com/fwlink/?linkid=870924
Comment:
    From Diameter (minimum) (nm) &lt; 100
</t>
      </text>
    </comment>
    <comment ref="J471" authorId="376" shapeId="0" xr:uid="{15DD2E67-0939-40DB-9F24-A8360D6B92F8}">
      <text>
        <t xml:space="preserve">[Threaded comment]
Your version of Excel allows you to read this threaded comment; however, any edits to it will get removed if the file is opened in a newer version of Excel. Learn more: https://go.microsoft.com/fwlink/?linkid=870924
Comment:
    From Diameter (minimum) (nm) &lt; 100
</t>
      </text>
    </comment>
    <comment ref="B472" authorId="377" shapeId="0" xr:uid="{AF159402-5057-4ADB-AD0E-A46F4D70D104}">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J472" authorId="378" shapeId="0" xr:uid="{CEDCCA9C-3A38-4F41-82CC-1708410F5553}">
      <text>
        <t xml:space="preserve">[Threaded comment]
Your version of Excel allows you to read this threaded comment; however, any edits to it will get removed if the file is opened in a newer version of Excel. Learn more: https://go.microsoft.com/fwlink/?linkid=870924
Comment:
    From Diameter (minimum) (nm) &lt; 100
</t>
      </text>
    </comment>
    <comment ref="J473" authorId="379" shapeId="0" xr:uid="{560D9167-CA7C-4582-8DD0-EB9C39F75267}">
      <text>
        <t xml:space="preserve">[Threaded comment]
Your version of Excel allows you to read this threaded comment; however, any edits to it will get removed if the file is opened in a newer version of Excel. Learn more: https://go.microsoft.com/fwlink/?linkid=870924
Comment:
    From Diameter (minimum) (nm) &lt; 100
</t>
      </text>
    </comment>
    <comment ref="B474" authorId="380" shapeId="0" xr:uid="{52B85929-E080-4393-8943-212680A5F493}">
      <text>
        <t>[Threaded comment]
Your version of Excel allows you to read this threaded comment; however, any edits to it will get removed if the file is opened in a newer version of Excel. Learn more: https://go.microsoft.com/fwlink/?linkid=870924
Comment:
    Same information/result as rownum=32</t>
      </text>
    </comment>
    <comment ref="J474" authorId="381" shapeId="0" xr:uid="{78D7DCFA-4653-4BCB-8455-08658D66BAB3}">
      <text>
        <t>[Threaded comment]
Your version of Excel allows you to read this threaded comment; however, any edits to it will get removed if the file is opened in a newer version of Excel. Learn more: https://go.microsoft.com/fwlink/?linkid=870924
Comment:
    From Used Size (nm) &lt; 100</t>
      </text>
    </comment>
    <comment ref="AD474" authorId="382" shapeId="0" xr:uid="{809CFF91-0203-4C8D-9A61-2DCFEF9C8E22}">
      <text>
        <t>[Threaded comment]
Your version of Excel allows you to read this threaded comment; however, any edits to it will get removed if the file is opened in a newer version of Excel. Learn more: https://go.microsoft.com/fwlink/?linkid=870924
Comment:
    Originally 200 mg/m3 (*1000 for units, then /10 for LOAEL to NOAEL)
UF of 3 was accidentally omitted for duration&lt;90d</t>
      </text>
    </comment>
    <comment ref="B475" authorId="383" shapeId="0" xr:uid="{ECBB46E8-D0B5-4FE7-94A0-38CCE9DC3C0B}">
      <text>
        <t>[Threaded comment]
Your version of Excel allows you to read this threaded comment; however, any edits to it will get removed if the file is opened in a newer version of Excel. Learn more: https://go.microsoft.com/fwlink/?linkid=870924
Comment:
    Hadrup et al incorrectly interpreted this study</t>
      </text>
    </comment>
    <comment ref="D475" authorId="384" shapeId="0" xr:uid="{872F3C7C-0D70-49CE-BD8C-06BAD933E010}">
      <text>
        <t>[Threaded comment]
Your version of Excel allows you to read this threaded comment; however, any edits to it will get removed if the file is opened in a newer version of Excel. Learn more: https://go.microsoft.com/fwlink/?linkid=870924
Comment:
    Hadrup et al incorrectly interpreted this study</t>
      </text>
    </comment>
    <comment ref="J475" authorId="385" shapeId="0" xr:uid="{1633091A-85AE-413E-B18D-3396D13D7C7D}">
      <text>
        <t>[Threaded comment]
Your version of Excel allows you to read this threaded comment; however, any edits to it will get removed if the file is opened in a newer version of Excel. Learn more: https://go.microsoft.com/fwlink/?linkid=870924
Comment:
    From Used Size (nm) &lt; 100</t>
      </text>
    </comment>
    <comment ref="B476" authorId="386" shapeId="0" xr:uid="{4153646F-0F5D-4920-A0B5-D1B325E66716}">
      <text>
        <t>[Threaded comment]
Your version of Excel allows you to read this threaded comment; however, any edits to it will get removed if the file is opened in a newer version of Excel. Learn more: https://go.microsoft.com/fwlink/?linkid=870924
Comment:
    Hadrup et al incorrectly interpreted this study</t>
      </text>
    </comment>
    <comment ref="D476" authorId="387" shapeId="0" xr:uid="{29873C56-41AB-46EB-8964-0029225CEA73}">
      <text>
        <t xml:space="preserve">[Threaded comment]
Your version of Excel allows you to read this threaded comment; however, any edits to it will get removed if the file is opened in a newer version of Excel. Learn more: https://go.microsoft.com/fwlink/?linkid=870924
Comment:
    Hadrup et al incorrectly interpreted this study
</t>
      </text>
    </comment>
    <comment ref="J476" authorId="388" shapeId="0" xr:uid="{D252E35E-3ACA-4563-B636-83A70D1BD0E4}">
      <text>
        <t>[Threaded comment]
Your version of Excel allows you to read this threaded comment; however, any edits to it will get removed if the file is opened in a newer version of Excel. Learn more: https://go.microsoft.com/fwlink/?linkid=870924
Comment:
    From Used Size (nm) &lt; 100</t>
      </text>
    </comment>
    <comment ref="B477" authorId="389" shapeId="0" xr:uid="{83EDB2D5-CDB4-43D9-A43D-A426628FB9ED}">
      <text>
        <t>[Threaded comment]
Your version of Excel allows you to read this threaded comment; however, any edits to it will get removed if the file is opened in a newer version of Excel. Learn more: https://go.microsoft.com/fwlink/?linkid=870924
Comment:
    Hadrup et al incorrectly interpreted this study</t>
      </text>
    </comment>
    <comment ref="D477" authorId="390" shapeId="0" xr:uid="{A8E7ACEF-EBD7-48CC-8610-371839E8465C}">
      <text>
        <t>[Threaded comment]
Your version of Excel allows you to read this threaded comment; however, any edits to it will get removed if the file is opened in a newer version of Excel. Learn more: https://go.microsoft.com/fwlink/?linkid=870924
Comment:
    Hadrup et al incorrectly interpreted this study</t>
      </text>
    </comment>
    <comment ref="J477" authorId="391" shapeId="0" xr:uid="{1404F836-D805-4156-9C9B-8CE4AF48E7E3}">
      <text>
        <t>[Threaded comment]
Your version of Excel allows you to read this threaded comment; however, any edits to it will get removed if the file is opened in a newer version of Excel. Learn more: https://go.microsoft.com/fwlink/?linkid=870924
Comment:
    From Used Size (nm) &lt; 100</t>
      </text>
    </comment>
    <comment ref="B478" authorId="392" shapeId="0" xr:uid="{3F45DBE4-9068-46E5-9496-9D371528DF6F}">
      <text>
        <t>[Threaded comment]
Your version of Excel allows you to read this threaded comment; however, any edits to it will get removed if the file is opened in a newer version of Excel. Learn more: https://go.microsoft.com/fwlink/?linkid=870924
Comment:
    Hadrup et al incorrectly interpreted this study</t>
      </text>
    </comment>
    <comment ref="D478" authorId="393" shapeId="0" xr:uid="{1C359FD0-EDE0-45EC-A77D-92A0C736375A}">
      <text>
        <t>[Threaded comment]
Your version of Excel allows you to read this threaded comment; however, any edits to it will get removed if the file is opened in a newer version of Excel. Learn more: https://go.microsoft.com/fwlink/?linkid=870924
Comment:
    Hadrup et al incorrectly interpreted this study</t>
      </text>
    </comment>
    <comment ref="J478" authorId="394" shapeId="0" xr:uid="{9CC0AE93-F331-4C8C-A8A8-461C1E9BEB0E}">
      <text>
        <t>[Threaded comment]
Your version of Excel allows you to read this threaded comment; however, any edits to it will get removed if the file is opened in a newer version of Excel. Learn more: https://go.microsoft.com/fwlink/?linkid=870924
Comment:
    From Used Size (nm) &lt; 100</t>
      </text>
    </comment>
    <comment ref="B479" authorId="395" shapeId="0" xr:uid="{0994B58F-B932-4509-96E6-8303F0F4C5D9}">
      <text>
        <t>[Threaded comment]
Your version of Excel allows you to read this threaded comment; however, any edits to it will get removed if the file is opened in a newer version of Excel. Learn more: https://go.microsoft.com/fwlink/?linkid=870924
Comment:
    Hadrup et al incorrectly interpreted this study</t>
      </text>
    </comment>
    <comment ref="D479" authorId="396" shapeId="0" xr:uid="{5F66AF0E-4F40-4753-9C08-56714E18AC0F}">
      <text>
        <t>[Threaded comment]
Your version of Excel allows you to read this threaded comment; however, any edits to it will get removed if the file is opened in a newer version of Excel. Learn more: https://go.microsoft.com/fwlink/?linkid=870924
Comment:
    Hadrup et al incorrectly interpreted this study</t>
      </text>
    </comment>
    <comment ref="J479" authorId="397" shapeId="0" xr:uid="{66E08BA0-25E2-4BB1-8735-95B301F724F1}">
      <text>
        <t>[Threaded comment]
Your version of Excel allows you to read this threaded comment; however, any edits to it will get removed if the file is opened in a newer version of Excel. Learn more: https://go.microsoft.com/fwlink/?linkid=870924
Comment:
    From Used Size (nm) &lt; 100</t>
      </text>
    </comment>
    <comment ref="B480" authorId="398" shapeId="0" xr:uid="{3708959E-6DAD-4281-89CB-9ABF4866552B}">
      <text>
        <t>[Threaded comment]
Your version of Excel allows you to read this threaded comment; however, any edits to it will get removed if the file is opened in a newer version of Excel. Learn more: https://go.microsoft.com/fwlink/?linkid=870924
Comment:
    Hadrup et al incorrectly interpreted this study</t>
      </text>
    </comment>
    <comment ref="D480" authorId="399" shapeId="0" xr:uid="{AAE6013F-6758-4316-B54F-A60C480DD091}">
      <text>
        <t>[Threaded comment]
Your version of Excel allows you to read this threaded comment; however, any edits to it will get removed if the file is opened in a newer version of Excel. Learn more: https://go.microsoft.com/fwlink/?linkid=870924
Comment:
    Hadrup et al incorrectly interpreted this study</t>
      </text>
    </comment>
    <comment ref="J480" authorId="400" shapeId="0" xr:uid="{8B08F842-5DE9-4DF3-B5E5-9285DA85D242}">
      <text>
        <t>[Threaded comment]
Your version of Excel allows you to read this threaded comment; however, any edits to it will get removed if the file is opened in a newer version of Excel. Learn more: https://go.microsoft.com/fwlink/?linkid=870924
Comment:
    From Used Size (nm) &lt; 100</t>
      </text>
    </comment>
    <comment ref="B481" authorId="401" shapeId="0" xr:uid="{3BFD70F3-F5DE-443F-B8CF-383EC6D2F26B}">
      <text>
        <t>[Threaded comment]
Your version of Excel allows you to read this threaded comment; however, any edits to it will get removed if the file is opened in a newer version of Excel. Learn more: https://go.microsoft.com/fwlink/?linkid=870924
Comment:
    Hadrup et al incorrectly interpreted this study</t>
      </text>
    </comment>
    <comment ref="D481" authorId="402" shapeId="0" xr:uid="{C0C7A720-EFBE-4E73-87BC-D2DA5AD8AD72}">
      <text>
        <t>[Threaded comment]
Your version of Excel allows you to read this threaded comment; however, any edits to it will get removed if the file is opened in a newer version of Excel. Learn more: https://go.microsoft.com/fwlink/?linkid=870924
Comment:
    Hadrup et al incorrectly interpreted this study</t>
      </text>
    </comment>
    <comment ref="J481" authorId="403" shapeId="0" xr:uid="{C595D549-B6A1-49C1-BB7B-EFA011984C20}">
      <text>
        <t>[Threaded comment]
Your version of Excel allows you to read this threaded comment; however, any edits to it will get removed if the file is opened in a newer version of Excel. Learn more: https://go.microsoft.com/fwlink/?linkid=870924
Comment:
    From Used Size (nm) &gt; 100</t>
      </text>
    </comment>
    <comment ref="B482" authorId="404" shapeId="0" xr:uid="{4EF94674-1D5B-4C2F-A4F2-D8F36D9B2859}">
      <text>
        <t>[Threaded comment]
Your version of Excel allows you to read this threaded comment; however, any edits to it will get removed if the file is opened in a newer version of Excel. Learn more: https://go.microsoft.com/fwlink/?linkid=870924
Comment:
    Hadrup et al incorrectly interpreted this study</t>
      </text>
    </comment>
    <comment ref="D482" authorId="405" shapeId="0" xr:uid="{96C6649F-4359-4577-BE5D-CA03DDA07209}">
      <text>
        <t>[Threaded comment]
Your version of Excel allows you to read this threaded comment; however, any edits to it will get removed if the file is opened in a newer version of Excel. Learn more: https://go.microsoft.com/fwlink/?linkid=870924
Comment:
    Hadrup et al incorrectly interpreted this study</t>
      </text>
    </comment>
    <comment ref="J482" authorId="406" shapeId="0" xr:uid="{7304769A-5DB0-41AC-A879-0E02A32B5B94}">
      <text>
        <t>[Threaded comment]
Your version of Excel allows you to read this threaded comment; however, any edits to it will get removed if the file is opened in a newer version of Excel. Learn more: https://go.microsoft.com/fwlink/?linkid=870924
Comment:
    From Used Size (nm) &gt; 100</t>
      </text>
    </comment>
    <comment ref="B483" authorId="407" shapeId="0" xr:uid="{C93B49FC-AC38-4705-B555-09E533B6564B}">
      <text>
        <t>[Threaded comment]
Your version of Excel allows you to read this threaded comment; however, any edits to it will get removed if the file is opened in a newer version of Excel. Learn more: https://go.microsoft.com/fwlink/?linkid=870924
Comment:
    Hadrup et al incorrectly interpreted this study</t>
      </text>
    </comment>
    <comment ref="D483" authorId="408" shapeId="0" xr:uid="{43B74B91-D917-45F6-BC2F-3F6FB5B20A25}">
      <text>
        <t>[Threaded comment]
Your version of Excel allows you to read this threaded comment; however, any edits to it will get removed if the file is opened in a newer version of Excel. Learn more: https://go.microsoft.com/fwlink/?linkid=870924
Comment:
    Hadrup et al incorrectly interpreted this study</t>
      </text>
    </comment>
    <comment ref="J483" authorId="409" shapeId="0" xr:uid="{CDCA2AB6-6B60-430E-BC8E-198939856242}">
      <text>
        <t>[Threaded comment]
Your version of Excel allows you to read this threaded comment; however, any edits to it will get removed if the file is opened in a newer version of Excel. Learn more: https://go.microsoft.com/fwlink/?linkid=870924
Comment:
    From Used Size (nm) &gt; 100</t>
      </text>
    </comment>
    <comment ref="B484" authorId="410" shapeId="0" xr:uid="{DFE69CBD-5FBC-4086-8E9E-49EE8F42D898}">
      <text>
        <t>[Threaded comment]
Your version of Excel allows you to read this threaded comment; however, any edits to it will get removed if the file is opened in a newer version of Excel. Learn more: https://go.microsoft.com/fwlink/?linkid=870924
Comment:
    No PoD</t>
      </text>
    </comment>
    <comment ref="J484" authorId="411" shapeId="0" xr:uid="{8B3940EC-E701-4E31-91DB-B9196EF6F172}">
      <text>
        <t>[Threaded comment]
Your version of Excel allows you to read this threaded comment; however, any edits to it will get removed if the file is opened in a newer version of Excel. Learn more: https://go.microsoft.com/fwlink/?linkid=870924
Comment:
    From Used Size (nm) &lt; 100</t>
      </text>
    </comment>
    <comment ref="B485" authorId="412" shapeId="0" xr:uid="{731E6B07-AC69-46D1-80EB-3B5480D22289}">
      <text>
        <t>[Threaded comment]
Your version of Excel allows you to read this threaded comment; however, any edits to it will get removed if the file is opened in a newer version of Excel. Learn more: https://go.microsoft.com/fwlink/?linkid=870924
Comment:
    Keeping rownum=549</t>
      </text>
    </comment>
    <comment ref="J485" authorId="413" shapeId="0" xr:uid="{C7818842-6FF0-4ED5-8344-E3B2992C2567}">
      <text>
        <t>[Threaded comment]
Your version of Excel allows you to read this threaded comment; however, any edits to it will get removed if the file is opened in a newer version of Excel. Learn more: https://go.microsoft.com/fwlink/?linkid=870924
Comment:
    From Used Size (nm) &lt; 100</t>
      </text>
    </comment>
    <comment ref="B486" authorId="414" shapeId="0" xr:uid="{9786A913-650B-48F7-A961-F842727DE255}">
      <text>
        <t>[Threaded comment]
Your version of Excel allows you to read this threaded comment; however, any edits to it will get removed if the file is opened in a newer version of Excel. Learn more: https://go.microsoft.com/fwlink/?linkid=870924
Comment:
    Keep rownum=552</t>
      </text>
    </comment>
    <comment ref="J486" authorId="415" shapeId="0" xr:uid="{F521CD8B-0A31-434B-84E4-1FCC5A72BEA4}">
      <text>
        <t>[Threaded comment]
Your version of Excel allows you to read this threaded comment; however, any edits to it will get removed if the file is opened in a newer version of Excel. Learn more: https://go.microsoft.com/fwlink/?linkid=870924
Comment:
    From Used Size (nm) &lt; 100</t>
      </text>
    </comment>
    <comment ref="B487" authorId="416" shapeId="0" xr:uid="{68FC9F63-F8E1-4882-9FEA-D6EFCA432FD0}">
      <text>
        <t>[Threaded comment]
Your version of Excel allows you to read this threaded comment; however, any edits to it will get removed if the file is opened in a newer version of Excel. Learn more: https://go.microsoft.com/fwlink/?linkid=870924
Comment:
    Rabbit exposure (keep rodent). we can’t discern the primary particle size based on the nebulizer generation.
Also, we realized that the material being generated is in solution so there is no particle exposure to these soluble metals.</t>
      </text>
    </comment>
    <comment ref="J487" authorId="417" shapeId="0" xr:uid="{38C7EDF0-69D5-4564-B53F-6A00C065EE9E}">
      <text>
        <t>[Threaded comment]
Your version of Excel allows you to read this threaded comment; however, any edits to it will get removed if the file is opened in a newer version of Excel. Learn more: https://go.microsoft.com/fwlink/?linkid=870924
Comment:
    doi:
10.1289/ehp.9297215
MMAD is ~1um, no other info</t>
      </text>
    </comment>
    <comment ref="B488" authorId="418" shapeId="0" xr:uid="{D87F8E0E-8FDA-48E8-9385-38B0CD682727}">
      <text>
        <t xml:space="preserve">[Threaded comment]
Your version of Excel allows you to read this threaded comment; however, any edits to it will get removed if the file is opened in a newer version of Excel. Learn more: https://go.microsoft.com/fwlink/?linkid=870924
Comment:
    Rabbit exposure (keep rodent). we can’t discern the primary particle size based on the nebulizer generation.
Also, we realized that the material being generated is in solution so there is no particle exposure to these soluble metals.
</t>
      </text>
    </comment>
    <comment ref="J488" authorId="419" shapeId="0" xr:uid="{58F6BF68-E6AF-4118-B490-C67E58D820B8}">
      <text>
        <t>[Threaded comment]
Your version of Excel allows you to read this threaded comment; however, any edits to it will get removed if the file is opened in a newer version of Excel. Learn more: https://go.microsoft.com/fwlink/?linkid=870924
Comment:
    Doi: 10.
1016/s0013-9351(05)80192-6
MMAD is ~1um, no other info</t>
      </text>
    </comment>
    <comment ref="B489" authorId="420" shapeId="0" xr:uid="{95B736F1-9D2F-4848-9639-34A08A1C1D77}">
      <text>
        <t>[Threaded comment]
Your version of Excel allows you to read this threaded comment; however, any edits to it will get removed if the file is opened in a newer version of Excel. Learn more: https://go.microsoft.com/fwlink/?linkid=870924
Comment:
    No PoD</t>
      </text>
    </comment>
    <comment ref="J489" authorId="421" shapeId="0" xr:uid="{966C16B1-1CCD-401C-B1F6-A87FD1F52503}">
      <text>
        <t>[Threaded comment]
Your version of Excel allows you to read this threaded comment; however, any edits to it will get removed if the file is opened in a newer version of Excel. Learn more: https://go.microsoft.com/fwlink/?linkid=870924
Comment:
    From Agglomerated/aggregate size (nm) &lt; 100</t>
      </text>
    </comment>
    <comment ref="B490" authorId="422" shapeId="0" xr:uid="{E43816FF-4086-47B3-866F-FF1A5302E560}">
      <text>
        <t>[Threaded comment]
Your version of Excel allows you to read this threaded comment; however, any edits to it will get removed if the file is opened in a newer version of Excel. Learn more: https://go.microsoft.com/fwlink/?linkid=870924
Comment:
    No PoD</t>
      </text>
    </comment>
    <comment ref="J490" authorId="423" shapeId="0" xr:uid="{08F23A03-8953-4D7C-9E15-9BB15B7C556D}">
      <text>
        <t>[Threaded comment]
Your version of Excel allows you to read this threaded comment; however, any edits to it will get removed if the file is opened in a newer version of Excel. Learn more: https://go.microsoft.com/fwlink/?linkid=870924
Comment:
    From Agglomerated/aggregate size (nm) &lt; 100</t>
      </text>
    </comment>
    <comment ref="B491" authorId="424" shapeId="0" xr:uid="{DF9984FD-16DA-4707-9925-224C255D62F5}">
      <text>
        <t>[Threaded comment]
Your version of Excel allows you to read this threaded comment; however, any edits to it will get removed if the file is opened in a newer version of Excel. Learn more: https://go.microsoft.com/fwlink/?linkid=870924
Comment:
    Species is Hamster</t>
      </text>
    </comment>
    <comment ref="J491" authorId="425" shapeId="0" xr:uid="{24C69C53-9CEF-4450-A1B0-62687F92219B}">
      <text>
        <t>[Threaded comment]
Your version of Excel allows you to read this threaded comment; however, any edits to it will get removed if the file is opened in a newer version of Excel. Learn more: https://go.microsoft.com/fwlink/?linkid=870924
Comment:
    From Used size (nm) &gt; 100</t>
      </text>
    </comment>
    <comment ref="B492" authorId="426" shapeId="0" xr:uid="{9976B79E-5DF5-4E81-BBF9-85F505BF09D7}">
      <text>
        <t>[Threaded comment]
Your version of Excel allows you to read this threaded comment; however, any edits to it will get removed if the file is opened in a newer version of Excel. Learn more: https://go.microsoft.com/fwlink/?linkid=870924
Comment:
    No PoD</t>
      </text>
    </comment>
    <comment ref="J492" authorId="427" shapeId="0" xr:uid="{5F7DE922-F8D9-4580-A4CB-52B6508B577C}">
      <text>
        <t>[Threaded comment]
Your version of Excel allows you to read this threaded comment; however, any edits to it will get removed if the file is opened in a newer version of Excel. Learn more: https://go.microsoft.com/fwlink/?linkid=870924
Comment:
    From Agglomerated/aggregate size (nm) &lt; 100</t>
      </text>
    </comment>
    <comment ref="B493" authorId="428" shapeId="0" xr:uid="{6487CA71-B520-4132-8B10-4E7ACECCA3E4}">
      <text>
        <t>[Threaded comment]
Your version of Excel allows you to read this threaded comment; however, any edits to it will get removed if the file is opened in a newer version of Excel. Learn more: https://go.microsoft.com/fwlink/?linkid=870924
Comment:
    No PoD</t>
      </text>
    </comment>
    <comment ref="J493" authorId="429" shapeId="0" xr:uid="{F0670234-1CAC-4C47-AC2A-22EDA97F2B3C}">
      <text>
        <t>[Threaded comment]
Your version of Excel allows you to read this threaded comment; however, any edits to it will get removed if the file is opened in a newer version of Excel. Learn more: https://go.microsoft.com/fwlink/?linkid=870924
Comment:
    From Agglomerated/aggregate size (nm) &lt; 100</t>
      </text>
    </comment>
    <comment ref="B494" authorId="430" shapeId="0" xr:uid="{52CD2D1B-6192-46F3-8C3D-E63108F246AF}">
      <text>
        <t>[Threaded comment]
Your version of Excel allows you to read this threaded comment; however, any edits to it will get removed if the file is opened in a newer version of Excel. Learn more: https://go.microsoft.com/fwlink/?linkid=870924
Comment:
    No PoD</t>
      </text>
    </comment>
    <comment ref="J494" authorId="431" shapeId="0" xr:uid="{6881877C-D7D3-49A7-8E7A-C1DF7218F6EF}">
      <text>
        <t>[Threaded comment]
Your version of Excel allows you to read this threaded comment; however, any edits to it will get removed if the file is opened in a newer version of Excel. Learn more: https://go.microsoft.com/fwlink/?linkid=870924
Comment:
    From Agglomerated/aggregate size (nm) &lt; 100</t>
      </text>
    </comment>
    <comment ref="B495" authorId="432" shapeId="0" xr:uid="{F02DF9B3-55DE-44F1-8104-A3318698A1D4}">
      <text>
        <t>[Threaded comment]
Your version of Excel allows you to read this threaded comment; however, any edits to it will get removed if the file is opened in a newer version of Excel. Learn more: https://go.microsoft.com/fwlink/?linkid=870924
Comment:
    No PoD</t>
      </text>
    </comment>
    <comment ref="J495" authorId="433" shapeId="0" xr:uid="{02A3E98A-4E3D-427C-BEE5-A1104641942D}">
      <text>
        <t>[Threaded comment]
Your version of Excel allows you to read this threaded comment; however, any edits to it will get removed if the file is opened in a newer version of Excel. Learn more: https://go.microsoft.com/fwlink/?linkid=870924
Comment:
    From Agglomerated/aggregate size (nm) &lt; 100</t>
      </text>
    </comment>
    <comment ref="B496" authorId="434" shapeId="0" xr:uid="{D1F5F74E-346B-4E06-9CF4-0CB7B5499D6C}">
      <text>
        <t>[Threaded comment]
Your version of Excel allows you to read this threaded comment; however, any edits to it will get removed if the file is opened in a newer version of Excel. Learn more: https://go.microsoft.com/fwlink/?linkid=870924
Comment:
    Species is Hamster</t>
      </text>
    </comment>
    <comment ref="B497" authorId="435" shapeId="0" xr:uid="{36CF3E3D-3763-4BFF-B44D-0084898B1031}">
      <text>
        <t>[Threaded comment]
Your version of Excel allows you to read this threaded comment; however, any edits to it will get removed if the file is opened in a newer version of Excel. Learn more: https://go.microsoft.com/fwlink/?linkid=870924
Comment:
    This is not 13 wk. Correct study may be Pauluhn 2011 - Magnetite Fe3O4; DOI 10.1002/jat.1668, but paper says NOAEL is 4.7. (see Addl file for correct info).</t>
      </text>
    </comment>
    <comment ref="J497" authorId="436" shapeId="0" xr:uid="{D0710993-77C7-40DF-AB0C-EE7CC9AAC93F}">
      <text>
        <t>[Threaded comment]
Your version of Excel allows you to read this threaded comment; however, any edits to it will get removed if the file is opened in a newer version of Excel. Learn more: https://go.microsoft.com/fwlink/?linkid=870924
Comment:
    From Used size (nm) &gt;100</t>
      </text>
    </comment>
    <comment ref="J498" authorId="437" shapeId="0" xr:uid="{0FCFCF76-023B-463A-858E-7195B2DC6023}">
      <text>
        <t>[Threaded comment]
Your version of Excel allows you to read this threaded comment; however, any edits to it will get removed if the file is opened in a newer version of Excel. Learn more: https://go.microsoft.com/fwlink/?linkid=870924
Comment:
    From Used size (nm) &gt;100</t>
      </text>
    </comment>
    <comment ref="B499" authorId="438" shapeId="0" xr:uid="{8A3D8FF4-DACC-40DC-B8B5-662AAA645685}">
      <text>
        <t>[Threaded comment]
Your version of Excel allows you to read this threaded comment; however, any edits to it will get removed if the file is opened in a newer version of Excel. Learn more: https://go.microsoft.com/fwlink/?linkid=870924
Comment:
    Keeping rownum=563</t>
      </text>
    </comment>
    <comment ref="J499" authorId="439" shapeId="0" xr:uid="{B30A0F05-025B-4B81-97AD-F4F8280A87AA}">
      <text>
        <t>[Threaded comment]
Your version of Excel allows you to read this threaded comment; however, any edits to it will get removed if the file is opened in a newer version of Excel. Learn more: https://go.microsoft.com/fwlink/?linkid=870924
Comment:
    From Used size (nm) &lt;100</t>
      </text>
    </comment>
    <comment ref="X499" authorId="440" shapeId="0" xr:uid="{8AD67246-601F-4FBD-8759-D4DAFCC07D38}">
      <text>
        <t>[Threaded comment]
Your version of Excel allows you to read this threaded comment; however, any edits to it will get removed if the file is opened in a newer version of Excel. Learn more: https://go.microsoft.com/fwlink/?linkid=870924
Comment:
    3 mo, 4 hr/d x 5 d/wk. Seems more reasonable to consider this "N" for Duration &lt;90d.</t>
      </text>
    </comment>
    <comment ref="B500" authorId="441" shapeId="0" xr:uid="{81DA011A-0F5F-4480-98D1-AC5A42417841}">
      <text>
        <t>[Threaded comment]
Your version of Excel allows you to read this threaded comment; however, any edits to it will get removed if the file is opened in a newer version of Excel. Learn more: https://go.microsoft.com/fwlink/?linkid=870924
Comment:
    No PoD</t>
      </text>
    </comment>
    <comment ref="B501" authorId="442" shapeId="0" xr:uid="{42BB9343-1CF0-4C91-A772-C841175D3E27}">
      <text>
        <t xml:space="preserve">[Threaded comment]
Your version of Excel allows you to read this threaded comment; however, any edits to it will get removed if the file is opened in a newer version of Excel. Learn more: https://go.microsoft.com/fwlink/?linkid=870924
Comment:
    Rabbit exposure (keep rodent). we can’t discern the primary particle size based on the nebulizer generation.
Also, we realized that the material being generated is in solution so there is no particle exposure to these soluble metals.
</t>
      </text>
    </comment>
    <comment ref="J501" authorId="443" shapeId="0" xr:uid="{8B4D520C-3BDD-41EA-A2F5-FD8A8319AB48}">
      <text>
        <t xml:space="preserve">[Threaded comment]
Your version of Excel allows you to read this threaded comment; however, any edits to it will get removed if the file is opened in a newer version of Excel. Learn more: https://go.microsoft.com/fwlink/?linkid=870924
Comment:
    doi:
10.1289/ehp.9297215
MMAD is ~1um, no other info
</t>
      </text>
    </comment>
    <comment ref="B502" authorId="444" shapeId="0" xr:uid="{542CB7DB-3C6C-4CDD-ABDB-7795DE1BA911}">
      <text>
        <t>[Threaded comment]
Your version of Excel allows you to read this threaded comment; however, any edits to it will get removed if the file is opened in a newer version of Excel. Learn more: https://go.microsoft.com/fwlink/?linkid=870924
Comment:
    NTP DUPLICATE</t>
      </text>
    </comment>
    <comment ref="B503" authorId="445" shapeId="0" xr:uid="{FBA14314-C959-4FB9-8213-79F576A40754}">
      <text>
        <t>[Threaded comment]
Your version of Excel allows you to read this threaded comment; however, any edits to it will get removed if the file is opened in a newer version of Excel. Learn more: https://go.microsoft.com/fwlink/?linkid=870924
Comment:
    NTP DUPLICATE</t>
      </text>
    </comment>
    <comment ref="B504" authorId="446" shapeId="0" xr:uid="{C30C7A59-157D-458D-B0BF-6B302DCF1BFD}">
      <text>
        <t>[Threaded comment]
Your version of Excel allows you to read this threaded comment; however, any edits to it will get removed if the file is opened in a newer version of Excel. Learn more: https://go.microsoft.com/fwlink/?linkid=870924
Comment:
    No PoD</t>
      </text>
    </comment>
    <comment ref="B505" authorId="447" shapeId="0" xr:uid="{BC8AD3B2-CD2A-41EF-B10F-AC65B2752082}">
      <text>
        <t>[Threaded comment]
Your version of Excel allows you to read this threaded comment; however, any edits to it will get removed if the file is opened in a newer version of Excel. Learn more: https://go.microsoft.com/fwlink/?linkid=870924
Comment:
    No PoD</t>
      </text>
    </comment>
    <comment ref="B506" authorId="448" shapeId="0" xr:uid="{E3C63CC2-0909-4875-86F6-3BAC36D0910D}">
      <text>
        <t>[Threaded comment]
Your version of Excel allows you to read this threaded comment; however, any edits to it will get removed if the file is opened in a newer version of Excel. Learn more: https://go.microsoft.com/fwlink/?linkid=870924
Comment:
    No PoD</t>
      </text>
    </comment>
    <comment ref="B507" authorId="449" shapeId="0" xr:uid="{EE1C629D-19AD-494B-8D00-AB7C8B13A367}">
      <text>
        <t>[Threaded comment]
Your version of Excel allows you to read this threaded comment; however, any edits to it will get removed if the file is opened in a newer version of Excel. Learn more: https://go.microsoft.com/fwlink/?linkid=870924
Comment:
    No PoD</t>
      </text>
    </comment>
    <comment ref="B508" authorId="450" shapeId="0" xr:uid="{728304A0-6EDA-433C-BC64-3602ADFD9940}">
      <text>
        <t>[Threaded comment]
Your version of Excel allows you to read this threaded comment; however, any edits to it will get removed if the file is opened in a newer version of Excel. Learn more: https://go.microsoft.com/fwlink/?linkid=870924
Comment:
    Species is Hamster</t>
      </text>
    </comment>
    <comment ref="B509" authorId="451" shapeId="0" xr:uid="{3E657101-6833-444A-9141-2944C4DBE328}">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B510" authorId="452" shapeId="0" xr:uid="{B7D3F74F-E39A-4E72-B755-50D1A6564814}">
      <text>
        <t>[Threaded comment]
Your version of Excel allows you to read this threaded comment; however, any edits to it will get removed if the file is opened in a newer version of Excel. Learn more: https://go.microsoft.com/fwlink/?linkid=870924
Comment:
    Species is Hamster</t>
      </text>
    </comment>
    <comment ref="B511" authorId="453" shapeId="0" xr:uid="{97EA8AC0-18F7-46D7-BBCD-C2ED524CF578}">
      <text>
        <t>[Threaded comment]
Your version of Excel allows you to read this threaded comment; however, any edits to it will get removed if the file is opened in a newer version of Excel. Learn more: https://go.microsoft.com/fwlink/?linkid=870924
Comment:
    Species is Hamster</t>
      </text>
    </comment>
    <comment ref="B512" authorId="454" shapeId="0" xr:uid="{D6C7FF04-3968-4B85-B0ED-600E95FB3CED}">
      <text>
        <t>[Threaded comment]
Your version of Excel allows you to read this threaded comment; however, any edits to it will get removed if the file is opened in a newer version of Excel. Learn more: https://go.microsoft.com/fwlink/?linkid=870924
Comment:
    EDK: see Additional Fibrosis data (EDK) - added 3 and 6 mo timepoints, and 10 mo.</t>
      </text>
    </comment>
    <comment ref="J512" authorId="455" shapeId="0" xr:uid="{40BAE95B-F42C-43FF-AF21-D53EB635E632}">
      <text>
        <t>[Threaded comment]
Your version of Excel allows you to read this threaded comment; however, any edits to it will get removed if the file is opened in a newer version of Excel. Learn more: https://go.microsoft.com/fwlink/?linkid=870924
Comment:
    From Used size (nm) &lt;100</t>
      </text>
    </comment>
    <comment ref="K512" authorId="456" shapeId="0" xr:uid="{7A24478A-AFA2-48C3-B276-E375F41FEF9B}">
      <text>
        <t xml:space="preserve">[Threaded comment]
Your version of Excel allows you to read this threaded comment; however, any edits to it will get removed if the file is opened in a newer version of Excel. Learn more: https://go.microsoft.com/fwlink/?linkid=870924
Comment:
    EDK: results for Neutrophil Leukocytes" from BALF at 3 months (didn’t say if 12 or 13 weeks). The daily exposure time in these studies was only 4 hr/d and 5 d/wk, but it seems reasonable to include these results
</t>
      </text>
    </comment>
    <comment ref="J513" authorId="457" shapeId="0" xr:uid="{0239F844-7880-4525-92CE-F84FC9B94B99}">
      <text>
        <t>[Threaded comment]
Your version of Excel allows you to read this threaded comment; however, any edits to it will get removed if the file is opened in a newer version of Excel. Learn more: https://go.microsoft.com/fwlink/?linkid=870924
Comment:
    From Used size (nm) &lt;100</t>
      </text>
    </comment>
    <comment ref="K513" authorId="458" shapeId="0" xr:uid="{DE7997F1-F558-47CB-8662-6C679D211D59}">
      <text>
        <t xml:space="preserve">[Threaded comment]
Your version of Excel allows you to read this threaded comment; however, any edits to it will get removed if the file is opened in a newer version of Excel. Learn more: https://go.microsoft.com/fwlink/?linkid=870924
Comment:
    EDK: results for Neutrophil Leukocytes" from BALF at 3 months (didn’t say if 12 or 13 weeks). The daily exposure time in these studies was only 4 hr/d and 5 d/wk, but it seems reasonable to include these results
</t>
      </text>
    </comment>
    <comment ref="B514" authorId="459" shapeId="0" xr:uid="{292A1FA3-DC68-4751-AE0B-07B3F5E18508}">
      <text>
        <t>[Threaded comment]
Your version of Excel allows you to read this threaded comment; however, any edits to it will get removed if the file is opened in a newer version of Excel. Learn more: https://go.microsoft.com/fwlink/?linkid=870924
Comment:
    Insufficient exposure duration</t>
      </text>
    </comment>
    <comment ref="J514" authorId="460" shapeId="0" xr:uid="{10495EF1-978B-48B0-9BEA-E3768342686A}">
      <text>
        <t>[Threaded comment]
Your version of Excel allows you to read this threaded comment; however, any edits to it will get removed if the file is opened in a newer version of Excel. Learn more: https://go.microsoft.com/fwlink/?linkid=870924
Comment:
    From Used size (nm) &lt;100</t>
      </text>
    </comment>
    <comment ref="B515" authorId="461" shapeId="0" xr:uid="{067B4FD4-6290-4CBF-896B-04E672AA817F}">
      <text>
        <t>[Threaded comment]
Your version of Excel allows you to read this threaded comment; however, any edits to it will get removed if the file is opened in a newer version of Excel. Learn more: https://go.microsoft.com/fwlink/?linkid=870924
Comment:
    No band</t>
      </text>
    </comment>
    <comment ref="J515" authorId="462" shapeId="0" xr:uid="{7488F7F4-4458-4A58-82AE-FC342D2AA708}">
      <text>
        <t>[Threaded comment]
Your version of Excel allows you to read this threaded comment; however, any edits to it will get removed if the file is opened in a newer version of Excel. Learn more: https://go.microsoft.com/fwlink/?linkid=870924
Comment:
    From Used size (nm) &lt;100</t>
      </text>
    </comment>
    <comment ref="B516" authorId="463" shapeId="0" xr:uid="{B6677CE7-27DF-45F0-8109-A3498830F8D3}">
      <text>
        <t xml:space="preserve">[Threaded comment]
Your version of Excel allows you to read this threaded comment; however, any edits to it will get removed if the file is opened in a newer version of Excel. Learn more: https://go.microsoft.com/fwlink/?linkid=870924
Comment:
    No band
</t>
      </text>
    </comment>
    <comment ref="J516" authorId="464" shapeId="0" xr:uid="{CFC8E368-B3EA-463E-8693-B6BBBA756625}">
      <text>
        <t>[Threaded comment]
Your version of Excel allows you to read this threaded comment; however, any edits to it will get removed if the file is opened in a newer version of Excel. Learn more: https://go.microsoft.com/fwlink/?linkid=870924
Comment:
    From Used size (nm) &lt;100</t>
      </text>
    </comment>
    <comment ref="B517" authorId="465" shapeId="0" xr:uid="{6A259399-B5A4-414B-8722-4F79AF2CA837}">
      <text>
        <t>[Threaded comment]
Your version of Excel allows you to read this threaded comment; however, any edits to it will get removed if the file is opened in a newer version of Excel. Learn more: https://go.microsoft.com/fwlink/?linkid=870924
Comment:
    Insufficient exposure duration</t>
      </text>
    </comment>
    <comment ref="J517" authorId="466" shapeId="0" xr:uid="{36A61262-D774-43B2-834F-C3D5AFCCC30F}">
      <text>
        <t>[Threaded comment]
Your version of Excel allows you to read this threaded comment; however, any edits to it will get removed if the file is opened in a newer version of Excel. Learn more: https://go.microsoft.com/fwlink/?linkid=870924
Comment:
    From Used size (nm) &lt;100</t>
      </text>
    </comment>
    <comment ref="B518" authorId="467" shapeId="0" xr:uid="{9C6B4D2B-4E45-454A-BC48-A505EB49B9E7}">
      <text>
        <t>[Threaded comment]
Your version of Excel allows you to read this threaded comment; however, any edits to it will get removed if the file is opened in a newer version of Excel. Learn more: https://go.microsoft.com/fwlink/?linkid=870924
Comment:
    Keeping rownum=117</t>
      </text>
    </comment>
    <comment ref="J518" authorId="468" shapeId="0" xr:uid="{58279B5E-0868-4CF1-9210-2823B9D0A6D6}">
      <text>
        <t xml:space="preserve">[Threaded comment]
Your version of Excel allows you to read this threaded comment; however, any edits to it will get removed if the file is opened in a newer version of Excel. Learn more: https://go.microsoft.com/fwlink/?linkid=870924
Comment:
    From Used size (nm) &lt;100
Reply:
    EDK: Johnston 2000, p. 412: "The amorphous silica used in this study has a small primary particle size (12 nm) and a large (200...m2/g surface area)." </t>
      </text>
    </comment>
    <comment ref="B519" authorId="469" shapeId="0" xr:uid="{5D3C8F63-65DF-4212-9C8A-518848EF258D}">
      <text>
        <t>[Threaded comment]
Your version of Excel allows you to read this threaded comment; however, any edits to it will get removed if the file is opened in a newer version of Excel. Learn more: https://go.microsoft.com/fwlink/?linkid=870924
Comment:
    Keeping rownum=565</t>
      </text>
    </comment>
    <comment ref="J519" authorId="470" shapeId="0" xr:uid="{786020DF-8265-4A55-9A0F-B8FD308856DE}">
      <text>
        <t>[Threaded comment]
Your version of Excel allows you to read this threaded comment; however, any edits to it will get removed if the file is opened in a newer version of Excel. Learn more: https://go.microsoft.com/fwlink/?linkid=870924
Comment:
    From Used size (nm) &lt;100</t>
      </text>
    </comment>
    <comment ref="B520" authorId="471" shapeId="0" xr:uid="{FE4EE02F-6869-4EF7-ACB6-24CF0FF8C9E8}">
      <text>
        <t>[Threaded comment]
Your version of Excel allows you to read this threaded comment; however, any edits to it will get removed if the file is opened in a newer version of Excel. Learn more: https://go.microsoft.com/fwlink/?linkid=870924
Comment:
    No PoD</t>
      </text>
    </comment>
    <comment ref="F520" authorId="472" shapeId="0" xr:uid="{98145A21-2E18-464D-A1D5-7448116DFD28}">
      <text>
        <t>[Threaded comment]
Your version of Excel allows you to read this threaded comment; however, any edits to it will get removed if the file is opened in a newer version of Excel. Learn more: https://go.microsoft.com/fwlink/?linkid=870924
Comment:
    Some data also in Muhle 1991</t>
      </text>
    </comment>
    <comment ref="J520" authorId="473" shapeId="0" xr:uid="{79CABA79-4C46-4B2F-AA13-8C3E80F136AA}">
      <text>
        <t>[Threaded comment]
Your version of Excel allows you to read this threaded comment; however, any edits to it will get removed if the file is opened in a newer version of Excel. Learn more: https://go.microsoft.com/fwlink/?linkid=870924
Comment:
    From Used size (nm) &gt;100</t>
      </text>
    </comment>
    <comment ref="B521" authorId="474" shapeId="0" xr:uid="{A34700A4-E639-4BB5-BD15-B2934A7AEF96}">
      <text>
        <t>[Threaded comment]
Your version of Excel allows you to read this threaded comment; however, any edits to it will get removed if the file is opened in a newer version of Excel. Learn more: https://go.microsoft.com/fwlink/?linkid=870924
Comment:
    Insufficient duration length</t>
      </text>
    </comment>
    <comment ref="J521" authorId="475" shapeId="0" xr:uid="{7E3D2D7F-861C-4BD9-BBD0-F320ACD4F0CB}">
      <text>
        <t>[Threaded comment]
Your version of Excel allows you to read this threaded comment; however, any edits to it will get removed if the file is opened in a newer version of Excel. Learn more: https://go.microsoft.com/fwlink/?linkid=870924
Comment:
    From Used size (nm) &gt;100</t>
      </text>
    </comment>
    <comment ref="B522" authorId="476" shapeId="0" xr:uid="{813E4321-954A-4821-915B-D1B5061681E4}">
      <text>
        <t>[Threaded comment]
Your version of Excel allows you to read this threaded comment; however, any edits to it will get removed if the file is opened in a newer version of Excel. Learn more: https://go.microsoft.com/fwlink/?linkid=870924
Comment:
    Keeping rownum=16</t>
      </text>
    </comment>
    <comment ref="J522" authorId="477" shapeId="0" xr:uid="{FAD85E56-D5DB-4C64-99CC-B7722591610E}">
      <text>
        <t>[Threaded comment]
Your version of Excel allows you to read this threaded comment; however, any edits to it will get removed if the file is opened in a newer version of Excel. Learn more: https://go.microsoft.com/fwlink/?linkid=870924
Comment:
    From Used size (nm) &gt;100</t>
      </text>
    </comment>
    <comment ref="B523" authorId="478" shapeId="0" xr:uid="{08C54228-3708-4274-BB82-4E640D27CB3E}">
      <text>
        <t>[Threaded comment]
Your version of Excel allows you to read this threaded comment; however, any edits to it will get removed if the file is opened in a newer version of Excel. Learn more: https://go.microsoft.com/fwlink/?linkid=870924
Comment:
    Keeping rownum=16</t>
      </text>
    </comment>
    <comment ref="J523" authorId="479" shapeId="0" xr:uid="{2103BD56-B4B2-48B1-98CC-65B8A0DD4D66}">
      <text>
        <t>[Threaded comment]
Your version of Excel allows you to read this threaded comment; however, any edits to it will get removed if the file is opened in a newer version of Excel. Learn more: https://go.microsoft.com/fwlink/?linkid=870924
Comment:
    From Used size (nm) &gt;100</t>
      </text>
    </comment>
    <comment ref="B524" authorId="480" shapeId="0" xr:uid="{1310E0A3-196F-4647-8C14-C83EBD0011C6}">
      <text>
        <t>[Threaded comment]
Your version of Excel allows you to read this threaded comment; however, any edits to it will get removed if the file is opened in a newer version of Excel. Learn more: https://go.microsoft.com/fwlink/?linkid=870924
Comment:
    Keeping rownum=11</t>
      </text>
    </comment>
    <comment ref="F524" authorId="481" shapeId="0" xr:uid="{6DDE1482-73FC-46FF-8089-E5FA98BA17DE}">
      <text>
        <t>[Threaded comment]
Your version of Excel allows you to read this threaded comment; however, any edits to it will get removed if the file is opened in a newer version of Excel. Learn more: https://go.microsoft.com/fwlink/?linkid=870924
Comment:
    Same study as Porter 2001</t>
      </text>
    </comment>
    <comment ref="J524" authorId="482" shapeId="0" xr:uid="{5B810BDB-0B4B-4303-8F98-0E0557286CB4}">
      <text>
        <t>[Threaded comment]
Your version of Excel allows you to read this threaded comment; however, any edits to it will get removed if the file is opened in a newer version of Excel. Learn more: https://go.microsoft.com/fwlink/?linkid=870924
Comment:
    From Used size (nm) &gt;100</t>
      </text>
    </comment>
    <comment ref="B525" authorId="483" shapeId="0" xr:uid="{AD4FA3F7-0609-468D-BCF6-2ABEAA758FDA}">
      <text>
        <t>[Threaded comment]
Your version of Excel allows you to read this threaded comment; however, any edits to it will get removed if the file is opened in a newer version of Excel. Learn more: https://go.microsoft.com/fwlink/?linkid=870924
Comment:
    Keeping rownum=11</t>
      </text>
    </comment>
    <comment ref="F525" authorId="484" shapeId="0" xr:uid="{B6FEBA31-0872-4EC4-810C-DC118BCCB418}">
      <text>
        <t>[Threaded comment]
Your version of Excel allows you to read this threaded comment; however, any edits to it will get removed if the file is opened in a newer version of Excel. Learn more: https://go.microsoft.com/fwlink/?linkid=870924
Comment:
    Same study as Porter 2001</t>
      </text>
    </comment>
    <comment ref="J525" authorId="485" shapeId="0" xr:uid="{DC1661DD-9477-4CCF-A3D4-A3582475D872}">
      <text>
        <t>[Threaded comment]
Your version of Excel allows you to read this threaded comment; however, any edits to it will get removed if the file is opened in a newer version of Excel. Learn more: https://go.microsoft.com/fwlink/?linkid=870924
Comment:
    From Used size (nm) &gt;100</t>
      </text>
    </comment>
    <comment ref="B526" authorId="486" shapeId="0" xr:uid="{312607AB-9BEC-4A77-9F05-B8D5C676EC09}">
      <text>
        <t xml:space="preserve">[Threaded comment]
Your version of Excel allows you to read this threaded comment; however, any edits to it will get removed if the file is opened in a newer version of Excel. Learn more: https://go.microsoft.com/fwlink/?linkid=870924
Comment:
    Keeping rownum=115
</t>
      </text>
    </comment>
    <comment ref="J526" authorId="487" shapeId="0" xr:uid="{B88A92B8-7720-440C-8601-1733C5019DEB}">
      <text>
        <t>[Threaded comment]
Your version of Excel allows you to read this threaded comment; however, any edits to it will get removed if the file is opened in a newer version of Excel. Learn more: https://go.microsoft.com/fwlink/?linkid=870924
Comment:
    Johnston 2000 describes amorphous (fumed) silica as ultrafine. Cristobalite is likely microscale.</t>
      </text>
    </comment>
    <comment ref="J527" authorId="488" shapeId="0" xr:uid="{0DBE1582-B2B6-46C8-961D-F618139654FB}">
      <text>
        <t>[Threaded comment]
Your version of Excel allows you to read this threaded comment; however, any edits to it will get removed if the file is opened in a newer version of Excel. Learn more: https://go.microsoft.com/fwlink/?linkid=870924
Comment:
    From Used size (nm) &gt;100</t>
      </text>
    </comment>
    <comment ref="K527" authorId="489" shapeId="0" xr:uid="{86D86C4E-6302-46C0-9B71-9F67EF8A59F2}">
      <text>
        <t>[Threaded comment]
Your version of Excel allows you to read this threaded comment; however, any edits to it will get removed if the file is opened in a newer version of Excel. Learn more: https://go.microsoft.com/fwlink/?linkid=870924
Comment:
    EDK: 12 week study</t>
      </text>
    </comment>
    <comment ref="B528" authorId="490" shapeId="0" xr:uid="{17AB1B14-97D5-439F-B4F6-36AA104D27E8}">
      <text>
        <t>[Threaded comment]
Your version of Excel allows you to read this threaded comment; however, any edits to it will get removed if the file is opened in a newer version of Excel. Learn more: https://go.microsoft.com/fwlink/?linkid=870924
Comment:
    Keeping rownum=4</t>
      </text>
    </comment>
    <comment ref="J528" authorId="491" shapeId="0" xr:uid="{9754DAFA-BB64-4028-B293-92AD5B9A15AE}">
      <text>
        <t>[Threaded comment]
Your version of Excel allows you to read this threaded comment; however, any edits to it will get removed if the file is opened in a newer version of Excel. Learn more: https://go.microsoft.com/fwlink/?linkid=870924
Comment:
    From Used size (nm) &lt;100</t>
      </text>
    </comment>
    <comment ref="B529" authorId="492" shapeId="0" xr:uid="{C2DD35BA-9CC8-4A53-ACCE-772BC96EEA78}">
      <text>
        <t>[Threaded comment]
Your version of Excel allows you to read this threaded comment; however, any edits to it will get removed if the file is opened in a newer version of Excel. Learn more: https://go.microsoft.com/fwlink/?linkid=870924
Comment:
    Keeping rownum=5</t>
      </text>
    </comment>
    <comment ref="J529" authorId="493" shapeId="0" xr:uid="{9E052C09-A890-4EA5-86E2-0D0B772601BE}">
      <text>
        <t>[Threaded comment]
Your version of Excel allows you to read this threaded comment; however, any edits to it will get removed if the file is opened in a newer version of Excel. Learn more: https://go.microsoft.com/fwlink/?linkid=870924
Comment:
    From Used size (nm) &lt;100</t>
      </text>
    </comment>
    <comment ref="B530" authorId="494" shapeId="0" xr:uid="{661CC2F2-A731-44CA-B83E-DBDE445BB229}">
      <text>
        <t>[Threaded comment]
Your version of Excel allows you to read this threaded comment; however, any edits to it will get removed if the file is opened in a newer version of Excel. Learn more: https://go.microsoft.com/fwlink/?linkid=870924
Comment:
    Keeping rownum=6</t>
      </text>
    </comment>
    <comment ref="J530" authorId="495" shapeId="0" xr:uid="{41CEF543-A704-4977-9613-23511D4F98F2}">
      <text>
        <t>[Threaded comment]
Your version of Excel allows you to read this threaded comment; however, any edits to it will get removed if the file is opened in a newer version of Excel. Learn more: https://go.microsoft.com/fwlink/?linkid=870924
Comment:
    From Used size (nm) &lt;100</t>
      </text>
    </comment>
    <comment ref="B531" authorId="496" shapeId="0" xr:uid="{3B7E7160-FA30-43FD-B9B4-3D4E8916EB6F}">
      <text>
        <t xml:space="preserve">[Threaded comment]
Your version of Excel allows you to read this threaded comment; however, any edits to it will get removed if the file is opened in a newer version of Excel. Learn more: https://go.microsoft.com/fwlink/?linkid=870924
Comment:
    Keeping rownum=1
</t>
      </text>
    </comment>
    <comment ref="J531" authorId="497" shapeId="0" xr:uid="{22679C25-1AA0-464F-8561-6A97193498ED}">
      <text>
        <t xml:space="preserve">[Threaded comment]
Your version of Excel allows you to read this threaded comment; however, any edits to it will get removed if the file is opened in a newer version of Excel. Learn more: https://go.microsoft.com/fwlink/?linkid=870924
Comment:
    Using info from previous analyses
</t>
      </text>
    </comment>
    <comment ref="B532" authorId="498" shapeId="0" xr:uid="{0BD80D35-30E5-4DE8-A23D-56B9AD2B7A72}">
      <text>
        <t>[Threaded comment]
Your version of Excel allows you to read this threaded comment; however, any edits to it will get removed if the file is opened in a newer version of Excel. Learn more: https://go.microsoft.com/fwlink/?linkid=870924
Comment:
    Keeping rownum=2</t>
      </text>
    </comment>
    <comment ref="J532" authorId="499" shapeId="0" xr:uid="{0434D9A6-A184-4216-B49D-DD20273FA53A}">
      <text>
        <t>[Threaded comment]
Your version of Excel allows you to read this threaded comment; however, any edits to it will get removed if the file is opened in a newer version of Excel. Learn more: https://go.microsoft.com/fwlink/?linkid=870924
Comment:
    Using info from previous analyses</t>
      </text>
    </comment>
    <comment ref="B533" authorId="500" shapeId="0" xr:uid="{0F2CF79D-72AC-4C57-A8F3-C699125B3C3A}">
      <text>
        <t>[Threaded comment]
Your version of Excel allows you to read this threaded comment; however, any edits to it will get removed if the file is opened in a newer version of Excel. Learn more: https://go.microsoft.com/fwlink/?linkid=870924
Comment:
    Keeping rownum=3</t>
      </text>
    </comment>
    <comment ref="J533" authorId="501" shapeId="0" xr:uid="{9F0849D0-9310-40A4-BB32-FE887CC2564D}">
      <text>
        <t>[Threaded comment]
Your version of Excel allows you to read this threaded comment; however, any edits to it will get removed if the file is opened in a newer version of Excel. Learn more: https://go.microsoft.com/fwlink/?linkid=870924
Comment:
    Using info from previous analyses</t>
      </text>
    </comment>
    <comment ref="J534" authorId="502" shapeId="0" xr:uid="{46ABC88F-7544-44FF-A50E-E13D37702832}">
      <text>
        <t>[Threaded comment]
Your version of Excel allows you to read this threaded comment; however, any edits to it will get removed if the file is opened in a newer version of Excel. Learn more: https://go.microsoft.com/fwlink/?linkid=870924
Comment:
    From Used size (nm) &lt;100</t>
      </text>
    </comment>
    <comment ref="J535" authorId="503" shapeId="0" xr:uid="{53225B87-68A9-4FF5-9AEF-7FD311C9F7A2}">
      <text>
        <t>[Threaded comment]
Your version of Excel allows you to read this threaded comment; however, any edits to it will get removed if the file is opened in a newer version of Excel. Learn more: https://go.microsoft.com/fwlink/?linkid=870924
Comment:
    From Used size (nm) &gt;100</t>
      </text>
    </comment>
    <comment ref="J536" authorId="504" shapeId="0" xr:uid="{73522F48-05DD-467A-AC5E-61809F97FC12}">
      <text>
        <t>[Threaded comment]
Your version of Excel allows you to read this threaded comment; however, any edits to it will get removed if the file is opened in a newer version of Excel. Learn more: https://go.microsoft.com/fwlink/?linkid=870924
Comment:
    From Used size (nm) &lt;100</t>
      </text>
    </comment>
    <comment ref="J537" authorId="505" shapeId="0" xr:uid="{3F4B1BA1-3189-49F0-AD77-025114B3B37C}">
      <text>
        <t>[Threaded comment]
Your version of Excel allows you to read this threaded comment; however, any edits to it will get removed if the file is opened in a newer version of Excel. Learn more: https://go.microsoft.com/fwlink/?linkid=870924
Comment:
    From Used size (nm) &gt;100</t>
      </text>
    </comment>
    <comment ref="B538" authorId="506" shapeId="0" xr:uid="{BED2B401-ACBC-498E-8496-976DEA037FBD}">
      <text>
        <t>[Threaded comment]
Your version of Excel allows you to read this threaded comment; however, any edits to it will get removed if the file is opened in a newer version of Excel. Learn more: https://go.microsoft.com/fwlink/?linkid=870924
Comment:
    No PoD</t>
      </text>
    </comment>
    <comment ref="J538" authorId="507" shapeId="0" xr:uid="{476FC0AF-1929-4C8F-AC28-2C3C27FD04FB}">
      <text>
        <t xml:space="preserve">[Threaded comment]
Your version of Excel allows you to read this threaded comment; however, any edits to it will get removed if the file is opened in a newer version of Excel. Learn more: https://go.microsoft.com/fwlink/?linkid=870924
Comment:
    From other analyses
</t>
      </text>
    </comment>
    <comment ref="A539" authorId="508" shapeId="0" xr:uid="{7AAE1B17-F983-4468-9BBD-8D4B1BA51C0F}">
      <text>
        <t>[Threaded comment]
Your version of Excel allows you to read this threaded comment; however, any edits to it will get removed if the file is opened in a newer version of Excel. Learn more: https://go.microsoft.com/fwlink/?linkid=870924
Comment:
    Keep rownums 436 and 442</t>
      </text>
    </comment>
    <comment ref="J539" authorId="509" shapeId="0" xr:uid="{E999DEB1-0CCF-4773-ACAA-C788D2B99F30}">
      <text>
        <t>[Threaded comment]
Your version of Excel allows you to read this threaded comment; however, any edits to it will get removed if the file is opened in a newer version of Excel. Learn more: https://go.microsoft.com/fwlink/?linkid=870924
Comment:
    From Used size (nm) &lt;100</t>
      </text>
    </comment>
    <comment ref="A540" authorId="510" shapeId="0" xr:uid="{982444F3-3F95-46B3-AC70-5B30BE1B11D3}">
      <text>
        <t>[Threaded comment]
Your version of Excel allows you to read this threaded comment; however, any edits to it will get removed if the file is opened in a newer version of Excel. Learn more: https://go.microsoft.com/fwlink/?linkid=870924
Comment:
    Keep rownums 436 and 442</t>
      </text>
    </comment>
    <comment ref="J540" authorId="511" shapeId="0" xr:uid="{B92B8211-4AAE-42C3-A436-2C0D98887CD8}">
      <text>
        <t>[Threaded comment]
Your version of Excel allows you to read this threaded comment; however, any edits to it will get removed if the file is opened in a newer version of Excel. Learn more: https://go.microsoft.com/fwlink/?linkid=870924
Comment:
    From Used size (nm) &lt;100</t>
      </text>
    </comment>
    <comment ref="B541" authorId="512" shapeId="0" xr:uid="{04CC2E2E-7AD6-413F-B929-868D17E909E4}">
      <text>
        <t>[Threaded comment]
Your version of Excel allows you to read this threaded comment; however, any edits to it will get removed if the file is opened in a newer version of Excel. Learn more: https://go.microsoft.com/fwlink/?linkid=870924
Comment:
    28 days but not 6h/d, 5d/w</t>
      </text>
    </comment>
    <comment ref="J541" authorId="513" shapeId="0" xr:uid="{F0AF91B1-B04A-4E96-8DD1-ED4A85F838B0}">
      <text>
        <t>[Threaded comment]
Your version of Excel allows you to read this threaded comment; however, any edits to it will get removed if the file is opened in a newer version of Excel. Learn more: https://go.microsoft.com/fwlink/?linkid=870924
Comment:
    From Used size (nm) &gt;100</t>
      </text>
    </comment>
    <comment ref="B542" authorId="514" shapeId="0" xr:uid="{8A65C0E8-1DF2-4ABE-AC63-DAC6972A8E22}">
      <text>
        <t>[Threaded comment]
Your version of Excel allows you to read this threaded comment; however, any edits to it will get removed if the file is opened in a newer version of Excel. Learn more: https://go.microsoft.com/fwlink/?linkid=870924
Comment:
    No PoD</t>
      </text>
    </comment>
    <comment ref="F542" authorId="515" shapeId="0" xr:uid="{F08B77DA-09FA-4B15-97B6-C8E6D9447367}">
      <text>
        <t>[Threaded comment]
Your version of Excel allows you to read this threaded comment; however, any edits to it will get removed if the file is opened in a newer version of Excel. Learn more: https://go.microsoft.com/fwlink/?linkid=870924
Comment:
    Some data also in Muhle 1991</t>
      </text>
    </comment>
    <comment ref="J542" authorId="516" shapeId="0" xr:uid="{42CEA45B-0219-4997-9901-0B0776511EE5}">
      <text>
        <t>[Threaded comment]
Your version of Excel allows you to read this threaded comment; however, any edits to it will get removed if the file is opened in a newer version of Excel. Learn more: https://go.microsoft.com/fwlink/?linkid=870924
Comment:
    From Used size (nm) &gt;100</t>
      </text>
    </comment>
    <comment ref="J543" authorId="517" shapeId="0" xr:uid="{7FFA9B28-C923-4345-B5BE-98C605AE752A}">
      <text>
        <t>[Threaded comment]
Your version of Excel allows you to read this threaded comment; however, any edits to it will get removed if the file is opened in a newer version of Excel. Learn more: https://go.microsoft.com/fwlink/?linkid=870924
Comment:
    From Used size (nm) &lt;100</t>
      </text>
    </comment>
    <comment ref="B544" authorId="518" shapeId="0" xr:uid="{B3C35006-F8A6-4431-802F-B8A9D4179162}">
      <text>
        <t>[Threaded comment]
Your version of Excel allows you to read this threaded comment; however, any edits to it will get removed if the file is opened in a newer version of Excel. Learn more: https://go.microsoft.com/fwlink/?linkid=870924
Comment:
    No PoD</t>
      </text>
    </comment>
    <comment ref="J544" authorId="519" shapeId="0" xr:uid="{6FB66C2A-1328-4F0F-9A56-13760765FF0C}">
      <text>
        <t>[Threaded comment]
Your version of Excel allows you to read this threaded comment; however, any edits to it will get removed if the file is opened in a newer version of Excel. Learn more: https://go.microsoft.com/fwlink/?linkid=870924
Comment:
    From Used size (nm) &lt;100</t>
      </text>
    </comment>
    <comment ref="J545" authorId="520" shapeId="0" xr:uid="{8F543F93-9B3D-4BE6-B91F-8E8BA3F69EC2}">
      <text>
        <t>[Threaded comment]
Your version of Excel allows you to read this threaded comment; however, any edits to it will get removed if the file is opened in a newer version of Excel. Learn more: https://go.microsoft.com/fwlink/?linkid=870924
Comment:
    From Used size (nm) &lt;100</t>
      </text>
    </comment>
    <comment ref="B546" authorId="521" shapeId="0" xr:uid="{6290FA8D-CBA1-49B7-8DCC-C8272DBCC06A}">
      <text>
        <t>[Threaded comment]
Your version of Excel allows you to read this threaded comment; however, any edits to it will get removed if the file is opened in a newer version of Excel. Learn more: https://go.microsoft.com/fwlink/?linkid=870924
Comment:
    Keeping rownum=566</t>
      </text>
    </comment>
    <comment ref="J546" authorId="522" shapeId="0" xr:uid="{530BFC33-375F-4A87-B70A-009118BCB820}">
      <text>
        <t>[Threaded comment]
Your version of Excel allows you to read this threaded comment; however, any edits to it will get removed if the file is opened in a newer version of Excel. Learn more: https://go.microsoft.com/fwlink/?linkid=870924
Comment:
    From Used size (nm) &lt;100</t>
      </text>
    </comment>
    <comment ref="J547" authorId="523" shapeId="0" xr:uid="{D2F5E353-45B5-45A4-AB0E-EAD33A984818}">
      <text>
        <t>[Threaded comment]
Your version of Excel allows you to read this threaded comment; however, any edits to it will get removed if the file is opened in a newer version of Excel. Learn more: https://go.microsoft.com/fwlink/?linkid=870924
Comment:
    Aside from being called NPs, publication lists particle size as 11nm</t>
      </text>
    </comment>
    <comment ref="B548" authorId="524" shapeId="0" xr:uid="{B268310F-D298-455B-BBF8-0E0A4DF612F1}">
      <text>
        <t>[Threaded comment]
Your version of Excel allows you to read this threaded comment; however, any edits to it will get removed if the file is opened in a newer version of Excel. Learn more: https://go.microsoft.com/fwlink/?linkid=870924
Comment:
    28 days post-exposure</t>
      </text>
    </comment>
    <comment ref="B549" authorId="525" shapeId="0" xr:uid="{F90DCB03-6294-4AF1-BE58-AFB486C0C552}">
      <text>
        <t>[Threaded comment]
Your version of Excel allows you to read this threaded comment; however, any edits to it will get removed if the file is opened in a newer version of Excel. Learn more: https://go.microsoft.com/fwlink/?linkid=870924
Comment:
    Same information/result as rownum=32</t>
      </text>
    </comment>
    <comment ref="B553" authorId="526" shapeId="0" xr:uid="{BA178B29-4D4F-43C7-BFAF-AFDDEAD495BC}">
      <text>
        <t>[Threaded comment]
Your version of Excel allows you to read this threaded comment; however, any edits to it will get removed if the file is opened in a newer version of Excel. Learn more: https://go.microsoft.com/fwlink/?linkid=870924
Comment:
    Duplicate of rownum 607</t>
      </text>
    </comment>
    <comment ref="B557" authorId="527" shapeId="0" xr:uid="{479FE0F9-FC59-4DD1-BBBC-05B8F451D432}">
      <text>
        <t xml:space="preserve">[Threaded comment]
Your version of Excel allows you to read this threaded comment; however, any edits to it will get removed if the file is opened in a newer version of Excel. Learn more: https://go.microsoft.com/fwlink/?linkid=870924
Comment:
    Insufficient exposure duration
</t>
      </text>
    </comment>
    <comment ref="B558" authorId="528" shapeId="0" xr:uid="{8887A1B9-55A9-4603-AB94-316D4472512B}">
      <text>
        <t>[Threaded comment]
Your version of Excel allows you to read this threaded comment; however, any edits to it will get removed if the file is opened in a newer version of Excel. Learn more: https://go.microsoft.com/fwlink/?linkid=870924
Comment:
    Insufficient exposure duration</t>
      </text>
    </comment>
    <comment ref="J559" authorId="529" shapeId="0" xr:uid="{A15A56B2-D834-401B-BE56-5E048BEC8380}">
      <text>
        <t>[Threaded comment]
Your version of Excel allows you to read this threaded comment; however, any edits to it will get removed if the file is opened in a newer version of Excel. Learn more: https://go.microsoft.com/fwlink/?linkid=870924
Comment:
    Publication lists mean powder diameter as 3.5um</t>
      </text>
    </comment>
    <comment ref="J560" authorId="530" shapeId="0" xr:uid="{1B34137C-079A-48CE-BDA8-AE80ADA6837D}">
      <text>
        <t>[Threaded comment]
Your version of Excel allows you to read this threaded comment; however, any edits to it will get removed if the file is opened in a newer version of Excel. Learn more: https://go.microsoft.com/fwlink/?linkid=870924
Comment:
    Publication lists mean powder diameter as 3.5um</t>
      </text>
    </comment>
    <comment ref="J561" authorId="531" shapeId="0" xr:uid="{9C08596E-C926-40D7-B0CD-04D775D84681}">
      <text>
        <t>[Threaded comment]
Your version of Excel allows you to read this threaded comment; however, any edits to it will get removed if the file is opened in a newer version of Excel. Learn more: https://go.microsoft.com/fwlink/?linkid=870924
Comment:
    Publication lists mean powder diameter as 3.5um</t>
      </text>
    </comment>
    <comment ref="J562" authorId="532" shapeId="0" xr:uid="{F1271934-C3F5-457C-8F14-FD1CC58D8FD8}">
      <text>
        <t>[Threaded comment]
Your version of Excel allows you to read this threaded comment; however, any edits to it will get removed if the file is opened in a newer version of Excel. Learn more: https://go.microsoft.com/fwlink/?linkid=870924
Comment:
    Publication lists mean powder diameter as 3.5um</t>
      </text>
    </comment>
    <comment ref="B563" authorId="533" shapeId="0" xr:uid="{D68D5744-939E-4650-A5A0-02665612CF9D}">
      <text>
        <t xml:space="preserve">[Threaded comment]
Your version of Excel allows you to read this threaded comment; however, any edits to it will get removed if the file is opened in a newer version of Excel. Learn more: https://go.microsoft.com/fwlink/?linkid=870924
Comment:
    Insufficient exposure duration
</t>
      </text>
    </comment>
    <comment ref="B564" authorId="534" shapeId="0" xr:uid="{589485DB-2728-4491-B4C6-3E2147F033A0}">
      <text>
        <t>[Threaded comment]
Your version of Excel allows you to read this threaded comment; however, any edits to it will get removed if the file is opened in a newer version of Excel. Learn more: https://go.microsoft.com/fwlink/?linkid=870924
Comment:
    also in Additional Fibrosis (EDK)</t>
      </text>
    </comment>
    <comment ref="J565" authorId="535" shapeId="0" xr:uid="{8B3C2B3D-81F0-4AF4-B195-C16B16735BCB}">
      <text>
        <t>[Threaded comment]
Your version of Excel allows you to read this threaded comment; however, any edits to it will get removed if the file is opened in a newer version of Excel. Learn more: https://go.microsoft.com/fwlink/?linkid=870924
Comment:
    Was incorrectly Micro</t>
      </text>
    </comment>
    <comment ref="I566" authorId="536" shapeId="0" xr:uid="{567D44D3-6796-4CDB-8B95-426EB670E865}">
      <text>
        <t>[Threaded comment]
Your version of Excel allows you to read this threaded comment; however, any edits to it will get removed if the file is opened in a newer version of Excel. Learn more: https://go.microsoft.com/fwlink/?linkid=870924
Comment:
    Previously "SiNPs"</t>
      </text>
    </comment>
    <comment ref="B568" authorId="537" shapeId="0" xr:uid="{F002ED0E-4FB8-4501-8343-7FC72837914F}">
      <text>
        <t>[Threaded comment]
Your version of Excel allows you to read this threaded comment; however, any edits to it will get removed if the file is opened in a newer version of Excel. Learn more: https://go.microsoft.com/fwlink/?linkid=870924
Comment:
    see Additional Fibrosis data (EDK) - added 6 mo timepoints, and 3 mo.</t>
      </text>
    </comment>
    <comment ref="J568" authorId="538" shapeId="0" xr:uid="{5150D7F9-E1C6-4BD1-8072-46E6AE599E17}">
      <text>
        <t>[Threaded comment]
Your version of Excel allows you to read this threaded comment; however, any edits to it will get removed if the file is opened in a newer version of Excel. Learn more: https://go.microsoft.com/fwlink/?linkid=870924
Comment:
    Modal diameter = 90nm
Error +/- 30nm</t>
      </text>
    </comment>
    <comment ref="B569" authorId="539" shapeId="0" xr:uid="{D01BBCF6-2FF4-43D2-B9B0-48718417007F}">
      <text>
        <t>[Threaded comment]
Your version of Excel allows you to read this threaded comment; however, any edits to it will get removed if the file is opened in a newer version of Excel. Learn more: https://go.microsoft.com/fwlink/?linkid=870924
Comment:
    7 days post-exposure</t>
      </text>
    </comment>
    <comment ref="K569" authorId="540" shapeId="0" xr:uid="{535ECA1B-C469-4679-97DB-28B6813F62AE}">
      <text>
        <t xml:space="preserve">[Threaded comment]
Your version of Excel allows you to read this threaded comment; however, any edits to it will get removed if the file is opened in a newer version of Excel. Learn more: https://go.microsoft.com/fwlink/?linkid=870924
Comment:
    These are NOT exposure days, but Post-exposure. 4-week inhalation exposure </t>
      </text>
    </comment>
    <comment ref="L569" authorId="541" shapeId="0" xr:uid="{A5529FD0-1940-4500-95C9-3223FC2593C6}">
      <text>
        <t>[Threaded comment]
Your version of Excel allows you to read this threaded comment; however, any edits to it will get removed if the file is opened in a newer version of Excel. Learn more: https://go.microsoft.com/fwlink/?linkid=870924
Comment:
    Not sure why 0?
Reply:
    The "Duration As Recorded" are post-exposure durations. 0 is a default value indicating when Duration As Recorded hasn't been formatted. These now are 4 weeks, the correct exposure duration.</t>
      </text>
    </comment>
    <comment ref="B570" authorId="542" shapeId="0" xr:uid="{4CB30D25-176B-4BB8-8288-051F776E6B5C}">
      <text>
        <t>[Threaded comment]
Your version of Excel allows you to read this threaded comment; however, any edits to it will get removed if the file is opened in a newer version of Excel. Learn more: https://go.microsoft.com/fwlink/?linkid=870924
Comment:
    7 days post-exposure</t>
      </text>
    </comment>
    <comment ref="L570" authorId="543" shapeId="0" xr:uid="{E673F5D7-E6DA-4449-8FF1-27B16EFC228C}">
      <text>
        <t>[Threaded comment]
Your version of Excel allows you to read this threaded comment; however, any edits to it will get removed if the file is opened in a newer version of Excel. Learn more: https://go.microsoft.com/fwlink/?linkid=870924
Comment:
    Not sure why 0?</t>
      </text>
    </comment>
    <comment ref="B571" authorId="544" shapeId="0" xr:uid="{8C32FA95-1793-484D-8260-9524A9BE18F4}">
      <text>
        <t>[Threaded comment]
Your version of Excel allows you to read this threaded comment; however, any edits to it will get removed if the file is opened in a newer version of Excel. Learn more: https://go.microsoft.com/fwlink/?linkid=870924
Comment:
    7 days post-exposure</t>
      </text>
    </comment>
    <comment ref="L571" authorId="545" shapeId="0" xr:uid="{89F77B0A-9CCE-42B3-9728-68FCC30CF56E}">
      <text>
        <t>[Threaded comment]
Your version of Excel allows you to read this threaded comment; however, any edits to it will get removed if the file is opened in a newer version of Excel. Learn more: https://go.microsoft.com/fwlink/?linkid=870924
Comment:
    Not sure why 0?</t>
      </text>
    </comment>
    <comment ref="B572" authorId="546" shapeId="0" xr:uid="{68D62084-DCC8-4CB8-AE4C-CD2949224CAC}">
      <text>
        <t>[Threaded comment]
Your version of Excel allows you to read this threaded comment; however, any edits to it will get removed if the file is opened in a newer version of Excel. Learn more: https://go.microsoft.com/fwlink/?linkid=870924
Comment:
    7 days post-exposure</t>
      </text>
    </comment>
    <comment ref="L572" authorId="547" shapeId="0" xr:uid="{0285F92A-D8E8-4AC3-9906-D322F59D2288}">
      <text>
        <t>[Threaded comment]
Your version of Excel allows you to read this threaded comment; however, any edits to it will get removed if the file is opened in a newer version of Excel. Learn more: https://go.microsoft.com/fwlink/?linkid=870924
Comment:
    Not sure why 0?</t>
      </text>
    </comment>
    <comment ref="B573" authorId="548" shapeId="0" xr:uid="{27065CBB-A246-443D-A332-160AE7C9C113}">
      <text>
        <t>[Threaded comment]
Your version of Excel allows you to read this threaded comment; however, any edits to it will get removed if the file is opened in a newer version of Excel. Learn more: https://go.microsoft.com/fwlink/?linkid=870924
Comment:
    7 days post-exposure</t>
      </text>
    </comment>
    <comment ref="L573" authorId="549" shapeId="0" xr:uid="{875B4EFE-5DEF-4D41-99B4-A5A5C5CE8BB3}">
      <text>
        <t>[Threaded comment]
Your version of Excel allows you to read this threaded comment; however, any edits to it will get removed if the file is opened in a newer version of Excel. Learn more: https://go.microsoft.com/fwlink/?linkid=870924
Comment:
    Not sure why 0?</t>
      </text>
    </comment>
    <comment ref="B574" authorId="550" shapeId="0" xr:uid="{D111F9F6-8617-4D12-9D02-8E0DFFBDD43E}">
      <text>
        <t>[Threaded comment]
Your version of Excel allows you to read this threaded comment; however, any edits to it will get removed if the file is opened in a newer version of Excel. Learn more: https://go.microsoft.com/fwlink/?linkid=870924
Comment:
    7 days post-exposure</t>
      </text>
    </comment>
    <comment ref="L574" authorId="551" shapeId="0" xr:uid="{116C0501-282D-4B93-8E86-F6E26AC89174}">
      <text>
        <t>[Threaded comment]
Your version of Excel allows you to read this threaded comment; however, any edits to it will get removed if the file is opened in a newer version of Excel. Learn more: https://go.microsoft.com/fwlink/?linkid=870924
Comment:
    Not sure why 0?</t>
      </text>
    </comment>
    <comment ref="B575" authorId="552" shapeId="0" xr:uid="{91E99877-889F-4830-9FDA-062C54149B81}">
      <text>
        <t>[Threaded comment]
Your version of Excel allows you to read this threaded comment; however, any edits to it will get removed if the file is opened in a newer version of Excel. Learn more: https://go.microsoft.com/fwlink/?linkid=870924
Comment:
    7 days post-exposure</t>
      </text>
    </comment>
    <comment ref="L575" authorId="553" shapeId="0" xr:uid="{69548648-9EE0-4567-8728-007A03FCC558}">
      <text>
        <t>[Threaded comment]
Your version of Excel allows you to read this threaded comment; however, any edits to it will get removed if the file is opened in a newer version of Excel. Learn more: https://go.microsoft.com/fwlink/?linkid=870924
Comment:
    Not sure why 0?</t>
      </text>
    </comment>
    <comment ref="B576" authorId="554" shapeId="0" xr:uid="{6361138D-A330-4B64-9B45-983702D12F80}">
      <text>
        <t>[Threaded comment]
Your version of Excel allows you to read this threaded comment; however, any edits to it will get removed if the file is opened in a newer version of Excel. Learn more: https://go.microsoft.com/fwlink/?linkid=870924
Comment:
    7 days post-exposure</t>
      </text>
    </comment>
    <comment ref="L576" authorId="555" shapeId="0" xr:uid="{16FFFCFC-0CCF-4E52-A4DE-20446EFF47AC}">
      <text>
        <t>[Threaded comment]
Your version of Excel allows you to read this threaded comment; however, any edits to it will get removed if the file is opened in a newer version of Excel. Learn more: https://go.microsoft.com/fwlink/?linkid=870924
Comment:
    Not sure why 0?</t>
      </text>
    </comment>
    <comment ref="B577" authorId="556" shapeId="0" xr:uid="{187120F8-10B0-465A-BEA6-8EC583F1F217}">
      <text>
        <t>[Threaded comment]
Your version of Excel allows you to read this threaded comment; however, any edits to it will get removed if the file is opened in a newer version of Excel. Learn more: https://go.microsoft.com/fwlink/?linkid=870924
Comment:
    7 days post-exposure</t>
      </text>
    </comment>
    <comment ref="L577" authorId="557" shapeId="0" xr:uid="{C9C8188E-D1C0-4597-B4FB-1E6CF862FFBB}">
      <text>
        <t>[Threaded comment]
Your version of Excel allows you to read this threaded comment; however, any edits to it will get removed if the file is opened in a newer version of Excel. Learn more: https://go.microsoft.com/fwlink/?linkid=870924
Comment:
    Not sure why 0?</t>
      </text>
    </comment>
    <comment ref="B584" authorId="558" shapeId="0" xr:uid="{C320F920-CC3F-4933-8B15-450989780A4F}">
      <text>
        <t>[Threaded comment]
Your version of Excel allows you to read this threaded comment; however, any edits to it will get removed if the file is opened in a newer version of Excel. Learn more: https://go.microsoft.com/fwlink/?linkid=870924
Comment:
    Duplicate of rownum 582</t>
      </text>
    </comment>
    <comment ref="B585" authorId="559" shapeId="0" xr:uid="{392D70E6-F157-4F2A-A94C-9532E4D69405}">
      <text>
        <t>[Threaded comment]
Your version of Excel allows you to read this threaded comment; however, any edits to it will get removed if the file is opened in a newer version of Excel. Learn more: https://go.microsoft.com/fwlink/?linkid=870924
Comment:
    Duplicate of rownum 578</t>
      </text>
    </comment>
    <comment ref="B586" authorId="560" shapeId="0" xr:uid="{223CA0A7-D87F-40A4-950C-9168411758FF}">
      <text>
        <t>[Threaded comment]
Your version of Excel allows you to read this threaded comment; however, any edits to it will get removed if the file is opened in a newer version of Excel. Learn more: https://go.microsoft.com/fwlink/?linkid=870924
Comment:
    Duplicate of rownum 586</t>
      </text>
    </comment>
    <comment ref="B588" authorId="561" shapeId="0" xr:uid="{2CF89ABE-4ECC-49A9-B96C-E536EB76BB66}">
      <text>
        <t>[Threaded comment]
Your version of Excel allows you to read this threaded comment; however, any edits to it will get removed if the file is opened in a newer version of Excel. Learn more: https://go.microsoft.com/fwlink/?linkid=870924
Comment:
    EDK: Duplicate of incorrect data</t>
      </text>
    </comment>
    <comment ref="B589" authorId="562" shapeId="0" xr:uid="{5C6EDE27-D928-445D-BB21-A28310DB55D2}">
      <text>
        <t>[Threaded comment]
Your version of Excel allows you to read this threaded comment; however, any edits to it will get removed if the file is opened in a newer version of Excel. Learn more: https://go.microsoft.com/fwlink/?linkid=870924
Comment:
    EDK: Duplicate of incorrect data</t>
      </text>
    </comment>
    <comment ref="B590" authorId="563" shapeId="0" xr:uid="{1DA514ED-E24B-4E19-94F7-3C1FAB150796}">
      <text>
        <t>[Threaded comment]
Your version of Excel allows you to read this threaded comment; however, any edits to it will get removed if the file is opened in a newer version of Excel. Learn more: https://go.microsoft.com/fwlink/?linkid=870924
Comment:
    EDK: Duplicate of incorrect data</t>
      </text>
    </comment>
    <comment ref="B594" authorId="564" shapeId="0" xr:uid="{B3601E9A-5520-4725-84D6-AA559E26A024}">
      <text>
        <t>[Threaded comment]
Your version of Excel allows you to read this threaded comment; however, any edits to it will get removed if the file is opened in a newer version of Excel. Learn more: https://go.microsoft.com/fwlink/?linkid=870924
Comment:
    Unable to identify original data source</t>
      </text>
    </comment>
    <comment ref="B598" authorId="565" shapeId="0" xr:uid="{1E356377-056A-4933-9B16-145331C61A16}">
      <text>
        <t>[Threaded comment]
Your version of Excel allows you to read this threaded comment; however, any edits to it will get removed if the file is opened in a newer version of Excel. Learn more: https://go.microsoft.com/fwlink/?linkid=870924
Comment:
    Insufficient exposure duration</t>
      </text>
    </comment>
    <comment ref="B599" authorId="566" shapeId="0" xr:uid="{2A8AFD10-5718-4F35-A1CB-152D326C7B43}">
      <text>
        <t>[Threaded comment]
Your version of Excel allows you to read this threaded comment; however, any edits to it will get removed if the file is opened in a newer version of Excel. Learn more: https://go.microsoft.com/fwlink/?linkid=870924
Comment:
    Insufficient exposure duration</t>
      </text>
    </comment>
    <comment ref="B600" authorId="567" shapeId="0" xr:uid="{7CE7EC60-3240-440A-87B6-5B750EAFD638}">
      <text>
        <t>[Threaded comment]
Your version of Excel allows you to read this threaded comment; however, any edits to it will get removed if the file is opened in a newer version of Excel. Learn more: https://go.microsoft.com/fwlink/?linkid=870924
Comment:
    No relevant endpoints</t>
      </text>
    </comment>
    <comment ref="B601" authorId="568" shapeId="0" xr:uid="{876A3046-80B6-4598-A2D7-FF3404179BEE}">
      <text>
        <t>[Threaded comment]
Your version of Excel allows you to read this threaded comment; however, any edits to it will get removed if the file is opened in a newer version of Excel. Learn more: https://go.microsoft.com/fwlink/?linkid=870924
Comment:
    Multiple post exposure durations. Keep instance where fibrosis first detected (90 days PE) in rownum 603</t>
      </text>
    </comment>
    <comment ref="J601" authorId="569" shapeId="0" xr:uid="{69F57DE7-04B9-4D2A-9877-513FD2063887}">
      <text>
        <t>[Threaded comment]
Your version of Excel allows you to read this threaded comment; however, any edits to it will get removed if the file is opened in a newer version of Excel. Learn more: https://go.microsoft.com/fwlink/?linkid=870924
Comment:
    Primary particle size 28.4 nm</t>
      </text>
    </comment>
    <comment ref="L601" authorId="570" shapeId="0" xr:uid="{0733F045-2313-4668-8D3E-7B2553926A1C}">
      <text>
        <t>[Threaded comment]
Your version of Excel allows you to read this threaded comment; however, any edits to it will get removed if the file is opened in a newer version of Excel. Learn more: https://go.microsoft.com/fwlink/?linkid=870924
Comment:
    6h/d, 5d/w</t>
      </text>
    </comment>
    <comment ref="N601" authorId="571" shapeId="0" xr:uid="{3CD9C11F-4E0F-4B59-8184-4E6E1CD43A24}">
      <text>
        <t>[Threaded comment]
Your version of Excel allows you to read this threaded comment; however, any edits to it will get removed if the file is opened in a newer version of Excel. Learn more: https://go.microsoft.com/fwlink/?linkid=870924
Comment:
    Table 4</t>
      </text>
    </comment>
    <comment ref="B602" authorId="572" shapeId="0" xr:uid="{1412985F-1E95-4536-A7FF-3B5023415322}">
      <text>
        <t>[Threaded comment]
Your version of Excel allows you to read this threaded comment; however, any edits to it will get removed if the file is opened in a newer version of Excel. Learn more: https://go.microsoft.com/fwlink/?linkid=870924
Comment:
    Multiple post exposure durations. Keep instance where fibrosis first detected (90 days PE) in rownum 603</t>
      </text>
    </comment>
    <comment ref="J602" authorId="573" shapeId="0" xr:uid="{A68827D5-14F3-435E-81FD-9E89DF66827A}">
      <text>
        <t>[Threaded comment]
Your version of Excel allows you to read this threaded comment; however, any edits to it will get removed if the file is opened in a newer version of Excel. Learn more: https://go.microsoft.com/fwlink/?linkid=870924
Comment:
    Primary particle size 28.4 nm</t>
      </text>
    </comment>
    <comment ref="L602" authorId="574" shapeId="0" xr:uid="{945DE530-1028-4C6D-91B0-8619D0E5ABBD}">
      <text>
        <t>[Threaded comment]
Your version of Excel allows you to read this threaded comment; however, any edits to it will get removed if the file is opened in a newer version of Excel. Learn more: https://go.microsoft.com/fwlink/?linkid=870924
Comment:
    6h/d, 5d/w</t>
      </text>
    </comment>
    <comment ref="N602" authorId="575" shapeId="0" xr:uid="{8CFAEE72-07C7-4222-8F2C-76E8C5C73E89}">
      <text>
        <t>[Threaded comment]
Your version of Excel allows you to read this threaded comment; however, any edits to it will get removed if the file is opened in a newer version of Excel. Learn more: https://go.microsoft.com/fwlink/?linkid=870924
Comment:
    Table 4</t>
      </text>
    </comment>
    <comment ref="J603" authorId="576" shapeId="0" xr:uid="{D4553207-0106-4149-A858-47FC715E8D9A}">
      <text>
        <t>[Threaded comment]
Your version of Excel allows you to read this threaded comment; however, any edits to it will get removed if the file is opened in a newer version of Excel. Learn more: https://go.microsoft.com/fwlink/?linkid=870924
Comment:
    Primary particle size 28.4 nm</t>
      </text>
    </comment>
    <comment ref="L603" authorId="577" shapeId="0" xr:uid="{7689CB77-EC61-4250-A6C0-F8EDA6BB69D2}">
      <text>
        <t>[Threaded comment]
Your version of Excel allows you to read this threaded comment; however, any edits to it will get removed if the file is opened in a newer version of Excel. Learn more: https://go.microsoft.com/fwlink/?linkid=870924
Comment:
    6h/d, 5d/w</t>
      </text>
    </comment>
    <comment ref="N603" authorId="578" shapeId="0" xr:uid="{1D89A93D-AA97-41E6-A34F-795317F7D1D5}">
      <text>
        <t>[Threaded comment]
Your version of Excel allows you to read this threaded comment; however, any edits to it will get removed if the file is opened in a newer version of Excel. Learn more: https://go.microsoft.com/fwlink/?linkid=870924
Comment:
    Table 4</t>
      </text>
    </comment>
    <comment ref="B604" authorId="579" shapeId="0" xr:uid="{3D4A4FD4-3C03-43EE-BA3A-820F9AD878A2}">
      <text>
        <t>[Threaded comment]
Your version of Excel allows you to read this threaded comment; however, any edits to it will get removed if the file is opened in a newer version of Excel. Learn more: https://go.microsoft.com/fwlink/?linkid=870924
Comment:
    Multiple post exposures. Keep first instance where fibrosis observed, but none observed for Barium. Keep 90d PE to match the kept Cerium (keep rownum 606)</t>
      </text>
    </comment>
    <comment ref="J604" authorId="580" shapeId="0" xr:uid="{4F24C6EA-0C91-4833-9FE8-B986BCB80259}">
      <text>
        <t>[Threaded comment]
Your version of Excel allows you to read this threaded comment; however, any edits to it will get removed if the file is opened in a newer version of Excel. Learn more: https://go.microsoft.com/fwlink/?linkid=870924
Comment:
    Primary particle size 37.5 nm</t>
      </text>
    </comment>
    <comment ref="L604" authorId="581" shapeId="0" xr:uid="{624726BE-177C-4F19-9A09-65A5745F1785}">
      <text>
        <t>[Threaded comment]
Your version of Excel allows you to read this threaded comment; however, any edits to it will get removed if the file is opened in a newer version of Excel. Learn more: https://go.microsoft.com/fwlink/?linkid=870924
Comment:
    6h/d, 5d/w</t>
      </text>
    </comment>
    <comment ref="N604" authorId="582" shapeId="0" xr:uid="{9E461849-6E37-4499-B15C-F9F8C136EACE}">
      <text>
        <t>[Threaded comment]
Your version of Excel allows you to read this threaded comment; however, any edits to it will get removed if the file is opened in a newer version of Excel. Learn more: https://go.microsoft.com/fwlink/?linkid=870924
Comment:
    Table 4</t>
      </text>
    </comment>
    <comment ref="B605" authorId="583" shapeId="0" xr:uid="{B140671F-A976-46D4-BFC4-8A1CD005BDA7}">
      <text>
        <t>[Threaded comment]
Your version of Excel allows you to read this threaded comment; however, any edits to it will get removed if the file is opened in a newer version of Excel. Learn more: https://go.microsoft.com/fwlink/?linkid=870924
Comment:
    Multiple post exposures. Keep first instance where fibrosis observed, but none observed for Barium. Keep 90d PE to match the kept Cerium (keep rownum 606)</t>
      </text>
    </comment>
    <comment ref="J605" authorId="584" shapeId="0" xr:uid="{C03277E5-1E8B-4115-BF70-C32A02E8AB59}">
      <text>
        <t>[Threaded comment]
Your version of Excel allows you to read this threaded comment; however, any edits to it will get removed if the file is opened in a newer version of Excel. Learn more: https://go.microsoft.com/fwlink/?linkid=870924
Comment:
    Primary particle size 37.5 nm</t>
      </text>
    </comment>
    <comment ref="L605" authorId="585" shapeId="0" xr:uid="{6D693F02-49BE-4C99-90BB-D037BA25EEDE}">
      <text>
        <t>[Threaded comment]
Your version of Excel allows you to read this threaded comment; however, any edits to it will get removed if the file is opened in a newer version of Excel. Learn more: https://go.microsoft.com/fwlink/?linkid=870924
Comment:
    6h/d, 5d/w</t>
      </text>
    </comment>
    <comment ref="N605" authorId="586" shapeId="0" xr:uid="{07E9F02E-0BE1-430D-A6E3-FE5E69A0C8D0}">
      <text>
        <t>[Threaded comment]
Your version of Excel allows you to read this threaded comment; however, any edits to it will get removed if the file is opened in a newer version of Excel. Learn more: https://go.microsoft.com/fwlink/?linkid=870924
Comment:
    Table 4</t>
      </text>
    </comment>
    <comment ref="J606" authorId="587" shapeId="0" xr:uid="{298ADF59-7DAD-4BC0-A8C6-5B073E1DB13B}">
      <text>
        <t>[Threaded comment]
Your version of Excel allows you to read this threaded comment; however, any edits to it will get removed if the file is opened in a newer version of Excel. Learn more: https://go.microsoft.com/fwlink/?linkid=870924
Comment:
    Primary particle size 37.5 nm</t>
      </text>
    </comment>
    <comment ref="L606" authorId="588" shapeId="0" xr:uid="{D8027084-7E4A-470A-BF91-08B54BA95671}">
      <text>
        <t>[Threaded comment]
Your version of Excel allows you to read this threaded comment; however, any edits to it will get removed if the file is opened in a newer version of Excel. Learn more: https://go.microsoft.com/fwlink/?linkid=870924
Comment:
    6h/d, 5d/w</t>
      </text>
    </comment>
    <comment ref="N606" authorId="589" shapeId="0" xr:uid="{04953480-65AB-436B-8407-55ADBC99F070}">
      <text>
        <t>[Threaded comment]
Your version of Excel allows you to read this threaded comment; however, any edits to it will get removed if the file is opened in a newer version of Excel. Learn more: https://go.microsoft.com/fwlink/?linkid=870924
Comment:
    Table 4</t>
      </text>
    </comment>
    <comment ref="J607" authorId="590" shapeId="0" xr:uid="{654582A3-BD0E-4CA2-88E2-DB04649EA6EE}">
      <text>
        <t>[Threaded comment]
Your version of Excel allows you to read this threaded comment; however, any edits to it will get removed if the file is opened in a newer version of Excel. Learn more: https://go.microsoft.com/fwlink/?linkid=870924
Comment:
    Primary particle size 28.4 nm</t>
      </text>
    </comment>
    <comment ref="L607" authorId="591" shapeId="0" xr:uid="{4F074408-DDC4-431D-A6AE-23197C36301A}">
      <text>
        <t>[Threaded comment]
Your version of Excel allows you to read this threaded comment; however, any edits to it will get removed if the file is opened in a newer version of Excel. Learn more: https://go.microsoft.com/fwlink/?linkid=870924
Comment:
    6h/d, 5d/w</t>
      </text>
    </comment>
    <comment ref="N607" authorId="592" shapeId="0" xr:uid="{59E8DBE2-22D8-48C7-A997-772BD884271C}">
      <text>
        <t>[Threaded comment]
Your version of Excel allows you to read this threaded comment; however, any edits to it will get removed if the file is opened in a newer version of Excel. Learn more: https://go.microsoft.com/fwlink/?linkid=870924
Comment:
    Fig 5a</t>
      </text>
    </comment>
    <comment ref="J608" authorId="593" shapeId="0" xr:uid="{16680909-44F7-4FFB-A2F8-9DFAA1FA671D}">
      <text>
        <t>[Threaded comment]
Your version of Excel allows you to read this threaded comment; however, any edits to it will get removed if the file is opened in a newer version of Excel. Learn more: https://go.microsoft.com/fwlink/?linkid=870924
Comment:
    Primary particle size 28.4 nm</t>
      </text>
    </comment>
    <comment ref="L608" authorId="594" shapeId="0" xr:uid="{88BDB198-7922-44C2-B8CF-D1DD6EA254E1}">
      <text>
        <t>[Threaded comment]
Your version of Excel allows you to read this threaded comment; however, any edits to it will get removed if the file is opened in a newer version of Excel. Learn more: https://go.microsoft.com/fwlink/?linkid=870924
Comment:
    6h/d, 5d/w</t>
      </text>
    </comment>
    <comment ref="N608" authorId="595" shapeId="0" xr:uid="{7CAD99F8-A65D-4CD3-80D0-7468532CDBC5}">
      <text>
        <t>[Threaded comment]
Your version of Excel allows you to read this threaded comment; however, any edits to it will get removed if the file is opened in a newer version of Excel. Learn more: https://go.microsoft.com/fwlink/?linkid=870924
Comment:
    Fig 5a</t>
      </text>
    </comment>
    <comment ref="J609" authorId="596" shapeId="0" xr:uid="{0F4A27F7-2C00-4CB5-AA62-F09D9EDEFAC3}">
      <text>
        <t>[Threaded comment]
Your version of Excel allows you to read this threaded comment; however, any edits to it will get removed if the file is opened in a newer version of Excel. Learn more: https://go.microsoft.com/fwlink/?linkid=870924
Comment:
    Primary particle size 28.4 nm</t>
      </text>
    </comment>
    <comment ref="L609" authorId="597" shapeId="0" xr:uid="{80CB623D-FA91-4C95-9717-24971ADB530B}">
      <text>
        <t>[Threaded comment]
Your version of Excel allows you to read this threaded comment; however, any edits to it will get removed if the file is opened in a newer version of Excel. Learn more: https://go.microsoft.com/fwlink/?linkid=870924
Comment:
    6h/d, 5d/w</t>
      </text>
    </comment>
    <comment ref="N609" authorId="598" shapeId="0" xr:uid="{CDDAF0AF-5964-40F7-8AC8-0B7666AFB283}">
      <text>
        <t>[Threaded comment]
Your version of Excel allows you to read this threaded comment; however, any edits to it will get removed if the file is opened in a newer version of Excel. Learn more: https://go.microsoft.com/fwlink/?linkid=870924
Comment:
    Fig 5a</t>
      </text>
    </comment>
    <comment ref="J610" authorId="599" shapeId="0" xr:uid="{6B3EBB00-18DE-4CAF-B937-392204B72F84}">
      <text>
        <t>[Threaded comment]
Your version of Excel allows you to read this threaded comment; however, any edits to it will get removed if the file is opened in a newer version of Excel. Learn more: https://go.microsoft.com/fwlink/?linkid=870924
Comment:
    Primary particle size 37.5 nm</t>
      </text>
    </comment>
    <comment ref="L610" authorId="600" shapeId="0" xr:uid="{4E0CC0F6-D289-4FD6-A014-BB787D9CA9B5}">
      <text>
        <t>[Threaded comment]
Your version of Excel allows you to read this threaded comment; however, any edits to it will get removed if the file is opened in a newer version of Excel. Learn more: https://go.microsoft.com/fwlink/?linkid=870924
Comment:
    6h/d, 5d/w</t>
      </text>
    </comment>
    <comment ref="N610" authorId="601" shapeId="0" xr:uid="{DC9E2D0B-40AE-4344-93F0-B89F21704783}">
      <text>
        <t>[Threaded comment]
Your version of Excel allows you to read this threaded comment; however, any edits to it will get removed if the file is opened in a newer version of Excel. Learn more: https://go.microsoft.com/fwlink/?linkid=870924
Comment:
    Fig 5a</t>
      </text>
    </comment>
    <comment ref="J611" authorId="602" shapeId="0" xr:uid="{5964C1CA-78A4-431A-8E8A-8D9863882614}">
      <text>
        <t>[Threaded comment]
Your version of Excel allows you to read this threaded comment; however, any edits to it will get removed if the file is opened in a newer version of Excel. Learn more: https://go.microsoft.com/fwlink/?linkid=870924
Comment:
    Primary particle size 37.5 nm</t>
      </text>
    </comment>
    <comment ref="L611" authorId="603" shapeId="0" xr:uid="{8D64B967-9172-446F-B1E9-FCB17F320A0A}">
      <text>
        <t>[Threaded comment]
Your version of Excel allows you to read this threaded comment; however, any edits to it will get removed if the file is opened in a newer version of Excel. Learn more: https://go.microsoft.com/fwlink/?linkid=870924
Comment:
    6h/d, 5d/w</t>
      </text>
    </comment>
    <comment ref="N611" authorId="604" shapeId="0" xr:uid="{31D11F83-6E77-457B-9141-F5050C7E775D}">
      <text>
        <t>[Threaded comment]
Your version of Excel allows you to read this threaded comment; however, any edits to it will get removed if the file is opened in a newer version of Excel. Learn more: https://go.microsoft.com/fwlink/?linkid=870924
Comment:
    Fig 5a</t>
      </text>
    </comment>
    <comment ref="J612" authorId="605" shapeId="0" xr:uid="{E6698641-1EC4-4E7F-B630-61F7F8C3AE7B}">
      <text>
        <t>[Threaded comment]
Your version of Excel allows you to read this threaded comment; however, any edits to it will get removed if the file is opened in a newer version of Excel. Learn more: https://go.microsoft.com/fwlink/?linkid=870924
Comment:
    Primary particle size 37.5 nm</t>
      </text>
    </comment>
    <comment ref="L612" authorId="606" shapeId="0" xr:uid="{6F0641A7-5115-49C9-BE37-2F9FBE8ECF9B}">
      <text>
        <t>[Threaded comment]
Your version of Excel allows you to read this threaded comment; however, any edits to it will get removed if the file is opened in a newer version of Excel. Learn more: https://go.microsoft.com/fwlink/?linkid=870924
Comment:
    6h/d, 5d/w</t>
      </text>
    </comment>
    <comment ref="N612" authorId="607" shapeId="0" xr:uid="{B2BEBA51-6CFF-475E-B565-B0E2BCAC4A98}">
      <text>
        <t>[Threaded comment]
Your version of Excel allows you to read this threaded comment; however, any edits to it will get removed if the file is opened in a newer version of Excel. Learn more: https://go.microsoft.com/fwlink/?linkid=870924
Comment:
    Fig 5a</t>
      </text>
    </comment>
    <comment ref="J613" authorId="608" shapeId="0" xr:uid="{5D5930D7-8394-4FD4-90C5-9CFF55C4EEB3}">
      <text>
        <t>[Threaded comment]
Your version of Excel allows you to read this threaded comment; however, any edits to it will get removed if the file is opened in a newer version of Excel. Learn more: https://go.microsoft.com/fwlink/?linkid=870924
Comment:
    49.05 nm</t>
      </text>
    </comment>
    <comment ref="N613" authorId="609" shapeId="0" xr:uid="{A9CD249D-D3D0-4E6C-A279-4214AF623254}">
      <text>
        <t>[Threaded comment]
Your version of Excel allows you to read this threaded comment; however, any edits to it will get removed if the file is opened in a newer version of Excel. Learn more: https://go.microsoft.com/fwlink/?linkid=870924
Comment:
    Table 10</t>
      </text>
    </comment>
    <comment ref="J614" authorId="610" shapeId="0" xr:uid="{AFAD696B-31EC-4B6E-8212-F76932E66682}">
      <text>
        <t>[Threaded comment]
Your version of Excel allows you to read this threaded comment; however, any edits to it will get removed if the file is opened in a newer version of Excel. Learn more: https://go.microsoft.com/fwlink/?linkid=870924
Comment:
    49.05 nm</t>
      </text>
    </comment>
    <comment ref="B626" authorId="611" shapeId="0" xr:uid="{59CA657E-2BC1-491C-BC31-0CD109950FFB}">
      <text>
        <t>[Threaded comment]
Your version of Excel allows you to read this threaded comment; however, any edits to it will get removed if the file is opened in a newer version of Excel. Learn more: https://go.microsoft.com/fwlink/?linkid=870924
Comment:
    No fibrosis, already have infl data</t>
      </text>
    </comment>
    <comment ref="B627" authorId="612" shapeId="0" xr:uid="{C7B48A95-4A69-4423-88B7-13093D67EB15}">
      <text>
        <t>[Threaded comment]
Your version of Excel allows you to read this threaded comment; however, any edits to it will get removed if the file is opened in a newer version of Excel. Learn more: https://go.microsoft.com/fwlink/?linkid=870924
Comment:
    Insufficient exposure duration</t>
      </text>
    </comment>
    <comment ref="B631" authorId="613" shapeId="0" xr:uid="{F63EB277-8E8B-4108-AF03-95E08334D3BA}">
      <text>
        <t>[Threaded comment]
Your version of Excel allows you to read this threaded comment; however, any edits to it will get removed if the file is opened in a newer version of Excel. Learn more: https://go.microsoft.com/fwlink/?linkid=870924
Comment:
    Insufficient exposure duration</t>
      </text>
    </comment>
    <comment ref="J634" authorId="614" shapeId="0" xr:uid="{2EEB66FF-23D6-4F1F-900E-C0F13647EF3A}">
      <text>
        <t>[Threaded comment]
Your version of Excel allows you to read this threaded comment; however, any edits to it will get removed if the file is opened in a newer version of Excel. Learn more: https://go.microsoft.com/fwlink/?linkid=870924
Comment:
    Mean diameter 40-90nm</t>
      </text>
    </comment>
    <comment ref="L634" authorId="615" shapeId="0" xr:uid="{B17DF977-77CC-41AE-AC17-52B171B6675A}">
      <text>
        <t>[Threaded comment]
Your version of Excel allows you to read this threaded comment; however, any edits to it will get removed if the file is opened in a newer version of Excel. Learn more: https://go.microsoft.com/fwlink/?linkid=870924
Comment:
    6h/d, 5d/w</t>
      </text>
    </comment>
    <comment ref="N634" authorId="616" shapeId="0" xr:uid="{A3C07CA6-B782-4244-84CB-C2DE6A0D6305}">
      <text>
        <t>[Threaded comment]
Your version of Excel allows you to read this threaded comment; however, any edits to it will get removed if the file is opened in a newer version of Excel. Learn more: https://go.microsoft.com/fwlink/?linkid=870924
Comment:
    Table 2</t>
      </text>
    </comment>
    <comment ref="J635" authorId="617" shapeId="0" xr:uid="{22781121-F905-4712-AE79-7821E7825863}">
      <text>
        <t>[Threaded comment]
Your version of Excel allows you to read this threaded comment; however, any edits to it will get removed if the file is opened in a newer version of Excel. Learn more: https://go.microsoft.com/fwlink/?linkid=870924
Comment:
    Mean diameter 40-90nm</t>
      </text>
    </comment>
    <comment ref="L635" authorId="618" shapeId="0" xr:uid="{37C03315-7F31-4210-B947-CF4360B220E3}">
      <text>
        <t>[Threaded comment]
Your version of Excel allows you to read this threaded comment; however, any edits to it will get removed if the file is opened in a newer version of Excel. Learn more: https://go.microsoft.com/fwlink/?linkid=870924
Comment:
    6h/d, 5d/w</t>
      </text>
    </comment>
    <comment ref="N635" authorId="619" shapeId="0" xr:uid="{245582D7-D183-4BEA-9B48-D4A66249C89E}">
      <text>
        <t>[Threaded comment]
Your version of Excel allows you to read this threaded comment; however, any edits to it will get removed if the file is opened in a newer version of Excel. Learn more: https://go.microsoft.com/fwlink/?linkid=870924
Comment:
    Table 2</t>
      </text>
    </comment>
    <comment ref="B641" authorId="620" shapeId="0" xr:uid="{76822B2B-E44C-42E6-97F8-DDA2EB1569F4}">
      <text>
        <t>[Threaded comment]
Your version of Excel allows you to read this threaded comment; however, any edits to it will get removed if the file is opened in a newer version of Excel. Learn more: https://go.microsoft.com/fwlink/?linkid=870924
Comment:
    Insufficient exposure duration</t>
      </text>
    </comment>
    <comment ref="B642" authorId="621" shapeId="0" xr:uid="{891C7FCF-E86B-40B0-B30B-E2ECB3CEE8F5}">
      <text>
        <t>[Threaded comment]
Your version of Excel allows you to read this threaded comment; however, any edits to it will get removed if the file is opened in a newer version of Excel. Learn more: https://go.microsoft.com/fwlink/?linkid=870924
Comment:
    Less than 90d exposure</t>
      </text>
    </comment>
    <comment ref="B643" authorId="622" shapeId="0" xr:uid="{2A4FEA03-E472-4B4C-AEBC-FEE094BACAAC}">
      <text>
        <t>[Threaded comment]
Your version of Excel allows you to read this threaded comment; however, any edits to it will get removed if the file is opened in a newer version of Excel. Learn more: https://go.microsoft.com/fwlink/?linkid=870924
Comment:
    Less than 90d exposure</t>
      </text>
    </comment>
    <comment ref="B650" authorId="623" shapeId="0" xr:uid="{BC243D59-2B89-4E5B-8503-CFD86E78C78F}">
      <text>
        <t>[Threaded comment]
Your version of Excel allows you to read this threaded comment; however, any edits to it will get removed if the file is opened in a newer version of Excel. Learn more: https://go.microsoft.com/fwlink/?linkid=870924
Comment:
    Less than 90d exposure</t>
      </text>
    </comment>
    <comment ref="I651" authorId="624" shapeId="0" xr:uid="{BCA8B6F0-6CDD-4267-B259-D90054CC6A4D}">
      <text>
        <t>[Threaded comment]
Your version of Excel allows you to read this threaded comment; however, any edits to it will get removed if the file is opened in a newer version of Excel. Learn more: https://go.microsoft.com/fwlink/?linkid=870924
Comment:
    Manuscript states these are a Sub-class of amorphous silica</t>
      </text>
    </comment>
    <comment ref="B658" authorId="625" shapeId="0" xr:uid="{5612144D-B6B1-4ADA-A9DC-F5226E353BAD}">
      <text>
        <t>[Threaded comment]
Your version of Excel allows you to read this threaded comment; however, any edits to it will get removed if the file is opened in a newer version of Excel. Learn more: https://go.microsoft.com/fwlink/?linkid=870924
Comment:
    No PoDs for endpoints of interest</t>
      </text>
    </comment>
    <comment ref="B661" authorId="626" shapeId="0" xr:uid="{EE995310-8C46-4E6D-956D-400A9457A7A4}">
      <text>
        <t>[Threaded comment]
Your version of Excel allows you to read this threaded comment; however, any edits to it will get removed if the file is opened in a newer version of Excel. Learn more: https://go.microsoft.com/fwlink/?linkid=870924
Comment:
    Insufficient exposure duration</t>
      </text>
    </comment>
    <comment ref="B665" authorId="627" shapeId="0" xr:uid="{FD740F06-D6FB-40D6-967A-A40192A4BA55}">
      <text>
        <t>[Threaded comment]
Your version of Excel allows you to read this threaded comment; however, any edits to it will get removed if the file is opened in a newer version of Excel. Learn more: https://go.microsoft.com/fwlink/?linkid=870924
Comment:
    Insufficient exposure duration</t>
      </text>
    </comment>
    <comment ref="B666" authorId="628" shapeId="0" xr:uid="{623BCA37-7073-40D1-BC71-E896203E4018}">
      <text>
        <t>[Threaded comment]
Your version of Excel allows you to read this threaded comment; however, any edits to it will get removed if the file is opened in a newer version of Excel. Learn more: https://go.microsoft.com/fwlink/?linkid=870924
Comment:
    Insufficient exposure duration</t>
      </text>
    </comment>
    <comment ref="B674" authorId="629" shapeId="0" xr:uid="{D8D0D937-BF44-4ACE-966E-9FC615CD3C12}">
      <text>
        <t>[Threaded comment]
Your version of Excel allows you to read this threaded comment; however, any edits to it will get removed if the file is opened in a newer version of Excel. Learn more: https://go.microsoft.com/fwlink/?linkid=870924
Comment:
    Insufficient exposure duration</t>
      </text>
    </comment>
    <comment ref="B677" authorId="630" shapeId="0" xr:uid="{D40E89BC-0E78-4B0E-BB67-DE71AC1FE5EF}">
      <text>
        <t>[Threaded comment]
Your version of Excel allows you to read this threaded comment; however, any edits to it will get removed if the file is opened in a newer version of Excel. Learn more: https://go.microsoft.com/fwlink/?linkid=870924
Comment:
    See Eileen's update (rows 715)
from OEB Template - Added Fibrosis_EDK_073124.xlsx</t>
      </text>
    </comment>
    <comment ref="Q677" authorId="631" shapeId="0" xr:uid="{522F97DC-40F9-4D7A-9BB7-BE3B767DF58F}">
      <text>
        <t>[Threaded comment]
Your version of Excel allows you to read this threaded comment; however, any edits to it will get removed if the file is opened in a newer version of Excel. Learn more: https://go.microsoft.com/fwlink/?linkid=870924
Comment:
    Results not separated by sex</t>
      </text>
    </comment>
    <comment ref="B678" authorId="632" shapeId="0" xr:uid="{76EE15D6-E325-4E60-B1F7-88920430E167}">
      <text>
        <t>[Threaded comment]
Your version of Excel allows you to read this threaded comment; however, any edits to it will get removed if the file is opened in a newer version of Excel. Learn more: https://go.microsoft.com/fwlink/?linkid=870924
Comment:
    See Eileen's update (rows 715)
from OEB Template - Added Fibrosis_EDK_073124.xlsx</t>
      </text>
    </comment>
    <comment ref="Q678" authorId="633" shapeId="0" xr:uid="{731F538B-5E4B-4941-92A2-7BA3164E85B0}">
      <text>
        <t>[Threaded comment]
Your version of Excel allows you to read this threaded comment; however, any edits to it will get removed if the file is opened in a newer version of Excel. Learn more: https://go.microsoft.com/fwlink/?linkid=870924
Comment:
    Results not separated by sex</t>
      </text>
    </comment>
    <comment ref="B679" authorId="634" shapeId="0" xr:uid="{71D6885A-B0A9-4304-9A46-82485385BE2C}">
      <text>
        <t>[Threaded comment]
Your version of Excel allows you to read this threaded comment; however, any edits to it will get removed if the file is opened in a newer version of Excel. Learn more: https://go.microsoft.com/fwlink/?linkid=870924
Comment:
    See Eileen's update (rows 715)
from OEB Template - Added Fibrosis_EDK_073124.xlsx</t>
      </text>
    </comment>
    <comment ref="Q679" authorId="635" shapeId="0" xr:uid="{CF3DBADB-C905-47F9-991A-69C063952D05}">
      <text>
        <t>[Threaded comment]
Your version of Excel allows you to read this threaded comment; however, any edits to it will get removed if the file is opened in a newer version of Excel. Learn more: https://go.microsoft.com/fwlink/?linkid=870924
Comment:
    Results not separated by sex</t>
      </text>
    </comment>
    <comment ref="B680" authorId="636" shapeId="0" xr:uid="{5FD64DA4-7E0F-44C1-AE27-7E360BB22D45}">
      <text>
        <t>[Threaded comment]
Your version of Excel allows you to read this threaded comment; however, any edits to it will get removed if the file is opened in a newer version of Excel. Learn more: https://go.microsoft.com/fwlink/?linkid=870924
Comment:
    See Eileen's update (rows 715)
from OEB Template - Added Fibrosis_EDK_073124.xlsx</t>
      </text>
    </comment>
    <comment ref="Q680" authorId="637" shapeId="0" xr:uid="{8EB1FE71-7914-4319-927A-9C61D6027932}">
      <text>
        <t>[Threaded comment]
Your version of Excel allows you to read this threaded comment; however, any edits to it will get removed if the file is opened in a newer version of Excel. Learn more: https://go.microsoft.com/fwlink/?linkid=870924
Comment:
    Results not separated by sex</t>
      </text>
    </comment>
    <comment ref="B681" authorId="638" shapeId="0" xr:uid="{F0EC98F4-3671-4D76-A01F-8DA17EC802BE}">
      <text>
        <t>[Threaded comment]
Your version of Excel allows you to read this threaded comment; however, any edits to it will get removed if the file is opened in a newer version of Excel. Learn more: https://go.microsoft.com/fwlink/?linkid=870924
Comment:
    See Eileen's update (rows 715)
from OEB Template - Added Fibrosis_EDK_073124.xlsx</t>
      </text>
    </comment>
    <comment ref="Q681" authorId="639" shapeId="0" xr:uid="{79C4C0E0-19B5-45C8-9ACA-DFF8FAFBAAF7}">
      <text>
        <t>[Threaded comment]
Your version of Excel allows you to read this threaded comment; however, any edits to it will get removed if the file is opened in a newer version of Excel. Learn more: https://go.microsoft.com/fwlink/?linkid=870924
Comment:
    Results not separated by sex</t>
      </text>
    </comment>
    <comment ref="B682" authorId="640" shapeId="0" xr:uid="{98E05682-E268-46DA-BCD0-BCF9161898AD}">
      <text>
        <t>[Threaded comment]
Your version of Excel allows you to read this threaded comment; however, any edits to it will get removed if the file is opened in a newer version of Excel. Learn more: https://go.microsoft.com/fwlink/?linkid=870924
Comment:
    See Eileen's update (rows 715)
from OEB Template - Added Fibrosis_EDK_073124.xlsx</t>
      </text>
    </comment>
    <comment ref="Q682" authorId="641" shapeId="0" xr:uid="{5DD738FC-EE38-42CD-9E45-6F7999C630A5}">
      <text>
        <t>[Threaded comment]
Your version of Excel allows you to read this threaded comment; however, any edits to it will get removed if the file is opened in a newer version of Excel. Learn more: https://go.microsoft.com/fwlink/?linkid=870924
Comment:
    Results not separated by sex</t>
      </text>
    </comment>
    <comment ref="B683" authorId="642" shapeId="0" xr:uid="{D7A1B895-8176-4DCC-9126-04872882709E}">
      <text>
        <t>[Threaded comment]
Your version of Excel allows you to read this threaded comment; however, any edits to it will get removed if the file is opened in a newer version of Excel. Learn more: https://go.microsoft.com/fwlink/?linkid=870924
Comment:
    See Eileen's update (rows 715)
from OEB Template - Added Fibrosis_EDK_073124.xlsx</t>
      </text>
    </comment>
    <comment ref="Q683" authorId="643" shapeId="0" xr:uid="{F8D65D58-4499-4B64-8C15-49EC8A2E4500}">
      <text>
        <t>[Threaded comment]
Your version of Excel allows you to read this threaded comment; however, any edits to it will get removed if the file is opened in a newer version of Excel. Learn more: https://go.microsoft.com/fwlink/?linkid=870924
Comment:
    Results not separated by sex</t>
      </text>
    </comment>
    <comment ref="B684" authorId="644" shapeId="0" xr:uid="{C311F1CD-051B-49BD-BC9E-6CD08AA4EB50}">
      <text>
        <t>[Threaded comment]
Your version of Excel allows you to read this threaded comment; however, any edits to it will get removed if the file is opened in a newer version of Excel. Learn more: https://go.microsoft.com/fwlink/?linkid=870924
Comment:
    See Eileen's update (rows 715)
from OEB Template - Added Fibrosis_EDK_073124.xlsx</t>
      </text>
    </comment>
    <comment ref="Q684" authorId="645" shapeId="0" xr:uid="{6931FE83-A450-4D79-8408-B1C0E977D0F0}">
      <text>
        <t>[Threaded comment]
Your version of Excel allows you to read this threaded comment; however, any edits to it will get removed if the file is opened in a newer version of Excel. Learn more: https://go.microsoft.com/fwlink/?linkid=870924
Comment:
    Results not separated by sex</t>
      </text>
    </comment>
    <comment ref="B710" authorId="646" shapeId="0" xr:uid="{7DF4250F-3E63-4D46-9535-433902156B04}">
      <text>
        <t>[Threaded comment]
Your version of Excel allows you to read this threaded comment; however, any edits to it will get removed if the file is opened in a newer version of Excel. Learn more: https://go.microsoft.com/fwlink/?linkid=870924
Comment:
    Covered in NDs subset</t>
      </text>
    </comment>
    <comment ref="B711" authorId="647" shapeId="0" xr:uid="{2F3709A1-E8BF-49DB-A7E1-9E635C3659FC}">
      <text>
        <t>[Threaded comment]
Your version of Excel allows you to read this threaded comment; however, any edits to it will get removed if the file is opened in a newer version of Excel. Learn more: https://go.microsoft.com/fwlink/?linkid=870924
Comment:
    Covered in NDs subset</t>
      </text>
    </comment>
    <comment ref="A718" authorId="648" shapeId="0" xr:uid="{07AA9922-D209-4037-800A-894E491D98D2}">
      <text>
        <t>[Threaded comment]
Your version of Excel allows you to read this threaded comment; however, any edits to it will get removed if the file is opened in a newer version of Excel. Learn more: https://go.microsoft.com/fwlink/?linkid=870924
Comment:
    718 to 822 are Eileen's additional data
OEB Template - Added Fibrosis_EDK_073124.xlsx</t>
      </text>
    </comment>
    <comment ref="A721" authorId="649" shapeId="0" xr:uid="{533D29B6-AF1B-4438-8077-3206391EDE9C}">
      <text>
        <t>[Threaded comment]
Your version of Excel allows you to read this threaded comment; however, any edits to it will get removed if the file is opened in a newer version of Excel. Learn more: https://go.microsoft.com/fwlink/?linkid=870924
Comment:
    From EDK: 
Adding alveolar septal thickening (fibrosis) endpoint for Pauluhn 2010 - Suggest using this endpoint for fibrosis [as in NIOSH 2013] and omiting "duplicative" measures of fibrosis, collagen &amp; HP, above.</t>
      </text>
    </comment>
    <comment ref="A722" authorId="650" shapeId="0" xr:uid="{BB94D0B5-4CC9-473F-AC15-08F8F9E51AFC}">
      <text>
        <t xml:space="preserve">[Threaded comment]
Your version of Excel allows you to read this threaded comment; however, any edits to it will get removed if the file is opened in a newer version of Excel. Learn more: https://go.microsoft.com/fwlink/?linkid=870924
Comment:
    From EDK: 
Adding alveolar septal thickening (fibrosis) endpoint for Pauluhn 2010 - Suggest using this endpoint for fibrosis [as in NIOSH 2013] and omiting "duplicative" measures of fibrosis, collagen &amp; HP, above.
</t>
      </text>
    </comment>
    <comment ref="B722" authorId="651" shapeId="0" xr:uid="{8F68DDCB-1900-4083-9717-C6C53553C996}">
      <text>
        <t>[Threaded comment]
Your version of Excel allows you to read this threaded comment; however, any edits to it will get removed if the file is opened in a newer version of Excel. Learn more: https://go.microsoft.com/fwlink/?linkid=870924
Comment:
    Multiple post-exposures. Keeping first instance where fibrosis observed (8 week PE) in rownum 721</t>
      </text>
    </comment>
    <comment ref="A723" authorId="652" shapeId="0" xr:uid="{234FEEB0-8250-4841-A13D-1094EBF9BA22}">
      <text>
        <t xml:space="preserve">[Threaded comment]
Your version of Excel allows you to read this threaded comment; however, any edits to it will get removed if the file is opened in a newer version of Excel. Learn more: https://go.microsoft.com/fwlink/?linkid=870924
Comment:
    From EDK: 
Adding alveolar septal thickening (fibrosis) endpoint for Pauluhn 2010 - Suggest using this endpoint for fibrosis [as in NIOSH 2013] and omiting "duplicative" measures of fibrosis, collagen &amp; HP, above.
</t>
      </text>
    </comment>
    <comment ref="B723" authorId="653" shapeId="0" xr:uid="{CDB81F31-C43A-4F15-94C4-5207D177E844}">
      <text>
        <t>[Threaded comment]
Your version of Excel allows you to read this threaded comment; however, any edits to it will get removed if the file is opened in a newer version of Excel. Learn more: https://go.microsoft.com/fwlink/?linkid=870924
Comment:
    Multiple post-exposures. Keeping first instance where fibrosis observed (8 week PE) in rownum 721</t>
      </text>
    </comment>
    <comment ref="A724" authorId="654" shapeId="0" xr:uid="{C998546C-1A68-48A3-B7E0-A2B81A11589E}">
      <text>
        <t xml:space="preserve">[Threaded comment]
Your version of Excel allows you to read this threaded comment; however, any edits to it will get removed if the file is opened in a newer version of Excel. Learn more: https://go.microsoft.com/fwlink/?linkid=870924
Comment:
    From EDK: 
Adding alveolar septal thickening (fibrosis) endpoint for Pauluhn 2010 - Suggest using this endpoint for fibrosis [as in NIOSH 2013] and omiting "duplicative" measures of fibrosis, collagen &amp; HP, above.
</t>
      </text>
    </comment>
    <comment ref="B724" authorId="655" shapeId="0" xr:uid="{1043F75E-68FD-4244-A7E0-7E7C949BD38F}">
      <text>
        <t>[Threaded comment]
Your version of Excel allows you to read this threaded comment; however, any edits to it will get removed if the file is opened in a newer version of Excel. Learn more: https://go.microsoft.com/fwlink/?linkid=870924
Comment:
    Multiple post-exposures. Keeping first instance where fibrosis observed (8 week PE) in rownum 721</t>
      </text>
    </comment>
    <comment ref="A725" authorId="656" shapeId="0" xr:uid="{B3B47F95-D47B-401F-809A-C92C8D3E3A6E}">
      <text>
        <t xml:space="preserve">[Threaded comment]
Your version of Excel allows you to read this threaded comment; however, any edits to it will get removed if the file is opened in a newer version of Excel. Learn more: https://go.microsoft.com/fwlink/?linkid=870924
Comment:
    From EDK: 
Adding alveolar septal thickening (fibrosis) endpoint for Pauluhn 2010 - Suggest using this endpoint for fibrosis [as in NIOSH 2013] and omiting "duplicative" measures of fibrosis, collagen &amp; HP, above.
</t>
      </text>
    </comment>
    <comment ref="B725" authorId="657" shapeId="0" xr:uid="{83D67C52-F189-44C7-B8AF-EBBFBF4ED4CF}">
      <text>
        <t>[Threaded comment]
Your version of Excel allows you to read this threaded comment; however, any edits to it will get removed if the file is opened in a newer version of Excel. Learn more: https://go.microsoft.com/fwlink/?linkid=870924
Comment:
    Multiple post-exposures. Keeping first instance where fibrosis observed (8 week PE) in rownum 721</t>
      </text>
    </comment>
    <comment ref="B726" authorId="658" shapeId="0" xr:uid="{EC625D43-A8E5-4B5D-BBC6-DD9DB63E3492}">
      <text>
        <t xml:space="preserve">[Threaded comment]
Your version of Excel allows you to read this threaded comment; however, any edits to it will get removed if the file is opened in a newer version of Excel. Learn more: https://go.microsoft.com/fwlink/?linkid=870924
Comment:
    28 d inhal
Reply:
    To discuss how to capture fibrosis findings in &lt;90 d inhalation studies. </t>
      </text>
    </comment>
    <comment ref="J726" authorId="659" shapeId="0" xr:uid="{97279138-9A42-4407-AC86-937935E20FA5}">
      <text>
        <t>[Threaded comment]
Your version of Excel allows you to read this threaded comment; however, any edits to it will get removed if the file is opened in a newer version of Excel. Learn more: https://go.microsoft.com/fwlink/?linkid=870924
Comment:
    10 nm</t>
      </text>
    </comment>
    <comment ref="B727" authorId="660" shapeId="0" xr:uid="{D0A6BAC3-295F-4DA2-B41D-394AB2E51150}">
      <text>
        <t xml:space="preserve">[Threaded comment]
Your version of Excel allows you to read this threaded comment; however, any edits to it will get removed if the file is opened in a newer version of Excel. Learn more: https://go.microsoft.com/fwlink/?linkid=870924
Comment:
    28 d inhal
Reply:
    To discuss how to capture fibrosis findings in &lt;90 d inhalation studies. </t>
      </text>
    </comment>
    <comment ref="J727" authorId="661" shapeId="0" xr:uid="{A2C682AE-D6B8-49EA-A683-A373CEBDB90E}">
      <text>
        <t>[Threaded comment]
Your version of Excel allows you to read this threaded comment; however, any edits to it will get removed if the file is opened in a newer version of Excel. Learn more: https://go.microsoft.com/fwlink/?linkid=870924
Comment:
    40 nm</t>
      </text>
    </comment>
    <comment ref="B728" authorId="662" shapeId="0" xr:uid="{96BF545C-3754-4783-B647-7140984ADFE4}">
      <text>
        <t>[Threaded comment]
Your version of Excel allows you to read this threaded comment; however, any edits to it will get removed if the file is opened in a newer version of Excel. Learn more: https://go.microsoft.com/fwlink/?linkid=870924
Comment:
    28 d inhal - was excluded in Eileens file
Reply:
    Endpoint is lung inflammation, 0d PE (Fig. 8), so 28 d inhal meet our criteria.</t>
      </text>
    </comment>
    <comment ref="N728" authorId="663" shapeId="0" xr:uid="{1105FDED-9098-40CB-AC33-A69D8821E612}">
      <text>
        <t xml:space="preserve">[Threaded comment]
Your version of Excel allows you to read this threaded comment; however, any edits to it will get removed if the file is opened in a newer version of Excel. Learn more: https://go.microsoft.com/fwlink/?linkid=870924
Comment:
    Fig. 8, 0d PE. Same results for PMN count. </t>
      </text>
    </comment>
    <comment ref="S728" authorId="664" shapeId="0" xr:uid="{49B23282-C0AE-4170-8221-AE22E6A5C352}">
      <text>
        <t xml:space="preserve">[Threaded comment]
Your version of Excel allows you to read this threaded comment; however, any edits to it will get removed if the file is opened in a newer version of Excel. Learn more: https://go.microsoft.com/fwlink/?linkid=870924
Comment:
    Figure 8, significant PMN count at 0 d PE compared to controls. </t>
      </text>
    </comment>
    <comment ref="AM728" authorId="665" shapeId="0" xr:uid="{9B1EF47C-39CA-4949-87CF-4976BBD2F562}">
      <text>
        <t>[Threaded comment]
Your version of Excel allows you to read this threaded comment; however, any edits to it will get removed if the file is opened in a newer version of Excel. Learn more: https://go.microsoft.com/fwlink/?linkid=870924
Comment:
    Fig. 8.</t>
      </text>
    </comment>
    <comment ref="B729" authorId="666" shapeId="0" xr:uid="{10297DBC-6BE4-4C70-87CC-E83DDF706E94}">
      <text>
        <t>[Threaded comment]
Your version of Excel allows you to read this threaded comment; however, any edits to it will get removed if the file is opened in a newer version of Excel. Learn more: https://go.microsoft.com/fwlink/?linkid=870924
Comment:
    28 d inhal - was excluded in Eileens file
Reply:
    Endpoint is lung inflammation, 0d PE (Fig. 8), so 28 d inhal meet our criteria.</t>
      </text>
    </comment>
    <comment ref="N729" authorId="667" shapeId="0" xr:uid="{C9DA3269-8FAA-456B-90B1-BF2F25FCEEB2}">
      <text>
        <t xml:space="preserve">[Threaded comment]
Your version of Excel allows you to read this threaded comment; however, any edits to it will get removed if the file is opened in a newer version of Excel. Learn more: https://go.microsoft.com/fwlink/?linkid=870924
Comment:
    Fig. 8, 0d PE. Same results for PMN count. </t>
      </text>
    </comment>
    <comment ref="S729" authorId="668" shapeId="0" xr:uid="{241318EB-EC61-48B2-8F0A-F2283227D989}">
      <text>
        <t xml:space="preserve">[Threaded comment]
Your version of Excel allows you to read this threaded comment; however, any edits to it will get removed if the file is opened in a newer version of Excel. Learn more: https://go.microsoft.com/fwlink/?linkid=870924
Comment:
    Figure 8, significant PMN count at 0 d PE compared to controls. </t>
      </text>
    </comment>
    <comment ref="AM729" authorId="669" shapeId="0" xr:uid="{9780A23E-34F6-4E3E-ABD6-3F8186185F1F}">
      <text>
        <t>[Threaded comment]
Your version of Excel allows you to read this threaded comment; however, any edits to it will get removed if the file is opened in a newer version of Excel. Learn more: https://go.microsoft.com/fwlink/?linkid=870924
Comment:
    Fig. 8.</t>
      </text>
    </comment>
    <comment ref="J730" authorId="670" shapeId="0" xr:uid="{D1E8DACE-686A-4B2F-A13E-1277CFF5F1A7}">
      <text>
        <t>[Threaded comment]
Your version of Excel allows you to read this threaded comment; however, any edits to it will get removed if the file is opened in a newer version of Excel. Learn more: https://go.microsoft.com/fwlink/?linkid=870924
Comment:
    "Pigment-sized"</t>
      </text>
    </comment>
    <comment ref="J731" authorId="671" shapeId="0" xr:uid="{91A5F286-4ABE-4458-B67C-E05E3BBF879C}">
      <text>
        <t>[Threaded comment]
Your version of Excel allows you to read this threaded comment; however, any edits to it will get removed if the file is opened in a newer version of Excel. Learn more: https://go.microsoft.com/fwlink/?linkid=870924
Comment:
    "Pigment-sized"</t>
      </text>
    </comment>
    <comment ref="J732" authorId="672" shapeId="0" xr:uid="{F74B24AD-35E9-48C8-A721-5E1018372186}">
      <text>
        <t>[Threaded comment]
Your version of Excel allows you to read this threaded comment; however, any edits to it will get removed if the file is opened in a newer version of Excel. Learn more: https://go.microsoft.com/fwlink/?linkid=870924
Comment:
    "Pigment-sized"</t>
      </text>
    </comment>
    <comment ref="AM732" authorId="673" shapeId="0" xr:uid="{213C9868-52DD-489B-978A-A174DB896FDC}">
      <text>
        <t>[Threaded comment]
Your version of Excel allows you to read this threaded comment; however, any edits to it will get removed if the file is opened in a newer version of Excel. Learn more: https://go.microsoft.com/fwlink/?linkid=870924
Comment:
    Bronchoalveolar Lavage section (p. 6-7 of 17) does not specify a post-exposure day. Fig. 4 (BAL) says "exposed for 4 weeks", and Table 6 (BAL) says "following a 13 week exposure."
Infer that BAL post-exposure is day 0.</t>
      </text>
    </comment>
    <comment ref="J733" authorId="674" shapeId="0" xr:uid="{15482787-2C12-42CF-A78B-F4422D45D86E}">
      <text>
        <t>[Threaded comment]
Your version of Excel allows you to read this threaded comment; however, any edits to it will get removed if the file is opened in a newer version of Excel. Learn more: https://go.microsoft.com/fwlink/?linkid=870924
Comment:
    "Pigment-sized"</t>
      </text>
    </comment>
    <comment ref="AM733" authorId="675" shapeId="0" xr:uid="{CF5D45CC-C741-40D1-A2DB-A0B09F7589C8}">
      <text>
        <t>[Threaded comment]
Your version of Excel allows you to read this threaded comment; however, any edits to it will get removed if the file is opened in a newer version of Excel. Learn more: https://go.microsoft.com/fwlink/?linkid=870924
Comment:
    Bronchoalveolar Lavage section (p. 6-7 of 17) does not specify a post-exposure day. Fig. 4 (BAL) says "exposed for 4 weeks", and Table 6 (BAL) says "following a 13 week exposure."
Infer that BAL post-exposure is day 0.</t>
      </text>
    </comment>
    <comment ref="B736" authorId="676" shapeId="0" xr:uid="{50FF1239-FAA1-4B08-BC19-0CA68167F684}">
      <text>
        <t>[Threaded comment]
Your version of Excel allows you to read this threaded comment; however, any edits to it will get removed if the file is opened in a newer version of Excel. Learn more: https://go.microsoft.com/fwlink/?linkid=870924
Comment:
    PE timepoint for inflammation - Not significant. End of exposure had significant response. Our SOP is not to include PE timepoints for inflammation (although this information pertains to persistence).</t>
      </text>
    </comment>
    <comment ref="B740" authorId="677" shapeId="0" xr:uid="{610CA435-4CC5-440E-B10B-F1884E97C60A}">
      <text>
        <t>[Threaded comment]
Your version of Excel allows you to read this threaded comment; however, any edits to it will get removed if the file is opened in a newer version of Excel. Learn more: https://go.microsoft.com/fwlink/?linkid=870924
Comment:
    PE timepoint for inflammation - Significant response. Unusual. Our SOP does not record inflammation response at PE timepoints. Typically it would have occurred at end of exposure.</t>
      </text>
    </comment>
    <comment ref="J747" authorId="678" shapeId="0" xr:uid="{979E4F8F-A445-4BF5-B107-A726D8FEB033}">
      <text>
        <t>[Threaded comment]
Your version of Excel allows you to read this threaded comment; however, any edits to it will get removed if the file is opened in a newer version of Excel. Learn more: https://go.microsoft.com/fwlink/?linkid=870924
Comment:
    particle diameter, 0.016 um; surface area, 220 m2/g.</t>
      </text>
    </comment>
    <comment ref="J748" authorId="679" shapeId="0" xr:uid="{6F3F329D-58B2-48C4-99F4-B488090BDC47}">
      <text>
        <t>[Threaded comment]
Your version of Excel allows you to read this threaded comment; however, any edits to it will get removed if the file is opened in a newer version of Excel. Learn more: https://go.microsoft.com/fwlink/?linkid=870924
Comment:
    particle diameter, 0.016 um; surface area, 220 m2/g.</t>
      </text>
    </comment>
    <comment ref="J749" authorId="680" shapeId="0" xr:uid="{00388328-A007-4D10-96FD-936678251F90}">
      <text>
        <t>[Threaded comment]
Your version of Excel allows you to read this threaded comment; however, any edits to it will get removed if the file is opened in a newer version of Excel. Learn more: https://go.microsoft.com/fwlink/?linkid=870924
Comment:
    particle diameter, 0.016 um; surface area, 220 m2/g.</t>
      </text>
    </comment>
    <comment ref="B762" authorId="681" shapeId="0" xr:uid="{F9D4E646-5304-4FA0-B2F5-A4ACB3334AF7}">
      <text>
        <t>[Threaded comment]
Your version of Excel allows you to read this threaded comment; however, any edits to it will get removed if the file is opened in a newer version of Excel. Learn more: https://go.microsoft.com/fwlink/?linkid=870924
Comment:
    Multiple post-exposure durations. Decision to keep first instance where fibrosis detected. No fibrosis at 1 day PE (see Add'l Obs column)</t>
      </text>
    </comment>
    <comment ref="J762" authorId="682" shapeId="0" xr:uid="{8FE96CF2-2A14-4E01-9AB7-2C014191C648}">
      <text>
        <t>[Threaded comment]
Your version of Excel allows you to read this threaded comment; however, any edits to it will get removed if the file is opened in a newer version of Excel. Learn more: https://go.microsoft.com/fwlink/?linkid=870924
Comment:
    The HSCb particles had a primary particle size of 14 nm with a particle surface area of 300 m2/g.</t>
      </text>
    </comment>
    <comment ref="B763" authorId="683" shapeId="0" xr:uid="{5E8517A8-E6B6-4BCC-A2A3-1BBCAD3861FD}">
      <text>
        <t>[Threaded comment]
Your version of Excel allows you to read this threaded comment; however, any edits to it will get removed if the file is opened in a newer version of Excel. Learn more: https://go.microsoft.com/fwlink/?linkid=870924
Comment:
    Multiple PE durations. Keeping first instance where fibrosis observed (3 months) at rownum 765.</t>
      </text>
    </comment>
    <comment ref="J763" authorId="684" shapeId="0" xr:uid="{55962851-E5A2-4FA8-BF0E-16C4C1ECE154}">
      <text>
        <t>[Threaded comment]
Your version of Excel allows you to read this threaded comment; however, any edits to it will get removed if the file is opened in a newer version of Excel. Learn more: https://go.microsoft.com/fwlink/?linkid=870924
Comment:
    The LSCb particles had a primary particle size of 70 nm and a surface area of 37 m2/g.</t>
      </text>
    </comment>
    <comment ref="J764" authorId="685" shapeId="0" xr:uid="{D8510E3A-C7DC-43FF-AA42-E124480AC8E4}">
      <text>
        <t>[Threaded comment]
Your version of Excel allows you to read this threaded comment; however, any edits to it will get removed if the file is opened in a newer version of Excel. Learn more: https://go.microsoft.com/fwlink/?linkid=870924
Comment:
    The HSCb particles had a primary particle size of 14 nm with a particle surface area of 300 m2/g.</t>
      </text>
    </comment>
    <comment ref="J765" authorId="686" shapeId="0" xr:uid="{85FE4FEE-9B6B-4325-AC28-A7D133FE69D1}">
      <text>
        <t>[Threaded comment]
Your version of Excel allows you to read this threaded comment; however, any edits to it will get removed if the file is opened in a newer version of Excel. Learn more: https://go.microsoft.com/fwlink/?linkid=870924
Comment:
    The LSCb particles had a primary particle size of 70 nm and a surface area of 37 m2/g.</t>
      </text>
    </comment>
    <comment ref="B766" authorId="687" shapeId="0" xr:uid="{4260C02E-DE2D-4ADD-8AF1-D4F040EB37F2}">
      <text>
        <t xml:space="preserve">[Threaded comment]
Your version of Excel allows you to read this threaded comment; however, any edits to it will get removed if the file is opened in a newer version of Excel. Learn more: https://go.microsoft.com/fwlink/?linkid=870924
Comment:
    Multiple post-exposure durations. Decision to keep first instance where fibrosis detected, which was rownum 764 at 3 months PE
</t>
      </text>
    </comment>
    <comment ref="J766" authorId="688" shapeId="0" xr:uid="{FBC3155F-A06E-41AF-AB14-5CC1797D5A87}">
      <text>
        <t>[Threaded comment]
Your version of Excel allows you to read this threaded comment; however, any edits to it will get removed if the file is opened in a newer version of Excel. Learn more: https://go.microsoft.com/fwlink/?linkid=870924
Comment:
    The HSCb particles had a primary particle size of 14 nm with a particle surface area of 300 m2/g.</t>
      </text>
    </comment>
    <comment ref="B767" authorId="689" shapeId="0" xr:uid="{5C863CA9-3385-4618-8866-F82426A0A759}">
      <text>
        <t>[Threaded comment]
Your version of Excel allows you to read this threaded comment; however, any edits to it will get removed if the file is opened in a newer version of Excel. Learn more: https://go.microsoft.com/fwlink/?linkid=870924
Comment:
    Multiple PE durations. Keeping first instance where fibrosis observed (3 months) at rownum 765.</t>
      </text>
    </comment>
    <comment ref="J767" authorId="690" shapeId="0" xr:uid="{8CD49580-3CA6-4142-B7B0-BB1159AA0BA7}">
      <text>
        <t>[Threaded comment]
Your version of Excel allows you to read this threaded comment; however, any edits to it will get removed if the file is opened in a newer version of Excel. Learn more: https://go.microsoft.com/fwlink/?linkid=870924
Comment:
    The LSCb particles had a primary particle size of 70 nm and a surface area of 37 m2/g.</t>
      </text>
    </comment>
    <comment ref="B768" authorId="691" shapeId="0" xr:uid="{AC74B3C0-8144-40CB-9F81-31194FD4BAE7}">
      <text>
        <t>[Threaded comment]
Your version of Excel allows you to read this threaded comment; however, any edits to it will get removed if the file is opened in a newer version of Excel. Learn more: https://go.microsoft.com/fwlink/?linkid=870924
Comment:
    Use this instead of Elder PMN in OEB ds?
Reply:
    Yes. As we noted on Hadrup NOAEL and LOAEL entries for rats, those are the target concentration rather than the actual concentrations.</t>
      </text>
    </comment>
    <comment ref="J768" authorId="692" shapeId="0" xr:uid="{4C1B1332-B328-4D08-8405-DFA36E946461}">
      <text>
        <t>[Threaded comment]
Your version of Excel allows you to read this threaded comment; however, any edits to it will get removed if the file is opened in a newer version of Excel. Learn more: https://go.microsoft.com/fwlink/?linkid=870924
Comment:
    The HSCb particles had a primary particle size of 14 nm with a particle surface area of 300 m2/g.</t>
      </text>
    </comment>
    <comment ref="B769" authorId="693" shapeId="0" xr:uid="{1D641333-5405-41D5-BFFA-A904BEAC7B45}">
      <text>
        <t>[Threaded comment]
Your version of Excel allows you to read this threaded comment; however, any edits to it will get removed if the file is opened in a newer version of Excel. Learn more: https://go.microsoft.com/fwlink/?linkid=870924
Comment:
    Use this instead of Elder PMN in OEB ds?
Reply:
    Yes. As we noted on Hadrup NOAEL and LOAEL entries for rats, those are the target concentration rather than the actual concentrations.</t>
      </text>
    </comment>
    <comment ref="J769" authorId="694" shapeId="0" xr:uid="{1C2DD28E-AB53-4654-992F-FEBFB0133920}">
      <text>
        <t>[Threaded comment]
Your version of Excel allows you to read this threaded comment; however, any edits to it will get removed if the file is opened in a newer version of Excel. Learn more: https://go.microsoft.com/fwlink/?linkid=870924
Comment:
    The LSCb particles had a primary particle size of 70 nm and a surface area of 37 m2/g.</t>
      </text>
    </comment>
    <comment ref="B770" authorId="695" shapeId="0" xr:uid="{030BD2C1-504B-4DAB-9107-17E809BB0E8F}">
      <text>
        <t xml:space="preserve">[Threaded comment]
Your version of Excel allows you to read this threaded comment; however, any edits to it will get removed if the file is opened in a newer version of Excel. Learn more: https://go.microsoft.com/fwlink/?linkid=870924
Comment:
    Multiple post-exposure durations. Decision to keep first instance where fibrosis detected. No fibrosis at any PE for mice, keep same PE as Rat
</t>
      </text>
    </comment>
    <comment ref="J770" authorId="696" shapeId="0" xr:uid="{1D59276E-3382-4722-922F-379C3B81E542}">
      <text>
        <t>[Threaded comment]
Your version of Excel allows you to read this threaded comment; however, any edits to it will get removed if the file is opened in a newer version of Excel. Learn more: https://go.microsoft.com/fwlink/?linkid=870924
Comment:
    The HSCb particles had a primary particle size of 14 nm with a particle surface area of 300 m2/g.</t>
      </text>
    </comment>
    <comment ref="J771" authorId="697" shapeId="0" xr:uid="{599480AC-F0BC-4382-93A6-6E994B1C88BE}">
      <text>
        <t>[Threaded comment]
Your version of Excel allows you to read this threaded comment; however, any edits to it will get removed if the file is opened in a newer version of Excel. Learn more: https://go.microsoft.com/fwlink/?linkid=870924
Comment:
    The HSCb particles had a primary particle size of 14 nm with a particle surface area of 300 m2/g.</t>
      </text>
    </comment>
    <comment ref="B772" authorId="698" shapeId="0" xr:uid="{785ABE80-67AA-495E-8B51-564285577A79}">
      <text>
        <t xml:space="preserve">[Threaded comment]
Your version of Excel allows you to read this threaded comment; however, any edits to it will get removed if the file is opened in a newer version of Excel. Learn more: https://go.microsoft.com/fwlink/?linkid=870924
Comment:
    Multiple post-exposure durations. Decision to keep first instance where fibrosis detected. No fibrosis at any PE for mice, keep same PE as Rat
</t>
      </text>
    </comment>
    <comment ref="J772" authorId="699" shapeId="0" xr:uid="{A876FB41-2AAB-43D0-AE3B-D0909AE99FD0}">
      <text>
        <t>[Threaded comment]
Your version of Excel allows you to read this threaded comment; however, any edits to it will get removed if the file is opened in a newer version of Excel. Learn more: https://go.microsoft.com/fwlink/?linkid=870924
Comment:
    The HSCb particles had a primary particle size of 14 nm with a particle surface area of 300 m2/g.</t>
      </text>
    </comment>
    <comment ref="B773" authorId="700" shapeId="0" xr:uid="{8920A2CE-67B7-4BEE-9D51-67E5300ED73B}">
      <text>
        <t xml:space="preserve">[Threaded comment]
Your version of Excel allows you to read this threaded comment; however, any edits to it will get removed if the file is opened in a newer version of Excel. Learn more: https://go.microsoft.com/fwlink/?linkid=870924
Comment:
    Use this instead of Elder PMN in OEB ds?
Reply:
    Yes. As we noted on the Hadrup NOAEL and LOAEL entries, their values for mice are incorrect for %PMN inflammation. </t>
      </text>
    </comment>
    <comment ref="J773" authorId="701" shapeId="0" xr:uid="{03D81D66-1646-4032-A9F8-B0CE77C427D2}">
      <text>
        <t>[Threaded comment]
Your version of Excel allows you to read this threaded comment; however, any edits to it will get removed if the file is opened in a newer version of Excel. Learn more: https://go.microsoft.com/fwlink/?linkid=870924
Comment:
    The HSCb particles had a primary particle size of 14 nm with a particle surface area of 300 m2/g.</t>
      </text>
    </comment>
    <comment ref="B774" authorId="702" shapeId="0" xr:uid="{204DB728-94C3-43BB-8A35-CBD2A36C1770}">
      <text>
        <t>[Threaded comment]
Your version of Excel allows you to read this threaded comment; however, any edits to it will get removed if the file is opened in a newer version of Excel. Learn more: https://go.microsoft.com/fwlink/?linkid=870924
Comment:
    Hamster</t>
      </text>
    </comment>
    <comment ref="J774" authorId="703" shapeId="0" xr:uid="{730CFAF9-8B24-47A6-BEED-D482E57379F6}">
      <text>
        <t>[Threaded comment]
Your version of Excel allows you to read this threaded comment; however, any edits to it will get removed if the file is opened in a newer version of Excel. Learn more: https://go.microsoft.com/fwlink/?linkid=870924
Comment:
    The HSCb particles had a primary particle size of 14 nm with a particle surface area of 300 m2/g.</t>
      </text>
    </comment>
    <comment ref="B775" authorId="704" shapeId="0" xr:uid="{F93AD418-646F-4FDB-A324-8A1E18310A32}">
      <text>
        <t>[Threaded comment]
Your version of Excel allows you to read this threaded comment; however, any edits to it will get removed if the file is opened in a newer version of Excel. Learn more: https://go.microsoft.com/fwlink/?linkid=870924
Comment:
    Hamster</t>
      </text>
    </comment>
    <comment ref="J775" authorId="705" shapeId="0" xr:uid="{AD62B567-3BC3-4048-8670-B0BA1E07CF24}">
      <text>
        <t>[Threaded comment]
Your version of Excel allows you to read this threaded comment; however, any edits to it will get removed if the file is opened in a newer version of Excel. Learn more: https://go.microsoft.com/fwlink/?linkid=870924
Comment:
    The HSCb particles had a primary particle size of 14 nm with a particle surface area of 300 m2/g.</t>
      </text>
    </comment>
    <comment ref="B776" authorId="706" shapeId="0" xr:uid="{A9818018-627B-46FC-A062-74D666E305B4}">
      <text>
        <t>[Threaded comment]
Your version of Excel allows you to read this threaded comment; however, any edits to it will get removed if the file is opened in a newer version of Excel. Learn more: https://go.microsoft.com/fwlink/?linkid=870924
Comment:
    Hamster</t>
      </text>
    </comment>
    <comment ref="J776" authorId="707" shapeId="0" xr:uid="{B22C91B6-48AD-43D6-93A9-5928D427E9D8}">
      <text>
        <t>[Threaded comment]
Your version of Excel allows you to read this threaded comment; however, any edits to it will get removed if the file is opened in a newer version of Excel. Learn more: https://go.microsoft.com/fwlink/?linkid=870924
Comment:
    The HSCb particles had a primary particle size of 14 nm with a particle surface area of 300 m2/g.</t>
      </text>
    </comment>
    <comment ref="B777" authorId="708" shapeId="0" xr:uid="{24BDF70A-9945-4900-B868-421DD314A43B}">
      <text>
        <t>[Threaded comment]
Your version of Excel allows you to read this threaded comment; however, any edits to it will get removed if the file is opened in a newer version of Excel. Learn more: https://go.microsoft.com/fwlink/?linkid=870924
Comment:
    Hamster</t>
      </text>
    </comment>
    <comment ref="J777" authorId="709" shapeId="0" xr:uid="{C1CE7E80-32D9-417A-8E26-F360664B8A6D}">
      <text>
        <t>[Threaded comment]
Your version of Excel allows you to read this threaded comment; however, any edits to it will get removed if the file is opened in a newer version of Excel. Learn more: https://go.microsoft.com/fwlink/?linkid=870924
Comment:
    The HSCb particles had a primary particle size of 14 nm with a particle surface area of 300 m2/g.</t>
      </text>
    </comment>
    <comment ref="AM778" authorId="710" shapeId="0" xr:uid="{084BE364-A407-4831-A871-AD620A30EA66}">
      <text>
        <t>[Threaded comment]
Your version of Excel allows you to read this threaded comment; however, any edits to it will get removed if the file is opened in a newer version of Excel. Learn more: https://go.microsoft.com/fwlink/?linkid=870924
Comment:
    No fibrosis observed at end of 13-wk exposure or up to 52 wk PE in mice.</t>
      </text>
    </comment>
    <comment ref="AM779" authorId="711" shapeId="0" xr:uid="{ABF58E4D-8402-47AB-84BE-E048A531EE54}">
      <text>
        <t>[Threaded comment]
Your version of Excel allows you to read this threaded comment; however, any edits to it will get removed if the file is opened in a newer version of Excel. Learn more: https://go.microsoft.com/fwlink/?linkid=870924
Comment:
    P. 92 of Bermudez_2002.</t>
      </text>
    </comment>
    <comment ref="B780" authorId="712" shapeId="0" xr:uid="{5E729AAA-5B1C-4A5F-958D-2928C55CC708}">
      <text>
        <t>[Threaded comment]
Your version of Excel allows you to read this threaded comment; however, any edits to it will get removed if the file is opened in a newer version of Excel. Learn more: https://go.microsoft.com/fwlink/?linkid=870924
Comment:
    Hamster</t>
      </text>
    </comment>
    <comment ref="AM780" authorId="713" shapeId="0" xr:uid="{7DC09130-65EE-420D-9CF3-3DA115D40FDF}">
      <text>
        <t>[Threaded comment]
Your version of Excel allows you to read this threaded comment; however, any edits to it will get removed if the file is opened in a newer version of Excel. Learn more: https://go.microsoft.com/fwlink/?linkid=870924
Comment:
    No fibrosis observed at end of 13-wk exposure or up to 52 wk PE in hamsters.</t>
      </text>
    </comment>
    <comment ref="AM781" authorId="714" shapeId="0" xr:uid="{6BC44235-A37B-4549-8D91-0A7EF5158019}">
      <text>
        <t>[Threaded comment]
Your version of Excel allows you to read this threaded comment; however, any edits to it will get removed if the file is opened in a newer version of Excel. Learn more: https://go.microsoft.com/fwlink/?linkid=870924
Comment:
    No fibrosis observed at end of 13-wk exposure or up to 52 wk PE in mice.</t>
      </text>
    </comment>
    <comment ref="AM782" authorId="715" shapeId="0" xr:uid="{32B0CC48-C81E-4BC3-BFF7-F6E47711E78E}">
      <text>
        <t>[Threaded comment]
Your version of Excel allows you to read this threaded comment; however, any edits to it will get removed if the file is opened in a newer version of Excel. Learn more: https://go.microsoft.com/fwlink/?linkid=870924
Comment:
    Unclear, but best choice may be a 0-d PE from description on p. 355: ""Rats exposed to 10 mg/m3 exhibited septal thickening...at the end of the exposure period."  
"0-d" is from "...immediately following completion of the 13-week exposure periods" (p. 348).</t>
      </text>
    </comment>
    <comment ref="B783" authorId="716" shapeId="0" xr:uid="{A6C1361A-E224-47FB-B1F9-BFE257C99296}">
      <text>
        <t>[Threaded comment]
Your version of Excel allows you to read this threaded comment; however, any edits to it will get removed if the file is opened in a newer version of Excel. Learn more: https://go.microsoft.com/fwlink/?linkid=870924
Comment:
    Hamster</t>
      </text>
    </comment>
    <comment ref="AM783" authorId="717" shapeId="0" xr:uid="{328D76B3-A1D1-4A32-B1E1-B77ED5B260C9}">
      <text>
        <t>[Threaded comment]
Your version of Excel allows you to read this threaded comment; however, any edits to it will get removed if the file is opened in a newer version of Excel. Learn more: https://go.microsoft.com/fwlink/?linkid=870924
Comment:
    No fibrosis observed at end of 13-wk exposure or up to 52 wk PE in hamsters.</t>
      </text>
    </comment>
    <comment ref="B784" authorId="718" shapeId="0" xr:uid="{828E4CB9-09E4-4A2C-A846-75A09FC78825}">
      <text>
        <t>[Threaded comment]
Your version of Excel allows you to read this threaded comment; however, any edits to it will get removed if the file is opened in a newer version of Excel. Learn more: https://go.microsoft.com/fwlink/?linkid=870924
Comment:
    Note to use these Reuzel data and delete Reuzel in OEB ds - see issues there</t>
      </text>
    </comment>
    <comment ref="B785" authorId="719" shapeId="0" xr:uid="{A69E019B-597B-4E43-B0A4-C825DF686A8F}">
      <text>
        <t>[Threaded comment]
Your version of Excel allows you to read this threaded comment; however, any edits to it will get removed if the file is opened in a newer version of Excel. Learn more: https://go.microsoft.com/fwlink/?linkid=870924
Comment:
    Note to use these Reuzel data and delete Reuzel in OEB ds - see issues there</t>
      </text>
    </comment>
    <comment ref="B786" authorId="720" shapeId="0" xr:uid="{57507AE8-383C-42FA-AB79-41DE216FEF23}">
      <text>
        <t>[Threaded comment]
Your version of Excel allows you to read this threaded comment; however, any edits to it will get removed if the file is opened in a newer version of Excel. Learn more: https://go.microsoft.com/fwlink/?linkid=870924
Comment:
    Note to use these Reuzel data and delete Reuzel in OEB ds - see issues there</t>
      </text>
    </comment>
    <comment ref="B787" authorId="721" shapeId="0" xr:uid="{327306AD-C957-433A-9DAF-C075DFBB44AF}">
      <text>
        <t>[Threaded comment]
Your version of Excel allows you to read this threaded comment; however, any edits to it will get removed if the file is opened in a newer version of Excel. Learn more: https://go.microsoft.com/fwlink/?linkid=870924
Comment:
    Note to use these Reuzel data and delete Reuzel in OEB ds - see issues there</t>
      </text>
    </comment>
    <comment ref="B788" authorId="722" shapeId="0" xr:uid="{A270954C-B634-4455-ABBE-F3FF54A4D709}">
      <text>
        <t>[Threaded comment]
Your version of Excel allows you to read this threaded comment; however, any edits to it will get removed if the file is opened in a newer version of Excel. Learn more: https://go.microsoft.com/fwlink/?linkid=870924
Comment:
    Note to use these Reuzel data and delete Reuzel in OEB ds - see issues there</t>
      </text>
    </comment>
    <comment ref="B789" authorId="723" shapeId="0" xr:uid="{00A72989-2B06-4E7D-9165-3C6DEEA35802}">
      <text>
        <t>[Threaded comment]
Your version of Excel allows you to read this threaded comment; however, any edits to it will get removed if the file is opened in a newer version of Excel. Learn more: https://go.microsoft.com/fwlink/?linkid=870924
Comment:
    Note to use these Reuzel data and delete Reuzel in OEB ds - see issues there</t>
      </text>
    </comment>
    <comment ref="B790" authorId="724" shapeId="0" xr:uid="{6FDA46EA-3668-486B-A2E2-21940A035B71}">
      <text>
        <t>[Threaded comment]
Your version of Excel allows you to read this threaded comment; however, any edits to it will get removed if the file is opened in a newer version of Excel. Learn more: https://go.microsoft.com/fwlink/?linkid=870924
Comment:
    Note to use these Reuzel data and delete Reuzel in OEB ds - see issues there</t>
      </text>
    </comment>
    <comment ref="B791" authorId="725" shapeId="0" xr:uid="{598CAEE6-032A-4768-9B61-E3DE09CC5D1A}">
      <text>
        <t>[Threaded comment]
Your version of Excel allows you to read this threaded comment; however, any edits to it will get removed if the file is opened in a newer version of Excel. Learn more: https://go.microsoft.com/fwlink/?linkid=870924
Comment:
    Note to use these Reuzel data and delete Reuzel in OEB ds - see issues there</t>
      </text>
    </comment>
    <comment ref="B796" authorId="726" shapeId="0" xr:uid="{95853280-19DC-4CE7-8ED7-FBDC33C4EED2}">
      <text>
        <t>[Threaded comment]
Your version of Excel allows you to read this threaded comment; however, any edits to it will get removed if the file is opened in a newer version of Excel. Learn more: https://go.microsoft.com/fwlink/?linkid=870924
Comment:
    less sensitive inflammation endpoint in this study</t>
      </text>
    </comment>
    <comment ref="B797" authorId="727" shapeId="0" xr:uid="{627AC822-8079-4F6D-AB38-8AFCC0F2BD18}">
      <text>
        <t>[Threaded comment]
Your version of Excel allows you to read this threaded comment; however, any edits to it will get removed if the file is opened in a newer version of Excel. Learn more: https://go.microsoft.com/fwlink/?linkid=870924
Comment:
    less sensitive inflammation endpoint in this study</t>
      </text>
    </comment>
    <comment ref="B803" authorId="728" shapeId="0" xr:uid="{C2101763-9D14-4613-A75D-328EE32510C9}">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B804" authorId="729" shapeId="0" xr:uid="{21EB6433-05FF-479B-AEAB-57B88E8D2D8B}">
      <text>
        <t>[Threaded comment]
Your version of Excel allows you to read this threaded comment; however, any edits to it will get removed if the file is opened in a newer version of Excel. Learn more: https://go.microsoft.com/fwlink/?linkid=870924
Comment:
    Only retaining Inflammation results for 28 - 90 days</t>
      </text>
    </comment>
    <comment ref="A806" authorId="730" shapeId="0" xr:uid="{241A7A66-5EAE-4F96-9992-C0A0BAD2D9E0}">
      <text>
        <t>[Threaded comment]
Your version of Excel allows you to read this threaded comment; however, any edits to it will get removed if the file is opened in a newer version of Excel. Learn more: https://go.microsoft.com/fwlink/?linkid=870924
Comment:
    Rownum 567</t>
      </text>
    </comment>
    <comment ref="B808" authorId="731" shapeId="0" xr:uid="{8D368339-6D09-475B-A859-F24026162FC7}">
      <text>
        <t>[Threaded comment]
Your version of Excel allows you to read this threaded comment; however, any edits to it will get removed if the file is opened in a newer version of Excel. Learn more: https://go.microsoft.com/fwlink/?linkid=870924
Comment:
    Duplicate of rownum 759</t>
      </text>
    </comment>
    <comment ref="A809" authorId="732" shapeId="0" xr:uid="{86A2EB5A-A67D-4CAF-B12C-FBBD73007C9B}">
      <text>
        <t>[Threaded comment]
Your version of Excel allows you to read this threaded comment; however, any edits to it will get removed if the file is opened in a newer version of Excel. Learn more: https://go.microsoft.com/fwlink/?linkid=870924
Comment:
    Rownum 108</t>
      </text>
    </comment>
    <comment ref="B809" authorId="733" shapeId="0" xr:uid="{553B696A-2A4C-4C08-AD45-28E73695EC76}">
      <text>
        <t>[Threaded comment]
Your version of Excel allows you to read this threaded comment; however, any edits to it will get removed if the file is opened in a newer version of Excel. Learn more: https://go.microsoft.com/fwlink/?linkid=870924
Comment:
    Duplicate of rownum 756</t>
      </text>
    </comment>
    <comment ref="A810" authorId="734" shapeId="0" xr:uid="{552B4004-33D9-4B58-9E54-28813BCA9916}">
      <text>
        <t>[Threaded comment]
Your version of Excel allows you to read this threaded comment; however, any edits to it will get removed if the file is opened in a newer version of Excel. Learn more: https://go.microsoft.com/fwlink/?linkid=870924
Comment:
    Rownum 109</t>
      </text>
    </comment>
    <comment ref="B810" authorId="735" shapeId="0" xr:uid="{D42ED553-B4D2-4D2D-ACFC-4920D50152CC}">
      <text>
        <t>[Threaded comment]
Your version of Excel allows you to read this threaded comment; however, any edits to it will get removed if the file is opened in a newer version of Excel. Learn more: https://go.microsoft.com/fwlink/?linkid=870924
Comment:
    Duplicate of rownum 753</t>
      </text>
    </comment>
    <comment ref="B811" authorId="736" shapeId="0" xr:uid="{401F8A0A-E145-4456-B951-03F37B7BEA53}">
      <text>
        <t>[Threaded comment]
Your version of Excel allows you to read this threaded comment; however, any edits to it will get removed if the file is opened in a newer version of Excel. Learn more: https://go.microsoft.com/fwlink/?linkid=870924
Comment:
    Duplicate of rownum 760</t>
      </text>
    </comment>
    <comment ref="A812" authorId="737" shapeId="0" xr:uid="{6968776C-D06A-4CD2-B965-00C69DFD9736}">
      <text>
        <t>[Threaded comment]
Your version of Excel allows you to read this threaded comment; however, any edits to it will get removed if the file is opened in a newer version of Excel. Learn more: https://go.microsoft.com/fwlink/?linkid=870924
Comment:
    Rownum 110</t>
      </text>
    </comment>
    <comment ref="B812" authorId="738" shapeId="0" xr:uid="{DABCA11C-F0CC-4900-9F4E-34574D4FB395}">
      <text>
        <t>[Threaded comment]
Your version of Excel allows you to read this threaded comment; however, any edits to it will get removed if the file is opened in a newer version of Excel. Learn more: https://go.microsoft.com/fwlink/?linkid=870924
Comment:
    Duplicate of rownum 757</t>
      </text>
    </comment>
    <comment ref="A813" authorId="739" shapeId="0" xr:uid="{8E1F2922-69BF-44E7-B1B8-4863BC33B1EB}">
      <text>
        <t>[Threaded comment]
Your version of Excel allows you to read this threaded comment; however, any edits to it will get removed if the file is opened in a newer version of Excel. Learn more: https://go.microsoft.com/fwlink/?linkid=870924
Comment:
    Rownum 111</t>
      </text>
    </comment>
    <comment ref="B813" authorId="740" shapeId="0" xr:uid="{22B5D7EA-9CE0-4F04-B23E-6E11B8A42EDF}">
      <text>
        <t xml:space="preserve">[Threaded comment]
Your version of Excel allows you to read this threaded comment; however, any edits to it will get removed if the file is opened in a newer version of Excel. Learn more: https://go.microsoft.com/fwlink/?linkid=870924
Comment:
    Duplicate of rownum 754
</t>
      </text>
    </comment>
    <comment ref="B814" authorId="741" shapeId="0" xr:uid="{A69B60BA-9534-4BE3-85EF-9D28AE958731}">
      <text>
        <t>[Threaded comment]
Your version of Excel allows you to read this threaded comment; however, any edits to it will get removed if the file is opened in a newer version of Excel. Learn more: https://go.microsoft.com/fwlink/?linkid=870924
Comment:
    Duplicate of rownum 761</t>
      </text>
    </comment>
    <comment ref="A815" authorId="742" shapeId="0" xr:uid="{FF6CA1AF-0440-4589-A0DF-424A4E0E2B81}">
      <text>
        <t>[Threaded comment]
Your version of Excel allows you to read this threaded comment; however, any edits to it will get removed if the file is opened in a newer version of Excel. Learn more: https://go.microsoft.com/fwlink/?linkid=870924
Comment:
    Rownum 112</t>
      </text>
    </comment>
    <comment ref="B815" authorId="743" shapeId="0" xr:uid="{C0BBC458-B8DF-4B27-8432-BF11299780FA}">
      <text>
        <t>[Threaded comment]
Your version of Excel allows you to read this threaded comment; however, any edits to it will get removed if the file is opened in a newer version of Excel. Learn more: https://go.microsoft.com/fwlink/?linkid=870924
Comment:
    Duplicate of rownum 758</t>
      </text>
    </comment>
    <comment ref="A816" authorId="744" shapeId="0" xr:uid="{57D0E066-0815-4F06-80C2-5CA619498740}">
      <text>
        <t>[Threaded comment]
Your version of Excel allows you to read this threaded comment; however, any edits to it will get removed if the file is opened in a newer version of Excel. Learn more: https://go.microsoft.com/fwlink/?linkid=870924
Comment:
    Rownum 113</t>
      </text>
    </comment>
    <comment ref="B816" authorId="745" shapeId="0" xr:uid="{C671E650-3B6C-4EBB-955E-D2D985D8487C}">
      <text>
        <t>[Threaded comment]
Your version of Excel allows you to read this threaded comment; however, any edits to it will get removed if the file is opened in a newer version of Excel. Learn more: https://go.microsoft.com/fwlink/?linkid=870924
Comment:
    Duplicate of rowum 755</t>
      </text>
    </comment>
    <comment ref="B817" authorId="746" shapeId="0" xr:uid="{91CAFF5D-F817-4A02-9095-A769CD40F04F}">
      <text>
        <t>[Threaded comment]
Your version of Excel allows you to read this threaded comment; however, any edits to it will get removed if the file is opened in a newer version of Excel. Learn more: https://go.microsoft.com/fwlink/?linkid=870924
Comment:
    Duplicate of rownum 751</t>
      </text>
    </comment>
    <comment ref="B818" authorId="747" shapeId="0" xr:uid="{EFAA524A-6594-40EF-80EB-B2A76FF62233}">
      <text>
        <t>[Threaded comment]
Your version of Excel allows you to read this threaded comment; however, any edits to it will get removed if the file is opened in a newer version of Excel. Learn more: https://go.microsoft.com/fwlink/?linkid=870924
Comment:
    Duplicate of rownum 752</t>
      </text>
    </comment>
    <comment ref="B819" authorId="748" shapeId="0" xr:uid="{9DB40BC3-BC2E-4985-B9E2-50807E61B5E3}">
      <text>
        <t>[Threaded comment]
Your version of Excel allows you to read this threaded comment; however, any edits to it will get removed if the file is opened in a newer version of Excel. Learn more: https://go.microsoft.com/fwlink/?linkid=870924
Comment:
    Duplicate of rownum 750</t>
      </text>
    </comment>
    <comment ref="B820" authorId="749" shapeId="0" xr:uid="{2C93DE02-B580-4797-B4A0-94343F2137B1}">
      <text>
        <t xml:space="preserve">[Threaded comment]
Your version of Excel allows you to read this threaded comment; however, any edits to it will get removed if the file is opened in a newer version of Excel. Learn more: https://go.microsoft.com/fwlink/?linkid=870924
Comment:
    Duplicate data [Solovyeva 2019, Table 2 has same hydroxyproline data as in Sutunkova 2017, Table 3]. </t>
      </text>
    </comment>
    <comment ref="B821" authorId="750" shapeId="0" xr:uid="{2F6C587E-E941-40AD-AEE9-6956B00E57AD}">
      <text>
        <t>[Threaded comment]
Your version of Excel allows you to read this threaded comment; however, any edits to it will get removed if the file is opened in a newer version of Excel. Learn more: https://go.microsoft.com/fwlink/?linkid=870924
Comment:
    Duplicate data [Solovyeva 2019, Table 2 has same hydroxyproline data as in Sutunkova 2017, Table 3]/</t>
      </text>
    </comment>
    <comment ref="B822" authorId="751" shapeId="0" xr:uid="{989FF969-0C86-44AA-9058-8606D163FDDE}">
      <text>
        <t>[Threaded comment]
Your version of Excel allows you to read this threaded comment; however, any edits to it will get removed if the file is opened in a newer version of Excel. Learn more: https://go.microsoft.com/fwlink/?linkid=870924
Comment:
    IT, not inhalation</t>
      </text>
    </comment>
    <comment ref="U823" authorId="752" shapeId="0" xr:uid="{E0074A40-8F91-4C7B-BD1B-B9EFA5E38AF6}">
      <text>
        <t>[Threaded comment]
Your version of Excel allows you to read this threaded comment; however, any edits to it will get removed if the file is opened in a newer version of Excel. Learn more: https://go.microsoft.com/fwlink/?linkid=870924
Comment:
    BMDL05 - fit with a BMR of added 10%, then linear interpolation to 5% (divide by 2)</t>
      </text>
    </comment>
    <comment ref="AB823" authorId="753" shapeId="0" xr:uid="{71EC2C3A-4BAD-4F75-8B5B-2F21BA1890FE}">
      <text>
        <t>[Threaded comment]
Your version of Excel allows you to read this threaded comment; however, any edits to it will get removed if the file is opened in a newer version of Excel. Learn more: https://go.microsoft.com/fwlink/?linkid=870924
Comment:
    BMDL05 - fit with a BMR of added 10%, then linear interpolation to 5% (divide by 2)</t>
      </text>
    </comment>
    <comment ref="U824" authorId="754" shapeId="0" xr:uid="{07C47297-B50C-4EFE-A782-81D08338932A}">
      <text>
        <t>[Threaded comment]
Your version of Excel allows you to read this threaded comment; however, any edits to it will get removed if the file is opened in a newer version of Excel. Learn more: https://go.microsoft.com/fwlink/?linkid=870924
Comment:
    BMDL05 - fit with a BMR of added 10%, then linear interpolation to 5% (divide by 2)</t>
      </text>
    </comment>
    <comment ref="AB824" authorId="755" shapeId="0" xr:uid="{D0625F0B-5434-4B1C-AA12-BE4D70013707}">
      <text>
        <t>[Threaded comment]
Your version of Excel allows you to read this threaded comment; however, any edits to it will get removed if the file is opened in a newer version of Excel. Learn more: https://go.microsoft.com/fwlink/?linkid=870924
Comment:
    BMDL05 - fit with a BMR of added 10%, then linear interpolation to 5% (divide by 2)</t>
      </text>
    </comment>
    <comment ref="J825" authorId="756" shapeId="0" xr:uid="{44823BAA-CDF0-490A-8CBB-5A26D5B4E3C9}">
      <text>
        <t>[Threaded comment]
Your version of Excel allows you to read this threaded comment; however, any edits to it will get removed if the file is opened in a newer version of Excel. Learn more: https://go.microsoft.com/fwlink/?linkid=870924
Comment:
    Was previously incorrectly listed as Nano</t>
      </text>
    </comment>
    <comment ref="U825" authorId="757" shapeId="0" xr:uid="{5FB7BDEF-B2D1-4C61-9043-E6C9F7AD38D5}">
      <text>
        <t>[Threaded comment]
Your version of Excel allows you to read this threaded comment; however, any edits to it will get removed if the file is opened in a newer version of Excel. Learn more: https://go.microsoft.com/fwlink/?linkid=870924
Comment:
    BMDL05 - fit with a BMR of added 10%, then linear interpolation to 5% (divide by 2)</t>
      </text>
    </comment>
    <comment ref="AB825" authorId="758" shapeId="0" xr:uid="{FB003A21-AFF0-4308-9BB0-ACDCF8F7ABBC}">
      <text>
        <t>[Threaded comment]
Your version of Excel allows you to read this threaded comment; however, any edits to it will get removed if the file is opened in a newer version of Excel. Learn more: https://go.microsoft.com/fwlink/?linkid=870924
Comment:
    BMDL05 - fit with a BMR of added 10%, then linear interpolation to 5% (divide by 2)</t>
      </text>
    </comment>
    <comment ref="J826" authorId="759" shapeId="0" xr:uid="{099E4B89-6FBC-47A3-9627-A3A028BBC734}">
      <text>
        <t>[Threaded comment]
Your version of Excel allows you to read this threaded comment; however, any edits to it will get removed if the file is opened in a newer version of Excel. Learn more: https://go.microsoft.com/fwlink/?linkid=870924
Comment:
    Was previously incorrectly listed as Nano</t>
      </text>
    </comment>
    <comment ref="U826" authorId="760" shapeId="0" xr:uid="{E4604E22-B54A-4689-992C-D0238E33019D}">
      <text>
        <t>[Threaded comment]
Your version of Excel allows you to read this threaded comment; however, any edits to it will get removed if the file is opened in a newer version of Excel. Learn more: https://go.microsoft.com/fwlink/?linkid=870924
Comment:
    BMDL05 - fit with a BMR of added 10%, then linear interpolation to 5% (divide by 2)</t>
      </text>
    </comment>
    <comment ref="AB826" authorId="761" shapeId="0" xr:uid="{4F21E68E-DEF7-43F0-9C92-5D0AB7FE1884}">
      <text>
        <t>[Threaded comment]
Your version of Excel allows you to read this threaded comment; however, any edits to it will get removed if the file is opened in a newer version of Excel. Learn more: https://go.microsoft.com/fwlink/?linkid=870924
Comment:
    BMDL05 - fit with a BMR of added 10%, then linear interpolation to 5% (divide by 2)</t>
      </text>
    </comment>
    <comment ref="B827" authorId="762" shapeId="0" xr:uid="{E6508A54-CCE3-457F-995C-316ECC0F7FDE}">
      <text>
        <t>[Threaded comment]
Your version of Excel allows you to read this threaded comment; however, any edits to it will get removed if the file is opened in a newer version of Excel. Learn more: https://go.microsoft.com/fwlink/?linkid=870924
Comment:
    Cancer; no BMDL estimable so no OEB</t>
      </text>
    </comment>
    <comment ref="J827" authorId="763" shapeId="0" xr:uid="{D5AA20C4-7AA9-4F6F-B165-FB8AE532DA65}">
      <text>
        <t>[Threaded comment]
Your version of Excel allows you to read this threaded comment; however, any edits to it will get removed if the file is opened in a newer version of Excel. Learn more: https://go.microsoft.com/fwlink/?linkid=870924
Comment:
    Was previously incorrectly listed as Nano</t>
      </text>
    </comment>
    <comment ref="J828" authorId="764" shapeId="0" xr:uid="{89B9423C-F67E-48D0-BF28-26CA37873C72}">
      <text>
        <t>[Threaded comment]
Your version of Excel allows you to read this threaded comment; however, any edits to it will get removed if the file is opened in a newer version of Excel. Learn more: https://go.microsoft.com/fwlink/?linkid=870924
Comment:
    Was previously incorrectly listed as Nano</t>
      </text>
    </comment>
    <comment ref="U828" authorId="765" shapeId="0" xr:uid="{3C85FEA4-8B2A-4411-B97E-7D04F0CC8AE2}">
      <text>
        <t>[Threaded comment]
Your version of Excel allows you to read this threaded comment; however, any edits to it will get removed if the file is opened in a newer version of Excel. Learn more: https://go.microsoft.com/fwlink/?linkid=870924
Comment:
    BMDL05 - fit with a BMR of added 10%, then linear interpolation to 5% (divide by 2)</t>
      </text>
    </comment>
    <comment ref="AB828" authorId="766" shapeId="0" xr:uid="{52B55920-591C-4F03-BCEF-0521964E9B21}">
      <text>
        <t>[Threaded comment]
Your version of Excel allows you to read this threaded comment; however, any edits to it will get removed if the file is opened in a newer version of Excel. Learn more: https://go.microsoft.com/fwlink/?linkid=870924
Comment:
    BMDL05 - fit with a BMR of added 10%, then linear interpolation to 5% (divide by 2)</t>
      </text>
    </comment>
    <comment ref="U829" authorId="767" shapeId="0" xr:uid="{9C27DBD2-E138-4AFD-8708-F9DC9F6BA0D5}">
      <text>
        <t>[Threaded comment]
Your version of Excel allows you to read this threaded comment; however, any edits to it will get removed if the file is opened in a newer version of Excel. Learn more: https://go.microsoft.com/fwlink/?linkid=870924
Comment:
    BMDL05 - fit with a BMR of added 10%, then linear interpolation to 5% (divide by 2)</t>
      </text>
    </comment>
    <comment ref="AB829" authorId="768" shapeId="0" xr:uid="{491B2CDF-C515-41A7-953A-D79CFC07E80E}">
      <text>
        <t>[Threaded comment]
Your version of Excel allows you to read this threaded comment; however, any edits to it will get removed if the file is opened in a newer version of Excel. Learn more: https://go.microsoft.com/fwlink/?linkid=870924
Comment:
    BMDL05 - fit with a BMR of added 10%, then linear interpolation to 5% (divide by 2)</t>
      </text>
    </comment>
    <comment ref="B830" authorId="769" shapeId="0" xr:uid="{A74DBB4F-E1BD-4DEF-87A6-D5AC5BB05C14}">
      <text>
        <t>[Threaded comment]
Your version of Excel allows you to read this threaded comment; however, any edits to it will get removed if the file is opened in a newer version of Excel. Learn more: https://go.microsoft.com/fwlink/?linkid=870924
Comment:
    Cancer; no BMDL estimable so no OEB</t>
      </text>
    </comment>
    <comment ref="B831" authorId="770" shapeId="0" xr:uid="{8EA3FAF7-A765-4E9C-A8C5-2D6F8EA0BDB6}">
      <text>
        <t>[Threaded comment]
Your version of Excel allows you to read this threaded comment; however, any edits to it will get removed if the file is opened in a newer version of Excel. Learn more: https://go.microsoft.com/fwlink/?linkid=870924
Comment:
    Bronchoalveolar Lavage section (p. 6-7 of 17) does not specify a post-exposure day. Fig. 4 (BAL) says "exposed for 4 weeks." However, on p. 3/17, for the 4-wk exposure, it says "with serial sacrifices during post exposure weeks 1, 8 and 24." Thus, the PE time for BAL is unclear, but earliest was "during" post exposure week 1. [1st data point for study day is not specified on x-axis but between 0 and 50].</t>
      </text>
    </comment>
    <comment ref="J831" authorId="771" shapeId="0" xr:uid="{D97C74B1-ED40-422E-9FC7-0D91538CF8AA}">
      <text>
        <t>[Threaded comment]
Your version of Excel allows you to read this threaded comment; however, any edits to it will get removed if the file is opened in a newer version of Excel. Learn more: https://go.microsoft.com/fwlink/?linkid=870924
Comment:
    "Pigment-sized"</t>
      </text>
    </comment>
    <comment ref="AM831" authorId="772" shapeId="0" xr:uid="{A8CCB21B-B7BA-48E4-BD0A-EE42AA2EB4B6}">
      <text>
        <t>[Threaded comment]
Your version of Excel allows you to read this threaded comment; however, any edits to it will get removed if the file is opened in a newer version of Excel. Learn more: https://go.microsoft.com/fwlink/?linkid=870924
Comment:
    Bronchoalveolar Lavage section (p. 6-7 of 17) does not specify a post-exposure day. Fig. 4 (BAL) says "exposed for 4 weeks", and Table 6 (BAL) says "following a 13 week exposure."
Infer that BAL post-exposure is day 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tc={080FED4C-D583-4369-BE3E-30042CF07444}</author>
    <author>tc={FA8271AB-3BD0-45B6-87E0-D7A49EB90A42}</author>
    <author>tc={9884D08B-0D03-4428-8812-D007DE4DD0A7}</author>
    <author>tc={6198E3DA-9F32-4FE4-B04F-504C4790C92B}</author>
    <author>tc={DF4C765D-0919-4FBD-A778-18E09951F564}</author>
    <author>tc={03AAE3CE-B0D2-458D-A650-76E8F24060FF}</author>
    <author>tc={C0306777-D3C1-4594-8A09-2E0819E95B69}</author>
    <author>tc={E66C8DC6-0398-4B6B-BF0F-FEAE86814230}</author>
    <author>tc={72DD8696-247A-4D4A-8551-0D5883E9A836}</author>
    <author>tc={0A9AF782-4476-424A-BF7D-C049142CA7D5}</author>
    <author>tc={9CBA5CC8-BC4C-47AB-8C15-11B169066DD6}</author>
    <author>tc={664F795D-B8BC-45ED-9B27-F0B3D98ED53D}</author>
    <author>tc={BFF82004-3C1D-4E4B-A243-1A8D4B36C387}</author>
    <author>tc={7FF8E418-745F-41F0-A2C2-8CC358E6D946}</author>
    <author>tc={A68BB02E-D65C-4794-A45C-21DC6CD7695F}</author>
    <author>tc={F0EE8AE8-6022-4B32-8140-5A0C7E7FA217}</author>
    <author>tc={C7151E2F-CE7D-4579-B6AC-2E86AA75B8B9}</author>
    <author>tc={A19B82F2-B6A5-4383-958B-CAEDB11D4A21}</author>
    <author>tc={33737709-3358-4122-A5B7-C4895D72D105}</author>
    <author>tc={3716363F-5C3D-48B4-8E69-298135DDDC24}</author>
    <author>tc={AD9EE5C0-F85C-47EA-A8A4-237C3CFBCB9C}</author>
    <author>tc={78BA571E-E704-451B-9C61-79FD69EEA4F5}</author>
    <author>tc={38095A17-5564-4FF4-B85F-CEAD34760C88}</author>
    <author>tc={9DF22A22-CB09-414E-A3E7-D92D7DFD9A55}</author>
    <author>tc={96F02B6E-D7D5-4DB0-A6C8-1A89AD9BD524}</author>
    <author>tc={80CCB3B7-04B2-4DEE-A811-E613980818EB}</author>
    <author>tc={E27E0A33-ED85-4BD7-9B7E-E77DEC2F1931}</author>
    <author>tc={40652896-D9D8-49BF-8F0B-9C573C833B2F}</author>
    <author>tc={59052D23-09DD-4395-A908-8EF5BA13D9B0}</author>
    <author>tc={41FA3CE9-3B98-490A-A334-5A6C90C8F767}</author>
    <author>tc={035C4AAC-2C29-4741-A85F-0806BCD87410}</author>
    <author>tc={39A61943-AF09-4CB8-BE52-DCE6BB6626AA}</author>
    <author>tc={B0D9E88F-294D-4718-BE5F-21D67585BC58}</author>
    <author>tc={3947FD5A-9469-463D-AB15-6F5B6A96BEA6}</author>
    <author>tc={D3F28CCA-DAAC-42BE-8FEE-EC9E23A3B70E}</author>
    <author>tc={04DFC0BF-5D56-48B4-AEA5-70E64721A6BB}</author>
    <author>tc={D67881EA-4424-46EE-A814-C846CE1A4D00}</author>
    <author>tc={F7CB573C-E372-45A6-B252-7392811F2903}</author>
    <author>tc={6A365317-1DD5-41A7-9AE6-01283F1C1127}</author>
    <author>tc={ADDBA3E9-2F9C-4954-9867-D1B9B66052DB}</author>
    <author>tc={BF982D37-1686-46F4-A5FE-A74DB42338AA}</author>
    <author>tc={DDAB6E6E-A271-4981-B5F7-30FCD307CB9C}</author>
    <author>tc={C0BECD8D-854A-4881-8071-4E2368722C20}</author>
    <author>tc={6550A0F5-AFF1-4726-853F-A9B38C87C1B9}</author>
    <author>tc={9CF5EDD1-B69A-49D5-B6CB-D7380ACEFED0}</author>
    <author>tc={29569B50-BC48-481D-94DD-12C118FCC1B2}</author>
    <author>tc={18F39251-10C1-4B80-9037-384BBEE2D53A}</author>
    <author>tc={07282C51-E457-4ABB-B8B6-25ED5E171834}</author>
    <author>tc={E5A4E04E-B0CD-4A82-9D1E-C870DC51367C}</author>
    <author>tc={56EAA7D4-C91F-42D5-A4C4-A998D6000161}</author>
    <author>tc={1AF09E29-5C1A-4F18-9A23-B9CB7955B0EC}</author>
    <author>tc={B77EE655-5149-4FD2-B37C-0EC1BE9F4E1F}</author>
    <author>tc={520D94E1-7CA2-4658-9BF3-2F1E19E3004F}</author>
    <author>tc={EB26696F-F536-4F06-AB79-0E50AE144D9D}</author>
    <author>tc={89FCB6A6-A4AD-4E75-88C9-B4CB23CFF63D}</author>
    <author>tc={89792FF4-E029-4A8D-9B0E-517577A96BCC}</author>
    <author>tc={55D46D21-DBB7-4C4A-9452-0EA5525933C0}</author>
    <author>tc={DF82F058-9061-4302-BD6C-8BED7B18A7F1}</author>
    <author>tc={9821D391-BB39-4617-97F5-5DB4ADF05C71}</author>
    <author>tc={E46A3BFF-80EF-4866-99C6-2E936C99E621}</author>
    <author>tc={359E0BEA-26B3-4A1F-B9B7-5BE1B44A3A0E}</author>
    <author>tc={4F591ED7-5793-4F22-AE13-EEC2BA19CFFE}</author>
    <author>tc={D0ACE3F0-BF29-4DFA-B231-F31DE0FD600C}</author>
    <author>tc={7121D626-32E4-4B70-9C9F-5957F6475961}</author>
    <author>tc={AD86AC74-3055-49F1-B181-B33EE848B1EE}</author>
    <author>tc={F160E0C7-181C-44CC-8E3E-7ECA7F757764}</author>
    <author>tc={99016AF8-9288-4436-ADF0-4D3BBC69E512}</author>
    <author>tc={0A4ADEEC-C5FF-4054-A56F-E322B334D3B2}</author>
    <author>tc={57C93AA5-FAA0-40A5-8B36-14E069F0953D}</author>
    <author>tc={30EF3D33-F5AD-4B58-BB94-16FD86997CC6}</author>
    <author>tc={F7B0D889-11F4-47D3-A93F-4068137E83DD}</author>
    <author>tc={F503E411-89BF-4468-A3DD-92CC6F46BD42}</author>
    <author>tc={C6F2B00C-4F96-4E8A-83F2-C17CD1385572}</author>
    <author>tc={8048BF6A-EFF5-4892-BEA5-310F8D5B60AA}</author>
    <author>tc={80D073A4-A96D-481C-9E52-9A685C34F755}</author>
    <author>tc={5689433A-8A40-429C-8010-12C512290119}</author>
    <author>tc={4B5F3C0F-5946-42DD-BE94-35F50A322F0E}</author>
    <author>tc={D42B7105-E020-474D-8E2C-BC1BA276511D}</author>
    <author>tc={86A87D80-AA48-4818-8C4C-669BC89C971B}</author>
    <author>tc={F44509CE-128A-4B55-94C4-E0BC910EBDEA}</author>
    <author>tc={95896904-22A4-4548-A9E2-72D0301AF7EC}</author>
    <author>tc={9BDF2514-7920-4076-98B3-63737EB92182}</author>
    <author>tc={74FDC072-B078-4C77-8FE1-A6660C92879F}</author>
    <author>tc={A1F7E8D1-EE9C-432A-887A-AB5EC507BB1F}</author>
    <author>tc={239EFE74-86C7-4D69-B221-9E0EE3E7B575}</author>
    <author>tc={2F9E2D64-64F3-466A-BD47-C120E3A4961D}</author>
    <author>tc={45B1EE3E-075E-4509-9F41-306BF5F52857}</author>
    <author>tc={DB8463FF-6FF3-41CD-A279-82C4108F2D83}</author>
    <author>tc={079C9C02-3113-418C-8C7A-F4ACAA080C2B}</author>
    <author>tc={30794FA9-355F-4C43-9302-7D05CFD88E5A}</author>
    <author>tc={F4C0A2FC-D1EA-44A6-9D40-49657E1A3F72}</author>
    <author>tc={7D990118-2FF5-4110-B554-77B982053964}</author>
    <author>tc={66B489CB-D4C5-434A-B75F-D1ADA10456CC}</author>
    <author>tc={1723FB2E-5C8E-4837-84B4-2157E6353CDA}</author>
    <author>tc={1CE49CFF-1DF7-4D9A-AB85-2B44B2FE5B6E}</author>
    <author>tc={405F9FDE-9DF2-49FC-98D3-1AFA4F276E77}</author>
    <author>tc={0AA14D98-FCA5-4E57-B1A0-9D89F3615928}</author>
  </authors>
  <commentList>
    <comment ref="D1" authorId="0" shapeId="0" xr:uid="{080FED4C-D583-4369-BE3E-30042CF07444}">
      <text>
        <t>[Threaded comment]
Your version of Excel allows you to read this threaded comment; however, any edits to it will get removed if the file is opened in a newer version of Excel. Learn more: https://go.microsoft.com/fwlink/?linkid=870924
Comment:
    From "Scale_rev"</t>
      </text>
    </comment>
    <comment ref="E1" authorId="1" shapeId="0" xr:uid="{FA8271AB-3BD0-45B6-87E0-D7A49EB90A42}">
      <text>
        <t>[Threaded comment]
Your version of Excel allows you to read this threaded comment; however, any edits to it will get removed if the file is opened in a newer version of Excel. Learn more: https://go.microsoft.com/fwlink/?linkid=870924
Comment:
    This is the "equivalent" OEB based on the cOELs in clusters 1-8. See table 5-1 in the technical report.</t>
      </text>
    </comment>
    <comment ref="B2" authorId="2" shapeId="0" xr:uid="{9884D08B-0D03-4428-8812-D007DE4DD0A7}">
      <text>
        <t>[Threaded comment]
Your version of Excel allows you to read this threaded comment; however, any edits to it will get removed if the file is opened in a newer version of Excel. Learn more: https://go.microsoft.com/fwlink/?linkid=870924
Comment:
    Edited from TiO2</t>
      </text>
    </comment>
    <comment ref="B3" authorId="3" shapeId="0" xr:uid="{6198E3DA-9F32-4FE4-B04F-504C4790C92B}">
      <text>
        <t>[Threaded comment]
Your version of Excel allows you to read this threaded comment; however, any edits to it will get removed if the file is opened in a newer version of Excel. Learn more: https://go.microsoft.com/fwlink/?linkid=870924
Comment:
    Edited from TiO2</t>
      </text>
    </comment>
    <comment ref="B4" authorId="4" shapeId="0" xr:uid="{DF4C765D-0919-4FBD-A778-18E09951F564}">
      <text>
        <t xml:space="preserve">[Threaded comment]
Your version of Excel allows you to read this threaded comment; however, any edits to it will get removed if the file is opened in a newer version of Excel. Learn more: https://go.microsoft.com/fwlink/?linkid=870924
Comment:
    Edited from Fe3O4
</t>
      </text>
    </comment>
    <comment ref="B5" authorId="5" shapeId="0" xr:uid="{03AAE3CE-B0D2-458D-A650-76E8F24060FF}">
      <text>
        <t>[Threaded comment]
Your version of Excel allows you to read this threaded comment; however, any edits to it will get removed if the file is opened in a newer version of Excel. Learn more: https://go.microsoft.com/fwlink/?linkid=870924
Comment:
    Edited from ZnO</t>
      </text>
    </comment>
    <comment ref="B6" authorId="6" shapeId="0" xr:uid="{C0306777-D3C1-4594-8A09-2E0819E95B69}">
      <text>
        <t>[Threaded comment]
Your version of Excel allows you to read this threaded comment; however, any edits to it will get removed if the file is opened in a newer version of Excel. Learn more: https://go.microsoft.com/fwlink/?linkid=870924
Comment:
    Edited from ZnO</t>
      </text>
    </comment>
    <comment ref="B7" authorId="7" shapeId="0" xr:uid="{E66C8DC6-0398-4B6B-BF0F-FEAE86814230}">
      <text>
        <t>[Threaded comment]
Your version of Excel allows you to read this threaded comment; however, any edits to it will get removed if the file is opened in a newer version of Excel. Learn more: https://go.microsoft.com/fwlink/?linkid=870924
Comment:
    Edited from ZnO</t>
      </text>
    </comment>
    <comment ref="B8" authorId="8" shapeId="0" xr:uid="{72DD8696-247A-4D4A-8551-0D5883E9A836}">
      <text>
        <t>[Threaded comment]
Your version of Excel allows you to read this threaded comment; however, any edits to it will get removed if the file is opened in a newer version of Excel. Learn more: https://go.microsoft.com/fwlink/?linkid=870924
Comment:
    Edited from MWCNT</t>
      </text>
    </comment>
    <comment ref="B9" authorId="9" shapeId="0" xr:uid="{0A9AF782-4476-424A-BF7D-C049142CA7D5}">
      <text>
        <t>[Threaded comment]
Your version of Excel allows you to read this threaded comment; however, any edits to it will get removed if the file is opened in a newer version of Excel. Learn more: https://go.microsoft.com/fwlink/?linkid=870924
Comment:
    Edited from MWCNT</t>
      </text>
    </comment>
    <comment ref="B10" authorId="10" shapeId="0" xr:uid="{9CBA5CC8-BC4C-47AB-8C15-11B169066DD6}">
      <text>
        <t>[Threaded comment]
Your version of Excel allows you to read this threaded comment; however, any edits to it will get removed if the file is opened in a newer version of Excel. Learn more: https://go.microsoft.com/fwlink/?linkid=870924
Comment:
    Edited from MWCNT</t>
      </text>
    </comment>
    <comment ref="B11" authorId="11" shapeId="0" xr:uid="{664F795D-B8BC-45ED-9B27-F0B3D98ED53D}">
      <text>
        <t>[Threaded comment]
Your version of Excel allows you to read this threaded comment; however, any edits to it will get removed if the file is opened in a newer version of Excel. Learn more: https://go.microsoft.com/fwlink/?linkid=870924
Comment:
    Edited from MWCNT</t>
      </text>
    </comment>
    <comment ref="B12" authorId="12" shapeId="0" xr:uid="{BFF82004-3C1D-4E4B-A243-1A8D4B36C387}">
      <text>
        <t>[Threaded comment]
Your version of Excel allows you to read this threaded comment; however, any edits to it will get removed if the file is opened in a newer version of Excel. Learn more: https://go.microsoft.com/fwlink/?linkid=870924
Comment:
    Edited from MWCNT</t>
      </text>
    </comment>
    <comment ref="B13" authorId="13" shapeId="0" xr:uid="{7FF8E418-745F-41F0-A2C2-8CC358E6D946}">
      <text>
        <t>[Threaded comment]
Your version of Excel allows you to read this threaded comment; however, any edits to it will get removed if the file is opened in a newer version of Excel. Learn more: https://go.microsoft.com/fwlink/?linkid=870924
Comment:
    Edited from MWCNT</t>
      </text>
    </comment>
    <comment ref="B14" authorId="14" shapeId="0" xr:uid="{A68BB02E-D65C-4794-A45C-21DC6CD7695F}">
      <text>
        <t>[Threaded comment]
Your version of Excel allows you to read this threaded comment; however, any edits to it will get removed if the file is opened in a newer version of Excel. Learn more: https://go.microsoft.com/fwlink/?linkid=870924
Comment:
    Edited from MWCNT</t>
      </text>
    </comment>
    <comment ref="B15" authorId="15" shapeId="0" xr:uid="{F0EE8AE8-6022-4B32-8140-5A0C7E7FA217}">
      <text>
        <t>[Threaded comment]
Your version of Excel allows you to read this threaded comment; however, any edits to it will get removed if the file is opened in a newer version of Excel. Learn more: https://go.microsoft.com/fwlink/?linkid=870924
Comment:
    Edited from MWCNT</t>
      </text>
    </comment>
    <comment ref="B16" authorId="16" shapeId="0" xr:uid="{C7151E2F-CE7D-4579-B6AC-2E86AA75B8B9}">
      <text>
        <t>[Threaded comment]
Your version of Excel allows you to read this threaded comment; however, any edits to it will get removed if the file is opened in a newer version of Excel. Learn more: https://go.microsoft.com/fwlink/?linkid=870924
Comment:
    Edited from MWCNT</t>
      </text>
    </comment>
    <comment ref="B17" authorId="17" shapeId="0" xr:uid="{A19B82F2-B6A5-4383-958B-CAEDB11D4A21}">
      <text>
        <t>[Threaded comment]
Your version of Excel allows you to read this threaded comment; however, any edits to it will get removed if the file is opened in a newer version of Excel. Learn more: https://go.microsoft.com/fwlink/?linkid=870924
Comment:
    Edited from TiO2</t>
      </text>
    </comment>
    <comment ref="B18" authorId="18" shapeId="0" xr:uid="{33737709-3358-4122-A5B7-C4895D72D105}">
      <text>
        <t>[Threaded comment]
Your version of Excel allows you to read this threaded comment; however, any edits to it will get removed if the file is opened in a newer version of Excel. Learn more: https://go.microsoft.com/fwlink/?linkid=870924
Comment:
    Edited from MWCNT</t>
      </text>
    </comment>
    <comment ref="B19" authorId="19" shapeId="0" xr:uid="{3716363F-5C3D-48B4-8E69-298135DDDC24}">
      <text>
        <t>[Threaded comment]
Your version of Excel allows you to read this threaded comment; however, any edits to it will get removed if the file is opened in a newer version of Excel. Learn more: https://go.microsoft.com/fwlink/?linkid=870924
Comment:
    Edited from MWCNT</t>
      </text>
    </comment>
    <comment ref="B20" authorId="20" shapeId="0" xr:uid="{AD9EE5C0-F85C-47EA-A8A4-237C3CFBCB9C}">
      <text>
        <t>[Threaded comment]
Your version of Excel allows you to read this threaded comment; however, any edits to it will get removed if the file is opened in a newer version of Excel. Learn more: https://go.microsoft.com/fwlink/?linkid=870924
Comment:
    Edited from MWCNT</t>
      </text>
    </comment>
    <comment ref="B21" authorId="21" shapeId="0" xr:uid="{78BA571E-E704-451B-9C61-79FD69EEA4F5}">
      <text>
        <t>[Threaded comment]
Your version of Excel allows you to read this threaded comment; however, any edits to it will get removed if the file is opened in a newer version of Excel. Learn more: https://go.microsoft.com/fwlink/?linkid=870924
Comment:
    Edited from TiO2</t>
      </text>
    </comment>
    <comment ref="B22" authorId="22" shapeId="0" xr:uid="{38095A17-5564-4FF4-B85F-CEAD34760C88}">
      <text>
        <t>[Threaded comment]
Your version of Excel allows you to read this threaded comment; however, any edits to it will get removed if the file is opened in a newer version of Excel. Learn more: https://go.microsoft.com/fwlink/?linkid=870924
Comment:
    Edited from TiO2</t>
      </text>
    </comment>
    <comment ref="B23" authorId="23" shapeId="0" xr:uid="{9DF22A22-CB09-414E-A3E7-D92D7DFD9A55}">
      <text>
        <t>[Threaded comment]
Your version of Excel allows you to read this threaded comment; however, any edits to it will get removed if the file is opened in a newer version of Excel. Learn more: https://go.microsoft.com/fwlink/?linkid=870924
Comment:
    Edited from TiO2</t>
      </text>
    </comment>
    <comment ref="B24" authorId="24" shapeId="0" xr:uid="{96F02B6E-D7D5-4DB0-A6C8-1A89AD9BD524}">
      <text>
        <t>[Threaded comment]
Your version of Excel allows you to read this threaded comment; however, any edits to it will get removed if the file is opened in a newer version of Excel. Learn more: https://go.microsoft.com/fwlink/?linkid=870924
Comment:
    Edited from TiO2</t>
      </text>
    </comment>
    <comment ref="B25" authorId="25" shapeId="0" xr:uid="{80CCB3B7-04B2-4DEE-A811-E613980818EB}">
      <text>
        <t>[Threaded comment]
Your version of Excel allows you to read this threaded comment; however, any edits to it will get removed if the file is opened in a newer version of Excel. Learn more: https://go.microsoft.com/fwlink/?linkid=870924
Comment:
    Edited from TiO2</t>
      </text>
    </comment>
    <comment ref="B26" authorId="26" shapeId="0" xr:uid="{E27E0A33-ED85-4BD7-9B7E-E77DEC2F1931}">
      <text>
        <t>[Threaded comment]
Your version of Excel allows you to read this threaded comment; however, any edits to it will get removed if the file is opened in a newer version of Excel. Learn more: https://go.microsoft.com/fwlink/?linkid=870924
Comment:
    Edited from TiO2</t>
      </text>
    </comment>
    <comment ref="B27" authorId="27" shapeId="0" xr:uid="{40652896-D9D8-49BF-8F0B-9C573C833B2F}">
      <text>
        <t>[Threaded comment]
Your version of Excel allows you to read this threaded comment; however, any edits to it will get removed if the file is opened in a newer version of Excel. Learn more: https://go.microsoft.com/fwlink/?linkid=870924
Comment:
    Edited from TiO2</t>
      </text>
    </comment>
    <comment ref="B28" authorId="28" shapeId="0" xr:uid="{59052D23-09DD-4395-A908-8EF5BA13D9B0}">
      <text>
        <t>[Threaded comment]
Your version of Excel allows you to read this threaded comment; however, any edits to it will get removed if the file is opened in a newer version of Excel. Learn more: https://go.microsoft.com/fwlink/?linkid=870924
Comment:
    Edited from TiO2</t>
      </text>
    </comment>
    <comment ref="B29" authorId="29" shapeId="0" xr:uid="{41FA3CE9-3B98-490A-A334-5A6C90C8F767}">
      <text>
        <t>[Threaded comment]
Your version of Excel allows you to read this threaded comment; however, any edits to it will get removed if the file is opened in a newer version of Excel. Learn more: https://go.microsoft.com/fwlink/?linkid=870924
Comment:
    Edited from MWCNT</t>
      </text>
    </comment>
    <comment ref="B30" authorId="30" shapeId="0" xr:uid="{035C4AAC-2C29-4741-A85F-0806BCD87410}">
      <text>
        <t>[Threaded comment]
Your version of Excel allows you to read this threaded comment; however, any edits to it will get removed if the file is opened in a newer version of Excel. Learn more: https://go.microsoft.com/fwlink/?linkid=870924
Comment:
    Edited from MWCNT</t>
      </text>
    </comment>
    <comment ref="B31" authorId="31" shapeId="0" xr:uid="{39A61943-AF09-4CB8-BE52-DCE6BB6626AA}">
      <text>
        <t>[Threaded comment]
Your version of Excel allows you to read this threaded comment; however, any edits to it will get removed if the file is opened in a newer version of Excel. Learn more: https://go.microsoft.com/fwlink/?linkid=870924
Comment:
    Edited from MWCNT</t>
      </text>
    </comment>
    <comment ref="B32" authorId="32" shapeId="0" xr:uid="{B0D9E88F-294D-4718-BE5F-21D67585BC58}">
      <text>
        <t>[Threaded comment]
Your version of Excel allows you to read this threaded comment; however, any edits to it will get removed if the file is opened in a newer version of Excel. Learn more: https://go.microsoft.com/fwlink/?linkid=870924
Comment:
    Edited from MWCNT</t>
      </text>
    </comment>
    <comment ref="B33" authorId="33" shapeId="0" xr:uid="{3947FD5A-9469-463D-AB15-6F5B6A96BEA6}">
      <text>
        <t>[Threaded comment]
Your version of Excel allows you to read this threaded comment; however, any edits to it will get removed if the file is opened in a newer version of Excel. Learn more: https://go.microsoft.com/fwlink/?linkid=870924
Comment:
    Edited from MWCNT</t>
      </text>
    </comment>
    <comment ref="B34" authorId="34" shapeId="0" xr:uid="{D3F28CCA-DAAC-42BE-8FEE-EC9E23A3B70E}">
      <text>
        <t>[Threaded comment]
Your version of Excel allows you to read this threaded comment; however, any edits to it will get removed if the file is opened in a newer version of Excel. Learn more: https://go.microsoft.com/fwlink/?linkid=870924
Comment:
    Edited from MWCNT</t>
      </text>
    </comment>
    <comment ref="B35" authorId="35" shapeId="0" xr:uid="{04DFC0BF-5D56-48B4-AEA5-70E64721A6BB}">
      <text>
        <t>[Threaded comment]
Your version of Excel allows you to read this threaded comment; however, any edits to it will get removed if the file is opened in a newer version of Excel. Learn more: https://go.microsoft.com/fwlink/?linkid=870924
Comment:
    Edited from MWCNT</t>
      </text>
    </comment>
    <comment ref="B36" authorId="36" shapeId="0" xr:uid="{D67881EA-4424-46EE-A814-C846CE1A4D00}">
      <text>
        <t>[Threaded comment]
Your version of Excel allows you to read this threaded comment; however, any edits to it will get removed if the file is opened in a newer version of Excel. Learn more: https://go.microsoft.com/fwlink/?linkid=870924
Comment:
    Edited from MWCNT</t>
      </text>
    </comment>
    <comment ref="B37" authorId="37" shapeId="0" xr:uid="{F7CB573C-E372-45A6-B252-7392811F2903}">
      <text>
        <t>[Threaded comment]
Your version of Excel allows you to read this threaded comment; however, any edits to it will get removed if the file is opened in a newer version of Excel. Learn more: https://go.microsoft.com/fwlink/?linkid=870924
Comment:
    Edited from MWCNT</t>
      </text>
    </comment>
    <comment ref="B38" authorId="38" shapeId="0" xr:uid="{6A365317-1DD5-41A7-9AE6-01283F1C1127}">
      <text>
        <t>[Threaded comment]
Your version of Excel allows you to read this threaded comment; however, any edits to it will get removed if the file is opened in a newer version of Excel. Learn more: https://go.microsoft.com/fwlink/?linkid=870924
Comment:
    Edited from TiO2</t>
      </text>
    </comment>
    <comment ref="B39" authorId="39" shapeId="0" xr:uid="{ADDBA3E9-2F9C-4954-9867-D1B9B66052DB}">
      <text>
        <t>[Threaded comment]
Your version of Excel allows you to read this threaded comment; however, any edits to it will get removed if the file is opened in a newer version of Excel. Learn more: https://go.microsoft.com/fwlink/?linkid=870924
Comment:
    Edited from TiO2</t>
      </text>
    </comment>
    <comment ref="B40" authorId="40" shapeId="0" xr:uid="{BF982D37-1686-46F4-A5FE-A74DB42338AA}">
      <text>
        <t>[Threaded comment]
Your version of Excel allows you to read this threaded comment; however, any edits to it will get removed if the file is opened in a newer version of Excel. Learn more: https://go.microsoft.com/fwlink/?linkid=870924
Comment:
    Edited from TiO2</t>
      </text>
    </comment>
    <comment ref="D40" authorId="41" shapeId="0" xr:uid="{DDAB6E6E-A271-4981-B5F7-30FCD307CB9C}">
      <text>
        <t>[Threaded comment]
Your version of Excel allows you to read this threaded comment; however, any edits to it will get removed if the file is opened in a newer version of Excel. Learn more: https://go.microsoft.com/fwlink/?linkid=870924
Comment:
    Revised from Sub-micron</t>
      </text>
    </comment>
    <comment ref="B41" authorId="42" shapeId="0" xr:uid="{C0BECD8D-854A-4881-8071-4E2368722C20}">
      <text>
        <t>[Threaded comment]
Your version of Excel allows you to read this threaded comment; however, any edits to it will get removed if the file is opened in a newer version of Excel. Learn more: https://go.microsoft.com/fwlink/?linkid=870924
Comment:
    Edited from TiO2</t>
      </text>
    </comment>
    <comment ref="B42" authorId="43" shapeId="0" xr:uid="{6550A0F5-AFF1-4726-853F-A9B38C87C1B9}">
      <text>
        <t>[Threaded comment]
Your version of Excel allows you to read this threaded comment; however, any edits to it will get removed if the file is opened in a newer version of Excel. Learn more: https://go.microsoft.com/fwlink/?linkid=870924
Comment:
    Edited from TiO2</t>
      </text>
    </comment>
    <comment ref="B43" authorId="44" shapeId="0" xr:uid="{9CF5EDD1-B69A-49D5-B6CB-D7380ACEFED0}">
      <text>
        <t>[Threaded comment]
Your version of Excel allows you to read this threaded comment; however, any edits to it will get removed if the file is opened in a newer version of Excel. Learn more: https://go.microsoft.com/fwlink/?linkid=870924
Comment:
    Edited from TiO2</t>
      </text>
    </comment>
    <comment ref="D44" authorId="45" shapeId="0" xr:uid="{29569B50-BC48-481D-94DD-12C118FCC1B2}">
      <text>
        <t>[Threaded comment]
Your version of Excel allows you to read this threaded comment; however, any edits to it will get removed if the file is opened in a newer version of Excel. Learn more: https://go.microsoft.com/fwlink/?linkid=870924
Comment:
    Corrected from Nano</t>
      </text>
    </comment>
    <comment ref="D45" authorId="46" shapeId="0" xr:uid="{18F39251-10C1-4B80-9037-384BBEE2D53A}">
      <text>
        <t>[Threaded comment]
Your version of Excel allows you to read this threaded comment; however, any edits to it will get removed if the file is opened in a newer version of Excel. Learn more: https://go.microsoft.com/fwlink/?linkid=870924
Comment:
    Corrected from Nano</t>
      </text>
    </comment>
    <comment ref="B47" authorId="47" shapeId="0" xr:uid="{07282C51-E457-4ABB-B8B6-25ED5E171834}">
      <text>
        <t>[Threaded comment]
Your version of Excel allows you to read this threaded comment; however, any edits to it will get removed if the file is opened in a newer version of Excel. Learn more: https://go.microsoft.com/fwlink/?linkid=870924
Comment:
    Edited from TiO2</t>
      </text>
    </comment>
    <comment ref="B48" authorId="48" shapeId="0" xr:uid="{E5A4E04E-B0CD-4A82-9D1E-C870DC51367C}">
      <text>
        <t>[Threaded comment]
Your version of Excel allows you to read this threaded comment; however, any edits to it will get removed if the file is opened in a newer version of Excel. Learn more: https://go.microsoft.com/fwlink/?linkid=870924
Comment:
    Edited from TiO2</t>
      </text>
    </comment>
    <comment ref="B49" authorId="49" shapeId="0" xr:uid="{56EAA7D4-C91F-42D5-A4C4-A998D6000161}">
      <text>
        <t>[Threaded comment]
Your version of Excel allows you to read this threaded comment; however, any edits to it will get removed if the file is opened in a newer version of Excel. Learn more: https://go.microsoft.com/fwlink/?linkid=870924
Comment:
    Edited from TiO2</t>
      </text>
    </comment>
    <comment ref="B50" authorId="50" shapeId="0" xr:uid="{1AF09E29-5C1A-4F18-9A23-B9CB7955B0EC}">
      <text>
        <t>[Threaded comment]
Your version of Excel allows you to read this threaded comment; however, any edits to it will get removed if the file is opened in a newer version of Excel. Learn more: https://go.microsoft.com/fwlink/?linkid=870924
Comment:
    Edited from TiO2</t>
      </text>
    </comment>
    <comment ref="B51" authorId="51" shapeId="0" xr:uid="{B77EE655-5149-4FD2-B37C-0EC1BE9F4E1F}">
      <text>
        <t>[Threaded comment]
Your version of Excel allows you to read this threaded comment; however, any edits to it will get removed if the file is opened in a newer version of Excel. Learn more: https://go.microsoft.com/fwlink/?linkid=870924
Comment:
    Edited from TiO2</t>
      </text>
    </comment>
    <comment ref="D51" authorId="52" shapeId="0" xr:uid="{520D94E1-7CA2-4658-9BF3-2F1E19E3004F}">
      <text>
        <t>[Threaded comment]
Your version of Excel allows you to read this threaded comment; however, any edits to it will get removed if the file is opened in a newer version of Excel. Learn more: https://go.microsoft.com/fwlink/?linkid=870924
Comment:
    Revised from Sub-micron</t>
      </text>
    </comment>
    <comment ref="B52" authorId="53" shapeId="0" xr:uid="{EB26696F-F536-4F06-AB79-0E50AE144D9D}">
      <text>
        <t>[Threaded comment]
Your version of Excel allows you to read this threaded comment; however, any edits to it will get removed if the file is opened in a newer version of Excel. Learn more: https://go.microsoft.com/fwlink/?linkid=870924
Comment:
    Edited from TiO2</t>
      </text>
    </comment>
    <comment ref="B53" authorId="54" shapeId="0" xr:uid="{89FCB6A6-A4AD-4E75-88C9-B4CB23CFF63D}">
      <text>
        <t>[Threaded comment]
Your version of Excel allows you to read this threaded comment; however, any edits to it will get removed if the file is opened in a newer version of Excel. Learn more: https://go.microsoft.com/fwlink/?linkid=870924
Comment:
    Edited from TiO2</t>
      </text>
    </comment>
    <comment ref="D53" authorId="55" shapeId="0" xr:uid="{89792FF4-E029-4A8D-9B0E-517577A96BCC}">
      <text>
        <t>[Threaded comment]
Your version of Excel allows you to read this threaded comment; however, any edits to it will get removed if the file is opened in a newer version of Excel. Learn more: https://go.microsoft.com/fwlink/?linkid=870924
Comment:
    Revised from Sub-micron</t>
      </text>
    </comment>
    <comment ref="B55" authorId="56" shapeId="0" xr:uid="{55D46D21-DBB7-4C4A-9452-0EA5525933C0}">
      <text>
        <t>[Threaded comment]
Your version of Excel allows you to read this threaded comment; however, any edits to it will get removed if the file is opened in a newer version of Excel. Learn more: https://go.microsoft.com/fwlink/?linkid=870924
Comment:
    Edited from Carbon</t>
      </text>
    </comment>
    <comment ref="B56" authorId="57" shapeId="0" xr:uid="{DF82F058-9061-4302-BD6C-8BED7B18A7F1}">
      <text>
        <t>[Threaded comment]
Your version of Excel allows you to read this threaded comment; however, any edits to it will get removed if the file is opened in a newer version of Excel. Learn more: https://go.microsoft.com/fwlink/?linkid=870924
Comment:
    Edited from Carbon</t>
      </text>
    </comment>
    <comment ref="B57" authorId="58" shapeId="0" xr:uid="{9821D391-BB39-4617-97F5-5DB4ADF05C71}">
      <text>
        <t>[Threaded comment]
Your version of Excel allows you to read this threaded comment; however, any edits to it will get removed if the file is opened in a newer version of Excel. Learn more: https://go.microsoft.com/fwlink/?linkid=870924
Comment:
    Edited from TiO2</t>
      </text>
    </comment>
    <comment ref="D57" authorId="59" shapeId="0" xr:uid="{E46A3BFF-80EF-4866-99C6-2E936C99E621}">
      <text>
        <t>[Threaded comment]
Your version of Excel allows you to read this threaded comment; however, any edits to it will get removed if the file is opened in a newer version of Excel. Learn more: https://go.microsoft.com/fwlink/?linkid=870924
Comment:
    Revised from Sub-micron</t>
      </text>
    </comment>
    <comment ref="B60" authorId="60" shapeId="0" xr:uid="{359E0BEA-26B3-4A1F-B9B7-5BE1B44A3A0E}">
      <text>
        <t xml:space="preserve">[Threaded comment]
Your version of Excel allows you to read this threaded comment; however, any edits to it will get removed if the file is opened in a newer version of Excel. Learn more: https://go.microsoft.com/fwlink/?linkid=870924
Comment:
    Edited from Carbon
</t>
      </text>
    </comment>
    <comment ref="B61" authorId="61" shapeId="0" xr:uid="{4F591ED7-5793-4F22-AE13-EEC2BA19CFFE}">
      <text>
        <t>[Threaded comment]
Your version of Excel allows you to read this threaded comment; however, any edits to it will get removed if the file is opened in a newer version of Excel. Learn more: https://go.microsoft.com/fwlink/?linkid=870924
Comment:
    Edited from In2O3</t>
      </text>
    </comment>
    <comment ref="B64" authorId="62" shapeId="0" xr:uid="{D0ACE3F0-BF29-4DFA-B231-F31DE0FD600C}">
      <text>
        <t>[Threaded comment]
Your version of Excel allows you to read this threaded comment; however, any edits to it will get removed if the file is opened in a newer version of Excel. Learn more: https://go.microsoft.com/fwlink/?linkid=870924
Comment:
    Edited from CeO2</t>
      </text>
    </comment>
    <comment ref="B66" authorId="63" shapeId="0" xr:uid="{7121D626-32E4-4B70-9C9F-5957F6475961}">
      <text>
        <t>[Threaded comment]
Your version of Excel allows you to read this threaded comment; however, any edits to it will get removed if the file is opened in a newer version of Excel. Learn more: https://go.microsoft.com/fwlink/?linkid=870924
Comment:
    Edited from CeO2</t>
      </text>
    </comment>
    <comment ref="B67" authorId="64" shapeId="0" xr:uid="{AD86AC74-3055-49F1-B181-B33EE848B1EE}">
      <text>
        <t>[Threaded comment]
Your version of Excel allows you to read this threaded comment; however, any edits to it will get removed if the file is opened in a newer version of Excel. Learn more: https://go.microsoft.com/fwlink/?linkid=870924
Comment:
    Edited from CeO2</t>
      </text>
    </comment>
    <comment ref="G68" authorId="65" shapeId="0" xr:uid="{F160E0C7-181C-44CC-8E3E-7ECA7F757764}">
      <text>
        <t>[Threaded comment]
Your version of Excel allows you to read this threaded comment; however, any edits to it will get removed if the file is opened in a newer version of Excel. Learn more: https://go.microsoft.com/fwlink/?linkid=870924
Comment:
    Corrected to indicate amorphous</t>
      </text>
    </comment>
    <comment ref="B74" authorId="66" shapeId="0" xr:uid="{99016AF8-9288-4436-ADF0-4D3BBC69E512}">
      <text>
        <t>[Threaded comment]
Your version of Excel allows you to read this threaded comment; however, any edits to it will get removed if the file is opened in a newer version of Excel. Learn more: https://go.microsoft.com/fwlink/?linkid=870924
Comment:
    Edited from CeO2</t>
      </text>
    </comment>
    <comment ref="B75" authorId="67" shapeId="0" xr:uid="{0A4ADEEC-C5FF-4054-A56F-E322B334D3B2}">
      <text>
        <t>[Threaded comment]
Your version of Excel allows you to read this threaded comment; however, any edits to it will get removed if the file is opened in a newer version of Excel. Learn more: https://go.microsoft.com/fwlink/?linkid=870924
Comment:
    Edited from ZnO</t>
      </text>
    </comment>
    <comment ref="B76" authorId="68" shapeId="0" xr:uid="{57C93AA5-FAA0-40A5-8B36-14E069F0953D}">
      <text>
        <t>[Threaded comment]
Your version of Excel allows you to read this threaded comment; however, any edits to it will get removed if the file is opened in a newer version of Excel. Learn more: https://go.microsoft.com/fwlink/?linkid=870924
Comment:
    Edited from TiO2</t>
      </text>
    </comment>
    <comment ref="B77" authorId="69" shapeId="0" xr:uid="{30EF3D33-F5AD-4B58-BB94-16FD86997CC6}">
      <text>
        <t>[Threaded comment]
Your version of Excel allows you to read this threaded comment; however, any edits to it will get removed if the file is opened in a newer version of Excel. Learn more: https://go.microsoft.com/fwlink/?linkid=870924
Comment:
    Edited from TiO2</t>
      </text>
    </comment>
    <comment ref="B78" authorId="70" shapeId="0" xr:uid="{F7B0D889-11F4-47D3-A93F-4068137E83DD}">
      <text>
        <t>[Threaded comment]
Your version of Excel allows you to read this threaded comment; however, any edits to it will get removed if the file is opened in a newer version of Excel. Learn more: https://go.microsoft.com/fwlink/?linkid=870924
Comment:
    Edited from TiO2</t>
      </text>
    </comment>
    <comment ref="B79" authorId="71" shapeId="0" xr:uid="{F503E411-89BF-4468-A3DD-92CC6F46BD42}">
      <text>
        <t>[Threaded comment]
Your version of Excel allows you to read this threaded comment; however, any edits to it will get removed if the file is opened in a newer version of Excel. Learn more: https://go.microsoft.com/fwlink/?linkid=870924
Comment:
    Edited from ZnO</t>
      </text>
    </comment>
    <comment ref="B80" authorId="72" shapeId="0" xr:uid="{C6F2B00C-4F96-4E8A-83F2-C17CD1385572}">
      <text>
        <t>[Threaded comment]
Your version of Excel allows you to read this threaded comment; however, any edits to it will get removed if the file is opened in a newer version of Excel. Learn more: https://go.microsoft.com/fwlink/?linkid=870924
Comment:
    Edited from ZnO</t>
      </text>
    </comment>
    <comment ref="B81" authorId="73" shapeId="0" xr:uid="{8048BF6A-EFF5-4892-BEA5-310F8D5B60AA}">
      <text>
        <t>[Threaded comment]
Your version of Excel allows you to read this threaded comment; however, any edits to it will get removed if the file is opened in a newer version of Excel. Learn more: https://go.microsoft.com/fwlink/?linkid=870924
Comment:
    Edited from TiO2</t>
      </text>
    </comment>
    <comment ref="B82" authorId="74" shapeId="0" xr:uid="{80D073A4-A96D-481C-9E52-9A685C34F755}">
      <text>
        <t>[Threaded comment]
Your version of Excel allows you to read this threaded comment; however, any edits to it will get removed if the file is opened in a newer version of Excel. Learn more: https://go.microsoft.com/fwlink/?linkid=870924
Comment:
    Edited from TiO2</t>
      </text>
    </comment>
    <comment ref="B83" authorId="75" shapeId="0" xr:uid="{5689433A-8A40-429C-8010-12C512290119}">
      <text>
        <t>[Threaded comment]
Your version of Excel allows you to read this threaded comment; however, any edits to it will get removed if the file is opened in a newer version of Excel. Learn more: https://go.microsoft.com/fwlink/?linkid=870924
Comment:
    Edited from TiO2</t>
      </text>
    </comment>
    <comment ref="B84" authorId="76" shapeId="0" xr:uid="{4B5F3C0F-5946-42DD-BE94-35F50A322F0E}">
      <text>
        <t>[Threaded comment]
Your version of Excel allows you to read this threaded comment; however, any edits to it will get removed if the file is opened in a newer version of Excel. Learn more: https://go.microsoft.com/fwlink/?linkid=870924
Comment:
    Edited from TiO2</t>
      </text>
    </comment>
    <comment ref="B85" authorId="77" shapeId="0" xr:uid="{D42B7105-E020-474D-8E2C-BC1BA276511D}">
      <text>
        <t>[Threaded comment]
Your version of Excel allows you to read this threaded comment; however, any edits to it will get removed if the file is opened in a newer version of Excel. Learn more: https://go.microsoft.com/fwlink/?linkid=870924
Comment:
    Edited from TiO2</t>
      </text>
    </comment>
    <comment ref="B86" authorId="78" shapeId="0" xr:uid="{86A87D80-AA48-4818-8C4C-669BC89C971B}">
      <text>
        <t>[Threaded comment]
Your version of Excel allows you to read this threaded comment; however, any edits to it will get removed if the file is opened in a newer version of Excel. Learn more: https://go.microsoft.com/fwlink/?linkid=870924
Comment:
    Edited from TiO2</t>
      </text>
    </comment>
    <comment ref="B87" authorId="79" shapeId="0" xr:uid="{F44509CE-128A-4B55-94C4-E0BC910EBDEA}">
      <text>
        <t>[Threaded comment]
Your version of Excel allows you to read this threaded comment; however, any edits to it will get removed if the file is opened in a newer version of Excel. Learn more: https://go.microsoft.com/fwlink/?linkid=870924
Comment:
    Edited from TiO2</t>
      </text>
    </comment>
    <comment ref="B89" authorId="80" shapeId="0" xr:uid="{95896904-22A4-4548-A9E2-72D0301AF7EC}">
      <text>
        <t>[Threaded comment]
Your version of Excel allows you to read this threaded comment; however, any edits to it will get removed if the file is opened in a newer version of Excel. Learn more: https://go.microsoft.com/fwlink/?linkid=870924
Comment:
    Edited from TiO2</t>
      </text>
    </comment>
    <comment ref="B90" authorId="81" shapeId="0" xr:uid="{9BDF2514-7920-4076-98B3-63737EB92182}">
      <text>
        <t>[Threaded comment]
Your version of Excel allows you to read this threaded comment; however, any edits to it will get removed if the file is opened in a newer version of Excel. Learn more: https://go.microsoft.com/fwlink/?linkid=870924
Comment:
    Edited from TiO2</t>
      </text>
    </comment>
    <comment ref="B98" authorId="82" shapeId="0" xr:uid="{74FDC072-B078-4C77-8FE1-A6660C92879F}">
      <text>
        <t>[Threaded comment]
Your version of Excel allows you to read this threaded comment; however, any edits to it will get removed if the file is opened in a newer version of Excel. Learn more: https://go.microsoft.com/fwlink/?linkid=870924
Comment:
    Edited from CeO2</t>
      </text>
    </comment>
    <comment ref="B99" authorId="83" shapeId="0" xr:uid="{A1F7E8D1-EE9C-432A-887A-AB5EC507BB1F}">
      <text>
        <t>[Threaded comment]
Your version of Excel allows you to read this threaded comment; however, any edits to it will get removed if the file is opened in a newer version of Excel. Learn more: https://go.microsoft.com/fwlink/?linkid=870924
Comment:
    Edited from CeO2</t>
      </text>
    </comment>
    <comment ref="B100" authorId="84" shapeId="0" xr:uid="{239EFE74-86C7-4D69-B221-9E0EE3E7B575}">
      <text>
        <t>[Threaded comment]
Your version of Excel allows you to read this threaded comment; however, any edits to it will get removed if the file is opened in a newer version of Excel. Learn more: https://go.microsoft.com/fwlink/?linkid=870924
Comment:
    Edited from CeO2</t>
      </text>
    </comment>
    <comment ref="B101" authorId="85" shapeId="0" xr:uid="{2F9E2D64-64F3-466A-BD47-C120E3A4961D}">
      <text>
        <t>[Threaded comment]
Your version of Excel allows you to read this threaded comment; however, any edits to it will get removed if the file is opened in a newer version of Excel. Learn more: https://go.microsoft.com/fwlink/?linkid=870924
Comment:
    Edited from CNF</t>
      </text>
    </comment>
    <comment ref="B102" authorId="86" shapeId="0" xr:uid="{45B1EE3E-075E-4509-9F41-306BF5F52857}">
      <text>
        <t>[Threaded comment]
Your version of Excel allows you to read this threaded comment; however, any edits to it will get removed if the file is opened in a newer version of Excel. Learn more: https://go.microsoft.com/fwlink/?linkid=870924
Comment:
    Edited from CNF</t>
      </text>
    </comment>
    <comment ref="B103" authorId="87" shapeId="0" xr:uid="{DB8463FF-6FF3-41CD-A279-82C4108F2D83}">
      <text>
        <t>[Threaded comment]
Your version of Excel allows you to read this threaded comment; however, any edits to it will get removed if the file is opened in a newer version of Excel. Learn more: https://go.microsoft.com/fwlink/?linkid=870924
Comment:
    Edited from TiO2</t>
      </text>
    </comment>
    <comment ref="B104" authorId="88" shapeId="0" xr:uid="{079C9C02-3113-418C-8C7A-F4ACAA080C2B}">
      <text>
        <t>[Threaded comment]
Your version of Excel allows you to read this threaded comment; however, any edits to it will get removed if the file is opened in a newer version of Excel. Learn more: https://go.microsoft.com/fwlink/?linkid=870924
Comment:
    Edited from TiO2</t>
      </text>
    </comment>
    <comment ref="B107" authorId="89" shapeId="0" xr:uid="{30794FA9-355F-4C43-9302-7D05CFD88E5A}">
      <text>
        <t>[Threaded comment]
Your version of Excel allows you to read this threaded comment; however, any edits to it will get removed if the file is opened in a newer version of Excel. Learn more: https://go.microsoft.com/fwlink/?linkid=870924
Comment:
    Edited from Carbon</t>
      </text>
    </comment>
    <comment ref="B108" authorId="90" shapeId="0" xr:uid="{F4C0A2FC-D1EA-44A6-9D40-49657E1A3F72}">
      <text>
        <t>[Threaded comment]
Your version of Excel allows you to read this threaded comment; however, any edits to it will get removed if the file is opened in a newer version of Excel. Learn more: https://go.microsoft.com/fwlink/?linkid=870924
Comment:
    Edited from Carbon</t>
      </text>
    </comment>
    <comment ref="B112" authorId="91" shapeId="0" xr:uid="{7D990118-2FF5-4110-B554-77B982053964}">
      <text>
        <t>[Threaded comment]
Your version of Excel allows you to read this threaded comment; however, any edits to it will get removed if the file is opened in a newer version of Excel. Learn more: https://go.microsoft.com/fwlink/?linkid=870924
Comment:
    Edited from CeO2</t>
      </text>
    </comment>
    <comment ref="B113" authorId="92" shapeId="0" xr:uid="{66B489CB-D4C5-434A-B75F-D1ADA10456CC}">
      <text>
        <t>[Threaded comment]
Your version of Excel allows you to read this threaded comment; however, any edits to it will get removed if the file is opened in a newer version of Excel. Learn more: https://go.microsoft.com/fwlink/?linkid=870924
Comment:
    Edited from CeO2</t>
      </text>
    </comment>
    <comment ref="B114" authorId="93" shapeId="0" xr:uid="{1723FB2E-5C8E-4837-84B4-2157E6353CDA}">
      <text>
        <t>[Threaded comment]
Your version of Excel allows you to read this threaded comment; however, any edits to it will get removed if the file is opened in a newer version of Excel. Learn more: https://go.microsoft.com/fwlink/?linkid=870924
Comment:
    Edited from CeO2</t>
      </text>
    </comment>
    <comment ref="B115" authorId="94" shapeId="0" xr:uid="{1CE49CFF-1DF7-4D9A-AB85-2B44B2FE5B6E}">
      <text>
        <t>[Threaded comment]
Your version of Excel allows you to read this threaded comment; however, any edits to it will get removed if the file is opened in a newer version of Excel. Learn more: https://go.microsoft.com/fwlink/?linkid=870924
Comment:
    Edited from CeO2</t>
      </text>
    </comment>
    <comment ref="B116" authorId="95" shapeId="0" xr:uid="{405F9FDE-9DF2-49FC-98D3-1AFA4F276E77}">
      <text>
        <t>[Threaded comment]
Your version of Excel allows you to read this threaded comment; however, any edits to it will get removed if the file is opened in a newer version of Excel. Learn more: https://go.microsoft.com/fwlink/?linkid=870924
Comment:
    Edited from CeO2</t>
      </text>
    </comment>
    <comment ref="B117" authorId="96" shapeId="0" xr:uid="{0AA14D98-FCA5-4E57-B1A0-9D89F3615928}">
      <text>
        <t>[Threaded comment]
Your version of Excel allows you to read this threaded comment; however, any edits to it will get removed if the file is opened in a newer version of Excel. Learn more: https://go.microsoft.com/fwlink/?linkid=870924
Comment:
    Edited from CeO2</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tc={1F9B9949-72D7-4699-B479-419C2DC7E082}</author>
  </authors>
  <commentList>
    <comment ref="N45" authorId="0" shapeId="0" xr:uid="{1F9B9949-72D7-4699-B479-419C2DC7E082}">
      <text>
        <t>[Threaded comment]
Your version of Excel allows you to read this threaded comment; however, any edits to it will get removed if the file is opened in a newer version of Excel. Learn more: https://go.microsoft.com/fwlink/?linkid=870924
Comment:
    No NIOSH REL, but this is the OSHA PEL for synthetic graphite (5 mg/m3)</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tc={1F15301F-0880-47F4-9656-E54B32E1FAE8}</author>
    <author>tc={D071E92D-468A-46C9-8FAC-721E10C046EA}</author>
  </authors>
  <commentList>
    <comment ref="D23" authorId="0" shapeId="0" xr:uid="{1F15301F-0880-47F4-9656-E54B32E1FAE8}">
      <text>
        <t>[Threaded comment]
Your version of Excel allows you to read this threaded comment; however, any edits to it will get removed if the file is opened in a newer version of Excel. Learn more: https://go.microsoft.com/fwlink/?linkid=870924
Comment:
    Duplicate, added note to rownum</t>
      </text>
    </comment>
    <comment ref="D39" authorId="1" shapeId="0" xr:uid="{D071E92D-468A-46C9-8FAC-721E10C046EA}">
      <text>
        <t>[Threaded comment]
Your version of Excel allows you to read this threaded comment; however, any edits to it will get removed if the file is opened in a newer version of Excel. Learn more: https://go.microsoft.com/fwlink/?linkid=870924
Comment:
    Allisons endpoints were only PMNs (fixed); removed one duplicate @ 90days exposure</t>
      </text>
    </comment>
  </commentList>
</comments>
</file>

<file path=xl/sharedStrings.xml><?xml version="1.0" encoding="utf-8"?>
<sst xmlns="http://schemas.openxmlformats.org/spreadsheetml/2006/main" count="31950" uniqueCount="2031">
  <si>
    <t>Reference</t>
  </si>
  <si>
    <t>Material Type</t>
  </si>
  <si>
    <t>Duration</t>
  </si>
  <si>
    <t>Organ</t>
  </si>
  <si>
    <t>Endpoint</t>
  </si>
  <si>
    <t>Species</t>
  </si>
  <si>
    <t>Strain</t>
  </si>
  <si>
    <t>Sex</t>
  </si>
  <si>
    <t>NOAEL</t>
  </si>
  <si>
    <t>LOAEL</t>
  </si>
  <si>
    <t>BMD</t>
  </si>
  <si>
    <t>BMDL</t>
  </si>
  <si>
    <t>unit</t>
  </si>
  <si>
    <t>Duration &lt; 28d?</t>
  </si>
  <si>
    <t>Duration &lt; 90d?</t>
  </si>
  <si>
    <t>Only LOAEL?</t>
  </si>
  <si>
    <r>
      <t xml:space="preserve">Units in </t>
    </r>
    <r>
      <rPr>
        <b/>
        <sz val="11"/>
        <color theme="1"/>
        <rFont val="Calibri"/>
        <family val="2"/>
      </rPr>
      <t>µ</t>
    </r>
    <r>
      <rPr>
        <b/>
        <sz val="11"/>
        <color theme="1"/>
        <rFont val="Calibri"/>
        <family val="2"/>
        <scheme val="minor"/>
      </rPr>
      <t>g/m</t>
    </r>
    <r>
      <rPr>
        <b/>
        <vertAlign val="superscript"/>
        <sz val="11"/>
        <color theme="1"/>
        <rFont val="Calibri"/>
        <family val="2"/>
        <scheme val="minor"/>
      </rPr>
      <t>3</t>
    </r>
    <r>
      <rPr>
        <b/>
        <sz val="11"/>
        <color theme="1"/>
        <rFont val="Calibri"/>
        <family val="2"/>
        <scheme val="minor"/>
      </rPr>
      <t>?</t>
    </r>
  </si>
  <si>
    <t>Adjustments</t>
  </si>
  <si>
    <t>STOT-RE Value (BMDL)</t>
  </si>
  <si>
    <t>STOT-RE Value (NOAEL)</t>
  </si>
  <si>
    <t>STOT-RE Value (LOAEL)</t>
  </si>
  <si>
    <t>OEB (BMDL)</t>
  </si>
  <si>
    <t>OEB (NOAEL)</t>
  </si>
  <si>
    <t>OEB (LOAEL)</t>
  </si>
  <si>
    <t>Most Stringent Band</t>
  </si>
  <si>
    <t>Bermudez 2002</t>
  </si>
  <si>
    <t>TiO2 Fine</t>
  </si>
  <si>
    <t>13 weeks</t>
  </si>
  <si>
    <t>Lung</t>
  </si>
  <si>
    <t>PMN%</t>
  </si>
  <si>
    <t>Mouse</t>
  </si>
  <si>
    <t>B3C3F1/CrlBR</t>
  </si>
  <si>
    <t>F</t>
  </si>
  <si>
    <t>not modeled</t>
  </si>
  <si>
    <t>mg/m3</t>
  </si>
  <si>
    <t>N</t>
  </si>
  <si>
    <t>Units conversion needed</t>
  </si>
  <si>
    <t>band B</t>
  </si>
  <si>
    <t>Rat</t>
  </si>
  <si>
    <t>F344</t>
  </si>
  <si>
    <t>na</t>
  </si>
  <si>
    <t>Hamster</t>
  </si>
  <si>
    <t>Syrian</t>
  </si>
  <si>
    <t>Bermudez 2004</t>
  </si>
  <si>
    <t>TiO2 Ultrafine</t>
  </si>
  <si>
    <t>band C</t>
  </si>
  <si>
    <t>Porter 2001</t>
  </si>
  <si>
    <t>Silica Crystalline</t>
  </si>
  <si>
    <t>5 days</t>
  </si>
  <si>
    <t>M</t>
  </si>
  <si>
    <t>Y</t>
  </si>
  <si>
    <t>Duration is too short</t>
  </si>
  <si>
    <t>10 days</t>
  </si>
  <si>
    <t>16 days</t>
  </si>
  <si>
    <t>20 days</t>
  </si>
  <si>
    <t>30 days</t>
  </si>
  <si>
    <t>Divide LOAEL by 10; Divide NOAEL or BMDL by 3; Units conversion needed</t>
  </si>
  <si>
    <t>41 days</t>
  </si>
  <si>
    <t>79 days</t>
  </si>
  <si>
    <t>116 days</t>
  </si>
  <si>
    <t>Divide LOAEL by 10; Units conversion needed</t>
  </si>
  <si>
    <t>Porter 2004</t>
  </si>
  <si>
    <t>40 days</t>
  </si>
  <si>
    <t>60 days</t>
  </si>
  <si>
    <t>a</t>
  </si>
  <si>
    <t>PoDs for Inh Studies from 2017 paper</t>
  </si>
  <si>
    <t>Source</t>
  </si>
  <si>
    <t>Sung 2009</t>
  </si>
  <si>
    <t>Silver nanoparticles</t>
  </si>
  <si>
    <t>90d</t>
  </si>
  <si>
    <t>Liver</t>
  </si>
  <si>
    <t>Bile duct hyperplasia</t>
  </si>
  <si>
    <t>ug/m3</t>
  </si>
  <si>
    <t>No adjustments needed</t>
  </si>
  <si>
    <t>band D</t>
  </si>
  <si>
    <t>Song 2013</t>
  </si>
  <si>
    <t>12w</t>
  </si>
  <si>
    <t>Alveolar inflammation (minimal)</t>
  </si>
  <si>
    <t>Divide NOAEL or BMDL by 3</t>
  </si>
  <si>
    <t>band E</t>
  </si>
  <si>
    <t>ng/g</t>
  </si>
  <si>
    <t>Sung 2009 and Song 2013</t>
  </si>
  <si>
    <t>Chronic alveolar inflammation (minimal)</t>
  </si>
  <si>
    <t>MF</t>
  </si>
  <si>
    <t>Uses pooled data of differing exposure durations; Divide NOAEL or BMDL by 3</t>
  </si>
  <si>
    <t>Liver abnormality</t>
  </si>
  <si>
    <t>Divide NOAEL or BMDL by 3; Units conversion needed</t>
  </si>
  <si>
    <t>NanoSilver PoDs</t>
  </si>
  <si>
    <t>Additional OEB Data</t>
  </si>
  <si>
    <t>Aalapati_2014</t>
  </si>
  <si>
    <t>CeO2_NP_28dE_1dPE</t>
  </si>
  <si>
    <t>28 days</t>
  </si>
  <si>
    <t>CD1</t>
  </si>
  <si>
    <t>male</t>
  </si>
  <si>
    <t>Chu_2019</t>
  </si>
  <si>
    <t>CB_30mg_1dPE</t>
  </si>
  <si>
    <t>90 days</t>
  </si>
  <si>
    <t>Sprague-Dawley</t>
  </si>
  <si>
    <t>Ernest E. McConnell, 1994</t>
  </si>
  <si>
    <t>RCF 1</t>
  </si>
  <si>
    <t>Fischer F344/N</t>
  </si>
  <si>
    <t>26 weeks</t>
  </si>
  <si>
    <t>52 weeks</t>
  </si>
  <si>
    <t>78 weeks</t>
  </si>
  <si>
    <t>104 weeks</t>
  </si>
  <si>
    <t>RCF 2</t>
  </si>
  <si>
    <t>Glass 10</t>
  </si>
  <si>
    <t>Glass 11</t>
  </si>
  <si>
    <t>Rock Wool</t>
  </si>
  <si>
    <t>Slag Wool</t>
  </si>
  <si>
    <t>R.W. Mast, 1995</t>
  </si>
  <si>
    <t>Kaolin-based RCF</t>
  </si>
  <si>
    <t>Weanling F344</t>
  </si>
  <si>
    <t>R.W. Mast, 1995(b)</t>
  </si>
  <si>
    <t>RCF1</t>
  </si>
  <si>
    <t>39 weeks</t>
  </si>
  <si>
    <t>65 weeks</t>
  </si>
  <si>
    <t>RCF2</t>
  </si>
  <si>
    <t>RCF3</t>
  </si>
  <si>
    <t>RCF4</t>
  </si>
  <si>
    <t>Chryostile Asbestos</t>
  </si>
  <si>
    <t>Jurgen Pauluhn, 2010</t>
  </si>
  <si>
    <t>Fe3O4</t>
  </si>
  <si>
    <t>Winstar HsdCpb:WU (SPF)</t>
  </si>
  <si>
    <t>female</t>
  </si>
  <si>
    <t>Yvonne Janssen, 1994</t>
  </si>
  <si>
    <t>Cristobalite</t>
  </si>
  <si>
    <t>8 weeks</t>
  </si>
  <si>
    <t>Fischer 344</t>
  </si>
  <si>
    <t>12 weeks</t>
  </si>
  <si>
    <t>ufTiO2</t>
  </si>
  <si>
    <t>fTiO2</t>
  </si>
  <si>
    <t>Carl J. Johnston, 2000</t>
  </si>
  <si>
    <t>Crystalline</t>
  </si>
  <si>
    <t>6.5 weeks</t>
  </si>
  <si>
    <t>Amorphous</t>
  </si>
  <si>
    <t>J. Gallagher, 2003</t>
  </si>
  <si>
    <t>Printex90 (UF)</t>
  </si>
  <si>
    <t>ST V</t>
  </si>
  <si>
    <t>Jae Hyuck Sung, 2011</t>
  </si>
  <si>
    <t>Gold (high)</t>
  </si>
  <si>
    <t>PMN Count</t>
  </si>
  <si>
    <t>SPF Sprague Dawley</t>
  </si>
  <si>
    <t>Alison Elder, 2005</t>
  </si>
  <si>
    <t>HSCb</t>
  </si>
  <si>
    <t>LSCb</t>
  </si>
  <si>
    <t>B6C3F1</t>
  </si>
  <si>
    <t>F1B Syrian golden</t>
  </si>
  <si>
    <t>Janet M. Carter, 2006</t>
  </si>
  <si>
    <t>Printex 90</t>
  </si>
  <si>
    <t>particles/cm3</t>
  </si>
  <si>
    <t>Divide NOAEL or BMDL by 3;Divide LOAEL by 10;Units conversion needed;</t>
  </si>
  <si>
    <t>Divide LOAEL by 10;Units conversion needed;</t>
  </si>
  <si>
    <t>Units conversion needed;</t>
  </si>
  <si>
    <t>band A</t>
  </si>
  <si>
    <t>Divide NOAEL or BMDL by 3;Units conversion needed;</t>
  </si>
  <si>
    <t>Study_ID</t>
  </si>
  <si>
    <t>10026-24-1</t>
  </si>
  <si>
    <t>10101-97-0</t>
  </si>
  <si>
    <t>102-54-5</t>
  </si>
  <si>
    <t>12035-72-2</t>
  </si>
  <si>
    <t>1303-00-0</t>
  </si>
  <si>
    <t>1309-64-4</t>
  </si>
  <si>
    <t>1313-27-5</t>
  </si>
  <si>
    <t>1313-99-1</t>
  </si>
  <si>
    <t>1314-62-1</t>
  </si>
  <si>
    <t>13765-19-0</t>
  </si>
  <si>
    <t>14807-96-6</t>
  </si>
  <si>
    <t>22398-80-7</t>
  </si>
  <si>
    <t>2698-41-1</t>
  </si>
  <si>
    <t>643-79-8</t>
  </si>
  <si>
    <t>7440-47-3</t>
  </si>
  <si>
    <t>7440-48-4</t>
  </si>
  <si>
    <t>BLASTINGSAND</t>
  </si>
  <si>
    <t>COALSLAG</t>
  </si>
  <si>
    <t>CRUSHEDGLASS</t>
  </si>
  <si>
    <t>GARNET</t>
  </si>
  <si>
    <t>HEMATITESPEC</t>
  </si>
  <si>
    <t>L-MWNT-1020</t>
  </si>
  <si>
    <t>13983-17-0</t>
  </si>
  <si>
    <t>NTP</t>
  </si>
  <si>
    <t>Cobalt sulfate heptahydrate</t>
  </si>
  <si>
    <t>Nickel sulfate hexahydrate</t>
  </si>
  <si>
    <t>Ferrocene</t>
  </si>
  <si>
    <t>Nickel subsulfide</t>
  </si>
  <si>
    <t>Gallium arsenide</t>
  </si>
  <si>
    <t>Antimony trioxide</t>
  </si>
  <si>
    <t>Molybdenum trioxide</t>
  </si>
  <si>
    <t>Nickel (II) oxide</t>
  </si>
  <si>
    <t>Vanadium pentoxide</t>
  </si>
  <si>
    <t>Calcium chromate</t>
  </si>
  <si>
    <t>Talc</t>
  </si>
  <si>
    <t>Indium phosphide</t>
  </si>
  <si>
    <t>o-Chlorobenzalmalononitrile (CS)</t>
  </si>
  <si>
    <t>ortho-Phthalaldehyde</t>
  </si>
  <si>
    <t>Chromium</t>
  </si>
  <si>
    <t>Cobalt</t>
  </si>
  <si>
    <t>Abrasive Blasting Agents: Blasting Sand</t>
  </si>
  <si>
    <t>Abrasive blasting agents (coal slag)</t>
  </si>
  <si>
    <t>Abrasive blasting agents (crushed glass)</t>
  </si>
  <si>
    <t>Abrasive blasting agents (garnet)</t>
  </si>
  <si>
    <t>Abrasive Blasting Agents: Specular Hematite</t>
  </si>
  <si>
    <t>1020 Long Multiwalled Carbon Nanotube</t>
  </si>
  <si>
    <t>Wollastonite calcium silicates</t>
  </si>
  <si>
    <t>2 year</t>
  </si>
  <si>
    <t>3 month</t>
  </si>
  <si>
    <t>2 week</t>
  </si>
  <si>
    <t>39 week</t>
  </si>
  <si>
    <t>30 day</t>
  </si>
  <si>
    <t>1 year</t>
  </si>
  <si>
    <t>F 344/N</t>
  </si>
  <si>
    <t>Wistar</t>
  </si>
  <si>
    <t>Sprague</t>
  </si>
  <si>
    <t>HSD</t>
  </si>
  <si>
    <t>F344/N</t>
  </si>
  <si>
    <t>NA</t>
  </si>
  <si>
    <t>ppm</t>
  </si>
  <si>
    <t>fibrosis_combined_pods</t>
  </si>
  <si>
    <t>Inflammation incidence</t>
  </si>
  <si>
    <t>Fibrosis incidence</t>
  </si>
  <si>
    <t>F344/N Tac</t>
  </si>
  <si>
    <t>Wistar Han</t>
  </si>
  <si>
    <t>Harlan Sprague Dawley</t>
  </si>
  <si>
    <t>Sprague Dawley</t>
  </si>
  <si>
    <t>Syrian Golden</t>
  </si>
  <si>
    <t>No adequate fits</t>
  </si>
  <si>
    <t>E</t>
  </si>
  <si>
    <t>D</t>
  </si>
  <si>
    <t>C</t>
  </si>
  <si>
    <t>B</t>
  </si>
  <si>
    <t>A</t>
  </si>
  <si>
    <t>NTP_infl_noael_loael</t>
  </si>
  <si>
    <t>Nik95</t>
  </si>
  <si>
    <t>Lee85</t>
  </si>
  <si>
    <t>Hein95</t>
  </si>
  <si>
    <t>CB_Elft12</t>
  </si>
  <si>
    <t>TiO2</t>
  </si>
  <si>
    <t>TiO2_P25</t>
  </si>
  <si>
    <t>CB_P90</t>
  </si>
  <si>
    <t>Neoplasia incidence</t>
  </si>
  <si>
    <t>SD</t>
  </si>
  <si>
    <t>MG/M3</t>
  </si>
  <si>
    <t>NTP_lungneo_noael_loael</t>
  </si>
  <si>
    <t>C60 fullerene</t>
  </si>
  <si>
    <t>NM-111 Z-COTEÂ® HP1</t>
  </si>
  <si>
    <t>NM-213</t>
  </si>
  <si>
    <t>NM-211 (Ceria Dry)</t>
  </si>
  <si>
    <t>NM-211(Nanograin Ceria)</t>
  </si>
  <si>
    <t>CeO2 in aliphatic hydrocarbons (Envirox)</t>
  </si>
  <si>
    <t>CeO2</t>
  </si>
  <si>
    <t>NM-201_Sipernat 22S</t>
  </si>
  <si>
    <t>SiO2 (Aerosil R 974)</t>
  </si>
  <si>
    <t>NM-203_Aerosil 200</t>
  </si>
  <si>
    <t>Nanosized silver</t>
  </si>
  <si>
    <t>Nanosized gold</t>
  </si>
  <si>
    <t>SWCNT</t>
  </si>
  <si>
    <t>MWCNT</t>
  </si>
  <si>
    <t>MWCNT-7</t>
  </si>
  <si>
    <t>P25</t>
  </si>
  <si>
    <t>NM-103 (UV TITAN M212)</t>
  </si>
  <si>
    <t>NM-104 (UV TITAN M262)</t>
  </si>
  <si>
    <t>NM-105 (P25)</t>
  </si>
  <si>
    <t>24 months</t>
  </si>
  <si>
    <t>13.5 months</t>
  </si>
  <si>
    <t>32(m)/33(f) days</t>
  </si>
  <si>
    <t>oecd_bands_v1</t>
  </si>
  <si>
    <t>Morimoto, Y. et al. 2010</t>
  </si>
  <si>
    <t>Zn Dossier (NM-111) 0</t>
  </si>
  <si>
    <t>CeO2 Dossier (NM-213) 0</t>
  </si>
  <si>
    <t>CeO2 Dossier (NM-211) 0</t>
  </si>
  <si>
    <t>CeO2 Dossier (NM-212) 0</t>
  </si>
  <si>
    <t>Cassee, F.R. et al. 2012</t>
  </si>
  <si>
    <t>Aalapati, S. et al. 2013</t>
  </si>
  <si>
    <t>Reuzel, P.G. et al. 1991</t>
  </si>
  <si>
    <t>Sung, J.H. et al. 2009</t>
  </si>
  <si>
    <t>Ji, H.J. et al. 2007</t>
  </si>
  <si>
    <t>Sung, J.H. et al. 2011</t>
  </si>
  <si>
    <t>SWCNT dossier 0</t>
  </si>
  <si>
    <t>Morimoto, Y. et al. (SWCNT) 2012</t>
  </si>
  <si>
    <t>Ma-Hock, L. et al. 2009</t>
  </si>
  <si>
    <t>Pauluhn, J. 2010</t>
  </si>
  <si>
    <t>MWCNT dossier 0</t>
  </si>
  <si>
    <t>Morimoto, Y. et al. (MWCNT) 2012</t>
  </si>
  <si>
    <t>Li, J.G. et al. 2009</t>
  </si>
  <si>
    <t>Heinrich, U. et al. 1995</t>
  </si>
  <si>
    <t>Bermudez, E. et al. 2004</t>
  </si>
  <si>
    <t>Oberdörster, G. et al. 1994</t>
  </si>
  <si>
    <t>Creutzenberg, O. 2013</t>
  </si>
  <si>
    <t>DeLorme, M. et al. 2012</t>
  </si>
  <si>
    <t>Pothmann, D. et al. 2015</t>
  </si>
  <si>
    <t>Inflammation</t>
  </si>
  <si>
    <t>Sung 2008, Rat</t>
  </si>
  <si>
    <t>Heinrich 1995, Rat</t>
  </si>
  <si>
    <t>Heinrich 1995, Mouse</t>
  </si>
  <si>
    <t>Mauderly 1994, Rat</t>
  </si>
  <si>
    <t>Elder 2005, Rat</t>
  </si>
  <si>
    <t>Elder 2005, Mouse</t>
  </si>
  <si>
    <t>Elder 2005, Hamster</t>
  </si>
  <si>
    <t>Gallagher 2003, Rat</t>
  </si>
  <si>
    <t>Driscoll 1996, Rat</t>
  </si>
  <si>
    <t>Wolff 1990, Rat</t>
  </si>
  <si>
    <t>Henderson 1992, Rat</t>
  </si>
  <si>
    <t>Pothmann 2015, Rat</t>
  </si>
  <si>
    <t>Pauluhn 2010, Rat</t>
  </si>
  <si>
    <t>Kasai 2016, Rat</t>
  </si>
  <si>
    <t>Kasai 2015, Rat</t>
  </si>
  <si>
    <t>Alapati 2014, Mouse</t>
  </si>
  <si>
    <t>Gosens 2014, Rat</t>
  </si>
  <si>
    <t>Cordelli 2017, Rat</t>
  </si>
  <si>
    <t>Keller 2014, Rat</t>
  </si>
  <si>
    <t>Schwotzer 2017, Rat</t>
  </si>
  <si>
    <t>Johansson 1992, Rabbit</t>
  </si>
  <si>
    <t>Johansson 1991, Rabbit</t>
  </si>
  <si>
    <t>Bucher 1999, Rat</t>
  </si>
  <si>
    <t>Bucher 1999, Mouse</t>
  </si>
  <si>
    <t>Wehner 1977, Hamster</t>
  </si>
  <si>
    <t>Behl 2015, Mouse</t>
  </si>
  <si>
    <t>Behl 2015, Rat</t>
  </si>
  <si>
    <t>Wehner 1979, Hamster</t>
  </si>
  <si>
    <t>Pauluhn 2009, Rat</t>
  </si>
  <si>
    <t>Warheit 1997, Rat</t>
  </si>
  <si>
    <t>Sutunkova 2016, Rat</t>
  </si>
  <si>
    <t>Oller 2008, Rat</t>
  </si>
  <si>
    <t>Johansson 1992 Rabbit</t>
  </si>
  <si>
    <t>Dunnick 1995, Rat</t>
  </si>
  <si>
    <t>Dunnick 1995, Mouse</t>
  </si>
  <si>
    <t>NTP 1996, Rat</t>
  </si>
  <si>
    <t>NTP 1996, Mouse</t>
  </si>
  <si>
    <t>Horie 1985, Rat</t>
  </si>
  <si>
    <t>Wehner 1975, Hamster</t>
  </si>
  <si>
    <t>Sunderman 1965, Hamster</t>
  </si>
  <si>
    <t>Sutunkova 2019, Rat</t>
  </si>
  <si>
    <t>Katsnelson 2021, Rat</t>
  </si>
  <si>
    <t>Chen 2008, Rat</t>
  </si>
  <si>
    <t>Rossi 2010, Mouse, Tox Sci</t>
  </si>
  <si>
    <t>Johnston 2000, Rat</t>
  </si>
  <si>
    <t>Shin 2017, Rat</t>
  </si>
  <si>
    <t>Muhle 1995, Rat</t>
  </si>
  <si>
    <t>Porter 2004, Rat</t>
  </si>
  <si>
    <t>Porter 2002, Rat</t>
  </si>
  <si>
    <t>Umbright 2017, Rat</t>
  </si>
  <si>
    <t>Bermudez 2004, Mouse</t>
  </si>
  <si>
    <t>Bermudez 2004, Rat</t>
  </si>
  <si>
    <t>Bermudez 2004, Hamster</t>
  </si>
  <si>
    <t>Bermudez 2002, Mouse</t>
  </si>
  <si>
    <t>Bermudez 2002, Rat</t>
  </si>
  <si>
    <t>Bermudez 2002, Hamster</t>
  </si>
  <si>
    <t>Rossi 2010 Tox Sci, Mouse</t>
  </si>
  <si>
    <t>Rossi 2010 PFT, Mouse</t>
  </si>
  <si>
    <t>Lee 1985, Rat</t>
  </si>
  <si>
    <t>Leppänen 2015, Mouse</t>
  </si>
  <si>
    <t>Yamano 2022 Sci Rep, Mouse</t>
  </si>
  <si>
    <t>Yamano 2022 PFT, Rat</t>
  </si>
  <si>
    <t>Adamcakova-Dodd 2014, Mouse</t>
  </si>
  <si>
    <t>Material</t>
  </si>
  <si>
    <t>CB</t>
  </si>
  <si>
    <t>CoCl2</t>
  </si>
  <si>
    <t>CoSO4</t>
  </si>
  <si>
    <t>CoO</t>
  </si>
  <si>
    <t>Co metal</t>
  </si>
  <si>
    <t>NiCl2</t>
  </si>
  <si>
    <t>NiO</t>
  </si>
  <si>
    <t>SiO2 Amorphous silica -synthetic</t>
  </si>
  <si>
    <t>ZnO</t>
  </si>
  <si>
    <t>Synthesised by authors</t>
  </si>
  <si>
    <t>CB Printex 90</t>
  </si>
  <si>
    <t>CB Elftex-12 furnace black, Cabot Boston</t>
  </si>
  <si>
    <t>CB Sterling V</t>
  </si>
  <si>
    <t>CB Monarch 880, Cabot</t>
  </si>
  <si>
    <t xml:space="preserve">CB  Elftex 12, Cabot </t>
  </si>
  <si>
    <t>MWNT-7</t>
  </si>
  <si>
    <t>No product name reported</t>
  </si>
  <si>
    <t>NM-211</t>
  </si>
  <si>
    <t>NM-212</t>
  </si>
  <si>
    <t xml:space="preserve">NM-212 </t>
  </si>
  <si>
    <t>Designated Ni metal powder but no product name reported</t>
  </si>
  <si>
    <t>NiO (green) particles</t>
  </si>
  <si>
    <t>TiO2 P25 Degussa</t>
  </si>
  <si>
    <t>TiO2 Rutile (called rutile type)</t>
  </si>
  <si>
    <t>TiO2 anatase (Sigma Aldrich number 637254)</t>
  </si>
  <si>
    <t>TiO2 rutile (Sigma Aldrich number 224227)</t>
  </si>
  <si>
    <t>TiO2 rutile/anatase (NanoAmor number 5485HT)</t>
  </si>
  <si>
    <t>TiO2 P25</t>
  </si>
  <si>
    <t>TiO2 Rutile, Sigma Aldrich prod no. 224227, 5% anatase according to Sigma Aldrich hompage</t>
  </si>
  <si>
    <t>TiO2 Bayertitan T</t>
  </si>
  <si>
    <t>TiO2 Rutile</t>
  </si>
  <si>
    <t>TiO2 Anatase</t>
  </si>
  <si>
    <t>No product name reported (two lots were purchased, one was used for the 2-week study and the other for the 13-week study)</t>
  </si>
  <si>
    <t>0.7x10(6) particles/cm3, 1.4x10(6), or 2.9x10(6) for 6 h/day for 90 days = 0,05 mg/m3   0,13 mg/m3  and 0,5 mg/m3 for 6h/day 5 days per week for 13 weeks</t>
  </si>
  <si>
    <t>18 h/day, 5 days per week for up to 24 months (7.2 mg/m3 for first 4 months and then 12.2 mg/m3 for 20 months)  average exposure 11,6 mg/m3 for 104 weeks</t>
  </si>
  <si>
    <t>18 h/day, 5 days per week for up to 13,5 months (7.2 mg/m3 for first 4 months and then 12.2 mg/m3 for 9.5 months)  average exposure 10,7 mg/m3 for 54 weeks</t>
  </si>
  <si>
    <t>2.5 or 6.5  mg/m3 for 16 h/day , 5 days/week for 24 months</t>
  </si>
  <si>
    <t>2.5 or 6.5  mg/m3 for 16 h/day, 5 days/week for 24 months</t>
  </si>
  <si>
    <t>1, 7 and 50 mg/m3 6 h/day  5 days /week for 13 weeks</t>
  </si>
  <si>
    <t>50 mg/m3 6 h/day 5 days/week for 13 weeks</t>
  </si>
  <si>
    <t>1.1   7.1  or 52.8 mg/m3 for 6 h/day 5 days/week for 13 weeks</t>
  </si>
  <si>
    <t>10 mg/m3 for 7 h/day 5 days/week for 12 weeks</t>
  </si>
  <si>
    <t>3.5 mg/m3 16 h/day, 7 days per week, the neutrophils were measured in BAL at 6 and 12 weeks of exposure</t>
  </si>
  <si>
    <t>13 mg/m3 for 6 h/day for 5 days/week, the neutrophils were measured in BAL at 6 and 12 weeks of exposure</t>
  </si>
  <si>
    <t>98 mg/m3  for 4 h/day for 1 day/week, the neutrophils were measured in BAL at 6 and 12 weeks of exposure</t>
  </si>
  <si>
    <t xml:space="preserve">0.05, 0.25 or 5  mg/m3 6 h/day, 5 days/week for 90 days </t>
  </si>
  <si>
    <t>0.1, 0.4, 1.5 or 6 mg/m3 for 8 weeks or 13 weeks  6 h/day 5 days/week</t>
  </si>
  <si>
    <t xml:space="preserve">0.02, 0.2 or 2 mg/m3 6 h/day, 5 days/week for 104 weeks </t>
  </si>
  <si>
    <t>0.2, 1 or 5 mg/m3 6 h/day 5 days/week for 13 weeks</t>
  </si>
  <si>
    <t>2 mg/m3 for 6 h/day for 7, 14 or 28 days</t>
  </si>
  <si>
    <t>50 mg/m3 described as dose equivalents of 1.2  3.5 and 10.8 mg/m3 based on differences in exposure duration [28 d inhalation]</t>
  </si>
  <si>
    <t>50 mg/m3 described as dose equivalents of 1.2  3.5 and 10.8 mg/m3 based on differences in exposure duration</t>
  </si>
  <si>
    <t>50 mg/m3 described as dose equivalents of 2.5, 6.7 and 19.9 mg/m3 based on differences in exposure duration</t>
  </si>
  <si>
    <t>50 mg/m3 described as dose equivalents of 5.9 , 18.4  and 55 mg/m3 based on differences in exposure duration</t>
  </si>
  <si>
    <t>3 or 6 months exposure with 0,1 to 3 mg/m3 6h/day 5 days per weeks</t>
  </si>
  <si>
    <t>0.5, 5 or 25 mg/m3 for 6 h/day 5 days/week for 4 weeks</t>
  </si>
  <si>
    <t>0.1, 0.3, 1 and 3 mg/m3 6 h/day 5 days/week over up to 90 days [Note: NOAEL-LOAEL is for 90 d (390 hr]</t>
  </si>
  <si>
    <t>0.5 mg/m3 for 4 months, 5 days/week, 6 hr/day</t>
  </si>
  <si>
    <t>0.3, 1 or 3 mg/m3 for 5 days per week, 6h /day for 104 weeks</t>
  </si>
  <si>
    <t>10 mg/m3 for 7 h/day  5 days / week for 10 - 20 months (all life span) set to 40 weeks and thus 1400 h</t>
  </si>
  <si>
    <t>0.11, 0.32 or 1.14 mg cobolt/m3 for 6 h/day 5 days per week for up to 105 weeks</t>
  </si>
  <si>
    <t>1.25, 2.5 or 5 mg/m3 for 6 h/day 5 days per week for up to 105 weeks</t>
  </si>
  <si>
    <t xml:space="preserve">10 mg/m3 7 h/day 5 days/week for the whole life 14.6 months </t>
  </si>
  <si>
    <t>5, 15, or 50 mg/m3 for 13 weeks, 6 h/day for 5 days</t>
  </si>
  <si>
    <t>5, 50 and 250 mg/m3 for 4 weeks 6 h/day 5 days/week</t>
  </si>
  <si>
    <t>1.14 mg/m3 4 h/day 5 days/week for 3 months</t>
  </si>
  <si>
    <t>0.1, 0.4 and 1 mg/m3 6h/day 5 days a week for up to 24 months, actually only up to 0.4 mg/m3 for carcinogenicity</t>
  </si>
  <si>
    <t>0.6 mg/m3 for 4 months, 5 days/week, 6 hr/day</t>
  </si>
  <si>
    <t>0,62     1,2    2,5    mg/m3  6h/day 5 d/week for 104 weeks doses recalculated into 76   147  and 304 mg Ni/kg bw</t>
  </si>
  <si>
    <t>1.25, 2.5 or 5 mg/m3 6 h/day 5 d/week for 104 weeks recalculated into 275  550 and 1100 mg/kg bw</t>
  </si>
  <si>
    <t>0.62, 1.2 or 2.5 mg/m3, for a 2 year study</t>
  </si>
  <si>
    <t>0.62, 1.2, 2.5, 5 or 10 (highest does not thested for micronuclei) mg/m3 for 6 h/day   5 days/week for 13 weeks</t>
  </si>
  <si>
    <t>1.25, 2.5, or 5 mg/m3  for 2 years</t>
  </si>
  <si>
    <t>0.6 or 8 mg/m3 {DURATION?  140 hr more than 4 wk x 30 hr/wk}</t>
  </si>
  <si>
    <t>53 µg/L = 53 mg/m3, 7 h /day 5 days/week lifelong {Hamster - use?}</t>
  </si>
  <si>
    <t>0.6 mg/L = 600 mg/m3 for 0.5 h  {Hamster - use?}  Acute exposure - delete</t>
  </si>
  <si>
    <t>0.03 mg/L = 30 mg/m3 for 0,5 h three times per week, lifelong  {Hamster - use?}</t>
  </si>
  <si>
    <t>53 mg/m3 7h/day 5 days/week, lifelong (14.1 months)   {Hamster - use?}</t>
  </si>
  <si>
    <t>0.23 mg/m3 4h/day 5 days/week for up to 10 months</t>
  </si>
  <si>
    <t>0.0024 mg/m3 4h/day 5 days/week for 6 months (also 4 weeks and 3 months but same results on neutrophils and genotoxicity)</t>
  </si>
  <si>
    <t>24.1 mg/m3, 40 min/day for 4 weeks</t>
  </si>
  <si>
    <t>10 mg/m3 for 2h, 2h on 4 consecutive days, or 2 h on 4 consecutive days for 4 weeks</t>
  </si>
  <si>
    <t>50 mg/m3 for 6h/day 5 days/week for 13 weeks</t>
  </si>
  <si>
    <t>0.4 1.4 or 5.4 mg/m3 6h/day 5 days/week in total 20 days of exposure over 28 days</t>
  </si>
  <si>
    <t>1 mg/m3 6h/d 5d/week, for 104 weeks</t>
  </si>
  <si>
    <t>15 mg/m3 6h/ day 5 days per with a total of 20 exposure days</t>
  </si>
  <si>
    <t>15 mg/m3 6h/ day 5 days per with a total of 40 exposure days</t>
  </si>
  <si>
    <t>15 mg/m3 6h/ day 5 days per with a total of 60 exposure days</t>
  </si>
  <si>
    <t>15 mg/m3 for 6h/day for up to 116 days</t>
  </si>
  <si>
    <t>3 mg/m3 for 6h/day 5 days/week for 13 weeks</t>
  </si>
  <si>
    <t>15 mg/m3 6h/day 5 days/week for 3, 6 or 12 weeks</t>
  </si>
  <si>
    <t>0.5, 2 or 10 mg/m3  6h/day 5 days/week for 13 weeks</t>
  </si>
  <si>
    <t>10, 50 or 250 mg/m3 for 6h/day 5 days/week for 13 weeks</t>
  </si>
  <si>
    <t>10 mg/m3 for 2h/day 3 days/week for 4 weeks</t>
  </si>
  <si>
    <t>10, 50 or 250 mg/m3 for 6 h/day, 5 days per week for 2 years</t>
  </si>
  <si>
    <t>18 h/day, 5 days per week for up to 24 months (7.2 mg/m3 for first 4 months and then 14.8 mg/m3 for 4 months, and 9.4 mg/m3 for 16 months) average exposure was 10 mg/m3 for 104 weeks</t>
  </si>
  <si>
    <t>18 h/day, 5 days per week for up to 24 months (7.2 mg/m3 for first 4 months and then 14.8 mg/m3 for 4 months, and 9.4 mg/m3 for 5.5 months) average exposure was 10,3 mg/m3 for 54 weeks</t>
  </si>
  <si>
    <t>16 m2 for  16 h (1 h/day 4 days/week for 4 weeks) {ck if 1 hr/d for 4 wks counts, vs 6 hr/d}</t>
  </si>
  <si>
    <t>5 mg/m3 6 h/d 5d/week, for 104 weeks</t>
  </si>
  <si>
    <t>2, 8 and 32 mg/m3 for 6 h/day, 5 days/week for 26 weeks</t>
  </si>
  <si>
    <t>6.3, 12.5, 25 and 50 mg/m3 for 6h/day, 5 days/week for 13 weeks</t>
  </si>
  <si>
    <t>3,5 mg/m3 4 h/day for 13 weeks</t>
  </si>
  <si>
    <t>n</t>
  </si>
  <si>
    <t>These data are similar to those in Elder et al.</t>
  </si>
  <si>
    <t>*50</t>
  </si>
  <si>
    <t>*15</t>
  </si>
  <si>
    <t>N*</t>
  </si>
  <si>
    <t>Y*</t>
  </si>
  <si>
    <t>E(F)</t>
  </si>
  <si>
    <t>Hadrup et al 2023 DS_28d+ inhal and OEB est (102623a) - To Check Gosens (050324 edk)</t>
  </si>
  <si>
    <t>Silica</t>
  </si>
  <si>
    <t>Silver</t>
  </si>
  <si>
    <t>C60</t>
  </si>
  <si>
    <t>Scale</t>
  </si>
  <si>
    <t>Micro</t>
  </si>
  <si>
    <t>Nano</t>
  </si>
  <si>
    <t>atl_inh_pmn_bands_v1</t>
  </si>
  <si>
    <t xml:space="preserve">Fe3O4 </t>
  </si>
  <si>
    <t xml:space="preserve">Printex 90 </t>
  </si>
  <si>
    <t xml:space="preserve">HSCb </t>
  </si>
  <si>
    <t>Jurgen Pauluhn, 2011</t>
  </si>
  <si>
    <t>Male</t>
  </si>
  <si>
    <t>Winstar</t>
  </si>
  <si>
    <t>Female</t>
  </si>
  <si>
    <t>rownum</t>
  </si>
  <si>
    <t>Duplicate Reference?</t>
  </si>
  <si>
    <t>Gold</t>
  </si>
  <si>
    <t>Row Labels</t>
  </si>
  <si>
    <t>Grand Total</t>
  </si>
  <si>
    <t>(Multiple Items)</t>
  </si>
  <si>
    <t>No band</t>
  </si>
  <si>
    <t>Chemical Name</t>
  </si>
  <si>
    <t>OEB for Inflam-mation Endpoint</t>
  </si>
  <si>
    <t>OEB for Fibrosis Endpoint</t>
  </si>
  <si>
    <t>OEB for Lung Cancer</t>
  </si>
  <si>
    <t>OEB associated with NIOSH REL</t>
  </si>
  <si>
    <r>
      <t xml:space="preserve">Lowest OEB </t>
    </r>
    <r>
      <rPr>
        <b/>
        <sz val="11"/>
        <color rgb="FF231F20"/>
        <rFont val="Cambria"/>
        <family val="1"/>
      </rPr>
      <t>≤</t>
    </r>
    <r>
      <rPr>
        <b/>
        <sz val="11"/>
        <color rgb="FF231F20"/>
        <rFont val="Times New Roman"/>
        <family val="1"/>
      </rPr>
      <t xml:space="preserve"> REL?</t>
    </r>
  </si>
  <si>
    <t>1020 Long multiwalled carbon nanotube</t>
  </si>
  <si>
    <r>
      <t xml:space="preserve">F (1 </t>
    </r>
    <r>
      <rPr>
        <sz val="11"/>
        <color rgb="FF231F20"/>
        <rFont val="Calibri"/>
        <family val="2"/>
      </rPr>
      <t>µ</t>
    </r>
    <r>
      <rPr>
        <sz val="11"/>
        <color rgb="FF231F20"/>
        <rFont val="Times New Roman"/>
        <family val="1"/>
      </rPr>
      <t>g/m</t>
    </r>
    <r>
      <rPr>
        <vertAlign val="superscript"/>
        <sz val="11"/>
        <color rgb="FF231F20"/>
        <rFont val="Times New Roman"/>
        <family val="1"/>
      </rPr>
      <t>3</t>
    </r>
    <r>
      <rPr>
        <sz val="11"/>
        <color rgb="FF231F20"/>
        <rFont val="Times New Roman"/>
        <family val="1"/>
      </rPr>
      <t>)</t>
    </r>
  </si>
  <si>
    <t>No</t>
  </si>
  <si>
    <t>Carbon black (Elftex-12 furnace black)</t>
  </si>
  <si>
    <r>
      <t>B (3.5 mg/m</t>
    </r>
    <r>
      <rPr>
        <vertAlign val="superscript"/>
        <sz val="11"/>
        <color rgb="FF231F20"/>
        <rFont val="Times New Roman"/>
        <family val="1"/>
      </rPr>
      <t>3</t>
    </r>
    <r>
      <rPr>
        <sz val="11"/>
        <color rgb="FF231F20"/>
        <rFont val="Times New Roman"/>
        <family val="1"/>
      </rPr>
      <t>)</t>
    </r>
  </si>
  <si>
    <r>
      <t>Yes</t>
    </r>
    <r>
      <rPr>
        <vertAlign val="superscript"/>
        <sz val="11"/>
        <color rgb="FF231F20"/>
        <rFont val="Times New Roman"/>
        <family val="1"/>
      </rPr>
      <t xml:space="preserve"> b</t>
    </r>
  </si>
  <si>
    <r>
      <t>Table D-1. Occupational exposure band (OEB) estimates by endpoint from subchronic or chronic inhalation exposure in rats – nanoscale materials</t>
    </r>
    <r>
      <rPr>
        <b/>
        <vertAlign val="superscript"/>
        <sz val="12"/>
        <color theme="1"/>
        <rFont val="Times New Roman"/>
        <family val="1"/>
      </rPr>
      <t xml:space="preserve"> </t>
    </r>
    <r>
      <rPr>
        <b/>
        <vertAlign val="superscript"/>
        <sz val="10"/>
        <color theme="1"/>
        <rFont val="Times New Roman"/>
        <family val="1"/>
      </rPr>
      <t>a</t>
    </r>
  </si>
  <si>
    <r>
      <t>a</t>
    </r>
    <r>
      <rPr>
        <sz val="10"/>
        <color theme="1"/>
        <rFont val="Times New Roman"/>
        <family val="1"/>
      </rPr>
      <t xml:space="preserve"> Data sources: National Toxicology Program (https://cebs.niehs.nih.gov/cebs/); journal articles from systematic literature searches (Appendix A). Two additional nanomaterials (TiO</t>
    </r>
    <r>
      <rPr>
        <vertAlign val="subscript"/>
        <sz val="10"/>
        <color theme="1"/>
        <rFont val="Times New Roman"/>
        <family val="1"/>
      </rPr>
      <t>2</t>
    </r>
    <r>
      <rPr>
        <sz val="10"/>
        <color theme="1"/>
        <rFont val="Times New Roman"/>
        <family val="1"/>
      </rPr>
      <t xml:space="preserve"> P25 and CB P90) with data on rat lung cancer [Heinrich 1995]) are omitted here since BMD and BMDL could not be estimated (e.g., one dose group only).  </t>
    </r>
  </si>
  <si>
    <r>
      <t>b</t>
    </r>
    <r>
      <rPr>
        <sz val="10"/>
        <color theme="1"/>
        <rFont val="Times New Roman"/>
        <family val="1"/>
      </rPr>
      <t xml:space="preserve"> REL is not specific to nanoscale particles.</t>
    </r>
  </si>
  <si>
    <r>
      <t>Note:</t>
    </r>
    <r>
      <rPr>
        <vertAlign val="superscript"/>
        <sz val="10"/>
        <color theme="1"/>
        <rFont val="Times New Roman"/>
        <family val="1"/>
      </rPr>
      <t xml:space="preserve"> </t>
    </r>
    <r>
      <rPr>
        <sz val="10"/>
        <color theme="1"/>
        <rFont val="Times New Roman"/>
        <family val="1"/>
      </rPr>
      <t>NA means that data were available for this endpoint, but a benchmark dose could not be estimated. Blank cell under an Endpoint means no data were available for that analysis.</t>
    </r>
  </si>
  <si>
    <t>OEB Cancer</t>
  </si>
  <si>
    <t>Abrasive blasting agent (ABA) (coal slag)</t>
  </si>
  <si>
    <r>
      <t>C (1 mg/m</t>
    </r>
    <r>
      <rPr>
        <vertAlign val="superscript"/>
        <sz val="11"/>
        <color rgb="FF231F20"/>
        <rFont val="Times New Roman"/>
        <family val="1"/>
      </rPr>
      <t>3</t>
    </r>
    <r>
      <rPr>
        <sz val="11"/>
        <color rgb="FF231F20"/>
        <rFont val="Times New Roman"/>
        <family val="1"/>
      </rPr>
      <t>)</t>
    </r>
    <r>
      <rPr>
        <vertAlign val="superscript"/>
        <sz val="11"/>
        <color rgb="FF231F20"/>
        <rFont val="Times New Roman"/>
        <family val="1"/>
      </rPr>
      <t xml:space="preserve"> c</t>
    </r>
  </si>
  <si>
    <t>Yes</t>
  </si>
  <si>
    <t>ABA (garnet)</t>
  </si>
  <si>
    <t>No REL</t>
  </si>
  <si>
    <t>ABA (blasting sand)</t>
  </si>
  <si>
    <r>
      <t>D (0.05 mg/m</t>
    </r>
    <r>
      <rPr>
        <vertAlign val="superscript"/>
        <sz val="11"/>
        <color rgb="FF231F20"/>
        <rFont val="Times New Roman"/>
        <family val="1"/>
      </rPr>
      <t>3</t>
    </r>
    <r>
      <rPr>
        <sz val="11"/>
        <color rgb="FF231F20"/>
        <rFont val="Times New Roman"/>
        <family val="1"/>
      </rPr>
      <t>)</t>
    </r>
    <r>
      <rPr>
        <vertAlign val="superscript"/>
        <sz val="11"/>
        <color rgb="FF231F20"/>
        <rFont val="Times New Roman"/>
        <family val="1"/>
      </rPr>
      <t xml:space="preserve"> c</t>
    </r>
  </si>
  <si>
    <t>ABA (crushed glass)</t>
  </si>
  <si>
    <t>ABA (specular hematite)</t>
  </si>
  <si>
    <r>
      <t>C (0.5 mg/m</t>
    </r>
    <r>
      <rPr>
        <vertAlign val="superscript"/>
        <sz val="11"/>
        <color rgb="FF231F20"/>
        <rFont val="Times New Roman"/>
        <family val="1"/>
      </rPr>
      <t>3</t>
    </r>
    <r>
      <rPr>
        <sz val="11"/>
        <color rgb="FF231F20"/>
        <rFont val="Times New Roman"/>
        <family val="1"/>
      </rPr>
      <t>)</t>
    </r>
  </si>
  <si>
    <r>
      <t>D (0.5 mg/m</t>
    </r>
    <r>
      <rPr>
        <vertAlign val="superscript"/>
        <sz val="11"/>
        <color rgb="FF231F20"/>
        <rFont val="Times New Roman"/>
        <family val="1"/>
      </rPr>
      <t>3</t>
    </r>
    <r>
      <rPr>
        <sz val="11"/>
        <color rgb="FF231F20"/>
        <rFont val="Times New Roman"/>
        <family val="1"/>
      </rPr>
      <t>)</t>
    </r>
  </si>
  <si>
    <r>
      <t>D (0.5 mg/m</t>
    </r>
    <r>
      <rPr>
        <vertAlign val="superscript"/>
        <sz val="11"/>
        <color rgb="FF231F20"/>
        <rFont val="Times New Roman"/>
        <family val="1"/>
      </rPr>
      <t>3</t>
    </r>
    <r>
      <rPr>
        <sz val="11"/>
        <color rgb="FF231F20"/>
        <rFont val="Times New Roman"/>
        <family val="1"/>
      </rPr>
      <t>)</t>
    </r>
    <r>
      <rPr>
        <vertAlign val="superscript"/>
        <sz val="11"/>
        <color rgb="FF231F20"/>
        <rFont val="Times New Roman"/>
        <family val="1"/>
      </rPr>
      <t xml:space="preserve"> c</t>
    </r>
  </si>
  <si>
    <r>
      <t>Ferrocene (C</t>
    </r>
    <r>
      <rPr>
        <vertAlign val="subscript"/>
        <sz val="11"/>
        <color rgb="FF231F20"/>
        <rFont val="Times New Roman"/>
        <family val="1"/>
      </rPr>
      <t>5</t>
    </r>
    <r>
      <rPr>
        <sz val="11"/>
        <color rgb="FF231F20"/>
        <rFont val="Times New Roman"/>
        <family val="1"/>
      </rPr>
      <t>H</t>
    </r>
    <r>
      <rPr>
        <vertAlign val="subscript"/>
        <sz val="11"/>
        <color rgb="FF231F20"/>
        <rFont val="Times New Roman"/>
        <family val="1"/>
      </rPr>
      <t>5</t>
    </r>
    <r>
      <rPr>
        <sz val="11"/>
        <color rgb="FF231F20"/>
        <rFont val="Times New Roman"/>
        <family val="1"/>
      </rPr>
      <t>)</t>
    </r>
    <r>
      <rPr>
        <vertAlign val="subscript"/>
        <sz val="11"/>
        <color rgb="FF231F20"/>
        <rFont val="Times New Roman"/>
        <family val="1"/>
      </rPr>
      <t>2</t>
    </r>
    <r>
      <rPr>
        <sz val="11"/>
        <color rgb="FF231F20"/>
        <rFont val="Times New Roman"/>
        <family val="1"/>
      </rPr>
      <t>Fe</t>
    </r>
  </si>
  <si>
    <r>
      <t>B (5 mg/m</t>
    </r>
    <r>
      <rPr>
        <vertAlign val="superscript"/>
        <sz val="11"/>
        <color rgb="FF231F20"/>
        <rFont val="Times New Roman"/>
        <family val="1"/>
      </rPr>
      <t>3</t>
    </r>
    <r>
      <rPr>
        <sz val="11"/>
        <color rgb="FF231F20"/>
        <rFont val="Times New Roman"/>
        <family val="1"/>
      </rPr>
      <t>)</t>
    </r>
  </si>
  <si>
    <r>
      <t>C (0.5 mg/m</t>
    </r>
    <r>
      <rPr>
        <vertAlign val="superscript"/>
        <sz val="11"/>
        <color rgb="FF231F20"/>
        <rFont val="Times New Roman"/>
        <family val="1"/>
      </rPr>
      <t>3</t>
    </r>
    <r>
      <rPr>
        <sz val="11"/>
        <color rgb="FF231F20"/>
        <rFont val="Times New Roman"/>
        <family val="1"/>
      </rPr>
      <t>)</t>
    </r>
    <r>
      <rPr>
        <vertAlign val="superscript"/>
        <sz val="11"/>
        <color rgb="FF231F20"/>
        <rFont val="Times New Roman"/>
        <family val="1"/>
      </rPr>
      <t xml:space="preserve"> c</t>
    </r>
  </si>
  <si>
    <r>
      <t>B (C</t>
    </r>
    <r>
      <rPr>
        <vertAlign val="superscript"/>
        <sz val="11"/>
        <color rgb="FF231F20"/>
        <rFont val="Times New Roman"/>
        <family val="1"/>
      </rPr>
      <t>b</t>
    </r>
    <r>
      <rPr>
        <sz val="11"/>
        <color rgb="FF231F20"/>
        <rFont val="Times New Roman"/>
        <family val="1"/>
      </rPr>
      <t>)</t>
    </r>
  </si>
  <si>
    <r>
      <t>NA (D</t>
    </r>
    <r>
      <rPr>
        <vertAlign val="superscript"/>
        <sz val="11"/>
        <color rgb="FF231F20"/>
        <rFont val="Times New Roman"/>
        <family val="1"/>
      </rPr>
      <t>b</t>
    </r>
    <r>
      <rPr>
        <sz val="11"/>
        <color rgb="FF231F20"/>
        <rFont val="Times New Roman"/>
        <family val="1"/>
      </rPr>
      <t>)</t>
    </r>
  </si>
  <si>
    <r>
      <t>B (0.5 mg/m</t>
    </r>
    <r>
      <rPr>
        <vertAlign val="superscript"/>
        <sz val="11"/>
        <color rgb="FF231F20"/>
        <rFont val="Times New Roman"/>
        <family val="1"/>
      </rPr>
      <t>3</t>
    </r>
    <r>
      <rPr>
        <sz val="11"/>
        <color rgb="FF231F20"/>
        <rFont val="Times New Roman"/>
        <family val="1"/>
      </rPr>
      <t>)</t>
    </r>
    <r>
      <rPr>
        <vertAlign val="superscript"/>
        <sz val="11"/>
        <color rgb="FF231F20"/>
        <rFont val="Times New Roman"/>
        <family val="1"/>
      </rPr>
      <t xml:space="preserve"> d</t>
    </r>
  </si>
  <si>
    <r>
      <t>D (0.015 mg/m</t>
    </r>
    <r>
      <rPr>
        <vertAlign val="superscript"/>
        <sz val="11"/>
        <color rgb="FF231F20"/>
        <rFont val="Times New Roman"/>
        <family val="1"/>
      </rPr>
      <t>3</t>
    </r>
    <r>
      <rPr>
        <sz val="11"/>
        <color rgb="FF231F20"/>
        <rFont val="Times New Roman"/>
        <family val="1"/>
      </rPr>
      <t>)</t>
    </r>
    <r>
      <rPr>
        <vertAlign val="superscript"/>
        <sz val="11"/>
        <color rgb="FF231F20"/>
        <rFont val="Times New Roman"/>
        <family val="1"/>
      </rPr>
      <t xml:space="preserve"> c</t>
    </r>
  </si>
  <si>
    <r>
      <t>(C</t>
    </r>
    <r>
      <rPr>
        <vertAlign val="superscript"/>
        <sz val="11"/>
        <color rgb="FF231F20"/>
        <rFont val="Times New Roman"/>
        <family val="1"/>
      </rPr>
      <t>b</t>
    </r>
    <r>
      <rPr>
        <sz val="11"/>
        <color rgb="FF231F20"/>
        <rFont val="Times New Roman"/>
        <family val="1"/>
      </rPr>
      <t>)</t>
    </r>
  </si>
  <si>
    <r>
      <t>C (E</t>
    </r>
    <r>
      <rPr>
        <vertAlign val="superscript"/>
        <sz val="11"/>
        <color rgb="FF231F20"/>
        <rFont val="Times New Roman"/>
        <family val="1"/>
      </rPr>
      <t>b</t>
    </r>
    <r>
      <rPr>
        <sz val="11"/>
        <color rgb="FF231F20"/>
        <rFont val="Times New Roman"/>
        <family val="1"/>
      </rPr>
      <t>)</t>
    </r>
  </si>
  <si>
    <r>
      <t>B (2 mg/m</t>
    </r>
    <r>
      <rPr>
        <vertAlign val="superscript"/>
        <sz val="11"/>
        <color rgb="FF231F20"/>
        <rFont val="Times New Roman"/>
        <family val="1"/>
      </rPr>
      <t>3</t>
    </r>
    <r>
      <rPr>
        <sz val="11"/>
        <color rgb="FF231F20"/>
        <rFont val="Times New Roman"/>
        <family val="1"/>
      </rPr>
      <t>)</t>
    </r>
  </si>
  <si>
    <r>
      <t>TiO</t>
    </r>
    <r>
      <rPr>
        <vertAlign val="subscript"/>
        <sz val="11"/>
        <color rgb="FF231F20"/>
        <rFont val="Times New Roman"/>
        <family val="1"/>
      </rPr>
      <t>2</t>
    </r>
    <r>
      <rPr>
        <sz val="11"/>
        <color rgb="FF231F20"/>
        <rFont val="Times New Roman"/>
        <family val="1"/>
      </rPr>
      <t xml:space="preserve"> (microscale)</t>
    </r>
  </si>
  <si>
    <r>
      <t>B (2.4 mg/m</t>
    </r>
    <r>
      <rPr>
        <vertAlign val="superscript"/>
        <sz val="11"/>
        <color rgb="FF231F20"/>
        <rFont val="Times New Roman"/>
        <family val="1"/>
      </rPr>
      <t>3</t>
    </r>
    <r>
      <rPr>
        <sz val="11"/>
        <color rgb="FF231F20"/>
        <rFont val="Times New Roman"/>
        <family val="1"/>
      </rPr>
      <t>)</t>
    </r>
  </si>
  <si>
    <r>
      <t>Vanadium pentoxide (V</t>
    </r>
    <r>
      <rPr>
        <vertAlign val="subscript"/>
        <sz val="11"/>
        <color rgb="FF231F20"/>
        <rFont val="Times New Roman"/>
        <family val="1"/>
      </rPr>
      <t>2</t>
    </r>
    <r>
      <rPr>
        <sz val="11"/>
        <color rgb="FF231F20"/>
        <rFont val="Times New Roman"/>
        <family val="1"/>
      </rPr>
      <t>O</t>
    </r>
    <r>
      <rPr>
        <vertAlign val="subscript"/>
        <sz val="11"/>
        <color rgb="FF231F20"/>
        <rFont val="Times New Roman"/>
        <family val="1"/>
      </rPr>
      <t>5</t>
    </r>
    <r>
      <rPr>
        <sz val="11"/>
        <color rgb="FF231F20"/>
        <rFont val="Times New Roman"/>
        <family val="1"/>
      </rPr>
      <t>)</t>
    </r>
  </si>
  <si>
    <r>
      <t>Table D-2. Occupational exposure band (OEB) estimates by endpoint from subchronic or chronic inhalation exposure in Rats</t>
    </r>
    <r>
      <rPr>
        <b/>
        <vertAlign val="superscript"/>
        <sz val="12"/>
        <color theme="1"/>
        <rFont val="Times New Roman"/>
        <family val="1"/>
      </rPr>
      <t xml:space="preserve"> a </t>
    </r>
    <r>
      <rPr>
        <b/>
        <sz val="12"/>
        <color theme="1"/>
        <rFont val="Times New Roman"/>
        <family val="1"/>
      </rPr>
      <t>– microscale particles</t>
    </r>
    <r>
      <rPr>
        <b/>
        <i/>
        <sz val="12"/>
        <color theme="1"/>
        <rFont val="Times New Roman"/>
        <family val="1"/>
      </rPr>
      <t xml:space="preserve"> </t>
    </r>
  </si>
  <si>
    <r>
      <t>a</t>
    </r>
    <r>
      <rPr>
        <sz val="10"/>
        <color theme="1"/>
        <rFont val="Times New Roman"/>
        <family val="1"/>
      </rPr>
      <t xml:space="preserve"> Data sources: National Toxicology Program (https://cebs.niehs.nih.gov/cebs/); journal articles from systematic literature searches (Appendix A).  </t>
    </r>
    <r>
      <rPr>
        <vertAlign val="superscript"/>
        <sz val="10"/>
        <color theme="1"/>
        <rFont val="Times New Roman"/>
        <family val="1"/>
      </rPr>
      <t xml:space="preserve"> </t>
    </r>
  </si>
  <si>
    <r>
      <t>b</t>
    </r>
    <r>
      <rPr>
        <sz val="10"/>
        <color theme="1"/>
        <rFont val="Times New Roman"/>
        <family val="1"/>
      </rPr>
      <t xml:space="preserve"> Data in rats (and mice).</t>
    </r>
  </si>
  <si>
    <r>
      <t>c</t>
    </r>
    <r>
      <rPr>
        <sz val="10"/>
        <color theme="1"/>
        <rFont val="Times New Roman"/>
        <family val="1"/>
      </rPr>
      <t xml:space="preserve"> NIOSH RELs used as closest available: ABA (coal slag): respirable coal mine dust; ABA (blasting sand): respirable crystalline silica; cobalt sulfate heptahydrate: cobalt metal dust and fume (as Co); indium phosphide: indium metal and other compounds; Nickel (II) oxide, nickel subsulfide, nickel sulfate hexahydrate: nickel metal and other compounds (as Ni); Vanadium pentoxide: Vanadium (V</t>
    </r>
    <r>
      <rPr>
        <vertAlign val="subscript"/>
        <sz val="10"/>
        <color theme="1"/>
        <rFont val="Times New Roman"/>
        <family val="1"/>
      </rPr>
      <t>2</t>
    </r>
    <r>
      <rPr>
        <sz val="10"/>
        <color theme="1"/>
        <rFont val="Times New Roman"/>
        <family val="1"/>
      </rPr>
      <t>O</t>
    </r>
    <r>
      <rPr>
        <vertAlign val="subscript"/>
        <sz val="10"/>
        <color theme="1"/>
        <rFont val="Times New Roman"/>
        <family val="1"/>
      </rPr>
      <t>5</t>
    </r>
    <r>
      <rPr>
        <sz val="10"/>
        <color theme="1"/>
        <rFont val="Times New Roman"/>
        <family val="1"/>
      </rPr>
      <t>) dust or fume [15-minute ceiling].</t>
    </r>
  </si>
  <si>
    <r>
      <t>d</t>
    </r>
    <r>
      <rPr>
        <sz val="10"/>
        <color theme="1"/>
        <rFont val="Times New Roman"/>
        <family val="1"/>
      </rPr>
      <t xml:space="preserve"> OSHA PEL; no NIOSH REL, although NIOSH questioned adequacy of PEL [NIOSH 2007, Appendix D].</t>
    </r>
  </si>
  <si>
    <r>
      <t>Notes:</t>
    </r>
    <r>
      <rPr>
        <b/>
        <sz val="10"/>
        <color theme="1"/>
        <rFont val="Times New Roman"/>
        <family val="1"/>
      </rPr>
      <t xml:space="preserve"> </t>
    </r>
    <r>
      <rPr>
        <sz val="10"/>
        <color theme="1"/>
        <rFont val="Times New Roman"/>
        <family val="1"/>
      </rPr>
      <t xml:space="preserve"> Lung inflammation and fibrosis are specific target organ toxicity–repeated exposure (STOT-RE) endpoints, and lung cancer is from chronic inhalation in rodents. NA means that data were available for this endpoint, but a benchmark dose could not be estimated. Blank cell under an Endpoint means no data were available for that analysis. na: not applicable.</t>
    </r>
  </si>
  <si>
    <t>OEB for Lung Inflammation</t>
  </si>
  <si>
    <r>
      <t xml:space="preserve">OEB </t>
    </r>
    <r>
      <rPr>
        <b/>
        <sz val="11"/>
        <color rgb="FF231F20"/>
        <rFont val="Cambria"/>
        <family val="1"/>
      </rPr>
      <t>≤</t>
    </r>
    <r>
      <rPr>
        <b/>
        <sz val="11"/>
        <color rgb="FF231F20"/>
        <rFont val="Times New Roman"/>
        <family val="1"/>
      </rPr>
      <t xml:space="preserve"> REL?</t>
    </r>
  </si>
  <si>
    <t>Carbon</t>
  </si>
  <si>
    <t xml:space="preserve"> Carbon black, high surface area–- HSCb</t>
  </si>
  <si>
    <r>
      <t>B (3.5 mg/m</t>
    </r>
    <r>
      <rPr>
        <vertAlign val="superscript"/>
        <sz val="11"/>
        <color rgb="FF231F20"/>
        <rFont val="Times New Roman"/>
        <family val="1"/>
      </rPr>
      <t>3</t>
    </r>
    <r>
      <rPr>
        <sz val="11"/>
        <color rgb="FF231F20"/>
        <rFont val="Times New Roman"/>
        <family val="1"/>
      </rPr>
      <t>)</t>
    </r>
    <r>
      <rPr>
        <vertAlign val="superscript"/>
        <sz val="12"/>
        <color rgb="FF231F20"/>
        <rFont val="Times New Roman"/>
        <family val="1"/>
      </rPr>
      <t xml:space="preserve"> c</t>
    </r>
  </si>
  <si>
    <t xml:space="preserve"> Carbon black, Printex 90</t>
  </si>
  <si>
    <r>
      <t xml:space="preserve"> C</t>
    </r>
    <r>
      <rPr>
        <vertAlign val="subscript"/>
        <sz val="11"/>
        <color rgb="FF231F20"/>
        <rFont val="Times New Roman"/>
        <family val="1"/>
      </rPr>
      <t xml:space="preserve">60 </t>
    </r>
    <r>
      <rPr>
        <sz val="11"/>
        <color rgb="FF231F20"/>
        <rFont val="Times New Roman"/>
        <family val="1"/>
      </rPr>
      <t>(fullerene)</t>
    </r>
  </si>
  <si>
    <r>
      <t>Carbon Nanotubes</t>
    </r>
    <r>
      <rPr>
        <vertAlign val="superscript"/>
        <sz val="12"/>
        <color rgb="FF231F20"/>
        <rFont val="Times New Roman"/>
        <family val="1"/>
      </rPr>
      <t xml:space="preserve"> b</t>
    </r>
  </si>
  <si>
    <t xml:space="preserve"> MWCNT Baytubes</t>
  </si>
  <si>
    <t xml:space="preserve"> MWCNT Graphistrength C100 </t>
  </si>
  <si>
    <t xml:space="preserve"> MWCNT</t>
  </si>
  <si>
    <t xml:space="preserve"> MWCNT-7</t>
  </si>
  <si>
    <t xml:space="preserve"> MWCNT Nanocyl NC 7000</t>
  </si>
  <si>
    <t xml:space="preserve"> SWCNT</t>
  </si>
  <si>
    <t>Cerium Oxide</t>
  </si>
  <si>
    <r>
      <t xml:space="preserve"> CeO</t>
    </r>
    <r>
      <rPr>
        <vertAlign val="subscript"/>
        <sz val="11"/>
        <color rgb="FF231F20"/>
        <rFont val="Times New Roman"/>
        <family val="1"/>
      </rPr>
      <t>2</t>
    </r>
    <r>
      <rPr>
        <sz val="11"/>
        <color rgb="FF231F20"/>
        <rFont val="Times New Roman"/>
        <family val="1"/>
      </rPr>
      <t xml:space="preserve"> in aliphatic hydrocarbons (Envirox)</t>
    </r>
  </si>
  <si>
    <r>
      <t xml:space="preserve"> CeO</t>
    </r>
    <r>
      <rPr>
        <vertAlign val="subscript"/>
        <sz val="11"/>
        <color rgb="FF231F20"/>
        <rFont val="Times New Roman"/>
        <family val="1"/>
      </rPr>
      <t>2</t>
    </r>
    <r>
      <rPr>
        <sz val="11"/>
        <color rgb="FF231F20"/>
        <rFont val="Times New Roman"/>
        <family val="1"/>
      </rPr>
      <t xml:space="preserve"> NM-213</t>
    </r>
  </si>
  <si>
    <r>
      <t xml:space="preserve"> CeO</t>
    </r>
    <r>
      <rPr>
        <vertAlign val="subscript"/>
        <sz val="11"/>
        <color rgb="FF231F20"/>
        <rFont val="Times New Roman"/>
        <family val="1"/>
      </rPr>
      <t>2</t>
    </r>
  </si>
  <si>
    <r>
      <t xml:space="preserve"> CeO</t>
    </r>
    <r>
      <rPr>
        <vertAlign val="subscript"/>
        <sz val="11"/>
        <color rgb="FF231F20"/>
        <rFont val="Times New Roman"/>
        <family val="1"/>
      </rPr>
      <t>2</t>
    </r>
    <r>
      <rPr>
        <sz val="11"/>
        <color rgb="FF231F20"/>
        <rFont val="Times New Roman"/>
        <family val="1"/>
      </rPr>
      <t xml:space="preserve"> NM-211 (Ceria Dry)</t>
    </r>
  </si>
  <si>
    <r>
      <t xml:space="preserve"> CeO</t>
    </r>
    <r>
      <rPr>
        <vertAlign val="subscript"/>
        <sz val="11"/>
        <color rgb="FF231F20"/>
        <rFont val="Times New Roman"/>
        <family val="1"/>
      </rPr>
      <t>2</t>
    </r>
    <r>
      <rPr>
        <sz val="11"/>
        <color rgb="FF231F20"/>
        <rFont val="Times New Roman"/>
        <family val="1"/>
      </rPr>
      <t xml:space="preserve"> NM-211(Nanograin Ceria)</t>
    </r>
  </si>
  <si>
    <t xml:space="preserve"> Gold, nanosized</t>
  </si>
  <si>
    <t>Silica (assumed to be amorphous)</t>
  </si>
  <si>
    <r>
      <t xml:space="preserve"> SiO</t>
    </r>
    <r>
      <rPr>
        <vertAlign val="subscript"/>
        <sz val="11"/>
        <color rgb="FF231F20"/>
        <rFont val="Times New Roman"/>
        <family val="1"/>
      </rPr>
      <t>2</t>
    </r>
    <r>
      <rPr>
        <sz val="11"/>
        <color rgb="FF231F20"/>
        <rFont val="Times New Roman"/>
        <family val="1"/>
      </rPr>
      <t xml:space="preserve"> NM-201 Sipernat 22S</t>
    </r>
  </si>
  <si>
    <r>
      <t>B (5 mg/m</t>
    </r>
    <r>
      <rPr>
        <vertAlign val="superscript"/>
        <sz val="11"/>
        <color rgb="FF231F20"/>
        <rFont val="Times New Roman"/>
        <family val="1"/>
      </rPr>
      <t>3</t>
    </r>
    <r>
      <rPr>
        <sz val="11"/>
        <color rgb="FF231F20"/>
        <rFont val="Times New Roman"/>
        <family val="1"/>
      </rPr>
      <t>)</t>
    </r>
    <r>
      <rPr>
        <vertAlign val="superscript"/>
        <sz val="12"/>
        <color rgb="FF231F20"/>
        <rFont val="Times New Roman"/>
        <family val="1"/>
      </rPr>
      <t xml:space="preserve"> c</t>
    </r>
  </si>
  <si>
    <r>
      <t xml:space="preserve"> SiO</t>
    </r>
    <r>
      <rPr>
        <vertAlign val="subscript"/>
        <sz val="11"/>
        <color rgb="FF231F20"/>
        <rFont val="Times New Roman"/>
        <family val="1"/>
      </rPr>
      <t>2</t>
    </r>
    <r>
      <rPr>
        <sz val="11"/>
        <color rgb="FF231F20"/>
        <rFont val="Times New Roman"/>
        <family val="1"/>
      </rPr>
      <t xml:space="preserve"> NM-203 Aerosil 200</t>
    </r>
  </si>
  <si>
    <r>
      <t xml:space="preserve"> SiO</t>
    </r>
    <r>
      <rPr>
        <vertAlign val="subscript"/>
        <sz val="11"/>
        <color rgb="FF231F20"/>
        <rFont val="Times New Roman"/>
        <family val="1"/>
      </rPr>
      <t>2</t>
    </r>
    <r>
      <rPr>
        <sz val="11"/>
        <color rgb="FF231F20"/>
        <rFont val="Times New Roman"/>
        <family val="1"/>
      </rPr>
      <t xml:space="preserve"> (Aerosil R 974)</t>
    </r>
  </si>
  <si>
    <t xml:space="preserve"> Silver, nanosized</t>
  </si>
  <si>
    <r>
      <t xml:space="preserve">F (0.9 </t>
    </r>
    <r>
      <rPr>
        <sz val="11"/>
        <color rgb="FF231F20"/>
        <rFont val="Calibri"/>
        <family val="2"/>
      </rPr>
      <t>µ</t>
    </r>
    <r>
      <rPr>
        <sz val="11"/>
        <color rgb="FF231F20"/>
        <rFont val="Times New Roman"/>
        <family val="1"/>
      </rPr>
      <t>g/m</t>
    </r>
    <r>
      <rPr>
        <vertAlign val="superscript"/>
        <sz val="11"/>
        <color rgb="FF231F20"/>
        <rFont val="Times New Roman"/>
        <family val="1"/>
      </rPr>
      <t>3</t>
    </r>
    <r>
      <rPr>
        <sz val="11"/>
        <color rgb="FF231F20"/>
        <rFont val="Times New Roman"/>
        <family val="1"/>
      </rPr>
      <t>)</t>
    </r>
  </si>
  <si>
    <t>Titanium dioxide</t>
  </si>
  <si>
    <r>
      <t xml:space="preserve"> TiO</t>
    </r>
    <r>
      <rPr>
        <vertAlign val="subscript"/>
        <sz val="11"/>
        <color rgb="FF231F20"/>
        <rFont val="Times New Roman"/>
        <family val="1"/>
      </rPr>
      <t>2</t>
    </r>
    <r>
      <rPr>
        <sz val="11"/>
        <color rgb="FF231F20"/>
        <rFont val="Times New Roman"/>
        <family val="1"/>
      </rPr>
      <t xml:space="preserve"> NM-103 (UV TITAN M212)</t>
    </r>
  </si>
  <si>
    <r>
      <t>C (0.3 mg/m</t>
    </r>
    <r>
      <rPr>
        <vertAlign val="superscript"/>
        <sz val="11"/>
        <color rgb="FF231F20"/>
        <rFont val="Times New Roman"/>
        <family val="1"/>
      </rPr>
      <t>3</t>
    </r>
    <r>
      <rPr>
        <sz val="11"/>
        <color rgb="FF231F20"/>
        <rFont val="Times New Roman"/>
        <family val="1"/>
      </rPr>
      <t>)</t>
    </r>
  </si>
  <si>
    <r>
      <t xml:space="preserve"> TiO</t>
    </r>
    <r>
      <rPr>
        <vertAlign val="subscript"/>
        <sz val="11"/>
        <color rgb="FF231F20"/>
        <rFont val="Times New Roman"/>
        <family val="1"/>
      </rPr>
      <t>2</t>
    </r>
    <r>
      <rPr>
        <sz val="11"/>
        <color rgb="FF231F20"/>
        <rFont val="Times New Roman"/>
        <family val="1"/>
      </rPr>
      <t xml:space="preserve"> NM-104 (UV TITAN M262)</t>
    </r>
  </si>
  <si>
    <r>
      <t xml:space="preserve"> TiO</t>
    </r>
    <r>
      <rPr>
        <vertAlign val="subscript"/>
        <sz val="11"/>
        <color rgb="FF231F20"/>
        <rFont val="Times New Roman"/>
        <family val="1"/>
      </rPr>
      <t>2</t>
    </r>
    <r>
      <rPr>
        <sz val="11"/>
        <color rgb="FF231F20"/>
        <rFont val="Times New Roman"/>
        <family val="1"/>
      </rPr>
      <t xml:space="preserve"> NM-105 (P25)</t>
    </r>
  </si>
  <si>
    <r>
      <t xml:space="preserve"> TiO</t>
    </r>
    <r>
      <rPr>
        <vertAlign val="subscript"/>
        <sz val="11"/>
        <color rgb="FF231F20"/>
        <rFont val="Times New Roman"/>
        <family val="1"/>
      </rPr>
      <t>2</t>
    </r>
    <r>
      <rPr>
        <sz val="11"/>
        <color rgb="FF231F20"/>
        <rFont val="Times New Roman"/>
        <family val="1"/>
      </rPr>
      <t xml:space="preserve"> P25</t>
    </r>
  </si>
  <si>
    <t>Zinc oxide</t>
  </si>
  <si>
    <t xml:space="preserve"> ZnO NM-111 Z-COTE® HP1</t>
  </si>
  <si>
    <r>
      <t>Table D-3. Occupational exposure band (OEB) estimates by endpoint of lung inflammation—NOAELs and LOAELs—nanoscale materials</t>
    </r>
    <r>
      <rPr>
        <b/>
        <vertAlign val="superscript"/>
        <sz val="12"/>
        <color theme="1"/>
        <rFont val="Times New Roman"/>
        <family val="1"/>
      </rPr>
      <t xml:space="preserve"> a</t>
    </r>
    <r>
      <rPr>
        <b/>
        <sz val="12"/>
        <color theme="1"/>
        <rFont val="Times New Roman"/>
        <family val="1"/>
      </rPr>
      <t xml:space="preserve"> </t>
    </r>
  </si>
  <si>
    <r>
      <t>a</t>
    </r>
    <r>
      <rPr>
        <sz val="10"/>
        <color theme="1"/>
        <rFont val="Times New Roman"/>
        <family val="1"/>
      </rPr>
      <t xml:space="preserve"> Data sources: OECD [2015] and journal articles from systematic literature searches (Appendix A). </t>
    </r>
    <r>
      <rPr>
        <vertAlign val="superscript"/>
        <sz val="10"/>
        <color theme="1"/>
        <rFont val="Times New Roman"/>
        <family val="1"/>
      </rPr>
      <t xml:space="preserve"> </t>
    </r>
  </si>
  <si>
    <r>
      <t>b</t>
    </r>
    <r>
      <rPr>
        <sz val="10"/>
        <color theme="1"/>
        <rFont val="Times New Roman"/>
        <family val="1"/>
      </rPr>
      <t xml:space="preserve"> One MWCNT in band B was removed post hoc due to inconsistencies in some of the data reported.</t>
    </r>
  </si>
  <si>
    <r>
      <t>c</t>
    </r>
    <r>
      <rPr>
        <sz val="10"/>
        <color theme="1"/>
        <rFont val="Times New Roman"/>
        <family val="1"/>
      </rPr>
      <t xml:space="preserve"> REL is not specific to nanoscale particles.</t>
    </r>
  </si>
  <si>
    <t>Note: na means not applicable.</t>
  </si>
  <si>
    <r>
      <t xml:space="preserve">Lowest OEB </t>
    </r>
    <r>
      <rPr>
        <b/>
        <u/>
        <sz val="11"/>
        <color rgb="FF231F20"/>
        <rFont val="Times New Roman"/>
        <family val="1"/>
      </rPr>
      <t>&lt;</t>
    </r>
    <r>
      <rPr>
        <b/>
        <sz val="11"/>
        <color rgb="FF231F20"/>
        <rFont val="Times New Roman"/>
        <family val="1"/>
      </rPr>
      <t xml:space="preserve"> REL?</t>
    </r>
  </si>
  <si>
    <r>
      <t>Fe</t>
    </r>
    <r>
      <rPr>
        <vertAlign val="subscript"/>
        <sz val="11"/>
        <color rgb="FF231F20"/>
        <rFont val="Times New Roman"/>
        <family val="1"/>
      </rPr>
      <t>3</t>
    </r>
    <r>
      <rPr>
        <sz val="11"/>
        <color rgb="FF231F20"/>
        <rFont val="Times New Roman"/>
        <family val="1"/>
      </rPr>
      <t>O</t>
    </r>
    <r>
      <rPr>
        <vertAlign val="subscript"/>
        <sz val="11"/>
        <color rgb="FF231F20"/>
        <rFont val="Times New Roman"/>
        <family val="1"/>
      </rPr>
      <t>4</t>
    </r>
    <r>
      <rPr>
        <sz val="11"/>
        <color rgb="FF231F20"/>
        <rFont val="Times New Roman"/>
        <family val="1"/>
      </rPr>
      <t xml:space="preserve"> (magnetite)</t>
    </r>
  </si>
  <si>
    <r>
      <t>B (5 mg/m</t>
    </r>
    <r>
      <rPr>
        <vertAlign val="superscript"/>
        <sz val="11"/>
        <color rgb="FF231F20"/>
        <rFont val="Times New Roman"/>
        <family val="1"/>
      </rPr>
      <t>3</t>
    </r>
    <r>
      <rPr>
        <sz val="11"/>
        <color rgb="FF231F20"/>
        <rFont val="Times New Roman"/>
        <family val="1"/>
      </rPr>
      <t>)</t>
    </r>
    <r>
      <rPr>
        <vertAlign val="superscript"/>
        <sz val="11"/>
        <color rgb="FF231F20"/>
        <rFont val="Times New Roman"/>
        <family val="1"/>
      </rPr>
      <t xml:space="preserve"> b</t>
    </r>
  </si>
  <si>
    <r>
      <t>Magnetite (Fe</t>
    </r>
    <r>
      <rPr>
        <vertAlign val="subscript"/>
        <sz val="11"/>
        <color rgb="FF231F20"/>
        <rFont val="Times New Roman"/>
        <family val="1"/>
      </rPr>
      <t>3</t>
    </r>
    <r>
      <rPr>
        <sz val="11"/>
        <color rgb="FF231F20"/>
        <rFont val="Times New Roman"/>
        <family val="1"/>
      </rPr>
      <t>O</t>
    </r>
    <r>
      <rPr>
        <vertAlign val="subscript"/>
        <sz val="11"/>
        <color rgb="FF231F20"/>
        <rFont val="Times New Roman"/>
        <family val="1"/>
      </rPr>
      <t>4</t>
    </r>
    <r>
      <rPr>
        <sz val="11"/>
        <color rgb="FF231F20"/>
        <rFont val="Times New Roman"/>
        <family val="1"/>
      </rPr>
      <t>)</t>
    </r>
  </si>
  <si>
    <r>
      <t>Siderite (FeCO</t>
    </r>
    <r>
      <rPr>
        <vertAlign val="subscript"/>
        <sz val="11"/>
        <color rgb="FF231F20"/>
        <rFont val="Times New Roman"/>
        <family val="1"/>
      </rPr>
      <t>3</t>
    </r>
    <r>
      <rPr>
        <sz val="11"/>
        <color rgb="FF231F20"/>
        <rFont val="Times New Roman"/>
        <family val="1"/>
      </rPr>
      <t>)</t>
    </r>
  </si>
  <si>
    <r>
      <t>C (0.23 mg/m</t>
    </r>
    <r>
      <rPr>
        <vertAlign val="superscript"/>
        <sz val="11"/>
        <color rgb="FF231F20"/>
        <rFont val="Times New Roman"/>
        <family val="1"/>
      </rPr>
      <t>3</t>
    </r>
    <r>
      <rPr>
        <sz val="11"/>
        <color rgb="FF231F20"/>
        <rFont val="Times New Roman"/>
        <family val="1"/>
      </rPr>
      <t>)</t>
    </r>
    <r>
      <rPr>
        <vertAlign val="superscript"/>
        <sz val="11"/>
        <color rgb="FF231F20"/>
        <rFont val="Times New Roman"/>
        <family val="1"/>
      </rPr>
      <t xml:space="preserve"> c</t>
    </r>
  </si>
  <si>
    <r>
      <t>TiO</t>
    </r>
    <r>
      <rPr>
        <vertAlign val="subscript"/>
        <sz val="11"/>
        <color rgb="FF231F20"/>
        <rFont val="Times New Roman"/>
        <family val="1"/>
      </rPr>
      <t>2</t>
    </r>
    <r>
      <rPr>
        <sz val="11"/>
        <color rgb="FF231F20"/>
        <rFont val="Times New Roman"/>
        <family val="1"/>
      </rPr>
      <t xml:space="preserve"> (pigment)</t>
    </r>
  </si>
  <si>
    <r>
      <t>Table D-4. Occupational exposure band (OEB) estimates by endpoint—NOAELs and LOAELs—microscale particles</t>
    </r>
    <r>
      <rPr>
        <b/>
        <vertAlign val="superscript"/>
        <sz val="12"/>
        <color theme="1"/>
        <rFont val="Times New Roman"/>
        <family val="1"/>
      </rPr>
      <t xml:space="preserve"> a</t>
    </r>
    <r>
      <rPr>
        <b/>
        <sz val="12"/>
        <color theme="1"/>
        <rFont val="Times New Roman"/>
        <family val="1"/>
      </rPr>
      <t xml:space="preserve"> </t>
    </r>
  </si>
  <si>
    <r>
      <t xml:space="preserve">a </t>
    </r>
    <r>
      <rPr>
        <sz val="10"/>
        <color theme="1"/>
        <rFont val="Times New Roman"/>
        <family val="1"/>
      </rPr>
      <t xml:space="preserve">Data sources: OECD [2015] and journal articles from systematic literature searches (Appendix A).  </t>
    </r>
  </si>
  <si>
    <r>
      <t>b</t>
    </r>
    <r>
      <rPr>
        <sz val="10"/>
        <color theme="1"/>
        <rFont val="Times New Roman"/>
        <family val="1"/>
      </rPr>
      <t xml:space="preserve"> NIOSH REL used for comparison: Iron oxide dust and fume (as Fe): Fe</t>
    </r>
    <r>
      <rPr>
        <vertAlign val="subscript"/>
        <sz val="10"/>
        <color theme="1"/>
        <rFont val="Times New Roman"/>
        <family val="1"/>
      </rPr>
      <t>2</t>
    </r>
    <r>
      <rPr>
        <sz val="10"/>
        <color theme="1"/>
        <rFont val="Times New Roman"/>
        <family val="1"/>
      </rPr>
      <t>O</t>
    </r>
    <r>
      <rPr>
        <vertAlign val="subscript"/>
        <sz val="10"/>
        <color theme="1"/>
        <rFont val="Times New Roman"/>
        <family val="1"/>
      </rPr>
      <t xml:space="preserve">3 </t>
    </r>
  </si>
  <si>
    <r>
      <t>c</t>
    </r>
    <r>
      <rPr>
        <sz val="10"/>
        <color theme="1"/>
        <rFont val="Times New Roman"/>
        <family val="1"/>
      </rPr>
      <t xml:space="preserve"> NIOSH REL used for comparison: Iron pentacarbonyl (as Fe): Fe(CO)</t>
    </r>
    <r>
      <rPr>
        <vertAlign val="subscript"/>
        <sz val="10"/>
        <color theme="1"/>
        <rFont val="Times New Roman"/>
        <family val="1"/>
      </rPr>
      <t>5</t>
    </r>
  </si>
  <si>
    <t>Kim_2018</t>
  </si>
  <si>
    <t>Keller_2014</t>
  </si>
  <si>
    <t>Morimoto_2015</t>
  </si>
  <si>
    <t>Schwotzer_2017</t>
  </si>
  <si>
    <t>Lim_2014</t>
  </si>
  <si>
    <t>Chen_2008</t>
  </si>
  <si>
    <t>Leppanen_2015</t>
  </si>
  <si>
    <t>Nagano_2011c</t>
  </si>
  <si>
    <t>Rossi_2010</t>
  </si>
  <si>
    <t>Sutunkova_2016</t>
  </si>
  <si>
    <t>Adamcakova-Dodd_2012</t>
  </si>
  <si>
    <t>Shin_2017</t>
  </si>
  <si>
    <t>Adamcakova-Dodd_2014</t>
  </si>
  <si>
    <t>Sutunkova_2017</t>
  </si>
  <si>
    <t>Pauluhn_2009a</t>
  </si>
  <si>
    <t>Aluminum oxide NPs</t>
  </si>
  <si>
    <t>CeO2 NPs</t>
  </si>
  <si>
    <t>CeO2 NPs (NM-212)</t>
  </si>
  <si>
    <t>ITO</t>
  </si>
  <si>
    <t>IO_4000</t>
  </si>
  <si>
    <t>IO_100</t>
  </si>
  <si>
    <t>Amorphous SiO2 NPs</t>
  </si>
  <si>
    <t>Silica-coated TiO2 NPs</t>
  </si>
  <si>
    <t>nanoTiO2 + SiO2 rutile</t>
  </si>
  <si>
    <t>Fe2O3 NPs</t>
  </si>
  <si>
    <t>AlOx nanowhiskers</t>
  </si>
  <si>
    <t>SiNPs</t>
  </si>
  <si>
    <t>ZnO NPs</t>
  </si>
  <si>
    <t>SiO2 NPs</t>
  </si>
  <si>
    <t>AlO(OH)</t>
  </si>
  <si>
    <t>28 (5d/w) days</t>
  </si>
  <si>
    <t>28 (6h/d) days</t>
  </si>
  <si>
    <t>4 (6h/d, 5d/w, 4wks) weeks</t>
  </si>
  <si>
    <t>4 (40min/day) weeks</t>
  </si>
  <si>
    <t>4 (1h/day, 4d/w) weeks</t>
  </si>
  <si>
    <t>26 (6h/d, 5d/w) weeks</t>
  </si>
  <si>
    <t>104 (6h/d, 5d/w) weeks</t>
  </si>
  <si>
    <t>4 (2h/d, 4d/w) weeks</t>
  </si>
  <si>
    <t>3 (4h/d, 5d/w) months</t>
  </si>
  <si>
    <t>4 (4h/d, 5d/w) weeks</t>
  </si>
  <si>
    <t>4 (6h/d, 5d/w) weeks</t>
  </si>
  <si>
    <t>13 (4h/day) weeks</t>
  </si>
  <si>
    <t>35 days</t>
  </si>
  <si>
    <t>56 days</t>
  </si>
  <si>
    <t>113 days</t>
  </si>
  <si>
    <t>36 days</t>
  </si>
  <si>
    <t>85 days</t>
  </si>
  <si>
    <t>197 days</t>
  </si>
  <si>
    <t>Lung, BAL</t>
  </si>
  <si>
    <t>PMNs (10^3/uL)</t>
  </si>
  <si>
    <t>PMNs (% in BAL), Pulmonary fibrosis in 5/6 mice (histopathology)</t>
  </si>
  <si>
    <t>PMNs (cm/uL in BAL)</t>
  </si>
  <si>
    <t>PMNs (x1000 cells/mL and % in BAL)</t>
  </si>
  <si>
    <t>PMNs (cells/mL and % in BAL), fibrosis (histopathology, incidence of effects per animal)</t>
  </si>
  <si>
    <t>PMNs (% in BAL), alveolar wall fibrosis (histopathology)</t>
  </si>
  <si>
    <t>PMNs (% in BAL)</t>
  </si>
  <si>
    <t>PMNs (cells/ high power-field (HPF) in BAL)</t>
  </si>
  <si>
    <t>Fibrosis of alveolar wall ('severe' histopathlogy score)</t>
  </si>
  <si>
    <t>PMNs (% of BAL cells)</t>
  </si>
  <si>
    <t>PMNs (#x10^6 in BAL)</t>
  </si>
  <si>
    <t>PMNs (#x10^3/mouse in BAL)</t>
  </si>
  <si>
    <t>PMNs (#x10^6/mL in BAL)</t>
  </si>
  <si>
    <t>Absolute hydroxyproline content of lungs (ug, lung)</t>
  </si>
  <si>
    <t>PMNs (#x10^4/lung in BAL)</t>
  </si>
  <si>
    <t>Outbred Crl:OF1</t>
  </si>
  <si>
    <t>F344/DuCrlCrlj</t>
  </si>
  <si>
    <t>BALB/c/Sca</t>
  </si>
  <si>
    <t>Outbred white</t>
  </si>
  <si>
    <t>C57BL/6 J</t>
  </si>
  <si>
    <t>C57BL/6</t>
  </si>
  <si>
    <t>NOAELs, LOAELs from nanoMeOx searches - AAT 120123</t>
  </si>
  <si>
    <t>Gosens 2014 OEB determination.xlsx</t>
  </si>
  <si>
    <t>Gosens 2014</t>
  </si>
  <si>
    <t>Aluminum</t>
  </si>
  <si>
    <t>Indium</t>
  </si>
  <si>
    <t xml:space="preserve"> Ni(CO)4 Ni Nickel carbonyl</t>
  </si>
  <si>
    <t>Nickel</t>
  </si>
  <si>
    <t>SiO2 Amorphous silica -synthetic 4850MR</t>
  </si>
  <si>
    <t>SAS Silica amorphous Aerosil 200 Degussa</t>
  </si>
  <si>
    <t>Cristobalite (Polymorphs) Silica crystalline, Cristobalite C and E Minerals</t>
  </si>
  <si>
    <t>Crystalline silica Min-U-sil 5 silica</t>
  </si>
  <si>
    <t>Quartz Si Min-U-Sil 5</t>
  </si>
  <si>
    <t>Quartz Si Min-U-Sil 5, US SILICA</t>
  </si>
  <si>
    <t>Quartz Si silica DQ12 quartz</t>
  </si>
  <si>
    <t>Rabbit</t>
  </si>
  <si>
    <t>Unclear</t>
  </si>
  <si>
    <t>Fe3O4 Ferroxide black 88p</t>
  </si>
  <si>
    <t>Iron</t>
  </si>
  <si>
    <t xml:space="preserve">Fe(CO)5 Carbonyl iron powder (metallic iron; particle size range 0.2–2.0 mm) </t>
  </si>
  <si>
    <t>Fe2O3 Synthesised by authors</t>
  </si>
  <si>
    <t>Exclude?</t>
  </si>
  <si>
    <t>Variable name</t>
  </si>
  <si>
    <t>Unique ID that can be used for sorting, merging with other files, etc.</t>
  </si>
  <si>
    <t>File name (on the NanoBMD drive) where the data were copied from</t>
  </si>
  <si>
    <t>A unique identifier from within the source file that can be used to back-track where data came from</t>
  </si>
  <si>
    <t>Author/Year that the results were derived from</t>
  </si>
  <si>
    <t>Default is blank. If Y, then this Author/Year and material were also present in another Source file</t>
  </si>
  <si>
    <t>The core chemical or compound, for recreating Table D3</t>
  </si>
  <si>
    <t>Specific material name, usually as described in the Reference</t>
  </si>
  <si>
    <t>Organ where the endpoint was measured</t>
  </si>
  <si>
    <t>The type of effect measured in the experimental subjects</t>
  </si>
  <si>
    <t>Species of the experimental subject</t>
  </si>
  <si>
    <t>Strain of the experimental subject</t>
  </si>
  <si>
    <t>Sex of the experimental subject</t>
  </si>
  <si>
    <t>No observed adverse effect level. Either as-reported in the manuscript or calculated (when necessary)</t>
  </si>
  <si>
    <t>Lowest observed adverse effect level. Either as-reported in the manuscript or calculated (when necessary)</t>
  </si>
  <si>
    <t>Benchmark dose estimate</t>
  </si>
  <si>
    <t>Lower 95% confidence limit of the benchmark dose estimate</t>
  </si>
  <si>
    <t>Unit of the Points of Departure</t>
  </si>
  <si>
    <t>Y if duration is less than 28d, which indicates this result should not be used. Otherwise N</t>
  </si>
  <si>
    <t>Y if duration is less than 90d, which indicates an uncertainty factor of 3 should be applied (if the duration is also at least 28 days)</t>
  </si>
  <si>
    <t>Y if there was no NOAEL, indicating an uncertainty factor of 10 is to be applied</t>
  </si>
  <si>
    <t>N if units are not in ug/m3, such as mg/m3. Indicates that the PoD may need to be adjusted to be in the correct units.</t>
  </si>
  <si>
    <t>Summary of the above 4 indicator flags.</t>
  </si>
  <si>
    <t>This is the NOAEL with any uncertainty factors applied</t>
  </si>
  <si>
    <t>This is the LOAEL with any uncertainty factors applied</t>
  </si>
  <si>
    <t>This is the OEB associated with the adjusted BMDL</t>
  </si>
  <si>
    <t>This is the OEB associated with the adjusted NOAEL</t>
  </si>
  <si>
    <t>This is the OEB assocated with the adjusted LOAEL</t>
  </si>
  <si>
    <t>Y if the given study/material did not have enough information to determine an OEB</t>
  </si>
  <si>
    <t xml:space="preserve">Fe3O4  Magnetite </t>
  </si>
  <si>
    <t xml:space="preserve">FeCO3 Siderite </t>
  </si>
  <si>
    <t>CNT</t>
  </si>
  <si>
    <t>MWCNT Nanocyl NC 7000</t>
  </si>
  <si>
    <t>MWCNT Baytubes</t>
  </si>
  <si>
    <t>CNF VCGF-H</t>
  </si>
  <si>
    <t xml:space="preserve">MWCNT Graphistrength C100 </t>
  </si>
  <si>
    <t>MWCNT Graphistrength C100</t>
  </si>
  <si>
    <t>Column Labels</t>
  </si>
  <si>
    <t>If there are more than 1 OEB estimate, this will be the most stringent result.</t>
  </si>
  <si>
    <t>(blank)</t>
  </si>
  <si>
    <t>Count of Most Stringent Band</t>
  </si>
  <si>
    <t>Notes</t>
  </si>
  <si>
    <t>All OEBs the same; keeping rownum=32</t>
  </si>
  <si>
    <t>For LSCb/SterlingV, both results are the same. Keeping rownum=123</t>
  </si>
  <si>
    <t>For HSCb - Mouse, both results are the same. Keeping rownum=124</t>
  </si>
  <si>
    <t>For HSCb - Rat, most stringent is E which is based on a BMDL. The matching C's are based on NOAELs. Keeping band E in rownum=450</t>
  </si>
  <si>
    <t>For HSCb - Hamster, both results are the same. Keeping rownum=125</t>
  </si>
  <si>
    <t>For Mouse, results are the same. Keeping rownum=1</t>
  </si>
  <si>
    <t>For Hamster, results are the same. Keeping rownum=3</t>
  </si>
  <si>
    <t>For Rat, results are different. Hadrup only has a LOAEL, resulting in band C. Previous analysis has a BMDL. Less uncertainty with the BMDL, keeping rownum=2</t>
  </si>
  <si>
    <t>For Mouse, results are the same. Keeping rownum=4</t>
  </si>
  <si>
    <t>For Hamster, results are the same. Keeping rownum=6</t>
  </si>
  <si>
    <t>For Rat, band D is from a LOAEL when a NOAEL was available. NOAEL band is C, which matches previous results. Keeping rownum=5</t>
  </si>
  <si>
    <t>Cristobalite and Crystalline have the same result. Keeping rownum=115</t>
  </si>
  <si>
    <t>Amorphous results are the same. Keeping rownum=117</t>
  </si>
  <si>
    <t>Rows 114 and 116 were not duplicated</t>
  </si>
  <si>
    <t>Durations seem to be different; Hadrup data do not have bands. Keep the rownums 436 and 442</t>
  </si>
  <si>
    <t>Gallagher was omitted from the RF analysis because it is a near duplicate of Elder 2005</t>
  </si>
  <si>
    <t>Disregard; incorrect units for OEBs (particle counts)</t>
  </si>
  <si>
    <t>Same results for Silver nanoparticles; keeping rownum=29</t>
  </si>
  <si>
    <t>Fe3O4 band D comes from a BMDL, whereas band C comes from a LOAEL. Keep BMDL, rownum=448</t>
  </si>
  <si>
    <t>Baytubes results are the same, keep rownum=470 as it has more information</t>
  </si>
  <si>
    <t>Not duplicates; different studies</t>
  </si>
  <si>
    <t>Duplicates of the NTP results, but Hadrup does not have band results. No changes needed.</t>
  </si>
  <si>
    <t>Hadrup NOAEL/LOAEL are incorrect. Table 2 shows NOAEL=0.25 for both sexes, and LOAEL=5 for both sexes</t>
  </si>
  <si>
    <t>The two from OECD are for each sex. Keep one, rownum=446</t>
  </si>
  <si>
    <t>Timecourse study; same results at different times, so keep one - rownum=11</t>
  </si>
  <si>
    <t>Timecourse study; same results at different times, so keep one - rownum=16</t>
  </si>
  <si>
    <t xml:space="preserve">Same results; keep rownum=563 </t>
  </si>
  <si>
    <t>Same results; keep rownum=565</t>
  </si>
  <si>
    <t>Same results; keep rownum=549</t>
  </si>
  <si>
    <t>Baytube results are the same; keep rownum=470</t>
  </si>
  <si>
    <t>Fe3O4 has a BMDL from the ATL analysis, so the more stringent band is retained. Keeping rownum=448</t>
  </si>
  <si>
    <t>Same result; keeping rownum=566</t>
  </si>
  <si>
    <t>Combines Sung and Song studies, which have results separately. Omit.</t>
  </si>
  <si>
    <t>Same result for 90d; keep rownum=552</t>
  </si>
  <si>
    <t>DOI</t>
  </si>
  <si>
    <t>https://doi.org/10.1016/0278-6915(91)90205-L</t>
  </si>
  <si>
    <t>https://doi.org/10.1016/j.tox.2017.04.010</t>
  </si>
  <si>
    <t>NM-111 Z-COTEÃ‚Â® HP1</t>
  </si>
  <si>
    <t>OberdÃ¶rster, G. et al. 1994</t>
  </si>
  <si>
    <t>FeCO3 Siderite</t>
  </si>
  <si>
    <t>Fe3O4  Magnetite</t>
  </si>
  <si>
    <t>Fe(CO)5 Carbonyl iron powder (metallic iron; particle size range 0.2â€“2.0 mm)</t>
  </si>
  <si>
    <t>0.02, 0.2 or 2 mg/m3 6 h/day, 5 days/week for 104 weeks</t>
  </si>
  <si>
    <t>CB  Elftex 12, Cabot</t>
  </si>
  <si>
    <t>Count of C</t>
  </si>
  <si>
    <t>Count of Material</t>
  </si>
  <si>
    <t>In D3/D4</t>
  </si>
  <si>
    <t/>
  </si>
  <si>
    <t>NTP_fibrosis_noael_loael_bmd_bmdl.xlsx</t>
  </si>
  <si>
    <t>asbestos; NTP_fibrosis_noael_loael_bmd_bmdl.xlsx</t>
  </si>
  <si>
    <t>Endpoint Type</t>
  </si>
  <si>
    <t>Lung Fibrosis</t>
  </si>
  <si>
    <t>Lung Cancer</t>
  </si>
  <si>
    <t>Other</t>
  </si>
  <si>
    <t>Lung Inflammation</t>
  </si>
  <si>
    <t>Mouse Total</t>
  </si>
  <si>
    <t>Indicator for results that could be included in an updated version of Appendix Table D3 (nanoscale) or D4 (microscale)</t>
  </si>
  <si>
    <t>Various notes for more information as needed</t>
  </si>
  <si>
    <t>Simplifies the Endpoint variable into 4 categories</t>
  </si>
  <si>
    <t>Key filtering variables</t>
  </si>
  <si>
    <t>Subchronic</t>
  </si>
  <si>
    <t>Wistar (Clr:WI(WU))</t>
  </si>
  <si>
    <t>ApoE(-/-) (B6.129P2-Apoetm1Unc N11, Taconic,Denmark)</t>
  </si>
  <si>
    <t>CD-1</t>
  </si>
  <si>
    <t>Wistar (Cpb:WU Wistar rand.)</t>
  </si>
  <si>
    <t>Sprague-Dawley (Crl:SD)</t>
  </si>
  <si>
    <t>Wistar (Crl:WI)</t>
  </si>
  <si>
    <t>Wistar (HsCpb:WU)</t>
  </si>
  <si>
    <t>Wistar (Crl:(WI)BR)</t>
  </si>
  <si>
    <t>Wistar (Crl:WI(Han))</t>
  </si>
  <si>
    <t>Wistar (Crl:WI (Han))</t>
  </si>
  <si>
    <t>Crl:NMRI</t>
  </si>
  <si>
    <t>Kunming</t>
  </si>
  <si>
    <t>(All)</t>
  </si>
  <si>
    <t>Duration As Recorded</t>
  </si>
  <si>
    <t>10 months</t>
  </si>
  <si>
    <t>4 weeks</t>
  </si>
  <si>
    <t>3 months</t>
  </si>
  <si>
    <t>32 days</t>
  </si>
  <si>
    <t>2 years</t>
  </si>
  <si>
    <t>Vanadium</t>
  </si>
  <si>
    <t>Cerium</t>
  </si>
  <si>
    <t>Zinc</t>
  </si>
  <si>
    <t>2 weeks</t>
  </si>
  <si>
    <t>Excluded because duration is &lt;2yr and endpoint is neoplasia</t>
  </si>
  <si>
    <t>Keep for 28-90 day summaries?</t>
  </si>
  <si>
    <t>Carbon black</t>
  </si>
  <si>
    <t>Excluded because a BMDL is required for an OEB</t>
  </si>
  <si>
    <t>54 weeks</t>
  </si>
  <si>
    <t>6 months</t>
  </si>
  <si>
    <t>40 weeks</t>
  </si>
  <si>
    <t>105 weeks</t>
  </si>
  <si>
    <t>14.6 months</t>
  </si>
  <si>
    <t>Lifelong</t>
  </si>
  <si>
    <t>0.5 hours</t>
  </si>
  <si>
    <t>Intragastric route of exposure; No10_Liu_2017_Lung inflammation caused by long-term exposure to titanium dioxide.pdf</t>
  </si>
  <si>
    <t>IT route of exposure; No22_Cho_2009_Pulmonary toxicity and kinetic study of Cy5.5-conjugated superparamagnetic iron.pdf</t>
  </si>
  <si>
    <t>IT route of exposure; No30_Haberl_2013_Cytotoxic and proinflammatory effects of PVP-coated silver nanoparticles after intratracheal instillation in rats.pdf</t>
  </si>
  <si>
    <t>14 day inhalation; No34_Kulkarni_2014_A comparative study of the toxicological aspects of vanadium pentoxide and vanadium oxide nanoparticles.pdf</t>
  </si>
  <si>
    <t>6 hour inhalation; No37_Han_2015_Pulmonary Responses of Sprague-Dawley Rats in Single Inhalation Exposure to Graphene Oxide Nanomaterials.pdf</t>
  </si>
  <si>
    <t>Histopath is only for the highest dose group (3 mg/m3 for cerium); barium only had 1 dose; No47_Schwotzer_2017_Effects from a 90-day inhalation toxicity study with cerium oxide and barium sulfate nanoparticles in rats.pdf</t>
  </si>
  <si>
    <t>IT route of exposure; No55_Han_2020_Amorphous silica nanoparticle-induced pulmonary inflammatory response depends on particle size and is sex-specific in rats.pdf</t>
  </si>
  <si>
    <t>IT route of exposure</t>
  </si>
  <si>
    <t>Intranasal instillation route of exposure</t>
  </si>
  <si>
    <t>No fibrosis endpoints; inflammation data already extracted</t>
  </si>
  <si>
    <t>5 day inhalation</t>
  </si>
  <si>
    <t>Oropharyngeal aspiration route of exposure</t>
  </si>
  <si>
    <t>7 day inhalation</t>
  </si>
  <si>
    <t>Injected in tail vein route of exposure</t>
  </si>
  <si>
    <t>Inflammation already extracted; Also has fibrosis via granulomatous change (same NOAEL/LOAEL results except for female)</t>
  </si>
  <si>
    <t>Pharyngeal aspiration route of exposure</t>
  </si>
  <si>
    <t>3 day inhalation</t>
  </si>
  <si>
    <t>Reject, &lt;3 mo inhal</t>
  </si>
  <si>
    <t>Reject, not inhalation</t>
  </si>
  <si>
    <t>Reject, duplicate</t>
  </si>
  <si>
    <t>Reject, &lt;3 month inhal</t>
  </si>
  <si>
    <t>Endpoints not fibrosis, &lt;3 mo. Inhal.</t>
  </si>
  <si>
    <t>Endpoint not fibrosis, &lt;3 mo. Inhal.</t>
  </si>
  <si>
    <t>Not inhalation - OPA</t>
  </si>
  <si>
    <t>Not Inhalation - ITI</t>
  </si>
  <si>
    <t>Not Inhalatin - IP</t>
  </si>
  <si>
    <t>Not Inhalation - PA</t>
  </si>
  <si>
    <t>Not Inhalation - Intranasal instillation</t>
  </si>
  <si>
    <t>Not Inhalation - OA</t>
  </si>
  <si>
    <t>Duration too short - only 26 days</t>
  </si>
  <si>
    <t>Did not present statistical analysis of lung tissue histopathology</t>
  </si>
  <si>
    <t>Not Inhalation - IV</t>
  </si>
  <si>
    <t>Not Inhalation- ITI</t>
  </si>
  <si>
    <t>Not Inhalation - intranasal instillation</t>
  </si>
  <si>
    <t>Duration too short - only 2 days</t>
  </si>
  <si>
    <t>Not rodent - hamster study</t>
  </si>
  <si>
    <t>Originally identified article was Schwotzer 2018 (DOI: 10.1186/s12951-018-0343-4), but that was the part of the study that only reported the gene expression data.  Fibrosis data from this study was presented in different paper (which is what is referenced here).  However, histopathology data was done in a time-course study at only one dose - recorded at what post exposure timeframe the dose went from non-significant to significant</t>
  </si>
  <si>
    <t>Duration too short - 1/week for 5 weeks</t>
  </si>
  <si>
    <t>10.1002/jbm.a.35945</t>
  </si>
  <si>
    <t>10.1016/j.taap.2009.05.026</t>
  </si>
  <si>
    <t>10.3762/bjnano.4.105</t>
  </si>
  <si>
    <t>10.3109/08958378.2014.960106</t>
  </si>
  <si>
    <t>10.1155/2015/376756</t>
  </si>
  <si>
    <t>10.1016/j.toxlet.2017.04.001</t>
  </si>
  <si>
    <t>10.1186/s12989-017-0204-6</t>
  </si>
  <si>
    <t>10.5487/TR.2017.33.3.239</t>
  </si>
  <si>
    <t>10.1016/j.taap.2020.114890</t>
  </si>
  <si>
    <t>10.1016/j.tox.2009.03.005</t>
  </si>
  <si>
    <t>10.1248/jhs.56.387</t>
  </si>
  <si>
    <t>10.1016/j.tox.2010.06.002</t>
  </si>
  <si>
    <t>10.1016/j.envres.2015.09.030</t>
  </si>
  <si>
    <t>10.3109/17435390.2015.1078851</t>
  </si>
  <si>
    <t>10.1002/jat.3361</t>
  </si>
  <si>
    <t>10.1080/17435390.2016.1202348</t>
  </si>
  <si>
    <t>10.1016/j.envres.2016.03.027</t>
  </si>
  <si>
    <t>10.1002/jat.3564</t>
  </si>
  <si>
    <t>10.3109/17435390.2011.635814</t>
  </si>
  <si>
    <t>10.3109/17435390.2011.648223</t>
  </si>
  <si>
    <t>10.1080/17435390.2018.1431318</t>
  </si>
  <si>
    <t>10.1016/j.jhazmat.2019.02.068</t>
  </si>
  <si>
    <t>10.1289/ehp.8266</t>
  </si>
  <si>
    <t>10.1016/j.jhazmat.2012.05.072</t>
  </si>
  <si>
    <t>10.1186/s12989-017-0234-0</t>
  </si>
  <si>
    <t>10.2147/IJN.S109950</t>
  </si>
  <si>
    <t>10.1080/17435390.2019.1694184</t>
  </si>
  <si>
    <t>10.3109/17435390.2014.933903</t>
  </si>
  <si>
    <t>10.3109/17435390.2013.829877</t>
  </si>
  <si>
    <t>10.1021/nn2033055</t>
  </si>
  <si>
    <t>10.1016/j.taap.2005.11.007</t>
  </si>
  <si>
    <t>10.1021/sc500153k</t>
  </si>
  <si>
    <t>10.15666/aeer/1603_31453157</t>
  </si>
  <si>
    <t>10.1002/tox.10119</t>
  </si>
  <si>
    <t>doi: 10.3109/17435390.2013.829877</t>
  </si>
  <si>
    <t>DOI: 10.1186/1743-8977-11-15</t>
  </si>
  <si>
    <t>DOI:10.1371/journal.pone.0118778</t>
  </si>
  <si>
    <t>doi.org/10.1080/17435390.2019.1661041</t>
  </si>
  <si>
    <t>dx.doi.org/10.5491/SHAW.2011.2.3.282</t>
  </si>
  <si>
    <t>DOI: 10.3109/17435390.2014.914260</t>
  </si>
  <si>
    <t>DOI 10.1186/s12989-017-0234-0</t>
  </si>
  <si>
    <t>DOI 10.1007/s11051-015-3249-1</t>
  </si>
  <si>
    <t>doi:10.3109/17435390.2012.719649.</t>
  </si>
  <si>
    <t>doi.org/10.3390/nano11010180</t>
  </si>
  <si>
    <t>https://doi.org/10.1080/17435390.2018.1472312</t>
  </si>
  <si>
    <t>10.1093/toxsci/kfp247</t>
  </si>
  <si>
    <t>10.1166/jnn.2010.2420</t>
  </si>
  <si>
    <t>10.1016/j.biomaterials.2011.12.008</t>
  </si>
  <si>
    <t>http://dx.doi.org/10.1016/j.yrtph.2012.05.020</t>
  </si>
  <si>
    <t>10.1002/jat.2810</t>
  </si>
  <si>
    <t>10.1007/s00204-015-1493-x</t>
  </si>
  <si>
    <t>10.1186/s12989-016-0148-2</t>
  </si>
  <si>
    <t>10.1177/0960327116666650</t>
  </si>
  <si>
    <t>10.1038/s41598-018-22556-7</t>
  </si>
  <si>
    <t>https://doi.org/10.1016/j.ecoenv.2018.07.076</t>
  </si>
  <si>
    <t>https://doi.org/10.1016/j.lfs.2019.116741</t>
  </si>
  <si>
    <t>10.1166/jnn.2020.18571</t>
  </si>
  <si>
    <t>https://doi.org/10.1186/s12989-021-00398-y</t>
  </si>
  <si>
    <t>10.1093/toxsci/kfg243</t>
  </si>
  <si>
    <t>https://doi.org/10.1080/08958370701874671</t>
  </si>
  <si>
    <t>10.1016/j.toxlet.2008.07.020</t>
  </si>
  <si>
    <t>http://www.particleandfibretoxicology.com/content/9/1/4</t>
  </si>
  <si>
    <t>10.1007/s00204-013-1116-3</t>
  </si>
  <si>
    <t>doi: 10.1093/toxsci/kfu187</t>
  </si>
  <si>
    <t>10.3390/ijms16010660</t>
  </si>
  <si>
    <t>10.1177/1535370216665173</t>
  </si>
  <si>
    <t>10.1539/joh.16-0184-OA</t>
  </si>
  <si>
    <t>10.1093/toxsci/kfx006</t>
  </si>
  <si>
    <t>10.1111/bcpt.13119</t>
  </si>
  <si>
    <t>https://doi.org/10.1371/journal.
pone.0205702</t>
  </si>
  <si>
    <t>https://doi.org/10.1016/j.envpol.2019.06.092</t>
  </si>
  <si>
    <t>10.1002/jat.4079</t>
  </si>
  <si>
    <t>10.1293/tox.2020-0064; J Toxicol Pathol 2021; 34: 57–71</t>
  </si>
  <si>
    <t>Liu 2016</t>
  </si>
  <si>
    <t>Cho 2009</t>
  </si>
  <si>
    <t>Haberl 2013</t>
  </si>
  <si>
    <t>Kulkarni 2014</t>
  </si>
  <si>
    <t>Han 2015</t>
  </si>
  <si>
    <t>Krishnaraj 2017</t>
  </si>
  <si>
    <t>Schwotzer 2017</t>
  </si>
  <si>
    <t>Kim 2017</t>
  </si>
  <si>
    <t>Han 2020</t>
  </si>
  <si>
    <t>Park 2009b</t>
  </si>
  <si>
    <t>Park 2010a</t>
  </si>
  <si>
    <t>Park 2010b</t>
  </si>
  <si>
    <t>Park 2015b</t>
  </si>
  <si>
    <t>Park 2016</t>
  </si>
  <si>
    <t>Park 2016a</t>
  </si>
  <si>
    <t>Park 2016b</t>
  </si>
  <si>
    <t>Park 2016c</t>
  </si>
  <si>
    <t>Park 2017b</t>
  </si>
  <si>
    <t>Ho 2013</t>
  </si>
  <si>
    <t>Kim 2018</t>
  </si>
  <si>
    <t>Sisler 2019</t>
  </si>
  <si>
    <t>Stoeger 2006</t>
  </si>
  <si>
    <t>Sun 2012</t>
  </si>
  <si>
    <t>Li 2017</t>
  </si>
  <si>
    <t>Principi 2016</t>
  </si>
  <si>
    <t>Kim 2020</t>
  </si>
  <si>
    <t>Kasai 2015</t>
  </si>
  <si>
    <t>Aalapati 2014</t>
  </si>
  <si>
    <t>Wang 2011</t>
  </si>
  <si>
    <t>Yamamoto 2006</t>
  </si>
  <si>
    <t>Yanamala 2014</t>
  </si>
  <si>
    <t>Yoo 2018</t>
  </si>
  <si>
    <t>Zhou 2003b</t>
  </si>
  <si>
    <t>Alapati_2014</t>
  </si>
  <si>
    <t>Adamcakova-Dodd 2014</t>
  </si>
  <si>
    <t>Armstead 2015</t>
  </si>
  <si>
    <t xml:space="preserve">Chen Ying 2004 </t>
  </si>
  <si>
    <t>Chou 2011</t>
  </si>
  <si>
    <t>Chuang 2017</t>
  </si>
  <si>
    <t>Hamilton 2018</t>
  </si>
  <si>
    <t>Han 2018</t>
  </si>
  <si>
    <t>Hozayen 2019</t>
  </si>
  <si>
    <t xml:space="preserve">HuangKauoLiang_2015 </t>
  </si>
  <si>
    <t>Ishihara_1999</t>
  </si>
  <si>
    <t>Jeong 2016</t>
  </si>
  <si>
    <t>Jeong 2016a</t>
  </si>
  <si>
    <t>Jiang 2018</t>
  </si>
  <si>
    <t>Keller 2014</t>
  </si>
  <si>
    <t>Kim Jong-Kyu 2011</t>
  </si>
  <si>
    <t>Kim Jong Sung 2011</t>
  </si>
  <si>
    <t>Lee 2020</t>
  </si>
  <si>
    <t>Leppanen 2014</t>
  </si>
  <si>
    <t>Lin 2013</t>
  </si>
  <si>
    <t>Liu Huan Liang 2013</t>
  </si>
  <si>
    <t>Liu Huan Liang 2016x - 2015 is correct yr</t>
  </si>
  <si>
    <t>Li Xiaobo 2017</t>
  </si>
  <si>
    <t>Ma 2012</t>
  </si>
  <si>
    <t>Mandler 2019</t>
  </si>
  <si>
    <t>Mo 2020</t>
  </si>
  <si>
    <t>Morimoto 2010</t>
  </si>
  <si>
    <t>Morimoto 2015</t>
  </si>
  <si>
    <t>Muhfeld 2012</t>
  </si>
  <si>
    <t>Park J-W 2015</t>
  </si>
  <si>
    <t>Porter 2013</t>
  </si>
  <si>
    <t>Weiss 2021</t>
  </si>
  <si>
    <t>Ilves, 2018</t>
  </si>
  <si>
    <t>Pauluhn, 2010</t>
  </si>
  <si>
    <t>Liu, 2010</t>
  </si>
  <si>
    <t>Liu, 2011</t>
  </si>
  <si>
    <t>Naya, 2012</t>
  </si>
  <si>
    <t>Ema, 2012</t>
  </si>
  <si>
    <t>Jeong, 2016</t>
  </si>
  <si>
    <t>Saber, 2016</t>
  </si>
  <si>
    <t>Chang, 2017</t>
  </si>
  <si>
    <t>Park, 2017</t>
  </si>
  <si>
    <t>Lai, 2017</t>
  </si>
  <si>
    <t>Zheng, 2018</t>
  </si>
  <si>
    <t>Liu, 2019</t>
  </si>
  <si>
    <t>Gouveia, 2020</t>
  </si>
  <si>
    <t>Annangi, 2021</t>
  </si>
  <si>
    <t>Lam, 2004</t>
  </si>
  <si>
    <t>Sung, 2008</t>
  </si>
  <si>
    <t>Yang, 2008</t>
  </si>
  <si>
    <t>Aiso, 2010</t>
  </si>
  <si>
    <t>Saber, 2012</t>
  </si>
  <si>
    <t>Ronzani, 2014</t>
  </si>
  <si>
    <t>Snow, 2014</t>
  </si>
  <si>
    <t>Wu, 2015</t>
  </si>
  <si>
    <t>Prajapati, 2017</t>
  </si>
  <si>
    <t>Senoh, 2017</t>
  </si>
  <si>
    <t>Relier, 2017</t>
  </si>
  <si>
    <t>Schwotzer, 2017</t>
  </si>
  <si>
    <t>Suker, 2018</t>
  </si>
  <si>
    <t>Knudsen, 2018</t>
  </si>
  <si>
    <t>Otsuka, 2018</t>
  </si>
  <si>
    <t>Cui, 2019</t>
  </si>
  <si>
    <t>Qian, 2020</t>
  </si>
  <si>
    <t>Numano, 2021</t>
  </si>
  <si>
    <t>NM-212 Cerium oxide</t>
  </si>
  <si>
    <t>Barium</t>
  </si>
  <si>
    <t>Barium sulfate NM-220</t>
  </si>
  <si>
    <t>Neodymium</t>
  </si>
  <si>
    <t>Nd2O3</t>
  </si>
  <si>
    <t xml:space="preserve">ZnO </t>
  </si>
  <si>
    <t>WC-Co or CeO2</t>
  </si>
  <si>
    <t>SiO2</t>
  </si>
  <si>
    <t>Silica, nano v micro</t>
  </si>
  <si>
    <t>Rare earth oxide NPs</t>
  </si>
  <si>
    <t>mesoporous</t>
  </si>
  <si>
    <t>TiO2 or amosite</t>
  </si>
  <si>
    <t>Whiskers v. Nonfibrous TiO2</t>
  </si>
  <si>
    <t>CoO, CuO, ZnO</t>
  </si>
  <si>
    <t>Fast dissolving</t>
  </si>
  <si>
    <t>Ceria</t>
  </si>
  <si>
    <t>Copper</t>
  </si>
  <si>
    <t>silica-coated</t>
  </si>
  <si>
    <t>Fe3O4, SiO2, SWCNTs</t>
  </si>
  <si>
    <t>Ag, ZnO, TiO2</t>
  </si>
  <si>
    <t>Al2O3</t>
  </si>
  <si>
    <t>Corian, a solid-surface composite, of alumina trihydrate and acrylic polymer</t>
  </si>
  <si>
    <t>Ni</t>
  </si>
  <si>
    <t>short &amp; long</t>
  </si>
  <si>
    <t>CuO</t>
  </si>
  <si>
    <t>Carbon dots</t>
  </si>
  <si>
    <t>Cellulose</t>
  </si>
  <si>
    <t>Nanofibrillated cellulose</t>
  </si>
  <si>
    <t>small-sized TiO2 nanoparticles</t>
  </si>
  <si>
    <t>SiO2 nanoparticles</t>
  </si>
  <si>
    <t>In2O3</t>
  </si>
  <si>
    <t>Epoxy composite dusts with CNT</t>
  </si>
  <si>
    <t>NiO nanoparticles</t>
  </si>
  <si>
    <t>Al</t>
  </si>
  <si>
    <t>Al-NPs</t>
  </si>
  <si>
    <t>CuO NPs</t>
  </si>
  <si>
    <t>Particulate Matter</t>
  </si>
  <si>
    <t>PM2.5</t>
  </si>
  <si>
    <t>carbon black nanoparticles</t>
  </si>
  <si>
    <t>Cotton cellulose nanofibers</t>
  </si>
  <si>
    <t>Ag</t>
  </si>
  <si>
    <t>Ag NPs</t>
  </si>
  <si>
    <t>TiO2 from sanding dust</t>
  </si>
  <si>
    <t>CeO2 NP fuel additive</t>
  </si>
  <si>
    <t>WO</t>
  </si>
  <si>
    <t>tungsten (IV) oxide</t>
  </si>
  <si>
    <t>TiO2 P25 nanoparticles</t>
  </si>
  <si>
    <t>nAl2O3</t>
  </si>
  <si>
    <t>PEGylated nanoceria</t>
  </si>
  <si>
    <t>14 days</t>
  </si>
  <si>
    <t>6 hour</t>
  </si>
  <si>
    <t>7 days</t>
  </si>
  <si>
    <t>3 days</t>
  </si>
  <si>
    <t>8 or 12 d</t>
  </si>
  <si>
    <t>Fibrosis, interstitial</t>
  </si>
  <si>
    <t>Wistar Crl:WI (Han)</t>
  </si>
  <si>
    <t>Neutrophils (10^3/uL)</t>
  </si>
  <si>
    <t>Focal fibrosis</t>
  </si>
  <si>
    <t>Fibrosis, parenchymal, multifocal</t>
  </si>
  <si>
    <t>C57Bl/6</t>
  </si>
  <si>
    <t>Collagen</t>
  </si>
  <si>
    <t>rat</t>
  </si>
  <si>
    <t>5*</t>
  </si>
  <si>
    <t>30*</t>
  </si>
  <si>
    <t>BALF and serum cytokines, blood vessel relaxation</t>
  </si>
  <si>
    <t>PMNs</t>
  </si>
  <si>
    <t>Fibrosis</t>
  </si>
  <si>
    <t>[Fibrosis LOAEL unclear in paper; See supplement]</t>
  </si>
  <si>
    <t>% PMN</t>
  </si>
  <si>
    <t>%PMN</t>
  </si>
  <si>
    <t>C57BL/6J</t>
  </si>
  <si>
    <t>Collagen in BAL</t>
  </si>
  <si>
    <t>Histopathology - interstitial fibrosis</t>
  </si>
  <si>
    <t>1 day</t>
  </si>
  <si>
    <t>0 days</t>
  </si>
  <si>
    <t>1d</t>
  </si>
  <si>
    <t>Post-exposure</t>
  </si>
  <si>
    <t>Experimental Concentrations</t>
  </si>
  <si>
    <t>Addl_Obs</t>
  </si>
  <si>
    <t>0.0, 0.1, 0.3, 1.0 and 3.0</t>
  </si>
  <si>
    <t>0.0, 50.0</t>
  </si>
  <si>
    <t>0, 0.5, 2.5, 10</t>
  </si>
  <si>
    <t>0.0, 0.2, 1.0, 5.0</t>
  </si>
  <si>
    <t>2 mg/m3</t>
  </si>
  <si>
    <t>Table IV - Fibrosis, parenchymal, multifocal - 4/6 mice at day 14 and 5/6 at d28 of inhal expos; 6/6 at d 28 PE. (6 animals per group, per text).</t>
  </si>
  <si>
    <t>3.5 mg/m3</t>
  </si>
  <si>
    <t xml:space="preserve">4 hr/day, 5 days/wk </t>
  </si>
  <si>
    <t>IT, S-D Rats, 24 hr BALF</t>
  </si>
  <si>
    <t>IT, 20 mg</t>
  </si>
  <si>
    <t>Fibrosis post-expos</t>
  </si>
  <si>
    <t>IT</t>
  </si>
  <si>
    <t>PA, mice</t>
  </si>
  <si>
    <t>5, 30 mg/m3 (6 hr/d; 7d/wk)</t>
  </si>
  <si>
    <t>*Fig 3 - at 5 mg/m3 collagen is signif incr, but not hydroxyproline (L). Authors seem to consisder 30 mg/m3 the LOAEL, but not clear. To check interpretation of ressults</t>
  </si>
  <si>
    <t>intraperitoneal</t>
  </si>
  <si>
    <t>pharyngeal aspiration</t>
  </si>
  <si>
    <t>See longer-term study</t>
  </si>
  <si>
    <t>28 d inhal; check hr/d etc.</t>
  </si>
  <si>
    <t>2 wk inhal, IT</t>
  </si>
  <si>
    <t>0, 30 mg/m3</t>
  </si>
  <si>
    <t>*28 d inhal, 1 hr/d [NOTE short er exposure time]</t>
  </si>
  <si>
    <t>IT, every 2 d, for 5 wk</t>
  </si>
  <si>
    <t>7-d inhalation; fibrosis in Fig. 4, signif incr. in sub-epithelial thickness of small airways(see text also). Fig. 1C signif incr. in PMNs. See Supplement for more info on fibrosis.</t>
  </si>
  <si>
    <t>0.4 and 2 mg/m3</t>
  </si>
  <si>
    <t>2, 10 mg/m3; 4 weeks (6 h/day, 5 days/week), whole body inhalation</t>
  </si>
  <si>
    <t>pharyngeal aspiration. Alveolar septal fibrosis was only observed with short MWCNT. Type II pneumocyte hypertrophy was only detected with long MWCNT.</t>
  </si>
  <si>
    <t>intranasal instillation; murine model of ovalbumin (OVA)-induced asthma</t>
  </si>
  <si>
    <t>10 mg/m3; 5 h/day for 2, 4, 8 or 12 days.</t>
  </si>
  <si>
    <t>Lung fibrosis was generally minimal to mild in severity..., in the lungs of all MWCNT-exposed mice at the 8- and 12-day time point</t>
  </si>
  <si>
    <t>intranasal instillation</t>
  </si>
  <si>
    <t>0.1,0.4,1.5,6</t>
  </si>
  <si>
    <t>OEB Template EK TB ND Combined.xlsx</t>
  </si>
  <si>
    <t>28 days*</t>
  </si>
  <si>
    <t>12 days</t>
  </si>
  <si>
    <t>nd1</t>
  </si>
  <si>
    <t>nd2</t>
  </si>
  <si>
    <t>nd3</t>
  </si>
  <si>
    <t>nd4</t>
  </si>
  <si>
    <t>nd5</t>
  </si>
  <si>
    <t>nd6</t>
  </si>
  <si>
    <t>nd7</t>
  </si>
  <si>
    <t>nd8</t>
  </si>
  <si>
    <t>nd9</t>
  </si>
  <si>
    <t>nd10</t>
  </si>
  <si>
    <t>nd11</t>
  </si>
  <si>
    <t>nd12</t>
  </si>
  <si>
    <t>nd13</t>
  </si>
  <si>
    <t>nd14</t>
  </si>
  <si>
    <t>nd15</t>
  </si>
  <si>
    <t>nd16</t>
  </si>
  <si>
    <t>nd17</t>
  </si>
  <si>
    <t>nd18</t>
  </si>
  <si>
    <t>nd19</t>
  </si>
  <si>
    <t>nd20</t>
  </si>
  <si>
    <t>nd21</t>
  </si>
  <si>
    <t>nd22</t>
  </si>
  <si>
    <t>nd23</t>
  </si>
  <si>
    <t>nd24</t>
  </si>
  <si>
    <t>nd25</t>
  </si>
  <si>
    <t>nd26</t>
  </si>
  <si>
    <t>nd27</t>
  </si>
  <si>
    <t>nd28</t>
  </si>
  <si>
    <t>nd29</t>
  </si>
  <si>
    <t>nd30</t>
  </si>
  <si>
    <t>nd31</t>
  </si>
  <si>
    <t>nd32</t>
  </si>
  <si>
    <t>nd33</t>
  </si>
  <si>
    <t>nd34</t>
  </si>
  <si>
    <t>ek1</t>
  </si>
  <si>
    <t>ek2</t>
  </si>
  <si>
    <t>ek3</t>
  </si>
  <si>
    <t>ek4</t>
  </si>
  <si>
    <t>ek5</t>
  </si>
  <si>
    <t>ek6</t>
  </si>
  <si>
    <t>ek7</t>
  </si>
  <si>
    <t>ek8</t>
  </si>
  <si>
    <t>ek9</t>
  </si>
  <si>
    <t>ek10</t>
  </si>
  <si>
    <t>ek11</t>
  </si>
  <si>
    <t>ek12</t>
  </si>
  <si>
    <t>ek13</t>
  </si>
  <si>
    <t>ek14</t>
  </si>
  <si>
    <t>ek15</t>
  </si>
  <si>
    <t>ek16</t>
  </si>
  <si>
    <t>ek17</t>
  </si>
  <si>
    <t>ek18</t>
  </si>
  <si>
    <t>ek19</t>
  </si>
  <si>
    <t>ek20</t>
  </si>
  <si>
    <t>ek21</t>
  </si>
  <si>
    <t>ek22</t>
  </si>
  <si>
    <t>ek23</t>
  </si>
  <si>
    <t>ek24</t>
  </si>
  <si>
    <t>ek25</t>
  </si>
  <si>
    <t>ek26</t>
  </si>
  <si>
    <t>ek27</t>
  </si>
  <si>
    <t>ek28</t>
  </si>
  <si>
    <t>ek29</t>
  </si>
  <si>
    <t>ek30</t>
  </si>
  <si>
    <t>ek31</t>
  </si>
  <si>
    <t>ek32</t>
  </si>
  <si>
    <t>ek33</t>
  </si>
  <si>
    <t>tb1</t>
  </si>
  <si>
    <t>tb2</t>
  </si>
  <si>
    <t>tb3</t>
  </si>
  <si>
    <t>tb4</t>
  </si>
  <si>
    <t>tb5</t>
  </si>
  <si>
    <t>tb6</t>
  </si>
  <si>
    <t>tb7</t>
  </si>
  <si>
    <t>tb8</t>
  </si>
  <si>
    <t>tb9</t>
  </si>
  <si>
    <t>tb10</t>
  </si>
  <si>
    <t>tb11</t>
  </si>
  <si>
    <t>tb12</t>
  </si>
  <si>
    <t>tb13</t>
  </si>
  <si>
    <t>tb14</t>
  </si>
  <si>
    <t>tb15</t>
  </si>
  <si>
    <t>tb16</t>
  </si>
  <si>
    <t>tb17</t>
  </si>
  <si>
    <t>tb18</t>
  </si>
  <si>
    <t>tb19</t>
  </si>
  <si>
    <t>tb20</t>
  </si>
  <si>
    <t>tb21</t>
  </si>
  <si>
    <t>tb22</t>
  </si>
  <si>
    <t>tb23</t>
  </si>
  <si>
    <t>tb24</t>
  </si>
  <si>
    <t>tb25</t>
  </si>
  <si>
    <t>tb26</t>
  </si>
  <si>
    <t>tb27</t>
  </si>
  <si>
    <t>tb28</t>
  </si>
  <si>
    <t>tb29</t>
  </si>
  <si>
    <t>tb30</t>
  </si>
  <si>
    <t>tb31</t>
  </si>
  <si>
    <t>tb32</t>
  </si>
  <si>
    <t>tb33</t>
  </si>
  <si>
    <t>Graphene</t>
  </si>
  <si>
    <t>CeO2 cubic crystalline</t>
  </si>
  <si>
    <t>1 hour</t>
  </si>
  <si>
    <t>4 week or less inhalation; has pro-inflammatory cytokines but no PMN; no fibrotic endpoints</t>
  </si>
  <si>
    <t>28 day inhalation; various blood, serum, BAL metrics but no fibrosis (e.g., collagen, hydroxyproline); No48_Kim_2017_Twenty-Eight-Day Repeated Inhalation Toxicity Study of Nano-Sized Neodymium Oxide in Male Sprague-Dawley Rats.pdf</t>
  </si>
  <si>
    <t>Inflammation already extracted; EK extracted fibrosis info; 28 day or less inhalation</t>
  </si>
  <si>
    <t>Fibrosis - histopathology (severity+distribution scores) at mild or above</t>
  </si>
  <si>
    <t>Fibrosis - 4 point histopathology scale</t>
  </si>
  <si>
    <t>Histopathology - severity of alveolus interstitial (septal) thickening</t>
  </si>
  <si>
    <t>10.1002/jat.1668</t>
  </si>
  <si>
    <t>Fibrosis score - severity of increased collagen fibers (sirius red stain)</t>
  </si>
  <si>
    <t>0, 10, 15, 50</t>
  </si>
  <si>
    <t>10.3109/08958379509015209</t>
  </si>
  <si>
    <t>0,3,9,16</t>
  </si>
  <si>
    <t>10.3109/08958379509015208</t>
  </si>
  <si>
    <t>Fibrosis score - histopathology mean grade 4 or greater (Table 9)</t>
  </si>
  <si>
    <t>Fibrosis score - histopathology mean grade 4 or greater (Table 7)</t>
  </si>
  <si>
    <t>0,3,16,30</t>
  </si>
  <si>
    <t>Fibrosis score - histopathology mean grade 4 or greater (Table 2)</t>
  </si>
  <si>
    <t>OEB Studies to Check (from catOEL DB). [Adding fibrosis endpt]</t>
  </si>
  <si>
    <t xml:space="preserve">Focal fibrosis (Figure 4). "The degree of phagocytosed CB particles accumulation, inflammation, focal fibrosis, and other histopathologic changes in the lung of the rats in the recovery group was almost similar to the CB exposure group." (on p. 8 of 19) - So, the effects were persistent after the end of exposure. </t>
  </si>
  <si>
    <t>Johnston 2000</t>
  </si>
  <si>
    <t>Alveolar septal fibrosis</t>
  </si>
  <si>
    <t xml:space="preserve"> </t>
  </si>
  <si>
    <t>N - Adding alveolar septal thickening (fibrosis) endpoint for Pauluhn 2010 - Suggest using this endpoint for fibrosis [as in NIOSH 2013] and omiting "duplicative" measures of fibrosis, collagen &amp; HP, above.</t>
  </si>
  <si>
    <t>Pauluhn 2010</t>
  </si>
  <si>
    <t>Alveolar interstitial (septal) thickening</t>
  </si>
  <si>
    <t>0, 0.1,0.4,1.5,6</t>
  </si>
  <si>
    <t>17 weeks</t>
  </si>
  <si>
    <t>MeOx, Alumunium</t>
  </si>
  <si>
    <t>doi:10.1093/toxsci/kfp046</t>
  </si>
  <si>
    <t>Pauluhn 2009</t>
  </si>
  <si>
    <t>4 wk (6 hr/d, 5 days/wk)</t>
  </si>
  <si>
    <t>Focal septal thickening</t>
  </si>
  <si>
    <t>0, 0.4, 3, 28</t>
  </si>
  <si>
    <t>"Histopathology findings attributable to AlOOH poorly soluble particles were only found in rats exposed at 28 mg/m3....In the bronchioloalveolar region a slight hypercellularity (increased epithelial cells, inflammatory cells, focal septal thickening; all changes were graded very slight to minimal) occurred. In Sirius red stained sections, focal septal collagen depositions existed....Differences between AlOOH-40 nm/MMAD-0.6 um and AlOOH-10 nm/MMAD-1.7 um were not found." (p. 158)</t>
  </si>
  <si>
    <t>Found in PubMed and added to MeOx, FeOx folder</t>
  </si>
  <si>
    <t>DOI: 10.3109/08958378.2011.606431</t>
  </si>
  <si>
    <t>Pauluhn and Wiemann 2011</t>
  </si>
  <si>
    <t>Fe3O4 (Magnetite, Ferroxide® black 88P)</t>
  </si>
  <si>
    <t xml:space="preserve">Lung </t>
  </si>
  <si>
    <t>0 d</t>
  </si>
  <si>
    <t>33, 99 mg/m3</t>
  </si>
  <si>
    <t xml:space="preserve">Iron carbonate (Siderite, FeCO3) </t>
  </si>
  <si>
    <t>32, 100 mg/m3</t>
  </si>
  <si>
    <t>DOI 10.1002/jat.1668</t>
  </si>
  <si>
    <t>Pauluhn 2011</t>
  </si>
  <si>
    <t>13 wk (6 hr/d, 5 days/wk)</t>
  </si>
  <si>
    <t>13 wk</t>
  </si>
  <si>
    <t xml:space="preserve">Increased collagen fibers (Sirius red stain) </t>
  </si>
  <si>
    <t>Wistar HsdCpb:WU (SPF)</t>
  </si>
  <si>
    <t>0, 4.7, 16.6, 52.1 mg/m3 (actual concentrations)</t>
  </si>
  <si>
    <t>[Also, Fig 4 shows PMNs at 4 wk expos a but 6 month Post-exposure - Not relevant endpoint after 6 month recovery].</t>
  </si>
  <si>
    <t>Graphene manuscript</t>
  </si>
  <si>
    <t>DOI: 10.3109/17435390.2015.1133865</t>
  </si>
  <si>
    <t>Kim 2016</t>
  </si>
  <si>
    <t>GPX-205, 10538-96A, Cabot Corp, Boston MA</t>
  </si>
  <si>
    <t>28 days (6 h/day, 5 days/week)</t>
  </si>
  <si>
    <t>PMN count</t>
  </si>
  <si>
    <t xml:space="preserve">Sprague-Dawley </t>
  </si>
  <si>
    <t>0.05 (control), 0.12, 0.47, 1.88 mg/m3 (actual concs)</t>
  </si>
  <si>
    <t>doi: 10.1539/joh.l10128</t>
  </si>
  <si>
    <t>Nagano 2011a (Rat, ITO, M, inflam, 0d PE)</t>
  </si>
  <si>
    <t>Indium-tin Oxide</t>
  </si>
  <si>
    <t xml:space="preserve">13 wk, 6 hr/d, 5 d/wk </t>
  </si>
  <si>
    <t>Histopath: "Infiltration of inflammatory cells"</t>
  </si>
  <si>
    <t>0d</t>
  </si>
  <si>
    <t>0.10, 1.01 mg/m3</t>
  </si>
  <si>
    <t xml:space="preserve">0.1 mg/m3: 2/10 not sig; 1 mg/m3: 10/10 sig. At 13 wk PE, 4/10 males had the same inflammation endpoint at 0.1 mg/m3, but not stat. sig. Not including data since not specifically including inflammation data at PE timepoints. </t>
  </si>
  <si>
    <t>Nagano 2011a (Rat, ITO, M, inflam, 13 wk PE)</t>
  </si>
  <si>
    <t>0.1*</t>
  </si>
  <si>
    <t xml:space="preserve">Same endpoint, inflammation. Omit this PE for inflam, consistent w other short PE for inflammation endpoint. </t>
  </si>
  <si>
    <t>0.1 mg/m3</t>
  </si>
  <si>
    <t xml:space="preserve">*4/10 males had this inflam endpoint at 13 wk PE, not stat sig. Only 1 PE dose. </t>
  </si>
  <si>
    <t>Nagano 2011a (Rat, IO, M, inflam, 0d PE)</t>
  </si>
  <si>
    <t>Indium Oxide</t>
  </si>
  <si>
    <t>0.1 mg/m3: 0/10; 1 mg/m3: 5/10 sig.</t>
  </si>
  <si>
    <t>Nagano 2011a (Rat, ITO, M, fibrosis, 13 wk PE)</t>
  </si>
  <si>
    <t xml:space="preserve">13 wk PE only for ITO and one dose. IO did not have 13 wk PE. </t>
  </si>
  <si>
    <t>0.10 mg/m3</t>
  </si>
  <si>
    <t>10/10 sig</t>
  </si>
  <si>
    <t>Nagano 2011a (Rat, ITO, F, inflam, 0d PE)</t>
  </si>
  <si>
    <t>0.1 mg/m3: 2/10 not sig; 1 mg/m3: 10/10 sig.</t>
  </si>
  <si>
    <t>Nagano 2011a (Rat, ITO, F, inflam, 13 wk PE)</t>
  </si>
  <si>
    <t>Same endpoint, inflammation. Discuss SOP for including PE for inflammation if progress, to best capture adverse response.</t>
  </si>
  <si>
    <t>*10/10 females had this inflam endpoint at 13 wk, one dose. In this case, the inflammation increased during PE.</t>
  </si>
  <si>
    <t>Nagano 2011a (Rat, IO, F, inflam, 0d PE)</t>
  </si>
  <si>
    <t>0.1 mg/m3: 0/10; 1 mg/m3: 7/10 sig.</t>
  </si>
  <si>
    <t>Nagano 2011a (Rat, ITO, F, fibrosis, 13 wk PE)</t>
  </si>
  <si>
    <t>doi: 10.1539/joh.10-0053-br</t>
  </si>
  <si>
    <t>Nagano 2011b (Mouse, ITO, M, inflam, 0d PE)</t>
  </si>
  <si>
    <t>0.1, 1 mg/m3</t>
  </si>
  <si>
    <t>0.1 mg/m3: 0/10; 1 mg/m3: 10/10 sig.</t>
  </si>
  <si>
    <t>Nagano 2011b (Mouse, IO, M, inflam, 0d PE)</t>
  </si>
  <si>
    <t>Nagano 2011b (Mouse, ITO, F, inflam, 0d PE)</t>
  </si>
  <si>
    <t>0.1 mg/m3: 0/10; 1 mg/m3: 9/10 sig.</t>
  </si>
  <si>
    <t>Nagano 2011b (Mouse, IO, F, inflam, 0d PE)</t>
  </si>
  <si>
    <t>0.1 mg/m3: 0/10; 1 mg/m3: 6/10 sig.</t>
  </si>
  <si>
    <t>doi: 10.1006/taap.1996.0045</t>
  </si>
  <si>
    <t>Driscoll 1996</t>
  </si>
  <si>
    <t>Monarch 880, Cabot, Cambridge, MA</t>
  </si>
  <si>
    <t xml:space="preserve">6.5 wk, 6 hr/d, 5 d/wk </t>
  </si>
  <si>
    <t>%Neutrophils, PMNs, in BALF</t>
  </si>
  <si>
    <t>Od</t>
  </si>
  <si>
    <t>1.1, 7.1, 52.8 mg/m3</t>
  </si>
  <si>
    <t xml:space="preserve">Histopath: "mild interstitial fibrosis" </t>
  </si>
  <si>
    <t>Trichrome-stained sections; "fibrosis was greatest at the latest time point examined [8 mo PE] and was most pronounced in animals exposed to 52.8 mg/m3 of carbon black."</t>
  </si>
  <si>
    <t>doi: 10.1016/0891-5849(94)90032-9</t>
  </si>
  <si>
    <t>Janssen 1994 (12wk+29wkPE)</t>
  </si>
  <si>
    <t>4, 8, or 12 wk (6 hr/d, 5 d/wk)</t>
  </si>
  <si>
    <t>Histopath: focal interstitial fibrosis</t>
  </si>
  <si>
    <t>29 weeks</t>
  </si>
  <si>
    <t>1.3 mg/m3 (single dose LOAEL)</t>
  </si>
  <si>
    <t xml:space="preserve">"focal interstitial fibrosis" </t>
  </si>
  <si>
    <t>TiO2-D: Titanium dioxide-Degussa, anatase form</t>
  </si>
  <si>
    <t>23.5 mg/m3 (single dose LOAEL)</t>
  </si>
  <si>
    <t>"Less inflammation and fibrosis"</t>
  </si>
  <si>
    <t>TiO2-F: Titanium dioxide-Fisher, anatase form</t>
  </si>
  <si>
    <t>22.3 mg/m3 (single dose NOAEL)</t>
  </si>
  <si>
    <t>"Minimal inflammatory changes"</t>
  </si>
  <si>
    <t>Janssen 1994 (12 wk PMN)</t>
  </si>
  <si>
    <t>%PMNs in BALF</t>
  </si>
  <si>
    <t>Sig incr in %PMNs in BALF (Fig 3)</t>
  </si>
  <si>
    <t>Janssen 1994 (8 wk PMN)</t>
  </si>
  <si>
    <t>Janssen 1994 (4 wk PMN)</t>
  </si>
  <si>
    <t>doi: 10.1093/toxsci/kfi327</t>
  </si>
  <si>
    <t>Printex-90; high surface area Cb [HSCb] from Degussa-Huels (Trostberg, Germany)</t>
  </si>
  <si>
    <t>Interstitial Fibrosis</t>
  </si>
  <si>
    <t>F-344</t>
  </si>
  <si>
    <t>1.1, 7.6, 50.3 mg/m3</t>
  </si>
  <si>
    <t xml:space="preserve">"Interstitial fibrosis was not present in the lungs of rats sacrificed at 1 day post-exposure" (p. 622) </t>
  </si>
  <si>
    <t>48.2 mg/m3</t>
  </si>
  <si>
    <t>"a mild, widely scattered interstitial fibrosis of the alveolar septa was present in the HSCb-exposed rats that were sacrificed 13 weeks after the end of the exposure" (p. 622). "However, no particle-induced fibrosis was evident in any of these rats exposed to mid-dose HSCb."(p. 623)</t>
  </si>
  <si>
    <t>"Rats exposed to LSCb and sacrificed 3 and 11 months after the end of exposure had lung lesions, including interstitial fibrosis, that were similar in character but that appeared to be slightly less in extent and severity than those observed in rats exposed to high-dose HSCb" (p. 623)</t>
  </si>
  <si>
    <t>11 months</t>
  </si>
  <si>
    <t xml:space="preserve">"...This particle-induced, multifocal fibrosis was markedly greater in both extent and severity in the lungs of rats exposed to the high concentration of HSCb and sacrificed 11 months post-exposure." (p. 622). "However, no particle-induced fibrosis was evident in any of these rats exposed to mid-dose HSCb." (p. 623) </t>
  </si>
  <si>
    <t>%PMNs</t>
  </si>
  <si>
    <t>1.1, 13.9, 64.4 mg/m3</t>
  </si>
  <si>
    <t>"...none of the mice developed alveolar septal fibrosis like that observed in the HSCb-exposed rats at 3 and 11 months post-exposure." (p. 625)</t>
  </si>
  <si>
    <t>"...absence of … and septal fibrosis in the lungs of all of the hamsters." (p. 325)</t>
  </si>
  <si>
    <t>1.1, 1.1, 63.0 mg/m3</t>
  </si>
  <si>
    <t>doi: 10.1093/toxsci/70.1.86</t>
  </si>
  <si>
    <t>NOAEL &amp; LOAEL based on author description of results. No quantitative results shown (eg., response proportions and statistical significance).</t>
  </si>
  <si>
    <t xml:space="preserve">NOAEL &amp; LOAEL based on author description of results. See Note on rat NOAEL -  ambiguity in whether 50 mg/m3 is NOAEL or possibly a LOAEL. However, no quantitative results shown (eg., response proportions and statistical significance) to verify. </t>
  </si>
  <si>
    <t xml:space="preserve">NOAEL &amp; LOAEL based on author description of results. No quantitative results shown (eg., response proportions and statistical significance). </t>
  </si>
  <si>
    <t>DOI: 10.1093/toxsci/kfh019</t>
  </si>
  <si>
    <t>OEB 28d+ from Hadrup 2023\Addl PDFs - not yet recorded for nonca NOAELs-LOAELs [Not reported in Hadrup]</t>
  </si>
  <si>
    <t>doi.org/10.1016/0278-6915(91)90205-L</t>
  </si>
  <si>
    <t>Reuzel 1991</t>
  </si>
  <si>
    <t>Focal interstial fibrosis</t>
  </si>
  <si>
    <t>SPF-bred Wistar rats (C[b:WU, Wistar random)</t>
  </si>
  <si>
    <t>13 wk PE</t>
  </si>
  <si>
    <t>0, 1.3, 5.9, 31 mg/m3</t>
  </si>
  <si>
    <t>No M rats w fibrosis at 0 wk PE. Stat sig. Fibrosis at 13 wk PE, which persisted through 52 wks.</t>
  </si>
  <si>
    <t>No F rats w fibrosis at 0 wk PE. Stat sig. Fibrosis at 13 wk PE, which persisted through 52 wks.</t>
  </si>
  <si>
    <t>0, 34.7 mg/m3</t>
  </si>
  <si>
    <t>0, 34.9 mg/m3</t>
  </si>
  <si>
    <t>0, 58.5 mg/m3</t>
  </si>
  <si>
    <t>DOI 10.1186/s12989-015-0096-2</t>
  </si>
  <si>
    <t>Pothman 2015</t>
  </si>
  <si>
    <t>Graphistrength© C100 MWCNT</t>
  </si>
  <si>
    <t>90 days (6 hr/d, 5 d/wk)</t>
  </si>
  <si>
    <t>Neutrophil % in BALF</t>
  </si>
  <si>
    <t>24 hr</t>
  </si>
  <si>
    <t>0, 0.06, 0.28 and 4.84 mg/m3</t>
  </si>
  <si>
    <t>Focal/multifocal collagen depositions, alveolar septa</t>
  </si>
  <si>
    <t>Authors report "...no evidence of fibrosis was found 6 months post exposure."</t>
  </si>
  <si>
    <t>doi:10.1093/toxsci/kfs172</t>
  </si>
  <si>
    <t>DeLorme 2012</t>
  </si>
  <si>
    <t>vapor grown carbon nanofibers (CNF) (VGCF-H)</t>
  </si>
  <si>
    <t>% PMNs in BALF</t>
  </si>
  <si>
    <t>0.009, 0.54, 2.5, 25 mg/m3</t>
  </si>
  <si>
    <t>[persists at 3-mo PE, stat. sig.]</t>
  </si>
  <si>
    <t>[elevated but not stat sig at 3 mo PE]</t>
  </si>
  <si>
    <t>Histopath: Inflammation of the terminal bronchiole and alveolar duct</t>
  </si>
  <si>
    <t>"minimal inflammation of the terminal bronchiole and alveolar duct areas in rats exposed to 2.5 mg/m³ VGCF-H (i.e., grade 1 for 7/10 males and 7/10 females)." (p.454)
"No adverse effects were observed at 0.54 mg/m3." (p. 454)</t>
  </si>
  <si>
    <t>Histopath: Interstitial wall thickening</t>
  </si>
  <si>
    <t>In rats exposed to 25 mg/m³ CNF, ... some thickening of interstitial walls and hypertrophy/hyperplasia of type II pneumocytes (i.e., grade 2 for 10/10 males and females each; Figs. 4A and 4B)."</t>
  </si>
  <si>
    <t>doi:10.3390/ijms20071778</t>
  </si>
  <si>
    <t>Sutunkova 2019</t>
  </si>
  <si>
    <t>3 mo (4 hr/d, 5 d/wk)</t>
  </si>
  <si>
    <t>Neutrophil leukocytes in BALF</t>
  </si>
  <si>
    <t>outbred white</t>
  </si>
  <si>
    <t>0, 0.23 mg/m3</t>
  </si>
  <si>
    <t>6 mo (4 hr/d, 5 d/wk)</t>
  </si>
  <si>
    <t>10 mo (4 hr/d, 5 d/wk)</t>
  </si>
  <si>
    <t>dx.doi.org/10.1016/j.tox.2016.07.006</t>
  </si>
  <si>
    <t>Sutunkova 2016</t>
  </si>
  <si>
    <t>Fe2O3</t>
  </si>
  <si>
    <t>0, 1.14 mg/m3</t>
  </si>
  <si>
    <t>[N] keep this version of existing entry for 3 mo PE (a bit more info); adding 6 mo result below.</t>
  </si>
  <si>
    <t>doi.org/10.1016/j.tox.2017.04.010</t>
  </si>
  <si>
    <t>SiO2, amorphous</t>
  </si>
  <si>
    <t>3 mo (4h/d, 5d/wk)</t>
  </si>
  <si>
    <t xml:space="preserve">0, 2.6, 10.6 mg/m3 </t>
  </si>
  <si>
    <t>6 mo (4h/d, 5d/wk)</t>
  </si>
  <si>
    <t>At 6 mo exposure, neither dose (2.6 or 10.6 mg/m3) is significantly different from controls. [Note odd pattern of results for control and exposed rat hydroxyproline content].</t>
  </si>
  <si>
    <t>[Adding other exposure durations (4 and 8 wk inhalation) in Fig. 3]</t>
  </si>
  <si>
    <t>Janssen 1994</t>
  </si>
  <si>
    <t>4 weeks (6 hr/d, 5 d/wk)</t>
  </si>
  <si>
    <t>8 weeks (6 hr/d, 5 d/wk)</t>
  </si>
  <si>
    <t>12 weeks (6 hr/d, 5 d/wk)</t>
  </si>
  <si>
    <t>[Adding other exposure durations (4 wk inhalation) in Fig. 3]</t>
  </si>
  <si>
    <t>OEB Studies to Check (from catOEL DB)</t>
  </si>
  <si>
    <t>TiO2-D, anatase form, 20 nm diameter</t>
  </si>
  <si>
    <t>6 h/d, 5 d/week for 4, 8, and 12 weeks</t>
  </si>
  <si>
    <t>Focal interstitial fibrosis</t>
  </si>
  <si>
    <t>p. 316:  "The lungs of other rats were evaluated for inflammation and pulmonary fibrosis by histopathology at 29 weeks and 1 year after cessation of exposure..." [Not stated, but reasonable to assume it is after exposure of 12 weeks (vs. 4- or 8-wk timepoints)].</t>
  </si>
  <si>
    <t>0, 23.5 mg/m3</t>
  </si>
  <si>
    <t>TiO2-F, anatase form, 250 nm diameter</t>
  </si>
  <si>
    <t>0, 22.3 mg/m3</t>
  </si>
  <si>
    <t>Histopathology - At 29 weeks after cessation of exposure, cristobalite-exposed rats exhibited focal interstitial fibrosis and moderately severe focal alveolitis which persisted for 1 year (Baggs et al., in preparation). Less inflammation and fibrosis were apparent in TiO2-D-exposed rats, and minimal inflammatory changes appeared in the TiO2-F groups. In contrast to silica-exposed rats, all TiO2-induced changes appeared to regress after 1 year.</t>
  </si>
  <si>
    <t>0, 1.3 mg/m3</t>
  </si>
  <si>
    <t>doi:10.1088/1757-899X/699/1/012054</t>
  </si>
  <si>
    <t>Solovyeva 2019</t>
  </si>
  <si>
    <t>Amorphous silica</t>
  </si>
  <si>
    <t>3 months, 5 times a week, 4 hr a day</t>
  </si>
  <si>
    <t>Hydroxyproline</t>
  </si>
  <si>
    <t>Outbred white rats</t>
  </si>
  <si>
    <t>0, 2.6, 10.6 mg/m3</t>
  </si>
  <si>
    <t>Statis sig incr</t>
  </si>
  <si>
    <t>6 months, 5 times a week, 4 hr a day</t>
  </si>
  <si>
    <t>Not statis sig incr</t>
  </si>
  <si>
    <t>doi.org/10.1080/17435390.2019.1694184</t>
  </si>
  <si>
    <t>Kim 2020 - Fibrosis early onset &amp; persistence</t>
  </si>
  <si>
    <t>1*</t>
  </si>
  <si>
    <t>7*</t>
  </si>
  <si>
    <t>n*</t>
  </si>
  <si>
    <t>Kasai 2016</t>
  </si>
  <si>
    <t>Nagano 2011c</t>
  </si>
  <si>
    <t>Nikula 1995</t>
  </si>
  <si>
    <t>Cancer</t>
  </si>
  <si>
    <t>Cancer - carcinoma and adenoma</t>
  </si>
  <si>
    <t>not estimable - extrapolation</t>
  </si>
  <si>
    <t>---</t>
  </si>
  <si>
    <t>model_fit_summaries.xlsx</t>
  </si>
  <si>
    <t>edk fibrosis</t>
  </si>
  <si>
    <t>Aluminum Oxyhydroxides AlOOH-10 nm</t>
  </si>
  <si>
    <t>Aluminum Oxyhydroxides AlOOH-40 nm</t>
  </si>
  <si>
    <t>crystalline Cristobalite (from C &amp; E Mineral Corp, King of Prussia, PA)</t>
  </si>
  <si>
    <t>amorphous Aerosil 200</t>
  </si>
  <si>
    <t>amorphous Aerosil R 974</t>
  </si>
  <si>
    <t>amorphous Sipernat 22S</t>
  </si>
  <si>
    <t>crystalline Quartz</t>
  </si>
  <si>
    <t>crystalline Cristobalite</t>
  </si>
  <si>
    <t>Fibrosis - thickness of fibrosis layer</t>
  </si>
  <si>
    <t>Nano if a size metric is &lt; 100nm (see comments for additional detail where available). Otherwise Micro if the relevant size metric is &gt;100nm. Unclear if there isn't enough information in the Source files</t>
  </si>
  <si>
    <r>
      <t xml:space="preserve">Duration of the exposure where exposure is </t>
    </r>
    <r>
      <rPr>
        <b/>
        <sz val="11"/>
        <color rgb="FFFF0000"/>
        <rFont val="Calibri"/>
        <family val="2"/>
        <scheme val="minor"/>
      </rPr>
      <t>INHALATION</t>
    </r>
  </si>
  <si>
    <t>Multiple endpoints within study</t>
  </si>
  <si>
    <t>PMNs (cells/mL and % in BAL)</t>
  </si>
  <si>
    <t>Antimony</t>
  </si>
  <si>
    <t>Gallium</t>
  </si>
  <si>
    <t>Molybdenum</t>
  </si>
  <si>
    <t>fibrosis_noael_loael_20240812.xlsx</t>
  </si>
  <si>
    <t>Micro Total</t>
  </si>
  <si>
    <t>Nano Total</t>
  </si>
  <si>
    <t>F Total</t>
  </si>
  <si>
    <t>M Total</t>
  </si>
  <si>
    <t>(blank) Total</t>
  </si>
  <si>
    <t>In Top10 Most Produced?</t>
  </si>
  <si>
    <t>Additional concentrations present in the study, used to identify single-dose points of departure</t>
  </si>
  <si>
    <t>Description of other endpoints that may be relevant within the study</t>
  </si>
  <si>
    <t>10.1016/j.biopha.2018.11.093</t>
  </si>
  <si>
    <t>10.1021/es800975u</t>
  </si>
  <si>
    <t>10.1093/toxsci/kfp254</t>
  </si>
  <si>
    <t>10.1080/08958378.2018.1426661</t>
  </si>
  <si>
    <t>This is the BMDL estimate with any uncertainty factors applies. For the Cancer endpoint, these represent TC05 in ug/m3.</t>
  </si>
  <si>
    <t>Numeric OEB</t>
  </si>
  <si>
    <t>Max of Numeric OEB</t>
  </si>
  <si>
    <t>Spread</t>
  </si>
  <si>
    <t>Copy of pivot table to the right</t>
  </si>
  <si>
    <t>Elder 2005</t>
  </si>
  <si>
    <t>[Fig 4, first study endpoint of ~28 d on x axis].</t>
  </si>
  <si>
    <t>0, 10.1, 19.7, 45.6, 95.8 mg/m3 (actual conc). [Target conc:  0, 10, 20, 50, 100 mg/m3.]</t>
  </si>
  <si>
    <t>Sterling V; low surface area Cb [LSCb] from Cabot (Boston, MA)</t>
  </si>
  <si>
    <t>Keep 3month PE; no fibrosis at 1 day and fibrosis at 11 months</t>
  </si>
  <si>
    <t>No fibrosis at any PE; keep 3 month like the rat</t>
  </si>
  <si>
    <t>STV</t>
  </si>
  <si>
    <t>Multiple materials, but each material has the same PE. No changes needed.</t>
  </si>
  <si>
    <t>Fibrosis detected 90d PE (has NOAEL and LOAEL)</t>
  </si>
  <si>
    <t>No fibrosis detected. Keep 90d to match Cerium</t>
  </si>
  <si>
    <t>Fibrosis observed at first PE of 8 weeks.</t>
  </si>
  <si>
    <t>Converts the character OEB to a number so that the Most Stringent Band can be identified. (A=1, …, E=5)</t>
  </si>
  <si>
    <t>Duration of the post-exposure. If multiple post-exposures were availabe for Fibrosis, the first instance where fibrosis was observed was kept.</t>
  </si>
  <si>
    <t>PoD Type</t>
  </si>
  <si>
    <r>
      <t>PoD (</t>
    </r>
    <r>
      <rPr>
        <b/>
        <sz val="11"/>
        <color theme="1"/>
        <rFont val="Calibri"/>
        <family val="2"/>
      </rPr>
      <t>µ</t>
    </r>
    <r>
      <rPr>
        <b/>
        <sz val="11"/>
        <color theme="1"/>
        <rFont val="Calibri"/>
        <family val="2"/>
        <scheme val="minor"/>
      </rPr>
      <t>g/m3)</t>
    </r>
  </si>
  <si>
    <t>PoD (µg/m3)</t>
  </si>
  <si>
    <t>Indicates which point of departure (BMDL, NOAEL, or LOAEL) was used to determine the OEB. Order of preference is BMDL then NOAEL then LOAEL.</t>
  </si>
  <si>
    <t>The point of departure value used to determine the OEB; this will be a duplicate of STOT-RE Value (BMDL) or STOT-RE Value (NOAEL) or STOT-RE Value (LOAEL) based on the PoD Type.</t>
  </si>
  <si>
    <t>Default is blank. If Y, either see accompanying Comment. Reasons for exclusion may be: duplicate information; endpoint not of interest (e.g., liver); incorrect exposure units (e.g., ppm)</t>
  </si>
  <si>
    <t>NM-212(Nanograin Ceria)</t>
  </si>
  <si>
    <t>Synthetic Amorphous SiNPs</t>
  </si>
  <si>
    <t>Ferrocene (C10H10Fe)</t>
  </si>
  <si>
    <t>12 and 13 weeks</t>
  </si>
  <si>
    <t>4 months</t>
  </si>
  <si>
    <t>Less than 28 days</t>
  </si>
  <si>
    <t>28 to 90 days</t>
  </si>
  <si>
    <t>90 days to 2 years</t>
  </si>
  <si>
    <t>More than 2 years</t>
  </si>
  <si>
    <t>[0, 28)</t>
  </si>
  <si>
    <t>[28, 90]</t>
  </si>
  <si>
    <t>(90, 2 years]</t>
  </si>
  <si>
    <t>(2 years, Inf)</t>
  </si>
  <si>
    <t>Duration Indicator</t>
  </si>
  <si>
    <t>i28</t>
  </si>
  <si>
    <t>i90</t>
  </si>
  <si>
    <t>i2yr</t>
  </si>
  <si>
    <t>iInf</t>
  </si>
  <si>
    <t>Max of i28</t>
  </si>
  <si>
    <t>Max of i90</t>
  </si>
  <si>
    <t>Max of i2yr</t>
  </si>
  <si>
    <t>Max of iInf</t>
  </si>
  <si>
    <t>Longer</t>
  </si>
  <si>
    <t>Shorter</t>
  </si>
  <si>
    <t>Sum</t>
  </si>
  <si>
    <t>NIOSH_NanoBMD\OEB Updates 2023 (catOEL DB)\PSLT Single Dose Neoplasia BMD</t>
  </si>
  <si>
    <t>Heinrich 1995 – uf TiO2</t>
  </si>
  <si>
    <t>Heinrich 1995 - CB</t>
  </si>
  <si>
    <t>Muhle 1991 - Silica</t>
  </si>
  <si>
    <t>Heinrich 1995</t>
  </si>
  <si>
    <t>Single dose exposure - only quantal linear model fit.</t>
  </si>
  <si>
    <t>https://doi.org/10.1016/0272-0590(91)90219-T</t>
  </si>
  <si>
    <t>Muhle 1991</t>
  </si>
  <si>
    <t>https://doi.org/10.1006/faat.1995.1042</t>
  </si>
  <si>
    <t>https://doi.org/10.3109/08958379509015211</t>
  </si>
  <si>
    <r>
      <t>Mauderly, Joe L., M. B. Snipes, Edward B. Barr, Steven A. Belinsky, James A. Bond, A. L. Brooks, I. Y. Chang, Y. S. Cheng, N. A. Gillett, and W. C. Griffith. "Pulmonary toxicity of inhaled diesel exhaust and carbon black in chronically exposed rats. Part I: Neoplastic and nonneoplastic lung lesions." </t>
    </r>
    <r>
      <rPr>
        <i/>
        <sz val="10"/>
        <color rgb="FF222222"/>
        <rFont val="Arial"/>
        <family val="2"/>
      </rPr>
      <t>Research Report (Health Effects Institute)</t>
    </r>
    <r>
      <rPr>
        <sz val="10"/>
        <color rgb="FF222222"/>
        <rFont val="Arial"/>
        <family val="2"/>
      </rPr>
      <t> 68 Pt 1 (1994): 1-75.</t>
    </r>
  </si>
  <si>
    <t>Crystalline silica DQ12</t>
  </si>
  <si>
    <t>6 h/d, 5 d/week for up to 2 years</t>
  </si>
  <si>
    <t>ufTiO2 P25</t>
  </si>
  <si>
    <t>uf Carbon black Printex90</t>
  </si>
  <si>
    <t>18 h/d, 5 d/week for up to 24 months</t>
  </si>
  <si>
    <t>0, 10 mg/m3</t>
  </si>
  <si>
    <t>0, 11.5 mg/m3</t>
  </si>
  <si>
    <t>0, 0.74 mg/m3</t>
  </si>
  <si>
    <t>Y/N indicator for whether Duration is less than 28 days [0, 28)</t>
  </si>
  <si>
    <t>Y/N indicator for whether Duration is between 28 and 90 days [28, 90]</t>
  </si>
  <si>
    <t>Y/N indicator for whether Duration is between 90 days and 2 years (90, 2 years]</t>
  </si>
  <si>
    <t>Y/N indicator for whether Duration is more than 2 years (2 years, Inf)</t>
  </si>
  <si>
    <r>
      <t xml:space="preserve">0/1 for </t>
    </r>
    <r>
      <rPr>
        <b/>
        <sz val="11"/>
        <color theme="1"/>
        <rFont val="Calibri"/>
        <family val="2"/>
        <scheme val="minor"/>
      </rPr>
      <t>Less than 28 days</t>
    </r>
    <r>
      <rPr>
        <sz val="11"/>
        <color theme="1"/>
        <rFont val="Calibri"/>
        <family val="2"/>
        <scheme val="minor"/>
      </rPr>
      <t>, where Y=1</t>
    </r>
  </si>
  <si>
    <r>
      <t xml:space="preserve">0/1 for </t>
    </r>
    <r>
      <rPr>
        <b/>
        <sz val="11"/>
        <color theme="1"/>
        <rFont val="Calibri"/>
        <family val="2"/>
        <scheme val="minor"/>
      </rPr>
      <t>28 to 90 days</t>
    </r>
    <r>
      <rPr>
        <sz val="11"/>
        <color theme="1"/>
        <rFont val="Calibri"/>
        <family val="2"/>
        <scheme val="minor"/>
      </rPr>
      <t>, where Y=1</t>
    </r>
  </si>
  <si>
    <r>
      <t xml:space="preserve">0/1 for </t>
    </r>
    <r>
      <rPr>
        <b/>
        <sz val="11"/>
        <color theme="1"/>
        <rFont val="Calibri"/>
        <family val="2"/>
        <scheme val="minor"/>
      </rPr>
      <t>90 days to 2 years</t>
    </r>
    <r>
      <rPr>
        <sz val="11"/>
        <color theme="1"/>
        <rFont val="Calibri"/>
        <family val="2"/>
        <scheme val="minor"/>
      </rPr>
      <t>, where Y=1</t>
    </r>
  </si>
  <si>
    <r>
      <t xml:space="preserve">0/1 for </t>
    </r>
    <r>
      <rPr>
        <b/>
        <sz val="11"/>
        <color theme="1"/>
        <rFont val="Calibri"/>
        <family val="2"/>
        <scheme val="minor"/>
      </rPr>
      <t>More than 2 years</t>
    </r>
    <r>
      <rPr>
        <sz val="11"/>
        <color theme="1"/>
        <rFont val="Calibri"/>
        <family val="2"/>
        <scheme val="minor"/>
      </rPr>
      <t>, where Y=1</t>
    </r>
  </si>
  <si>
    <t>index</t>
  </si>
  <si>
    <t>material</t>
  </si>
  <si>
    <t>M5</t>
  </si>
  <si>
    <t>Brass</t>
  </si>
  <si>
    <t>k8</t>
  </si>
  <si>
    <t>CNF</t>
  </si>
  <si>
    <t>material_type_rev</t>
  </si>
  <si>
    <t>NB1</t>
  </si>
  <si>
    <t>NB2</t>
  </si>
  <si>
    <t>Fe3O4 pure</t>
  </si>
  <si>
    <t>ZnO pure</t>
  </si>
  <si>
    <t>ZnO 1% Fe</t>
  </si>
  <si>
    <t>ZnO 10% Fe</t>
  </si>
  <si>
    <t>Bare</t>
  </si>
  <si>
    <t>Carboxylated</t>
  </si>
  <si>
    <t>long</t>
  </si>
  <si>
    <t>short</t>
  </si>
  <si>
    <t>Original MWCNT</t>
  </si>
  <si>
    <t>Purified MWCNT</t>
  </si>
  <si>
    <t>Functionalized MWCNT</t>
  </si>
  <si>
    <t>Anatase Nanobelt</t>
  </si>
  <si>
    <t>Anatase/Rutile Nanospheres</t>
  </si>
  <si>
    <t>Anatase Nanospheres</t>
  </si>
  <si>
    <t>TiO2_fine</t>
  </si>
  <si>
    <t>TiO2_ufmeth</t>
  </si>
  <si>
    <t>TiO2_Anatase</t>
  </si>
  <si>
    <t>TiO2_1dPE</t>
  </si>
  <si>
    <t>Silica_1dPE</t>
  </si>
  <si>
    <t>Silica_2dPE</t>
  </si>
  <si>
    <t>M5_part</t>
  </si>
  <si>
    <t>TiO2_F1</t>
  </si>
  <si>
    <t>TiO2_uf3</t>
  </si>
  <si>
    <t>TiO2_uf1</t>
  </si>
  <si>
    <t>TiO2_uf2</t>
  </si>
  <si>
    <t>TiO2_nanodot</t>
  </si>
  <si>
    <t>TiO2_nanorod</t>
  </si>
  <si>
    <t>SWCNT_af</t>
  </si>
  <si>
    <t>ufCB</t>
  </si>
  <si>
    <t>ufCB_af</t>
  </si>
  <si>
    <t>CNTsmall</t>
  </si>
  <si>
    <t>CNTlarge</t>
  </si>
  <si>
    <t>C60OHX</t>
  </si>
  <si>
    <t>MWCNT_AP_Comp2</t>
  </si>
  <si>
    <t>MWCNT_PC_Comp2</t>
  </si>
  <si>
    <t>CeO2-20Gd</t>
  </si>
  <si>
    <t>MWCNT_24PS</t>
  </si>
  <si>
    <t>CeO2_SiO2</t>
  </si>
  <si>
    <t>Gr1</t>
  </si>
  <si>
    <t>Gr5</t>
  </si>
  <si>
    <t>Gr20</t>
  </si>
  <si>
    <t>CeO2 NP</t>
  </si>
  <si>
    <t>ZnO NP</t>
  </si>
  <si>
    <t>Fine TiO2 Particles</t>
  </si>
  <si>
    <t>TiO2 Nano-dots</t>
  </si>
  <si>
    <t>TiO2 Nano-rods</t>
  </si>
  <si>
    <t>Fine ZnO</t>
  </si>
  <si>
    <t>TiO2 AMT-100</t>
  </si>
  <si>
    <t>TiO2 MT-150AW</t>
  </si>
  <si>
    <t>TiO2 TTO-S-3</t>
  </si>
  <si>
    <t>TiO2 TTO-S-3_coated</t>
  </si>
  <si>
    <t>TiO2 MP-100</t>
  </si>
  <si>
    <t>TiO2 FTL-100</t>
  </si>
  <si>
    <t>CNT MWCNT</t>
  </si>
  <si>
    <t>TiO2 TiO2_inhalation</t>
  </si>
  <si>
    <t>TiO2 TiO2_ITI</t>
  </si>
  <si>
    <t>CNT NRCWE-040</t>
  </si>
  <si>
    <t>CNT NRCWE-042</t>
  </si>
  <si>
    <t>CNT NRCWE-045</t>
  </si>
  <si>
    <t>CNT NRCWE-046</t>
  </si>
  <si>
    <t>CNT NRCWE-047</t>
  </si>
  <si>
    <t>CNT NRCWE-048</t>
  </si>
  <si>
    <t>CNT NRCWE-049</t>
  </si>
  <si>
    <t>Ceria NM-211</t>
  </si>
  <si>
    <t>Ceria NM-212</t>
  </si>
  <si>
    <t>CNF_female</t>
  </si>
  <si>
    <t>CNF_male</t>
  </si>
  <si>
    <t>Fine</t>
  </si>
  <si>
    <t>Ultrafine</t>
  </si>
  <si>
    <t>crystalline</t>
  </si>
  <si>
    <t>Printex90</t>
  </si>
  <si>
    <t>Graphite</t>
  </si>
  <si>
    <t>CeO2 (NM-213)</t>
  </si>
  <si>
    <t>CeO2 (NM-212)</t>
  </si>
  <si>
    <t>CeO2 (NM-211)</t>
  </si>
  <si>
    <t>Band Type</t>
  </si>
  <si>
    <t>cOEL</t>
  </si>
  <si>
    <t>OEB</t>
  </si>
  <si>
    <t>From WHO 2017 and Schulte 2019 - top produced nanomaterials
1 - Carbon black
2 - Silica, synthetic amorphous
3 - Aluminum oxide
4 - Barium titanate
5 - Titanium dioxide
6 - Cerium dioxide
7 - Zinc oxide
8 - Carbon nanotubes and carbon nanofibers
9 - Silver nanoparticles
We also include Graphene and Indium.</t>
  </si>
  <si>
    <t>Date</t>
  </si>
  <si>
    <t>Changes</t>
  </si>
  <si>
    <t>Change micro silica Top 10 flag to Y</t>
  </si>
  <si>
    <t>Change graphene Top 10 flag to Y</t>
  </si>
  <si>
    <t>Change indium Top 10 flag to Y</t>
  </si>
  <si>
    <t>ABA:BS</t>
  </si>
  <si>
    <t>ABA:CS</t>
  </si>
  <si>
    <t>ABA:CG</t>
  </si>
  <si>
    <t>ABA:G</t>
  </si>
  <si>
    <t>ABA:SH</t>
  </si>
  <si>
    <t>CS</t>
  </si>
  <si>
    <t>WCS</t>
  </si>
  <si>
    <t>Abbreviate Material for abrasive blasting agents, o-Chlorobenzalmalononitrile (CS), wollastonite calcium silicates</t>
  </si>
  <si>
    <t>Abrasive blasting agent: blasting sand</t>
  </si>
  <si>
    <t>Abrasive blasting agent: specular hematite</t>
  </si>
  <si>
    <t>Route2</t>
  </si>
  <si>
    <t>Inhalation duration</t>
  </si>
  <si>
    <t>PA</t>
  </si>
  <si>
    <t>Inh</t>
  </si>
  <si>
    <t>4d</t>
  </si>
  <si>
    <t>28d</t>
  </si>
  <si>
    <t>5d</t>
  </si>
  <si>
    <t>13w</t>
  </si>
  <si>
    <t>up to 23.2 weeks</t>
  </si>
  <si>
    <t>up to 12 weeks</t>
  </si>
  <si>
    <t>4w</t>
  </si>
  <si>
    <t>Added Route of exposure and Inhalation exposure duration to tab 'cOEL'</t>
  </si>
  <si>
    <t>SiO2 amorphous</t>
  </si>
  <si>
    <t>Table 3-2. Most stringent occupational exposure band estimate compared with available occupational exposure limits for the highest production nanomaterials [WHO 2012]</t>
  </si>
  <si>
    <t>Nanomaterial</t>
  </si>
  <si>
    <r>
      <t>NIOSH REL or OSHA PEL (8-hr TWA) (µg/m</t>
    </r>
    <r>
      <rPr>
        <b/>
        <vertAlign val="superscript"/>
        <sz val="11"/>
        <color rgb="FF231F20"/>
        <rFont val="Times New Roman"/>
        <family val="1"/>
      </rPr>
      <t>3</t>
    </r>
    <r>
      <rPr>
        <b/>
        <sz val="11"/>
        <color rgb="FF231F20"/>
        <rFont val="Times New Roman"/>
        <family val="1"/>
      </rPr>
      <t xml:space="preserve">) </t>
    </r>
  </si>
  <si>
    <t>(adjusted 10x lower for nanoscale)</t>
  </si>
  <si>
    <r>
      <t>Most stringent OEB estimate (8-hr TWA) (µg/m</t>
    </r>
    <r>
      <rPr>
        <b/>
        <vertAlign val="superscript"/>
        <sz val="11"/>
        <color rgb="FF231F20"/>
        <rFont val="Times New Roman"/>
        <family val="1"/>
      </rPr>
      <t>3</t>
    </r>
    <r>
      <rPr>
        <b/>
        <sz val="11"/>
        <color rgb="FF231F20"/>
        <rFont val="Times New Roman"/>
        <family val="1"/>
      </rPr>
      <t xml:space="preserve">) </t>
    </r>
    <r>
      <rPr>
        <b/>
        <vertAlign val="superscript"/>
        <sz val="11"/>
        <color rgb="FF231F20"/>
        <rFont val="Times New Roman"/>
        <family val="1"/>
      </rPr>
      <t>c</t>
    </r>
  </si>
  <si>
    <t>Nanoscale OEB equal to, or more stringent than, OEL</t>
  </si>
  <si>
    <t xml:space="preserve">Carbon black </t>
  </si>
  <si>
    <r>
      <t xml:space="preserve">     3,500</t>
    </r>
    <r>
      <rPr>
        <vertAlign val="superscript"/>
        <sz val="11"/>
        <color rgb="FF231F20"/>
        <rFont val="Times New Roman"/>
        <family val="1"/>
      </rPr>
      <t xml:space="preserve"> a</t>
    </r>
    <r>
      <rPr>
        <sz val="11"/>
        <color rgb="FF231F20"/>
        <rFont val="Times New Roman"/>
        <family val="1"/>
      </rPr>
      <t xml:space="preserve"> (350)</t>
    </r>
  </si>
  <si>
    <t xml:space="preserve">   E: &lt;10</t>
  </si>
  <si>
    <t>No, even if adjusted</t>
  </si>
  <si>
    <t xml:space="preserve">Silica, synthetic amorphous </t>
  </si>
  <si>
    <r>
      <t xml:space="preserve">     6,000</t>
    </r>
    <r>
      <rPr>
        <vertAlign val="superscript"/>
        <sz val="11"/>
        <color rgb="FF231F20"/>
        <rFont val="Times New Roman"/>
        <family val="1"/>
      </rPr>
      <t xml:space="preserve"> a</t>
    </r>
    <r>
      <rPr>
        <sz val="11"/>
        <color rgb="FF231F20"/>
        <rFont val="Times New Roman"/>
        <family val="1"/>
      </rPr>
      <t xml:space="preserve"> (600)</t>
    </r>
  </si>
  <si>
    <t xml:space="preserve">   C: 100–1,000</t>
  </si>
  <si>
    <t>Yes, if adjusted</t>
  </si>
  <si>
    <t xml:space="preserve">Aluminum oxide </t>
  </si>
  <si>
    <r>
      <t xml:space="preserve">     5,000</t>
    </r>
    <r>
      <rPr>
        <vertAlign val="superscript"/>
        <sz val="11"/>
        <color rgb="FF231F20"/>
        <rFont val="Times New Roman"/>
        <family val="1"/>
      </rPr>
      <t xml:space="preserve"> a</t>
    </r>
    <r>
      <rPr>
        <sz val="11"/>
        <color rgb="FF231F20"/>
        <rFont val="Times New Roman"/>
        <family val="1"/>
      </rPr>
      <t xml:space="preserve"> (500)</t>
    </r>
  </si>
  <si>
    <t xml:space="preserve">         –</t>
  </si>
  <si>
    <t xml:space="preserve">Barium titanate </t>
  </si>
  <si>
    <t xml:space="preserve">       –</t>
  </si>
  <si>
    <t xml:space="preserve">Titanium dioxide </t>
  </si>
  <si>
    <r>
      <t xml:space="preserve">      300</t>
    </r>
    <r>
      <rPr>
        <vertAlign val="superscript"/>
        <sz val="11"/>
        <color rgb="FF231F20"/>
        <rFont val="Times New Roman"/>
        <family val="1"/>
      </rPr>
      <t xml:space="preserve"> b</t>
    </r>
  </si>
  <si>
    <t xml:space="preserve">Cerium dioxide </t>
  </si>
  <si>
    <t xml:space="preserve">   D: 10–100</t>
  </si>
  <si>
    <t xml:space="preserve">Zinc oxide </t>
  </si>
  <si>
    <t>Carbon nanotubes &amp; nanofibers</t>
  </si>
  <si>
    <r>
      <t xml:space="preserve">         1</t>
    </r>
    <r>
      <rPr>
        <vertAlign val="superscript"/>
        <sz val="11"/>
        <color rgb="FF231F20"/>
        <rFont val="Times New Roman"/>
        <family val="1"/>
      </rPr>
      <t xml:space="preserve"> b</t>
    </r>
  </si>
  <si>
    <r>
      <t>Yes</t>
    </r>
    <r>
      <rPr>
        <vertAlign val="superscript"/>
        <sz val="11"/>
        <color rgb="FF231F20"/>
        <rFont val="Times New Roman"/>
        <family val="1"/>
      </rPr>
      <t xml:space="preserve"> d</t>
    </r>
    <r>
      <rPr>
        <sz val="11"/>
        <color rgb="FF231F20"/>
        <rFont val="Times New Roman"/>
        <family val="1"/>
      </rPr>
      <t xml:space="preserve"> </t>
    </r>
  </si>
  <si>
    <t xml:space="preserve">Silver </t>
  </si>
  <si>
    <r>
      <t xml:space="preserve">         0.9</t>
    </r>
    <r>
      <rPr>
        <vertAlign val="superscript"/>
        <sz val="11"/>
        <color rgb="FF231F20"/>
        <rFont val="Times New Roman"/>
        <family val="1"/>
      </rPr>
      <t xml:space="preserve"> b</t>
    </r>
  </si>
  <si>
    <r>
      <t>a</t>
    </r>
    <r>
      <rPr>
        <sz val="10"/>
        <color theme="1"/>
        <rFont val="Times New Roman"/>
        <family val="1"/>
      </rPr>
      <t xml:space="preserve"> Respirable REL or PEL, but not specifically nanoscale [NIOSH 2007]. </t>
    </r>
  </si>
  <si>
    <r>
      <t>NIOSH REL unless otherwise indicated: Carbon black (without polycyclic aromatic hydrocarbons, PAHs): NIOSH REL and OSHA PEL are same value; Silica, amorphous: NIOSH REL is not specific to synthetic form; Aluminum oxide: OSHA PEL for α-Alumina (Al</t>
    </r>
    <r>
      <rPr>
        <vertAlign val="subscript"/>
        <sz val="10"/>
        <color theme="1"/>
        <rFont val="Times New Roman"/>
        <family val="1"/>
      </rPr>
      <t>2</t>
    </r>
    <r>
      <rPr>
        <sz val="10"/>
        <color theme="1"/>
        <rFont val="Times New Roman"/>
        <family val="1"/>
      </rPr>
      <t>O</t>
    </r>
    <r>
      <rPr>
        <vertAlign val="subscript"/>
        <sz val="10"/>
        <color theme="1"/>
        <rFont val="Times New Roman"/>
        <family val="1"/>
      </rPr>
      <t>3</t>
    </r>
    <r>
      <rPr>
        <sz val="10"/>
        <color theme="1"/>
        <rFont val="Times New Roman"/>
        <family val="1"/>
      </rPr>
      <t>) is given; NIOSH does not have a REL; Zinc oxide: NIOSH REL and OSHA PEL are same value (NIOSH specifies dust and fume, and OSHA specifies respirable).</t>
    </r>
  </si>
  <si>
    <r>
      <t>b</t>
    </r>
    <r>
      <rPr>
        <sz val="10"/>
        <color theme="1"/>
        <rFont val="Times New Roman"/>
        <family val="1"/>
      </rPr>
      <t xml:space="preserve"> Nanoscale REL [Source: NIOSH 2011, 2013, 2020].</t>
    </r>
  </si>
  <si>
    <r>
      <t>c</t>
    </r>
    <r>
      <rPr>
        <sz val="10"/>
        <color theme="1"/>
        <rFont val="Times New Roman"/>
        <family val="1"/>
      </rPr>
      <t xml:space="preserve"> OEB estimates are from Table 3-1, according to NIOSH [2019] Tier 2 banding criteria.</t>
    </r>
  </si>
  <si>
    <r>
      <t>d</t>
    </r>
    <r>
      <rPr>
        <sz val="10"/>
        <color theme="1"/>
        <rFont val="Times New Roman"/>
        <family val="1"/>
      </rPr>
      <t xml:space="preserve"> Estimated exposure concentrations are an order of magnitude or more below the upper end of band E.  </t>
    </r>
  </si>
  <si>
    <t>Figure 3-4. Comparison of occupational exposure band (OEB) estimates and NIOSH recommended exposure limits (RELs) for high production nanomaterials [WHO 2017]</t>
  </si>
  <si>
    <t>Notes: OEB estimates are those shown in Figure 3-3. The NIOSH RELs for titanium dioxide, carbon nanotubes, and silver are for nanoscale forms. NIOSH RELs for amorphous silica, zinc oxide, and carbon black are for respirable particles, which are microscale, but not specifically nanoscale forms. NIOSH RELs for these materials are shown in Table 2-1.</t>
  </si>
  <si>
    <t>Total</t>
  </si>
  <si>
    <t>Aluminum oxide</t>
  </si>
  <si>
    <t>Cerium oxide</t>
  </si>
  <si>
    <t>Formatted Material</t>
  </si>
  <si>
    <t>REL (mg/m3)</t>
  </si>
  <si>
    <t>band</t>
  </si>
  <si>
    <t>Most Stringent Band - Top 10 Produced + Indium + Graphene</t>
  </si>
  <si>
    <t>OEB (random)</t>
  </si>
  <si>
    <t>Aluminum oxide</t>
  </si>
  <si>
    <t>Lung Inflammation</t>
  </si>
  <si>
    <t>Carbon black</t>
  </si>
  <si>
    <t>Lung Cancer</t>
  </si>
  <si>
    <t>Lung Fibrosis</t>
  </si>
  <si>
    <t>Carbon nanotubes &amp; nanofibers</t>
  </si>
  <si>
    <t>Silica, synthetic amorphous </t>
  </si>
  <si>
    <t>Titanium dioxide</t>
  </si>
  <si>
    <t>Zinc oxide</t>
  </si>
  <si>
    <t>Row number</t>
  </si>
  <si>
    <t>Color Code</t>
  </si>
  <si>
    <t>OEB not more stringent than REL</t>
  </si>
  <si>
    <t>OEB 1 order of magnitude more stringent than REL</t>
  </si>
  <si>
    <t>OEB 2+ order of magnitudes more stringent than REL</t>
  </si>
  <si>
    <t>Units in µg/m3?</t>
  </si>
  <si>
    <t>10.1186/1743-8977-11-15</t>
  </si>
  <si>
    <t>10.1186/1743-8977-9-22</t>
  </si>
  <si>
    <t>10.1093/toxsci/56.2.405</t>
  </si>
  <si>
    <t>https://doi.org/10.1016/j.envres.2012.03.004</t>
  </si>
  <si>
    <t>10.2147/IJN.S198376</t>
  </si>
  <si>
    <t>baua report \\cdc.gov\project\NIOSH_EID_NanoRA\SDavidson2015\OECD\Library of IVTN Studies.Data</t>
  </si>
  <si>
    <t>10.3109/17435390.2013.815814</t>
  </si>
  <si>
    <t>https://doi.org/10.1016/0272-0590(92)90175-H</t>
  </si>
  <si>
    <t>10.1097/01.jom.0000230489.06025.14</t>
  </si>
  <si>
    <t>10.1080/08958370701432108</t>
  </si>
  <si>
    <t>10.1186/s12989-016-0164-2</t>
  </si>
  <si>
    <t>10.1007/s00204-014-1349-9</t>
  </si>
  <si>
    <t>10.5487/TR.2018.34.3.343</t>
  </si>
  <si>
    <t>10.5487/TR.2014.30.1.055</t>
  </si>
  <si>
    <t>10.1093/toxsci/kfp146</t>
  </si>
  <si>
    <t>10.1539/joh.10-0057-oa</t>
  </si>
  <si>
    <t>10.3109/17435390.2011.594912</t>
  </si>
  <si>
    <t>10.3109/17435390.2011.620719</t>
  </si>
  <si>
    <t>10.1186/1743-8977-7-4</t>
  </si>
  <si>
    <t>10.1289/ehp.102-1567252</t>
  </si>
  <si>
    <t>https://doi.org/10.22427/NTP-TOX-94</t>
  </si>
  <si>
    <t>10.1093/toxsci/kfn246</t>
  </si>
  <si>
    <t>10.1186/1743-8977-8-16</t>
  </si>
  <si>
    <t>10.1006/taap.1997.8102</t>
  </si>
  <si>
    <t>0, 0.3, 1.5, 4.5 mg/m3</t>
  </si>
  <si>
    <t>SCCS/1518/13 Scientific Committee on Consumer Safety  Addendum to the Opinion SCCS/1489/12 on Zinc oxide (nano form)</t>
  </si>
  <si>
    <t>0, 0.04, 0.38, 20.02 ug/m3</t>
  </si>
  <si>
    <t>0, 0.1,0.4,1.5,6 mg/m3</t>
  </si>
  <si>
    <t>0, 10, 15, 50 mg/m3</t>
  </si>
  <si>
    <t>0, 1 mg/m3</t>
  </si>
  <si>
    <t>B6C3F1/Crlj</t>
  </si>
  <si>
    <t>0, 0,01, 0.03, 0.1 mg/m3</t>
  </si>
  <si>
    <t>10.1080/15287394.2017.1384773</t>
  </si>
  <si>
    <t>10.1615/JEnvironPatholToxicolOncol.v20.iSuppl.1.10</t>
  </si>
  <si>
    <t>10.1093/toxsci/kfh110</t>
  </si>
  <si>
    <t>Crl:CDBR</t>
  </si>
  <si>
    <t>TR 377</t>
  </si>
  <si>
    <t>TR 421</t>
  </si>
  <si>
    <t>TR 451</t>
  </si>
  <si>
    <t>TR 453</t>
  </si>
  <si>
    <t>TR 454</t>
  </si>
  <si>
    <t>TR 462</t>
  </si>
  <si>
    <t>TR 471</t>
  </si>
  <si>
    <t>TR 492</t>
  </si>
  <si>
    <t>TR 499</t>
  </si>
  <si>
    <t>TR 507</t>
  </si>
  <si>
    <t>TR 581</t>
  </si>
  <si>
    <t>TR 590</t>
  </si>
  <si>
    <t>TR 097</t>
  </si>
  <si>
    <t>https://doi.org/10.22427/NTP-DATA-DTXSID9025326</t>
  </si>
  <si>
    <t>https://doi.org/10.22427/NTP-DATA-DTXSID0024719</t>
  </si>
  <si>
    <t>0, 10, 50, 250 mg/m3</t>
  </si>
  <si>
    <t>0, 3 mg/m3 (single dose LOAEL)</t>
  </si>
  <si>
    <t>0, 55 mg/m3 (40 min, 2 hr, 6hr)</t>
  </si>
  <si>
    <t>0, 15 mg/m3 (single dose LOAEL)</t>
  </si>
  <si>
    <t>0, 5, 50, 250 mg/m3</t>
  </si>
  <si>
    <t>0, 2 mg/m3</t>
  </si>
  <si>
    <t>0, 3.3 mg/m3</t>
  </si>
  <si>
    <t>0, 3.5 mg/m3</t>
  </si>
  <si>
    <t>0, 0.5, 2, 10 mg/m3</t>
  </si>
  <si>
    <t>0, 50 mg/m3 (single dose LOAEL)</t>
  </si>
  <si>
    <t>0, 9 ppm (single dose NOAEL)</t>
  </si>
  <si>
    <t>0, 30 mg/m3 (single dose LOAEL)</t>
  </si>
  <si>
    <t xml:space="preserve">0, 1.2, 3.5, 10.8 mg/m3 </t>
  </si>
  <si>
    <t>0, 2.5, 6.7, 19.9 mg/m3</t>
  </si>
  <si>
    <t>0, 3.5 mg/m3 for 16 hr/day and 7 days/wk, 13 mg/m3 for 6 hr/day and 5 days/wk, 98 mg/m3 for 4 hr/day and 1day/wk</t>
  </si>
  <si>
    <t>0, 1, 7, or 50 mg/m3</t>
  </si>
  <si>
    <t>0, 0.48, 3.48, 61.24 ug/m3</t>
  </si>
  <si>
    <t>0, 0.02, 0.2, 2 mg/m3</t>
  </si>
  <si>
    <t>0, 0.24 ug/m3 (single dose LOAEL)</t>
  </si>
  <si>
    <t>0, 0.5, 5, 25 mg/m3</t>
  </si>
  <si>
    <t>0, 0.2, 1, 5 mg/m3</t>
  </si>
  <si>
    <t>0, 1 mg/m3 (single dose LOAEL)</t>
  </si>
  <si>
    <t>0, 0.1, 0.5, 2.5 mg/m3</t>
  </si>
  <si>
    <t>0, 0.2, 1 mg</t>
  </si>
  <si>
    <t>0, 0.03, 0.13 mg/m3</t>
  </si>
  <si>
    <t>0, 0.12 mg/m3 (single dose NOAEL)</t>
  </si>
  <si>
    <t>0, 2.5, 6.5 mg/m3</t>
  </si>
  <si>
    <t>0, 23.5 mg/m3 (single dose LOAEL)</t>
  </si>
  <si>
    <t>0.0, 50.0 mg/m3</t>
  </si>
  <si>
    <t>0.0, 0.1, 0.3, 1.0 and 3.0 mg/m3</t>
  </si>
  <si>
    <t>0, 0.407, 1.439, 5.386 mg/m3</t>
  </si>
  <si>
    <t>0, 49, 117, 381 ug/m3</t>
  </si>
  <si>
    <t>0, 0.7x10^6, 1.4x10^6, 2.9x10^6 particles/cm3</t>
  </si>
  <si>
    <t>0, 49, 133, 515 ug/m3</t>
  </si>
  <si>
    <t>0, 70 mg/m3 (single dose LOAEL)</t>
  </si>
  <si>
    <t>0, 6.3, 12.5, 25, 50 mg/m3</t>
  </si>
  <si>
    <t>http://dx.doi.org/10.3109/08958379009145257</t>
  </si>
  <si>
    <t>https://doi.org/10.1093/toxsci/70.1.86</t>
  </si>
  <si>
    <t>Excluded Pauluhn 2010 MWNT-7</t>
  </si>
  <si>
    <t>Excluded MWCNT and SWCNT OECD Dossier (n=3); cannot find original data source</t>
  </si>
  <si>
    <t>Changed Nagano_2011c Cancer scale from Nano to Micro</t>
  </si>
  <si>
    <t>Added experimental concentrations to D-1 Nano and D-1 Micro</t>
  </si>
  <si>
    <t>0, 3.1, 12.1, 49.7 mg/m3</t>
  </si>
  <si>
    <t>https://doi.org/10.1186/s12989-016-0164-2</t>
  </si>
  <si>
    <t>https://doi.org/10.3390/ijms22010416</t>
  </si>
  <si>
    <t>0, 0.1, 0.3, 1, 3, 10 mg/m3</t>
  </si>
  <si>
    <t>SPF Sprague-Dawley</t>
  </si>
  <si>
    <t>https://doi.org/10.1006/taap.1997.8102</t>
  </si>
  <si>
    <t>http://dx.doi.org/10.1186/s12989-022-00498-3</t>
  </si>
  <si>
    <t>0, 0.625, 1.25, 2.5, 5 mg/m3</t>
  </si>
  <si>
    <t>0, 0.625, 1.25, 10, 2.5, 5 mg/m3</t>
  </si>
  <si>
    <t>0, 10, 3, 30 mg/m3</t>
  </si>
  <si>
    <t>0, 1, 10, 100, 3, 30 mg/m3</t>
  </si>
  <si>
    <t>0, 1, 16, 2, 4, 8 mg/m3</t>
  </si>
  <si>
    <t>0, 15, 30, 60 mg/m3</t>
  </si>
  <si>
    <t>0, 3, 10, 30 mg/m3</t>
  </si>
  <si>
    <t>0, 2, 5, 10, 15.4, 18.6, 20 mg/m3</t>
  </si>
  <si>
    <t>0, 20 mg/m3</t>
  </si>
  <si>
    <t>0, 0.625, 1.25, 2.5, 5, 10 mg/m3</t>
  </si>
  <si>
    <t>0, 1.25, 2.5, 5 mg/m3</t>
  </si>
  <si>
    <t>0, 0.3, 1, 3 mg/m3</t>
  </si>
  <si>
    <t>0, 0.1, 0.5, 1 mg/m3</t>
  </si>
  <si>
    <t>0, 0.01, 0.1, 1 mg/m3</t>
  </si>
  <si>
    <t>0, 1, 3, 10, 30, 100 mg/m3</t>
  </si>
  <si>
    <t>0, 0.03, 0.1, 0.3 mg/m3</t>
  </si>
  <si>
    <t>0, 10, 30, 100 mg/m3</t>
  </si>
  <si>
    <t>0, 0.62, 1.25, 2.5 mg/m3</t>
  </si>
  <si>
    <t>0, 0.6, 1.2 mg/m3</t>
  </si>
  <si>
    <t>0, 0.15, 1 mg/m3</t>
  </si>
  <si>
    <t>0, 0.25, 0.5, 1 mg/m3</t>
  </si>
  <si>
    <t>0, 0.12, 0.25, 0.5 mg/m3</t>
  </si>
  <si>
    <t>0, 0.75, 1.5 mg/m3</t>
  </si>
  <si>
    <t>0, 0.075, 0.25, 0.75 mg/m3</t>
  </si>
  <si>
    <t>0, 6, 18 mg/m3</t>
  </si>
  <si>
    <t>0, 1, 2, 4, 8, 16 mg/m3</t>
  </si>
  <si>
    <t>0, 1, 2, 4 mg/m3</t>
  </si>
  <si>
    <t>0, 0.5, 1, 2 mg/m3</t>
  </si>
  <si>
    <t>0, 10, 100, 30 mg/m3</t>
  </si>
  <si>
    <t>0, 18, 6 mg/m3</t>
  </si>
  <si>
    <t>0, 9.3 mg/m3</t>
  </si>
  <si>
    <t>0, 2.5, 6.6 mg/m3</t>
  </si>
  <si>
    <t>https://www.ncbi.nlm.nih.gov/books/NBK560066/ doi: 10.22427/NTP-TOX-91</t>
  </si>
  <si>
    <t>https://doi.org/10.22427/NTP-DATA-DTXSID0024717</t>
  </si>
  <si>
    <t>https://doi.org/10.22427/NTP-DATA-DTXSID3031022</t>
  </si>
  <si>
    <r>
      <t>PoD (µg/m</t>
    </r>
    <r>
      <rPr>
        <b/>
        <vertAlign val="superscript"/>
        <sz val="10"/>
        <color rgb="FF000000"/>
        <rFont val="Calibri"/>
        <family val="2"/>
      </rPr>
      <t>3</t>
    </r>
    <r>
      <rPr>
        <b/>
        <sz val="10"/>
        <color rgb="FF000000"/>
        <rFont val="Calibri"/>
        <family val="2"/>
      </rPr>
      <t>)</t>
    </r>
  </si>
  <si>
    <t>[Bermudez et al. 2002]</t>
  </si>
  <si>
    <t xml:space="preserve">https://doi.org/10.1093/toxsci/70.1.86 </t>
  </si>
  <si>
    <t>TiO2 fine</t>
  </si>
  <si>
    <t>Lung inflammation</t>
  </si>
  <si>
    <r>
      <t>0, 10, 50, 250 mg/m</t>
    </r>
    <r>
      <rPr>
        <vertAlign val="superscript"/>
        <sz val="10"/>
        <color rgb="FF000000"/>
        <rFont val="Calibri"/>
        <family val="2"/>
      </rPr>
      <t>3</t>
    </r>
  </si>
  <si>
    <t>Lung fibrosis</t>
  </si>
  <si>
    <t>[Gosens et al. 2014]</t>
  </si>
  <si>
    <t xml:space="preserve">http://doi.org/10.3109/17435390.2013.815814  </t>
  </si>
  <si>
    <r>
      <t>0, 55 mg/m</t>
    </r>
    <r>
      <rPr>
        <vertAlign val="superscript"/>
        <sz val="10"/>
        <color rgb="FF000000"/>
        <rFont val="Calibri"/>
        <family val="2"/>
      </rPr>
      <t>3</t>
    </r>
    <r>
      <rPr>
        <sz val="10"/>
        <color rgb="FF000000"/>
        <rFont val="Calibri"/>
        <family val="2"/>
      </rPr>
      <t xml:space="preserve"> (40 min, 2 hr, 6hr)</t>
    </r>
  </si>
  <si>
    <t>[Janssen et al. 1994]</t>
  </si>
  <si>
    <t xml:space="preserve">https://doi.org/10.1016/0891-5849(94)90032-9  </t>
  </si>
  <si>
    <t>Crystalline cristobalite (from C &amp; E Mineral Corp, King of Prussia, PA)</t>
  </si>
  <si>
    <r>
      <t>1.3 mg/m</t>
    </r>
    <r>
      <rPr>
        <vertAlign val="superscript"/>
        <sz val="10"/>
        <color rgb="FF000000"/>
        <rFont val="Calibri"/>
        <family val="2"/>
      </rPr>
      <t>3</t>
    </r>
    <r>
      <rPr>
        <sz val="10"/>
        <color rgb="FF000000"/>
        <rFont val="Calibri"/>
        <family val="2"/>
      </rPr>
      <t xml:space="preserve"> (single dose LOAEL)</t>
    </r>
  </si>
  <si>
    <t>TiO2-F: titanium dioxide-Fisher, anatase form</t>
  </si>
  <si>
    <r>
      <t>22.3 mg/m</t>
    </r>
    <r>
      <rPr>
        <vertAlign val="superscript"/>
        <sz val="10"/>
        <color rgb="FF000000"/>
        <rFont val="Calibri"/>
        <family val="2"/>
      </rPr>
      <t>3</t>
    </r>
    <r>
      <rPr>
        <sz val="10"/>
        <color rgb="FF000000"/>
        <rFont val="Calibri"/>
        <family val="2"/>
      </rPr>
      <t xml:space="preserve"> (single dose NOAEL)</t>
    </r>
  </si>
  <si>
    <t xml:space="preserve">https://doi.org/10.1016/0891-5849(94)90032-9 </t>
  </si>
  <si>
    <t>[Johnston et al. 2000]</t>
  </si>
  <si>
    <t>https://doi.org/10.1093/toxsci/56.2.405</t>
  </si>
  <si>
    <r>
      <t>0, 3 mg/m</t>
    </r>
    <r>
      <rPr>
        <vertAlign val="superscript"/>
        <sz val="10"/>
        <color rgb="FF000000"/>
        <rFont val="Calibri"/>
        <family val="2"/>
      </rPr>
      <t>3</t>
    </r>
    <r>
      <rPr>
        <sz val="10"/>
        <color rgb="FF000000"/>
        <rFont val="Calibri"/>
        <family val="2"/>
      </rPr>
      <t xml:space="preserve"> (single dose LOAEL)</t>
    </r>
  </si>
  <si>
    <t>[Lim et al. 2014]</t>
  </si>
  <si>
    <t xml:space="preserve">https://doi.org/10.5487/TR.2014.30.1.055 </t>
  </si>
  <si>
    <r>
      <t>0, 1 mg/m</t>
    </r>
    <r>
      <rPr>
        <vertAlign val="superscript"/>
        <sz val="10"/>
        <color rgb="FF000000"/>
        <rFont val="Calibri"/>
        <family val="2"/>
      </rPr>
      <t>3</t>
    </r>
  </si>
  <si>
    <t xml:space="preserve">https://doi.org/10.5487/TR.2014.30.1.055  </t>
  </si>
  <si>
    <t xml:space="preserve">https://doi.org/10.1016/0272-0590(91)90219-T </t>
  </si>
  <si>
    <t>Lung cancer</t>
  </si>
  <si>
    <r>
      <t>0, 0.74 mg/m</t>
    </r>
    <r>
      <rPr>
        <vertAlign val="superscript"/>
        <sz val="10"/>
        <color rgb="FF000000"/>
        <rFont val="Calibri"/>
        <family val="2"/>
      </rPr>
      <t>3</t>
    </r>
  </si>
  <si>
    <t xml:space="preserve">[Nagano et al.  2011a] </t>
  </si>
  <si>
    <t xml:space="preserve">https://doi.org/10.1539/joh.L10128  </t>
  </si>
  <si>
    <t>Indium oxide</t>
  </si>
  <si>
    <r>
      <t>0.10, 1.01 mg/m</t>
    </r>
    <r>
      <rPr>
        <vertAlign val="superscript"/>
        <sz val="10"/>
        <color rgb="FF000000"/>
        <rFont val="Calibri"/>
        <family val="2"/>
      </rPr>
      <t>3</t>
    </r>
  </si>
  <si>
    <t>Indium-tin oxide</t>
  </si>
  <si>
    <r>
      <t>0.10 mg/m</t>
    </r>
    <r>
      <rPr>
        <vertAlign val="superscript"/>
        <sz val="10"/>
        <color rgb="FF000000"/>
        <rFont val="Calibri"/>
        <family val="2"/>
      </rPr>
      <t>3</t>
    </r>
  </si>
  <si>
    <t xml:space="preserve">[Nagano et al. 2011b] </t>
  </si>
  <si>
    <t xml:space="preserve">https://doi.org/10.1539/joh.10-0053-BR  </t>
  </si>
  <si>
    <r>
      <t>0.1, 1 mg/m</t>
    </r>
    <r>
      <rPr>
        <vertAlign val="superscript"/>
        <sz val="10"/>
        <color rgb="FF000000"/>
        <rFont val="Calibri"/>
        <family val="2"/>
      </rPr>
      <t>3</t>
    </r>
  </si>
  <si>
    <t>[Nagano et al. 2011c]</t>
  </si>
  <si>
    <t xml:space="preserve">https://doi.org/10.1539/joh.10-0057-OA  </t>
  </si>
  <si>
    <r>
      <t>0, 0,01, 0.03, 0.1 mg/m</t>
    </r>
    <r>
      <rPr>
        <vertAlign val="superscript"/>
        <sz val="10"/>
        <color rgb="FF000000"/>
        <rFont val="Calibri"/>
        <family val="2"/>
      </rPr>
      <t>3</t>
    </r>
  </si>
  <si>
    <t>[NTP, no date, a]</t>
  </si>
  <si>
    <t xml:space="preserve">https://doi.org/10.22427/NTP-DATA-DTXSID0024717 </t>
  </si>
  <si>
    <r>
      <t>0, 2, 5, 10, 15.4, 18.6, 20 mg/m</t>
    </r>
    <r>
      <rPr>
        <vertAlign val="superscript"/>
        <sz val="10"/>
        <color rgb="FF000000"/>
        <rFont val="Calibri"/>
        <family val="2"/>
      </rPr>
      <t>3</t>
    </r>
  </si>
  <si>
    <t>[NTP, no date, b]</t>
  </si>
  <si>
    <t xml:space="preserve">https://doi.org/10.22427/NTP-DATA-DTXSID3031022 </t>
  </si>
  <si>
    <r>
      <t>0, 20 mg/m</t>
    </r>
    <r>
      <rPr>
        <vertAlign val="superscript"/>
        <sz val="10"/>
        <color rgb="FF000000"/>
        <rFont val="Calibri"/>
        <family val="2"/>
      </rPr>
      <t>3</t>
    </r>
  </si>
  <si>
    <t>[NTP, no date, c]</t>
  </si>
  <si>
    <t xml:space="preserve">https://doi.org/10.22427/NTP-DATA-DTXSID9025326 </t>
  </si>
  <si>
    <r>
      <t>0, 10, 3, 30 mg/m</t>
    </r>
    <r>
      <rPr>
        <vertAlign val="superscript"/>
        <sz val="10"/>
        <color rgb="FF000000"/>
        <rFont val="Calibri"/>
        <family val="2"/>
      </rPr>
      <t>3</t>
    </r>
  </si>
  <si>
    <r>
      <t>0, 3, 10, 30 mg/m</t>
    </r>
    <r>
      <rPr>
        <vertAlign val="superscript"/>
        <sz val="10"/>
        <color rgb="FF000000"/>
        <rFont val="Calibri"/>
        <family val="2"/>
      </rPr>
      <t>3</t>
    </r>
  </si>
  <si>
    <t>NTP, no date, d]</t>
  </si>
  <si>
    <t xml:space="preserve">https://doi.org/10.22427/NTP-DATA-DTXSID0024719 </t>
  </si>
  <si>
    <r>
      <t>0, 10 mg/m</t>
    </r>
    <r>
      <rPr>
        <vertAlign val="superscript"/>
        <sz val="10"/>
        <color rgb="FF000000"/>
        <rFont val="Calibri"/>
        <family val="2"/>
      </rPr>
      <t>3</t>
    </r>
  </si>
  <si>
    <t>[NTP 1979]</t>
  </si>
  <si>
    <t xml:space="preserve">https://ntp.niehs.nih.gov/go/tr097abs </t>
  </si>
  <si>
    <r>
      <t>0, 9.3 mg/m</t>
    </r>
    <r>
      <rPr>
        <vertAlign val="superscript"/>
        <sz val="10"/>
        <color rgb="FF000000"/>
        <rFont val="Calibri"/>
        <family val="2"/>
      </rPr>
      <t>3</t>
    </r>
  </si>
  <si>
    <r>
      <t>0, 2.5, 6.6 mg/m</t>
    </r>
    <r>
      <rPr>
        <vertAlign val="superscript"/>
        <sz val="10"/>
        <color rgb="FF000000"/>
        <rFont val="Calibri"/>
        <family val="2"/>
      </rPr>
      <t>3</t>
    </r>
  </si>
  <si>
    <t>[NTP 1990]</t>
  </si>
  <si>
    <t xml:space="preserve">https://ntp.niehs.nih.gov/go/tr377abs </t>
  </si>
  <si>
    <r>
      <t>0, 0.75, 1.5 mg/m</t>
    </r>
    <r>
      <rPr>
        <vertAlign val="superscript"/>
        <sz val="10"/>
        <color rgb="FF000000"/>
        <rFont val="Calibri"/>
        <family val="2"/>
      </rPr>
      <t>3</t>
    </r>
  </si>
  <si>
    <r>
      <t>0, 0.075, 0.25, 0.75 mg/m</t>
    </r>
    <r>
      <rPr>
        <vertAlign val="superscript"/>
        <sz val="10"/>
        <color rgb="FF000000"/>
        <rFont val="Calibri"/>
        <family val="2"/>
      </rPr>
      <t>3</t>
    </r>
  </si>
  <si>
    <t>[NTP 1993]</t>
  </si>
  <si>
    <t xml:space="preserve">https://ntp.niehs.nih.gov/go/tr421abs </t>
  </si>
  <si>
    <r>
      <t>0, 6, 18 mg/m</t>
    </r>
    <r>
      <rPr>
        <vertAlign val="superscript"/>
        <sz val="10"/>
        <color rgb="FF000000"/>
        <rFont val="Calibri"/>
        <family val="2"/>
      </rPr>
      <t>3</t>
    </r>
  </si>
  <si>
    <r>
      <t>0, 18, 6 mg/m</t>
    </r>
    <r>
      <rPr>
        <vertAlign val="superscript"/>
        <sz val="10"/>
        <color rgb="FF000000"/>
        <rFont val="Calibri"/>
        <family val="2"/>
      </rPr>
      <t>3</t>
    </r>
  </si>
  <si>
    <t>[NTP 1996a]</t>
  </si>
  <si>
    <t xml:space="preserve">https://ntp.niehs.nih.gov/go/tr451abs </t>
  </si>
  <si>
    <r>
      <t>0, 1.25, 2.5, 5 mg/m</t>
    </r>
    <r>
      <rPr>
        <vertAlign val="superscript"/>
        <sz val="10"/>
        <color rgb="FF000000"/>
        <rFont val="Calibri"/>
        <family val="2"/>
      </rPr>
      <t>3</t>
    </r>
  </si>
  <si>
    <r>
      <t>0, 0.62, 1.25, 2.5 mg/m</t>
    </r>
    <r>
      <rPr>
        <vertAlign val="superscript"/>
        <sz val="10"/>
        <color rgb="FF000000"/>
        <rFont val="Calibri"/>
        <family val="2"/>
      </rPr>
      <t>3</t>
    </r>
  </si>
  <si>
    <t>[NTP 1996b]</t>
  </si>
  <si>
    <t xml:space="preserve">https://ntp.niehs.nih.gov/go/tr453abs </t>
  </si>
  <si>
    <r>
      <t>0, 0.6, 1.2 mg/m</t>
    </r>
    <r>
      <rPr>
        <vertAlign val="superscript"/>
        <sz val="10"/>
        <color rgb="FF000000"/>
        <rFont val="Calibri"/>
        <family val="2"/>
      </rPr>
      <t>3</t>
    </r>
  </si>
  <si>
    <r>
      <t>0, 0.15, 1 mg/m</t>
    </r>
    <r>
      <rPr>
        <vertAlign val="superscript"/>
        <sz val="10"/>
        <color rgb="FF000000"/>
        <rFont val="Calibri"/>
        <family val="2"/>
      </rPr>
      <t>3</t>
    </r>
  </si>
  <si>
    <t>[NTP 1996c]</t>
  </si>
  <si>
    <t xml:space="preserve">https://ntp.niehs.nih.gov/go/tr454abs </t>
  </si>
  <si>
    <r>
      <t>0, 0.25, 0.5, 1 mg/m</t>
    </r>
    <r>
      <rPr>
        <vertAlign val="superscript"/>
        <sz val="10"/>
        <color rgb="FF000000"/>
        <rFont val="Calibri"/>
        <family val="2"/>
      </rPr>
      <t>3</t>
    </r>
  </si>
  <si>
    <r>
      <t>0, 0.12, 0.25, 0.5 mg/m</t>
    </r>
    <r>
      <rPr>
        <vertAlign val="superscript"/>
        <sz val="10"/>
        <color rgb="FF000000"/>
        <rFont val="Calibri"/>
        <family val="2"/>
      </rPr>
      <t>3</t>
    </r>
  </si>
  <si>
    <t>[NTP 1997]</t>
  </si>
  <si>
    <t xml:space="preserve">https://ntp.niehs.nih.gov/go/tr462abs  </t>
  </si>
  <si>
    <r>
      <t>0, 10, 30, 100 mg/m</t>
    </r>
    <r>
      <rPr>
        <vertAlign val="superscript"/>
        <sz val="10"/>
        <color rgb="FF000000"/>
        <rFont val="Calibri"/>
        <family val="2"/>
      </rPr>
      <t>3</t>
    </r>
  </si>
  <si>
    <t xml:space="preserve">https://ntp.niehs.nih.gov/go/tr462abs </t>
  </si>
  <si>
    <r>
      <t>0, 10, 100, 30 mg/m</t>
    </r>
    <r>
      <rPr>
        <vertAlign val="superscript"/>
        <sz val="10"/>
        <color rgb="FF000000"/>
        <rFont val="Calibri"/>
        <family val="2"/>
      </rPr>
      <t>3</t>
    </r>
  </si>
  <si>
    <t>[NTP 1998]</t>
  </si>
  <si>
    <t xml:space="preserve">https://ntp.niehs.nih.gov/go/tr471abs </t>
  </si>
  <si>
    <r>
      <t>0, 0.3, 1, 3 mg/m</t>
    </r>
    <r>
      <rPr>
        <vertAlign val="superscript"/>
        <sz val="10"/>
        <color rgb="FF000000"/>
        <rFont val="Calibri"/>
        <family val="2"/>
      </rPr>
      <t>3</t>
    </r>
  </si>
  <si>
    <t>https://ntp.niehs.nih.gov/go/tr471abs</t>
  </si>
  <si>
    <t>0.6538*</t>
  </si>
  <si>
    <t>0.05329*</t>
  </si>
  <si>
    <t>[NTP 2000]</t>
  </si>
  <si>
    <t xml:space="preserve">https://ntp.niehs.nih.gov/go/tr492abs </t>
  </si>
  <si>
    <r>
      <t>0, 0.1, 0.5, 1 mg/m</t>
    </r>
    <r>
      <rPr>
        <vertAlign val="superscript"/>
        <sz val="10"/>
        <color rgb="FF000000"/>
        <rFont val="Calibri"/>
        <family val="2"/>
      </rPr>
      <t>3</t>
    </r>
  </si>
  <si>
    <r>
      <t>0, 0.01, 0.1, 1 mg/m</t>
    </r>
    <r>
      <rPr>
        <vertAlign val="superscript"/>
        <sz val="10"/>
        <color rgb="FF000000"/>
        <rFont val="Calibri"/>
        <family val="2"/>
      </rPr>
      <t>3</t>
    </r>
  </si>
  <si>
    <t>[NTP 2001]</t>
  </si>
  <si>
    <t xml:space="preserve">https://ntp.niehs.nih.gov/go/tr499abs </t>
  </si>
  <si>
    <r>
      <t>0, 1, 10, 100, 3, 30 mg/m</t>
    </r>
    <r>
      <rPr>
        <vertAlign val="superscript"/>
        <sz val="10"/>
        <color rgb="FF000000"/>
        <rFont val="Calibri"/>
        <family val="2"/>
      </rPr>
      <t>3</t>
    </r>
  </si>
  <si>
    <t>0.0004575*</t>
  </si>
  <si>
    <t>0.0005295*</t>
  </si>
  <si>
    <t>0.2601*</t>
  </si>
  <si>
    <t>1.843*</t>
  </si>
  <si>
    <r>
      <t>0, 1, 3, 10, 30, 100 mg/m</t>
    </r>
    <r>
      <rPr>
        <vertAlign val="superscript"/>
        <sz val="10"/>
        <color rgb="FF000000"/>
        <rFont val="Calibri"/>
        <family val="2"/>
      </rPr>
      <t>3</t>
    </r>
  </si>
  <si>
    <t>0.8186*</t>
  </si>
  <si>
    <r>
      <t>0, 0.03, 0.1, 0.3 mg/m</t>
    </r>
    <r>
      <rPr>
        <vertAlign val="superscript"/>
        <sz val="10"/>
        <color rgb="FF000000"/>
        <rFont val="Calibri"/>
        <family val="2"/>
      </rPr>
      <t>3</t>
    </r>
  </si>
  <si>
    <t>0.07584*</t>
  </si>
  <si>
    <t>0.005065*</t>
  </si>
  <si>
    <t>0.04734*</t>
  </si>
  <si>
    <t>0.5139*</t>
  </si>
  <si>
    <t>[NTP 2002]</t>
  </si>
  <si>
    <t xml:space="preserve">https://ntp.niehs.nih.gov/go/tr507abs </t>
  </si>
  <si>
    <r>
      <t>0, 1, 16, 2, 4, 8 mg/m</t>
    </r>
    <r>
      <rPr>
        <vertAlign val="superscript"/>
        <sz val="10"/>
        <color rgb="FF000000"/>
        <rFont val="Calibri"/>
        <family val="2"/>
      </rPr>
      <t>3</t>
    </r>
  </si>
  <si>
    <r>
      <t>0, 1, 2, 4, 8, 16 mg/m</t>
    </r>
    <r>
      <rPr>
        <vertAlign val="superscript"/>
        <sz val="10"/>
        <color rgb="FF000000"/>
        <rFont val="Calibri"/>
        <family val="2"/>
      </rPr>
      <t>3</t>
    </r>
  </si>
  <si>
    <r>
      <t>0, 1, 2, 4 mg/m</t>
    </r>
    <r>
      <rPr>
        <vertAlign val="superscript"/>
        <sz val="10"/>
        <color rgb="FF000000"/>
        <rFont val="Calibri"/>
        <family val="2"/>
      </rPr>
      <t>3</t>
    </r>
  </si>
  <si>
    <r>
      <t>0, 0.5, 1, 2 mg/m</t>
    </r>
    <r>
      <rPr>
        <vertAlign val="superscript"/>
        <sz val="10"/>
        <color rgb="FF000000"/>
        <rFont val="Calibri"/>
        <family val="2"/>
      </rPr>
      <t>3</t>
    </r>
  </si>
  <si>
    <t>[NTP 2014]</t>
  </si>
  <si>
    <t xml:space="preserve">https://doi.org/10.22427/NTP-TR-581 </t>
  </si>
  <si>
    <r>
      <t>0, 0.625, 1.25, 2.5, 5 mg/m</t>
    </r>
    <r>
      <rPr>
        <vertAlign val="superscript"/>
        <sz val="10"/>
        <color rgb="FF000000"/>
        <rFont val="Calibri"/>
        <family val="2"/>
      </rPr>
      <t>3</t>
    </r>
  </si>
  <si>
    <t>0.008617*</t>
  </si>
  <si>
    <t>0.006029*</t>
  </si>
  <si>
    <r>
      <t>0, 0.625, 1.25, 10, 2.5, 5 mg/m</t>
    </r>
    <r>
      <rPr>
        <vertAlign val="superscript"/>
        <sz val="10"/>
        <color rgb="FF000000"/>
        <rFont val="Calibri"/>
        <family val="2"/>
      </rPr>
      <t>3</t>
    </r>
  </si>
  <si>
    <t xml:space="preserve">https://doi.org/10.22427/NTP-TR-581   </t>
  </si>
  <si>
    <r>
      <t>0, 0.625, 1.25, 2.5, 5, 10 mg/m</t>
    </r>
    <r>
      <rPr>
        <vertAlign val="superscript"/>
        <sz val="10"/>
        <color rgb="FF000000"/>
        <rFont val="Calibri"/>
        <family val="2"/>
      </rPr>
      <t>3</t>
    </r>
  </si>
  <si>
    <t>lung Fibrosis</t>
  </si>
  <si>
    <t>[NTP 2017]</t>
  </si>
  <si>
    <t xml:space="preserve">https://doi.org/10.22427/NTP-TR-590 </t>
  </si>
  <si>
    <t>0.5283*</t>
  </si>
  <si>
    <t>2.492*</t>
  </si>
  <si>
    <t>[NTP 2020]</t>
  </si>
  <si>
    <t xml:space="preserve">https://doi.org/10.22427/NTP-TOX-91  </t>
  </si>
  <si>
    <t>Abrasive blasting agents: blasting sand</t>
  </si>
  <si>
    <r>
      <t>0, 15, 30, 60 mg/m</t>
    </r>
    <r>
      <rPr>
        <vertAlign val="superscript"/>
        <sz val="10"/>
        <color rgb="FF000000"/>
        <rFont val="Calibri"/>
        <family val="2"/>
      </rPr>
      <t>3</t>
    </r>
  </si>
  <si>
    <t>Abrasive blasting agents: specular hematite</t>
  </si>
  <si>
    <t>[Porter et al. 2004]</t>
  </si>
  <si>
    <t>https://doi.org/10.1093/toxsci/kfh110</t>
  </si>
  <si>
    <t>Crystalline silica</t>
  </si>
  <si>
    <r>
      <t>0, 15 mg/m</t>
    </r>
    <r>
      <rPr>
        <vertAlign val="superscript"/>
        <sz val="10"/>
        <color rgb="FF000000"/>
        <rFont val="Calibri"/>
        <family val="2"/>
      </rPr>
      <t>3</t>
    </r>
    <r>
      <rPr>
        <sz val="10"/>
        <color rgb="FF000000"/>
        <rFont val="Calibri"/>
        <family val="2"/>
      </rPr>
      <t xml:space="preserve"> (single dose LOAEL)</t>
    </r>
  </si>
  <si>
    <t>[Reuzel 1991]</t>
  </si>
  <si>
    <t xml:space="preserve">https://doi.org/10.1016/0278-6915(91)90205-L </t>
  </si>
  <si>
    <t>Crystalline quartz</t>
  </si>
  <si>
    <r>
      <t>0, 58.5 mg/m</t>
    </r>
    <r>
      <rPr>
        <vertAlign val="superscript"/>
        <sz val="10"/>
        <color rgb="FF000000"/>
        <rFont val="Calibri"/>
        <family val="2"/>
      </rPr>
      <t>3</t>
    </r>
  </si>
  <si>
    <t>[Umbright et al. 2017]</t>
  </si>
  <si>
    <t xml:space="preserve">https://doi.org/10.1080/15287394.2017.1384773 </t>
  </si>
  <si>
    <t>[Warheit  et al. 1997]</t>
  </si>
  <si>
    <t xml:space="preserve">https://doi.org/10.1006/taap.1997.8102  </t>
  </si>
  <si>
    <r>
      <t>0, 5, 50, 250 mg/m</t>
    </r>
    <r>
      <rPr>
        <vertAlign val="superscript"/>
        <sz val="10"/>
        <color rgb="FF000000"/>
        <rFont val="Calibri"/>
        <family val="2"/>
      </rPr>
      <t>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</si>
</sst>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sz val="11"/>
      <color theme="1"/>
      <name val="Calibri"/>
      <family val="2"/>
    </font>
    <font>
      <b/>
      <vertAlign val="superscript"/>
      <sz val="11"/>
      <color theme="1"/>
      <name val="Calibri"/>
      <family val="2"/>
      <scheme val="minor"/>
    </font>
    <font>
      <sz val="11"/>
      <color rgb="FF000000"/>
      <name val="Calibri"/>
      <family val="2"/>
      <scheme val="minor"/>
    </font>
    <font>
      <b/>
      <sz val="11"/>
      <color rgb="FF231F20"/>
      <name val="Times New Roman"/>
      <family val="1"/>
    </font>
    <font>
      <b/>
      <sz val="11"/>
      <color rgb="FF231F20"/>
      <name val="Cambria"/>
      <family val="1"/>
    </font>
    <font>
      <sz val="11"/>
      <color rgb="FF231F20"/>
      <name val="Times New Roman"/>
      <family val="1"/>
    </font>
    <font>
      <sz val="11"/>
      <color rgb="FF231F20"/>
      <name val="Calibri"/>
      <family val="2"/>
    </font>
    <font>
      <vertAlign val="superscript"/>
      <sz val="11"/>
      <color rgb="FF231F20"/>
      <name val="Times New Roman"/>
      <family val="1"/>
    </font>
    <font>
      <b/>
      <sz val="12"/>
      <color theme="1"/>
      <name val="Times New Roman"/>
      <family val="1"/>
    </font>
    <font>
      <b/>
      <vertAlign val="superscript"/>
      <sz val="12"/>
      <color theme="1"/>
      <name val="Times New Roman"/>
      <family val="1"/>
    </font>
    <font>
      <b/>
      <vertAlign val="superscript"/>
      <sz val="10"/>
      <color theme="1"/>
      <name val="Times New Roman"/>
      <family val="1"/>
    </font>
    <font>
      <sz val="10"/>
      <color theme="1"/>
      <name val="Times New Roman"/>
      <family val="1"/>
    </font>
    <font>
      <vertAlign val="superscript"/>
      <sz val="10"/>
      <color theme="1"/>
      <name val="Times New Roman"/>
      <family val="1"/>
    </font>
    <font>
      <vertAlign val="subscript"/>
      <sz val="10"/>
      <color theme="1"/>
      <name val="Times New Roman"/>
      <family val="1"/>
    </font>
    <font>
      <vertAlign val="subscript"/>
      <sz val="11"/>
      <color rgb="FF231F20"/>
      <name val="Times New Roman"/>
      <family val="1"/>
    </font>
    <font>
      <b/>
      <i/>
      <sz val="12"/>
      <color theme="1"/>
      <name val="Times New Roman"/>
      <family val="1"/>
    </font>
    <font>
      <b/>
      <sz val="10"/>
      <color theme="1"/>
      <name val="Times New Roman"/>
      <family val="1"/>
    </font>
    <font>
      <vertAlign val="superscript"/>
      <sz val="12"/>
      <color rgb="FF231F20"/>
      <name val="Times New Roman"/>
      <family val="1"/>
    </font>
    <font>
      <b/>
      <u/>
      <sz val="11"/>
      <color rgb="FF231F20"/>
      <name val="Times New Roman"/>
      <family val="1"/>
    </font>
    <font>
      <sz val="11"/>
      <color rgb="FF9C0006"/>
      <name val="Calibri"/>
      <family val="2"/>
      <scheme val="minor"/>
    </font>
    <font>
      <i/>
      <sz val="11"/>
      <color theme="1"/>
      <name val="Calibri"/>
      <family val="2"/>
      <scheme val="minor"/>
    </font>
    <font>
      <sz val="11"/>
      <name val="Calibri"/>
      <family val="2"/>
      <scheme val="minor"/>
    </font>
    <font>
      <b/>
      <sz val="11"/>
      <color rgb="FFFF0000"/>
      <name val="Calibri"/>
      <family val="2"/>
      <scheme val="minor"/>
    </font>
    <font>
      <b/>
      <i/>
      <sz val="11"/>
      <color theme="1"/>
      <name val="Calibri"/>
      <family val="2"/>
      <scheme val="minor"/>
    </font>
    <font>
      <sz val="10"/>
      <color rgb="FF222222"/>
      <name val="Arial"/>
      <family val="2"/>
    </font>
    <font>
      <i/>
      <sz val="10"/>
      <color rgb="FF222222"/>
      <name val="Arial"/>
      <family val="2"/>
    </font>
    <font>
      <b/>
      <vertAlign val="superscript"/>
      <sz val="11"/>
      <color rgb="FF231F20"/>
      <name val="Times New Roman"/>
      <family val="1"/>
    </font>
    <font>
      <b/>
      <sz val="11"/>
      <color theme="0" tint="-0.249977111117893"/>
      <name val="Calibri"/>
      <family val="2"/>
      <scheme val="minor"/>
    </font>
    <font>
      <sz val="11"/>
      <color theme="0" tint="-0.249977111117893"/>
      <name val="Calibri"/>
      <family val="2"/>
      <scheme val="minor"/>
    </font>
    <font>
      <u/>
      <sz val="11"/>
      <color theme="10"/>
      <name val="Calibri"/>
      <family val="2"/>
      <scheme val="minor"/>
    </font>
    <font>
      <b/>
      <sz val="10"/>
      <color rgb="FF000000"/>
      <name val="Calibri"/>
      <family val="2"/>
    </font>
    <font>
      <b/>
      <vertAlign val="superscript"/>
      <sz val="10"/>
      <color rgb="FF000000"/>
      <name val="Calibri"/>
      <family val="2"/>
    </font>
    <font>
      <sz val="10"/>
      <color rgb="FF000000"/>
      <name val="Calibri"/>
      <family val="2"/>
    </font>
    <font>
      <vertAlign val="superscript"/>
      <sz val="10"/>
      <color rgb="FF000000"/>
      <name val="Calibri"/>
      <family val="2"/>
    </font>
    <font>
      <sz val="10"/>
      <color rgb="FF231F20"/>
      <name val="Calibri"/>
      <family val="2"/>
    </font>
    <font>
      <u/>
      <sz val="12"/>
      <color rgb="FF1F4E79"/>
      <name val="Calibri"/>
      <family val="2"/>
    </font>
  </fonts>
  <fills count="19">
    <fill>
      <patternFill patternType="none"/>
    </fill>
    <fill>
      <patternFill patternType="gray125"/>
    </fill>
    <fill>
      <patternFill patternType="solid">
        <fgColor rgb="FFFFFFCC"/>
      </patternFill>
    </fill>
    <fill>
      <patternFill patternType="solid">
        <fgColor rgb="FFF2F2F2"/>
        <bgColor indexed="64"/>
      </patternFill>
    </fill>
    <fill>
      <patternFill patternType="solid">
        <fgColor rgb="FFFFC7CE"/>
      </patternFill>
    </fill>
    <fill>
      <patternFill patternType="solid">
        <fgColor theme="0" tint="-0.14999847407452621"/>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1"/>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rgb="FF92D050"/>
        <bgColor indexed="64"/>
      </patternFill>
    </fill>
  </fills>
  <borders count="38">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bottom style="thin">
        <color indexed="64"/>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diagonal/>
    </border>
  </borders>
  <cellStyleXfs count="4">
    <xf numFmtId="0" fontId="0" fillId="0" borderId="0"/>
    <xf numFmtId="0" fontId="1" fillId="2" borderId="1" applyNumberFormat="0" applyFont="0" applyAlignment="0" applyProtection="0"/>
    <xf numFmtId="0" fontId="23" fillId="4" borderId="0" applyNumberFormat="0" applyBorder="0" applyAlignment="0" applyProtection="0"/>
    <xf numFmtId="0" fontId="33" fillId="0" borderId="0" applyNumberFormat="0" applyFill="0" applyBorder="0" applyAlignment="0" applyProtection="0"/>
  </cellStyleXfs>
  <cellXfs count="152">
    <xf numFmtId="0" fontId="0" fillId="0" borderId="0" xfId="0"/>
    <xf numFmtId="0" fontId="3" fillId="0" borderId="0" xfId="0" applyFont="1"/>
    <xf numFmtId="0" fontId="0" fillId="0" borderId="0" xfId="1" applyFont="1" applyFill="1" applyBorder="1"/>
    <xf numFmtId="0" fontId="0" fillId="0" borderId="0" xfId="0" applyFill="1"/>
    <xf numFmtId="0" fontId="6" fillId="0" borderId="0" xfId="0" applyFont="1" applyBorder="1" applyAlignment="1">
      <alignment vertical="center"/>
    </xf>
    <xf numFmtId="0" fontId="0" fillId="0" borderId="0" xfId="0"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7" fillId="0" borderId="7" xfId="0" applyFont="1" applyBorder="1" applyAlignment="1">
      <alignment vertical="center" wrapText="1"/>
    </xf>
    <xf numFmtId="0" fontId="7" fillId="0" borderId="2" xfId="0" applyFont="1" applyBorder="1" applyAlignment="1">
      <alignment vertical="center" wrapText="1"/>
    </xf>
    <xf numFmtId="0" fontId="9" fillId="0" borderId="5" xfId="0" applyFont="1" applyBorder="1" applyAlignment="1">
      <alignment vertical="center"/>
    </xf>
    <xf numFmtId="0" fontId="9" fillId="0" borderId="2" xfId="0" applyFont="1" applyBorder="1" applyAlignment="1">
      <alignment vertical="center"/>
    </xf>
    <xf numFmtId="0" fontId="9" fillId="0" borderId="2" xfId="0" applyFont="1" applyBorder="1" applyAlignment="1">
      <alignment vertical="center" wrapText="1"/>
    </xf>
    <xf numFmtId="0" fontId="12" fillId="0" borderId="0" xfId="0" applyFont="1" applyAlignment="1">
      <alignment vertical="center"/>
    </xf>
    <xf numFmtId="0" fontId="16" fillId="0" borderId="0" xfId="0" applyFont="1" applyAlignment="1">
      <alignment vertical="center"/>
    </xf>
    <xf numFmtId="0" fontId="15" fillId="0" borderId="0" xfId="0" applyFont="1" applyAlignment="1">
      <alignment vertical="center"/>
    </xf>
    <xf numFmtId="0" fontId="9" fillId="3" borderId="5" xfId="0" applyFont="1" applyFill="1" applyBorder="1" applyAlignment="1">
      <alignment vertical="center"/>
    </xf>
    <xf numFmtId="0" fontId="9" fillId="3" borderId="2" xfId="0" applyFont="1" applyFill="1" applyBorder="1" applyAlignment="1">
      <alignment vertical="center"/>
    </xf>
    <xf numFmtId="0" fontId="9" fillId="3" borderId="2" xfId="0" applyFont="1" applyFill="1" applyBorder="1" applyAlignment="1">
      <alignment vertical="center" wrapText="1"/>
    </xf>
    <xf numFmtId="0" fontId="7" fillId="0" borderId="3" xfId="0" applyFont="1" applyBorder="1" applyAlignment="1">
      <alignment vertical="center"/>
    </xf>
    <xf numFmtId="0" fontId="7" fillId="0" borderId="6" xfId="0" applyFont="1" applyBorder="1" applyAlignment="1">
      <alignment vertical="center"/>
    </xf>
    <xf numFmtId="0" fontId="7" fillId="0" borderId="6" xfId="0" applyFont="1" applyBorder="1" applyAlignment="1">
      <alignment vertical="center" wrapText="1"/>
    </xf>
    <xf numFmtId="0" fontId="9" fillId="0" borderId="8" xfId="0" applyFont="1" applyBorder="1" applyAlignment="1">
      <alignment vertical="center" wrapText="1"/>
    </xf>
    <xf numFmtId="0" fontId="0" fillId="0" borderId="8" xfId="0" applyBorder="1" applyAlignment="1">
      <alignment vertical="top" wrapText="1"/>
    </xf>
    <xf numFmtId="0" fontId="0" fillId="0" borderId="2" xfId="0" applyBorder="1" applyAlignment="1">
      <alignment vertical="top" wrapText="1"/>
    </xf>
    <xf numFmtId="0" fontId="23" fillId="4" borderId="0" xfId="2"/>
    <xf numFmtId="0" fontId="0" fillId="0" borderId="0" xfId="0" applyNumberFormat="1"/>
    <xf numFmtId="0" fontId="0" fillId="5" borderId="0" xfId="0" applyFill="1"/>
    <xf numFmtId="0" fontId="6" fillId="5" borderId="2" xfId="0" applyFont="1" applyFill="1" applyBorder="1" applyAlignment="1">
      <alignment vertical="center"/>
    </xf>
    <xf numFmtId="0" fontId="0" fillId="6" borderId="0" xfId="0" applyFill="1"/>
    <xf numFmtId="0" fontId="0" fillId="7" borderId="0" xfId="0" applyFill="1"/>
    <xf numFmtId="0" fontId="0" fillId="8" borderId="0" xfId="0" applyFill="1"/>
    <xf numFmtId="0" fontId="0" fillId="5" borderId="0" xfId="1" applyFont="1" applyFill="1" applyBorder="1"/>
    <xf numFmtId="0" fontId="3" fillId="9" borderId="0" xfId="0" applyFont="1" applyFill="1"/>
    <xf numFmtId="0" fontId="0" fillId="9" borderId="0" xfId="0" applyFill="1"/>
    <xf numFmtId="0" fontId="0" fillId="10" borderId="0" xfId="0" applyFill="1"/>
    <xf numFmtId="0" fontId="0" fillId="11" borderId="0" xfId="0" applyFill="1"/>
    <xf numFmtId="0" fontId="0" fillId="12" borderId="0" xfId="0" applyFill="1"/>
    <xf numFmtId="0" fontId="0" fillId="13" borderId="0" xfId="0" applyFill="1"/>
    <xf numFmtId="0" fontId="0" fillId="10" borderId="0" xfId="0" applyFill="1" applyBorder="1"/>
    <xf numFmtId="0" fontId="3" fillId="14" borderId="0" xfId="0" applyFont="1" applyFill="1"/>
    <xf numFmtId="0" fontId="24" fillId="14" borderId="0" xfId="0" applyFont="1" applyFill="1"/>
    <xf numFmtId="10" fontId="0" fillId="0" borderId="0" xfId="0" applyNumberFormat="1"/>
    <xf numFmtId="0" fontId="0" fillId="0" borderId="11" xfId="0" applyFill="1" applyBorder="1"/>
    <xf numFmtId="0" fontId="0" fillId="14" borderId="0" xfId="0" applyFill="1"/>
    <xf numFmtId="0" fontId="3" fillId="0" borderId="12" xfId="0" applyFont="1" applyBorder="1" applyAlignment="1">
      <alignment horizontal="left"/>
    </xf>
    <xf numFmtId="0" fontId="26" fillId="14" borderId="0" xfId="0" applyFont="1" applyFill="1"/>
    <xf numFmtId="0" fontId="3" fillId="15" borderId="12" xfId="0" applyFont="1" applyFill="1" applyBorder="1" applyAlignment="1">
      <alignment horizontal="left"/>
    </xf>
    <xf numFmtId="0" fontId="26" fillId="0" borderId="12" xfId="0" applyFont="1" applyBorder="1" applyAlignment="1">
      <alignment horizontal="left"/>
    </xf>
    <xf numFmtId="0" fontId="0" fillId="0" borderId="0" xfId="0" applyAlignment="1">
      <alignment horizontal="left" indent="3"/>
    </xf>
    <xf numFmtId="0" fontId="0" fillId="0" borderId="0" xfId="0" applyAlignment="1">
      <alignment wrapText="1"/>
    </xf>
    <xf numFmtId="0" fontId="2" fillId="0" borderId="0" xfId="0" applyFont="1" applyFill="1"/>
    <xf numFmtId="0" fontId="6" fillId="0" borderId="2" xfId="0" applyFont="1" applyFill="1" applyBorder="1" applyAlignment="1">
      <alignment vertical="center"/>
    </xf>
    <xf numFmtId="0" fontId="6" fillId="0" borderId="0" xfId="0" applyFont="1" applyFill="1" applyBorder="1" applyAlignment="1">
      <alignment vertical="center"/>
    </xf>
    <xf numFmtId="0" fontId="23" fillId="0" borderId="0" xfId="2" applyFill="1"/>
    <xf numFmtId="0" fontId="0" fillId="0" borderId="0" xfId="0" applyFill="1" applyBorder="1"/>
    <xf numFmtId="0" fontId="25" fillId="0" borderId="0" xfId="0" applyFont="1" applyFill="1"/>
    <xf numFmtId="0" fontId="25" fillId="0" borderId="0" xfId="2" applyFont="1" applyFill="1"/>
    <xf numFmtId="0" fontId="25" fillId="0" borderId="0" xfId="2" applyFont="1" applyFill="1" applyBorder="1"/>
    <xf numFmtId="0" fontId="25" fillId="0" borderId="0" xfId="2" applyFont="1" applyFill="1" applyAlignment="1">
      <alignment wrapText="1"/>
    </xf>
    <xf numFmtId="0" fontId="3" fillId="0" borderId="13" xfId="0" applyFont="1" applyBorder="1"/>
    <xf numFmtId="0" fontId="3" fillId="0" borderId="14" xfId="0" applyFont="1" applyBorder="1"/>
    <xf numFmtId="0" fontId="3" fillId="0" borderId="7" xfId="0" applyFont="1" applyBorder="1"/>
    <xf numFmtId="0" fontId="0" fillId="0" borderId="15" xfId="0" applyBorder="1"/>
    <xf numFmtId="0" fontId="0" fillId="0" borderId="8" xfId="0" applyBorder="1"/>
    <xf numFmtId="0" fontId="0" fillId="0" borderId="16" xfId="0" applyBorder="1"/>
    <xf numFmtId="0" fontId="0" fillId="0" borderId="17" xfId="0" applyBorder="1"/>
    <xf numFmtId="0" fontId="0" fillId="0" borderId="2" xfId="0" applyBorder="1"/>
    <xf numFmtId="0" fontId="3" fillId="0" borderId="0" xfId="0" applyFont="1" applyBorder="1"/>
    <xf numFmtId="0" fontId="3" fillId="0" borderId="0" xfId="0" applyFont="1" applyFill="1"/>
    <xf numFmtId="0" fontId="0" fillId="0" borderId="0" xfId="0" applyAlignment="1"/>
    <xf numFmtId="0" fontId="0" fillId="16" borderId="0" xfId="0" applyFill="1"/>
    <xf numFmtId="0" fontId="0" fillId="0" borderId="3" xfId="0" applyBorder="1" applyAlignment="1">
      <alignment vertical="center" wrapText="1"/>
    </xf>
    <xf numFmtId="0" fontId="0" fillId="0" borderId="5" xfId="0" applyBorder="1" applyAlignment="1">
      <alignment vertical="center" wrapText="1"/>
    </xf>
    <xf numFmtId="0" fontId="0" fillId="0" borderId="3" xfId="0" applyBorder="1" applyAlignment="1">
      <alignment vertical="center"/>
    </xf>
    <xf numFmtId="0" fontId="0" fillId="0" borderId="5" xfId="0" applyBorder="1" applyAlignment="1">
      <alignment vertical="center"/>
    </xf>
    <xf numFmtId="0" fontId="28" fillId="0" borderId="0" xfId="0" applyFont="1"/>
    <xf numFmtId="0" fontId="0" fillId="17" borderId="0" xfId="0" applyFill="1"/>
    <xf numFmtId="0" fontId="9" fillId="0" borderId="5" xfId="0" applyFont="1" applyBorder="1" applyAlignment="1">
      <alignment vertical="center" wrapText="1"/>
    </xf>
    <xf numFmtId="0" fontId="0" fillId="0" borderId="18"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3" fillId="0" borderId="18" xfId="0" applyFont="1" applyFill="1" applyBorder="1"/>
    <xf numFmtId="0" fontId="3" fillId="0" borderId="22" xfId="0" applyFont="1" applyFill="1" applyBorder="1"/>
    <xf numFmtId="0" fontId="3" fillId="0" borderId="23" xfId="0" applyFont="1" applyFill="1" applyBorder="1"/>
    <xf numFmtId="0" fontId="3" fillId="0" borderId="32" xfId="0" applyFont="1" applyFill="1" applyBorder="1"/>
    <xf numFmtId="0" fontId="3" fillId="0" borderId="33" xfId="0" applyFont="1" applyFill="1" applyBorder="1"/>
    <xf numFmtId="0" fontId="3" fillId="0" borderId="34" xfId="0" applyFont="1" applyFill="1" applyBorder="1"/>
    <xf numFmtId="0" fontId="31" fillId="0" borderId="19" xfId="0" applyFont="1" applyBorder="1"/>
    <xf numFmtId="0" fontId="31" fillId="0" borderId="20" xfId="0" applyFont="1" applyBorder="1"/>
    <xf numFmtId="0" fontId="31" fillId="0" borderId="27" xfId="0" applyFont="1" applyBorder="1"/>
    <xf numFmtId="0" fontId="32" fillId="0" borderId="22" xfId="0" applyFont="1" applyBorder="1"/>
    <xf numFmtId="0" fontId="32" fillId="0" borderId="18" xfId="0" applyFont="1" applyBorder="1"/>
    <xf numFmtId="0" fontId="32" fillId="0" borderId="28" xfId="0" applyFont="1" applyBorder="1"/>
    <xf numFmtId="0" fontId="32" fillId="0" borderId="24" xfId="0" applyFont="1" applyBorder="1"/>
    <xf numFmtId="0" fontId="32" fillId="0" borderId="25" xfId="0" applyFont="1" applyBorder="1"/>
    <xf numFmtId="0" fontId="32" fillId="0" borderId="29" xfId="0" applyFont="1" applyBorder="1"/>
    <xf numFmtId="0" fontId="31" fillId="0" borderId="30" xfId="0" applyFont="1" applyBorder="1"/>
    <xf numFmtId="0" fontId="32" fillId="0" borderId="19" xfId="0" applyFont="1" applyBorder="1"/>
    <xf numFmtId="0" fontId="32" fillId="0" borderId="23" xfId="0" applyFont="1" applyBorder="1"/>
    <xf numFmtId="0" fontId="32" fillId="0" borderId="31" xfId="0" applyFont="1" applyBorder="1"/>
    <xf numFmtId="0" fontId="32" fillId="0" borderId="26" xfId="0" applyFont="1" applyBorder="1"/>
    <xf numFmtId="0" fontId="0" fillId="17" borderId="18" xfId="0" applyFill="1" applyBorder="1"/>
    <xf numFmtId="0" fontId="0" fillId="14" borderId="18" xfId="0" applyFill="1" applyBorder="1"/>
    <xf numFmtId="0" fontId="0" fillId="18" borderId="18" xfId="0" applyFill="1" applyBorder="1"/>
    <xf numFmtId="0" fontId="33" fillId="0" borderId="0" xfId="3"/>
    <xf numFmtId="0" fontId="7" fillId="0" borderId="4" xfId="0" applyFont="1" applyBorder="1" applyAlignment="1">
      <alignment vertical="center"/>
    </xf>
    <xf numFmtId="0" fontId="7" fillId="0" borderId="5" xfId="0" applyFont="1" applyBorder="1" applyAlignment="1">
      <alignment vertical="center"/>
    </xf>
    <xf numFmtId="0" fontId="7" fillId="0" borderId="4" xfId="0" applyFont="1" applyBorder="1" applyAlignment="1">
      <alignment vertical="center" wrapText="1"/>
    </xf>
    <xf numFmtId="0" fontId="7" fillId="0" borderId="5" xfId="0" applyFont="1" applyBorder="1" applyAlignment="1">
      <alignment vertical="center" wrapText="1"/>
    </xf>
    <xf numFmtId="0" fontId="9" fillId="0" borderId="4" xfId="0" applyFont="1" applyBorder="1" applyAlignment="1">
      <alignment vertical="center" wrapText="1"/>
    </xf>
    <xf numFmtId="0" fontId="9" fillId="0" borderId="5" xfId="0" applyFont="1" applyBorder="1" applyAlignment="1">
      <alignment vertical="center" wrapText="1"/>
    </xf>
    <xf numFmtId="0" fontId="7" fillId="0" borderId="9" xfId="0" applyFont="1" applyBorder="1" applyAlignment="1">
      <alignment vertical="center"/>
    </xf>
    <xf numFmtId="0" fontId="7" fillId="0" borderId="10" xfId="0" applyFont="1" applyBorder="1" applyAlignment="1">
      <alignment vertical="center"/>
    </xf>
    <xf numFmtId="0" fontId="7" fillId="0" borderId="6" xfId="0" applyFont="1" applyBorder="1" applyAlignment="1">
      <alignment vertical="center"/>
    </xf>
    <xf numFmtId="0" fontId="27" fillId="14" borderId="9" xfId="0" applyFont="1" applyFill="1" applyBorder="1" applyAlignment="1">
      <alignment horizontal="center"/>
    </xf>
    <xf numFmtId="0" fontId="27" fillId="14" borderId="10" xfId="0" applyFont="1" applyFill="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3" fillId="0" borderId="6" xfId="0" applyFont="1" applyBorder="1" applyAlignment="1">
      <alignment horizontal="center"/>
    </xf>
    <xf numFmtId="0" fontId="3" fillId="14" borderId="9" xfId="0" applyFont="1" applyFill="1" applyBorder="1" applyAlignment="1">
      <alignment horizontal="center"/>
    </xf>
    <xf numFmtId="0" fontId="3" fillId="14" borderId="10" xfId="0" applyFont="1" applyFill="1" applyBorder="1" applyAlignment="1">
      <alignment horizontal="center"/>
    </xf>
    <xf numFmtId="0" fontId="3" fillId="14" borderId="6" xfId="0" applyFont="1" applyFill="1" applyBorder="1" applyAlignment="1">
      <alignment horizontal="center"/>
    </xf>
    <xf numFmtId="0" fontId="3" fillId="0" borderId="19" xfId="0" applyFont="1" applyFill="1" applyBorder="1" applyAlignment="1">
      <alignment horizontal="center"/>
    </xf>
    <xf numFmtId="0" fontId="3" fillId="0" borderId="20" xfId="0" applyFont="1" applyFill="1" applyBorder="1" applyAlignment="1">
      <alignment horizontal="center"/>
    </xf>
    <xf numFmtId="0" fontId="3" fillId="0" borderId="21" xfId="0" applyFont="1" applyFill="1" applyBorder="1" applyAlignment="1">
      <alignment horizontal="center"/>
    </xf>
    <xf numFmtId="0" fontId="3" fillId="0" borderId="31" xfId="0" applyFont="1" applyBorder="1" applyAlignment="1">
      <alignment horizontal="center"/>
    </xf>
    <xf numFmtId="0" fontId="3" fillId="0" borderId="35" xfId="0" applyFont="1" applyBorder="1" applyAlignment="1">
      <alignment horizontal="center"/>
    </xf>
    <xf numFmtId="0" fontId="3" fillId="0" borderId="36" xfId="0" applyFont="1" applyBorder="1" applyAlignment="1">
      <alignment horizontal="center"/>
    </xf>
    <xf numFmtId="0" fontId="0" fillId="0" borderId="0" xfId="0" applyAlignment="1">
      <alignment horizontal="center"/>
    </xf>
    <xf numFmtId="0" fontId="34" fillId="0" borderId="3" xfId="0" applyFont="1" applyBorder="1" applyAlignment="1">
      <alignment vertical="center"/>
    </xf>
    <xf numFmtId="0" fontId="34" fillId="0" borderId="6" xfId="0" applyFont="1" applyBorder="1" applyAlignment="1">
      <alignment vertical="center"/>
    </xf>
    <xf numFmtId="0" fontId="36" fillId="0" borderId="5" xfId="0" applyFont="1" applyBorder="1" applyAlignment="1">
      <alignment vertical="center"/>
    </xf>
    <xf numFmtId="0" fontId="33" fillId="0" borderId="2" xfId="3" applyBorder="1" applyAlignment="1">
      <alignment vertical="center"/>
    </xf>
    <xf numFmtId="0" fontId="36" fillId="0" borderId="2" xfId="0" applyFont="1" applyBorder="1" applyAlignment="1">
      <alignment vertical="center"/>
    </xf>
    <xf numFmtId="3" fontId="36" fillId="0" borderId="2" xfId="0" applyNumberFormat="1" applyFont="1" applyBorder="1" applyAlignment="1">
      <alignment horizontal="right" vertical="center"/>
    </xf>
    <xf numFmtId="0" fontId="36" fillId="0" borderId="2" xfId="0" applyFont="1" applyBorder="1" applyAlignment="1">
      <alignment horizontal="right" vertical="center"/>
    </xf>
    <xf numFmtId="0" fontId="33" fillId="0" borderId="8" xfId="3" applyBorder="1" applyAlignment="1">
      <alignment vertical="center"/>
    </xf>
    <xf numFmtId="0" fontId="36" fillId="0" borderId="8" xfId="0" applyFont="1" applyBorder="1" applyAlignment="1">
      <alignment vertical="center"/>
    </xf>
    <xf numFmtId="0" fontId="38" fillId="0" borderId="2" xfId="0" applyFont="1" applyBorder="1" applyAlignment="1">
      <alignment horizontal="right" vertical="center"/>
    </xf>
    <xf numFmtId="0" fontId="39" fillId="0" borderId="2" xfId="0" applyFont="1" applyBorder="1" applyAlignment="1">
      <alignment vertical="center"/>
    </xf>
    <xf numFmtId="0" fontId="36" fillId="0" borderId="37" xfId="0" applyFont="1" applyBorder="1" applyAlignment="1">
      <alignment vertical="center"/>
    </xf>
    <xf numFmtId="0" fontId="36" fillId="0" borderId="4" xfId="0" applyFont="1" applyBorder="1" applyAlignment="1">
      <alignment vertical="center"/>
    </xf>
    <xf numFmtId="0" fontId="36" fillId="0" borderId="5" xfId="0" applyFont="1" applyBorder="1" applyAlignment="1">
      <alignment vertical="center"/>
    </xf>
    <xf numFmtId="0" fontId="36" fillId="0" borderId="4" xfId="0" applyFont="1" applyBorder="1" applyAlignment="1">
      <alignment horizontal="right" vertical="center"/>
    </xf>
    <xf numFmtId="0" fontId="36" fillId="0" borderId="37" xfId="0" applyFont="1" applyBorder="1" applyAlignment="1">
      <alignment horizontal="right" vertical="center"/>
    </xf>
    <xf numFmtId="0" fontId="36" fillId="0" borderId="5" xfId="0" applyFont="1" applyBorder="1" applyAlignment="1">
      <alignment horizontal="right" vertical="center"/>
    </xf>
  </cellXfs>
  <cellStyles count="4">
    <cellStyle name="Bad" xfId="2" builtinId="27"/>
    <cellStyle name="Hyperlink" xfId="3" builtinId="8"/>
    <cellStyle name="Normal" xfId="0" builtinId="0"/>
    <cellStyle name="Note" xfId="1" builtinId="1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2EC5F4"/>
      <color rgb="FF594BA0"/>
      <color rgb="FFF47D2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5.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8.xml"/><Relationship Id="rId47" Type="http://schemas.openxmlformats.org/officeDocument/2006/relationships/styles" Target="styles.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3.xml"/><Relationship Id="rId40" Type="http://schemas.openxmlformats.org/officeDocument/2006/relationships/pivotCacheDefinition" Target="pivotCache/pivotCacheDefinition6.xml"/><Relationship Id="rId45" Type="http://schemas.openxmlformats.org/officeDocument/2006/relationships/pivotCacheDefinition" Target="pivotCache/pivotCacheDefinition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2.xml"/><Relationship Id="rId49"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pivotCacheDefinition" Target="pivotCache/pivotCacheDefinition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1.xml"/><Relationship Id="rId43" Type="http://schemas.openxmlformats.org/officeDocument/2006/relationships/pivotCacheDefinition" Target="pivotCache/pivotCacheDefinition9.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4.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pivotCacheDefinition" Target="pivotCache/pivotCacheDefinition7.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(120424).xlsx]All Viz2!PivotTable2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Rodent OEBs by Endpoint and Scale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'All Viz2'!$B$5:$B$6</c:f>
              <c:strCache>
                <c:ptCount val="1"/>
                <c:pt idx="0">
                  <c:v>Micro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Viz2'!$A$7:$A$22</c:f>
              <c:multiLvlStrCache>
                <c:ptCount val="12"/>
                <c:lvl>
                  <c:pt idx="0">
                    <c:v>C</c:v>
                  </c:pt>
                  <c:pt idx="1">
                    <c:v>D</c:v>
                  </c:pt>
                  <c:pt idx="2">
                    <c:v>E</c:v>
                  </c:pt>
                  <c:pt idx="3">
                    <c:v>A</c:v>
                  </c:pt>
                  <c:pt idx="4">
                    <c:v>B</c:v>
                  </c:pt>
                  <c:pt idx="5">
                    <c:v>C</c:v>
                  </c:pt>
                  <c:pt idx="6">
                    <c:v>D</c:v>
                  </c:pt>
                  <c:pt idx="7">
                    <c:v>E</c:v>
                  </c:pt>
                  <c:pt idx="8">
                    <c:v>B</c:v>
                  </c:pt>
                  <c:pt idx="9">
                    <c:v>C</c:v>
                  </c:pt>
                  <c:pt idx="10">
                    <c:v>D</c:v>
                  </c:pt>
                  <c:pt idx="11">
                    <c:v>E</c:v>
                  </c:pt>
                </c:lvl>
                <c:lvl>
                  <c:pt idx="0">
                    <c:v>Lung Cancer</c:v>
                  </c:pt>
                  <c:pt idx="3">
                    <c:v>Lung Fibrosis</c:v>
                  </c:pt>
                  <c:pt idx="8">
                    <c:v>Lung Inflammation</c:v>
                  </c:pt>
                </c:lvl>
              </c:multiLvlStrCache>
            </c:multiLvlStrRef>
          </c:cat>
          <c:val>
            <c:numRef>
              <c:f>'All Viz2'!$B$7:$B$22</c:f>
              <c:numCache>
                <c:formatCode>General</c:formatCode>
                <c:ptCount val="12"/>
                <c:pt idx="0">
                  <c:v>2</c:v>
                </c:pt>
                <c:pt idx="1">
                  <c:v>18</c:v>
                </c:pt>
                <c:pt idx="2">
                  <c:v>1</c:v>
                </c:pt>
                <c:pt idx="3">
                  <c:v>6</c:v>
                </c:pt>
                <c:pt idx="4">
                  <c:v>30</c:v>
                </c:pt>
                <c:pt idx="5">
                  <c:v>29</c:v>
                </c:pt>
                <c:pt idx="6">
                  <c:v>6</c:v>
                </c:pt>
                <c:pt idx="7">
                  <c:v>17</c:v>
                </c:pt>
                <c:pt idx="8">
                  <c:v>10</c:v>
                </c:pt>
                <c:pt idx="9">
                  <c:v>12</c:v>
                </c:pt>
                <c:pt idx="10">
                  <c:v>21</c:v>
                </c:pt>
                <c:pt idx="11">
                  <c:v>6</c:v>
                </c:pt>
              </c:numCache>
            </c:numRef>
          </c:val>
          <c:extLst>
            <c:ext xmlns:c16="http://schemas.microsoft.com/office/drawing/2014/chart" uri="{C3380CC4-5D6E-409C-BE32-E72D297353CC}">
              <c16:uniqueId val="{00000000-16D3-491F-B8D3-7E179DE9A248}"/>
            </c:ext>
          </c:extLst>
        </c:ser>
        <c:ser>
          <c:idx val="1"/>
          <c:order val="1"/>
          <c:tx>
            <c:strRef>
              <c:f>'All Viz2'!$C$5:$C$6</c:f>
              <c:strCache>
                <c:ptCount val="1"/>
                <c:pt idx="0">
                  <c:v>Nano</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Viz2'!$A$7:$A$22</c:f>
              <c:multiLvlStrCache>
                <c:ptCount val="12"/>
                <c:lvl>
                  <c:pt idx="0">
                    <c:v>C</c:v>
                  </c:pt>
                  <c:pt idx="1">
                    <c:v>D</c:v>
                  </c:pt>
                  <c:pt idx="2">
                    <c:v>E</c:v>
                  </c:pt>
                  <c:pt idx="3">
                    <c:v>A</c:v>
                  </c:pt>
                  <c:pt idx="4">
                    <c:v>B</c:v>
                  </c:pt>
                  <c:pt idx="5">
                    <c:v>C</c:v>
                  </c:pt>
                  <c:pt idx="6">
                    <c:v>D</c:v>
                  </c:pt>
                  <c:pt idx="7">
                    <c:v>E</c:v>
                  </c:pt>
                  <c:pt idx="8">
                    <c:v>B</c:v>
                  </c:pt>
                  <c:pt idx="9">
                    <c:v>C</c:v>
                  </c:pt>
                  <c:pt idx="10">
                    <c:v>D</c:v>
                  </c:pt>
                  <c:pt idx="11">
                    <c:v>E</c:v>
                  </c:pt>
                </c:lvl>
                <c:lvl>
                  <c:pt idx="0">
                    <c:v>Lung Cancer</c:v>
                  </c:pt>
                  <c:pt idx="3">
                    <c:v>Lung Fibrosis</c:v>
                  </c:pt>
                  <c:pt idx="8">
                    <c:v>Lung Inflammation</c:v>
                  </c:pt>
                </c:lvl>
              </c:multiLvlStrCache>
            </c:multiLvlStrRef>
          </c:cat>
          <c:val>
            <c:numRef>
              <c:f>'All Viz2'!$C$7:$C$22</c:f>
              <c:numCache>
                <c:formatCode>General</c:formatCode>
                <c:ptCount val="12"/>
                <c:pt idx="1">
                  <c:v>5</c:v>
                </c:pt>
                <c:pt idx="3">
                  <c:v>6</c:v>
                </c:pt>
                <c:pt idx="4">
                  <c:v>9</c:v>
                </c:pt>
                <c:pt idx="5">
                  <c:v>7</c:v>
                </c:pt>
                <c:pt idx="6">
                  <c:v>4</c:v>
                </c:pt>
                <c:pt idx="8">
                  <c:v>7</c:v>
                </c:pt>
                <c:pt idx="9">
                  <c:v>30</c:v>
                </c:pt>
                <c:pt idx="10">
                  <c:v>26</c:v>
                </c:pt>
                <c:pt idx="11">
                  <c:v>11</c:v>
                </c:pt>
              </c:numCache>
            </c:numRef>
          </c:val>
          <c:extLst>
            <c:ext xmlns:c16="http://schemas.microsoft.com/office/drawing/2014/chart" uri="{C3380CC4-5D6E-409C-BE32-E72D297353CC}">
              <c16:uniqueId val="{00000002-16D3-491F-B8D3-7E179DE9A248}"/>
            </c:ext>
          </c:extLst>
        </c:ser>
        <c:dLbls>
          <c:showLegendKey val="0"/>
          <c:showVal val="0"/>
          <c:showCatName val="0"/>
          <c:showSerName val="0"/>
          <c:showPercent val="0"/>
          <c:showBubbleSize val="0"/>
        </c:dLbls>
        <c:gapWidth val="50"/>
        <c:overlap val="100"/>
        <c:axId val="1106483264"/>
        <c:axId val="49844783"/>
      </c:barChart>
      <c:catAx>
        <c:axId val="110648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44783"/>
        <c:crosses val="autoZero"/>
        <c:auto val="1"/>
        <c:lblAlgn val="ctr"/>
        <c:lblOffset val="100"/>
        <c:noMultiLvlLbl val="0"/>
      </c:catAx>
      <c:valAx>
        <c:axId val="49844783"/>
        <c:scaling>
          <c:orientation val="minMax"/>
          <c:max val="5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483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(120424).xlsx]All Viz2!PivotTable3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Materials and Scale</a:t>
            </a:r>
          </a:p>
          <a:p>
            <a:pPr>
              <a:defRPr/>
            </a:pPr>
            <a:r>
              <a:rPr lang="en-US"/>
              <a:t>Rodent Lung Inflammation 28-90</a:t>
            </a:r>
            <a:r>
              <a:rPr lang="en-US" baseline="0"/>
              <a:t> days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'All Viz2'!$B$42:$B$43</c:f>
              <c:strCache>
                <c:ptCount val="1"/>
                <c:pt idx="0">
                  <c:v>Micro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Viz2'!$A$44:$A$62</c:f>
              <c:strCache>
                <c:ptCount val="18"/>
                <c:pt idx="0">
                  <c:v>Aluminum</c:v>
                </c:pt>
                <c:pt idx="1">
                  <c:v>Barium</c:v>
                </c:pt>
                <c:pt idx="2">
                  <c:v>C60</c:v>
                </c:pt>
                <c:pt idx="3">
                  <c:v>Carbon black</c:v>
                </c:pt>
                <c:pt idx="4">
                  <c:v>Cerium</c:v>
                </c:pt>
                <c:pt idx="5">
                  <c:v>CNT</c:v>
                </c:pt>
                <c:pt idx="6">
                  <c:v>Cobalt</c:v>
                </c:pt>
                <c:pt idx="7">
                  <c:v>Gold</c:v>
                </c:pt>
                <c:pt idx="8">
                  <c:v>Graphene</c:v>
                </c:pt>
                <c:pt idx="9">
                  <c:v>Indium</c:v>
                </c:pt>
                <c:pt idx="10">
                  <c:v>Iron</c:v>
                </c:pt>
                <c:pt idx="11">
                  <c:v>Neodymium</c:v>
                </c:pt>
                <c:pt idx="12">
                  <c:v>Nickel</c:v>
                </c:pt>
                <c:pt idx="13">
                  <c:v>Silica</c:v>
                </c:pt>
                <c:pt idx="14">
                  <c:v>Silver</c:v>
                </c:pt>
                <c:pt idx="15">
                  <c:v>Titanium dioxide</c:v>
                </c:pt>
                <c:pt idx="16">
                  <c:v>Vanadium</c:v>
                </c:pt>
                <c:pt idx="17">
                  <c:v>Zinc</c:v>
                </c:pt>
              </c:strCache>
            </c:strRef>
          </c:cat>
          <c:val>
            <c:numRef>
              <c:f>'All Viz2'!$B$44:$B$62</c:f>
              <c:numCache>
                <c:formatCode>General</c:formatCode>
                <c:ptCount val="18"/>
                <c:pt idx="4">
                  <c:v>2</c:v>
                </c:pt>
                <c:pt idx="6">
                  <c:v>4</c:v>
                </c:pt>
                <c:pt idx="9">
                  <c:v>14</c:v>
                </c:pt>
                <c:pt idx="10">
                  <c:v>12</c:v>
                </c:pt>
                <c:pt idx="13">
                  <c:v>8</c:v>
                </c:pt>
                <c:pt idx="15">
                  <c:v>5</c:v>
                </c:pt>
                <c:pt idx="16">
                  <c:v>4</c:v>
                </c:pt>
              </c:numCache>
            </c:numRef>
          </c:val>
          <c:extLst>
            <c:ext xmlns:c16="http://schemas.microsoft.com/office/drawing/2014/chart" uri="{C3380CC4-5D6E-409C-BE32-E72D297353CC}">
              <c16:uniqueId val="{00000000-9AC6-4E67-99B5-A10D6E6D5AE1}"/>
            </c:ext>
          </c:extLst>
        </c:ser>
        <c:ser>
          <c:idx val="1"/>
          <c:order val="1"/>
          <c:tx>
            <c:strRef>
              <c:f>'All Viz2'!$C$42:$C$43</c:f>
              <c:strCache>
                <c:ptCount val="1"/>
                <c:pt idx="0">
                  <c:v>Nano</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Viz2'!$A$44:$A$62</c:f>
              <c:strCache>
                <c:ptCount val="18"/>
                <c:pt idx="0">
                  <c:v>Aluminum</c:v>
                </c:pt>
                <c:pt idx="1">
                  <c:v>Barium</c:v>
                </c:pt>
                <c:pt idx="2">
                  <c:v>C60</c:v>
                </c:pt>
                <c:pt idx="3">
                  <c:v>Carbon black</c:v>
                </c:pt>
                <c:pt idx="4">
                  <c:v>Cerium</c:v>
                </c:pt>
                <c:pt idx="5">
                  <c:v>CNT</c:v>
                </c:pt>
                <c:pt idx="6">
                  <c:v>Cobalt</c:v>
                </c:pt>
                <c:pt idx="7">
                  <c:v>Gold</c:v>
                </c:pt>
                <c:pt idx="8">
                  <c:v>Graphene</c:v>
                </c:pt>
                <c:pt idx="9">
                  <c:v>Indium</c:v>
                </c:pt>
                <c:pt idx="10">
                  <c:v>Iron</c:v>
                </c:pt>
                <c:pt idx="11">
                  <c:v>Neodymium</c:v>
                </c:pt>
                <c:pt idx="12">
                  <c:v>Nickel</c:v>
                </c:pt>
                <c:pt idx="13">
                  <c:v>Silica</c:v>
                </c:pt>
                <c:pt idx="14">
                  <c:v>Silver</c:v>
                </c:pt>
                <c:pt idx="15">
                  <c:v>Titanium dioxide</c:v>
                </c:pt>
                <c:pt idx="16">
                  <c:v>Vanadium</c:v>
                </c:pt>
                <c:pt idx="17">
                  <c:v>Zinc</c:v>
                </c:pt>
              </c:strCache>
            </c:strRef>
          </c:cat>
          <c:val>
            <c:numRef>
              <c:f>'All Viz2'!$C$44:$C$62</c:f>
              <c:numCache>
                <c:formatCode>General</c:formatCode>
                <c:ptCount val="18"/>
                <c:pt idx="0">
                  <c:v>2</c:v>
                </c:pt>
                <c:pt idx="1">
                  <c:v>3</c:v>
                </c:pt>
                <c:pt idx="2">
                  <c:v>1</c:v>
                </c:pt>
                <c:pt idx="3">
                  <c:v>10</c:v>
                </c:pt>
                <c:pt idx="4">
                  <c:v>13</c:v>
                </c:pt>
                <c:pt idx="5">
                  <c:v>14</c:v>
                </c:pt>
                <c:pt idx="7">
                  <c:v>2</c:v>
                </c:pt>
                <c:pt idx="8">
                  <c:v>1</c:v>
                </c:pt>
                <c:pt idx="9">
                  <c:v>1</c:v>
                </c:pt>
                <c:pt idx="10">
                  <c:v>1</c:v>
                </c:pt>
                <c:pt idx="11">
                  <c:v>2</c:v>
                </c:pt>
                <c:pt idx="12">
                  <c:v>2</c:v>
                </c:pt>
                <c:pt idx="13">
                  <c:v>3</c:v>
                </c:pt>
                <c:pt idx="14">
                  <c:v>6</c:v>
                </c:pt>
                <c:pt idx="15">
                  <c:v>11</c:v>
                </c:pt>
                <c:pt idx="17">
                  <c:v>2</c:v>
                </c:pt>
              </c:numCache>
            </c:numRef>
          </c:val>
          <c:extLst>
            <c:ext xmlns:c16="http://schemas.microsoft.com/office/drawing/2014/chart" uri="{C3380CC4-5D6E-409C-BE32-E72D297353CC}">
              <c16:uniqueId val="{00000001-9AC6-4E67-99B5-A10D6E6D5AE1}"/>
            </c:ext>
          </c:extLst>
        </c:ser>
        <c:dLbls>
          <c:dLblPos val="ctr"/>
          <c:showLegendKey val="0"/>
          <c:showVal val="1"/>
          <c:showCatName val="0"/>
          <c:showSerName val="0"/>
          <c:showPercent val="0"/>
          <c:showBubbleSize val="0"/>
        </c:dLbls>
        <c:gapWidth val="50"/>
        <c:overlap val="100"/>
        <c:axId val="51145759"/>
        <c:axId val="1114559360"/>
      </c:barChart>
      <c:catAx>
        <c:axId val="5114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559360"/>
        <c:crosses val="autoZero"/>
        <c:auto val="1"/>
        <c:lblAlgn val="ctr"/>
        <c:lblOffset val="100"/>
        <c:noMultiLvlLbl val="0"/>
      </c:catAx>
      <c:valAx>
        <c:axId val="111455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45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(120424).xlsx]All Viz2!PivotTable4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OEBs by Material and Scale</a:t>
            </a:r>
          </a:p>
          <a:p>
            <a:pPr>
              <a:defRPr/>
            </a:pPr>
            <a:r>
              <a:rPr lang="en-US" baseline="0"/>
              <a:t>Rodent Lung Inflammation 28-90 days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'All Viz2'!$B$91:$B$92</c:f>
              <c:strCache>
                <c:ptCount val="1"/>
                <c:pt idx="0">
                  <c:v>Micro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Viz2'!$A$93:$A$146</c:f>
              <c:multiLvlStrCache>
                <c:ptCount val="35"/>
                <c:lvl>
                  <c:pt idx="0">
                    <c:v>C</c:v>
                  </c:pt>
                  <c:pt idx="1">
                    <c:v>E</c:v>
                  </c:pt>
                  <c:pt idx="2">
                    <c:v>B</c:v>
                  </c:pt>
                  <c:pt idx="3">
                    <c:v>D</c:v>
                  </c:pt>
                  <c:pt idx="4">
                    <c:v>B</c:v>
                  </c:pt>
                  <c:pt idx="5">
                    <c:v>C</c:v>
                  </c:pt>
                  <c:pt idx="6">
                    <c:v>C</c:v>
                  </c:pt>
                  <c:pt idx="7">
                    <c:v>D</c:v>
                  </c:pt>
                  <c:pt idx="8">
                    <c:v>C</c:v>
                  </c:pt>
                  <c:pt idx="9">
                    <c:v>D</c:v>
                  </c:pt>
                  <c:pt idx="10">
                    <c:v>E</c:v>
                  </c:pt>
                  <c:pt idx="11">
                    <c:v>D</c:v>
                  </c:pt>
                  <c:pt idx="12">
                    <c:v>E</c:v>
                  </c:pt>
                  <c:pt idx="13">
                    <c:v>E</c:v>
                  </c:pt>
                  <c:pt idx="14">
                    <c:v>C</c:v>
                  </c:pt>
                  <c:pt idx="15">
                    <c:v>D</c:v>
                  </c:pt>
                  <c:pt idx="16">
                    <c:v>E</c:v>
                  </c:pt>
                  <c:pt idx="17">
                    <c:v>B</c:v>
                  </c:pt>
                  <c:pt idx="18">
                    <c:v>C</c:v>
                  </c:pt>
                  <c:pt idx="19">
                    <c:v>D</c:v>
                  </c:pt>
                  <c:pt idx="20">
                    <c:v>D</c:v>
                  </c:pt>
                  <c:pt idx="21">
                    <c:v>E</c:v>
                  </c:pt>
                  <c:pt idx="22">
                    <c:v>E</c:v>
                  </c:pt>
                  <c:pt idx="23">
                    <c:v>B</c:v>
                  </c:pt>
                  <c:pt idx="24">
                    <c:v>C</c:v>
                  </c:pt>
                  <c:pt idx="25">
                    <c:v>D</c:v>
                  </c:pt>
                  <c:pt idx="26">
                    <c:v>C</c:v>
                  </c:pt>
                  <c:pt idx="27">
                    <c:v>D</c:v>
                  </c:pt>
                  <c:pt idx="28">
                    <c:v>E</c:v>
                  </c:pt>
                  <c:pt idx="29">
                    <c:v>B</c:v>
                  </c:pt>
                  <c:pt idx="30">
                    <c:v>C</c:v>
                  </c:pt>
                  <c:pt idx="31">
                    <c:v>C</c:v>
                  </c:pt>
                  <c:pt idx="32">
                    <c:v>D</c:v>
                  </c:pt>
                  <c:pt idx="33">
                    <c:v>B</c:v>
                  </c:pt>
                  <c:pt idx="34">
                    <c:v>C</c:v>
                  </c:pt>
                </c:lvl>
                <c:lvl>
                  <c:pt idx="0">
                    <c:v>Aluminum</c:v>
                  </c:pt>
                  <c:pt idx="2">
                    <c:v>Barium</c:v>
                  </c:pt>
                  <c:pt idx="3">
                    <c:v>C60</c:v>
                  </c:pt>
                  <c:pt idx="4">
                    <c:v>Carbon black</c:v>
                  </c:pt>
                  <c:pt idx="6">
                    <c:v>Cerium</c:v>
                  </c:pt>
                  <c:pt idx="8">
                    <c:v>CNT</c:v>
                  </c:pt>
                  <c:pt idx="11">
                    <c:v>Cobalt</c:v>
                  </c:pt>
                  <c:pt idx="13">
                    <c:v>Gold</c:v>
                  </c:pt>
                  <c:pt idx="14">
                    <c:v>Graphene</c:v>
                  </c:pt>
                  <c:pt idx="15">
                    <c:v>Indium</c:v>
                  </c:pt>
                  <c:pt idx="17">
                    <c:v>Iron</c:v>
                  </c:pt>
                  <c:pt idx="20">
                    <c:v>Neodymium</c:v>
                  </c:pt>
                  <c:pt idx="22">
                    <c:v>Nickel</c:v>
                  </c:pt>
                  <c:pt idx="23">
                    <c:v>Silica</c:v>
                  </c:pt>
                  <c:pt idx="26">
                    <c:v>Silver</c:v>
                  </c:pt>
                  <c:pt idx="29">
                    <c:v>Titanium dioxide</c:v>
                  </c:pt>
                  <c:pt idx="31">
                    <c:v>Vanadium</c:v>
                  </c:pt>
                  <c:pt idx="33">
                    <c:v>Zinc</c:v>
                  </c:pt>
                </c:lvl>
              </c:multiLvlStrCache>
            </c:multiLvlStrRef>
          </c:cat>
          <c:val>
            <c:numRef>
              <c:f>'All Viz2'!$B$93:$B$146</c:f>
              <c:numCache>
                <c:formatCode>General</c:formatCode>
                <c:ptCount val="35"/>
                <c:pt idx="7">
                  <c:v>2</c:v>
                </c:pt>
                <c:pt idx="11">
                  <c:v>2</c:v>
                </c:pt>
                <c:pt idx="12">
                  <c:v>2</c:v>
                </c:pt>
                <c:pt idx="15">
                  <c:v>10</c:v>
                </c:pt>
                <c:pt idx="16">
                  <c:v>4</c:v>
                </c:pt>
                <c:pt idx="17">
                  <c:v>6</c:v>
                </c:pt>
                <c:pt idx="18">
                  <c:v>5</c:v>
                </c:pt>
                <c:pt idx="19">
                  <c:v>1</c:v>
                </c:pt>
                <c:pt idx="24">
                  <c:v>3</c:v>
                </c:pt>
                <c:pt idx="25">
                  <c:v>5</c:v>
                </c:pt>
                <c:pt idx="29">
                  <c:v>4</c:v>
                </c:pt>
                <c:pt idx="30">
                  <c:v>1</c:v>
                </c:pt>
                <c:pt idx="31">
                  <c:v>3</c:v>
                </c:pt>
                <c:pt idx="32">
                  <c:v>1</c:v>
                </c:pt>
              </c:numCache>
            </c:numRef>
          </c:val>
          <c:extLst>
            <c:ext xmlns:c16="http://schemas.microsoft.com/office/drawing/2014/chart" uri="{C3380CC4-5D6E-409C-BE32-E72D297353CC}">
              <c16:uniqueId val="{00000000-A7FF-4C7B-B70D-3049969A5452}"/>
            </c:ext>
          </c:extLst>
        </c:ser>
        <c:ser>
          <c:idx val="1"/>
          <c:order val="1"/>
          <c:tx>
            <c:strRef>
              <c:f>'All Viz2'!$C$91:$C$92</c:f>
              <c:strCache>
                <c:ptCount val="1"/>
                <c:pt idx="0">
                  <c:v>Nano</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Viz2'!$A$93:$A$146</c:f>
              <c:multiLvlStrCache>
                <c:ptCount val="35"/>
                <c:lvl>
                  <c:pt idx="0">
                    <c:v>C</c:v>
                  </c:pt>
                  <c:pt idx="1">
                    <c:v>E</c:v>
                  </c:pt>
                  <c:pt idx="2">
                    <c:v>B</c:v>
                  </c:pt>
                  <c:pt idx="3">
                    <c:v>D</c:v>
                  </c:pt>
                  <c:pt idx="4">
                    <c:v>B</c:v>
                  </c:pt>
                  <c:pt idx="5">
                    <c:v>C</c:v>
                  </c:pt>
                  <c:pt idx="6">
                    <c:v>C</c:v>
                  </c:pt>
                  <c:pt idx="7">
                    <c:v>D</c:v>
                  </c:pt>
                  <c:pt idx="8">
                    <c:v>C</c:v>
                  </c:pt>
                  <c:pt idx="9">
                    <c:v>D</c:v>
                  </c:pt>
                  <c:pt idx="10">
                    <c:v>E</c:v>
                  </c:pt>
                  <c:pt idx="11">
                    <c:v>D</c:v>
                  </c:pt>
                  <c:pt idx="12">
                    <c:v>E</c:v>
                  </c:pt>
                  <c:pt idx="13">
                    <c:v>E</c:v>
                  </c:pt>
                  <c:pt idx="14">
                    <c:v>C</c:v>
                  </c:pt>
                  <c:pt idx="15">
                    <c:v>D</c:v>
                  </c:pt>
                  <c:pt idx="16">
                    <c:v>E</c:v>
                  </c:pt>
                  <c:pt idx="17">
                    <c:v>B</c:v>
                  </c:pt>
                  <c:pt idx="18">
                    <c:v>C</c:v>
                  </c:pt>
                  <c:pt idx="19">
                    <c:v>D</c:v>
                  </c:pt>
                  <c:pt idx="20">
                    <c:v>D</c:v>
                  </c:pt>
                  <c:pt idx="21">
                    <c:v>E</c:v>
                  </c:pt>
                  <c:pt idx="22">
                    <c:v>E</c:v>
                  </c:pt>
                  <c:pt idx="23">
                    <c:v>B</c:v>
                  </c:pt>
                  <c:pt idx="24">
                    <c:v>C</c:v>
                  </c:pt>
                  <c:pt idx="25">
                    <c:v>D</c:v>
                  </c:pt>
                  <c:pt idx="26">
                    <c:v>C</c:v>
                  </c:pt>
                  <c:pt idx="27">
                    <c:v>D</c:v>
                  </c:pt>
                  <c:pt idx="28">
                    <c:v>E</c:v>
                  </c:pt>
                  <c:pt idx="29">
                    <c:v>B</c:v>
                  </c:pt>
                  <c:pt idx="30">
                    <c:v>C</c:v>
                  </c:pt>
                  <c:pt idx="31">
                    <c:v>C</c:v>
                  </c:pt>
                  <c:pt idx="32">
                    <c:v>D</c:v>
                  </c:pt>
                  <c:pt idx="33">
                    <c:v>B</c:v>
                  </c:pt>
                  <c:pt idx="34">
                    <c:v>C</c:v>
                  </c:pt>
                </c:lvl>
                <c:lvl>
                  <c:pt idx="0">
                    <c:v>Aluminum</c:v>
                  </c:pt>
                  <c:pt idx="2">
                    <c:v>Barium</c:v>
                  </c:pt>
                  <c:pt idx="3">
                    <c:v>C60</c:v>
                  </c:pt>
                  <c:pt idx="4">
                    <c:v>Carbon black</c:v>
                  </c:pt>
                  <c:pt idx="6">
                    <c:v>Cerium</c:v>
                  </c:pt>
                  <c:pt idx="8">
                    <c:v>CNT</c:v>
                  </c:pt>
                  <c:pt idx="11">
                    <c:v>Cobalt</c:v>
                  </c:pt>
                  <c:pt idx="13">
                    <c:v>Gold</c:v>
                  </c:pt>
                  <c:pt idx="14">
                    <c:v>Graphene</c:v>
                  </c:pt>
                  <c:pt idx="15">
                    <c:v>Indium</c:v>
                  </c:pt>
                  <c:pt idx="17">
                    <c:v>Iron</c:v>
                  </c:pt>
                  <c:pt idx="20">
                    <c:v>Neodymium</c:v>
                  </c:pt>
                  <c:pt idx="22">
                    <c:v>Nickel</c:v>
                  </c:pt>
                  <c:pt idx="23">
                    <c:v>Silica</c:v>
                  </c:pt>
                  <c:pt idx="26">
                    <c:v>Silver</c:v>
                  </c:pt>
                  <c:pt idx="29">
                    <c:v>Titanium dioxide</c:v>
                  </c:pt>
                  <c:pt idx="31">
                    <c:v>Vanadium</c:v>
                  </c:pt>
                  <c:pt idx="33">
                    <c:v>Zinc</c:v>
                  </c:pt>
                </c:lvl>
              </c:multiLvlStrCache>
            </c:multiLvlStrRef>
          </c:cat>
          <c:val>
            <c:numRef>
              <c:f>'All Viz2'!$C$93:$C$146</c:f>
              <c:numCache>
                <c:formatCode>General</c:formatCode>
                <c:ptCount val="35"/>
                <c:pt idx="0">
                  <c:v>1</c:v>
                </c:pt>
                <c:pt idx="1">
                  <c:v>1</c:v>
                </c:pt>
                <c:pt idx="2">
                  <c:v>3</c:v>
                </c:pt>
                <c:pt idx="3">
                  <c:v>1</c:v>
                </c:pt>
                <c:pt idx="4">
                  <c:v>1</c:v>
                </c:pt>
                <c:pt idx="5">
                  <c:v>9</c:v>
                </c:pt>
                <c:pt idx="6">
                  <c:v>3</c:v>
                </c:pt>
                <c:pt idx="7">
                  <c:v>10</c:v>
                </c:pt>
                <c:pt idx="8">
                  <c:v>2</c:v>
                </c:pt>
                <c:pt idx="9">
                  <c:v>10</c:v>
                </c:pt>
                <c:pt idx="10">
                  <c:v>2</c:v>
                </c:pt>
                <c:pt idx="13">
                  <c:v>2</c:v>
                </c:pt>
                <c:pt idx="14">
                  <c:v>1</c:v>
                </c:pt>
                <c:pt idx="15">
                  <c:v>1</c:v>
                </c:pt>
                <c:pt idx="19">
                  <c:v>1</c:v>
                </c:pt>
                <c:pt idx="20">
                  <c:v>1</c:v>
                </c:pt>
                <c:pt idx="21">
                  <c:v>1</c:v>
                </c:pt>
                <c:pt idx="22">
                  <c:v>2</c:v>
                </c:pt>
                <c:pt idx="23">
                  <c:v>1</c:v>
                </c:pt>
                <c:pt idx="24">
                  <c:v>2</c:v>
                </c:pt>
                <c:pt idx="26">
                  <c:v>1</c:v>
                </c:pt>
                <c:pt idx="27">
                  <c:v>2</c:v>
                </c:pt>
                <c:pt idx="28">
                  <c:v>3</c:v>
                </c:pt>
                <c:pt idx="29">
                  <c:v>1</c:v>
                </c:pt>
                <c:pt idx="30">
                  <c:v>10</c:v>
                </c:pt>
                <c:pt idx="33">
                  <c:v>1</c:v>
                </c:pt>
                <c:pt idx="34">
                  <c:v>1</c:v>
                </c:pt>
              </c:numCache>
            </c:numRef>
          </c:val>
          <c:extLst>
            <c:ext xmlns:c16="http://schemas.microsoft.com/office/drawing/2014/chart" uri="{C3380CC4-5D6E-409C-BE32-E72D297353CC}">
              <c16:uniqueId val="{00000001-A7FF-4C7B-B70D-3049969A5452}"/>
            </c:ext>
          </c:extLst>
        </c:ser>
        <c:dLbls>
          <c:dLblPos val="ctr"/>
          <c:showLegendKey val="0"/>
          <c:showVal val="1"/>
          <c:showCatName val="0"/>
          <c:showSerName val="0"/>
          <c:showPercent val="0"/>
          <c:showBubbleSize val="0"/>
        </c:dLbls>
        <c:gapWidth val="50"/>
        <c:overlap val="100"/>
        <c:axId val="51258511"/>
        <c:axId val="112056207"/>
      </c:barChart>
      <c:catAx>
        <c:axId val="51258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56207"/>
        <c:crosses val="autoZero"/>
        <c:auto val="1"/>
        <c:lblAlgn val="ctr"/>
        <c:lblOffset val="100"/>
        <c:noMultiLvlLbl val="0"/>
      </c:catAx>
      <c:valAx>
        <c:axId val="112056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58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(120424).xlsx]All Viz2!PivotTable1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Materials and Scales for Lung Fibrosis in Rodents after at least 90 days exposure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'All Viz2'!$B$229:$B$230</c:f>
              <c:strCache>
                <c:ptCount val="1"/>
                <c:pt idx="0">
                  <c:v>Micro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Viz2'!$A$231:$A$252</c:f>
              <c:strCache>
                <c:ptCount val="21"/>
                <c:pt idx="0">
                  <c:v>ABA:BS</c:v>
                </c:pt>
                <c:pt idx="1">
                  <c:v>ABA:SH</c:v>
                </c:pt>
                <c:pt idx="2">
                  <c:v>Antimony</c:v>
                </c:pt>
                <c:pt idx="3">
                  <c:v>Barium</c:v>
                </c:pt>
                <c:pt idx="4">
                  <c:v>Calcium chromate</c:v>
                </c:pt>
                <c:pt idx="5">
                  <c:v>Carbon black</c:v>
                </c:pt>
                <c:pt idx="6">
                  <c:v>Cerium</c:v>
                </c:pt>
                <c:pt idx="7">
                  <c:v>Chromium</c:v>
                </c:pt>
                <c:pt idx="8">
                  <c:v>CNT</c:v>
                </c:pt>
                <c:pt idx="9">
                  <c:v>Cobalt</c:v>
                </c:pt>
                <c:pt idx="10">
                  <c:v>CS</c:v>
                </c:pt>
                <c:pt idx="11">
                  <c:v>Gallium</c:v>
                </c:pt>
                <c:pt idx="12">
                  <c:v>Indium</c:v>
                </c:pt>
                <c:pt idx="13">
                  <c:v>Iron</c:v>
                </c:pt>
                <c:pt idx="14">
                  <c:v>Molybdenum</c:v>
                </c:pt>
                <c:pt idx="15">
                  <c:v>Nickel</c:v>
                </c:pt>
                <c:pt idx="16">
                  <c:v>Silica</c:v>
                </c:pt>
                <c:pt idx="17">
                  <c:v>Talc</c:v>
                </c:pt>
                <c:pt idx="18">
                  <c:v>Titanium dioxide</c:v>
                </c:pt>
                <c:pt idx="19">
                  <c:v>Vanadium</c:v>
                </c:pt>
                <c:pt idx="20">
                  <c:v>WCS</c:v>
                </c:pt>
              </c:strCache>
            </c:strRef>
          </c:cat>
          <c:val>
            <c:numRef>
              <c:f>'All Viz2'!$B$231:$B$252</c:f>
              <c:numCache>
                <c:formatCode>General</c:formatCode>
                <c:ptCount val="21"/>
                <c:pt idx="0">
                  <c:v>1</c:v>
                </c:pt>
                <c:pt idx="1">
                  <c:v>1</c:v>
                </c:pt>
                <c:pt idx="2">
                  <c:v>4</c:v>
                </c:pt>
                <c:pt idx="4">
                  <c:v>1</c:v>
                </c:pt>
                <c:pt idx="7">
                  <c:v>1</c:v>
                </c:pt>
                <c:pt idx="9">
                  <c:v>12</c:v>
                </c:pt>
                <c:pt idx="10">
                  <c:v>4</c:v>
                </c:pt>
                <c:pt idx="11">
                  <c:v>4</c:v>
                </c:pt>
                <c:pt idx="12">
                  <c:v>14</c:v>
                </c:pt>
                <c:pt idx="13">
                  <c:v>8</c:v>
                </c:pt>
                <c:pt idx="14">
                  <c:v>4</c:v>
                </c:pt>
                <c:pt idx="15">
                  <c:v>12</c:v>
                </c:pt>
                <c:pt idx="16">
                  <c:v>4</c:v>
                </c:pt>
                <c:pt idx="17">
                  <c:v>4</c:v>
                </c:pt>
                <c:pt idx="18">
                  <c:v>3</c:v>
                </c:pt>
                <c:pt idx="19">
                  <c:v>8</c:v>
                </c:pt>
                <c:pt idx="20">
                  <c:v>3</c:v>
                </c:pt>
              </c:numCache>
            </c:numRef>
          </c:val>
          <c:extLst>
            <c:ext xmlns:c16="http://schemas.microsoft.com/office/drawing/2014/chart" uri="{C3380CC4-5D6E-409C-BE32-E72D297353CC}">
              <c16:uniqueId val="{00000000-4CF6-40DD-A6F6-5D236562D932}"/>
            </c:ext>
          </c:extLst>
        </c:ser>
        <c:ser>
          <c:idx val="1"/>
          <c:order val="1"/>
          <c:tx>
            <c:strRef>
              <c:f>'All Viz2'!$C$229:$C$230</c:f>
              <c:strCache>
                <c:ptCount val="1"/>
                <c:pt idx="0">
                  <c:v>Nano</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Viz2'!$A$231:$A$252</c:f>
              <c:strCache>
                <c:ptCount val="21"/>
                <c:pt idx="0">
                  <c:v>ABA:BS</c:v>
                </c:pt>
                <c:pt idx="1">
                  <c:v>ABA:SH</c:v>
                </c:pt>
                <c:pt idx="2">
                  <c:v>Antimony</c:v>
                </c:pt>
                <c:pt idx="3">
                  <c:v>Barium</c:v>
                </c:pt>
                <c:pt idx="4">
                  <c:v>Calcium chromate</c:v>
                </c:pt>
                <c:pt idx="5">
                  <c:v>Carbon black</c:v>
                </c:pt>
                <c:pt idx="6">
                  <c:v>Cerium</c:v>
                </c:pt>
                <c:pt idx="7">
                  <c:v>Chromium</c:v>
                </c:pt>
                <c:pt idx="8">
                  <c:v>CNT</c:v>
                </c:pt>
                <c:pt idx="9">
                  <c:v>Cobalt</c:v>
                </c:pt>
                <c:pt idx="10">
                  <c:v>CS</c:v>
                </c:pt>
                <c:pt idx="11">
                  <c:v>Gallium</c:v>
                </c:pt>
                <c:pt idx="12">
                  <c:v>Indium</c:v>
                </c:pt>
                <c:pt idx="13">
                  <c:v>Iron</c:v>
                </c:pt>
                <c:pt idx="14">
                  <c:v>Molybdenum</c:v>
                </c:pt>
                <c:pt idx="15">
                  <c:v>Nickel</c:v>
                </c:pt>
                <c:pt idx="16">
                  <c:v>Silica</c:v>
                </c:pt>
                <c:pt idx="17">
                  <c:v>Talc</c:v>
                </c:pt>
                <c:pt idx="18">
                  <c:v>Titanium dioxide</c:v>
                </c:pt>
                <c:pt idx="19">
                  <c:v>Vanadium</c:v>
                </c:pt>
                <c:pt idx="20">
                  <c:v>WCS</c:v>
                </c:pt>
              </c:strCache>
            </c:strRef>
          </c:cat>
          <c:val>
            <c:numRef>
              <c:f>'All Viz2'!$C$231:$C$252</c:f>
              <c:numCache>
                <c:formatCode>General</c:formatCode>
                <c:ptCount val="21"/>
                <c:pt idx="3">
                  <c:v>1</c:v>
                </c:pt>
                <c:pt idx="5">
                  <c:v>5</c:v>
                </c:pt>
                <c:pt idx="6">
                  <c:v>1</c:v>
                </c:pt>
                <c:pt idx="8">
                  <c:v>7</c:v>
                </c:pt>
                <c:pt idx="16">
                  <c:v>9</c:v>
                </c:pt>
                <c:pt idx="18">
                  <c:v>3</c:v>
                </c:pt>
              </c:numCache>
            </c:numRef>
          </c:val>
          <c:extLst>
            <c:ext xmlns:c16="http://schemas.microsoft.com/office/drawing/2014/chart" uri="{C3380CC4-5D6E-409C-BE32-E72D297353CC}">
              <c16:uniqueId val="{00000001-4CF6-40DD-A6F6-5D236562D932}"/>
            </c:ext>
          </c:extLst>
        </c:ser>
        <c:dLbls>
          <c:dLblPos val="ctr"/>
          <c:showLegendKey val="0"/>
          <c:showVal val="1"/>
          <c:showCatName val="0"/>
          <c:showSerName val="0"/>
          <c:showPercent val="0"/>
          <c:showBubbleSize val="0"/>
        </c:dLbls>
        <c:gapWidth val="50"/>
        <c:overlap val="100"/>
        <c:axId val="1080574032"/>
        <c:axId val="1080577392"/>
      </c:barChart>
      <c:catAx>
        <c:axId val="108057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577392"/>
        <c:crosses val="autoZero"/>
        <c:auto val="1"/>
        <c:lblAlgn val="ctr"/>
        <c:lblOffset val="100"/>
        <c:noMultiLvlLbl val="0"/>
      </c:catAx>
      <c:valAx>
        <c:axId val="1080577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57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(120424).xlsx]All Viz2!PivotTable6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OEBs by Material and Scale</a:t>
            </a:r>
          </a:p>
          <a:p>
            <a:pPr>
              <a:defRPr/>
            </a:pPr>
            <a:r>
              <a:rPr lang="en-US" baseline="0"/>
              <a:t>Rodent, Fibrosis, 90d or longer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'All Viz2'!$B$278:$B$279</c:f>
              <c:strCache>
                <c:ptCount val="1"/>
                <c:pt idx="0">
                  <c:v>Micro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Viz2'!$A$280:$A$341</c:f>
              <c:multiLvlStrCache>
                <c:ptCount val="40"/>
                <c:lvl>
                  <c:pt idx="0">
                    <c:v>C</c:v>
                  </c:pt>
                  <c:pt idx="1">
                    <c:v>B</c:v>
                  </c:pt>
                  <c:pt idx="2">
                    <c:v>C</c:v>
                  </c:pt>
                  <c:pt idx="3">
                    <c:v>E</c:v>
                  </c:pt>
                  <c:pt idx="4">
                    <c:v>A</c:v>
                  </c:pt>
                  <c:pt idx="5">
                    <c:v>B</c:v>
                  </c:pt>
                  <c:pt idx="6">
                    <c:v>A</c:v>
                  </c:pt>
                  <c:pt idx="7">
                    <c:v>B</c:v>
                  </c:pt>
                  <c:pt idx="8">
                    <c:v>C</c:v>
                  </c:pt>
                  <c:pt idx="9">
                    <c:v>C</c:v>
                  </c:pt>
                  <c:pt idx="10">
                    <c:v>B</c:v>
                  </c:pt>
                  <c:pt idx="11">
                    <c:v>B</c:v>
                  </c:pt>
                  <c:pt idx="12">
                    <c:v>C</c:v>
                  </c:pt>
                  <c:pt idx="13">
                    <c:v>D</c:v>
                  </c:pt>
                  <c:pt idx="14">
                    <c:v>B</c:v>
                  </c:pt>
                  <c:pt idx="15">
                    <c:v>C</c:v>
                  </c:pt>
                  <c:pt idx="16">
                    <c:v>E</c:v>
                  </c:pt>
                  <c:pt idx="17">
                    <c:v>C</c:v>
                  </c:pt>
                  <c:pt idx="18">
                    <c:v>C</c:v>
                  </c:pt>
                  <c:pt idx="19">
                    <c:v>C</c:v>
                  </c:pt>
                  <c:pt idx="20">
                    <c:v>D</c:v>
                  </c:pt>
                  <c:pt idx="21">
                    <c:v>E</c:v>
                  </c:pt>
                  <c:pt idx="22">
                    <c:v>B</c:v>
                  </c:pt>
                  <c:pt idx="23">
                    <c:v>A</c:v>
                  </c:pt>
                  <c:pt idx="24">
                    <c:v>B</c:v>
                  </c:pt>
                  <c:pt idx="25">
                    <c:v>C</c:v>
                  </c:pt>
                  <c:pt idx="26">
                    <c:v>D</c:v>
                  </c:pt>
                  <c:pt idx="27">
                    <c:v>E</c:v>
                  </c:pt>
                  <c:pt idx="28">
                    <c:v>A</c:v>
                  </c:pt>
                  <c:pt idx="29">
                    <c:v>B</c:v>
                  </c:pt>
                  <c:pt idx="30">
                    <c:v>D</c:v>
                  </c:pt>
                  <c:pt idx="31">
                    <c:v>B</c:v>
                  </c:pt>
                  <c:pt idx="32">
                    <c:v>C</c:v>
                  </c:pt>
                  <c:pt idx="33">
                    <c:v>A</c:v>
                  </c:pt>
                  <c:pt idx="34">
                    <c:v>B</c:v>
                  </c:pt>
                  <c:pt idx="35">
                    <c:v>C</c:v>
                  </c:pt>
                  <c:pt idx="36">
                    <c:v>B</c:v>
                  </c:pt>
                  <c:pt idx="37">
                    <c:v>C</c:v>
                  </c:pt>
                  <c:pt idx="38">
                    <c:v>B</c:v>
                  </c:pt>
                  <c:pt idx="39">
                    <c:v>C</c:v>
                  </c:pt>
                </c:lvl>
                <c:lvl>
                  <c:pt idx="0">
                    <c:v>ABA:BS</c:v>
                  </c:pt>
                  <c:pt idx="1">
                    <c:v>ABA:SH</c:v>
                  </c:pt>
                  <c:pt idx="2">
                    <c:v>Antimony</c:v>
                  </c:pt>
                  <c:pt idx="4">
                    <c:v>Barium</c:v>
                  </c:pt>
                  <c:pt idx="5">
                    <c:v>Calcium chromate</c:v>
                  </c:pt>
                  <c:pt idx="6">
                    <c:v>Carbon black</c:v>
                  </c:pt>
                  <c:pt idx="9">
                    <c:v>Cerium</c:v>
                  </c:pt>
                  <c:pt idx="10">
                    <c:v>Chromium</c:v>
                  </c:pt>
                  <c:pt idx="11">
                    <c:v>CNT</c:v>
                  </c:pt>
                  <c:pt idx="14">
                    <c:v>Cobalt</c:v>
                  </c:pt>
                  <c:pt idx="17">
                    <c:v>CS</c:v>
                  </c:pt>
                  <c:pt idx="18">
                    <c:v>Gallium</c:v>
                  </c:pt>
                  <c:pt idx="19">
                    <c:v>Indium</c:v>
                  </c:pt>
                  <c:pt idx="22">
                    <c:v>Iron</c:v>
                  </c:pt>
                  <c:pt idx="23">
                    <c:v>Molybdenum</c:v>
                  </c:pt>
                  <c:pt idx="24">
                    <c:v>Nickel</c:v>
                  </c:pt>
                  <c:pt idx="28">
                    <c:v>Silica</c:v>
                  </c:pt>
                  <c:pt idx="31">
                    <c:v>Talc</c:v>
                  </c:pt>
                  <c:pt idx="33">
                    <c:v>Titanium dioxide</c:v>
                  </c:pt>
                  <c:pt idx="36">
                    <c:v>Vanadium</c:v>
                  </c:pt>
                  <c:pt idx="38">
                    <c:v>WCS</c:v>
                  </c:pt>
                </c:lvl>
              </c:multiLvlStrCache>
            </c:multiLvlStrRef>
          </c:cat>
          <c:val>
            <c:numRef>
              <c:f>'All Viz2'!$B$280:$B$341</c:f>
              <c:numCache>
                <c:formatCode>General</c:formatCode>
                <c:ptCount val="40"/>
                <c:pt idx="0">
                  <c:v>1</c:v>
                </c:pt>
                <c:pt idx="1">
                  <c:v>1</c:v>
                </c:pt>
                <c:pt idx="2">
                  <c:v>2</c:v>
                </c:pt>
                <c:pt idx="3">
                  <c:v>2</c:v>
                </c:pt>
                <c:pt idx="5">
                  <c:v>1</c:v>
                </c:pt>
                <c:pt idx="10">
                  <c:v>1</c:v>
                </c:pt>
                <c:pt idx="14">
                  <c:v>8</c:v>
                </c:pt>
                <c:pt idx="15">
                  <c:v>2</c:v>
                </c:pt>
                <c:pt idx="16">
                  <c:v>2</c:v>
                </c:pt>
                <c:pt idx="17">
                  <c:v>4</c:v>
                </c:pt>
                <c:pt idx="18">
                  <c:v>4</c:v>
                </c:pt>
                <c:pt idx="19">
                  <c:v>1</c:v>
                </c:pt>
                <c:pt idx="20">
                  <c:v>2</c:v>
                </c:pt>
                <c:pt idx="21">
                  <c:v>11</c:v>
                </c:pt>
                <c:pt idx="22">
                  <c:v>8</c:v>
                </c:pt>
                <c:pt idx="23">
                  <c:v>4</c:v>
                </c:pt>
                <c:pt idx="24">
                  <c:v>2</c:v>
                </c:pt>
                <c:pt idx="25">
                  <c:v>6</c:v>
                </c:pt>
                <c:pt idx="26">
                  <c:v>2</c:v>
                </c:pt>
                <c:pt idx="27">
                  <c:v>2</c:v>
                </c:pt>
                <c:pt idx="29">
                  <c:v>2</c:v>
                </c:pt>
                <c:pt idx="30">
                  <c:v>2</c:v>
                </c:pt>
                <c:pt idx="31">
                  <c:v>2</c:v>
                </c:pt>
                <c:pt idx="32">
                  <c:v>2</c:v>
                </c:pt>
                <c:pt idx="33">
                  <c:v>2</c:v>
                </c:pt>
                <c:pt idx="34">
                  <c:v>1</c:v>
                </c:pt>
                <c:pt idx="36">
                  <c:v>2</c:v>
                </c:pt>
                <c:pt idx="37">
                  <c:v>6</c:v>
                </c:pt>
                <c:pt idx="38">
                  <c:v>2</c:v>
                </c:pt>
                <c:pt idx="39">
                  <c:v>1</c:v>
                </c:pt>
              </c:numCache>
            </c:numRef>
          </c:val>
          <c:extLst>
            <c:ext xmlns:c16="http://schemas.microsoft.com/office/drawing/2014/chart" uri="{C3380CC4-5D6E-409C-BE32-E72D297353CC}">
              <c16:uniqueId val="{00000000-E3A2-4FC5-B755-F622A804FE54}"/>
            </c:ext>
          </c:extLst>
        </c:ser>
        <c:ser>
          <c:idx val="1"/>
          <c:order val="1"/>
          <c:tx>
            <c:strRef>
              <c:f>'All Viz2'!$C$278:$C$279</c:f>
              <c:strCache>
                <c:ptCount val="1"/>
                <c:pt idx="0">
                  <c:v>Nano</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Viz2'!$A$280:$A$341</c:f>
              <c:multiLvlStrCache>
                <c:ptCount val="40"/>
                <c:lvl>
                  <c:pt idx="0">
                    <c:v>C</c:v>
                  </c:pt>
                  <c:pt idx="1">
                    <c:v>B</c:v>
                  </c:pt>
                  <c:pt idx="2">
                    <c:v>C</c:v>
                  </c:pt>
                  <c:pt idx="3">
                    <c:v>E</c:v>
                  </c:pt>
                  <c:pt idx="4">
                    <c:v>A</c:v>
                  </c:pt>
                  <c:pt idx="5">
                    <c:v>B</c:v>
                  </c:pt>
                  <c:pt idx="6">
                    <c:v>A</c:v>
                  </c:pt>
                  <c:pt idx="7">
                    <c:v>B</c:v>
                  </c:pt>
                  <c:pt idx="8">
                    <c:v>C</c:v>
                  </c:pt>
                  <c:pt idx="9">
                    <c:v>C</c:v>
                  </c:pt>
                  <c:pt idx="10">
                    <c:v>B</c:v>
                  </c:pt>
                  <c:pt idx="11">
                    <c:v>B</c:v>
                  </c:pt>
                  <c:pt idx="12">
                    <c:v>C</c:v>
                  </c:pt>
                  <c:pt idx="13">
                    <c:v>D</c:v>
                  </c:pt>
                  <c:pt idx="14">
                    <c:v>B</c:v>
                  </c:pt>
                  <c:pt idx="15">
                    <c:v>C</c:v>
                  </c:pt>
                  <c:pt idx="16">
                    <c:v>E</c:v>
                  </c:pt>
                  <c:pt idx="17">
                    <c:v>C</c:v>
                  </c:pt>
                  <c:pt idx="18">
                    <c:v>C</c:v>
                  </c:pt>
                  <c:pt idx="19">
                    <c:v>C</c:v>
                  </c:pt>
                  <c:pt idx="20">
                    <c:v>D</c:v>
                  </c:pt>
                  <c:pt idx="21">
                    <c:v>E</c:v>
                  </c:pt>
                  <c:pt idx="22">
                    <c:v>B</c:v>
                  </c:pt>
                  <c:pt idx="23">
                    <c:v>A</c:v>
                  </c:pt>
                  <c:pt idx="24">
                    <c:v>B</c:v>
                  </c:pt>
                  <c:pt idx="25">
                    <c:v>C</c:v>
                  </c:pt>
                  <c:pt idx="26">
                    <c:v>D</c:v>
                  </c:pt>
                  <c:pt idx="27">
                    <c:v>E</c:v>
                  </c:pt>
                  <c:pt idx="28">
                    <c:v>A</c:v>
                  </c:pt>
                  <c:pt idx="29">
                    <c:v>B</c:v>
                  </c:pt>
                  <c:pt idx="30">
                    <c:v>D</c:v>
                  </c:pt>
                  <c:pt idx="31">
                    <c:v>B</c:v>
                  </c:pt>
                  <c:pt idx="32">
                    <c:v>C</c:v>
                  </c:pt>
                  <c:pt idx="33">
                    <c:v>A</c:v>
                  </c:pt>
                  <c:pt idx="34">
                    <c:v>B</c:v>
                  </c:pt>
                  <c:pt idx="35">
                    <c:v>C</c:v>
                  </c:pt>
                  <c:pt idx="36">
                    <c:v>B</c:v>
                  </c:pt>
                  <c:pt idx="37">
                    <c:v>C</c:v>
                  </c:pt>
                  <c:pt idx="38">
                    <c:v>B</c:v>
                  </c:pt>
                  <c:pt idx="39">
                    <c:v>C</c:v>
                  </c:pt>
                </c:lvl>
                <c:lvl>
                  <c:pt idx="0">
                    <c:v>ABA:BS</c:v>
                  </c:pt>
                  <c:pt idx="1">
                    <c:v>ABA:SH</c:v>
                  </c:pt>
                  <c:pt idx="2">
                    <c:v>Antimony</c:v>
                  </c:pt>
                  <c:pt idx="4">
                    <c:v>Barium</c:v>
                  </c:pt>
                  <c:pt idx="5">
                    <c:v>Calcium chromate</c:v>
                  </c:pt>
                  <c:pt idx="6">
                    <c:v>Carbon black</c:v>
                  </c:pt>
                  <c:pt idx="9">
                    <c:v>Cerium</c:v>
                  </c:pt>
                  <c:pt idx="10">
                    <c:v>Chromium</c:v>
                  </c:pt>
                  <c:pt idx="11">
                    <c:v>CNT</c:v>
                  </c:pt>
                  <c:pt idx="14">
                    <c:v>Cobalt</c:v>
                  </c:pt>
                  <c:pt idx="17">
                    <c:v>CS</c:v>
                  </c:pt>
                  <c:pt idx="18">
                    <c:v>Gallium</c:v>
                  </c:pt>
                  <c:pt idx="19">
                    <c:v>Indium</c:v>
                  </c:pt>
                  <c:pt idx="22">
                    <c:v>Iron</c:v>
                  </c:pt>
                  <c:pt idx="23">
                    <c:v>Molybdenum</c:v>
                  </c:pt>
                  <c:pt idx="24">
                    <c:v>Nickel</c:v>
                  </c:pt>
                  <c:pt idx="28">
                    <c:v>Silica</c:v>
                  </c:pt>
                  <c:pt idx="31">
                    <c:v>Talc</c:v>
                  </c:pt>
                  <c:pt idx="33">
                    <c:v>Titanium dioxide</c:v>
                  </c:pt>
                  <c:pt idx="36">
                    <c:v>Vanadium</c:v>
                  </c:pt>
                  <c:pt idx="38">
                    <c:v>WCS</c:v>
                  </c:pt>
                </c:lvl>
              </c:multiLvlStrCache>
            </c:multiLvlStrRef>
          </c:cat>
          <c:val>
            <c:numRef>
              <c:f>'All Viz2'!$C$280:$C$341</c:f>
              <c:numCache>
                <c:formatCode>General</c:formatCode>
                <c:ptCount val="40"/>
                <c:pt idx="4">
                  <c:v>1</c:v>
                </c:pt>
                <c:pt idx="6">
                  <c:v>1</c:v>
                </c:pt>
                <c:pt idx="7">
                  <c:v>2</c:v>
                </c:pt>
                <c:pt idx="8">
                  <c:v>2</c:v>
                </c:pt>
                <c:pt idx="9">
                  <c:v>1</c:v>
                </c:pt>
                <c:pt idx="11">
                  <c:v>2</c:v>
                </c:pt>
                <c:pt idx="12">
                  <c:v>2</c:v>
                </c:pt>
                <c:pt idx="13">
                  <c:v>3</c:v>
                </c:pt>
                <c:pt idx="28">
                  <c:v>4</c:v>
                </c:pt>
                <c:pt idx="29">
                  <c:v>4</c:v>
                </c:pt>
                <c:pt idx="30">
                  <c:v>1</c:v>
                </c:pt>
                <c:pt idx="34">
                  <c:v>1</c:v>
                </c:pt>
                <c:pt idx="35">
                  <c:v>2</c:v>
                </c:pt>
              </c:numCache>
            </c:numRef>
          </c:val>
          <c:extLst>
            <c:ext xmlns:c16="http://schemas.microsoft.com/office/drawing/2014/chart" uri="{C3380CC4-5D6E-409C-BE32-E72D297353CC}">
              <c16:uniqueId val="{00000001-E3A2-4FC5-B755-F622A804FE54}"/>
            </c:ext>
          </c:extLst>
        </c:ser>
        <c:dLbls>
          <c:dLblPos val="ctr"/>
          <c:showLegendKey val="0"/>
          <c:showVal val="1"/>
          <c:showCatName val="0"/>
          <c:showSerName val="0"/>
          <c:showPercent val="0"/>
          <c:showBubbleSize val="0"/>
        </c:dLbls>
        <c:gapWidth val="50"/>
        <c:overlap val="100"/>
        <c:axId val="933091696"/>
        <c:axId val="922146704"/>
      </c:barChart>
      <c:catAx>
        <c:axId val="93309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146704"/>
        <c:crosses val="autoZero"/>
        <c:auto val="1"/>
        <c:lblAlgn val="ctr"/>
        <c:lblOffset val="100"/>
        <c:noMultiLvlLbl val="0"/>
      </c:catAx>
      <c:valAx>
        <c:axId val="922146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09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(120424).xlsx]All Viz2!PivotTable7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Distribution of OEBs by Material and Scale</a:t>
            </a:r>
          </a:p>
          <a:p>
            <a:pPr>
              <a:defRPr/>
            </a:pPr>
            <a:r>
              <a:rPr lang="en-US" sz="1400" b="0" i="0" u="none" strike="noStrike" kern="1200" spc="0" baseline="0">
                <a:solidFill>
                  <a:sysClr val="windowText" lastClr="000000">
                    <a:lumMod val="65000"/>
                    <a:lumOff val="35000"/>
                  </a:sysClr>
                </a:solidFill>
              </a:rPr>
              <a:t>Rodent, Cancer, 2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'All Viz2'!$B$352:$B$353</c:f>
              <c:strCache>
                <c:ptCount val="1"/>
                <c:pt idx="0">
                  <c:v>Micro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Viz2'!$A$354:$A$380</c:f>
              <c:multiLvlStrCache>
                <c:ptCount val="14"/>
                <c:lvl>
                  <c:pt idx="0">
                    <c:v>D</c:v>
                  </c:pt>
                  <c:pt idx="1">
                    <c:v>D</c:v>
                  </c:pt>
                  <c:pt idx="2">
                    <c:v>D</c:v>
                  </c:pt>
                  <c:pt idx="3">
                    <c:v>D</c:v>
                  </c:pt>
                  <c:pt idx="4">
                    <c:v>D</c:v>
                  </c:pt>
                  <c:pt idx="5">
                    <c:v>D</c:v>
                  </c:pt>
                  <c:pt idx="6">
                    <c:v>E</c:v>
                  </c:pt>
                  <c:pt idx="7">
                    <c:v>D</c:v>
                  </c:pt>
                  <c:pt idx="8">
                    <c:v>D</c:v>
                  </c:pt>
                  <c:pt idx="9">
                    <c:v>D</c:v>
                  </c:pt>
                  <c:pt idx="10">
                    <c:v>D</c:v>
                  </c:pt>
                  <c:pt idx="11">
                    <c:v>C</c:v>
                  </c:pt>
                  <c:pt idx="12">
                    <c:v>D</c:v>
                  </c:pt>
                  <c:pt idx="13">
                    <c:v>D</c:v>
                  </c:pt>
                </c:lvl>
                <c:lvl>
                  <c:pt idx="0">
                    <c:v>Antimony</c:v>
                  </c:pt>
                  <c:pt idx="1">
                    <c:v>Carbon black</c:v>
                  </c:pt>
                  <c:pt idx="2">
                    <c:v>CNT</c:v>
                  </c:pt>
                  <c:pt idx="3">
                    <c:v>Cobalt</c:v>
                  </c:pt>
                  <c:pt idx="4">
                    <c:v>Gallium</c:v>
                  </c:pt>
                  <c:pt idx="5">
                    <c:v>Indium</c:v>
                  </c:pt>
                  <c:pt idx="7">
                    <c:v>Molybdenum</c:v>
                  </c:pt>
                  <c:pt idx="8">
                    <c:v>Nickel</c:v>
                  </c:pt>
                  <c:pt idx="9">
                    <c:v>Silica</c:v>
                  </c:pt>
                  <c:pt idx="10">
                    <c:v>Talc</c:v>
                  </c:pt>
                  <c:pt idx="11">
                    <c:v>Titanium dioxide</c:v>
                  </c:pt>
                  <c:pt idx="13">
                    <c:v>Vanadium</c:v>
                  </c:pt>
                </c:lvl>
              </c:multiLvlStrCache>
            </c:multiLvlStrRef>
          </c:cat>
          <c:val>
            <c:numRef>
              <c:f>'All Viz2'!$B$354:$B$380</c:f>
              <c:numCache>
                <c:formatCode>General</c:formatCode>
                <c:ptCount val="14"/>
                <c:pt idx="0">
                  <c:v>2</c:v>
                </c:pt>
                <c:pt idx="3">
                  <c:v>6</c:v>
                </c:pt>
                <c:pt idx="4">
                  <c:v>1</c:v>
                </c:pt>
                <c:pt idx="5">
                  <c:v>3</c:v>
                </c:pt>
                <c:pt idx="6">
                  <c:v>1</c:v>
                </c:pt>
                <c:pt idx="7">
                  <c:v>1</c:v>
                </c:pt>
                <c:pt idx="8">
                  <c:v>2</c:v>
                </c:pt>
                <c:pt idx="9">
                  <c:v>1</c:v>
                </c:pt>
                <c:pt idx="10">
                  <c:v>1</c:v>
                </c:pt>
                <c:pt idx="11">
                  <c:v>2</c:v>
                </c:pt>
                <c:pt idx="13">
                  <c:v>1</c:v>
                </c:pt>
              </c:numCache>
            </c:numRef>
          </c:val>
          <c:extLst>
            <c:ext xmlns:c16="http://schemas.microsoft.com/office/drawing/2014/chart" uri="{C3380CC4-5D6E-409C-BE32-E72D297353CC}">
              <c16:uniqueId val="{00000000-23A6-41C6-B1D5-C249F73F6AF7}"/>
            </c:ext>
          </c:extLst>
        </c:ser>
        <c:ser>
          <c:idx val="1"/>
          <c:order val="1"/>
          <c:tx>
            <c:strRef>
              <c:f>'All Viz2'!$C$352:$C$353</c:f>
              <c:strCache>
                <c:ptCount val="1"/>
                <c:pt idx="0">
                  <c:v>Nano</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Viz2'!$A$354:$A$380</c:f>
              <c:multiLvlStrCache>
                <c:ptCount val="14"/>
                <c:lvl>
                  <c:pt idx="0">
                    <c:v>D</c:v>
                  </c:pt>
                  <c:pt idx="1">
                    <c:v>D</c:v>
                  </c:pt>
                  <c:pt idx="2">
                    <c:v>D</c:v>
                  </c:pt>
                  <c:pt idx="3">
                    <c:v>D</c:v>
                  </c:pt>
                  <c:pt idx="4">
                    <c:v>D</c:v>
                  </c:pt>
                  <c:pt idx="5">
                    <c:v>D</c:v>
                  </c:pt>
                  <c:pt idx="6">
                    <c:v>E</c:v>
                  </c:pt>
                  <c:pt idx="7">
                    <c:v>D</c:v>
                  </c:pt>
                  <c:pt idx="8">
                    <c:v>D</c:v>
                  </c:pt>
                  <c:pt idx="9">
                    <c:v>D</c:v>
                  </c:pt>
                  <c:pt idx="10">
                    <c:v>D</c:v>
                  </c:pt>
                  <c:pt idx="11">
                    <c:v>C</c:v>
                  </c:pt>
                  <c:pt idx="12">
                    <c:v>D</c:v>
                  </c:pt>
                  <c:pt idx="13">
                    <c:v>D</c:v>
                  </c:pt>
                </c:lvl>
                <c:lvl>
                  <c:pt idx="0">
                    <c:v>Antimony</c:v>
                  </c:pt>
                  <c:pt idx="1">
                    <c:v>Carbon black</c:v>
                  </c:pt>
                  <c:pt idx="2">
                    <c:v>CNT</c:v>
                  </c:pt>
                  <c:pt idx="3">
                    <c:v>Cobalt</c:v>
                  </c:pt>
                  <c:pt idx="4">
                    <c:v>Gallium</c:v>
                  </c:pt>
                  <c:pt idx="5">
                    <c:v>Indium</c:v>
                  </c:pt>
                  <c:pt idx="7">
                    <c:v>Molybdenum</c:v>
                  </c:pt>
                  <c:pt idx="8">
                    <c:v>Nickel</c:v>
                  </c:pt>
                  <c:pt idx="9">
                    <c:v>Silica</c:v>
                  </c:pt>
                  <c:pt idx="10">
                    <c:v>Talc</c:v>
                  </c:pt>
                  <c:pt idx="11">
                    <c:v>Titanium dioxide</c:v>
                  </c:pt>
                  <c:pt idx="13">
                    <c:v>Vanadium</c:v>
                  </c:pt>
                </c:lvl>
              </c:multiLvlStrCache>
            </c:multiLvlStrRef>
          </c:cat>
          <c:val>
            <c:numRef>
              <c:f>'All Viz2'!$C$354:$C$380</c:f>
              <c:numCache>
                <c:formatCode>General</c:formatCode>
                <c:ptCount val="14"/>
                <c:pt idx="1">
                  <c:v>2</c:v>
                </c:pt>
                <c:pt idx="2">
                  <c:v>2</c:v>
                </c:pt>
                <c:pt idx="12">
                  <c:v>1</c:v>
                </c:pt>
              </c:numCache>
            </c:numRef>
          </c:val>
          <c:extLst>
            <c:ext xmlns:c16="http://schemas.microsoft.com/office/drawing/2014/chart" uri="{C3380CC4-5D6E-409C-BE32-E72D297353CC}">
              <c16:uniqueId val="{00000001-23A6-41C6-B1D5-C249F73F6AF7}"/>
            </c:ext>
          </c:extLst>
        </c:ser>
        <c:dLbls>
          <c:dLblPos val="ctr"/>
          <c:showLegendKey val="0"/>
          <c:showVal val="1"/>
          <c:showCatName val="0"/>
          <c:showSerName val="0"/>
          <c:showPercent val="0"/>
          <c:showBubbleSize val="0"/>
        </c:dLbls>
        <c:gapWidth val="50"/>
        <c:overlap val="100"/>
        <c:axId val="628125903"/>
        <c:axId val="628127823"/>
      </c:barChart>
      <c:catAx>
        <c:axId val="62812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127823"/>
        <c:crosses val="autoZero"/>
        <c:auto val="1"/>
        <c:lblAlgn val="ctr"/>
        <c:lblOffset val="100"/>
        <c:noMultiLvlLbl val="0"/>
      </c:catAx>
      <c:valAx>
        <c:axId val="628127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125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(120424).xlsx]All Viz2!PivotTable10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Distribution of OEBs by Material and Endpoint</a:t>
            </a:r>
          </a:p>
          <a:p>
            <a:pPr>
              <a:defRPr/>
            </a:pPr>
            <a:r>
              <a:rPr lang="en-US" sz="1400" b="0" i="0" u="none" strike="noStrike" kern="1200" spc="0" baseline="0">
                <a:solidFill>
                  <a:sysClr val="windowText" lastClr="000000">
                    <a:lumMod val="65000"/>
                    <a:lumOff val="35000"/>
                  </a:sysClr>
                </a:solidFill>
              </a:rPr>
              <a:t>Top 10 Produced Nanomaterials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47D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EC5F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94B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'All Viz2'!$B$387:$B$389</c:f>
              <c:strCache>
                <c:ptCount val="1"/>
                <c:pt idx="0">
                  <c:v>Nano - Lung Cancer</c:v>
                </c:pt>
              </c:strCache>
            </c:strRef>
          </c:tx>
          <c:spPr>
            <a:solidFill>
              <a:srgbClr val="594B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Viz2'!$A$390:$A$422</c:f>
              <c:multiLvlStrCache>
                <c:ptCount val="24"/>
                <c:lvl>
                  <c:pt idx="0">
                    <c:v>C</c:v>
                  </c:pt>
                  <c:pt idx="1">
                    <c:v>E</c:v>
                  </c:pt>
                  <c:pt idx="2">
                    <c:v>A</c:v>
                  </c:pt>
                  <c:pt idx="3">
                    <c:v>B</c:v>
                  </c:pt>
                  <c:pt idx="4">
                    <c:v>C</c:v>
                  </c:pt>
                  <c:pt idx="5">
                    <c:v>D</c:v>
                  </c:pt>
                  <c:pt idx="6">
                    <c:v>C</c:v>
                  </c:pt>
                  <c:pt idx="7">
                    <c:v>D</c:v>
                  </c:pt>
                  <c:pt idx="8">
                    <c:v>B</c:v>
                  </c:pt>
                  <c:pt idx="9">
                    <c:v>C</c:v>
                  </c:pt>
                  <c:pt idx="10">
                    <c:v>D</c:v>
                  </c:pt>
                  <c:pt idx="11">
                    <c:v>E</c:v>
                  </c:pt>
                  <c:pt idx="12">
                    <c:v>A</c:v>
                  </c:pt>
                  <c:pt idx="13">
                    <c:v>B</c:v>
                  </c:pt>
                  <c:pt idx="14">
                    <c:v>C</c:v>
                  </c:pt>
                  <c:pt idx="15">
                    <c:v>D</c:v>
                  </c:pt>
                  <c:pt idx="16">
                    <c:v>C</c:v>
                  </c:pt>
                  <c:pt idx="17">
                    <c:v>D</c:v>
                  </c:pt>
                  <c:pt idx="18">
                    <c:v>E</c:v>
                  </c:pt>
                  <c:pt idx="19">
                    <c:v>B</c:v>
                  </c:pt>
                  <c:pt idx="20">
                    <c:v>C</c:v>
                  </c:pt>
                  <c:pt idx="21">
                    <c:v>D</c:v>
                  </c:pt>
                  <c:pt idx="22">
                    <c:v>B</c:v>
                  </c:pt>
                  <c:pt idx="23">
                    <c:v>C</c:v>
                  </c:pt>
                </c:lvl>
                <c:lvl>
                  <c:pt idx="0">
                    <c:v>Aluminum</c:v>
                  </c:pt>
                  <c:pt idx="2">
                    <c:v>Carbon black</c:v>
                  </c:pt>
                  <c:pt idx="6">
                    <c:v>Cerium</c:v>
                  </c:pt>
                  <c:pt idx="8">
                    <c:v>CNT</c:v>
                  </c:pt>
                  <c:pt idx="12">
                    <c:v>Silica</c:v>
                  </c:pt>
                  <c:pt idx="16">
                    <c:v>Silver</c:v>
                  </c:pt>
                  <c:pt idx="19">
                    <c:v>Titanium dioxide</c:v>
                  </c:pt>
                  <c:pt idx="22">
                    <c:v>Zinc</c:v>
                  </c:pt>
                </c:lvl>
              </c:multiLvlStrCache>
            </c:multiLvlStrRef>
          </c:cat>
          <c:val>
            <c:numRef>
              <c:f>'All Viz2'!$B$390:$B$422</c:f>
              <c:numCache>
                <c:formatCode>General</c:formatCode>
                <c:ptCount val="24"/>
                <c:pt idx="5">
                  <c:v>2</c:v>
                </c:pt>
                <c:pt idx="10">
                  <c:v>2</c:v>
                </c:pt>
                <c:pt idx="21">
                  <c:v>1</c:v>
                </c:pt>
              </c:numCache>
            </c:numRef>
          </c:val>
          <c:extLst>
            <c:ext xmlns:c16="http://schemas.microsoft.com/office/drawing/2014/chart" uri="{C3380CC4-5D6E-409C-BE32-E72D297353CC}">
              <c16:uniqueId val="{00000000-9A9A-4A60-A882-C1E7DABAA2A0}"/>
            </c:ext>
          </c:extLst>
        </c:ser>
        <c:ser>
          <c:idx val="1"/>
          <c:order val="1"/>
          <c:tx>
            <c:strRef>
              <c:f>'All Viz2'!$C$387:$C$389</c:f>
              <c:strCache>
                <c:ptCount val="1"/>
                <c:pt idx="0">
                  <c:v>Nano - Lung Fibrosis</c:v>
                </c:pt>
              </c:strCache>
            </c:strRef>
          </c:tx>
          <c:spPr>
            <a:solidFill>
              <a:srgbClr val="F47D2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Viz2'!$A$390:$A$422</c:f>
              <c:multiLvlStrCache>
                <c:ptCount val="24"/>
                <c:lvl>
                  <c:pt idx="0">
                    <c:v>C</c:v>
                  </c:pt>
                  <c:pt idx="1">
                    <c:v>E</c:v>
                  </c:pt>
                  <c:pt idx="2">
                    <c:v>A</c:v>
                  </c:pt>
                  <c:pt idx="3">
                    <c:v>B</c:v>
                  </c:pt>
                  <c:pt idx="4">
                    <c:v>C</c:v>
                  </c:pt>
                  <c:pt idx="5">
                    <c:v>D</c:v>
                  </c:pt>
                  <c:pt idx="6">
                    <c:v>C</c:v>
                  </c:pt>
                  <c:pt idx="7">
                    <c:v>D</c:v>
                  </c:pt>
                  <c:pt idx="8">
                    <c:v>B</c:v>
                  </c:pt>
                  <c:pt idx="9">
                    <c:v>C</c:v>
                  </c:pt>
                  <c:pt idx="10">
                    <c:v>D</c:v>
                  </c:pt>
                  <c:pt idx="11">
                    <c:v>E</c:v>
                  </c:pt>
                  <c:pt idx="12">
                    <c:v>A</c:v>
                  </c:pt>
                  <c:pt idx="13">
                    <c:v>B</c:v>
                  </c:pt>
                  <c:pt idx="14">
                    <c:v>C</c:v>
                  </c:pt>
                  <c:pt idx="15">
                    <c:v>D</c:v>
                  </c:pt>
                  <c:pt idx="16">
                    <c:v>C</c:v>
                  </c:pt>
                  <c:pt idx="17">
                    <c:v>D</c:v>
                  </c:pt>
                  <c:pt idx="18">
                    <c:v>E</c:v>
                  </c:pt>
                  <c:pt idx="19">
                    <c:v>B</c:v>
                  </c:pt>
                  <c:pt idx="20">
                    <c:v>C</c:v>
                  </c:pt>
                  <c:pt idx="21">
                    <c:v>D</c:v>
                  </c:pt>
                  <c:pt idx="22">
                    <c:v>B</c:v>
                  </c:pt>
                  <c:pt idx="23">
                    <c:v>C</c:v>
                  </c:pt>
                </c:lvl>
                <c:lvl>
                  <c:pt idx="0">
                    <c:v>Aluminum</c:v>
                  </c:pt>
                  <c:pt idx="2">
                    <c:v>Carbon black</c:v>
                  </c:pt>
                  <c:pt idx="6">
                    <c:v>Cerium</c:v>
                  </c:pt>
                  <c:pt idx="8">
                    <c:v>CNT</c:v>
                  </c:pt>
                  <c:pt idx="12">
                    <c:v>Silica</c:v>
                  </c:pt>
                  <c:pt idx="16">
                    <c:v>Silver</c:v>
                  </c:pt>
                  <c:pt idx="19">
                    <c:v>Titanium dioxide</c:v>
                  </c:pt>
                  <c:pt idx="22">
                    <c:v>Zinc</c:v>
                  </c:pt>
                </c:lvl>
              </c:multiLvlStrCache>
            </c:multiLvlStrRef>
          </c:cat>
          <c:val>
            <c:numRef>
              <c:f>'All Viz2'!$C$390:$C$422</c:f>
              <c:numCache>
                <c:formatCode>General</c:formatCode>
                <c:ptCount val="24"/>
                <c:pt idx="2">
                  <c:v>1</c:v>
                </c:pt>
                <c:pt idx="3">
                  <c:v>2</c:v>
                </c:pt>
                <c:pt idx="4">
                  <c:v>2</c:v>
                </c:pt>
                <c:pt idx="6">
                  <c:v>1</c:v>
                </c:pt>
                <c:pt idx="8">
                  <c:v>2</c:v>
                </c:pt>
                <c:pt idx="9">
                  <c:v>2</c:v>
                </c:pt>
                <c:pt idx="10">
                  <c:v>3</c:v>
                </c:pt>
                <c:pt idx="12">
                  <c:v>4</c:v>
                </c:pt>
                <c:pt idx="13">
                  <c:v>4</c:v>
                </c:pt>
                <c:pt idx="15">
                  <c:v>1</c:v>
                </c:pt>
                <c:pt idx="19">
                  <c:v>1</c:v>
                </c:pt>
                <c:pt idx="20">
                  <c:v>2</c:v>
                </c:pt>
              </c:numCache>
            </c:numRef>
          </c:val>
          <c:extLst>
            <c:ext xmlns:c16="http://schemas.microsoft.com/office/drawing/2014/chart" uri="{C3380CC4-5D6E-409C-BE32-E72D297353CC}">
              <c16:uniqueId val="{00000001-9348-4C09-A5B1-659F53740852}"/>
            </c:ext>
          </c:extLst>
        </c:ser>
        <c:ser>
          <c:idx val="2"/>
          <c:order val="2"/>
          <c:tx>
            <c:strRef>
              <c:f>'All Viz2'!$D$387:$D$389</c:f>
              <c:strCache>
                <c:ptCount val="1"/>
                <c:pt idx="0">
                  <c:v>Nano - Lung Inflammation</c:v>
                </c:pt>
              </c:strCache>
            </c:strRef>
          </c:tx>
          <c:spPr>
            <a:solidFill>
              <a:srgbClr val="2EC5F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Viz2'!$A$390:$A$422</c:f>
              <c:multiLvlStrCache>
                <c:ptCount val="24"/>
                <c:lvl>
                  <c:pt idx="0">
                    <c:v>C</c:v>
                  </c:pt>
                  <c:pt idx="1">
                    <c:v>E</c:v>
                  </c:pt>
                  <c:pt idx="2">
                    <c:v>A</c:v>
                  </c:pt>
                  <c:pt idx="3">
                    <c:v>B</c:v>
                  </c:pt>
                  <c:pt idx="4">
                    <c:v>C</c:v>
                  </c:pt>
                  <c:pt idx="5">
                    <c:v>D</c:v>
                  </c:pt>
                  <c:pt idx="6">
                    <c:v>C</c:v>
                  </c:pt>
                  <c:pt idx="7">
                    <c:v>D</c:v>
                  </c:pt>
                  <c:pt idx="8">
                    <c:v>B</c:v>
                  </c:pt>
                  <c:pt idx="9">
                    <c:v>C</c:v>
                  </c:pt>
                  <c:pt idx="10">
                    <c:v>D</c:v>
                  </c:pt>
                  <c:pt idx="11">
                    <c:v>E</c:v>
                  </c:pt>
                  <c:pt idx="12">
                    <c:v>A</c:v>
                  </c:pt>
                  <c:pt idx="13">
                    <c:v>B</c:v>
                  </c:pt>
                  <c:pt idx="14">
                    <c:v>C</c:v>
                  </c:pt>
                  <c:pt idx="15">
                    <c:v>D</c:v>
                  </c:pt>
                  <c:pt idx="16">
                    <c:v>C</c:v>
                  </c:pt>
                  <c:pt idx="17">
                    <c:v>D</c:v>
                  </c:pt>
                  <c:pt idx="18">
                    <c:v>E</c:v>
                  </c:pt>
                  <c:pt idx="19">
                    <c:v>B</c:v>
                  </c:pt>
                  <c:pt idx="20">
                    <c:v>C</c:v>
                  </c:pt>
                  <c:pt idx="21">
                    <c:v>D</c:v>
                  </c:pt>
                  <c:pt idx="22">
                    <c:v>B</c:v>
                  </c:pt>
                  <c:pt idx="23">
                    <c:v>C</c:v>
                  </c:pt>
                </c:lvl>
                <c:lvl>
                  <c:pt idx="0">
                    <c:v>Aluminum</c:v>
                  </c:pt>
                  <c:pt idx="2">
                    <c:v>Carbon black</c:v>
                  </c:pt>
                  <c:pt idx="6">
                    <c:v>Cerium</c:v>
                  </c:pt>
                  <c:pt idx="8">
                    <c:v>CNT</c:v>
                  </c:pt>
                  <c:pt idx="12">
                    <c:v>Silica</c:v>
                  </c:pt>
                  <c:pt idx="16">
                    <c:v>Silver</c:v>
                  </c:pt>
                  <c:pt idx="19">
                    <c:v>Titanium dioxide</c:v>
                  </c:pt>
                  <c:pt idx="22">
                    <c:v>Zinc</c:v>
                  </c:pt>
                </c:lvl>
              </c:multiLvlStrCache>
            </c:multiLvlStrRef>
          </c:cat>
          <c:val>
            <c:numRef>
              <c:f>'All Viz2'!$D$390:$D$422</c:f>
              <c:numCache>
                <c:formatCode>General</c:formatCode>
                <c:ptCount val="24"/>
                <c:pt idx="0">
                  <c:v>1</c:v>
                </c:pt>
                <c:pt idx="1">
                  <c:v>1</c:v>
                </c:pt>
                <c:pt idx="3">
                  <c:v>1</c:v>
                </c:pt>
                <c:pt idx="4">
                  <c:v>9</c:v>
                </c:pt>
                <c:pt idx="6">
                  <c:v>3</c:v>
                </c:pt>
                <c:pt idx="7">
                  <c:v>10</c:v>
                </c:pt>
                <c:pt idx="9">
                  <c:v>2</c:v>
                </c:pt>
                <c:pt idx="10">
                  <c:v>10</c:v>
                </c:pt>
                <c:pt idx="11">
                  <c:v>2</c:v>
                </c:pt>
                <c:pt idx="13">
                  <c:v>1</c:v>
                </c:pt>
                <c:pt idx="14">
                  <c:v>2</c:v>
                </c:pt>
                <c:pt idx="16">
                  <c:v>1</c:v>
                </c:pt>
                <c:pt idx="17">
                  <c:v>2</c:v>
                </c:pt>
                <c:pt idx="18">
                  <c:v>3</c:v>
                </c:pt>
                <c:pt idx="19">
                  <c:v>1</c:v>
                </c:pt>
                <c:pt idx="20">
                  <c:v>10</c:v>
                </c:pt>
                <c:pt idx="22">
                  <c:v>1</c:v>
                </c:pt>
                <c:pt idx="23">
                  <c:v>1</c:v>
                </c:pt>
              </c:numCache>
            </c:numRef>
          </c:val>
          <c:extLst>
            <c:ext xmlns:c16="http://schemas.microsoft.com/office/drawing/2014/chart" uri="{C3380CC4-5D6E-409C-BE32-E72D297353CC}">
              <c16:uniqueId val="{00000002-9348-4C09-A5B1-659F53740852}"/>
            </c:ext>
          </c:extLst>
        </c:ser>
        <c:dLbls>
          <c:dLblPos val="ctr"/>
          <c:showLegendKey val="0"/>
          <c:showVal val="1"/>
          <c:showCatName val="0"/>
          <c:showSerName val="0"/>
          <c:showPercent val="0"/>
          <c:showBubbleSize val="0"/>
        </c:dLbls>
        <c:gapWidth val="50"/>
        <c:overlap val="100"/>
        <c:axId val="1037865344"/>
        <c:axId val="1037866304"/>
      </c:barChart>
      <c:catAx>
        <c:axId val="103786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866304"/>
        <c:crosses val="autoZero"/>
        <c:auto val="1"/>
        <c:lblAlgn val="ctr"/>
        <c:lblOffset val="100"/>
        <c:noMultiLvlLbl val="0"/>
      </c:catAx>
      <c:valAx>
        <c:axId val="1037866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86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(120424).xlsx]All Viz2!PivotTable11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Distribution of OEBs by Material and Endpoint</a:t>
            </a:r>
          </a:p>
          <a:p>
            <a:pPr>
              <a:defRPr/>
            </a:pPr>
            <a:r>
              <a:rPr lang="en-US" sz="1400" b="0" i="0" u="none" strike="noStrike" kern="1200" spc="0" baseline="0">
                <a:solidFill>
                  <a:sysClr val="windowText" lastClr="000000">
                    <a:lumMod val="65000"/>
                    <a:lumOff val="35000"/>
                  </a:sysClr>
                </a:solidFill>
              </a:rPr>
              <a:t>Microscale for Top 10 Produced Nanomaterials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594B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47D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EC5F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'All Viz2'!$B$433:$B$435</c:f>
              <c:strCache>
                <c:ptCount val="1"/>
                <c:pt idx="0">
                  <c:v>Micro - Lung Cancer</c:v>
                </c:pt>
              </c:strCache>
            </c:strRef>
          </c:tx>
          <c:spPr>
            <a:solidFill>
              <a:srgbClr val="594B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Viz2'!$A$436:$A$446</c:f>
              <c:multiLvlStrCache>
                <c:ptCount val="7"/>
                <c:lvl>
                  <c:pt idx="0">
                    <c:v>D</c:v>
                  </c:pt>
                  <c:pt idx="1">
                    <c:v>B</c:v>
                  </c:pt>
                  <c:pt idx="2">
                    <c:v>C</c:v>
                  </c:pt>
                  <c:pt idx="3">
                    <c:v>D</c:v>
                  </c:pt>
                  <c:pt idx="4">
                    <c:v>A</c:v>
                  </c:pt>
                  <c:pt idx="5">
                    <c:v>B</c:v>
                  </c:pt>
                  <c:pt idx="6">
                    <c:v>C</c:v>
                  </c:pt>
                </c:lvl>
                <c:lvl>
                  <c:pt idx="0">
                    <c:v>Cerium</c:v>
                  </c:pt>
                  <c:pt idx="1">
                    <c:v>Silica</c:v>
                  </c:pt>
                  <c:pt idx="4">
                    <c:v>Titanium dioxide</c:v>
                  </c:pt>
                </c:lvl>
              </c:multiLvlStrCache>
            </c:multiLvlStrRef>
          </c:cat>
          <c:val>
            <c:numRef>
              <c:f>'All Viz2'!$B$436:$B$446</c:f>
              <c:numCache>
                <c:formatCode>General</c:formatCode>
                <c:ptCount val="7"/>
                <c:pt idx="3">
                  <c:v>1</c:v>
                </c:pt>
                <c:pt idx="6">
                  <c:v>2</c:v>
                </c:pt>
              </c:numCache>
            </c:numRef>
          </c:val>
          <c:extLst>
            <c:ext xmlns:c16="http://schemas.microsoft.com/office/drawing/2014/chart" uri="{C3380CC4-5D6E-409C-BE32-E72D297353CC}">
              <c16:uniqueId val="{00000000-5FD7-4C0F-B538-2695798A83CF}"/>
            </c:ext>
          </c:extLst>
        </c:ser>
        <c:ser>
          <c:idx val="1"/>
          <c:order val="1"/>
          <c:tx>
            <c:strRef>
              <c:f>'All Viz2'!$C$433:$C$435</c:f>
              <c:strCache>
                <c:ptCount val="1"/>
                <c:pt idx="0">
                  <c:v>Micro - Lung Fibrosis</c:v>
                </c:pt>
              </c:strCache>
            </c:strRef>
          </c:tx>
          <c:spPr>
            <a:solidFill>
              <a:srgbClr val="F47D2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Viz2'!$A$436:$A$446</c:f>
              <c:multiLvlStrCache>
                <c:ptCount val="7"/>
                <c:lvl>
                  <c:pt idx="0">
                    <c:v>D</c:v>
                  </c:pt>
                  <c:pt idx="1">
                    <c:v>B</c:v>
                  </c:pt>
                  <c:pt idx="2">
                    <c:v>C</c:v>
                  </c:pt>
                  <c:pt idx="3">
                    <c:v>D</c:v>
                  </c:pt>
                  <c:pt idx="4">
                    <c:v>A</c:v>
                  </c:pt>
                  <c:pt idx="5">
                    <c:v>B</c:v>
                  </c:pt>
                  <c:pt idx="6">
                    <c:v>C</c:v>
                  </c:pt>
                </c:lvl>
                <c:lvl>
                  <c:pt idx="0">
                    <c:v>Cerium</c:v>
                  </c:pt>
                  <c:pt idx="1">
                    <c:v>Silica</c:v>
                  </c:pt>
                  <c:pt idx="4">
                    <c:v>Titanium dioxide</c:v>
                  </c:pt>
                </c:lvl>
              </c:multiLvlStrCache>
            </c:multiLvlStrRef>
          </c:cat>
          <c:val>
            <c:numRef>
              <c:f>'All Viz2'!$C$436:$C$446</c:f>
              <c:numCache>
                <c:formatCode>General</c:formatCode>
                <c:ptCount val="7"/>
                <c:pt idx="1">
                  <c:v>2</c:v>
                </c:pt>
                <c:pt idx="3">
                  <c:v>2</c:v>
                </c:pt>
                <c:pt idx="4">
                  <c:v>2</c:v>
                </c:pt>
                <c:pt idx="5">
                  <c:v>1</c:v>
                </c:pt>
              </c:numCache>
            </c:numRef>
          </c:val>
          <c:extLst>
            <c:ext xmlns:c16="http://schemas.microsoft.com/office/drawing/2014/chart" uri="{C3380CC4-5D6E-409C-BE32-E72D297353CC}">
              <c16:uniqueId val="{00000001-5FD7-4C0F-B538-2695798A83CF}"/>
            </c:ext>
          </c:extLst>
        </c:ser>
        <c:ser>
          <c:idx val="2"/>
          <c:order val="2"/>
          <c:tx>
            <c:strRef>
              <c:f>'All Viz2'!$D$433:$D$435</c:f>
              <c:strCache>
                <c:ptCount val="1"/>
                <c:pt idx="0">
                  <c:v>Micro - Lung Inflammation</c:v>
                </c:pt>
              </c:strCache>
            </c:strRef>
          </c:tx>
          <c:spPr>
            <a:solidFill>
              <a:srgbClr val="2EC5F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Viz2'!$A$436:$A$446</c:f>
              <c:multiLvlStrCache>
                <c:ptCount val="7"/>
                <c:lvl>
                  <c:pt idx="0">
                    <c:v>D</c:v>
                  </c:pt>
                  <c:pt idx="1">
                    <c:v>B</c:v>
                  </c:pt>
                  <c:pt idx="2">
                    <c:v>C</c:v>
                  </c:pt>
                  <c:pt idx="3">
                    <c:v>D</c:v>
                  </c:pt>
                  <c:pt idx="4">
                    <c:v>A</c:v>
                  </c:pt>
                  <c:pt idx="5">
                    <c:v>B</c:v>
                  </c:pt>
                  <c:pt idx="6">
                    <c:v>C</c:v>
                  </c:pt>
                </c:lvl>
                <c:lvl>
                  <c:pt idx="0">
                    <c:v>Cerium</c:v>
                  </c:pt>
                  <c:pt idx="1">
                    <c:v>Silica</c:v>
                  </c:pt>
                  <c:pt idx="4">
                    <c:v>Titanium dioxide</c:v>
                  </c:pt>
                </c:lvl>
              </c:multiLvlStrCache>
            </c:multiLvlStrRef>
          </c:cat>
          <c:val>
            <c:numRef>
              <c:f>'All Viz2'!$D$436:$D$446</c:f>
              <c:numCache>
                <c:formatCode>General</c:formatCode>
                <c:ptCount val="7"/>
                <c:pt idx="0">
                  <c:v>2</c:v>
                </c:pt>
                <c:pt idx="2">
                  <c:v>3</c:v>
                </c:pt>
                <c:pt idx="3">
                  <c:v>5</c:v>
                </c:pt>
                <c:pt idx="5">
                  <c:v>4</c:v>
                </c:pt>
                <c:pt idx="6">
                  <c:v>1</c:v>
                </c:pt>
              </c:numCache>
            </c:numRef>
          </c:val>
          <c:extLst>
            <c:ext xmlns:c16="http://schemas.microsoft.com/office/drawing/2014/chart" uri="{C3380CC4-5D6E-409C-BE32-E72D297353CC}">
              <c16:uniqueId val="{00000002-5FD7-4C0F-B538-2695798A83CF}"/>
            </c:ext>
          </c:extLst>
        </c:ser>
        <c:dLbls>
          <c:dLblPos val="ctr"/>
          <c:showLegendKey val="0"/>
          <c:showVal val="1"/>
          <c:showCatName val="0"/>
          <c:showSerName val="0"/>
          <c:showPercent val="0"/>
          <c:showBubbleSize val="0"/>
        </c:dLbls>
        <c:gapWidth val="50"/>
        <c:overlap val="100"/>
        <c:axId val="1517295391"/>
        <c:axId val="1517300671"/>
      </c:barChart>
      <c:catAx>
        <c:axId val="1517295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300671"/>
        <c:crosses val="autoZero"/>
        <c:auto val="1"/>
        <c:lblAlgn val="ctr"/>
        <c:lblOffset val="100"/>
        <c:noMultiLvlLbl val="0"/>
      </c:catAx>
      <c:valAx>
        <c:axId val="1517300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295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(120424).xlsx]All Viz2!PivotTable12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Distribution of OEBs by Material and Endpoint</a:t>
            </a:r>
          </a:p>
          <a:p>
            <a:pPr>
              <a:defRPr/>
            </a:pPr>
            <a:r>
              <a:rPr lang="en-US" sz="1400" b="0" i="0" u="none" strike="noStrike" kern="1200" spc="0" baseline="0">
                <a:solidFill>
                  <a:sysClr val="windowText" lastClr="000000">
                    <a:lumMod val="65000"/>
                    <a:lumOff val="35000"/>
                  </a:sysClr>
                </a:solidFill>
              </a:rPr>
              <a:t>Top 10 Produced Nanomaterials + Indium + Graphene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594B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47D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EC5F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'All Viz2'!$B$463:$B$465</c:f>
              <c:strCache>
                <c:ptCount val="1"/>
                <c:pt idx="0">
                  <c:v>Nano - Lung Cancer</c:v>
                </c:pt>
              </c:strCache>
            </c:strRef>
          </c:tx>
          <c:spPr>
            <a:solidFill>
              <a:srgbClr val="594B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Viz2'!$A$466:$A$502</c:f>
              <c:multiLvlStrCache>
                <c:ptCount val="26"/>
                <c:lvl>
                  <c:pt idx="0">
                    <c:v>C</c:v>
                  </c:pt>
                  <c:pt idx="1">
                    <c:v>E</c:v>
                  </c:pt>
                  <c:pt idx="2">
                    <c:v>A</c:v>
                  </c:pt>
                  <c:pt idx="3">
                    <c:v>B</c:v>
                  </c:pt>
                  <c:pt idx="4">
                    <c:v>C</c:v>
                  </c:pt>
                  <c:pt idx="5">
                    <c:v>D</c:v>
                  </c:pt>
                  <c:pt idx="6">
                    <c:v>C</c:v>
                  </c:pt>
                  <c:pt idx="7">
                    <c:v>D</c:v>
                  </c:pt>
                  <c:pt idx="8">
                    <c:v>B</c:v>
                  </c:pt>
                  <c:pt idx="9">
                    <c:v>C</c:v>
                  </c:pt>
                  <c:pt idx="10">
                    <c:v>D</c:v>
                  </c:pt>
                  <c:pt idx="11">
                    <c:v>E</c:v>
                  </c:pt>
                  <c:pt idx="12">
                    <c:v>C</c:v>
                  </c:pt>
                  <c:pt idx="13">
                    <c:v>D</c:v>
                  </c:pt>
                  <c:pt idx="14">
                    <c:v>A</c:v>
                  </c:pt>
                  <c:pt idx="15">
                    <c:v>B</c:v>
                  </c:pt>
                  <c:pt idx="16">
                    <c:v>C</c:v>
                  </c:pt>
                  <c:pt idx="17">
                    <c:v>D</c:v>
                  </c:pt>
                  <c:pt idx="18">
                    <c:v>C</c:v>
                  </c:pt>
                  <c:pt idx="19">
                    <c:v>D</c:v>
                  </c:pt>
                  <c:pt idx="20">
                    <c:v>E</c:v>
                  </c:pt>
                  <c:pt idx="21">
                    <c:v>B</c:v>
                  </c:pt>
                  <c:pt idx="22">
                    <c:v>C</c:v>
                  </c:pt>
                  <c:pt idx="23">
                    <c:v>D</c:v>
                  </c:pt>
                  <c:pt idx="24">
                    <c:v>B</c:v>
                  </c:pt>
                  <c:pt idx="25">
                    <c:v>C</c:v>
                  </c:pt>
                </c:lvl>
                <c:lvl>
                  <c:pt idx="0">
                    <c:v>Aluminum</c:v>
                  </c:pt>
                  <c:pt idx="2">
                    <c:v>Carbon black</c:v>
                  </c:pt>
                  <c:pt idx="6">
                    <c:v>Cerium</c:v>
                  </c:pt>
                  <c:pt idx="8">
                    <c:v>CNT</c:v>
                  </c:pt>
                  <c:pt idx="12">
                    <c:v>Graphene</c:v>
                  </c:pt>
                  <c:pt idx="13">
                    <c:v>Indium</c:v>
                  </c:pt>
                  <c:pt idx="14">
                    <c:v>Silica</c:v>
                  </c:pt>
                  <c:pt idx="18">
                    <c:v>Silver</c:v>
                  </c:pt>
                  <c:pt idx="21">
                    <c:v>Titanium dioxide</c:v>
                  </c:pt>
                  <c:pt idx="24">
                    <c:v>Zinc</c:v>
                  </c:pt>
                </c:lvl>
              </c:multiLvlStrCache>
            </c:multiLvlStrRef>
          </c:cat>
          <c:val>
            <c:numRef>
              <c:f>'All Viz2'!$B$466:$B$502</c:f>
              <c:numCache>
                <c:formatCode>General</c:formatCode>
                <c:ptCount val="26"/>
                <c:pt idx="5">
                  <c:v>2</c:v>
                </c:pt>
                <c:pt idx="10">
                  <c:v>2</c:v>
                </c:pt>
                <c:pt idx="23">
                  <c:v>1</c:v>
                </c:pt>
              </c:numCache>
            </c:numRef>
          </c:val>
          <c:extLst>
            <c:ext xmlns:c16="http://schemas.microsoft.com/office/drawing/2014/chart" uri="{C3380CC4-5D6E-409C-BE32-E72D297353CC}">
              <c16:uniqueId val="{00000000-B1C6-474F-8B3A-CC805BD636E7}"/>
            </c:ext>
          </c:extLst>
        </c:ser>
        <c:ser>
          <c:idx val="1"/>
          <c:order val="1"/>
          <c:tx>
            <c:strRef>
              <c:f>'All Viz2'!$C$463:$C$465</c:f>
              <c:strCache>
                <c:ptCount val="1"/>
                <c:pt idx="0">
                  <c:v>Nano - Lung Fibrosis</c:v>
                </c:pt>
              </c:strCache>
            </c:strRef>
          </c:tx>
          <c:spPr>
            <a:solidFill>
              <a:srgbClr val="F47D2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Viz2'!$A$466:$A$502</c:f>
              <c:multiLvlStrCache>
                <c:ptCount val="26"/>
                <c:lvl>
                  <c:pt idx="0">
                    <c:v>C</c:v>
                  </c:pt>
                  <c:pt idx="1">
                    <c:v>E</c:v>
                  </c:pt>
                  <c:pt idx="2">
                    <c:v>A</c:v>
                  </c:pt>
                  <c:pt idx="3">
                    <c:v>B</c:v>
                  </c:pt>
                  <c:pt idx="4">
                    <c:v>C</c:v>
                  </c:pt>
                  <c:pt idx="5">
                    <c:v>D</c:v>
                  </c:pt>
                  <c:pt idx="6">
                    <c:v>C</c:v>
                  </c:pt>
                  <c:pt idx="7">
                    <c:v>D</c:v>
                  </c:pt>
                  <c:pt idx="8">
                    <c:v>B</c:v>
                  </c:pt>
                  <c:pt idx="9">
                    <c:v>C</c:v>
                  </c:pt>
                  <c:pt idx="10">
                    <c:v>D</c:v>
                  </c:pt>
                  <c:pt idx="11">
                    <c:v>E</c:v>
                  </c:pt>
                  <c:pt idx="12">
                    <c:v>C</c:v>
                  </c:pt>
                  <c:pt idx="13">
                    <c:v>D</c:v>
                  </c:pt>
                  <c:pt idx="14">
                    <c:v>A</c:v>
                  </c:pt>
                  <c:pt idx="15">
                    <c:v>B</c:v>
                  </c:pt>
                  <c:pt idx="16">
                    <c:v>C</c:v>
                  </c:pt>
                  <c:pt idx="17">
                    <c:v>D</c:v>
                  </c:pt>
                  <c:pt idx="18">
                    <c:v>C</c:v>
                  </c:pt>
                  <c:pt idx="19">
                    <c:v>D</c:v>
                  </c:pt>
                  <c:pt idx="20">
                    <c:v>E</c:v>
                  </c:pt>
                  <c:pt idx="21">
                    <c:v>B</c:v>
                  </c:pt>
                  <c:pt idx="22">
                    <c:v>C</c:v>
                  </c:pt>
                  <c:pt idx="23">
                    <c:v>D</c:v>
                  </c:pt>
                  <c:pt idx="24">
                    <c:v>B</c:v>
                  </c:pt>
                  <c:pt idx="25">
                    <c:v>C</c:v>
                  </c:pt>
                </c:lvl>
                <c:lvl>
                  <c:pt idx="0">
                    <c:v>Aluminum</c:v>
                  </c:pt>
                  <c:pt idx="2">
                    <c:v>Carbon black</c:v>
                  </c:pt>
                  <c:pt idx="6">
                    <c:v>Cerium</c:v>
                  </c:pt>
                  <c:pt idx="8">
                    <c:v>CNT</c:v>
                  </c:pt>
                  <c:pt idx="12">
                    <c:v>Graphene</c:v>
                  </c:pt>
                  <c:pt idx="13">
                    <c:v>Indium</c:v>
                  </c:pt>
                  <c:pt idx="14">
                    <c:v>Silica</c:v>
                  </c:pt>
                  <c:pt idx="18">
                    <c:v>Silver</c:v>
                  </c:pt>
                  <c:pt idx="21">
                    <c:v>Titanium dioxide</c:v>
                  </c:pt>
                  <c:pt idx="24">
                    <c:v>Zinc</c:v>
                  </c:pt>
                </c:lvl>
              </c:multiLvlStrCache>
            </c:multiLvlStrRef>
          </c:cat>
          <c:val>
            <c:numRef>
              <c:f>'All Viz2'!$C$466:$C$502</c:f>
              <c:numCache>
                <c:formatCode>General</c:formatCode>
                <c:ptCount val="26"/>
                <c:pt idx="2">
                  <c:v>1</c:v>
                </c:pt>
                <c:pt idx="3">
                  <c:v>2</c:v>
                </c:pt>
                <c:pt idx="4">
                  <c:v>2</c:v>
                </c:pt>
                <c:pt idx="6">
                  <c:v>1</c:v>
                </c:pt>
                <c:pt idx="8">
                  <c:v>2</c:v>
                </c:pt>
                <c:pt idx="9">
                  <c:v>2</c:v>
                </c:pt>
                <c:pt idx="10">
                  <c:v>3</c:v>
                </c:pt>
                <c:pt idx="14">
                  <c:v>4</c:v>
                </c:pt>
                <c:pt idx="15">
                  <c:v>4</c:v>
                </c:pt>
                <c:pt idx="17">
                  <c:v>1</c:v>
                </c:pt>
                <c:pt idx="21">
                  <c:v>1</c:v>
                </c:pt>
                <c:pt idx="22">
                  <c:v>2</c:v>
                </c:pt>
              </c:numCache>
            </c:numRef>
          </c:val>
          <c:extLst>
            <c:ext xmlns:c16="http://schemas.microsoft.com/office/drawing/2014/chart" uri="{C3380CC4-5D6E-409C-BE32-E72D297353CC}">
              <c16:uniqueId val="{00000001-B1C6-474F-8B3A-CC805BD636E7}"/>
            </c:ext>
          </c:extLst>
        </c:ser>
        <c:ser>
          <c:idx val="2"/>
          <c:order val="2"/>
          <c:tx>
            <c:strRef>
              <c:f>'All Viz2'!$D$463:$D$465</c:f>
              <c:strCache>
                <c:ptCount val="1"/>
                <c:pt idx="0">
                  <c:v>Nano - Lung Inflammation</c:v>
                </c:pt>
              </c:strCache>
            </c:strRef>
          </c:tx>
          <c:spPr>
            <a:solidFill>
              <a:srgbClr val="2EC5F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Viz2'!$A$466:$A$502</c:f>
              <c:multiLvlStrCache>
                <c:ptCount val="26"/>
                <c:lvl>
                  <c:pt idx="0">
                    <c:v>C</c:v>
                  </c:pt>
                  <c:pt idx="1">
                    <c:v>E</c:v>
                  </c:pt>
                  <c:pt idx="2">
                    <c:v>A</c:v>
                  </c:pt>
                  <c:pt idx="3">
                    <c:v>B</c:v>
                  </c:pt>
                  <c:pt idx="4">
                    <c:v>C</c:v>
                  </c:pt>
                  <c:pt idx="5">
                    <c:v>D</c:v>
                  </c:pt>
                  <c:pt idx="6">
                    <c:v>C</c:v>
                  </c:pt>
                  <c:pt idx="7">
                    <c:v>D</c:v>
                  </c:pt>
                  <c:pt idx="8">
                    <c:v>B</c:v>
                  </c:pt>
                  <c:pt idx="9">
                    <c:v>C</c:v>
                  </c:pt>
                  <c:pt idx="10">
                    <c:v>D</c:v>
                  </c:pt>
                  <c:pt idx="11">
                    <c:v>E</c:v>
                  </c:pt>
                  <c:pt idx="12">
                    <c:v>C</c:v>
                  </c:pt>
                  <c:pt idx="13">
                    <c:v>D</c:v>
                  </c:pt>
                  <c:pt idx="14">
                    <c:v>A</c:v>
                  </c:pt>
                  <c:pt idx="15">
                    <c:v>B</c:v>
                  </c:pt>
                  <c:pt idx="16">
                    <c:v>C</c:v>
                  </c:pt>
                  <c:pt idx="17">
                    <c:v>D</c:v>
                  </c:pt>
                  <c:pt idx="18">
                    <c:v>C</c:v>
                  </c:pt>
                  <c:pt idx="19">
                    <c:v>D</c:v>
                  </c:pt>
                  <c:pt idx="20">
                    <c:v>E</c:v>
                  </c:pt>
                  <c:pt idx="21">
                    <c:v>B</c:v>
                  </c:pt>
                  <c:pt idx="22">
                    <c:v>C</c:v>
                  </c:pt>
                  <c:pt idx="23">
                    <c:v>D</c:v>
                  </c:pt>
                  <c:pt idx="24">
                    <c:v>B</c:v>
                  </c:pt>
                  <c:pt idx="25">
                    <c:v>C</c:v>
                  </c:pt>
                </c:lvl>
                <c:lvl>
                  <c:pt idx="0">
                    <c:v>Aluminum</c:v>
                  </c:pt>
                  <c:pt idx="2">
                    <c:v>Carbon black</c:v>
                  </c:pt>
                  <c:pt idx="6">
                    <c:v>Cerium</c:v>
                  </c:pt>
                  <c:pt idx="8">
                    <c:v>CNT</c:v>
                  </c:pt>
                  <c:pt idx="12">
                    <c:v>Graphene</c:v>
                  </c:pt>
                  <c:pt idx="13">
                    <c:v>Indium</c:v>
                  </c:pt>
                  <c:pt idx="14">
                    <c:v>Silica</c:v>
                  </c:pt>
                  <c:pt idx="18">
                    <c:v>Silver</c:v>
                  </c:pt>
                  <c:pt idx="21">
                    <c:v>Titanium dioxide</c:v>
                  </c:pt>
                  <c:pt idx="24">
                    <c:v>Zinc</c:v>
                  </c:pt>
                </c:lvl>
              </c:multiLvlStrCache>
            </c:multiLvlStrRef>
          </c:cat>
          <c:val>
            <c:numRef>
              <c:f>'All Viz2'!$D$466:$D$502</c:f>
              <c:numCache>
                <c:formatCode>General</c:formatCode>
                <c:ptCount val="26"/>
                <c:pt idx="0">
                  <c:v>1</c:v>
                </c:pt>
                <c:pt idx="1">
                  <c:v>1</c:v>
                </c:pt>
                <c:pt idx="3">
                  <c:v>1</c:v>
                </c:pt>
                <c:pt idx="4">
                  <c:v>9</c:v>
                </c:pt>
                <c:pt idx="6">
                  <c:v>3</c:v>
                </c:pt>
                <c:pt idx="7">
                  <c:v>10</c:v>
                </c:pt>
                <c:pt idx="9">
                  <c:v>2</c:v>
                </c:pt>
                <c:pt idx="10">
                  <c:v>10</c:v>
                </c:pt>
                <c:pt idx="11">
                  <c:v>2</c:v>
                </c:pt>
                <c:pt idx="12">
                  <c:v>1</c:v>
                </c:pt>
                <c:pt idx="13">
                  <c:v>1</c:v>
                </c:pt>
                <c:pt idx="15">
                  <c:v>1</c:v>
                </c:pt>
                <c:pt idx="16">
                  <c:v>2</c:v>
                </c:pt>
                <c:pt idx="18">
                  <c:v>1</c:v>
                </c:pt>
                <c:pt idx="19">
                  <c:v>2</c:v>
                </c:pt>
                <c:pt idx="20">
                  <c:v>3</c:v>
                </c:pt>
                <c:pt idx="21">
                  <c:v>1</c:v>
                </c:pt>
                <c:pt idx="22">
                  <c:v>10</c:v>
                </c:pt>
                <c:pt idx="24">
                  <c:v>1</c:v>
                </c:pt>
                <c:pt idx="25">
                  <c:v>1</c:v>
                </c:pt>
              </c:numCache>
            </c:numRef>
          </c:val>
          <c:extLst>
            <c:ext xmlns:c16="http://schemas.microsoft.com/office/drawing/2014/chart" uri="{C3380CC4-5D6E-409C-BE32-E72D297353CC}">
              <c16:uniqueId val="{00000002-B1C6-474F-8B3A-CC805BD636E7}"/>
            </c:ext>
          </c:extLst>
        </c:ser>
        <c:dLbls>
          <c:dLblPos val="ctr"/>
          <c:showLegendKey val="0"/>
          <c:showVal val="1"/>
          <c:showCatName val="0"/>
          <c:showSerName val="0"/>
          <c:showPercent val="0"/>
          <c:showBubbleSize val="0"/>
        </c:dLbls>
        <c:gapWidth val="50"/>
        <c:overlap val="100"/>
        <c:axId val="1697827280"/>
        <c:axId val="1697826800"/>
      </c:barChart>
      <c:catAx>
        <c:axId val="1697827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826800"/>
        <c:crosses val="autoZero"/>
        <c:auto val="1"/>
        <c:lblAlgn val="ctr"/>
        <c:lblOffset val="100"/>
        <c:noMultiLvlLbl val="0"/>
      </c:catAx>
      <c:valAx>
        <c:axId val="169782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827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(120424).xlsx]All Viz2!PivotTable13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Distribution of OEBs by Material and Endpoint</a:t>
            </a:r>
          </a:p>
          <a:p>
            <a:pPr>
              <a:defRPr/>
            </a:pPr>
            <a:r>
              <a:rPr lang="en-US" sz="1400" b="0" i="0" u="none" strike="noStrike" kern="1200" spc="0" baseline="0">
                <a:solidFill>
                  <a:sysClr val="windowText" lastClr="000000">
                    <a:lumMod val="65000"/>
                    <a:lumOff val="35000"/>
                  </a:sysClr>
                </a:solidFill>
              </a:rPr>
              <a:t>Microscale for Top 10 Produced Nanomaterials + Indium + Graphene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594B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47D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EC5F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'All Viz2'!$B$523:$B$525</c:f>
              <c:strCache>
                <c:ptCount val="1"/>
                <c:pt idx="0">
                  <c:v>Micro - Lung Cancer</c:v>
                </c:pt>
              </c:strCache>
            </c:strRef>
          </c:tx>
          <c:spPr>
            <a:solidFill>
              <a:srgbClr val="594B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Viz2'!$A$526:$A$540</c:f>
              <c:multiLvlStrCache>
                <c:ptCount val="10"/>
                <c:lvl>
                  <c:pt idx="0">
                    <c:v>D</c:v>
                  </c:pt>
                  <c:pt idx="1">
                    <c:v>C</c:v>
                  </c:pt>
                  <c:pt idx="2">
                    <c:v>D</c:v>
                  </c:pt>
                  <c:pt idx="3">
                    <c:v>E</c:v>
                  </c:pt>
                  <c:pt idx="4">
                    <c:v>B</c:v>
                  </c:pt>
                  <c:pt idx="5">
                    <c:v>C</c:v>
                  </c:pt>
                  <c:pt idx="6">
                    <c:v>D</c:v>
                  </c:pt>
                  <c:pt idx="7">
                    <c:v>A</c:v>
                  </c:pt>
                  <c:pt idx="8">
                    <c:v>B</c:v>
                  </c:pt>
                  <c:pt idx="9">
                    <c:v>C</c:v>
                  </c:pt>
                </c:lvl>
                <c:lvl>
                  <c:pt idx="0">
                    <c:v>Cerium</c:v>
                  </c:pt>
                  <c:pt idx="1">
                    <c:v>Indium</c:v>
                  </c:pt>
                  <c:pt idx="4">
                    <c:v>Silica</c:v>
                  </c:pt>
                  <c:pt idx="7">
                    <c:v>Titanium dioxide</c:v>
                  </c:pt>
                </c:lvl>
              </c:multiLvlStrCache>
            </c:multiLvlStrRef>
          </c:cat>
          <c:val>
            <c:numRef>
              <c:f>'All Viz2'!$B$526:$B$540</c:f>
              <c:numCache>
                <c:formatCode>General</c:formatCode>
                <c:ptCount val="10"/>
                <c:pt idx="2">
                  <c:v>3</c:v>
                </c:pt>
                <c:pt idx="3">
                  <c:v>1</c:v>
                </c:pt>
                <c:pt idx="6">
                  <c:v>1</c:v>
                </c:pt>
                <c:pt idx="9">
                  <c:v>2</c:v>
                </c:pt>
              </c:numCache>
            </c:numRef>
          </c:val>
          <c:extLst>
            <c:ext xmlns:c16="http://schemas.microsoft.com/office/drawing/2014/chart" uri="{C3380CC4-5D6E-409C-BE32-E72D297353CC}">
              <c16:uniqueId val="{00000000-D8F9-48FB-96D8-4F12B07F7AD2}"/>
            </c:ext>
          </c:extLst>
        </c:ser>
        <c:ser>
          <c:idx val="1"/>
          <c:order val="1"/>
          <c:tx>
            <c:strRef>
              <c:f>'All Viz2'!$C$523:$C$525</c:f>
              <c:strCache>
                <c:ptCount val="1"/>
                <c:pt idx="0">
                  <c:v>Micro - Lung Fibrosis</c:v>
                </c:pt>
              </c:strCache>
            </c:strRef>
          </c:tx>
          <c:spPr>
            <a:solidFill>
              <a:srgbClr val="F47D2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Viz2'!$A$526:$A$540</c:f>
              <c:multiLvlStrCache>
                <c:ptCount val="10"/>
                <c:lvl>
                  <c:pt idx="0">
                    <c:v>D</c:v>
                  </c:pt>
                  <c:pt idx="1">
                    <c:v>C</c:v>
                  </c:pt>
                  <c:pt idx="2">
                    <c:v>D</c:v>
                  </c:pt>
                  <c:pt idx="3">
                    <c:v>E</c:v>
                  </c:pt>
                  <c:pt idx="4">
                    <c:v>B</c:v>
                  </c:pt>
                  <c:pt idx="5">
                    <c:v>C</c:v>
                  </c:pt>
                  <c:pt idx="6">
                    <c:v>D</c:v>
                  </c:pt>
                  <c:pt idx="7">
                    <c:v>A</c:v>
                  </c:pt>
                  <c:pt idx="8">
                    <c:v>B</c:v>
                  </c:pt>
                  <c:pt idx="9">
                    <c:v>C</c:v>
                  </c:pt>
                </c:lvl>
                <c:lvl>
                  <c:pt idx="0">
                    <c:v>Cerium</c:v>
                  </c:pt>
                  <c:pt idx="1">
                    <c:v>Indium</c:v>
                  </c:pt>
                  <c:pt idx="4">
                    <c:v>Silica</c:v>
                  </c:pt>
                  <c:pt idx="7">
                    <c:v>Titanium dioxide</c:v>
                  </c:pt>
                </c:lvl>
              </c:multiLvlStrCache>
            </c:multiLvlStrRef>
          </c:cat>
          <c:val>
            <c:numRef>
              <c:f>'All Viz2'!$C$526:$C$540</c:f>
              <c:numCache>
                <c:formatCode>General</c:formatCode>
                <c:ptCount val="10"/>
                <c:pt idx="1">
                  <c:v>1</c:v>
                </c:pt>
                <c:pt idx="2">
                  <c:v>2</c:v>
                </c:pt>
                <c:pt idx="3">
                  <c:v>11</c:v>
                </c:pt>
                <c:pt idx="4">
                  <c:v>2</c:v>
                </c:pt>
                <c:pt idx="6">
                  <c:v>2</c:v>
                </c:pt>
                <c:pt idx="7">
                  <c:v>2</c:v>
                </c:pt>
                <c:pt idx="8">
                  <c:v>1</c:v>
                </c:pt>
              </c:numCache>
            </c:numRef>
          </c:val>
          <c:extLst>
            <c:ext xmlns:c16="http://schemas.microsoft.com/office/drawing/2014/chart" uri="{C3380CC4-5D6E-409C-BE32-E72D297353CC}">
              <c16:uniqueId val="{00000001-D8F9-48FB-96D8-4F12B07F7AD2}"/>
            </c:ext>
          </c:extLst>
        </c:ser>
        <c:ser>
          <c:idx val="2"/>
          <c:order val="2"/>
          <c:tx>
            <c:strRef>
              <c:f>'All Viz2'!$D$523:$D$525</c:f>
              <c:strCache>
                <c:ptCount val="1"/>
                <c:pt idx="0">
                  <c:v>Micro - Lung Inflammation</c:v>
                </c:pt>
              </c:strCache>
            </c:strRef>
          </c:tx>
          <c:spPr>
            <a:solidFill>
              <a:srgbClr val="2EC5F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Viz2'!$A$526:$A$540</c:f>
              <c:multiLvlStrCache>
                <c:ptCount val="10"/>
                <c:lvl>
                  <c:pt idx="0">
                    <c:v>D</c:v>
                  </c:pt>
                  <c:pt idx="1">
                    <c:v>C</c:v>
                  </c:pt>
                  <c:pt idx="2">
                    <c:v>D</c:v>
                  </c:pt>
                  <c:pt idx="3">
                    <c:v>E</c:v>
                  </c:pt>
                  <c:pt idx="4">
                    <c:v>B</c:v>
                  </c:pt>
                  <c:pt idx="5">
                    <c:v>C</c:v>
                  </c:pt>
                  <c:pt idx="6">
                    <c:v>D</c:v>
                  </c:pt>
                  <c:pt idx="7">
                    <c:v>A</c:v>
                  </c:pt>
                  <c:pt idx="8">
                    <c:v>B</c:v>
                  </c:pt>
                  <c:pt idx="9">
                    <c:v>C</c:v>
                  </c:pt>
                </c:lvl>
                <c:lvl>
                  <c:pt idx="0">
                    <c:v>Cerium</c:v>
                  </c:pt>
                  <c:pt idx="1">
                    <c:v>Indium</c:v>
                  </c:pt>
                  <c:pt idx="4">
                    <c:v>Silica</c:v>
                  </c:pt>
                  <c:pt idx="7">
                    <c:v>Titanium dioxide</c:v>
                  </c:pt>
                </c:lvl>
              </c:multiLvlStrCache>
            </c:multiLvlStrRef>
          </c:cat>
          <c:val>
            <c:numRef>
              <c:f>'All Viz2'!$D$526:$D$540</c:f>
              <c:numCache>
                <c:formatCode>General</c:formatCode>
                <c:ptCount val="10"/>
                <c:pt idx="0">
                  <c:v>2</c:v>
                </c:pt>
                <c:pt idx="2">
                  <c:v>10</c:v>
                </c:pt>
                <c:pt idx="3">
                  <c:v>4</c:v>
                </c:pt>
                <c:pt idx="5">
                  <c:v>3</c:v>
                </c:pt>
                <c:pt idx="6">
                  <c:v>5</c:v>
                </c:pt>
                <c:pt idx="8">
                  <c:v>4</c:v>
                </c:pt>
                <c:pt idx="9">
                  <c:v>1</c:v>
                </c:pt>
              </c:numCache>
            </c:numRef>
          </c:val>
          <c:extLst>
            <c:ext xmlns:c16="http://schemas.microsoft.com/office/drawing/2014/chart" uri="{C3380CC4-5D6E-409C-BE32-E72D297353CC}">
              <c16:uniqueId val="{00000002-D8F9-48FB-96D8-4F12B07F7AD2}"/>
            </c:ext>
          </c:extLst>
        </c:ser>
        <c:dLbls>
          <c:dLblPos val="ctr"/>
          <c:showLegendKey val="0"/>
          <c:showVal val="1"/>
          <c:showCatName val="0"/>
          <c:showSerName val="0"/>
          <c:showPercent val="0"/>
          <c:showBubbleSize val="0"/>
        </c:dLbls>
        <c:gapWidth val="50"/>
        <c:overlap val="100"/>
        <c:axId val="1815501407"/>
        <c:axId val="1815496127"/>
      </c:barChart>
      <c:catAx>
        <c:axId val="1815501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496127"/>
        <c:crosses val="autoZero"/>
        <c:auto val="1"/>
        <c:lblAlgn val="ctr"/>
        <c:lblOffset val="100"/>
        <c:noMultiLvlLbl val="0"/>
      </c:catAx>
      <c:valAx>
        <c:axId val="1815496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501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(120424).xlsx]All Viz2!PivotTable14</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'All Viz2'!$B$570:$B$572</c:f>
              <c:strCache>
                <c:ptCount val="1"/>
                <c:pt idx="0">
                  <c:v>Micro - Lung Cancer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Viz2'!$A$573:$A$600</c:f>
              <c:multiLvlStrCache>
                <c:ptCount val="21"/>
                <c:lvl>
                  <c:pt idx="0">
                    <c:v>A</c:v>
                  </c:pt>
                  <c:pt idx="1">
                    <c:v>B</c:v>
                  </c:pt>
                  <c:pt idx="2">
                    <c:v>C</c:v>
                  </c:pt>
                  <c:pt idx="3">
                    <c:v>D</c:v>
                  </c:pt>
                  <c:pt idx="4">
                    <c:v>C</c:v>
                  </c:pt>
                  <c:pt idx="5">
                    <c:v>D</c:v>
                  </c:pt>
                  <c:pt idx="6">
                    <c:v>B</c:v>
                  </c:pt>
                  <c:pt idx="7">
                    <c:v>C</c:v>
                  </c:pt>
                  <c:pt idx="8">
                    <c:v>D</c:v>
                  </c:pt>
                  <c:pt idx="9">
                    <c:v>E</c:v>
                  </c:pt>
                  <c:pt idx="10">
                    <c:v>C</c:v>
                  </c:pt>
                  <c:pt idx="11">
                    <c:v>D</c:v>
                  </c:pt>
                  <c:pt idx="12">
                    <c:v>E</c:v>
                  </c:pt>
                  <c:pt idx="13">
                    <c:v>A</c:v>
                  </c:pt>
                  <c:pt idx="14">
                    <c:v>B</c:v>
                  </c:pt>
                  <c:pt idx="15">
                    <c:v>C</c:v>
                  </c:pt>
                  <c:pt idx="16">
                    <c:v>D</c:v>
                  </c:pt>
                  <c:pt idx="17">
                    <c:v>A</c:v>
                  </c:pt>
                  <c:pt idx="18">
                    <c:v>B</c:v>
                  </c:pt>
                  <c:pt idx="19">
                    <c:v>C</c:v>
                  </c:pt>
                  <c:pt idx="20">
                    <c:v>D</c:v>
                  </c:pt>
                </c:lvl>
                <c:lvl>
                  <c:pt idx="0">
                    <c:v>Carbon black</c:v>
                  </c:pt>
                  <c:pt idx="4">
                    <c:v>Cerium</c:v>
                  </c:pt>
                  <c:pt idx="6">
                    <c:v>CNT</c:v>
                  </c:pt>
                  <c:pt idx="10">
                    <c:v>Indium</c:v>
                  </c:pt>
                  <c:pt idx="13">
                    <c:v>Silica</c:v>
                  </c:pt>
                  <c:pt idx="17">
                    <c:v>Titanium dioxide</c:v>
                  </c:pt>
                </c:lvl>
              </c:multiLvlStrCache>
            </c:multiLvlStrRef>
          </c:cat>
          <c:val>
            <c:numRef>
              <c:f>'All Viz2'!$B$573:$B$600</c:f>
              <c:numCache>
                <c:formatCode>General</c:formatCode>
                <c:ptCount val="21"/>
                <c:pt idx="11">
                  <c:v>3</c:v>
                </c:pt>
                <c:pt idx="12">
                  <c:v>1</c:v>
                </c:pt>
                <c:pt idx="16">
                  <c:v>1</c:v>
                </c:pt>
                <c:pt idx="19">
                  <c:v>2</c:v>
                </c:pt>
              </c:numCache>
            </c:numRef>
          </c:val>
          <c:extLst>
            <c:ext xmlns:c16="http://schemas.microsoft.com/office/drawing/2014/chart" uri="{C3380CC4-5D6E-409C-BE32-E72D297353CC}">
              <c16:uniqueId val="{00000000-389E-4D22-848F-7CDF55BBBD46}"/>
            </c:ext>
          </c:extLst>
        </c:ser>
        <c:ser>
          <c:idx val="1"/>
          <c:order val="1"/>
          <c:tx>
            <c:strRef>
              <c:f>'All Viz2'!$C$570:$C$572</c:f>
              <c:strCache>
                <c:ptCount val="1"/>
                <c:pt idx="0">
                  <c:v>Micro - Lung Fibrosis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Viz2'!$A$573:$A$600</c:f>
              <c:multiLvlStrCache>
                <c:ptCount val="21"/>
                <c:lvl>
                  <c:pt idx="0">
                    <c:v>A</c:v>
                  </c:pt>
                  <c:pt idx="1">
                    <c:v>B</c:v>
                  </c:pt>
                  <c:pt idx="2">
                    <c:v>C</c:v>
                  </c:pt>
                  <c:pt idx="3">
                    <c:v>D</c:v>
                  </c:pt>
                  <c:pt idx="4">
                    <c:v>C</c:v>
                  </c:pt>
                  <c:pt idx="5">
                    <c:v>D</c:v>
                  </c:pt>
                  <c:pt idx="6">
                    <c:v>B</c:v>
                  </c:pt>
                  <c:pt idx="7">
                    <c:v>C</c:v>
                  </c:pt>
                  <c:pt idx="8">
                    <c:v>D</c:v>
                  </c:pt>
                  <c:pt idx="9">
                    <c:v>E</c:v>
                  </c:pt>
                  <c:pt idx="10">
                    <c:v>C</c:v>
                  </c:pt>
                  <c:pt idx="11">
                    <c:v>D</c:v>
                  </c:pt>
                  <c:pt idx="12">
                    <c:v>E</c:v>
                  </c:pt>
                  <c:pt idx="13">
                    <c:v>A</c:v>
                  </c:pt>
                  <c:pt idx="14">
                    <c:v>B</c:v>
                  </c:pt>
                  <c:pt idx="15">
                    <c:v>C</c:v>
                  </c:pt>
                  <c:pt idx="16">
                    <c:v>D</c:v>
                  </c:pt>
                  <c:pt idx="17">
                    <c:v>A</c:v>
                  </c:pt>
                  <c:pt idx="18">
                    <c:v>B</c:v>
                  </c:pt>
                  <c:pt idx="19">
                    <c:v>C</c:v>
                  </c:pt>
                  <c:pt idx="20">
                    <c:v>D</c:v>
                  </c:pt>
                </c:lvl>
                <c:lvl>
                  <c:pt idx="0">
                    <c:v>Carbon black</c:v>
                  </c:pt>
                  <c:pt idx="4">
                    <c:v>Cerium</c:v>
                  </c:pt>
                  <c:pt idx="6">
                    <c:v>CNT</c:v>
                  </c:pt>
                  <c:pt idx="10">
                    <c:v>Indium</c:v>
                  </c:pt>
                  <c:pt idx="13">
                    <c:v>Silica</c:v>
                  </c:pt>
                  <c:pt idx="17">
                    <c:v>Titanium dioxide</c:v>
                  </c:pt>
                </c:lvl>
              </c:multiLvlStrCache>
            </c:multiLvlStrRef>
          </c:cat>
          <c:val>
            <c:numRef>
              <c:f>'All Viz2'!$C$573:$C$600</c:f>
              <c:numCache>
                <c:formatCode>General</c:formatCode>
                <c:ptCount val="21"/>
                <c:pt idx="10">
                  <c:v>1</c:v>
                </c:pt>
                <c:pt idx="11">
                  <c:v>2</c:v>
                </c:pt>
                <c:pt idx="12">
                  <c:v>11</c:v>
                </c:pt>
                <c:pt idx="14">
                  <c:v>2</c:v>
                </c:pt>
                <c:pt idx="16">
                  <c:v>2</c:v>
                </c:pt>
                <c:pt idx="17">
                  <c:v>2</c:v>
                </c:pt>
                <c:pt idx="18">
                  <c:v>1</c:v>
                </c:pt>
              </c:numCache>
            </c:numRef>
          </c:val>
          <c:extLst>
            <c:ext xmlns:c16="http://schemas.microsoft.com/office/drawing/2014/chart" uri="{C3380CC4-5D6E-409C-BE32-E72D297353CC}">
              <c16:uniqueId val="{00000001-389E-4D22-848F-7CDF55BBBD46}"/>
            </c:ext>
          </c:extLst>
        </c:ser>
        <c:ser>
          <c:idx val="2"/>
          <c:order val="2"/>
          <c:tx>
            <c:strRef>
              <c:f>'All Viz2'!$D$570:$D$572</c:f>
              <c:strCache>
                <c:ptCount val="1"/>
                <c:pt idx="0">
                  <c:v>Micro - Lung Inflammation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Viz2'!$A$573:$A$600</c:f>
              <c:multiLvlStrCache>
                <c:ptCount val="21"/>
                <c:lvl>
                  <c:pt idx="0">
                    <c:v>A</c:v>
                  </c:pt>
                  <c:pt idx="1">
                    <c:v>B</c:v>
                  </c:pt>
                  <c:pt idx="2">
                    <c:v>C</c:v>
                  </c:pt>
                  <c:pt idx="3">
                    <c:v>D</c:v>
                  </c:pt>
                  <c:pt idx="4">
                    <c:v>C</c:v>
                  </c:pt>
                  <c:pt idx="5">
                    <c:v>D</c:v>
                  </c:pt>
                  <c:pt idx="6">
                    <c:v>B</c:v>
                  </c:pt>
                  <c:pt idx="7">
                    <c:v>C</c:v>
                  </c:pt>
                  <c:pt idx="8">
                    <c:v>D</c:v>
                  </c:pt>
                  <c:pt idx="9">
                    <c:v>E</c:v>
                  </c:pt>
                  <c:pt idx="10">
                    <c:v>C</c:v>
                  </c:pt>
                  <c:pt idx="11">
                    <c:v>D</c:v>
                  </c:pt>
                  <c:pt idx="12">
                    <c:v>E</c:v>
                  </c:pt>
                  <c:pt idx="13">
                    <c:v>A</c:v>
                  </c:pt>
                  <c:pt idx="14">
                    <c:v>B</c:v>
                  </c:pt>
                  <c:pt idx="15">
                    <c:v>C</c:v>
                  </c:pt>
                  <c:pt idx="16">
                    <c:v>D</c:v>
                  </c:pt>
                  <c:pt idx="17">
                    <c:v>A</c:v>
                  </c:pt>
                  <c:pt idx="18">
                    <c:v>B</c:v>
                  </c:pt>
                  <c:pt idx="19">
                    <c:v>C</c:v>
                  </c:pt>
                  <c:pt idx="20">
                    <c:v>D</c:v>
                  </c:pt>
                </c:lvl>
                <c:lvl>
                  <c:pt idx="0">
                    <c:v>Carbon black</c:v>
                  </c:pt>
                  <c:pt idx="4">
                    <c:v>Cerium</c:v>
                  </c:pt>
                  <c:pt idx="6">
                    <c:v>CNT</c:v>
                  </c:pt>
                  <c:pt idx="10">
                    <c:v>Indium</c:v>
                  </c:pt>
                  <c:pt idx="13">
                    <c:v>Silica</c:v>
                  </c:pt>
                  <c:pt idx="17">
                    <c:v>Titanium dioxide</c:v>
                  </c:pt>
                </c:lvl>
              </c:multiLvlStrCache>
            </c:multiLvlStrRef>
          </c:cat>
          <c:val>
            <c:numRef>
              <c:f>'All Viz2'!$D$573:$D$600</c:f>
              <c:numCache>
                <c:formatCode>General</c:formatCode>
                <c:ptCount val="21"/>
                <c:pt idx="5">
                  <c:v>2</c:v>
                </c:pt>
                <c:pt idx="11">
                  <c:v>10</c:v>
                </c:pt>
                <c:pt idx="12">
                  <c:v>4</c:v>
                </c:pt>
                <c:pt idx="15">
                  <c:v>3</c:v>
                </c:pt>
                <c:pt idx="16">
                  <c:v>5</c:v>
                </c:pt>
                <c:pt idx="18">
                  <c:v>4</c:v>
                </c:pt>
                <c:pt idx="19">
                  <c:v>1</c:v>
                </c:pt>
              </c:numCache>
            </c:numRef>
          </c:val>
          <c:extLst>
            <c:ext xmlns:c16="http://schemas.microsoft.com/office/drawing/2014/chart" uri="{C3380CC4-5D6E-409C-BE32-E72D297353CC}">
              <c16:uniqueId val="{00000002-389E-4D22-848F-7CDF55BBBD46}"/>
            </c:ext>
          </c:extLst>
        </c:ser>
        <c:ser>
          <c:idx val="3"/>
          <c:order val="3"/>
          <c:tx>
            <c:strRef>
              <c:f>'All Viz2'!$F$570:$F$572</c:f>
              <c:strCache>
                <c:ptCount val="1"/>
                <c:pt idx="0">
                  <c:v>Nano - Lung Cancer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Viz2'!$A$573:$A$600</c:f>
              <c:multiLvlStrCache>
                <c:ptCount val="21"/>
                <c:lvl>
                  <c:pt idx="0">
                    <c:v>A</c:v>
                  </c:pt>
                  <c:pt idx="1">
                    <c:v>B</c:v>
                  </c:pt>
                  <c:pt idx="2">
                    <c:v>C</c:v>
                  </c:pt>
                  <c:pt idx="3">
                    <c:v>D</c:v>
                  </c:pt>
                  <c:pt idx="4">
                    <c:v>C</c:v>
                  </c:pt>
                  <c:pt idx="5">
                    <c:v>D</c:v>
                  </c:pt>
                  <c:pt idx="6">
                    <c:v>B</c:v>
                  </c:pt>
                  <c:pt idx="7">
                    <c:v>C</c:v>
                  </c:pt>
                  <c:pt idx="8">
                    <c:v>D</c:v>
                  </c:pt>
                  <c:pt idx="9">
                    <c:v>E</c:v>
                  </c:pt>
                  <c:pt idx="10">
                    <c:v>C</c:v>
                  </c:pt>
                  <c:pt idx="11">
                    <c:v>D</c:v>
                  </c:pt>
                  <c:pt idx="12">
                    <c:v>E</c:v>
                  </c:pt>
                  <c:pt idx="13">
                    <c:v>A</c:v>
                  </c:pt>
                  <c:pt idx="14">
                    <c:v>B</c:v>
                  </c:pt>
                  <c:pt idx="15">
                    <c:v>C</c:v>
                  </c:pt>
                  <c:pt idx="16">
                    <c:v>D</c:v>
                  </c:pt>
                  <c:pt idx="17">
                    <c:v>A</c:v>
                  </c:pt>
                  <c:pt idx="18">
                    <c:v>B</c:v>
                  </c:pt>
                  <c:pt idx="19">
                    <c:v>C</c:v>
                  </c:pt>
                  <c:pt idx="20">
                    <c:v>D</c:v>
                  </c:pt>
                </c:lvl>
                <c:lvl>
                  <c:pt idx="0">
                    <c:v>Carbon black</c:v>
                  </c:pt>
                  <c:pt idx="4">
                    <c:v>Cerium</c:v>
                  </c:pt>
                  <c:pt idx="6">
                    <c:v>CNT</c:v>
                  </c:pt>
                  <c:pt idx="10">
                    <c:v>Indium</c:v>
                  </c:pt>
                  <c:pt idx="13">
                    <c:v>Silica</c:v>
                  </c:pt>
                  <c:pt idx="17">
                    <c:v>Titanium dioxide</c:v>
                  </c:pt>
                </c:lvl>
              </c:multiLvlStrCache>
            </c:multiLvlStrRef>
          </c:cat>
          <c:val>
            <c:numRef>
              <c:f>'All Viz2'!$F$573:$F$600</c:f>
              <c:numCache>
                <c:formatCode>General</c:formatCode>
                <c:ptCount val="21"/>
                <c:pt idx="3">
                  <c:v>2</c:v>
                </c:pt>
                <c:pt idx="8">
                  <c:v>2</c:v>
                </c:pt>
                <c:pt idx="20">
                  <c:v>1</c:v>
                </c:pt>
              </c:numCache>
            </c:numRef>
          </c:val>
          <c:extLst>
            <c:ext xmlns:c16="http://schemas.microsoft.com/office/drawing/2014/chart" uri="{C3380CC4-5D6E-409C-BE32-E72D297353CC}">
              <c16:uniqueId val="{00000004-389E-4D22-848F-7CDF55BBBD46}"/>
            </c:ext>
          </c:extLst>
        </c:ser>
        <c:ser>
          <c:idx val="4"/>
          <c:order val="4"/>
          <c:tx>
            <c:strRef>
              <c:f>'All Viz2'!$G$570:$G$572</c:f>
              <c:strCache>
                <c:ptCount val="1"/>
                <c:pt idx="0">
                  <c:v>Nano - Lung Fibrosis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Viz2'!$A$573:$A$600</c:f>
              <c:multiLvlStrCache>
                <c:ptCount val="21"/>
                <c:lvl>
                  <c:pt idx="0">
                    <c:v>A</c:v>
                  </c:pt>
                  <c:pt idx="1">
                    <c:v>B</c:v>
                  </c:pt>
                  <c:pt idx="2">
                    <c:v>C</c:v>
                  </c:pt>
                  <c:pt idx="3">
                    <c:v>D</c:v>
                  </c:pt>
                  <c:pt idx="4">
                    <c:v>C</c:v>
                  </c:pt>
                  <c:pt idx="5">
                    <c:v>D</c:v>
                  </c:pt>
                  <c:pt idx="6">
                    <c:v>B</c:v>
                  </c:pt>
                  <c:pt idx="7">
                    <c:v>C</c:v>
                  </c:pt>
                  <c:pt idx="8">
                    <c:v>D</c:v>
                  </c:pt>
                  <c:pt idx="9">
                    <c:v>E</c:v>
                  </c:pt>
                  <c:pt idx="10">
                    <c:v>C</c:v>
                  </c:pt>
                  <c:pt idx="11">
                    <c:v>D</c:v>
                  </c:pt>
                  <c:pt idx="12">
                    <c:v>E</c:v>
                  </c:pt>
                  <c:pt idx="13">
                    <c:v>A</c:v>
                  </c:pt>
                  <c:pt idx="14">
                    <c:v>B</c:v>
                  </c:pt>
                  <c:pt idx="15">
                    <c:v>C</c:v>
                  </c:pt>
                  <c:pt idx="16">
                    <c:v>D</c:v>
                  </c:pt>
                  <c:pt idx="17">
                    <c:v>A</c:v>
                  </c:pt>
                  <c:pt idx="18">
                    <c:v>B</c:v>
                  </c:pt>
                  <c:pt idx="19">
                    <c:v>C</c:v>
                  </c:pt>
                  <c:pt idx="20">
                    <c:v>D</c:v>
                  </c:pt>
                </c:lvl>
                <c:lvl>
                  <c:pt idx="0">
                    <c:v>Carbon black</c:v>
                  </c:pt>
                  <c:pt idx="4">
                    <c:v>Cerium</c:v>
                  </c:pt>
                  <c:pt idx="6">
                    <c:v>CNT</c:v>
                  </c:pt>
                  <c:pt idx="10">
                    <c:v>Indium</c:v>
                  </c:pt>
                  <c:pt idx="13">
                    <c:v>Silica</c:v>
                  </c:pt>
                  <c:pt idx="17">
                    <c:v>Titanium dioxide</c:v>
                  </c:pt>
                </c:lvl>
              </c:multiLvlStrCache>
            </c:multiLvlStrRef>
          </c:cat>
          <c:val>
            <c:numRef>
              <c:f>'All Viz2'!$G$573:$G$600</c:f>
              <c:numCache>
                <c:formatCode>General</c:formatCode>
                <c:ptCount val="21"/>
                <c:pt idx="0">
                  <c:v>1</c:v>
                </c:pt>
                <c:pt idx="1">
                  <c:v>2</c:v>
                </c:pt>
                <c:pt idx="2">
                  <c:v>2</c:v>
                </c:pt>
                <c:pt idx="4">
                  <c:v>1</c:v>
                </c:pt>
                <c:pt idx="6">
                  <c:v>2</c:v>
                </c:pt>
                <c:pt idx="7">
                  <c:v>2</c:v>
                </c:pt>
                <c:pt idx="8">
                  <c:v>3</c:v>
                </c:pt>
                <c:pt idx="13">
                  <c:v>4</c:v>
                </c:pt>
                <c:pt idx="14">
                  <c:v>4</c:v>
                </c:pt>
                <c:pt idx="16">
                  <c:v>1</c:v>
                </c:pt>
                <c:pt idx="18">
                  <c:v>1</c:v>
                </c:pt>
                <c:pt idx="19">
                  <c:v>2</c:v>
                </c:pt>
              </c:numCache>
            </c:numRef>
          </c:val>
          <c:extLst>
            <c:ext xmlns:c16="http://schemas.microsoft.com/office/drawing/2014/chart" uri="{C3380CC4-5D6E-409C-BE32-E72D297353CC}">
              <c16:uniqueId val="{00000005-389E-4D22-848F-7CDF55BBBD46}"/>
            </c:ext>
          </c:extLst>
        </c:ser>
        <c:ser>
          <c:idx val="5"/>
          <c:order val="5"/>
          <c:tx>
            <c:strRef>
              <c:f>'All Viz2'!$H$570:$H$572</c:f>
              <c:strCache>
                <c:ptCount val="1"/>
                <c:pt idx="0">
                  <c:v>Nano - Lung Inflammation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Viz2'!$A$573:$A$600</c:f>
              <c:multiLvlStrCache>
                <c:ptCount val="21"/>
                <c:lvl>
                  <c:pt idx="0">
                    <c:v>A</c:v>
                  </c:pt>
                  <c:pt idx="1">
                    <c:v>B</c:v>
                  </c:pt>
                  <c:pt idx="2">
                    <c:v>C</c:v>
                  </c:pt>
                  <c:pt idx="3">
                    <c:v>D</c:v>
                  </c:pt>
                  <c:pt idx="4">
                    <c:v>C</c:v>
                  </c:pt>
                  <c:pt idx="5">
                    <c:v>D</c:v>
                  </c:pt>
                  <c:pt idx="6">
                    <c:v>B</c:v>
                  </c:pt>
                  <c:pt idx="7">
                    <c:v>C</c:v>
                  </c:pt>
                  <c:pt idx="8">
                    <c:v>D</c:v>
                  </c:pt>
                  <c:pt idx="9">
                    <c:v>E</c:v>
                  </c:pt>
                  <c:pt idx="10">
                    <c:v>C</c:v>
                  </c:pt>
                  <c:pt idx="11">
                    <c:v>D</c:v>
                  </c:pt>
                  <c:pt idx="12">
                    <c:v>E</c:v>
                  </c:pt>
                  <c:pt idx="13">
                    <c:v>A</c:v>
                  </c:pt>
                  <c:pt idx="14">
                    <c:v>B</c:v>
                  </c:pt>
                  <c:pt idx="15">
                    <c:v>C</c:v>
                  </c:pt>
                  <c:pt idx="16">
                    <c:v>D</c:v>
                  </c:pt>
                  <c:pt idx="17">
                    <c:v>A</c:v>
                  </c:pt>
                  <c:pt idx="18">
                    <c:v>B</c:v>
                  </c:pt>
                  <c:pt idx="19">
                    <c:v>C</c:v>
                  </c:pt>
                  <c:pt idx="20">
                    <c:v>D</c:v>
                  </c:pt>
                </c:lvl>
                <c:lvl>
                  <c:pt idx="0">
                    <c:v>Carbon black</c:v>
                  </c:pt>
                  <c:pt idx="4">
                    <c:v>Cerium</c:v>
                  </c:pt>
                  <c:pt idx="6">
                    <c:v>CNT</c:v>
                  </c:pt>
                  <c:pt idx="10">
                    <c:v>Indium</c:v>
                  </c:pt>
                  <c:pt idx="13">
                    <c:v>Silica</c:v>
                  </c:pt>
                  <c:pt idx="17">
                    <c:v>Titanium dioxide</c:v>
                  </c:pt>
                </c:lvl>
              </c:multiLvlStrCache>
            </c:multiLvlStrRef>
          </c:cat>
          <c:val>
            <c:numRef>
              <c:f>'All Viz2'!$H$573:$H$600</c:f>
              <c:numCache>
                <c:formatCode>General</c:formatCode>
                <c:ptCount val="21"/>
                <c:pt idx="1">
                  <c:v>1</c:v>
                </c:pt>
                <c:pt idx="2">
                  <c:v>9</c:v>
                </c:pt>
                <c:pt idx="4">
                  <c:v>3</c:v>
                </c:pt>
                <c:pt idx="5">
                  <c:v>10</c:v>
                </c:pt>
                <c:pt idx="7">
                  <c:v>2</c:v>
                </c:pt>
                <c:pt idx="8">
                  <c:v>10</c:v>
                </c:pt>
                <c:pt idx="9">
                  <c:v>2</c:v>
                </c:pt>
                <c:pt idx="11">
                  <c:v>1</c:v>
                </c:pt>
                <c:pt idx="14">
                  <c:v>1</c:v>
                </c:pt>
                <c:pt idx="15">
                  <c:v>2</c:v>
                </c:pt>
                <c:pt idx="18">
                  <c:v>1</c:v>
                </c:pt>
                <c:pt idx="19">
                  <c:v>10</c:v>
                </c:pt>
              </c:numCache>
            </c:numRef>
          </c:val>
          <c:extLst>
            <c:ext xmlns:c16="http://schemas.microsoft.com/office/drawing/2014/chart" uri="{C3380CC4-5D6E-409C-BE32-E72D297353CC}">
              <c16:uniqueId val="{00000006-389E-4D22-848F-7CDF55BBBD46}"/>
            </c:ext>
          </c:extLst>
        </c:ser>
        <c:dLbls>
          <c:dLblPos val="ctr"/>
          <c:showLegendKey val="0"/>
          <c:showVal val="1"/>
          <c:showCatName val="0"/>
          <c:showSerName val="0"/>
          <c:showPercent val="0"/>
          <c:showBubbleSize val="0"/>
        </c:dLbls>
        <c:gapWidth val="150"/>
        <c:overlap val="100"/>
        <c:axId val="1249367519"/>
        <c:axId val="1249372799"/>
      </c:barChart>
      <c:catAx>
        <c:axId val="124936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372799"/>
        <c:crosses val="autoZero"/>
        <c:auto val="1"/>
        <c:lblAlgn val="ctr"/>
        <c:lblOffset val="100"/>
        <c:noMultiLvlLbl val="0"/>
      </c:catAx>
      <c:valAx>
        <c:axId val="1249372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36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(120424).xlsx]Band Viz D3-D4!PivotTable5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bands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'Band Viz D3-D4'!$B$3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'Band Viz D3-D4'!$A$4:$A$7</c:f>
              <c:strCache>
                <c:ptCount val="4"/>
                <c:pt idx="0">
                  <c:v>B</c:v>
                </c:pt>
                <c:pt idx="1">
                  <c:v>C</c:v>
                </c:pt>
                <c:pt idx="2">
                  <c:v>D</c:v>
                </c:pt>
                <c:pt idx="3">
                  <c:v>E</c:v>
                </c:pt>
              </c:strCache>
            </c:strRef>
          </c:cat>
          <c:val>
            <c:numRef>
              <c:f>'Band Viz D3-D4'!$B$4:$B$7</c:f>
              <c:numCache>
                <c:formatCode>General</c:formatCode>
                <c:ptCount val="4"/>
                <c:pt idx="0">
                  <c:v>13</c:v>
                </c:pt>
                <c:pt idx="1">
                  <c:v>37</c:v>
                </c:pt>
                <c:pt idx="2">
                  <c:v>36</c:v>
                </c:pt>
                <c:pt idx="3">
                  <c:v>12</c:v>
                </c:pt>
              </c:numCache>
            </c:numRef>
          </c:val>
          <c:extLst>
            <c:ext xmlns:c16="http://schemas.microsoft.com/office/drawing/2014/chart" uri="{C3380CC4-5D6E-409C-BE32-E72D297353CC}">
              <c16:uniqueId val="{00000000-B0CD-4448-9DB1-A2DCA723EA11}"/>
            </c:ext>
          </c:extLst>
        </c:ser>
        <c:dLbls>
          <c:dLblPos val="outEnd"/>
          <c:showLegendKey val="0"/>
          <c:showVal val="1"/>
          <c:showCatName val="0"/>
          <c:showSerName val="0"/>
          <c:showPercent val="0"/>
          <c:showBubbleSize val="0"/>
        </c:dLbls>
        <c:gapWidth val="219"/>
        <c:overlap val="-27"/>
        <c:axId val="1499398432"/>
        <c:axId val="1556399424"/>
      </c:barChart>
      <c:catAx>
        <c:axId val="149939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399424"/>
        <c:crosses val="autoZero"/>
        <c:auto val="1"/>
        <c:lblAlgn val="ctr"/>
        <c:lblOffset val="100"/>
        <c:noMultiLvlLbl val="0"/>
      </c:catAx>
      <c:valAx>
        <c:axId val="1556399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398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(120424).xlsx]Band Viz D3-D4!PivotTable1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bands by Scale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'Band Viz D3-D4'!$B$19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'Band Viz D3-D4'!$A$20:$A$30</c:f>
              <c:multiLvlStrCache>
                <c:ptCount val="8"/>
                <c:lvl>
                  <c:pt idx="0">
                    <c:v>B</c:v>
                  </c:pt>
                  <c:pt idx="1">
                    <c:v>C</c:v>
                  </c:pt>
                  <c:pt idx="2">
                    <c:v>D</c:v>
                  </c:pt>
                  <c:pt idx="3">
                    <c:v>E</c:v>
                  </c:pt>
                  <c:pt idx="4">
                    <c:v>B</c:v>
                  </c:pt>
                  <c:pt idx="5">
                    <c:v>C</c:v>
                  </c:pt>
                  <c:pt idx="6">
                    <c:v>D</c:v>
                  </c:pt>
                  <c:pt idx="7">
                    <c:v>E</c:v>
                  </c:pt>
                </c:lvl>
                <c:lvl>
                  <c:pt idx="0">
                    <c:v>Micro</c:v>
                  </c:pt>
                  <c:pt idx="4">
                    <c:v>Nano</c:v>
                  </c:pt>
                </c:lvl>
              </c:multiLvlStrCache>
            </c:multiLvlStrRef>
          </c:cat>
          <c:val>
            <c:numRef>
              <c:f>'Band Viz D3-D4'!$B$20:$B$30</c:f>
              <c:numCache>
                <c:formatCode>General</c:formatCode>
                <c:ptCount val="8"/>
                <c:pt idx="0">
                  <c:v>7</c:v>
                </c:pt>
                <c:pt idx="1">
                  <c:v>10</c:v>
                </c:pt>
                <c:pt idx="2">
                  <c:v>10</c:v>
                </c:pt>
                <c:pt idx="3">
                  <c:v>2</c:v>
                </c:pt>
                <c:pt idx="4">
                  <c:v>6</c:v>
                </c:pt>
                <c:pt idx="5">
                  <c:v>28</c:v>
                </c:pt>
                <c:pt idx="6">
                  <c:v>26</c:v>
                </c:pt>
                <c:pt idx="7">
                  <c:v>10</c:v>
                </c:pt>
              </c:numCache>
            </c:numRef>
          </c:val>
          <c:extLst>
            <c:ext xmlns:c16="http://schemas.microsoft.com/office/drawing/2014/chart" uri="{C3380CC4-5D6E-409C-BE32-E72D297353CC}">
              <c16:uniqueId val="{00000000-F98F-4B09-BC5C-F770935D797D}"/>
            </c:ext>
          </c:extLst>
        </c:ser>
        <c:dLbls>
          <c:dLblPos val="outEnd"/>
          <c:showLegendKey val="0"/>
          <c:showVal val="1"/>
          <c:showCatName val="0"/>
          <c:showSerName val="0"/>
          <c:showPercent val="0"/>
          <c:showBubbleSize val="0"/>
        </c:dLbls>
        <c:gapWidth val="219"/>
        <c:overlap val="-27"/>
        <c:axId val="1858238288"/>
        <c:axId val="1707316512"/>
      </c:barChart>
      <c:catAx>
        <c:axId val="185823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316512"/>
        <c:crosses val="autoZero"/>
        <c:auto val="1"/>
        <c:lblAlgn val="ctr"/>
        <c:lblOffset val="100"/>
        <c:noMultiLvlLbl val="0"/>
      </c:catAx>
      <c:valAx>
        <c:axId val="1707316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23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(120424).xlsx]Band Viz D3-D4!PivotTable2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Materials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'Band Viz D3-D4'!$B$37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'Band Viz D3-D4'!$A$38:$A$52</c:f>
              <c:strCache>
                <c:ptCount val="14"/>
                <c:pt idx="0">
                  <c:v>TiO2</c:v>
                </c:pt>
                <c:pt idx="1">
                  <c:v>CNT</c:v>
                </c:pt>
                <c:pt idx="2">
                  <c:v>CeO2</c:v>
                </c:pt>
                <c:pt idx="3">
                  <c:v>Silica</c:v>
                </c:pt>
                <c:pt idx="4">
                  <c:v>CB</c:v>
                </c:pt>
                <c:pt idx="5">
                  <c:v>Iron</c:v>
                </c:pt>
                <c:pt idx="6">
                  <c:v>Silver</c:v>
                </c:pt>
                <c:pt idx="7">
                  <c:v>Nickel</c:v>
                </c:pt>
                <c:pt idx="8">
                  <c:v>Indium</c:v>
                </c:pt>
                <c:pt idx="9">
                  <c:v>Cobalt</c:v>
                </c:pt>
                <c:pt idx="10">
                  <c:v>ZnO</c:v>
                </c:pt>
                <c:pt idx="11">
                  <c:v>Aluminum</c:v>
                </c:pt>
                <c:pt idx="12">
                  <c:v>C60</c:v>
                </c:pt>
                <c:pt idx="13">
                  <c:v>Gold</c:v>
                </c:pt>
              </c:strCache>
            </c:strRef>
          </c:cat>
          <c:val>
            <c:numRef>
              <c:f>'Band Viz D3-D4'!$B$38:$B$52</c:f>
              <c:numCache>
                <c:formatCode>General</c:formatCode>
                <c:ptCount val="14"/>
                <c:pt idx="0">
                  <c:v>18</c:v>
                </c:pt>
                <c:pt idx="1">
                  <c:v>15</c:v>
                </c:pt>
                <c:pt idx="2">
                  <c:v>15</c:v>
                </c:pt>
                <c:pt idx="3">
                  <c:v>13</c:v>
                </c:pt>
                <c:pt idx="4">
                  <c:v>12</c:v>
                </c:pt>
                <c:pt idx="5">
                  <c:v>7</c:v>
                </c:pt>
                <c:pt idx="6">
                  <c:v>5</c:v>
                </c:pt>
                <c:pt idx="7">
                  <c:v>3</c:v>
                </c:pt>
                <c:pt idx="8">
                  <c:v>3</c:v>
                </c:pt>
                <c:pt idx="9">
                  <c:v>2</c:v>
                </c:pt>
                <c:pt idx="10">
                  <c:v>2</c:v>
                </c:pt>
                <c:pt idx="11">
                  <c:v>2</c:v>
                </c:pt>
                <c:pt idx="12">
                  <c:v>1</c:v>
                </c:pt>
                <c:pt idx="13">
                  <c:v>1</c:v>
                </c:pt>
              </c:numCache>
            </c:numRef>
          </c:val>
          <c:extLst>
            <c:ext xmlns:c16="http://schemas.microsoft.com/office/drawing/2014/chart" uri="{C3380CC4-5D6E-409C-BE32-E72D297353CC}">
              <c16:uniqueId val="{00000000-BC29-4472-8C45-8CB35410CEB7}"/>
            </c:ext>
          </c:extLst>
        </c:ser>
        <c:dLbls>
          <c:dLblPos val="outEnd"/>
          <c:showLegendKey val="0"/>
          <c:showVal val="1"/>
          <c:showCatName val="0"/>
          <c:showSerName val="0"/>
          <c:showPercent val="0"/>
          <c:showBubbleSize val="0"/>
        </c:dLbls>
        <c:gapWidth val="219"/>
        <c:overlap val="-27"/>
        <c:axId val="369157647"/>
        <c:axId val="361852703"/>
      </c:barChart>
      <c:catAx>
        <c:axId val="36915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852703"/>
        <c:crosses val="autoZero"/>
        <c:auto val="1"/>
        <c:lblAlgn val="ctr"/>
        <c:lblOffset val="100"/>
        <c:noMultiLvlLbl val="0"/>
      </c:catAx>
      <c:valAx>
        <c:axId val="361852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157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(120424).xlsx]Band Viz D3-D4!PivotTable3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bands by Material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'Band Viz D3-D4'!$B$57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'Band Viz D3-D4'!$A$58:$A$104</c:f>
              <c:multiLvlStrCache>
                <c:ptCount val="32"/>
                <c:lvl>
                  <c:pt idx="0">
                    <c:v>C</c:v>
                  </c:pt>
                  <c:pt idx="1">
                    <c:v>E</c:v>
                  </c:pt>
                  <c:pt idx="2">
                    <c:v>D</c:v>
                  </c:pt>
                  <c:pt idx="3">
                    <c:v>B</c:v>
                  </c:pt>
                  <c:pt idx="4">
                    <c:v>C</c:v>
                  </c:pt>
                  <c:pt idx="5">
                    <c:v>D</c:v>
                  </c:pt>
                  <c:pt idx="6">
                    <c:v>E</c:v>
                  </c:pt>
                  <c:pt idx="7">
                    <c:v>C</c:v>
                  </c:pt>
                  <c:pt idx="8">
                    <c:v>D</c:v>
                  </c:pt>
                  <c:pt idx="9">
                    <c:v>B</c:v>
                  </c:pt>
                  <c:pt idx="10">
                    <c:v>C</c:v>
                  </c:pt>
                  <c:pt idx="11">
                    <c:v>D</c:v>
                  </c:pt>
                  <c:pt idx="12">
                    <c:v>E</c:v>
                  </c:pt>
                  <c:pt idx="13">
                    <c:v>C</c:v>
                  </c:pt>
                  <c:pt idx="14">
                    <c:v>E</c:v>
                  </c:pt>
                  <c:pt idx="15">
                    <c:v>D</c:v>
                  </c:pt>
                  <c:pt idx="16">
                    <c:v>B</c:v>
                  </c:pt>
                  <c:pt idx="17">
                    <c:v>C</c:v>
                  </c:pt>
                  <c:pt idx="18">
                    <c:v>D</c:v>
                  </c:pt>
                  <c:pt idx="19">
                    <c:v>E</c:v>
                  </c:pt>
                  <c:pt idx="20">
                    <c:v>D</c:v>
                  </c:pt>
                  <c:pt idx="21">
                    <c:v>E</c:v>
                  </c:pt>
                  <c:pt idx="22">
                    <c:v>B</c:v>
                  </c:pt>
                  <c:pt idx="23">
                    <c:v>C</c:v>
                  </c:pt>
                  <c:pt idx="24">
                    <c:v>D</c:v>
                  </c:pt>
                  <c:pt idx="25">
                    <c:v>C</c:v>
                  </c:pt>
                  <c:pt idx="26">
                    <c:v>D</c:v>
                  </c:pt>
                  <c:pt idx="27">
                    <c:v>E</c:v>
                  </c:pt>
                  <c:pt idx="28">
                    <c:v>B</c:v>
                  </c:pt>
                  <c:pt idx="29">
                    <c:v>C</c:v>
                  </c:pt>
                  <c:pt idx="30">
                    <c:v>B</c:v>
                  </c:pt>
                  <c:pt idx="31">
                    <c:v>C</c:v>
                  </c:pt>
                </c:lvl>
                <c:lvl>
                  <c:pt idx="0">
                    <c:v>Aluminum</c:v>
                  </c:pt>
                  <c:pt idx="2">
                    <c:v>C60</c:v>
                  </c:pt>
                  <c:pt idx="3">
                    <c:v>CB</c:v>
                  </c:pt>
                  <c:pt idx="7">
                    <c:v>CeO2</c:v>
                  </c:pt>
                  <c:pt idx="9">
                    <c:v>CNT</c:v>
                  </c:pt>
                  <c:pt idx="13">
                    <c:v>Cobalt</c:v>
                  </c:pt>
                  <c:pt idx="14">
                    <c:v>Gold</c:v>
                  </c:pt>
                  <c:pt idx="15">
                    <c:v>Indium</c:v>
                  </c:pt>
                  <c:pt idx="16">
                    <c:v>Iron</c:v>
                  </c:pt>
                  <c:pt idx="20">
                    <c:v>Nickel</c:v>
                  </c:pt>
                  <c:pt idx="22">
                    <c:v>Silica</c:v>
                  </c:pt>
                  <c:pt idx="25">
                    <c:v>Silver</c:v>
                  </c:pt>
                  <c:pt idx="28">
                    <c:v>TiO2</c:v>
                  </c:pt>
                  <c:pt idx="30">
                    <c:v>ZnO</c:v>
                  </c:pt>
                </c:lvl>
              </c:multiLvlStrCache>
            </c:multiLvlStrRef>
          </c:cat>
          <c:val>
            <c:numRef>
              <c:f>'Band Viz D3-D4'!$B$58:$B$104</c:f>
              <c:numCache>
                <c:formatCode>General</c:formatCode>
                <c:ptCount val="32"/>
                <c:pt idx="0">
                  <c:v>1</c:v>
                </c:pt>
                <c:pt idx="1">
                  <c:v>1</c:v>
                </c:pt>
                <c:pt idx="2">
                  <c:v>1</c:v>
                </c:pt>
                <c:pt idx="3">
                  <c:v>1</c:v>
                </c:pt>
                <c:pt idx="4">
                  <c:v>7</c:v>
                </c:pt>
                <c:pt idx="5">
                  <c:v>3</c:v>
                </c:pt>
                <c:pt idx="6">
                  <c:v>1</c:v>
                </c:pt>
                <c:pt idx="7">
                  <c:v>3</c:v>
                </c:pt>
                <c:pt idx="8">
                  <c:v>12</c:v>
                </c:pt>
                <c:pt idx="9">
                  <c:v>2</c:v>
                </c:pt>
                <c:pt idx="10">
                  <c:v>2</c:v>
                </c:pt>
                <c:pt idx="11">
                  <c:v>8</c:v>
                </c:pt>
                <c:pt idx="12">
                  <c:v>3</c:v>
                </c:pt>
                <c:pt idx="13">
                  <c:v>2</c:v>
                </c:pt>
                <c:pt idx="14">
                  <c:v>1</c:v>
                </c:pt>
                <c:pt idx="15">
                  <c:v>3</c:v>
                </c:pt>
                <c:pt idx="16">
                  <c:v>2</c:v>
                </c:pt>
                <c:pt idx="17">
                  <c:v>1</c:v>
                </c:pt>
                <c:pt idx="18">
                  <c:v>2</c:v>
                </c:pt>
                <c:pt idx="19">
                  <c:v>2</c:v>
                </c:pt>
                <c:pt idx="20">
                  <c:v>1</c:v>
                </c:pt>
                <c:pt idx="21">
                  <c:v>2</c:v>
                </c:pt>
                <c:pt idx="22">
                  <c:v>1</c:v>
                </c:pt>
                <c:pt idx="23">
                  <c:v>8</c:v>
                </c:pt>
                <c:pt idx="24">
                  <c:v>4</c:v>
                </c:pt>
                <c:pt idx="25">
                  <c:v>1</c:v>
                </c:pt>
                <c:pt idx="26">
                  <c:v>2</c:v>
                </c:pt>
                <c:pt idx="27">
                  <c:v>2</c:v>
                </c:pt>
                <c:pt idx="28">
                  <c:v>6</c:v>
                </c:pt>
                <c:pt idx="29">
                  <c:v>12</c:v>
                </c:pt>
                <c:pt idx="30">
                  <c:v>1</c:v>
                </c:pt>
                <c:pt idx="31">
                  <c:v>1</c:v>
                </c:pt>
              </c:numCache>
            </c:numRef>
          </c:val>
          <c:extLst>
            <c:ext xmlns:c16="http://schemas.microsoft.com/office/drawing/2014/chart" uri="{C3380CC4-5D6E-409C-BE32-E72D297353CC}">
              <c16:uniqueId val="{00000003-0C4D-47D4-95F6-384A1310722F}"/>
            </c:ext>
          </c:extLst>
        </c:ser>
        <c:dLbls>
          <c:dLblPos val="outEnd"/>
          <c:showLegendKey val="0"/>
          <c:showVal val="1"/>
          <c:showCatName val="0"/>
          <c:showSerName val="0"/>
          <c:showPercent val="0"/>
          <c:showBubbleSize val="0"/>
        </c:dLbls>
        <c:gapWidth val="219"/>
        <c:overlap val="-27"/>
        <c:axId val="365724207"/>
        <c:axId val="361831583"/>
      </c:barChart>
      <c:catAx>
        <c:axId val="36572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831583"/>
        <c:crosses val="autoZero"/>
        <c:auto val="1"/>
        <c:lblAlgn val="ctr"/>
        <c:lblOffset val="100"/>
        <c:noMultiLvlLbl val="0"/>
      </c:catAx>
      <c:valAx>
        <c:axId val="361831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724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(120424).xlsx]Band Viz D3-D4!PivotTable4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bands by Material and Scale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'Band Viz D3-D4'!$B$108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'Band Viz D3-D4'!$A$109:$A$183</c:f>
              <c:multiLvlStrCache>
                <c:ptCount val="39"/>
                <c:lvl>
                  <c:pt idx="0">
                    <c:v>C</c:v>
                  </c:pt>
                  <c:pt idx="1">
                    <c:v>E</c:v>
                  </c:pt>
                  <c:pt idx="2">
                    <c:v>D</c:v>
                  </c:pt>
                  <c:pt idx="3">
                    <c:v>B</c:v>
                  </c:pt>
                  <c:pt idx="4">
                    <c:v>C</c:v>
                  </c:pt>
                  <c:pt idx="5">
                    <c:v>D</c:v>
                  </c:pt>
                  <c:pt idx="6">
                    <c:v>E</c:v>
                  </c:pt>
                  <c:pt idx="7">
                    <c:v>C</c:v>
                  </c:pt>
                  <c:pt idx="8">
                    <c:v>D</c:v>
                  </c:pt>
                  <c:pt idx="9">
                    <c:v>C</c:v>
                  </c:pt>
                  <c:pt idx="10">
                    <c:v>D</c:v>
                  </c:pt>
                  <c:pt idx="11">
                    <c:v>B</c:v>
                  </c:pt>
                  <c:pt idx="12">
                    <c:v>C</c:v>
                  </c:pt>
                  <c:pt idx="13">
                    <c:v>D</c:v>
                  </c:pt>
                  <c:pt idx="14">
                    <c:v>E</c:v>
                  </c:pt>
                  <c:pt idx="15">
                    <c:v>C</c:v>
                  </c:pt>
                  <c:pt idx="16">
                    <c:v>E</c:v>
                  </c:pt>
                  <c:pt idx="17">
                    <c:v>D</c:v>
                  </c:pt>
                  <c:pt idx="18">
                    <c:v>D</c:v>
                  </c:pt>
                  <c:pt idx="19">
                    <c:v>B</c:v>
                  </c:pt>
                  <c:pt idx="20">
                    <c:v>C</c:v>
                  </c:pt>
                  <c:pt idx="21">
                    <c:v>D</c:v>
                  </c:pt>
                  <c:pt idx="22">
                    <c:v>E</c:v>
                  </c:pt>
                  <c:pt idx="23">
                    <c:v>D</c:v>
                  </c:pt>
                  <c:pt idx="24">
                    <c:v>D</c:v>
                  </c:pt>
                  <c:pt idx="25">
                    <c:v>E</c:v>
                  </c:pt>
                  <c:pt idx="26">
                    <c:v>B</c:v>
                  </c:pt>
                  <c:pt idx="27">
                    <c:v>C</c:v>
                  </c:pt>
                  <c:pt idx="28">
                    <c:v>D</c:v>
                  </c:pt>
                  <c:pt idx="29">
                    <c:v>C</c:v>
                  </c:pt>
                  <c:pt idx="30">
                    <c:v>C</c:v>
                  </c:pt>
                  <c:pt idx="31">
                    <c:v>D</c:v>
                  </c:pt>
                  <c:pt idx="32">
                    <c:v>E</c:v>
                  </c:pt>
                  <c:pt idx="33">
                    <c:v>B</c:v>
                  </c:pt>
                  <c:pt idx="34">
                    <c:v>C</c:v>
                  </c:pt>
                  <c:pt idx="35">
                    <c:v>B</c:v>
                  </c:pt>
                  <c:pt idx="36">
                    <c:v>C</c:v>
                  </c:pt>
                  <c:pt idx="37">
                    <c:v>B</c:v>
                  </c:pt>
                  <c:pt idx="38">
                    <c:v>C</c:v>
                  </c:pt>
                </c:lvl>
                <c:lvl>
                  <c:pt idx="0">
                    <c:v>Micro</c:v>
                  </c:pt>
                  <c:pt idx="1">
                    <c:v>Nano</c:v>
                  </c:pt>
                  <c:pt idx="2">
                    <c:v>Nano</c:v>
                  </c:pt>
                  <c:pt idx="3">
                    <c:v>Nano</c:v>
                  </c:pt>
                  <c:pt idx="7">
                    <c:v>Micro</c:v>
                  </c:pt>
                  <c:pt idx="9">
                    <c:v>Nano</c:v>
                  </c:pt>
                  <c:pt idx="11">
                    <c:v>Nano</c:v>
                  </c:pt>
                  <c:pt idx="15">
                    <c:v>Micro</c:v>
                  </c:pt>
                  <c:pt idx="16">
                    <c:v>Nano</c:v>
                  </c:pt>
                  <c:pt idx="17">
                    <c:v>Micro</c:v>
                  </c:pt>
                  <c:pt idx="18">
                    <c:v>Nano</c:v>
                  </c:pt>
                  <c:pt idx="19">
                    <c:v>Micro</c:v>
                  </c:pt>
                  <c:pt idx="23">
                    <c:v>Nano</c:v>
                  </c:pt>
                  <c:pt idx="24">
                    <c:v>Micro</c:v>
                  </c:pt>
                  <c:pt idx="25">
                    <c:v>Nano</c:v>
                  </c:pt>
                  <c:pt idx="26">
                    <c:v>Micro</c:v>
                  </c:pt>
                  <c:pt idx="29">
                    <c:v>Nano</c:v>
                  </c:pt>
                  <c:pt idx="30">
                    <c:v>Nano</c:v>
                  </c:pt>
                  <c:pt idx="33">
                    <c:v>Micro</c:v>
                  </c:pt>
                  <c:pt idx="35">
                    <c:v>Nano</c:v>
                  </c:pt>
                  <c:pt idx="37">
                    <c:v>Nano</c:v>
                  </c:pt>
                </c:lvl>
                <c:lvl>
                  <c:pt idx="0">
                    <c:v>Aluminum</c:v>
                  </c:pt>
                  <c:pt idx="2">
                    <c:v>C60</c:v>
                  </c:pt>
                  <c:pt idx="3">
                    <c:v>CB</c:v>
                  </c:pt>
                  <c:pt idx="7">
                    <c:v>CeO2</c:v>
                  </c:pt>
                  <c:pt idx="11">
                    <c:v>CNT</c:v>
                  </c:pt>
                  <c:pt idx="15">
                    <c:v>Cobalt</c:v>
                  </c:pt>
                  <c:pt idx="16">
                    <c:v>Gold</c:v>
                  </c:pt>
                  <c:pt idx="17">
                    <c:v>Indium</c:v>
                  </c:pt>
                  <c:pt idx="19">
                    <c:v>Iron</c:v>
                  </c:pt>
                  <c:pt idx="24">
                    <c:v>Nickel</c:v>
                  </c:pt>
                  <c:pt idx="26">
                    <c:v>Silica</c:v>
                  </c:pt>
                  <c:pt idx="30">
                    <c:v>Silver</c:v>
                  </c:pt>
                  <c:pt idx="33">
                    <c:v>TiO2</c:v>
                  </c:pt>
                  <c:pt idx="37">
                    <c:v>ZnO</c:v>
                  </c:pt>
                </c:lvl>
              </c:multiLvlStrCache>
            </c:multiLvlStrRef>
          </c:cat>
          <c:val>
            <c:numRef>
              <c:f>'Band Viz D3-D4'!$B$109:$B$183</c:f>
              <c:numCache>
                <c:formatCode>General</c:formatCode>
                <c:ptCount val="39"/>
                <c:pt idx="0">
                  <c:v>1</c:v>
                </c:pt>
                <c:pt idx="1">
                  <c:v>1</c:v>
                </c:pt>
                <c:pt idx="2">
                  <c:v>1</c:v>
                </c:pt>
                <c:pt idx="3">
                  <c:v>1</c:v>
                </c:pt>
                <c:pt idx="4">
                  <c:v>7</c:v>
                </c:pt>
                <c:pt idx="5">
                  <c:v>3</c:v>
                </c:pt>
                <c:pt idx="6">
                  <c:v>1</c:v>
                </c:pt>
                <c:pt idx="7">
                  <c:v>1</c:v>
                </c:pt>
                <c:pt idx="8">
                  <c:v>2</c:v>
                </c:pt>
                <c:pt idx="9">
                  <c:v>2</c:v>
                </c:pt>
                <c:pt idx="10">
                  <c:v>10</c:v>
                </c:pt>
                <c:pt idx="11">
                  <c:v>2</c:v>
                </c:pt>
                <c:pt idx="12">
                  <c:v>2</c:v>
                </c:pt>
                <c:pt idx="13">
                  <c:v>8</c:v>
                </c:pt>
                <c:pt idx="14">
                  <c:v>3</c:v>
                </c:pt>
                <c:pt idx="15">
                  <c:v>2</c:v>
                </c:pt>
                <c:pt idx="16">
                  <c:v>1</c:v>
                </c:pt>
                <c:pt idx="17">
                  <c:v>2</c:v>
                </c:pt>
                <c:pt idx="18">
                  <c:v>1</c:v>
                </c:pt>
                <c:pt idx="19">
                  <c:v>2</c:v>
                </c:pt>
                <c:pt idx="20">
                  <c:v>1</c:v>
                </c:pt>
                <c:pt idx="21">
                  <c:v>1</c:v>
                </c:pt>
                <c:pt idx="22">
                  <c:v>2</c:v>
                </c:pt>
                <c:pt idx="23">
                  <c:v>1</c:v>
                </c:pt>
                <c:pt idx="24">
                  <c:v>1</c:v>
                </c:pt>
                <c:pt idx="25">
                  <c:v>2</c:v>
                </c:pt>
                <c:pt idx="26">
                  <c:v>1</c:v>
                </c:pt>
                <c:pt idx="27">
                  <c:v>4</c:v>
                </c:pt>
                <c:pt idx="28">
                  <c:v>4</c:v>
                </c:pt>
                <c:pt idx="29">
                  <c:v>4</c:v>
                </c:pt>
                <c:pt idx="30">
                  <c:v>1</c:v>
                </c:pt>
                <c:pt idx="31">
                  <c:v>2</c:v>
                </c:pt>
                <c:pt idx="32">
                  <c:v>2</c:v>
                </c:pt>
                <c:pt idx="33">
                  <c:v>4</c:v>
                </c:pt>
                <c:pt idx="34">
                  <c:v>1</c:v>
                </c:pt>
                <c:pt idx="35">
                  <c:v>2</c:v>
                </c:pt>
                <c:pt idx="36">
                  <c:v>11</c:v>
                </c:pt>
                <c:pt idx="37">
                  <c:v>1</c:v>
                </c:pt>
                <c:pt idx="38">
                  <c:v>1</c:v>
                </c:pt>
              </c:numCache>
            </c:numRef>
          </c:val>
          <c:extLst>
            <c:ext xmlns:c16="http://schemas.microsoft.com/office/drawing/2014/chart" uri="{C3380CC4-5D6E-409C-BE32-E72D297353CC}">
              <c16:uniqueId val="{00000000-964A-45F6-A7F0-3DC1E403D2D7}"/>
            </c:ext>
          </c:extLst>
        </c:ser>
        <c:dLbls>
          <c:dLblPos val="outEnd"/>
          <c:showLegendKey val="0"/>
          <c:showVal val="1"/>
          <c:showCatName val="0"/>
          <c:showSerName val="0"/>
          <c:showPercent val="0"/>
          <c:showBubbleSize val="0"/>
        </c:dLbls>
        <c:gapWidth val="219"/>
        <c:overlap val="-27"/>
        <c:axId val="370790079"/>
        <c:axId val="361834463"/>
      </c:barChart>
      <c:catAx>
        <c:axId val="370790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834463"/>
        <c:crosses val="autoZero"/>
        <c:auto val="1"/>
        <c:lblAlgn val="ctr"/>
        <c:lblOffset val="100"/>
        <c:noMultiLvlLbl val="0"/>
      </c:catAx>
      <c:valAx>
        <c:axId val="361834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79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(120424).xlsx]NTP Viz!PivotTable1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'NTP Viz'!$B$4:$B$6</c:f>
              <c:strCache>
                <c:ptCount val="1"/>
                <c:pt idx="0">
                  <c:v>Mouse - F</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'NTP Viz'!$A$7:$A$10</c:f>
              <c:multiLvlStrCache>
                <c:ptCount val="1"/>
                <c:lvl>
                  <c:pt idx="0">
                    <c:v>D</c:v>
                  </c:pt>
                </c:lvl>
                <c:lvl>
                  <c:pt idx="0">
                    <c:v>Lung Cancer</c:v>
                  </c:pt>
                </c:lvl>
                <c:lvl>
                  <c:pt idx="0">
                    <c:v>Antimony trioxide</c:v>
                  </c:pt>
                </c:lvl>
              </c:multiLvlStrCache>
            </c:multiLvlStrRef>
          </c:cat>
          <c:val>
            <c:numRef>
              <c:f>'NTP Viz'!$B$7:$B$10</c:f>
              <c:numCache>
                <c:formatCode>General</c:formatCode>
                <c:ptCount val="1"/>
                <c:pt idx="0">
                  <c:v>1</c:v>
                </c:pt>
              </c:numCache>
            </c:numRef>
          </c:val>
          <c:extLst>
            <c:ext xmlns:c16="http://schemas.microsoft.com/office/drawing/2014/chart" uri="{C3380CC4-5D6E-409C-BE32-E72D297353CC}">
              <c16:uniqueId val="{00000000-A5F5-48E2-9B93-BCE16567FA08}"/>
            </c:ext>
          </c:extLst>
        </c:ser>
        <c:ser>
          <c:idx val="1"/>
          <c:order val="1"/>
          <c:tx>
            <c:strRef>
              <c:f>'NTP Viz'!$C$4:$C$6</c:f>
              <c:strCache>
                <c:ptCount val="1"/>
                <c:pt idx="0">
                  <c:v>Mouse - 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'NTP Viz'!$A$7:$A$10</c:f>
              <c:multiLvlStrCache>
                <c:ptCount val="1"/>
                <c:lvl>
                  <c:pt idx="0">
                    <c:v>D</c:v>
                  </c:pt>
                </c:lvl>
                <c:lvl>
                  <c:pt idx="0">
                    <c:v>Lung Cancer</c:v>
                  </c:pt>
                </c:lvl>
                <c:lvl>
                  <c:pt idx="0">
                    <c:v>Antimony trioxide</c:v>
                  </c:pt>
                </c:lvl>
              </c:multiLvlStrCache>
            </c:multiLvlStrRef>
          </c:cat>
          <c:val>
            <c:numRef>
              <c:f>'NTP Viz'!$C$7:$C$10</c:f>
              <c:numCache>
                <c:formatCode>General</c:formatCode>
                <c:ptCount val="1"/>
                <c:pt idx="0">
                  <c:v>1</c:v>
                </c:pt>
              </c:numCache>
            </c:numRef>
          </c:val>
          <c:extLst>
            <c:ext xmlns:c16="http://schemas.microsoft.com/office/drawing/2014/chart" uri="{C3380CC4-5D6E-409C-BE32-E72D297353CC}">
              <c16:uniqueId val="{00000003-A5F5-48E2-9B93-BCE16567FA08}"/>
            </c:ext>
          </c:extLst>
        </c:ser>
        <c:dLbls>
          <c:showLegendKey val="0"/>
          <c:showVal val="1"/>
          <c:showCatName val="0"/>
          <c:showSerName val="0"/>
          <c:showPercent val="0"/>
          <c:showBubbleSize val="0"/>
        </c:dLbls>
        <c:gapWidth val="150"/>
        <c:overlap val="100"/>
        <c:axId val="2102293103"/>
        <c:axId val="2052061519"/>
      </c:barChart>
      <c:catAx>
        <c:axId val="2102293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061519"/>
        <c:crosses val="autoZero"/>
        <c:auto val="1"/>
        <c:lblAlgn val="ctr"/>
        <c:lblOffset val="100"/>
        <c:noMultiLvlLbl val="0"/>
      </c:catAx>
      <c:valAx>
        <c:axId val="2052061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2293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(120424).xlsx]All Viz!PivotTable2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OEBs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 Viz'!$B$5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Viz'!$A$6:$A$11</c:f>
              <c:strCache>
                <c:ptCount val="5"/>
                <c:pt idx="0">
                  <c:v>A</c:v>
                </c:pt>
                <c:pt idx="1">
                  <c:v>B</c:v>
                </c:pt>
                <c:pt idx="2">
                  <c:v>C</c:v>
                </c:pt>
                <c:pt idx="3">
                  <c:v>D</c:v>
                </c:pt>
                <c:pt idx="4">
                  <c:v>E</c:v>
                </c:pt>
              </c:strCache>
            </c:strRef>
          </c:cat>
          <c:val>
            <c:numRef>
              <c:f>'All Viz'!$B$6:$B$11</c:f>
              <c:numCache>
                <c:formatCode>General</c:formatCode>
                <c:ptCount val="5"/>
                <c:pt idx="0">
                  <c:v>4</c:v>
                </c:pt>
                <c:pt idx="1">
                  <c:v>35</c:v>
                </c:pt>
                <c:pt idx="2">
                  <c:v>58</c:v>
                </c:pt>
                <c:pt idx="3">
                  <c:v>46</c:v>
                </c:pt>
                <c:pt idx="4">
                  <c:v>31</c:v>
                </c:pt>
              </c:numCache>
            </c:numRef>
          </c:val>
          <c:extLst>
            <c:ext xmlns:c16="http://schemas.microsoft.com/office/drawing/2014/chart" uri="{C3380CC4-5D6E-409C-BE32-E72D297353CC}">
              <c16:uniqueId val="{00000000-0A2A-4427-9CFE-143962B33D65}"/>
            </c:ext>
          </c:extLst>
        </c:ser>
        <c:dLbls>
          <c:dLblPos val="outEnd"/>
          <c:showLegendKey val="0"/>
          <c:showVal val="1"/>
          <c:showCatName val="0"/>
          <c:showSerName val="0"/>
          <c:showPercent val="0"/>
          <c:showBubbleSize val="0"/>
        </c:dLbls>
        <c:gapWidth val="219"/>
        <c:overlap val="-27"/>
        <c:axId val="89308415"/>
        <c:axId val="2062021903"/>
      </c:barChart>
      <c:catAx>
        <c:axId val="89308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021903"/>
        <c:crosses val="autoZero"/>
        <c:auto val="1"/>
        <c:lblAlgn val="ctr"/>
        <c:lblOffset val="100"/>
        <c:noMultiLvlLbl val="0"/>
      </c:catAx>
      <c:valAx>
        <c:axId val="2062021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08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(120424).xlsx]All Viz!PivotTable3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OEBs by Endpoint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'All Viz'!$B$22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Viz'!$A$23:$A$38</c:f>
              <c:multiLvlStrCache>
                <c:ptCount val="12"/>
                <c:lvl>
                  <c:pt idx="0">
                    <c:v>C</c:v>
                  </c:pt>
                  <c:pt idx="1">
                    <c:v>D</c:v>
                  </c:pt>
                  <c:pt idx="2">
                    <c:v>E</c:v>
                  </c:pt>
                  <c:pt idx="3">
                    <c:v>A</c:v>
                  </c:pt>
                  <c:pt idx="4">
                    <c:v>B</c:v>
                  </c:pt>
                  <c:pt idx="5">
                    <c:v>C</c:v>
                  </c:pt>
                  <c:pt idx="6">
                    <c:v>D</c:v>
                  </c:pt>
                  <c:pt idx="7">
                    <c:v>E</c:v>
                  </c:pt>
                  <c:pt idx="8">
                    <c:v>B</c:v>
                  </c:pt>
                  <c:pt idx="9">
                    <c:v>C</c:v>
                  </c:pt>
                  <c:pt idx="10">
                    <c:v>D</c:v>
                  </c:pt>
                  <c:pt idx="11">
                    <c:v>E</c:v>
                  </c:pt>
                </c:lvl>
                <c:lvl>
                  <c:pt idx="0">
                    <c:v>Lung Cancer</c:v>
                  </c:pt>
                  <c:pt idx="3">
                    <c:v>Lung Fibrosis</c:v>
                  </c:pt>
                  <c:pt idx="8">
                    <c:v>Lung Inflammation</c:v>
                  </c:pt>
                </c:lvl>
              </c:multiLvlStrCache>
            </c:multiLvlStrRef>
          </c:cat>
          <c:val>
            <c:numRef>
              <c:f>'All Viz'!$B$23:$B$38</c:f>
              <c:numCache>
                <c:formatCode>General</c:formatCode>
                <c:ptCount val="12"/>
                <c:pt idx="0">
                  <c:v>2</c:v>
                </c:pt>
                <c:pt idx="1">
                  <c:v>14</c:v>
                </c:pt>
                <c:pt idx="2">
                  <c:v>1</c:v>
                </c:pt>
                <c:pt idx="3">
                  <c:v>4</c:v>
                </c:pt>
                <c:pt idx="4">
                  <c:v>25</c:v>
                </c:pt>
                <c:pt idx="5">
                  <c:v>29</c:v>
                </c:pt>
                <c:pt idx="6">
                  <c:v>4</c:v>
                </c:pt>
                <c:pt idx="7">
                  <c:v>15</c:v>
                </c:pt>
                <c:pt idx="8">
                  <c:v>10</c:v>
                </c:pt>
                <c:pt idx="9">
                  <c:v>27</c:v>
                </c:pt>
                <c:pt idx="10">
                  <c:v>28</c:v>
                </c:pt>
                <c:pt idx="11">
                  <c:v>15</c:v>
                </c:pt>
              </c:numCache>
            </c:numRef>
          </c:val>
          <c:extLst>
            <c:ext xmlns:c16="http://schemas.microsoft.com/office/drawing/2014/chart" uri="{C3380CC4-5D6E-409C-BE32-E72D297353CC}">
              <c16:uniqueId val="{00000000-C0EF-4958-A3FC-9576F8A5DDD7}"/>
            </c:ext>
          </c:extLst>
        </c:ser>
        <c:dLbls>
          <c:dLblPos val="outEnd"/>
          <c:showLegendKey val="0"/>
          <c:showVal val="1"/>
          <c:showCatName val="0"/>
          <c:showSerName val="0"/>
          <c:showPercent val="0"/>
          <c:showBubbleSize val="0"/>
        </c:dLbls>
        <c:gapWidth val="219"/>
        <c:overlap val="-27"/>
        <c:axId val="2056369471"/>
        <c:axId val="2062030063"/>
      </c:barChart>
      <c:catAx>
        <c:axId val="2056369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030063"/>
        <c:crosses val="autoZero"/>
        <c:auto val="1"/>
        <c:lblAlgn val="ctr"/>
        <c:lblOffset val="100"/>
        <c:noMultiLvlLbl val="0"/>
      </c:catAx>
      <c:valAx>
        <c:axId val="2062030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369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(120424).xlsx]All Viz!PivotTable4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OEBs by Scale for Lung Inflammation (28-90 days)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'All Viz'!$B$117:$B$118</c:f>
              <c:strCache>
                <c:ptCount val="1"/>
                <c:pt idx="0">
                  <c:v>Micro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Viz'!$A$119:$A$123</c:f>
              <c:strCache>
                <c:ptCount val="4"/>
                <c:pt idx="0">
                  <c:v>B</c:v>
                </c:pt>
                <c:pt idx="1">
                  <c:v>C</c:v>
                </c:pt>
                <c:pt idx="2">
                  <c:v>D</c:v>
                </c:pt>
                <c:pt idx="3">
                  <c:v>E</c:v>
                </c:pt>
              </c:strCache>
            </c:strRef>
          </c:cat>
          <c:val>
            <c:numRef>
              <c:f>'All Viz'!$B$119:$B$123</c:f>
              <c:numCache>
                <c:formatCode>General</c:formatCode>
                <c:ptCount val="4"/>
                <c:pt idx="0">
                  <c:v>1</c:v>
                </c:pt>
                <c:pt idx="1">
                  <c:v>2</c:v>
                </c:pt>
                <c:pt idx="2">
                  <c:v>5</c:v>
                </c:pt>
              </c:numCache>
            </c:numRef>
          </c:val>
          <c:extLst>
            <c:ext xmlns:c16="http://schemas.microsoft.com/office/drawing/2014/chart" uri="{C3380CC4-5D6E-409C-BE32-E72D297353CC}">
              <c16:uniqueId val="{00000000-5A65-45E5-8C6B-3BDBB7766508}"/>
            </c:ext>
          </c:extLst>
        </c:ser>
        <c:ser>
          <c:idx val="1"/>
          <c:order val="1"/>
          <c:tx>
            <c:strRef>
              <c:f>'All Viz'!$C$117:$C$118</c:f>
              <c:strCache>
                <c:ptCount val="1"/>
                <c:pt idx="0">
                  <c:v>Nano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Viz'!$A$119:$A$123</c:f>
              <c:strCache>
                <c:ptCount val="4"/>
                <c:pt idx="0">
                  <c:v>B</c:v>
                </c:pt>
                <c:pt idx="1">
                  <c:v>C</c:v>
                </c:pt>
                <c:pt idx="2">
                  <c:v>D</c:v>
                </c:pt>
                <c:pt idx="3">
                  <c:v>E</c:v>
                </c:pt>
              </c:strCache>
            </c:strRef>
          </c:cat>
          <c:val>
            <c:numRef>
              <c:f>'All Viz'!$C$119:$C$123</c:f>
              <c:numCache>
                <c:formatCode>General</c:formatCode>
                <c:ptCount val="4"/>
                <c:pt idx="0">
                  <c:v>1</c:v>
                </c:pt>
                <c:pt idx="1">
                  <c:v>8</c:v>
                </c:pt>
                <c:pt idx="2">
                  <c:v>15</c:v>
                </c:pt>
                <c:pt idx="3">
                  <c:v>4</c:v>
                </c:pt>
              </c:numCache>
            </c:numRef>
          </c:val>
          <c:extLst>
            <c:ext xmlns:c16="http://schemas.microsoft.com/office/drawing/2014/chart" uri="{C3380CC4-5D6E-409C-BE32-E72D297353CC}">
              <c16:uniqueId val="{00000003-9B0A-4DAB-8021-8D94CBC8AE1D}"/>
            </c:ext>
          </c:extLst>
        </c:ser>
        <c:dLbls>
          <c:showLegendKey val="0"/>
          <c:showVal val="1"/>
          <c:showCatName val="0"/>
          <c:showSerName val="0"/>
          <c:showPercent val="0"/>
          <c:showBubbleSize val="0"/>
        </c:dLbls>
        <c:gapWidth val="219"/>
        <c:overlap val="100"/>
        <c:axId val="2059038895"/>
        <c:axId val="2062008943"/>
      </c:barChart>
      <c:catAx>
        <c:axId val="2059038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008943"/>
        <c:crosses val="autoZero"/>
        <c:auto val="1"/>
        <c:lblAlgn val="ctr"/>
        <c:lblOffset val="100"/>
        <c:noMultiLvlLbl val="0"/>
      </c:catAx>
      <c:valAx>
        <c:axId val="2062008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038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(120424).xlsx]All Viz!PivotTable5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OEBs by Endpoint Type and Scale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'All Viz'!$B$54:$B$55</c:f>
              <c:strCache>
                <c:ptCount val="1"/>
                <c:pt idx="0">
                  <c:v>Micro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Viz'!$A$56:$A$71</c:f>
              <c:multiLvlStrCache>
                <c:ptCount val="12"/>
                <c:lvl>
                  <c:pt idx="0">
                    <c:v>C</c:v>
                  </c:pt>
                  <c:pt idx="1">
                    <c:v>D</c:v>
                  </c:pt>
                  <c:pt idx="2">
                    <c:v>E</c:v>
                  </c:pt>
                  <c:pt idx="3">
                    <c:v>A</c:v>
                  </c:pt>
                  <c:pt idx="4">
                    <c:v>B</c:v>
                  </c:pt>
                  <c:pt idx="5">
                    <c:v>C</c:v>
                  </c:pt>
                  <c:pt idx="6">
                    <c:v>D</c:v>
                  </c:pt>
                  <c:pt idx="7">
                    <c:v>E</c:v>
                  </c:pt>
                  <c:pt idx="8">
                    <c:v>B</c:v>
                  </c:pt>
                  <c:pt idx="9">
                    <c:v>C</c:v>
                  </c:pt>
                  <c:pt idx="10">
                    <c:v>D</c:v>
                  </c:pt>
                  <c:pt idx="11">
                    <c:v>E</c:v>
                  </c:pt>
                </c:lvl>
                <c:lvl>
                  <c:pt idx="0">
                    <c:v>Lung Cancer</c:v>
                  </c:pt>
                  <c:pt idx="3">
                    <c:v>Lung Fibrosis</c:v>
                  </c:pt>
                  <c:pt idx="8">
                    <c:v>Lung Inflammation</c:v>
                  </c:pt>
                </c:lvl>
              </c:multiLvlStrCache>
            </c:multiLvlStrRef>
          </c:cat>
          <c:val>
            <c:numRef>
              <c:f>'All Viz'!$B$56:$B$71</c:f>
              <c:numCache>
                <c:formatCode>General</c:formatCode>
                <c:ptCount val="12"/>
                <c:pt idx="0">
                  <c:v>2</c:v>
                </c:pt>
                <c:pt idx="1">
                  <c:v>14</c:v>
                </c:pt>
                <c:pt idx="2">
                  <c:v>1</c:v>
                </c:pt>
                <c:pt idx="3">
                  <c:v>4</c:v>
                </c:pt>
                <c:pt idx="4">
                  <c:v>25</c:v>
                </c:pt>
                <c:pt idx="5">
                  <c:v>29</c:v>
                </c:pt>
                <c:pt idx="6">
                  <c:v>4</c:v>
                </c:pt>
                <c:pt idx="7">
                  <c:v>15</c:v>
                </c:pt>
                <c:pt idx="8">
                  <c:v>7</c:v>
                </c:pt>
                <c:pt idx="9">
                  <c:v>7</c:v>
                </c:pt>
                <c:pt idx="10">
                  <c:v>10</c:v>
                </c:pt>
                <c:pt idx="11">
                  <c:v>6</c:v>
                </c:pt>
              </c:numCache>
            </c:numRef>
          </c:val>
          <c:extLst>
            <c:ext xmlns:c16="http://schemas.microsoft.com/office/drawing/2014/chart" uri="{C3380CC4-5D6E-409C-BE32-E72D297353CC}">
              <c16:uniqueId val="{00000000-0398-4FD8-AA13-C98F1D4914D7}"/>
            </c:ext>
          </c:extLst>
        </c:ser>
        <c:ser>
          <c:idx val="1"/>
          <c:order val="1"/>
          <c:tx>
            <c:strRef>
              <c:f>'All Viz'!$C$54:$C$55</c:f>
              <c:strCache>
                <c:ptCount val="1"/>
                <c:pt idx="0">
                  <c:v>Nano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Viz'!$A$56:$A$71</c:f>
              <c:multiLvlStrCache>
                <c:ptCount val="12"/>
                <c:lvl>
                  <c:pt idx="0">
                    <c:v>C</c:v>
                  </c:pt>
                  <c:pt idx="1">
                    <c:v>D</c:v>
                  </c:pt>
                  <c:pt idx="2">
                    <c:v>E</c:v>
                  </c:pt>
                  <c:pt idx="3">
                    <c:v>A</c:v>
                  </c:pt>
                  <c:pt idx="4">
                    <c:v>B</c:v>
                  </c:pt>
                  <c:pt idx="5">
                    <c:v>C</c:v>
                  </c:pt>
                  <c:pt idx="6">
                    <c:v>D</c:v>
                  </c:pt>
                  <c:pt idx="7">
                    <c:v>E</c:v>
                  </c:pt>
                  <c:pt idx="8">
                    <c:v>B</c:v>
                  </c:pt>
                  <c:pt idx="9">
                    <c:v>C</c:v>
                  </c:pt>
                  <c:pt idx="10">
                    <c:v>D</c:v>
                  </c:pt>
                  <c:pt idx="11">
                    <c:v>E</c:v>
                  </c:pt>
                </c:lvl>
                <c:lvl>
                  <c:pt idx="0">
                    <c:v>Lung Cancer</c:v>
                  </c:pt>
                  <c:pt idx="3">
                    <c:v>Lung Fibrosis</c:v>
                  </c:pt>
                  <c:pt idx="8">
                    <c:v>Lung Inflammation</c:v>
                  </c:pt>
                </c:lvl>
              </c:multiLvlStrCache>
            </c:multiLvlStrRef>
          </c:cat>
          <c:val>
            <c:numRef>
              <c:f>'All Viz'!$C$56:$C$71</c:f>
              <c:numCache>
                <c:formatCode>General</c:formatCode>
                <c:ptCount val="12"/>
                <c:pt idx="8">
                  <c:v>3</c:v>
                </c:pt>
                <c:pt idx="9">
                  <c:v>20</c:v>
                </c:pt>
                <c:pt idx="10">
                  <c:v>18</c:v>
                </c:pt>
                <c:pt idx="11">
                  <c:v>9</c:v>
                </c:pt>
              </c:numCache>
            </c:numRef>
          </c:val>
          <c:extLst>
            <c:ext xmlns:c16="http://schemas.microsoft.com/office/drawing/2014/chart" uri="{C3380CC4-5D6E-409C-BE32-E72D297353CC}">
              <c16:uniqueId val="{00000001-0398-4FD8-AA13-C98F1D4914D7}"/>
            </c:ext>
          </c:extLst>
        </c:ser>
        <c:dLbls>
          <c:dLblPos val="ctr"/>
          <c:showLegendKey val="0"/>
          <c:showVal val="1"/>
          <c:showCatName val="0"/>
          <c:showSerName val="0"/>
          <c:showPercent val="0"/>
          <c:showBubbleSize val="0"/>
        </c:dLbls>
        <c:gapWidth val="150"/>
        <c:overlap val="100"/>
        <c:axId val="2093230239"/>
        <c:axId val="2053592719"/>
      </c:barChart>
      <c:catAx>
        <c:axId val="2093230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592719"/>
        <c:crosses val="autoZero"/>
        <c:auto val="1"/>
        <c:lblAlgn val="ctr"/>
        <c:lblOffset val="100"/>
        <c:noMultiLvlLbl val="0"/>
      </c:catAx>
      <c:valAx>
        <c:axId val="2053592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230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(120424).xlsx]All Viz!PivotTable6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OEBs by Endpoint Type and Sex</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'All Viz'!$B$84:$B$85</c:f>
              <c:strCache>
                <c:ptCount val="1"/>
                <c:pt idx="0">
                  <c:v>F</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Viz'!$A$86:$A$101</c:f>
              <c:multiLvlStrCache>
                <c:ptCount val="12"/>
                <c:lvl>
                  <c:pt idx="0">
                    <c:v>C</c:v>
                  </c:pt>
                  <c:pt idx="1">
                    <c:v>D</c:v>
                  </c:pt>
                  <c:pt idx="2">
                    <c:v>E</c:v>
                  </c:pt>
                  <c:pt idx="3">
                    <c:v>A</c:v>
                  </c:pt>
                  <c:pt idx="4">
                    <c:v>B</c:v>
                  </c:pt>
                  <c:pt idx="5">
                    <c:v>C</c:v>
                  </c:pt>
                  <c:pt idx="6">
                    <c:v>D</c:v>
                  </c:pt>
                  <c:pt idx="7">
                    <c:v>E</c:v>
                  </c:pt>
                  <c:pt idx="8">
                    <c:v>B</c:v>
                  </c:pt>
                  <c:pt idx="9">
                    <c:v>C</c:v>
                  </c:pt>
                  <c:pt idx="10">
                    <c:v>D</c:v>
                  </c:pt>
                  <c:pt idx="11">
                    <c:v>E</c:v>
                  </c:pt>
                </c:lvl>
                <c:lvl>
                  <c:pt idx="0">
                    <c:v>Lung Cancer</c:v>
                  </c:pt>
                  <c:pt idx="3">
                    <c:v>Lung Fibrosis</c:v>
                  </c:pt>
                  <c:pt idx="8">
                    <c:v>Lung Inflammation</c:v>
                  </c:pt>
                </c:lvl>
              </c:multiLvlStrCache>
            </c:multiLvlStrRef>
          </c:cat>
          <c:val>
            <c:numRef>
              <c:f>'All Viz'!$B$86:$B$101</c:f>
              <c:numCache>
                <c:formatCode>General</c:formatCode>
                <c:ptCount val="12"/>
                <c:pt idx="0">
                  <c:v>1</c:v>
                </c:pt>
                <c:pt idx="1">
                  <c:v>7</c:v>
                </c:pt>
                <c:pt idx="3">
                  <c:v>2</c:v>
                </c:pt>
                <c:pt idx="4">
                  <c:v>10</c:v>
                </c:pt>
                <c:pt idx="5">
                  <c:v>14</c:v>
                </c:pt>
                <c:pt idx="6">
                  <c:v>1</c:v>
                </c:pt>
                <c:pt idx="7">
                  <c:v>8</c:v>
                </c:pt>
                <c:pt idx="8">
                  <c:v>4</c:v>
                </c:pt>
                <c:pt idx="9">
                  <c:v>8</c:v>
                </c:pt>
                <c:pt idx="10">
                  <c:v>9</c:v>
                </c:pt>
                <c:pt idx="11">
                  <c:v>6</c:v>
                </c:pt>
              </c:numCache>
            </c:numRef>
          </c:val>
          <c:extLst>
            <c:ext xmlns:c16="http://schemas.microsoft.com/office/drawing/2014/chart" uri="{C3380CC4-5D6E-409C-BE32-E72D297353CC}">
              <c16:uniqueId val="{00000000-1306-477E-AD67-4FE9E5C94641}"/>
            </c:ext>
          </c:extLst>
        </c:ser>
        <c:ser>
          <c:idx val="1"/>
          <c:order val="1"/>
          <c:tx>
            <c:strRef>
              <c:f>'All Viz'!$C$84:$C$85</c:f>
              <c:strCache>
                <c:ptCount val="1"/>
                <c:pt idx="0">
                  <c:v>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Viz'!$A$86:$A$101</c:f>
              <c:multiLvlStrCache>
                <c:ptCount val="12"/>
                <c:lvl>
                  <c:pt idx="0">
                    <c:v>C</c:v>
                  </c:pt>
                  <c:pt idx="1">
                    <c:v>D</c:v>
                  </c:pt>
                  <c:pt idx="2">
                    <c:v>E</c:v>
                  </c:pt>
                  <c:pt idx="3">
                    <c:v>A</c:v>
                  </c:pt>
                  <c:pt idx="4">
                    <c:v>B</c:v>
                  </c:pt>
                  <c:pt idx="5">
                    <c:v>C</c:v>
                  </c:pt>
                  <c:pt idx="6">
                    <c:v>D</c:v>
                  </c:pt>
                  <c:pt idx="7">
                    <c:v>E</c:v>
                  </c:pt>
                  <c:pt idx="8">
                    <c:v>B</c:v>
                  </c:pt>
                  <c:pt idx="9">
                    <c:v>C</c:v>
                  </c:pt>
                  <c:pt idx="10">
                    <c:v>D</c:v>
                  </c:pt>
                  <c:pt idx="11">
                    <c:v>E</c:v>
                  </c:pt>
                </c:lvl>
                <c:lvl>
                  <c:pt idx="0">
                    <c:v>Lung Cancer</c:v>
                  </c:pt>
                  <c:pt idx="3">
                    <c:v>Lung Fibrosis</c:v>
                  </c:pt>
                  <c:pt idx="8">
                    <c:v>Lung Inflammation</c:v>
                  </c:pt>
                </c:lvl>
              </c:multiLvlStrCache>
            </c:multiLvlStrRef>
          </c:cat>
          <c:val>
            <c:numRef>
              <c:f>'All Viz'!$C$86:$C$101</c:f>
              <c:numCache>
                <c:formatCode>General</c:formatCode>
                <c:ptCount val="12"/>
                <c:pt idx="0">
                  <c:v>1</c:v>
                </c:pt>
                <c:pt idx="1">
                  <c:v>7</c:v>
                </c:pt>
                <c:pt idx="2">
                  <c:v>1</c:v>
                </c:pt>
                <c:pt idx="3">
                  <c:v>2</c:v>
                </c:pt>
                <c:pt idx="4">
                  <c:v>15</c:v>
                </c:pt>
                <c:pt idx="5">
                  <c:v>15</c:v>
                </c:pt>
                <c:pt idx="6">
                  <c:v>3</c:v>
                </c:pt>
                <c:pt idx="7">
                  <c:v>7</c:v>
                </c:pt>
                <c:pt idx="8">
                  <c:v>4</c:v>
                </c:pt>
                <c:pt idx="9">
                  <c:v>14</c:v>
                </c:pt>
                <c:pt idx="10">
                  <c:v>17</c:v>
                </c:pt>
                <c:pt idx="11">
                  <c:v>8</c:v>
                </c:pt>
              </c:numCache>
            </c:numRef>
          </c:val>
          <c:extLst>
            <c:ext xmlns:c16="http://schemas.microsoft.com/office/drawing/2014/chart" uri="{C3380CC4-5D6E-409C-BE32-E72D297353CC}">
              <c16:uniqueId val="{00000001-1306-477E-AD67-4FE9E5C94641}"/>
            </c:ext>
          </c:extLst>
        </c:ser>
        <c:ser>
          <c:idx val="2"/>
          <c:order val="2"/>
          <c:tx>
            <c:strRef>
              <c:f>'All Viz'!$D$84:$D$85</c:f>
              <c:strCache>
                <c:ptCount val="1"/>
                <c:pt idx="0">
                  <c:v>(blank)</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'All Viz'!$A$86:$A$101</c:f>
              <c:multiLvlStrCache>
                <c:ptCount val="12"/>
                <c:lvl>
                  <c:pt idx="0">
                    <c:v>C</c:v>
                  </c:pt>
                  <c:pt idx="1">
                    <c:v>D</c:v>
                  </c:pt>
                  <c:pt idx="2">
                    <c:v>E</c:v>
                  </c:pt>
                  <c:pt idx="3">
                    <c:v>A</c:v>
                  </c:pt>
                  <c:pt idx="4">
                    <c:v>B</c:v>
                  </c:pt>
                  <c:pt idx="5">
                    <c:v>C</c:v>
                  </c:pt>
                  <c:pt idx="6">
                    <c:v>D</c:v>
                  </c:pt>
                  <c:pt idx="7">
                    <c:v>E</c:v>
                  </c:pt>
                  <c:pt idx="8">
                    <c:v>B</c:v>
                  </c:pt>
                  <c:pt idx="9">
                    <c:v>C</c:v>
                  </c:pt>
                  <c:pt idx="10">
                    <c:v>D</c:v>
                  </c:pt>
                  <c:pt idx="11">
                    <c:v>E</c:v>
                  </c:pt>
                </c:lvl>
                <c:lvl>
                  <c:pt idx="0">
                    <c:v>Lung Cancer</c:v>
                  </c:pt>
                  <c:pt idx="3">
                    <c:v>Lung Fibrosis</c:v>
                  </c:pt>
                  <c:pt idx="8">
                    <c:v>Lung Inflammation</c:v>
                  </c:pt>
                </c:lvl>
              </c:multiLvlStrCache>
            </c:multiLvlStrRef>
          </c:cat>
          <c:val>
            <c:numRef>
              <c:f>'All Viz'!$D$86:$D$101</c:f>
              <c:numCache>
                <c:formatCode>General</c:formatCode>
                <c:ptCount val="12"/>
                <c:pt idx="8">
                  <c:v>2</c:v>
                </c:pt>
                <c:pt idx="9">
                  <c:v>5</c:v>
                </c:pt>
                <c:pt idx="10">
                  <c:v>2</c:v>
                </c:pt>
                <c:pt idx="11">
                  <c:v>1</c:v>
                </c:pt>
              </c:numCache>
            </c:numRef>
          </c:val>
          <c:extLst>
            <c:ext xmlns:c16="http://schemas.microsoft.com/office/drawing/2014/chart" uri="{C3380CC4-5D6E-409C-BE32-E72D297353CC}">
              <c16:uniqueId val="{00000002-1306-477E-AD67-4FE9E5C94641}"/>
            </c:ext>
          </c:extLst>
        </c:ser>
        <c:dLbls>
          <c:dLblPos val="ctr"/>
          <c:showLegendKey val="0"/>
          <c:showVal val="1"/>
          <c:showCatName val="0"/>
          <c:showSerName val="0"/>
          <c:showPercent val="0"/>
          <c:showBubbleSize val="0"/>
        </c:dLbls>
        <c:gapWidth val="150"/>
        <c:overlap val="100"/>
        <c:axId val="2025982511"/>
        <c:axId val="1490516624"/>
      </c:barChart>
      <c:catAx>
        <c:axId val="202598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516624"/>
        <c:crosses val="autoZero"/>
        <c:auto val="1"/>
        <c:lblAlgn val="ctr"/>
        <c:lblOffset val="100"/>
        <c:noMultiLvlLbl val="0"/>
      </c:catAx>
      <c:valAx>
        <c:axId val="149051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982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(120424).xlsx]All Viz!PivotTable1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'All Viz'!$B$225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Viz'!$A$226:$A$233</c:f>
              <c:strCache>
                <c:ptCount val="7"/>
                <c:pt idx="0">
                  <c:v>1 year</c:v>
                </c:pt>
                <c:pt idx="1">
                  <c:v>104 weeks</c:v>
                </c:pt>
                <c:pt idx="2">
                  <c:v>13 weeks</c:v>
                </c:pt>
                <c:pt idx="3">
                  <c:v>26 weeks</c:v>
                </c:pt>
                <c:pt idx="4">
                  <c:v>39 weeks</c:v>
                </c:pt>
                <c:pt idx="5">
                  <c:v>2 years</c:v>
                </c:pt>
                <c:pt idx="6">
                  <c:v>3 months</c:v>
                </c:pt>
              </c:strCache>
            </c:strRef>
          </c:cat>
          <c:val>
            <c:numRef>
              <c:f>'All Viz'!$B$226:$B$233</c:f>
              <c:numCache>
                <c:formatCode>General</c:formatCode>
                <c:ptCount val="7"/>
                <c:pt idx="0">
                  <c:v>1</c:v>
                </c:pt>
                <c:pt idx="1">
                  <c:v>2</c:v>
                </c:pt>
                <c:pt idx="2">
                  <c:v>2</c:v>
                </c:pt>
                <c:pt idx="3">
                  <c:v>2</c:v>
                </c:pt>
                <c:pt idx="4">
                  <c:v>2</c:v>
                </c:pt>
                <c:pt idx="5">
                  <c:v>52</c:v>
                </c:pt>
                <c:pt idx="6">
                  <c:v>16</c:v>
                </c:pt>
              </c:numCache>
            </c:numRef>
          </c:val>
          <c:extLst>
            <c:ext xmlns:c16="http://schemas.microsoft.com/office/drawing/2014/chart" uri="{C3380CC4-5D6E-409C-BE32-E72D297353CC}">
              <c16:uniqueId val="{00000000-89CA-41C8-A076-2E4229F522A4}"/>
            </c:ext>
          </c:extLst>
        </c:ser>
        <c:dLbls>
          <c:dLblPos val="ctr"/>
          <c:showLegendKey val="0"/>
          <c:showVal val="1"/>
          <c:showCatName val="0"/>
          <c:showSerName val="0"/>
          <c:showPercent val="0"/>
          <c:showBubbleSize val="0"/>
        </c:dLbls>
        <c:gapWidth val="150"/>
        <c:overlap val="100"/>
        <c:axId val="108904351"/>
        <c:axId val="1105151152"/>
      </c:barChart>
      <c:catAx>
        <c:axId val="108904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151152"/>
        <c:crosses val="autoZero"/>
        <c:auto val="1"/>
        <c:lblAlgn val="ctr"/>
        <c:lblOffset val="100"/>
        <c:noMultiLvlLbl val="0"/>
      </c:catAx>
      <c:valAx>
        <c:axId val="1105151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04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(120424).xlsx]cOEL!PivotTable1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Materials and Scales across OEBs</a:t>
            </a:r>
            <a:r>
              <a:rPr lang="en-US" baseline="0"/>
              <a:t> that are similar to cOELs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40000"/>
              <a:lumOff val="60000"/>
            </a:schemeClr>
          </a:solidFill>
          <a:ln>
            <a:noFill/>
          </a:ln>
          <a:effectLst/>
        </c:spPr>
      </c:pivotFmt>
    </c:pivotFmts>
    <c:plotArea>
      <c:layout/>
      <c:barChart>
        <c:barDir val="col"/>
        <c:grouping val="stacked"/>
        <c:varyColors val="0"/>
        <c:ser>
          <c:idx val="0"/>
          <c:order val="0"/>
          <c:tx>
            <c:strRef>
              <c:f>cOEL!$L$2:$L$3</c:f>
              <c:strCache>
                <c:ptCount val="1"/>
                <c:pt idx="0">
                  <c:v>Micro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cOEL!$K$4:$K$47</c:f>
              <c:multiLvlStrCache>
                <c:ptCount val="32"/>
                <c:lvl>
                  <c:pt idx="0">
                    <c:v>C</c:v>
                  </c:pt>
                  <c:pt idx="1">
                    <c:v>E</c:v>
                  </c:pt>
                  <c:pt idx="2">
                    <c:v>A</c:v>
                  </c:pt>
                  <c:pt idx="3">
                    <c:v>D</c:v>
                  </c:pt>
                  <c:pt idx="4">
                    <c:v>B</c:v>
                  </c:pt>
                  <c:pt idx="5">
                    <c:v>C</c:v>
                  </c:pt>
                  <c:pt idx="6">
                    <c:v>C</c:v>
                  </c:pt>
                  <c:pt idx="7">
                    <c:v>E</c:v>
                  </c:pt>
                  <c:pt idx="8">
                    <c:v>D</c:v>
                  </c:pt>
                  <c:pt idx="9">
                    <c:v>B</c:v>
                  </c:pt>
                  <c:pt idx="10">
                    <c:v>C</c:v>
                  </c:pt>
                  <c:pt idx="11">
                    <c:v>E</c:v>
                  </c:pt>
                  <c:pt idx="12">
                    <c:v>D</c:v>
                  </c:pt>
                  <c:pt idx="13">
                    <c:v>C</c:v>
                  </c:pt>
                  <c:pt idx="14">
                    <c:v>C</c:v>
                  </c:pt>
                  <c:pt idx="15">
                    <c:v>E</c:v>
                  </c:pt>
                  <c:pt idx="16">
                    <c:v>D</c:v>
                  </c:pt>
                  <c:pt idx="17">
                    <c:v>B</c:v>
                  </c:pt>
                  <c:pt idx="18">
                    <c:v>C</c:v>
                  </c:pt>
                  <c:pt idx="19">
                    <c:v>E</c:v>
                  </c:pt>
                  <c:pt idx="20">
                    <c:v>D</c:v>
                  </c:pt>
                  <c:pt idx="21">
                    <c:v>B</c:v>
                  </c:pt>
                  <c:pt idx="22">
                    <c:v>C</c:v>
                  </c:pt>
                  <c:pt idx="23">
                    <c:v>E</c:v>
                  </c:pt>
                  <c:pt idx="24">
                    <c:v>D</c:v>
                  </c:pt>
                  <c:pt idx="25">
                    <c:v>A</c:v>
                  </c:pt>
                  <c:pt idx="26">
                    <c:v>B</c:v>
                  </c:pt>
                  <c:pt idx="27">
                    <c:v>C</c:v>
                  </c:pt>
                  <c:pt idx="28">
                    <c:v>E</c:v>
                  </c:pt>
                  <c:pt idx="29">
                    <c:v>B</c:v>
                  </c:pt>
                  <c:pt idx="30">
                    <c:v>C</c:v>
                  </c:pt>
                  <c:pt idx="31">
                    <c:v>E</c:v>
                  </c:pt>
                </c:lvl>
                <c:lvl>
                  <c:pt idx="0">
                    <c:v>Aluminum</c:v>
                  </c:pt>
                  <c:pt idx="2">
                    <c:v>C60</c:v>
                  </c:pt>
                  <c:pt idx="4">
                    <c:v>Carbon black</c:v>
                  </c:pt>
                  <c:pt idx="6">
                    <c:v>Cerium</c:v>
                  </c:pt>
                  <c:pt idx="9">
                    <c:v>CNT</c:v>
                  </c:pt>
                  <c:pt idx="13">
                    <c:v>Graphene</c:v>
                  </c:pt>
                  <c:pt idx="14">
                    <c:v>Indium</c:v>
                  </c:pt>
                  <c:pt idx="17">
                    <c:v>Iron</c:v>
                  </c:pt>
                  <c:pt idx="21">
                    <c:v>Silica</c:v>
                  </c:pt>
                  <c:pt idx="25">
                    <c:v>Titanium dioxide</c:v>
                  </c:pt>
                  <c:pt idx="29">
                    <c:v>Zinc</c:v>
                  </c:pt>
                </c:lvl>
              </c:multiLvlStrCache>
            </c:multiLvlStrRef>
          </c:cat>
          <c:val>
            <c:numRef>
              <c:f>cOEL!$L$4:$L$47</c:f>
              <c:numCache>
                <c:formatCode>General</c:formatCode>
                <c:ptCount val="32"/>
                <c:pt idx="6">
                  <c:v>2</c:v>
                </c:pt>
                <c:pt idx="8">
                  <c:v>2</c:v>
                </c:pt>
                <c:pt idx="15">
                  <c:v>4</c:v>
                </c:pt>
                <c:pt idx="16">
                  <c:v>10</c:v>
                </c:pt>
                <c:pt idx="17">
                  <c:v>6</c:v>
                </c:pt>
                <c:pt idx="18">
                  <c:v>5</c:v>
                </c:pt>
                <c:pt idx="20">
                  <c:v>1</c:v>
                </c:pt>
                <c:pt idx="21">
                  <c:v>1</c:v>
                </c:pt>
                <c:pt idx="22">
                  <c:v>5</c:v>
                </c:pt>
                <c:pt idx="23">
                  <c:v>1</c:v>
                </c:pt>
                <c:pt idx="24">
                  <c:v>5</c:v>
                </c:pt>
                <c:pt idx="25">
                  <c:v>1</c:v>
                </c:pt>
                <c:pt idx="26">
                  <c:v>10</c:v>
                </c:pt>
                <c:pt idx="27">
                  <c:v>4</c:v>
                </c:pt>
              </c:numCache>
            </c:numRef>
          </c:val>
          <c:extLst>
            <c:ext xmlns:c16="http://schemas.microsoft.com/office/drawing/2014/chart" uri="{C3380CC4-5D6E-409C-BE32-E72D297353CC}">
              <c16:uniqueId val="{00000000-AE88-484F-BDD6-6B2CA908DCA6}"/>
            </c:ext>
          </c:extLst>
        </c:ser>
        <c:ser>
          <c:idx val="1"/>
          <c:order val="1"/>
          <c:tx>
            <c:strRef>
              <c:f>cOEL!$M$2:$M$3</c:f>
              <c:strCache>
                <c:ptCount val="1"/>
                <c:pt idx="0">
                  <c:v>Nano</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cOEL!$K$4:$K$47</c:f>
              <c:multiLvlStrCache>
                <c:ptCount val="32"/>
                <c:lvl>
                  <c:pt idx="0">
                    <c:v>C</c:v>
                  </c:pt>
                  <c:pt idx="1">
                    <c:v>E</c:v>
                  </c:pt>
                  <c:pt idx="2">
                    <c:v>A</c:v>
                  </c:pt>
                  <c:pt idx="3">
                    <c:v>D</c:v>
                  </c:pt>
                  <c:pt idx="4">
                    <c:v>B</c:v>
                  </c:pt>
                  <c:pt idx="5">
                    <c:v>C</c:v>
                  </c:pt>
                  <c:pt idx="6">
                    <c:v>C</c:v>
                  </c:pt>
                  <c:pt idx="7">
                    <c:v>E</c:v>
                  </c:pt>
                  <c:pt idx="8">
                    <c:v>D</c:v>
                  </c:pt>
                  <c:pt idx="9">
                    <c:v>B</c:v>
                  </c:pt>
                  <c:pt idx="10">
                    <c:v>C</c:v>
                  </c:pt>
                  <c:pt idx="11">
                    <c:v>E</c:v>
                  </c:pt>
                  <c:pt idx="12">
                    <c:v>D</c:v>
                  </c:pt>
                  <c:pt idx="13">
                    <c:v>C</c:v>
                  </c:pt>
                  <c:pt idx="14">
                    <c:v>C</c:v>
                  </c:pt>
                  <c:pt idx="15">
                    <c:v>E</c:v>
                  </c:pt>
                  <c:pt idx="16">
                    <c:v>D</c:v>
                  </c:pt>
                  <c:pt idx="17">
                    <c:v>B</c:v>
                  </c:pt>
                  <c:pt idx="18">
                    <c:v>C</c:v>
                  </c:pt>
                  <c:pt idx="19">
                    <c:v>E</c:v>
                  </c:pt>
                  <c:pt idx="20">
                    <c:v>D</c:v>
                  </c:pt>
                  <c:pt idx="21">
                    <c:v>B</c:v>
                  </c:pt>
                  <c:pt idx="22">
                    <c:v>C</c:v>
                  </c:pt>
                  <c:pt idx="23">
                    <c:v>E</c:v>
                  </c:pt>
                  <c:pt idx="24">
                    <c:v>D</c:v>
                  </c:pt>
                  <c:pt idx="25">
                    <c:v>A</c:v>
                  </c:pt>
                  <c:pt idx="26">
                    <c:v>B</c:v>
                  </c:pt>
                  <c:pt idx="27">
                    <c:v>C</c:v>
                  </c:pt>
                  <c:pt idx="28">
                    <c:v>E</c:v>
                  </c:pt>
                  <c:pt idx="29">
                    <c:v>B</c:v>
                  </c:pt>
                  <c:pt idx="30">
                    <c:v>C</c:v>
                  </c:pt>
                  <c:pt idx="31">
                    <c:v>E</c:v>
                  </c:pt>
                </c:lvl>
                <c:lvl>
                  <c:pt idx="0">
                    <c:v>Aluminum</c:v>
                  </c:pt>
                  <c:pt idx="2">
                    <c:v>C60</c:v>
                  </c:pt>
                  <c:pt idx="4">
                    <c:v>Carbon black</c:v>
                  </c:pt>
                  <c:pt idx="6">
                    <c:v>Cerium</c:v>
                  </c:pt>
                  <c:pt idx="9">
                    <c:v>CNT</c:v>
                  </c:pt>
                  <c:pt idx="13">
                    <c:v>Graphene</c:v>
                  </c:pt>
                  <c:pt idx="14">
                    <c:v>Indium</c:v>
                  </c:pt>
                  <c:pt idx="17">
                    <c:v>Iron</c:v>
                  </c:pt>
                  <c:pt idx="21">
                    <c:v>Silica</c:v>
                  </c:pt>
                  <c:pt idx="25">
                    <c:v>Titanium dioxide</c:v>
                  </c:pt>
                  <c:pt idx="29">
                    <c:v>Zinc</c:v>
                  </c:pt>
                </c:lvl>
              </c:multiLvlStrCache>
            </c:multiLvlStrRef>
          </c:cat>
          <c:val>
            <c:numRef>
              <c:f>cOEL!$M$4:$M$47</c:f>
              <c:numCache>
                <c:formatCode>General</c:formatCode>
                <c:ptCount val="32"/>
                <c:pt idx="0">
                  <c:v>2</c:v>
                </c:pt>
                <c:pt idx="1">
                  <c:v>1</c:v>
                </c:pt>
                <c:pt idx="2">
                  <c:v>1</c:v>
                </c:pt>
                <c:pt idx="3">
                  <c:v>1</c:v>
                </c:pt>
                <c:pt idx="4">
                  <c:v>2</c:v>
                </c:pt>
                <c:pt idx="5">
                  <c:v>12</c:v>
                </c:pt>
                <c:pt idx="6">
                  <c:v>6</c:v>
                </c:pt>
                <c:pt idx="7">
                  <c:v>8</c:v>
                </c:pt>
                <c:pt idx="8">
                  <c:v>10</c:v>
                </c:pt>
                <c:pt idx="9">
                  <c:v>1</c:v>
                </c:pt>
                <c:pt idx="10">
                  <c:v>22</c:v>
                </c:pt>
                <c:pt idx="11">
                  <c:v>18</c:v>
                </c:pt>
                <c:pt idx="12">
                  <c:v>10</c:v>
                </c:pt>
                <c:pt idx="13">
                  <c:v>7</c:v>
                </c:pt>
                <c:pt idx="14">
                  <c:v>1</c:v>
                </c:pt>
                <c:pt idx="16">
                  <c:v>1</c:v>
                </c:pt>
                <c:pt idx="19">
                  <c:v>1</c:v>
                </c:pt>
                <c:pt idx="20">
                  <c:v>1</c:v>
                </c:pt>
                <c:pt idx="21">
                  <c:v>1</c:v>
                </c:pt>
                <c:pt idx="22">
                  <c:v>2</c:v>
                </c:pt>
                <c:pt idx="23">
                  <c:v>1</c:v>
                </c:pt>
                <c:pt idx="26">
                  <c:v>4</c:v>
                </c:pt>
                <c:pt idx="27">
                  <c:v>27</c:v>
                </c:pt>
                <c:pt idx="28">
                  <c:v>9</c:v>
                </c:pt>
                <c:pt idx="29">
                  <c:v>1</c:v>
                </c:pt>
                <c:pt idx="30">
                  <c:v>1</c:v>
                </c:pt>
                <c:pt idx="31">
                  <c:v>6</c:v>
                </c:pt>
              </c:numCache>
            </c:numRef>
          </c:val>
          <c:extLst>
            <c:ext xmlns:c16="http://schemas.microsoft.com/office/drawing/2014/chart" uri="{C3380CC4-5D6E-409C-BE32-E72D297353CC}">
              <c16:uniqueId val="{00000000-AF72-4D40-BF21-AFC185100FFF}"/>
            </c:ext>
          </c:extLst>
        </c:ser>
        <c:dLbls>
          <c:dLblPos val="ctr"/>
          <c:showLegendKey val="0"/>
          <c:showVal val="1"/>
          <c:showCatName val="0"/>
          <c:showSerName val="0"/>
          <c:showPercent val="0"/>
          <c:showBubbleSize val="0"/>
        </c:dLbls>
        <c:gapWidth val="50"/>
        <c:overlap val="100"/>
        <c:axId val="1085953727"/>
        <c:axId val="1085950367"/>
      </c:barChart>
      <c:catAx>
        <c:axId val="1085953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950367"/>
        <c:crosses val="autoZero"/>
        <c:auto val="1"/>
        <c:lblAlgn val="ctr"/>
        <c:lblOffset val="100"/>
        <c:noMultiLvlLbl val="0"/>
      </c:catAx>
      <c:valAx>
        <c:axId val="1085950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953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(120424).xlsx]cOEL!PivotTable4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Comparison of Rodent Inflammation Hazard Band</a:t>
            </a:r>
            <a:r>
              <a:rPr lang="en-US" baseline="0"/>
              <a:t> Types</a:t>
            </a:r>
            <a:r>
              <a:rPr lang="en-US"/>
              <a:t> (OEBs or cOEL-similar) By Material and Scale</a:t>
            </a:r>
          </a:p>
          <a:p>
            <a:pPr>
              <a:defRPr/>
            </a:pPr>
            <a:r>
              <a:rPr lang="en-US"/>
              <a:t>IT, PA, or Single-day Inhalation Exposures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40000"/>
              <a:lumOff val="60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40000"/>
              <a:lumOff val="60000"/>
            </a:schemeClr>
          </a:solidFill>
          <a:ln>
            <a:noFill/>
          </a:ln>
          <a:effectLst/>
        </c:spPr>
      </c:pivotFmt>
      <c:pivotFmt>
        <c:idx val="6"/>
        <c:spPr>
          <a:solidFill>
            <a:schemeClr val="accent2">
              <a:lumMod val="40000"/>
              <a:lumOff val="60000"/>
            </a:schemeClr>
          </a:solidFill>
          <a:ln>
            <a:noFill/>
          </a:ln>
          <a:effectLst/>
        </c:spPr>
      </c:pivotFmt>
      <c:pivotFmt>
        <c:idx val="7"/>
        <c:spPr>
          <a:solidFill>
            <a:schemeClr val="accent2">
              <a:lumMod val="40000"/>
              <a:lumOff val="60000"/>
            </a:schemeClr>
          </a:solidFill>
          <a:ln>
            <a:noFill/>
          </a:ln>
          <a:effectLst/>
        </c:spPr>
      </c:pivotFmt>
      <c:pivotFmt>
        <c:idx val="8"/>
        <c:spPr>
          <a:solidFill>
            <a:schemeClr val="accent2">
              <a:lumMod val="75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40000"/>
              <a:lumOff val="60000"/>
            </a:schemeClr>
          </a:solidFill>
          <a:ln>
            <a:noFill/>
          </a:ln>
          <a:effectLst/>
        </c:spPr>
      </c:pivotFmt>
      <c:pivotFmt>
        <c:idx val="12"/>
        <c:spPr>
          <a:solidFill>
            <a:schemeClr val="accent2">
              <a:lumMod val="40000"/>
              <a:lumOff val="60000"/>
            </a:schemeClr>
          </a:solidFill>
          <a:ln>
            <a:noFill/>
          </a:ln>
          <a:effectLst/>
        </c:spPr>
      </c:pivotFmt>
      <c:pivotFmt>
        <c:idx val="13"/>
        <c:spPr>
          <a:solidFill>
            <a:schemeClr val="accent2">
              <a:lumMod val="40000"/>
              <a:lumOff val="6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40000"/>
              <a:lumOff val="60000"/>
            </a:schemeClr>
          </a:solidFill>
          <a:ln>
            <a:noFill/>
          </a:ln>
          <a:effectLst/>
        </c:spPr>
      </c:pivotFmt>
      <c:pivotFmt>
        <c:idx val="16"/>
        <c:spPr>
          <a:solidFill>
            <a:schemeClr val="accent2">
              <a:lumMod val="75000"/>
            </a:schemeClr>
          </a:solidFill>
          <a:ln>
            <a:noFill/>
          </a:ln>
          <a:effectLst/>
        </c:spPr>
      </c:pivotFmt>
      <c:pivotFmt>
        <c:idx val="17"/>
        <c:spPr>
          <a:solidFill>
            <a:schemeClr val="accent2">
              <a:lumMod val="40000"/>
              <a:lumOff val="60000"/>
            </a:schemeClr>
          </a:solidFill>
          <a:ln>
            <a:noFill/>
          </a:ln>
          <a:effectLst/>
        </c:spPr>
      </c:pivotFmt>
      <c:pivotFmt>
        <c:idx val="18"/>
        <c:spPr>
          <a:solidFill>
            <a:schemeClr val="accent2">
              <a:lumMod val="75000"/>
            </a:schemeClr>
          </a:solidFill>
          <a:ln>
            <a:noFill/>
          </a:ln>
          <a:effectLst/>
        </c:spPr>
      </c:pivotFmt>
      <c:pivotFmt>
        <c:idx val="19"/>
        <c:spPr>
          <a:solidFill>
            <a:schemeClr val="accent2">
              <a:lumMod val="40000"/>
              <a:lumOff val="60000"/>
            </a:schemeClr>
          </a:solidFill>
          <a:ln>
            <a:noFill/>
          </a:ln>
          <a:effectLst/>
        </c:spPr>
      </c:pivotFmt>
      <c:pivotFmt>
        <c:idx val="20"/>
        <c:spPr>
          <a:solidFill>
            <a:schemeClr val="accent2">
              <a:lumMod val="75000"/>
            </a:schemeClr>
          </a:solidFill>
          <a:ln>
            <a:noFill/>
          </a:ln>
          <a:effectLst/>
        </c:spPr>
      </c:pivotFmt>
      <c:pivotFmt>
        <c:idx val="21"/>
        <c:spPr>
          <a:solidFill>
            <a:schemeClr val="accent2">
              <a:lumMod val="75000"/>
            </a:schemeClr>
          </a:solidFill>
          <a:ln>
            <a:noFill/>
          </a:ln>
          <a:effectLst/>
        </c:spPr>
      </c:pivotFmt>
      <c:pivotFmt>
        <c:idx val="22"/>
        <c:spPr>
          <a:solidFill>
            <a:schemeClr val="accent2">
              <a:lumMod val="75000"/>
            </a:schemeClr>
          </a:solidFill>
          <a:ln>
            <a:noFill/>
          </a:ln>
          <a:effectLst/>
        </c:spPr>
      </c:pivotFmt>
      <c:pivotFmt>
        <c:idx val="23"/>
        <c:spPr>
          <a:solidFill>
            <a:schemeClr val="accent2">
              <a:lumMod val="40000"/>
              <a:lumOff val="60000"/>
            </a:schemeClr>
          </a:solidFill>
          <a:ln>
            <a:noFill/>
          </a:ln>
          <a:effectLst/>
        </c:spPr>
      </c:pivotFmt>
      <c:pivotFmt>
        <c:idx val="24"/>
        <c:spPr>
          <a:solidFill>
            <a:schemeClr val="accent2">
              <a:lumMod val="40000"/>
              <a:lumOff val="60000"/>
            </a:schemeClr>
          </a:solidFill>
          <a:ln>
            <a:noFill/>
          </a:ln>
          <a:effectLst/>
        </c:spPr>
      </c:pivotFmt>
      <c:pivotFmt>
        <c:idx val="25"/>
        <c:spPr>
          <a:solidFill>
            <a:schemeClr val="accent2">
              <a:lumMod val="40000"/>
              <a:lumOff val="60000"/>
            </a:schemeClr>
          </a:solidFill>
          <a:ln>
            <a:noFill/>
          </a:ln>
          <a:effectLst/>
        </c:spPr>
      </c:pivotFmt>
      <c:pivotFmt>
        <c:idx val="26"/>
        <c:spPr>
          <a:solidFill>
            <a:schemeClr val="accent2">
              <a:lumMod val="40000"/>
              <a:lumOff val="60000"/>
            </a:schemeClr>
          </a:solidFill>
          <a:ln>
            <a:noFill/>
          </a:ln>
          <a:effectLst/>
        </c:spPr>
      </c:pivotFmt>
      <c:pivotFmt>
        <c:idx val="27"/>
        <c:spPr>
          <a:solidFill>
            <a:schemeClr val="accent2">
              <a:lumMod val="75000"/>
            </a:schemeClr>
          </a:solidFill>
          <a:ln>
            <a:noFill/>
          </a:ln>
          <a:effectLst/>
        </c:spPr>
      </c:pivotFmt>
    </c:pivotFmts>
    <c:plotArea>
      <c:layout/>
      <c:barChart>
        <c:barDir val="col"/>
        <c:grouping val="stacked"/>
        <c:varyColors val="0"/>
        <c:ser>
          <c:idx val="0"/>
          <c:order val="0"/>
          <c:tx>
            <c:strRef>
              <c:f>cOEL!$L$82:$L$83</c:f>
              <c:strCache>
                <c:ptCount val="1"/>
                <c:pt idx="0">
                  <c:v>Micro</c:v>
                </c:pt>
              </c:strCache>
            </c:strRef>
          </c:tx>
          <c:spPr>
            <a:solidFill>
              <a:schemeClr val="accent1"/>
            </a:solidFill>
            <a:ln>
              <a:noFill/>
            </a:ln>
            <a:effectLst/>
          </c:spPr>
          <c:invertIfNegative val="0"/>
          <c:dPt>
            <c:idx val="9"/>
            <c:invertIfNegative val="0"/>
            <c:bubble3D val="0"/>
            <c:extLst>
              <c:ext xmlns:c16="http://schemas.microsoft.com/office/drawing/2014/chart" uri="{C3380CC4-5D6E-409C-BE32-E72D297353CC}">
                <c16:uniqueId val="{00000009-3A83-4C9E-A6AF-75CB040A2465}"/>
              </c:ext>
            </c:extLst>
          </c:dPt>
          <c:dPt>
            <c:idx val="27"/>
            <c:invertIfNegative val="0"/>
            <c:bubble3D val="0"/>
            <c:spPr>
              <a:solidFill>
                <a:schemeClr val="accent2">
                  <a:lumMod val="75000"/>
                </a:schemeClr>
              </a:solidFill>
              <a:ln>
                <a:noFill/>
              </a:ln>
              <a:effectLst/>
            </c:spPr>
            <c:extLst>
              <c:ext xmlns:c16="http://schemas.microsoft.com/office/drawing/2014/chart" uri="{C3380CC4-5D6E-409C-BE32-E72D297353CC}">
                <c16:uniqueId val="{00000034-8E3C-47DB-B116-2C952F716F26}"/>
              </c:ext>
            </c:extLst>
          </c:dPt>
          <c:dPt>
            <c:idx val="28"/>
            <c:invertIfNegative val="0"/>
            <c:bubble3D val="0"/>
            <c:extLst>
              <c:ext xmlns:c16="http://schemas.microsoft.com/office/drawing/2014/chart" uri="{C3380CC4-5D6E-409C-BE32-E72D297353CC}">
                <c16:uniqueId val="{00000011-3A83-4C9E-A6AF-75CB040A2465}"/>
              </c:ext>
            </c:extLst>
          </c:dPt>
          <c:dPt>
            <c:idx val="30"/>
            <c:invertIfNegative val="0"/>
            <c:bubble3D val="0"/>
            <c:spPr>
              <a:solidFill>
                <a:schemeClr val="accent2">
                  <a:lumMod val="75000"/>
                </a:schemeClr>
              </a:solidFill>
              <a:ln>
                <a:noFill/>
              </a:ln>
              <a:effectLst/>
            </c:spPr>
            <c:extLst>
              <c:ext xmlns:c16="http://schemas.microsoft.com/office/drawing/2014/chart" uri="{C3380CC4-5D6E-409C-BE32-E72D297353CC}">
                <c16:uniqueId val="{00000003-A53B-4A12-8BDD-5BAF42CC356C}"/>
              </c:ext>
            </c:extLst>
          </c:dPt>
          <c:dPt>
            <c:idx val="31"/>
            <c:invertIfNegative val="0"/>
            <c:bubble3D val="0"/>
            <c:spPr>
              <a:solidFill>
                <a:schemeClr val="accent2">
                  <a:lumMod val="75000"/>
                </a:schemeClr>
              </a:solidFill>
              <a:ln>
                <a:noFill/>
              </a:ln>
              <a:effectLst/>
            </c:spPr>
            <c:extLst>
              <c:ext xmlns:c16="http://schemas.microsoft.com/office/drawing/2014/chart" uri="{C3380CC4-5D6E-409C-BE32-E72D297353CC}">
                <c16:uniqueId val="{00000005-A53B-4A12-8BDD-5BAF42CC356C}"/>
              </c:ext>
            </c:extLst>
          </c:dPt>
          <c:dPt>
            <c:idx val="33"/>
            <c:invertIfNegative val="0"/>
            <c:bubble3D val="0"/>
            <c:spPr>
              <a:solidFill>
                <a:schemeClr val="accent2">
                  <a:lumMod val="75000"/>
                </a:schemeClr>
              </a:solidFill>
              <a:ln>
                <a:noFill/>
              </a:ln>
              <a:effectLst/>
            </c:spPr>
            <c:extLst>
              <c:ext xmlns:c16="http://schemas.microsoft.com/office/drawing/2014/chart" uri="{C3380CC4-5D6E-409C-BE32-E72D297353CC}">
                <c16:uniqueId val="{00000013-3A83-4C9E-A6AF-75CB040A2465}"/>
              </c:ext>
            </c:extLst>
          </c:dPt>
          <c:dPt>
            <c:idx val="34"/>
            <c:invertIfNegative val="0"/>
            <c:bubble3D val="0"/>
            <c:extLst>
              <c:ext xmlns:c16="http://schemas.microsoft.com/office/drawing/2014/chart" uri="{C3380CC4-5D6E-409C-BE32-E72D297353CC}">
                <c16:uniqueId val="{00000015-3A83-4C9E-A6AF-75CB040A2465}"/>
              </c:ext>
            </c:extLst>
          </c:dPt>
          <c:dPt>
            <c:idx val="35"/>
            <c:invertIfNegative val="0"/>
            <c:bubble3D val="0"/>
            <c:extLst>
              <c:ext xmlns:c16="http://schemas.microsoft.com/office/drawing/2014/chart" uri="{C3380CC4-5D6E-409C-BE32-E72D297353CC}">
                <c16:uniqueId val="{00000016-3A83-4C9E-A6AF-75CB040A2465}"/>
              </c:ext>
            </c:extLst>
          </c:dPt>
          <c:dPt>
            <c:idx val="37"/>
            <c:invertIfNegative val="0"/>
            <c:bubble3D val="0"/>
            <c:extLst>
              <c:ext xmlns:c16="http://schemas.microsoft.com/office/drawing/2014/chart" uri="{C3380CC4-5D6E-409C-BE32-E72D297353CC}">
                <c16:uniqueId val="{00000017-3A83-4C9E-A6AF-75CB040A2465}"/>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cOEL!$K$84:$K$165</c:f>
              <c:multiLvlStrCache>
                <c:ptCount val="39"/>
                <c:lvl>
                  <c:pt idx="0">
                    <c:v>cOEL</c:v>
                  </c:pt>
                  <c:pt idx="1">
                    <c:v>OEB</c:v>
                  </c:pt>
                  <c:pt idx="2">
                    <c:v>OEB</c:v>
                  </c:pt>
                  <c:pt idx="3">
                    <c:v>cOEL</c:v>
                  </c:pt>
                  <c:pt idx="4">
                    <c:v>OEB</c:v>
                  </c:pt>
                  <c:pt idx="5">
                    <c:v>OEB</c:v>
                  </c:pt>
                  <c:pt idx="6">
                    <c:v>cOEL</c:v>
                  </c:pt>
                  <c:pt idx="7">
                    <c:v>OEB</c:v>
                  </c:pt>
                  <c:pt idx="8">
                    <c:v>OEB</c:v>
                  </c:pt>
                  <c:pt idx="9">
                    <c:v>OEB</c:v>
                  </c:pt>
                  <c:pt idx="10">
                    <c:v>cOEL</c:v>
                  </c:pt>
                  <c:pt idx="11">
                    <c:v>cOEL</c:v>
                  </c:pt>
                  <c:pt idx="12">
                    <c:v>cOEL</c:v>
                  </c:pt>
                  <c:pt idx="13">
                    <c:v>OEB</c:v>
                  </c:pt>
                  <c:pt idx="14">
                    <c:v>OEB</c:v>
                  </c:pt>
                  <c:pt idx="15">
                    <c:v>cOEL</c:v>
                  </c:pt>
                  <c:pt idx="16">
                    <c:v>OEB</c:v>
                  </c:pt>
                  <c:pt idx="17">
                    <c:v>cOEL</c:v>
                  </c:pt>
                  <c:pt idx="18">
                    <c:v>OEB</c:v>
                  </c:pt>
                  <c:pt idx="19">
                    <c:v>cOEL</c:v>
                  </c:pt>
                  <c:pt idx="20">
                    <c:v>OEB</c:v>
                  </c:pt>
                  <c:pt idx="21">
                    <c:v>OEB</c:v>
                  </c:pt>
                  <c:pt idx="22">
                    <c:v>OEB</c:v>
                  </c:pt>
                  <c:pt idx="23">
                    <c:v>OEB</c:v>
                  </c:pt>
                  <c:pt idx="24">
                    <c:v>OEB</c:v>
                  </c:pt>
                  <c:pt idx="25">
                    <c:v>cOEL</c:v>
                  </c:pt>
                  <c:pt idx="26">
                    <c:v>OEB</c:v>
                  </c:pt>
                  <c:pt idx="27">
                    <c:v>cOEL</c:v>
                  </c:pt>
                  <c:pt idx="28">
                    <c:v>OEB</c:v>
                  </c:pt>
                  <c:pt idx="29">
                    <c:v>OEB</c:v>
                  </c:pt>
                  <c:pt idx="30">
                    <c:v>cOEL</c:v>
                  </c:pt>
                  <c:pt idx="31">
                    <c:v>cOEL</c:v>
                  </c:pt>
                  <c:pt idx="32">
                    <c:v>OEB</c:v>
                  </c:pt>
                  <c:pt idx="33">
                    <c:v>cOEL</c:v>
                  </c:pt>
                  <c:pt idx="34">
                    <c:v>OEB</c:v>
                  </c:pt>
                  <c:pt idx="35">
                    <c:v>cOEL</c:v>
                  </c:pt>
                  <c:pt idx="36">
                    <c:v>OEB</c:v>
                  </c:pt>
                  <c:pt idx="37">
                    <c:v>OEB</c:v>
                  </c:pt>
                  <c:pt idx="38">
                    <c:v>cOEL</c:v>
                  </c:pt>
                </c:lvl>
                <c:lvl>
                  <c:pt idx="0">
                    <c:v>C</c:v>
                  </c:pt>
                  <c:pt idx="2">
                    <c:v>E</c:v>
                  </c:pt>
                  <c:pt idx="3">
                    <c:v>A</c:v>
                  </c:pt>
                  <c:pt idx="4">
                    <c:v>D</c:v>
                  </c:pt>
                  <c:pt idx="5">
                    <c:v>B</c:v>
                  </c:pt>
                  <c:pt idx="6">
                    <c:v>C</c:v>
                  </c:pt>
                  <c:pt idx="8">
                    <c:v>C</c:v>
                  </c:pt>
                  <c:pt idx="9">
                    <c:v>D</c:v>
                  </c:pt>
                  <c:pt idx="10">
                    <c:v>E</c:v>
                  </c:pt>
                  <c:pt idx="11">
                    <c:v>B</c:v>
                  </c:pt>
                  <c:pt idx="12">
                    <c:v>C</c:v>
                  </c:pt>
                  <c:pt idx="14">
                    <c:v>D</c:v>
                  </c:pt>
                  <c:pt idx="15">
                    <c:v>E</c:v>
                  </c:pt>
                  <c:pt idx="17">
                    <c:v>C</c:v>
                  </c:pt>
                  <c:pt idx="19">
                    <c:v>C</c:v>
                  </c:pt>
                  <c:pt idx="20">
                    <c:v>D</c:v>
                  </c:pt>
                  <c:pt idx="21">
                    <c:v>E</c:v>
                  </c:pt>
                  <c:pt idx="22">
                    <c:v>B</c:v>
                  </c:pt>
                  <c:pt idx="23">
                    <c:v>C</c:v>
                  </c:pt>
                  <c:pt idx="24">
                    <c:v>D</c:v>
                  </c:pt>
                  <c:pt idx="25">
                    <c:v>E</c:v>
                  </c:pt>
                  <c:pt idx="26">
                    <c:v>B</c:v>
                  </c:pt>
                  <c:pt idx="27">
                    <c:v>C</c:v>
                  </c:pt>
                  <c:pt idx="29">
                    <c:v>D</c:v>
                  </c:pt>
                  <c:pt idx="30">
                    <c:v>E</c:v>
                  </c:pt>
                  <c:pt idx="31">
                    <c:v>B</c:v>
                  </c:pt>
                  <c:pt idx="33">
                    <c:v>C</c:v>
                  </c:pt>
                  <c:pt idx="35">
                    <c:v>E</c:v>
                  </c:pt>
                  <c:pt idx="36">
                    <c:v>B</c:v>
                  </c:pt>
                  <c:pt idx="37">
                    <c:v>C</c:v>
                  </c:pt>
                  <c:pt idx="38">
                    <c:v>E</c:v>
                  </c:pt>
                </c:lvl>
                <c:lvl>
                  <c:pt idx="0">
                    <c:v>Aluminum</c:v>
                  </c:pt>
                  <c:pt idx="3">
                    <c:v>C60</c:v>
                  </c:pt>
                  <c:pt idx="5">
                    <c:v>Carbon black</c:v>
                  </c:pt>
                  <c:pt idx="8">
                    <c:v>Cerium</c:v>
                  </c:pt>
                  <c:pt idx="11">
                    <c:v>CNT</c:v>
                  </c:pt>
                  <c:pt idx="17">
                    <c:v>Graphene</c:v>
                  </c:pt>
                  <c:pt idx="19">
                    <c:v>Indium</c:v>
                  </c:pt>
                  <c:pt idx="22">
                    <c:v>Iron</c:v>
                  </c:pt>
                  <c:pt idx="26">
                    <c:v>Silica</c:v>
                  </c:pt>
                  <c:pt idx="31">
                    <c:v>Titanium dioxide</c:v>
                  </c:pt>
                  <c:pt idx="36">
                    <c:v>Zinc</c:v>
                  </c:pt>
                </c:lvl>
              </c:multiLvlStrCache>
            </c:multiLvlStrRef>
          </c:cat>
          <c:val>
            <c:numRef>
              <c:f>cOEL!$L$84:$L$165</c:f>
              <c:numCache>
                <c:formatCode>General</c:formatCode>
                <c:ptCount val="39"/>
                <c:pt idx="9">
                  <c:v>2</c:v>
                </c:pt>
                <c:pt idx="20">
                  <c:v>10</c:v>
                </c:pt>
                <c:pt idx="21">
                  <c:v>4</c:v>
                </c:pt>
                <c:pt idx="22">
                  <c:v>6</c:v>
                </c:pt>
                <c:pt idx="23">
                  <c:v>5</c:v>
                </c:pt>
                <c:pt idx="24">
                  <c:v>1</c:v>
                </c:pt>
                <c:pt idx="27">
                  <c:v>2</c:v>
                </c:pt>
                <c:pt idx="28">
                  <c:v>3</c:v>
                </c:pt>
                <c:pt idx="29">
                  <c:v>5</c:v>
                </c:pt>
                <c:pt idx="31">
                  <c:v>6</c:v>
                </c:pt>
                <c:pt idx="32">
                  <c:v>4</c:v>
                </c:pt>
                <c:pt idx="33">
                  <c:v>3</c:v>
                </c:pt>
                <c:pt idx="34">
                  <c:v>1</c:v>
                </c:pt>
              </c:numCache>
            </c:numRef>
          </c:val>
          <c:extLst>
            <c:ext xmlns:c16="http://schemas.microsoft.com/office/drawing/2014/chart" uri="{C3380CC4-5D6E-409C-BE32-E72D297353CC}">
              <c16:uniqueId val="{00000000-3A83-4C9E-A6AF-75CB040A2465}"/>
            </c:ext>
          </c:extLst>
        </c:ser>
        <c:ser>
          <c:idx val="1"/>
          <c:order val="1"/>
          <c:tx>
            <c:strRef>
              <c:f>cOEL!$M$82:$M$83</c:f>
              <c:strCache>
                <c:ptCount val="1"/>
                <c:pt idx="0">
                  <c:v>Nano</c:v>
                </c:pt>
              </c:strCache>
            </c:strRef>
          </c:tx>
          <c:spPr>
            <a:solidFill>
              <a:schemeClr val="accent1">
                <a:lumMod val="40000"/>
                <a:lumOff val="60000"/>
              </a:schemeClr>
            </a:solidFill>
            <a:ln>
              <a:noFill/>
            </a:ln>
            <a:effectLst/>
          </c:spPr>
          <c:invertIfNegative val="0"/>
          <c:dPt>
            <c:idx val="0"/>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4-3A83-4C9E-A6AF-75CB040A2465}"/>
              </c:ext>
            </c:extLst>
          </c:dPt>
          <c:dPt>
            <c:idx val="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3A83-4C9E-A6AF-75CB040A2465}"/>
              </c:ext>
            </c:extLst>
          </c:dPt>
          <c:dPt>
            <c:idx val="5"/>
            <c:invertIfNegative val="0"/>
            <c:bubble3D val="0"/>
            <c:extLst>
              <c:ext xmlns:c16="http://schemas.microsoft.com/office/drawing/2014/chart" uri="{C3380CC4-5D6E-409C-BE32-E72D297353CC}">
                <c16:uniqueId val="{00000006-3A83-4C9E-A6AF-75CB040A2465}"/>
              </c:ext>
            </c:extLst>
          </c:dPt>
          <c:dPt>
            <c:idx val="6"/>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1-A53B-4A12-8BDD-5BAF42CC356C}"/>
              </c:ext>
            </c:extLst>
          </c:dPt>
          <c:dPt>
            <c:idx val="7"/>
            <c:invertIfNegative val="0"/>
            <c:bubble3D val="0"/>
            <c:extLst>
              <c:ext xmlns:c16="http://schemas.microsoft.com/office/drawing/2014/chart" uri="{C3380CC4-5D6E-409C-BE32-E72D297353CC}">
                <c16:uniqueId val="{00000007-3A83-4C9E-A6AF-75CB040A2465}"/>
              </c:ext>
            </c:extLst>
          </c:dPt>
          <c:dPt>
            <c:idx val="9"/>
            <c:invertIfNegative val="0"/>
            <c:bubble3D val="0"/>
            <c:extLst>
              <c:ext xmlns:c16="http://schemas.microsoft.com/office/drawing/2014/chart" uri="{C3380CC4-5D6E-409C-BE32-E72D297353CC}">
                <c16:uniqueId val="{00000008-3A83-4C9E-A6AF-75CB040A2465}"/>
              </c:ext>
            </c:extLst>
          </c:dPt>
          <c:dPt>
            <c:idx val="10"/>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5-A53B-4A12-8BDD-5BAF42CC356C}"/>
              </c:ext>
            </c:extLst>
          </c:dPt>
          <c:dPt>
            <c:idx val="1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7-A53B-4A12-8BDD-5BAF42CC356C}"/>
              </c:ext>
            </c:extLst>
          </c:dPt>
          <c:dPt>
            <c:idx val="1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A-3A83-4C9E-A6AF-75CB040A2465}"/>
              </c:ext>
            </c:extLst>
          </c:dPt>
          <c:dPt>
            <c:idx val="13"/>
            <c:invertIfNegative val="0"/>
            <c:bubble3D val="0"/>
            <c:extLst>
              <c:ext xmlns:c16="http://schemas.microsoft.com/office/drawing/2014/chart" uri="{C3380CC4-5D6E-409C-BE32-E72D297353CC}">
                <c16:uniqueId val="{0000000B-3A83-4C9E-A6AF-75CB040A2465}"/>
              </c:ext>
            </c:extLst>
          </c:dPt>
          <c:dPt>
            <c:idx val="14"/>
            <c:invertIfNegative val="0"/>
            <c:bubble3D val="0"/>
            <c:extLst>
              <c:ext xmlns:c16="http://schemas.microsoft.com/office/drawing/2014/chart" uri="{C3380CC4-5D6E-409C-BE32-E72D297353CC}">
                <c16:uniqueId val="{0000000C-3A83-4C9E-A6AF-75CB040A2465}"/>
              </c:ext>
            </c:extLst>
          </c:dPt>
          <c:dPt>
            <c:idx val="15"/>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D-A53B-4A12-8BDD-5BAF42CC356C}"/>
              </c:ext>
            </c:extLst>
          </c:dPt>
          <c:dPt>
            <c:idx val="17"/>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D-3A83-4C9E-A6AF-75CB040A2465}"/>
              </c:ext>
            </c:extLst>
          </c:dPt>
          <c:dPt>
            <c:idx val="19"/>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E-3A83-4C9E-A6AF-75CB040A2465}"/>
              </c:ext>
            </c:extLst>
          </c:dPt>
          <c:dPt>
            <c:idx val="21"/>
            <c:invertIfNegative val="0"/>
            <c:bubble3D val="0"/>
            <c:extLst>
              <c:ext xmlns:c16="http://schemas.microsoft.com/office/drawing/2014/chart" uri="{C3380CC4-5D6E-409C-BE32-E72D297353CC}">
                <c16:uniqueId val="{0000000F-3A83-4C9E-A6AF-75CB040A2465}"/>
              </c:ext>
            </c:extLst>
          </c:dPt>
          <c:dPt>
            <c:idx val="25"/>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24-A53B-4A12-8BDD-5BAF42CC356C}"/>
              </c:ext>
            </c:extLst>
          </c:dPt>
          <c:dPt>
            <c:idx val="27"/>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0-3A83-4C9E-A6AF-75CB040A2465}"/>
              </c:ext>
            </c:extLst>
          </c:dPt>
          <c:dPt>
            <c:idx val="30"/>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2-3A83-4C9E-A6AF-75CB040A2465}"/>
              </c:ext>
            </c:extLst>
          </c:dPt>
          <c:dPt>
            <c:idx val="3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2A-A53B-4A12-8BDD-5BAF42CC356C}"/>
              </c:ext>
            </c:extLst>
          </c:dPt>
          <c:dPt>
            <c:idx val="3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4-3A83-4C9E-A6AF-75CB040A2465}"/>
              </c:ext>
            </c:extLst>
          </c:dPt>
          <c:dPt>
            <c:idx val="35"/>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8-3A83-4C9E-A6AF-75CB040A2465}"/>
              </c:ext>
            </c:extLst>
          </c:dPt>
          <c:dPt>
            <c:idx val="37"/>
            <c:invertIfNegative val="0"/>
            <c:bubble3D val="0"/>
            <c:extLst>
              <c:ext xmlns:c16="http://schemas.microsoft.com/office/drawing/2014/chart" uri="{C3380CC4-5D6E-409C-BE32-E72D297353CC}">
                <c16:uniqueId val="{00000019-3A83-4C9E-A6AF-75CB040A2465}"/>
              </c:ext>
            </c:extLst>
          </c:dPt>
          <c:dPt>
            <c:idx val="38"/>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31-A53B-4A12-8BDD-5BAF42CC356C}"/>
              </c:ext>
            </c:extLst>
          </c:dPt>
          <c:dPt>
            <c:idx val="39"/>
            <c:invertIfNegative val="0"/>
            <c:bubble3D val="0"/>
            <c:extLst>
              <c:ext xmlns:c16="http://schemas.microsoft.com/office/drawing/2014/chart" uri="{C3380CC4-5D6E-409C-BE32-E72D297353CC}">
                <c16:uniqueId val="{0000001A-3A83-4C9E-A6AF-75CB040A2465}"/>
              </c:ext>
            </c:extLst>
          </c:dPt>
          <c:dPt>
            <c:idx val="42"/>
            <c:invertIfNegative val="0"/>
            <c:bubble3D val="0"/>
            <c:extLst>
              <c:ext xmlns:c16="http://schemas.microsoft.com/office/drawing/2014/chart" uri="{C3380CC4-5D6E-409C-BE32-E72D297353CC}">
                <c16:uniqueId val="{0000001B-3A83-4C9E-A6AF-75CB040A2465}"/>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cOEL!$K$84:$K$165</c:f>
              <c:multiLvlStrCache>
                <c:ptCount val="39"/>
                <c:lvl>
                  <c:pt idx="0">
                    <c:v>cOEL</c:v>
                  </c:pt>
                  <c:pt idx="1">
                    <c:v>OEB</c:v>
                  </c:pt>
                  <c:pt idx="2">
                    <c:v>OEB</c:v>
                  </c:pt>
                  <c:pt idx="3">
                    <c:v>cOEL</c:v>
                  </c:pt>
                  <c:pt idx="4">
                    <c:v>OEB</c:v>
                  </c:pt>
                  <c:pt idx="5">
                    <c:v>OEB</c:v>
                  </c:pt>
                  <c:pt idx="6">
                    <c:v>cOEL</c:v>
                  </c:pt>
                  <c:pt idx="7">
                    <c:v>OEB</c:v>
                  </c:pt>
                  <c:pt idx="8">
                    <c:v>OEB</c:v>
                  </c:pt>
                  <c:pt idx="9">
                    <c:v>OEB</c:v>
                  </c:pt>
                  <c:pt idx="10">
                    <c:v>cOEL</c:v>
                  </c:pt>
                  <c:pt idx="11">
                    <c:v>cOEL</c:v>
                  </c:pt>
                  <c:pt idx="12">
                    <c:v>cOEL</c:v>
                  </c:pt>
                  <c:pt idx="13">
                    <c:v>OEB</c:v>
                  </c:pt>
                  <c:pt idx="14">
                    <c:v>OEB</c:v>
                  </c:pt>
                  <c:pt idx="15">
                    <c:v>cOEL</c:v>
                  </c:pt>
                  <c:pt idx="16">
                    <c:v>OEB</c:v>
                  </c:pt>
                  <c:pt idx="17">
                    <c:v>cOEL</c:v>
                  </c:pt>
                  <c:pt idx="18">
                    <c:v>OEB</c:v>
                  </c:pt>
                  <c:pt idx="19">
                    <c:v>cOEL</c:v>
                  </c:pt>
                  <c:pt idx="20">
                    <c:v>OEB</c:v>
                  </c:pt>
                  <c:pt idx="21">
                    <c:v>OEB</c:v>
                  </c:pt>
                  <c:pt idx="22">
                    <c:v>OEB</c:v>
                  </c:pt>
                  <c:pt idx="23">
                    <c:v>OEB</c:v>
                  </c:pt>
                  <c:pt idx="24">
                    <c:v>OEB</c:v>
                  </c:pt>
                  <c:pt idx="25">
                    <c:v>cOEL</c:v>
                  </c:pt>
                  <c:pt idx="26">
                    <c:v>OEB</c:v>
                  </c:pt>
                  <c:pt idx="27">
                    <c:v>cOEL</c:v>
                  </c:pt>
                  <c:pt idx="28">
                    <c:v>OEB</c:v>
                  </c:pt>
                  <c:pt idx="29">
                    <c:v>OEB</c:v>
                  </c:pt>
                  <c:pt idx="30">
                    <c:v>cOEL</c:v>
                  </c:pt>
                  <c:pt idx="31">
                    <c:v>cOEL</c:v>
                  </c:pt>
                  <c:pt idx="32">
                    <c:v>OEB</c:v>
                  </c:pt>
                  <c:pt idx="33">
                    <c:v>cOEL</c:v>
                  </c:pt>
                  <c:pt idx="34">
                    <c:v>OEB</c:v>
                  </c:pt>
                  <c:pt idx="35">
                    <c:v>cOEL</c:v>
                  </c:pt>
                  <c:pt idx="36">
                    <c:v>OEB</c:v>
                  </c:pt>
                  <c:pt idx="37">
                    <c:v>OEB</c:v>
                  </c:pt>
                  <c:pt idx="38">
                    <c:v>cOEL</c:v>
                  </c:pt>
                </c:lvl>
                <c:lvl>
                  <c:pt idx="0">
                    <c:v>C</c:v>
                  </c:pt>
                  <c:pt idx="2">
                    <c:v>E</c:v>
                  </c:pt>
                  <c:pt idx="3">
                    <c:v>A</c:v>
                  </c:pt>
                  <c:pt idx="4">
                    <c:v>D</c:v>
                  </c:pt>
                  <c:pt idx="5">
                    <c:v>B</c:v>
                  </c:pt>
                  <c:pt idx="6">
                    <c:v>C</c:v>
                  </c:pt>
                  <c:pt idx="8">
                    <c:v>C</c:v>
                  </c:pt>
                  <c:pt idx="9">
                    <c:v>D</c:v>
                  </c:pt>
                  <c:pt idx="10">
                    <c:v>E</c:v>
                  </c:pt>
                  <c:pt idx="11">
                    <c:v>B</c:v>
                  </c:pt>
                  <c:pt idx="12">
                    <c:v>C</c:v>
                  </c:pt>
                  <c:pt idx="14">
                    <c:v>D</c:v>
                  </c:pt>
                  <c:pt idx="15">
                    <c:v>E</c:v>
                  </c:pt>
                  <c:pt idx="17">
                    <c:v>C</c:v>
                  </c:pt>
                  <c:pt idx="19">
                    <c:v>C</c:v>
                  </c:pt>
                  <c:pt idx="20">
                    <c:v>D</c:v>
                  </c:pt>
                  <c:pt idx="21">
                    <c:v>E</c:v>
                  </c:pt>
                  <c:pt idx="22">
                    <c:v>B</c:v>
                  </c:pt>
                  <c:pt idx="23">
                    <c:v>C</c:v>
                  </c:pt>
                  <c:pt idx="24">
                    <c:v>D</c:v>
                  </c:pt>
                  <c:pt idx="25">
                    <c:v>E</c:v>
                  </c:pt>
                  <c:pt idx="26">
                    <c:v>B</c:v>
                  </c:pt>
                  <c:pt idx="27">
                    <c:v>C</c:v>
                  </c:pt>
                  <c:pt idx="29">
                    <c:v>D</c:v>
                  </c:pt>
                  <c:pt idx="30">
                    <c:v>E</c:v>
                  </c:pt>
                  <c:pt idx="31">
                    <c:v>B</c:v>
                  </c:pt>
                  <c:pt idx="33">
                    <c:v>C</c:v>
                  </c:pt>
                  <c:pt idx="35">
                    <c:v>E</c:v>
                  </c:pt>
                  <c:pt idx="36">
                    <c:v>B</c:v>
                  </c:pt>
                  <c:pt idx="37">
                    <c:v>C</c:v>
                  </c:pt>
                  <c:pt idx="38">
                    <c:v>E</c:v>
                  </c:pt>
                </c:lvl>
                <c:lvl>
                  <c:pt idx="0">
                    <c:v>Aluminum</c:v>
                  </c:pt>
                  <c:pt idx="3">
                    <c:v>C60</c:v>
                  </c:pt>
                  <c:pt idx="5">
                    <c:v>Carbon black</c:v>
                  </c:pt>
                  <c:pt idx="8">
                    <c:v>Cerium</c:v>
                  </c:pt>
                  <c:pt idx="11">
                    <c:v>CNT</c:v>
                  </c:pt>
                  <c:pt idx="17">
                    <c:v>Graphene</c:v>
                  </c:pt>
                  <c:pt idx="19">
                    <c:v>Indium</c:v>
                  </c:pt>
                  <c:pt idx="22">
                    <c:v>Iron</c:v>
                  </c:pt>
                  <c:pt idx="26">
                    <c:v>Silica</c:v>
                  </c:pt>
                  <c:pt idx="31">
                    <c:v>Titanium dioxide</c:v>
                  </c:pt>
                  <c:pt idx="36">
                    <c:v>Zinc</c:v>
                  </c:pt>
                </c:lvl>
              </c:multiLvlStrCache>
            </c:multiLvlStrRef>
          </c:cat>
          <c:val>
            <c:numRef>
              <c:f>cOEL!$M$84:$M$165</c:f>
              <c:numCache>
                <c:formatCode>General</c:formatCode>
                <c:ptCount val="39"/>
                <c:pt idx="0">
                  <c:v>1</c:v>
                </c:pt>
                <c:pt idx="1">
                  <c:v>1</c:v>
                </c:pt>
                <c:pt idx="2">
                  <c:v>1</c:v>
                </c:pt>
                <c:pt idx="3">
                  <c:v>1</c:v>
                </c:pt>
                <c:pt idx="4">
                  <c:v>1</c:v>
                </c:pt>
                <c:pt idx="5">
                  <c:v>1</c:v>
                </c:pt>
                <c:pt idx="6">
                  <c:v>2</c:v>
                </c:pt>
                <c:pt idx="7">
                  <c:v>9</c:v>
                </c:pt>
                <c:pt idx="8">
                  <c:v>3</c:v>
                </c:pt>
                <c:pt idx="9">
                  <c:v>10</c:v>
                </c:pt>
                <c:pt idx="10">
                  <c:v>4</c:v>
                </c:pt>
                <c:pt idx="11">
                  <c:v>1</c:v>
                </c:pt>
                <c:pt idx="12">
                  <c:v>18</c:v>
                </c:pt>
                <c:pt idx="13">
                  <c:v>2</c:v>
                </c:pt>
                <c:pt idx="14">
                  <c:v>10</c:v>
                </c:pt>
                <c:pt idx="15">
                  <c:v>16</c:v>
                </c:pt>
                <c:pt idx="16">
                  <c:v>2</c:v>
                </c:pt>
                <c:pt idx="17">
                  <c:v>6</c:v>
                </c:pt>
                <c:pt idx="18">
                  <c:v>1</c:v>
                </c:pt>
                <c:pt idx="19">
                  <c:v>1</c:v>
                </c:pt>
                <c:pt idx="20">
                  <c:v>1</c:v>
                </c:pt>
                <c:pt idx="24">
                  <c:v>1</c:v>
                </c:pt>
                <c:pt idx="25">
                  <c:v>1</c:v>
                </c:pt>
                <c:pt idx="26">
                  <c:v>1</c:v>
                </c:pt>
                <c:pt idx="28">
                  <c:v>2</c:v>
                </c:pt>
                <c:pt idx="30">
                  <c:v>1</c:v>
                </c:pt>
                <c:pt idx="31">
                  <c:v>3</c:v>
                </c:pt>
                <c:pt idx="32">
                  <c:v>1</c:v>
                </c:pt>
                <c:pt idx="33">
                  <c:v>15</c:v>
                </c:pt>
                <c:pt idx="34">
                  <c:v>10</c:v>
                </c:pt>
                <c:pt idx="35">
                  <c:v>9</c:v>
                </c:pt>
                <c:pt idx="36">
                  <c:v>1</c:v>
                </c:pt>
                <c:pt idx="37">
                  <c:v>1</c:v>
                </c:pt>
                <c:pt idx="38">
                  <c:v>6</c:v>
                </c:pt>
              </c:numCache>
            </c:numRef>
          </c:val>
          <c:extLst>
            <c:ext xmlns:c16="http://schemas.microsoft.com/office/drawing/2014/chart" uri="{C3380CC4-5D6E-409C-BE32-E72D297353CC}">
              <c16:uniqueId val="{00000001-3A83-4C9E-A6AF-75CB040A2465}"/>
            </c:ext>
          </c:extLst>
        </c:ser>
        <c:dLbls>
          <c:dLblPos val="ctr"/>
          <c:showLegendKey val="0"/>
          <c:showVal val="1"/>
          <c:showCatName val="0"/>
          <c:showSerName val="0"/>
          <c:showPercent val="0"/>
          <c:showBubbleSize val="0"/>
        </c:dLbls>
        <c:gapWidth val="50"/>
        <c:overlap val="100"/>
        <c:axId val="1150349615"/>
        <c:axId val="1150356815"/>
      </c:barChart>
      <c:catAx>
        <c:axId val="1150349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356815"/>
        <c:crosses val="autoZero"/>
        <c:auto val="1"/>
        <c:lblAlgn val="ctr"/>
        <c:lblOffset val="100"/>
        <c:noMultiLvlLbl val="0"/>
      </c:catAx>
      <c:valAx>
        <c:axId val="1150356815"/>
        <c:scaling>
          <c:orientation val="minMax"/>
          <c:max val="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3496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[_FINAL_OEBs (120424).xlsx]cOEL!PivotTable2</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40000"/>
              <a:lumOff val="60000"/>
            </a:schemeClr>
          </a:solidFill>
          <a:ln>
            <a:noFill/>
          </a:ln>
          <a:effectLst/>
        </c:spPr>
      </c:pivotFmt>
      <c:pivotFmt>
        <c:idx val="3"/>
        <c:spPr>
          <a:solidFill>
            <a:schemeClr val="accent2">
              <a:lumMod val="40000"/>
              <a:lumOff val="60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40000"/>
              <a:lumOff val="60000"/>
            </a:schemeClr>
          </a:solidFill>
          <a:ln>
            <a:noFill/>
          </a:ln>
          <a:effectLst/>
        </c:spPr>
      </c:pivotFmt>
      <c:pivotFmt>
        <c:idx val="6"/>
        <c:spPr>
          <a:solidFill>
            <a:schemeClr val="accent2">
              <a:lumMod val="40000"/>
              <a:lumOff val="60000"/>
            </a:schemeClr>
          </a:solidFill>
          <a:ln>
            <a:noFill/>
          </a:ln>
          <a:effectLst/>
        </c:spPr>
      </c:pivotFmt>
      <c:pivotFmt>
        <c:idx val="7"/>
        <c:spPr>
          <a:solidFill>
            <a:schemeClr val="accent2">
              <a:lumMod val="40000"/>
              <a:lumOff val="60000"/>
            </a:schemeClr>
          </a:solidFill>
          <a:ln>
            <a:noFill/>
          </a:ln>
          <a:effectLst/>
        </c:spPr>
      </c:pivotFmt>
      <c:pivotFmt>
        <c:idx val="8"/>
        <c:spPr>
          <a:solidFill>
            <a:schemeClr val="accent2">
              <a:lumMod val="40000"/>
              <a:lumOff val="60000"/>
            </a:schemeClr>
          </a:solidFill>
          <a:ln>
            <a:noFill/>
          </a:ln>
          <a:effectLst/>
        </c:spPr>
      </c:pivotFmt>
      <c:pivotFmt>
        <c:idx val="9"/>
        <c:spPr>
          <a:solidFill>
            <a:schemeClr val="accent2">
              <a:lumMod val="75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40000"/>
              <a:lumOff val="60000"/>
            </a:schemeClr>
          </a:solidFill>
          <a:ln>
            <a:noFill/>
          </a:ln>
          <a:effectLst/>
        </c:spPr>
      </c:pivotFmt>
      <c:pivotFmt>
        <c:idx val="12"/>
        <c:spPr>
          <a:solidFill>
            <a:schemeClr val="accent2">
              <a:lumMod val="40000"/>
              <a:lumOff val="60000"/>
            </a:schemeClr>
          </a:solidFill>
          <a:ln>
            <a:noFill/>
          </a:ln>
          <a:effectLst/>
        </c:spPr>
      </c:pivotFmt>
      <c:pivotFmt>
        <c:idx val="13"/>
        <c:spPr>
          <a:solidFill>
            <a:schemeClr val="accent2">
              <a:lumMod val="40000"/>
              <a:lumOff val="60000"/>
            </a:schemeClr>
          </a:solidFill>
          <a:ln>
            <a:noFill/>
          </a:ln>
          <a:effectLst/>
        </c:spPr>
      </c:pivotFmt>
      <c:pivotFmt>
        <c:idx val="14"/>
        <c:spPr>
          <a:solidFill>
            <a:schemeClr val="accent2">
              <a:lumMod val="40000"/>
              <a:lumOff val="60000"/>
            </a:schemeClr>
          </a:solidFill>
          <a:ln>
            <a:noFill/>
          </a:ln>
          <a:effectLst/>
        </c:spPr>
      </c:pivotFmt>
      <c:pivotFmt>
        <c:idx val="15"/>
        <c:spPr>
          <a:solidFill>
            <a:schemeClr val="accent2">
              <a:lumMod val="75000"/>
            </a:schemeClr>
          </a:solidFill>
          <a:ln>
            <a:noFill/>
          </a:ln>
          <a:effectLst/>
        </c:spPr>
      </c:pivotFmt>
      <c:pivotFmt>
        <c:idx val="16"/>
        <c:spPr>
          <a:solidFill>
            <a:schemeClr val="accent2">
              <a:lumMod val="75000"/>
            </a:schemeClr>
          </a:solidFill>
          <a:ln>
            <a:noFill/>
          </a:ln>
          <a:effectLst/>
        </c:spPr>
      </c:pivotFmt>
      <c:pivotFmt>
        <c:idx val="17"/>
        <c:spPr>
          <a:solidFill>
            <a:schemeClr val="accent2">
              <a:lumMod val="75000"/>
            </a:schemeClr>
          </a:solidFill>
          <a:ln>
            <a:noFill/>
          </a:ln>
          <a:effectLst/>
        </c:spPr>
      </c:pivotFmt>
      <c:pivotFmt>
        <c:idx val="18"/>
        <c:spPr>
          <a:solidFill>
            <a:schemeClr val="accent2">
              <a:lumMod val="40000"/>
              <a:lumOff val="60000"/>
            </a:schemeClr>
          </a:solidFill>
          <a:ln>
            <a:noFill/>
          </a:ln>
          <a:effectLst/>
        </c:spPr>
      </c:pivotFmt>
      <c:pivotFmt>
        <c:idx val="19"/>
        <c:spPr>
          <a:solidFill>
            <a:schemeClr val="accent2">
              <a:lumMod val="75000"/>
            </a:schemeClr>
          </a:solidFill>
          <a:ln>
            <a:noFill/>
          </a:ln>
          <a:effectLst/>
        </c:spPr>
      </c:pivotFmt>
      <c:pivotFmt>
        <c:idx val="20"/>
        <c:spPr>
          <a:solidFill>
            <a:schemeClr val="accent2">
              <a:lumMod val="75000"/>
            </a:schemeClr>
          </a:solidFill>
          <a:ln>
            <a:noFill/>
          </a:ln>
          <a:effectLst/>
        </c:spPr>
      </c:pivotFmt>
      <c:pivotFmt>
        <c:idx val="21"/>
        <c:spPr>
          <a:solidFill>
            <a:schemeClr val="accent2">
              <a:lumMod val="40000"/>
              <a:lumOff val="60000"/>
            </a:schemeClr>
          </a:solidFill>
          <a:ln>
            <a:noFill/>
          </a:ln>
          <a:effectLst/>
        </c:spPr>
      </c:pivotFmt>
      <c:pivotFmt>
        <c:idx val="22"/>
        <c:spPr>
          <a:solidFill>
            <a:schemeClr val="accent2">
              <a:lumMod val="40000"/>
              <a:lumOff val="60000"/>
            </a:schemeClr>
          </a:solidFill>
          <a:ln>
            <a:noFill/>
          </a:ln>
          <a:effectLst/>
        </c:spPr>
      </c:pivotFmt>
      <c:pivotFmt>
        <c:idx val="23"/>
        <c:spPr>
          <a:solidFill>
            <a:schemeClr val="accent2">
              <a:lumMod val="75000"/>
            </a:schemeClr>
          </a:solidFill>
          <a:ln>
            <a:noFill/>
          </a:ln>
          <a:effectLst/>
        </c:spPr>
      </c:pivotFmt>
      <c:pivotFmt>
        <c:idx val="24"/>
        <c:spPr>
          <a:solidFill>
            <a:schemeClr val="accent2">
              <a:lumMod val="40000"/>
              <a:lumOff val="60000"/>
            </a:schemeClr>
          </a:solidFill>
          <a:ln>
            <a:noFill/>
          </a:ln>
          <a:effectLst/>
        </c:spPr>
      </c:pivotFmt>
      <c:pivotFmt>
        <c:idx val="25"/>
        <c:spPr>
          <a:solidFill>
            <a:schemeClr val="accent2">
              <a:lumMod val="40000"/>
              <a:lumOff val="60000"/>
            </a:schemeClr>
          </a:solidFill>
          <a:ln>
            <a:noFill/>
          </a:ln>
          <a:effectLst/>
        </c:spPr>
      </c:pivotFmt>
    </c:pivotFmts>
    <c:plotArea>
      <c:layout/>
      <c:barChart>
        <c:barDir val="col"/>
        <c:grouping val="stacked"/>
        <c:varyColors val="0"/>
        <c:ser>
          <c:idx val="0"/>
          <c:order val="0"/>
          <c:tx>
            <c:strRef>
              <c:f>cOEL!$Q$51:$Q$52</c:f>
              <c:strCache>
                <c:ptCount val="1"/>
                <c:pt idx="0">
                  <c:v>Micro</c:v>
                </c:pt>
              </c:strCache>
            </c:strRef>
          </c:tx>
          <c:spPr>
            <a:solidFill>
              <a:schemeClr val="accent1"/>
            </a:solidFill>
            <a:ln>
              <a:noFill/>
            </a:ln>
            <a:effectLst/>
          </c:spPr>
          <c:invertIfNegative val="0"/>
          <c:dPt>
            <c:idx val="9"/>
            <c:invertIfNegative val="0"/>
            <c:bubble3D val="0"/>
            <c:spPr>
              <a:solidFill>
                <a:schemeClr val="accent2">
                  <a:lumMod val="75000"/>
                </a:schemeClr>
              </a:solidFill>
              <a:ln>
                <a:noFill/>
              </a:ln>
              <a:effectLst/>
            </c:spPr>
            <c:extLst>
              <c:ext xmlns:c16="http://schemas.microsoft.com/office/drawing/2014/chart" uri="{C3380CC4-5D6E-409C-BE32-E72D297353CC}">
                <c16:uniqueId val="{0000000A-CB0B-43DB-B5A6-F1D7A2899478}"/>
              </c:ext>
            </c:extLst>
          </c:dPt>
          <c:dPt>
            <c:idx val="28"/>
            <c:invertIfNegative val="0"/>
            <c:bubble3D val="0"/>
            <c:spPr>
              <a:solidFill>
                <a:schemeClr val="accent2">
                  <a:lumMod val="75000"/>
                </a:schemeClr>
              </a:solidFill>
              <a:ln>
                <a:noFill/>
              </a:ln>
              <a:effectLst/>
            </c:spPr>
            <c:extLst>
              <c:ext xmlns:c16="http://schemas.microsoft.com/office/drawing/2014/chart" uri="{C3380CC4-5D6E-409C-BE32-E72D297353CC}">
                <c16:uniqueId val="{00000010-CB0B-43DB-B5A6-F1D7A2899478}"/>
              </c:ext>
            </c:extLst>
          </c:dPt>
          <c:dPt>
            <c:idx val="30"/>
            <c:invertIfNegative val="0"/>
            <c:bubble3D val="0"/>
            <c:spPr>
              <a:solidFill>
                <a:schemeClr val="accent2">
                  <a:lumMod val="75000"/>
                </a:schemeClr>
              </a:solidFill>
              <a:ln>
                <a:noFill/>
              </a:ln>
              <a:effectLst/>
            </c:spPr>
            <c:extLst>
              <c:ext xmlns:c16="http://schemas.microsoft.com/office/drawing/2014/chart" uri="{C3380CC4-5D6E-409C-BE32-E72D297353CC}">
                <c16:uniqueId val="{00000011-CB0B-43DB-B5A6-F1D7A2899478}"/>
              </c:ext>
            </c:extLst>
          </c:dPt>
          <c:dPt>
            <c:idx val="33"/>
            <c:invertIfNegative val="0"/>
            <c:bubble3D val="0"/>
            <c:spPr>
              <a:solidFill>
                <a:schemeClr val="accent2">
                  <a:lumMod val="75000"/>
                </a:schemeClr>
              </a:solidFill>
              <a:ln>
                <a:noFill/>
              </a:ln>
              <a:effectLst/>
            </c:spPr>
            <c:extLst>
              <c:ext xmlns:c16="http://schemas.microsoft.com/office/drawing/2014/chart" uri="{C3380CC4-5D6E-409C-BE32-E72D297353CC}">
                <c16:uniqueId val="{00000012-CB0B-43DB-B5A6-F1D7A2899478}"/>
              </c:ext>
            </c:extLst>
          </c:dPt>
          <c:dPt>
            <c:idx val="34"/>
            <c:invertIfNegative val="0"/>
            <c:bubble3D val="0"/>
            <c:spPr>
              <a:solidFill>
                <a:schemeClr val="accent2">
                  <a:lumMod val="75000"/>
                </a:schemeClr>
              </a:solidFill>
              <a:ln>
                <a:noFill/>
              </a:ln>
              <a:effectLst/>
            </c:spPr>
            <c:extLst>
              <c:ext xmlns:c16="http://schemas.microsoft.com/office/drawing/2014/chart" uri="{C3380CC4-5D6E-409C-BE32-E72D297353CC}">
                <c16:uniqueId val="{00000014-CB0B-43DB-B5A6-F1D7A2899478}"/>
              </c:ext>
            </c:extLst>
          </c:dPt>
          <c:dPt>
            <c:idx val="35"/>
            <c:invertIfNegative val="0"/>
            <c:bubble3D val="0"/>
            <c:spPr>
              <a:solidFill>
                <a:schemeClr val="accent2">
                  <a:lumMod val="75000"/>
                </a:schemeClr>
              </a:solidFill>
              <a:ln>
                <a:noFill/>
              </a:ln>
              <a:effectLst/>
            </c:spPr>
            <c:extLst>
              <c:ext xmlns:c16="http://schemas.microsoft.com/office/drawing/2014/chart" uri="{C3380CC4-5D6E-409C-BE32-E72D297353CC}">
                <c16:uniqueId val="{00000015-CB0B-43DB-B5A6-F1D7A2899478}"/>
              </c:ext>
            </c:extLst>
          </c:dPt>
          <c:dPt>
            <c:idx val="37"/>
            <c:invertIfNegative val="0"/>
            <c:bubble3D val="0"/>
            <c:spPr>
              <a:solidFill>
                <a:schemeClr val="accent2">
                  <a:lumMod val="75000"/>
                </a:schemeClr>
              </a:solidFill>
              <a:ln>
                <a:noFill/>
              </a:ln>
              <a:effectLst/>
            </c:spPr>
            <c:extLst>
              <c:ext xmlns:c16="http://schemas.microsoft.com/office/drawing/2014/chart" uri="{C3380CC4-5D6E-409C-BE32-E72D297353CC}">
                <c16:uniqueId val="{00000018-CB0B-43DB-B5A6-F1D7A2899478}"/>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cOEL!$P$53:$P$139</c:f>
              <c:multiLvlStrCache>
                <c:ptCount val="43"/>
                <c:lvl>
                  <c:pt idx="0">
                    <c:v>cOEL</c:v>
                  </c:pt>
                  <c:pt idx="1">
                    <c:v>OEB</c:v>
                  </c:pt>
                  <c:pt idx="2">
                    <c:v>OEB</c:v>
                  </c:pt>
                  <c:pt idx="3">
                    <c:v>cOEL</c:v>
                  </c:pt>
                  <c:pt idx="4">
                    <c:v>OEB</c:v>
                  </c:pt>
                  <c:pt idx="5">
                    <c:v>cOEL</c:v>
                  </c:pt>
                  <c:pt idx="6">
                    <c:v>OEB</c:v>
                  </c:pt>
                  <c:pt idx="7">
                    <c:v>cOEL</c:v>
                  </c:pt>
                  <c:pt idx="8">
                    <c:v>OEB</c:v>
                  </c:pt>
                  <c:pt idx="9">
                    <c:v>cOEL</c:v>
                  </c:pt>
                  <c:pt idx="10">
                    <c:v>OEB</c:v>
                  </c:pt>
                  <c:pt idx="11">
                    <c:v>OEB</c:v>
                  </c:pt>
                  <c:pt idx="12">
                    <c:v>cOEL</c:v>
                  </c:pt>
                  <c:pt idx="13">
                    <c:v>cOEL</c:v>
                  </c:pt>
                  <c:pt idx="14">
                    <c:v>cOEL</c:v>
                  </c:pt>
                  <c:pt idx="15">
                    <c:v>OEB</c:v>
                  </c:pt>
                  <c:pt idx="16">
                    <c:v>OEB</c:v>
                  </c:pt>
                  <c:pt idx="17">
                    <c:v>cOEL</c:v>
                  </c:pt>
                  <c:pt idx="18">
                    <c:v>OEB</c:v>
                  </c:pt>
                  <c:pt idx="19">
                    <c:v>cOEL</c:v>
                  </c:pt>
                  <c:pt idx="20">
                    <c:v>OEB</c:v>
                  </c:pt>
                  <c:pt idx="21">
                    <c:v>cOEL</c:v>
                  </c:pt>
                  <c:pt idx="22">
                    <c:v>OEB</c:v>
                  </c:pt>
                  <c:pt idx="23">
                    <c:v>OEB</c:v>
                  </c:pt>
                  <c:pt idx="24">
                    <c:v>OEB</c:v>
                  </c:pt>
                  <c:pt idx="25">
                    <c:v>OEB</c:v>
                  </c:pt>
                  <c:pt idx="26">
                    <c:v>OEB</c:v>
                  </c:pt>
                  <c:pt idx="27">
                    <c:v>cOEL</c:v>
                  </c:pt>
                  <c:pt idx="28">
                    <c:v>cOEL</c:v>
                  </c:pt>
                  <c:pt idx="29">
                    <c:v>OEB</c:v>
                  </c:pt>
                  <c:pt idx="30">
                    <c:v>cOEL</c:v>
                  </c:pt>
                  <c:pt idx="31">
                    <c:v>OEB</c:v>
                  </c:pt>
                  <c:pt idx="32">
                    <c:v>OEB</c:v>
                  </c:pt>
                  <c:pt idx="33">
                    <c:v>cOEL</c:v>
                  </c:pt>
                  <c:pt idx="34">
                    <c:v>cOEL</c:v>
                  </c:pt>
                  <c:pt idx="35">
                    <c:v>cOEL</c:v>
                  </c:pt>
                  <c:pt idx="36">
                    <c:v>OEB</c:v>
                  </c:pt>
                  <c:pt idx="37">
                    <c:v>cOEL</c:v>
                  </c:pt>
                  <c:pt idx="38">
                    <c:v>OEB</c:v>
                  </c:pt>
                  <c:pt idx="39">
                    <c:v>cOEL</c:v>
                  </c:pt>
                  <c:pt idx="40">
                    <c:v>OEB</c:v>
                  </c:pt>
                  <c:pt idx="41">
                    <c:v>OEB</c:v>
                  </c:pt>
                  <c:pt idx="42">
                    <c:v>cOEL</c:v>
                  </c:pt>
                </c:lvl>
                <c:lvl>
                  <c:pt idx="0">
                    <c:v>C</c:v>
                  </c:pt>
                  <c:pt idx="2">
                    <c:v>E</c:v>
                  </c:pt>
                  <c:pt idx="3">
                    <c:v>A</c:v>
                  </c:pt>
                  <c:pt idx="4">
                    <c:v>D</c:v>
                  </c:pt>
                  <c:pt idx="5">
                    <c:v>B</c:v>
                  </c:pt>
                  <c:pt idx="7">
                    <c:v>C</c:v>
                  </c:pt>
                  <c:pt idx="9">
                    <c:v>C</c:v>
                  </c:pt>
                  <c:pt idx="11">
                    <c:v>D</c:v>
                  </c:pt>
                  <c:pt idx="12">
                    <c:v>E</c:v>
                  </c:pt>
                  <c:pt idx="13">
                    <c:v>B</c:v>
                  </c:pt>
                  <c:pt idx="14">
                    <c:v>C</c:v>
                  </c:pt>
                  <c:pt idx="16">
                    <c:v>D</c:v>
                  </c:pt>
                  <c:pt idx="17">
                    <c:v>E</c:v>
                  </c:pt>
                  <c:pt idx="19">
                    <c:v>C</c:v>
                  </c:pt>
                  <c:pt idx="21">
                    <c:v>C</c:v>
                  </c:pt>
                  <c:pt idx="22">
                    <c:v>D</c:v>
                  </c:pt>
                  <c:pt idx="23">
                    <c:v>E</c:v>
                  </c:pt>
                  <c:pt idx="24">
                    <c:v>B</c:v>
                  </c:pt>
                  <c:pt idx="25">
                    <c:v>C</c:v>
                  </c:pt>
                  <c:pt idx="26">
                    <c:v>D</c:v>
                  </c:pt>
                  <c:pt idx="27">
                    <c:v>E</c:v>
                  </c:pt>
                  <c:pt idx="28">
                    <c:v>B</c:v>
                  </c:pt>
                  <c:pt idx="30">
                    <c:v>C</c:v>
                  </c:pt>
                  <c:pt idx="32">
                    <c:v>D</c:v>
                  </c:pt>
                  <c:pt idx="33">
                    <c:v>E</c:v>
                  </c:pt>
                  <c:pt idx="34">
                    <c:v>A</c:v>
                  </c:pt>
                  <c:pt idx="35">
                    <c:v>B</c:v>
                  </c:pt>
                  <c:pt idx="37">
                    <c:v>C</c:v>
                  </c:pt>
                  <c:pt idx="39">
                    <c:v>E</c:v>
                  </c:pt>
                  <c:pt idx="40">
                    <c:v>B</c:v>
                  </c:pt>
                  <c:pt idx="41">
                    <c:v>C</c:v>
                  </c:pt>
                  <c:pt idx="42">
                    <c:v>E</c:v>
                  </c:pt>
                </c:lvl>
                <c:lvl>
                  <c:pt idx="0">
                    <c:v>Aluminum</c:v>
                  </c:pt>
                  <c:pt idx="3">
                    <c:v>C60</c:v>
                  </c:pt>
                  <c:pt idx="5">
                    <c:v>Carbon black</c:v>
                  </c:pt>
                  <c:pt idx="9">
                    <c:v>Cerium</c:v>
                  </c:pt>
                  <c:pt idx="13">
                    <c:v>CNT</c:v>
                  </c:pt>
                  <c:pt idx="19">
                    <c:v>Graphene</c:v>
                  </c:pt>
                  <c:pt idx="21">
                    <c:v>Indium</c:v>
                  </c:pt>
                  <c:pt idx="24">
                    <c:v>Iron</c:v>
                  </c:pt>
                  <c:pt idx="28">
                    <c:v>Silica</c:v>
                  </c:pt>
                  <c:pt idx="34">
                    <c:v>Titanium dioxide</c:v>
                  </c:pt>
                  <c:pt idx="40">
                    <c:v>Zinc</c:v>
                  </c:pt>
                </c:lvl>
              </c:multiLvlStrCache>
            </c:multiLvlStrRef>
          </c:cat>
          <c:val>
            <c:numRef>
              <c:f>cOEL!$Q$53:$Q$139</c:f>
              <c:numCache>
                <c:formatCode>General</c:formatCode>
                <c:ptCount val="43"/>
                <c:pt idx="9">
                  <c:v>2</c:v>
                </c:pt>
                <c:pt idx="11">
                  <c:v>2</c:v>
                </c:pt>
                <c:pt idx="22">
                  <c:v>10</c:v>
                </c:pt>
                <c:pt idx="23">
                  <c:v>4</c:v>
                </c:pt>
                <c:pt idx="24">
                  <c:v>6</c:v>
                </c:pt>
                <c:pt idx="25">
                  <c:v>5</c:v>
                </c:pt>
                <c:pt idx="26">
                  <c:v>1</c:v>
                </c:pt>
                <c:pt idx="28">
                  <c:v>1</c:v>
                </c:pt>
                <c:pt idx="30">
                  <c:v>2</c:v>
                </c:pt>
                <c:pt idx="31">
                  <c:v>3</c:v>
                </c:pt>
                <c:pt idx="32">
                  <c:v>5</c:v>
                </c:pt>
                <c:pt idx="33">
                  <c:v>1</c:v>
                </c:pt>
                <c:pt idx="34">
                  <c:v>1</c:v>
                </c:pt>
                <c:pt idx="35">
                  <c:v>6</c:v>
                </c:pt>
                <c:pt idx="36">
                  <c:v>4</c:v>
                </c:pt>
                <c:pt idx="37">
                  <c:v>3</c:v>
                </c:pt>
                <c:pt idx="38">
                  <c:v>1</c:v>
                </c:pt>
              </c:numCache>
            </c:numRef>
          </c:val>
          <c:extLst>
            <c:ext xmlns:c16="http://schemas.microsoft.com/office/drawing/2014/chart" uri="{C3380CC4-5D6E-409C-BE32-E72D297353CC}">
              <c16:uniqueId val="{00000000-CB0B-43DB-B5A6-F1D7A2899478}"/>
            </c:ext>
          </c:extLst>
        </c:ser>
        <c:ser>
          <c:idx val="1"/>
          <c:order val="1"/>
          <c:tx>
            <c:strRef>
              <c:f>cOEL!$R$51:$R$52</c:f>
              <c:strCache>
                <c:ptCount val="1"/>
                <c:pt idx="0">
                  <c:v>Nano</c:v>
                </c:pt>
              </c:strCache>
            </c:strRef>
          </c:tx>
          <c:spPr>
            <a:solidFill>
              <a:schemeClr val="accent1">
                <a:lumMod val="40000"/>
                <a:lumOff val="60000"/>
              </a:schemeClr>
            </a:solidFill>
            <a:ln>
              <a:noFill/>
            </a:ln>
            <a:effectLst/>
          </c:spPr>
          <c:invertIfNegative val="0"/>
          <c:dPt>
            <c:idx val="0"/>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CB0B-43DB-B5A6-F1D7A2899478}"/>
              </c:ext>
            </c:extLst>
          </c:dPt>
          <c:dPt>
            <c:idx val="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6-CB0B-43DB-B5A6-F1D7A2899478}"/>
              </c:ext>
            </c:extLst>
          </c:dPt>
          <c:dPt>
            <c:idx val="5"/>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7-CB0B-43DB-B5A6-F1D7A2899478}"/>
              </c:ext>
            </c:extLst>
          </c:dPt>
          <c:dPt>
            <c:idx val="7"/>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8-CB0B-43DB-B5A6-F1D7A2899478}"/>
              </c:ext>
            </c:extLst>
          </c:dPt>
          <c:dPt>
            <c:idx val="9"/>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9-CB0B-43DB-B5A6-F1D7A2899478}"/>
              </c:ext>
            </c:extLst>
          </c:dPt>
          <c:dPt>
            <c:idx val="1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B-CB0B-43DB-B5A6-F1D7A2899478}"/>
              </c:ext>
            </c:extLst>
          </c:dPt>
          <c:dPt>
            <c:idx val="1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C-CB0B-43DB-B5A6-F1D7A2899478}"/>
              </c:ext>
            </c:extLst>
          </c:dPt>
          <c:dPt>
            <c:idx val="14"/>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D-CB0B-43DB-B5A6-F1D7A2899478}"/>
              </c:ext>
            </c:extLst>
          </c:dPt>
          <c:dPt>
            <c:idx val="17"/>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3-CB0B-43DB-B5A6-F1D7A2899478}"/>
              </c:ext>
            </c:extLst>
          </c:dPt>
          <c:dPt>
            <c:idx val="19"/>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4-CB0B-43DB-B5A6-F1D7A2899478}"/>
              </c:ext>
            </c:extLst>
          </c:dPt>
          <c:dPt>
            <c:idx val="2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E-CB0B-43DB-B5A6-F1D7A2899478}"/>
              </c:ext>
            </c:extLst>
          </c:dPt>
          <c:dPt>
            <c:idx val="27"/>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F-CB0B-43DB-B5A6-F1D7A2899478}"/>
              </c:ext>
            </c:extLst>
          </c:dPt>
          <c:dPt>
            <c:idx val="3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3-CB0B-43DB-B5A6-F1D7A2899478}"/>
              </c:ext>
            </c:extLst>
          </c:dPt>
          <c:dPt>
            <c:idx val="35"/>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6-CB0B-43DB-B5A6-F1D7A2899478}"/>
              </c:ext>
            </c:extLst>
          </c:dPt>
          <c:dPt>
            <c:idx val="37"/>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7-CB0B-43DB-B5A6-F1D7A2899478}"/>
              </c:ext>
            </c:extLst>
          </c:dPt>
          <c:dPt>
            <c:idx val="39"/>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9-CB0B-43DB-B5A6-F1D7A2899478}"/>
              </c:ext>
            </c:extLst>
          </c:dPt>
          <c:dPt>
            <c:idx val="4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A-CB0B-43DB-B5A6-F1D7A2899478}"/>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cOEL!$P$53:$P$139</c:f>
              <c:multiLvlStrCache>
                <c:ptCount val="43"/>
                <c:lvl>
                  <c:pt idx="0">
                    <c:v>cOEL</c:v>
                  </c:pt>
                  <c:pt idx="1">
                    <c:v>OEB</c:v>
                  </c:pt>
                  <c:pt idx="2">
                    <c:v>OEB</c:v>
                  </c:pt>
                  <c:pt idx="3">
                    <c:v>cOEL</c:v>
                  </c:pt>
                  <c:pt idx="4">
                    <c:v>OEB</c:v>
                  </c:pt>
                  <c:pt idx="5">
                    <c:v>cOEL</c:v>
                  </c:pt>
                  <c:pt idx="6">
                    <c:v>OEB</c:v>
                  </c:pt>
                  <c:pt idx="7">
                    <c:v>cOEL</c:v>
                  </c:pt>
                  <c:pt idx="8">
                    <c:v>OEB</c:v>
                  </c:pt>
                  <c:pt idx="9">
                    <c:v>cOEL</c:v>
                  </c:pt>
                  <c:pt idx="10">
                    <c:v>OEB</c:v>
                  </c:pt>
                  <c:pt idx="11">
                    <c:v>OEB</c:v>
                  </c:pt>
                  <c:pt idx="12">
                    <c:v>cOEL</c:v>
                  </c:pt>
                  <c:pt idx="13">
                    <c:v>cOEL</c:v>
                  </c:pt>
                  <c:pt idx="14">
                    <c:v>cOEL</c:v>
                  </c:pt>
                  <c:pt idx="15">
                    <c:v>OEB</c:v>
                  </c:pt>
                  <c:pt idx="16">
                    <c:v>OEB</c:v>
                  </c:pt>
                  <c:pt idx="17">
                    <c:v>cOEL</c:v>
                  </c:pt>
                  <c:pt idx="18">
                    <c:v>OEB</c:v>
                  </c:pt>
                  <c:pt idx="19">
                    <c:v>cOEL</c:v>
                  </c:pt>
                  <c:pt idx="20">
                    <c:v>OEB</c:v>
                  </c:pt>
                  <c:pt idx="21">
                    <c:v>cOEL</c:v>
                  </c:pt>
                  <c:pt idx="22">
                    <c:v>OEB</c:v>
                  </c:pt>
                  <c:pt idx="23">
                    <c:v>OEB</c:v>
                  </c:pt>
                  <c:pt idx="24">
                    <c:v>OEB</c:v>
                  </c:pt>
                  <c:pt idx="25">
                    <c:v>OEB</c:v>
                  </c:pt>
                  <c:pt idx="26">
                    <c:v>OEB</c:v>
                  </c:pt>
                  <c:pt idx="27">
                    <c:v>cOEL</c:v>
                  </c:pt>
                  <c:pt idx="28">
                    <c:v>cOEL</c:v>
                  </c:pt>
                  <c:pt idx="29">
                    <c:v>OEB</c:v>
                  </c:pt>
                  <c:pt idx="30">
                    <c:v>cOEL</c:v>
                  </c:pt>
                  <c:pt idx="31">
                    <c:v>OEB</c:v>
                  </c:pt>
                  <c:pt idx="32">
                    <c:v>OEB</c:v>
                  </c:pt>
                  <c:pt idx="33">
                    <c:v>cOEL</c:v>
                  </c:pt>
                  <c:pt idx="34">
                    <c:v>cOEL</c:v>
                  </c:pt>
                  <c:pt idx="35">
                    <c:v>cOEL</c:v>
                  </c:pt>
                  <c:pt idx="36">
                    <c:v>OEB</c:v>
                  </c:pt>
                  <c:pt idx="37">
                    <c:v>cOEL</c:v>
                  </c:pt>
                  <c:pt idx="38">
                    <c:v>OEB</c:v>
                  </c:pt>
                  <c:pt idx="39">
                    <c:v>cOEL</c:v>
                  </c:pt>
                  <c:pt idx="40">
                    <c:v>OEB</c:v>
                  </c:pt>
                  <c:pt idx="41">
                    <c:v>OEB</c:v>
                  </c:pt>
                  <c:pt idx="42">
                    <c:v>cOEL</c:v>
                  </c:pt>
                </c:lvl>
                <c:lvl>
                  <c:pt idx="0">
                    <c:v>C</c:v>
                  </c:pt>
                  <c:pt idx="2">
                    <c:v>E</c:v>
                  </c:pt>
                  <c:pt idx="3">
                    <c:v>A</c:v>
                  </c:pt>
                  <c:pt idx="4">
                    <c:v>D</c:v>
                  </c:pt>
                  <c:pt idx="5">
                    <c:v>B</c:v>
                  </c:pt>
                  <c:pt idx="7">
                    <c:v>C</c:v>
                  </c:pt>
                  <c:pt idx="9">
                    <c:v>C</c:v>
                  </c:pt>
                  <c:pt idx="11">
                    <c:v>D</c:v>
                  </c:pt>
                  <c:pt idx="12">
                    <c:v>E</c:v>
                  </c:pt>
                  <c:pt idx="13">
                    <c:v>B</c:v>
                  </c:pt>
                  <c:pt idx="14">
                    <c:v>C</c:v>
                  </c:pt>
                  <c:pt idx="16">
                    <c:v>D</c:v>
                  </c:pt>
                  <c:pt idx="17">
                    <c:v>E</c:v>
                  </c:pt>
                  <c:pt idx="19">
                    <c:v>C</c:v>
                  </c:pt>
                  <c:pt idx="21">
                    <c:v>C</c:v>
                  </c:pt>
                  <c:pt idx="22">
                    <c:v>D</c:v>
                  </c:pt>
                  <c:pt idx="23">
                    <c:v>E</c:v>
                  </c:pt>
                  <c:pt idx="24">
                    <c:v>B</c:v>
                  </c:pt>
                  <c:pt idx="25">
                    <c:v>C</c:v>
                  </c:pt>
                  <c:pt idx="26">
                    <c:v>D</c:v>
                  </c:pt>
                  <c:pt idx="27">
                    <c:v>E</c:v>
                  </c:pt>
                  <c:pt idx="28">
                    <c:v>B</c:v>
                  </c:pt>
                  <c:pt idx="30">
                    <c:v>C</c:v>
                  </c:pt>
                  <c:pt idx="32">
                    <c:v>D</c:v>
                  </c:pt>
                  <c:pt idx="33">
                    <c:v>E</c:v>
                  </c:pt>
                  <c:pt idx="34">
                    <c:v>A</c:v>
                  </c:pt>
                  <c:pt idx="35">
                    <c:v>B</c:v>
                  </c:pt>
                  <c:pt idx="37">
                    <c:v>C</c:v>
                  </c:pt>
                  <c:pt idx="39">
                    <c:v>E</c:v>
                  </c:pt>
                  <c:pt idx="40">
                    <c:v>B</c:v>
                  </c:pt>
                  <c:pt idx="41">
                    <c:v>C</c:v>
                  </c:pt>
                  <c:pt idx="42">
                    <c:v>E</c:v>
                  </c:pt>
                </c:lvl>
                <c:lvl>
                  <c:pt idx="0">
                    <c:v>Aluminum</c:v>
                  </c:pt>
                  <c:pt idx="3">
                    <c:v>C60</c:v>
                  </c:pt>
                  <c:pt idx="5">
                    <c:v>Carbon black</c:v>
                  </c:pt>
                  <c:pt idx="9">
                    <c:v>Cerium</c:v>
                  </c:pt>
                  <c:pt idx="13">
                    <c:v>CNT</c:v>
                  </c:pt>
                  <c:pt idx="19">
                    <c:v>Graphene</c:v>
                  </c:pt>
                  <c:pt idx="21">
                    <c:v>Indium</c:v>
                  </c:pt>
                  <c:pt idx="24">
                    <c:v>Iron</c:v>
                  </c:pt>
                  <c:pt idx="28">
                    <c:v>Silica</c:v>
                  </c:pt>
                  <c:pt idx="34">
                    <c:v>Titanium dioxide</c:v>
                  </c:pt>
                  <c:pt idx="40">
                    <c:v>Zinc</c:v>
                  </c:pt>
                </c:lvl>
              </c:multiLvlStrCache>
            </c:multiLvlStrRef>
          </c:cat>
          <c:val>
            <c:numRef>
              <c:f>cOEL!$R$53:$R$139</c:f>
              <c:numCache>
                <c:formatCode>General</c:formatCode>
                <c:ptCount val="43"/>
                <c:pt idx="0">
                  <c:v>1</c:v>
                </c:pt>
                <c:pt idx="1">
                  <c:v>1</c:v>
                </c:pt>
                <c:pt idx="2">
                  <c:v>1</c:v>
                </c:pt>
                <c:pt idx="3">
                  <c:v>1</c:v>
                </c:pt>
                <c:pt idx="4">
                  <c:v>1</c:v>
                </c:pt>
                <c:pt idx="5">
                  <c:v>1</c:v>
                </c:pt>
                <c:pt idx="6">
                  <c:v>1</c:v>
                </c:pt>
                <c:pt idx="7">
                  <c:v>3</c:v>
                </c:pt>
                <c:pt idx="8">
                  <c:v>9</c:v>
                </c:pt>
                <c:pt idx="9">
                  <c:v>3</c:v>
                </c:pt>
                <c:pt idx="10">
                  <c:v>3</c:v>
                </c:pt>
                <c:pt idx="11">
                  <c:v>10</c:v>
                </c:pt>
                <c:pt idx="12">
                  <c:v>8</c:v>
                </c:pt>
                <c:pt idx="13">
                  <c:v>1</c:v>
                </c:pt>
                <c:pt idx="14">
                  <c:v>20</c:v>
                </c:pt>
                <c:pt idx="15">
                  <c:v>2</c:v>
                </c:pt>
                <c:pt idx="16">
                  <c:v>10</c:v>
                </c:pt>
                <c:pt idx="17">
                  <c:v>16</c:v>
                </c:pt>
                <c:pt idx="18">
                  <c:v>2</c:v>
                </c:pt>
                <c:pt idx="19">
                  <c:v>6</c:v>
                </c:pt>
                <c:pt idx="20">
                  <c:v>1</c:v>
                </c:pt>
                <c:pt idx="21">
                  <c:v>1</c:v>
                </c:pt>
                <c:pt idx="22">
                  <c:v>1</c:v>
                </c:pt>
                <c:pt idx="26">
                  <c:v>1</c:v>
                </c:pt>
                <c:pt idx="27">
                  <c:v>1</c:v>
                </c:pt>
                <c:pt idx="29">
                  <c:v>1</c:v>
                </c:pt>
                <c:pt idx="31">
                  <c:v>2</c:v>
                </c:pt>
                <c:pt idx="33">
                  <c:v>1</c:v>
                </c:pt>
                <c:pt idx="35">
                  <c:v>3</c:v>
                </c:pt>
                <c:pt idx="36">
                  <c:v>1</c:v>
                </c:pt>
                <c:pt idx="37">
                  <c:v>17</c:v>
                </c:pt>
                <c:pt idx="38">
                  <c:v>10</c:v>
                </c:pt>
                <c:pt idx="39">
                  <c:v>9</c:v>
                </c:pt>
                <c:pt idx="40">
                  <c:v>1</c:v>
                </c:pt>
                <c:pt idx="41">
                  <c:v>1</c:v>
                </c:pt>
                <c:pt idx="42">
                  <c:v>6</c:v>
                </c:pt>
              </c:numCache>
            </c:numRef>
          </c:val>
          <c:extLst>
            <c:ext xmlns:c16="http://schemas.microsoft.com/office/drawing/2014/chart" uri="{C3380CC4-5D6E-409C-BE32-E72D297353CC}">
              <c16:uniqueId val="{00000001-CB0B-43DB-B5A6-F1D7A2899478}"/>
            </c:ext>
          </c:extLst>
        </c:ser>
        <c:dLbls>
          <c:dLblPos val="ctr"/>
          <c:showLegendKey val="0"/>
          <c:showVal val="1"/>
          <c:showCatName val="0"/>
          <c:showSerName val="0"/>
          <c:showPercent val="0"/>
          <c:showBubbleSize val="0"/>
        </c:dLbls>
        <c:gapWidth val="50"/>
        <c:overlap val="100"/>
        <c:axId val="1804863263"/>
        <c:axId val="1804884383"/>
      </c:barChart>
      <c:catAx>
        <c:axId val="1804863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884383"/>
        <c:crosses val="autoZero"/>
        <c:auto val="1"/>
        <c:lblAlgn val="ctr"/>
        <c:lblOffset val="100"/>
        <c:noMultiLvlLbl val="0"/>
      </c:catAx>
      <c:valAx>
        <c:axId val="1804884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863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Figure 3-4. Comparison of occupational exposure band (OEB) estimates and NIOSH recommended exposure limits (RELs) for high production nanomaterials [WHO 2017] with</a:t>
            </a:r>
            <a:r>
              <a:rPr lang="en-US" baseline="0"/>
              <a:t> Indium and Graphene</a:t>
            </a:r>
          </a:p>
          <a:p>
            <a:pPr>
              <a:defRPr/>
            </a:pPr>
            <a:r>
              <a:rPr lang="en-US" baseline="0"/>
              <a:t>Microscale &amp; Nanoscale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2979107611548557E-2"/>
          <c:y val="2.333597930264009E-2"/>
          <c:w val="0.93635803524559436"/>
          <c:h val="0.8339510602586101"/>
        </c:manualLayout>
      </c:layout>
      <c:scatterChart>
        <c:scatterStyle val="lineMarker"/>
        <c:varyColors val="0"/>
        <c:ser>
          <c:idx val="0"/>
          <c:order val="0"/>
          <c:tx>
            <c:strRef>
              <c:f>'Figure 3-4 Update'!$I$6</c:f>
              <c:strCache>
                <c:ptCount val="1"/>
                <c:pt idx="0">
                  <c:v>Aluminum oxide</c:v>
                </c:pt>
              </c:strCache>
            </c:strRef>
          </c:tx>
          <c:spPr>
            <a:ln w="25400" cap="rnd">
              <a:noFill/>
              <a:round/>
            </a:ln>
            <a:effectLst/>
          </c:spPr>
          <c:marker>
            <c:symbol val="circle"/>
            <c:size val="5"/>
            <c:spPr>
              <a:solidFill>
                <a:schemeClr val="accent2"/>
              </a:solidFill>
              <a:ln w="9525">
                <a:solidFill>
                  <a:schemeClr val="accent2"/>
                </a:solidFill>
              </a:ln>
              <a:effectLst/>
            </c:spPr>
          </c:marker>
          <c:xVal>
            <c:numRef>
              <c:f>'Figure 3-4 Update'!$N$6:$N$7</c:f>
              <c:numCache>
                <c:formatCode>General</c:formatCode>
                <c:ptCount val="2"/>
                <c:pt idx="0">
                  <c:v>5</c:v>
                </c:pt>
                <c:pt idx="1">
                  <c:v>5</c:v>
                </c:pt>
              </c:numCache>
            </c:numRef>
          </c:xVal>
          <c:yVal>
            <c:numRef>
              <c:f>'Figure 3-4 Update'!$P$6:$P$7</c:f>
              <c:numCache>
                <c:formatCode>General</c:formatCode>
                <c:ptCount val="2"/>
                <c:pt idx="0">
                  <c:v>2.0323793278230555</c:v>
                </c:pt>
                <c:pt idx="1">
                  <c:v>0.96459638232523992</c:v>
                </c:pt>
              </c:numCache>
            </c:numRef>
          </c:yVal>
          <c:smooth val="0"/>
          <c:extLst>
            <c:ext xmlns:c16="http://schemas.microsoft.com/office/drawing/2014/chart" uri="{C3380CC4-5D6E-409C-BE32-E72D297353CC}">
              <c16:uniqueId val="{00000002-1D51-4D4E-8727-B2A3C9933871}"/>
            </c:ext>
          </c:extLst>
        </c:ser>
        <c:ser>
          <c:idx val="1"/>
          <c:order val="1"/>
          <c:tx>
            <c:strRef>
              <c:f>'Figure 3-4 Update'!$H$8</c:f>
              <c:strCache>
                <c:ptCount val="1"/>
                <c:pt idx="0">
                  <c:v>Carbon black</c:v>
                </c:pt>
              </c:strCache>
            </c:strRef>
          </c:tx>
          <c:spPr>
            <a:ln w="25400" cap="rnd">
              <a:noFill/>
              <a:round/>
            </a:ln>
            <a:effectLst/>
          </c:spPr>
          <c:marker>
            <c:symbol val="circle"/>
            <c:size val="5"/>
            <c:spPr>
              <a:solidFill>
                <a:schemeClr val="accent4"/>
              </a:solidFill>
              <a:ln w="9525">
                <a:solidFill>
                  <a:schemeClr val="accent4"/>
                </a:solidFill>
              </a:ln>
              <a:effectLst/>
            </c:spPr>
          </c:marker>
          <c:xVal>
            <c:numRef>
              <c:f>'Figure 3-4 Update'!$N$8:$N$20</c:f>
              <c:numCache>
                <c:formatCode>General</c:formatCode>
                <c:ptCount val="13"/>
                <c:pt idx="0">
                  <c:v>3.5</c:v>
                </c:pt>
                <c:pt idx="1">
                  <c:v>3.5</c:v>
                </c:pt>
                <c:pt idx="2">
                  <c:v>3.5</c:v>
                </c:pt>
                <c:pt idx="3">
                  <c:v>3.5</c:v>
                </c:pt>
                <c:pt idx="4">
                  <c:v>3.5</c:v>
                </c:pt>
                <c:pt idx="5">
                  <c:v>3.5</c:v>
                </c:pt>
                <c:pt idx="6">
                  <c:v>3.5</c:v>
                </c:pt>
                <c:pt idx="7">
                  <c:v>3.5</c:v>
                </c:pt>
                <c:pt idx="8">
                  <c:v>3.5</c:v>
                </c:pt>
                <c:pt idx="9">
                  <c:v>3.5</c:v>
                </c:pt>
                <c:pt idx="10">
                  <c:v>3.5</c:v>
                </c:pt>
                <c:pt idx="11">
                  <c:v>3.5</c:v>
                </c:pt>
                <c:pt idx="12">
                  <c:v>3.5</c:v>
                </c:pt>
              </c:numCache>
            </c:numRef>
          </c:xVal>
          <c:yVal>
            <c:numRef>
              <c:f>'Figure 3-4 Update'!$P$8:$P$20</c:f>
              <c:numCache>
                <c:formatCode>General</c:formatCode>
                <c:ptCount val="13"/>
                <c:pt idx="0">
                  <c:v>1.799534343437331</c:v>
                </c:pt>
                <c:pt idx="1">
                  <c:v>2.2080425850582834</c:v>
                </c:pt>
                <c:pt idx="2">
                  <c:v>2.6798362659847976</c:v>
                </c:pt>
                <c:pt idx="3">
                  <c:v>2.7224883190485292</c:v>
                </c:pt>
                <c:pt idx="4">
                  <c:v>2.8820559842652163</c:v>
                </c:pt>
                <c:pt idx="5">
                  <c:v>2.3841598698627657</c:v>
                </c:pt>
                <c:pt idx="6">
                  <c:v>2.6358750140539668</c:v>
                </c:pt>
                <c:pt idx="7">
                  <c:v>2.4716250634095727</c:v>
                </c:pt>
                <c:pt idx="8">
                  <c:v>4.206664959470503</c:v>
                </c:pt>
                <c:pt idx="9">
                  <c:v>3.6719018025541694</c:v>
                </c:pt>
                <c:pt idx="10">
                  <c:v>2.3712061131287765</c:v>
                </c:pt>
                <c:pt idx="11">
                  <c:v>3.7742795606324817</c:v>
                </c:pt>
                <c:pt idx="12">
                  <c:v>3.4393542180783863</c:v>
                </c:pt>
              </c:numCache>
            </c:numRef>
          </c:yVal>
          <c:smooth val="0"/>
          <c:extLst>
            <c:ext xmlns:c16="http://schemas.microsoft.com/office/drawing/2014/chart" uri="{C3380CC4-5D6E-409C-BE32-E72D297353CC}">
              <c16:uniqueId val="{00000003-1D51-4D4E-8727-B2A3C9933871}"/>
            </c:ext>
          </c:extLst>
        </c:ser>
        <c:ser>
          <c:idx val="2"/>
          <c:order val="2"/>
          <c:tx>
            <c:strRef>
              <c:f>'Figure 3-4 Update'!$I$31</c:f>
              <c:strCache>
                <c:ptCount val="1"/>
                <c:pt idx="0">
                  <c:v>Carbon nanotubes &amp; nanofibers</c:v>
                </c:pt>
              </c:strCache>
            </c:strRef>
          </c:tx>
          <c:spPr>
            <a:ln w="25400" cap="rnd">
              <a:noFill/>
              <a:round/>
            </a:ln>
            <a:effectLst/>
          </c:spPr>
          <c:marker>
            <c:symbol val="circle"/>
            <c:size val="5"/>
            <c:spPr>
              <a:solidFill>
                <a:schemeClr val="accent6"/>
              </a:solidFill>
              <a:ln w="9525">
                <a:solidFill>
                  <a:schemeClr val="accent6"/>
                </a:solidFill>
              </a:ln>
              <a:effectLst/>
            </c:spPr>
          </c:marker>
          <c:xVal>
            <c:numRef>
              <c:f>'Figure 3-4 Update'!$N$31:$N$44</c:f>
              <c:numCache>
                <c:formatCode>General</c:formatCode>
                <c:ptCount val="14"/>
                <c:pt idx="0">
                  <c:v>1E-3</c:v>
                </c:pt>
                <c:pt idx="1">
                  <c:v>1E-3</c:v>
                </c:pt>
                <c:pt idx="2">
                  <c:v>1E-3</c:v>
                </c:pt>
                <c:pt idx="3">
                  <c:v>1E-3</c:v>
                </c:pt>
                <c:pt idx="4">
                  <c:v>1E-3</c:v>
                </c:pt>
                <c:pt idx="5">
                  <c:v>1E-3</c:v>
                </c:pt>
                <c:pt idx="6">
                  <c:v>1E-3</c:v>
                </c:pt>
                <c:pt idx="7">
                  <c:v>1E-3</c:v>
                </c:pt>
                <c:pt idx="8">
                  <c:v>1E-3</c:v>
                </c:pt>
                <c:pt idx="9">
                  <c:v>1E-3</c:v>
                </c:pt>
                <c:pt idx="10">
                  <c:v>1E-3</c:v>
                </c:pt>
                <c:pt idx="11">
                  <c:v>1E-3</c:v>
                </c:pt>
                <c:pt idx="12">
                  <c:v>1E-3</c:v>
                </c:pt>
                <c:pt idx="13">
                  <c:v>1E-3</c:v>
                </c:pt>
              </c:numCache>
            </c:numRef>
          </c:xVal>
          <c:yVal>
            <c:numRef>
              <c:f>'Figure 3-4 Update'!$P$31:$P$44</c:f>
              <c:numCache>
                <c:formatCode>General</c:formatCode>
                <c:ptCount val="14"/>
                <c:pt idx="0">
                  <c:v>1.7481686095338063</c:v>
                </c:pt>
                <c:pt idx="1">
                  <c:v>3.3648141994636216</c:v>
                </c:pt>
                <c:pt idx="2">
                  <c:v>1.4198222957033364</c:v>
                </c:pt>
                <c:pt idx="3">
                  <c:v>1.8590547534717703</c:v>
                </c:pt>
                <c:pt idx="4">
                  <c:v>1.3279569298735316</c:v>
                </c:pt>
                <c:pt idx="5">
                  <c:v>1.2066598798765229</c:v>
                </c:pt>
                <c:pt idx="6">
                  <c:v>0.65834246310567002</c:v>
                </c:pt>
                <c:pt idx="7">
                  <c:v>1.3796395289589873</c:v>
                </c:pt>
                <c:pt idx="8">
                  <c:v>0.26014741272953379</c:v>
                </c:pt>
                <c:pt idx="9">
                  <c:v>1.0283193138191815</c:v>
                </c:pt>
                <c:pt idx="10">
                  <c:v>1.9201822762617451</c:v>
                </c:pt>
                <c:pt idx="11">
                  <c:v>1.2421748514441164</c:v>
                </c:pt>
                <c:pt idx="12">
                  <c:v>2.316067110515351</c:v>
                </c:pt>
                <c:pt idx="13">
                  <c:v>2.5735731235924262</c:v>
                </c:pt>
              </c:numCache>
            </c:numRef>
          </c:yVal>
          <c:smooth val="0"/>
          <c:extLst>
            <c:ext xmlns:c16="http://schemas.microsoft.com/office/drawing/2014/chart" uri="{C3380CC4-5D6E-409C-BE32-E72D297353CC}">
              <c16:uniqueId val="{00000004-1D51-4D4E-8727-B2A3C9933871}"/>
            </c:ext>
          </c:extLst>
        </c:ser>
        <c:ser>
          <c:idx val="3"/>
          <c:order val="3"/>
          <c:tx>
            <c:strRef>
              <c:f>'Figure 3-4 Update'!$I$59</c:f>
              <c:strCache>
                <c:ptCount val="1"/>
                <c:pt idx="0">
                  <c:v>Silica, synthetic amorphous </c:v>
                </c:pt>
              </c:strCache>
            </c:strRef>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xVal>
            <c:numRef>
              <c:f>'Figure 3-4 Update'!$N$59:$N$73</c:f>
              <c:numCache>
                <c:formatCode>General</c:formatCode>
                <c:ptCount val="15"/>
                <c:pt idx="0">
                  <c:v>6</c:v>
                </c:pt>
                <c:pt idx="1">
                  <c:v>6</c:v>
                </c:pt>
                <c:pt idx="2">
                  <c:v>6</c:v>
                </c:pt>
                <c:pt idx="3">
                  <c:v>6</c:v>
                </c:pt>
                <c:pt idx="4">
                  <c:v>6</c:v>
                </c:pt>
                <c:pt idx="5">
                  <c:v>6</c:v>
                </c:pt>
                <c:pt idx="12">
                  <c:v>6</c:v>
                </c:pt>
                <c:pt idx="13">
                  <c:v>6</c:v>
                </c:pt>
                <c:pt idx="14">
                  <c:v>6</c:v>
                </c:pt>
              </c:numCache>
            </c:numRef>
          </c:xVal>
          <c:yVal>
            <c:numRef>
              <c:f>'Figure 3-4 Update'!$P$59:$P$73</c:f>
              <c:numCache>
                <c:formatCode>General</c:formatCode>
                <c:ptCount val="15"/>
                <c:pt idx="0">
                  <c:v>3.7271099590452232</c:v>
                </c:pt>
                <c:pt idx="1">
                  <c:v>3.263775890251126</c:v>
                </c:pt>
                <c:pt idx="2">
                  <c:v>2.6366658108513046</c:v>
                </c:pt>
                <c:pt idx="3">
                  <c:v>3.6346290887321779</c:v>
                </c:pt>
                <c:pt idx="4">
                  <c:v>4.8873883978500983</c:v>
                </c:pt>
                <c:pt idx="5">
                  <c:v>4.2609184573403169</c:v>
                </c:pt>
                <c:pt idx="6">
                  <c:v>0</c:v>
                </c:pt>
                <c:pt idx="7">
                  <c:v>0</c:v>
                </c:pt>
                <c:pt idx="8">
                  <c:v>0</c:v>
                </c:pt>
                <c:pt idx="9">
                  <c:v>0</c:v>
                </c:pt>
                <c:pt idx="10">
                  <c:v>0</c:v>
                </c:pt>
                <c:pt idx="11">
                  <c:v>0</c:v>
                </c:pt>
                <c:pt idx="12">
                  <c:v>3.3742509077828795</c:v>
                </c:pt>
                <c:pt idx="13">
                  <c:v>1.9467478524927695</c:v>
                </c:pt>
                <c:pt idx="14">
                  <c:v>2.9844862250866822</c:v>
                </c:pt>
              </c:numCache>
            </c:numRef>
          </c:yVal>
          <c:smooth val="0"/>
          <c:extLst>
            <c:ext xmlns:c16="http://schemas.microsoft.com/office/drawing/2014/chart" uri="{C3380CC4-5D6E-409C-BE32-E72D297353CC}">
              <c16:uniqueId val="{00000006-1D51-4D4E-8727-B2A3C9933871}"/>
            </c:ext>
          </c:extLst>
        </c:ser>
        <c:ser>
          <c:idx val="4"/>
          <c:order val="4"/>
          <c:tx>
            <c:strRef>
              <c:f>'Figure 3-4 Update'!$I$74</c:f>
              <c:strCache>
                <c:ptCount val="1"/>
                <c:pt idx="0">
                  <c:v>Silver</c:v>
                </c:pt>
              </c:strCache>
            </c:strRef>
          </c:tx>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xVal>
            <c:numRef>
              <c:f>'Figure 3-4 Update'!$N$74:$N$77</c:f>
              <c:numCache>
                <c:formatCode>General</c:formatCode>
                <c:ptCount val="4"/>
                <c:pt idx="0">
                  <c:v>8.9999999999999998E-4</c:v>
                </c:pt>
                <c:pt idx="1">
                  <c:v>8.9999999999999998E-4</c:v>
                </c:pt>
                <c:pt idx="2">
                  <c:v>8.9999999999999998E-4</c:v>
                </c:pt>
                <c:pt idx="3">
                  <c:v>8.9999999999999998E-4</c:v>
                </c:pt>
              </c:numCache>
            </c:numRef>
          </c:xVal>
          <c:yVal>
            <c:numRef>
              <c:f>'Figure 3-4 Update'!$P$74:$P$77</c:f>
              <c:numCache>
                <c:formatCode>General</c:formatCode>
                <c:ptCount val="4"/>
                <c:pt idx="0">
                  <c:v>0.4093675756020011</c:v>
                </c:pt>
                <c:pt idx="1">
                  <c:v>1.2760787859654039</c:v>
                </c:pt>
                <c:pt idx="2">
                  <c:v>0.483135801818253</c:v>
                </c:pt>
                <c:pt idx="3">
                  <c:v>2.5010277466482398</c:v>
                </c:pt>
              </c:numCache>
            </c:numRef>
          </c:yVal>
          <c:smooth val="0"/>
          <c:extLst>
            <c:ext xmlns:c16="http://schemas.microsoft.com/office/drawing/2014/chart" uri="{C3380CC4-5D6E-409C-BE32-E72D297353CC}">
              <c16:uniqueId val="{00000007-1D51-4D4E-8727-B2A3C9933871}"/>
            </c:ext>
          </c:extLst>
        </c:ser>
        <c:ser>
          <c:idx val="5"/>
          <c:order val="5"/>
          <c:tx>
            <c:strRef>
              <c:f>'Figure 3-4 Update'!$I$78</c:f>
              <c:strCache>
                <c:ptCount val="1"/>
                <c:pt idx="0">
                  <c:v>Titanium dioxide</c:v>
                </c:pt>
              </c:strCache>
            </c:strRef>
          </c:tx>
          <c:spPr>
            <a:ln w="25400" cap="rnd">
              <a:noFill/>
              <a:round/>
            </a:ln>
            <a:effectLst/>
          </c:spPr>
          <c:marker>
            <c:symbol val="circle"/>
            <c:size val="5"/>
            <c:spPr>
              <a:solidFill>
                <a:schemeClr val="accent6">
                  <a:lumMod val="60000"/>
                </a:schemeClr>
              </a:solidFill>
              <a:ln w="9525">
                <a:solidFill>
                  <a:schemeClr val="accent6">
                    <a:lumMod val="60000"/>
                  </a:schemeClr>
                </a:solidFill>
              </a:ln>
              <a:effectLst/>
            </c:spPr>
          </c:marker>
          <c:xVal>
            <c:numRef>
              <c:f>'Figure 3-4 Update'!$N$78:$N$95</c:f>
              <c:numCache>
                <c:formatCode>General</c:formatCode>
                <c:ptCount val="18"/>
                <c:pt idx="0">
                  <c:v>0.3</c:v>
                </c:pt>
                <c:pt idx="1">
                  <c:v>0.3</c:v>
                </c:pt>
                <c:pt idx="2">
                  <c:v>0.3</c:v>
                </c:pt>
                <c:pt idx="3">
                  <c:v>0.3</c:v>
                </c:pt>
                <c:pt idx="4">
                  <c:v>0.3</c:v>
                </c:pt>
                <c:pt idx="5">
                  <c:v>0.3</c:v>
                </c:pt>
                <c:pt idx="6">
                  <c:v>0.3</c:v>
                </c:pt>
                <c:pt idx="7">
                  <c:v>0.3</c:v>
                </c:pt>
                <c:pt idx="8">
                  <c:v>0.3</c:v>
                </c:pt>
                <c:pt idx="9">
                  <c:v>0.3</c:v>
                </c:pt>
                <c:pt idx="10">
                  <c:v>0.3</c:v>
                </c:pt>
                <c:pt idx="11">
                  <c:v>0.3</c:v>
                </c:pt>
                <c:pt idx="12">
                  <c:v>0.3</c:v>
                </c:pt>
                <c:pt idx="13">
                  <c:v>0.3</c:v>
                </c:pt>
                <c:pt idx="14">
                  <c:v>0.3</c:v>
                </c:pt>
                <c:pt idx="15">
                  <c:v>0.3</c:v>
                </c:pt>
                <c:pt idx="16">
                  <c:v>0.3</c:v>
                </c:pt>
                <c:pt idx="17">
                  <c:v>0.3</c:v>
                </c:pt>
              </c:numCache>
            </c:numRef>
          </c:xVal>
          <c:yVal>
            <c:numRef>
              <c:f>'Figure 3-4 Update'!$P$78:$P$95</c:f>
              <c:numCache>
                <c:formatCode>General</c:formatCode>
                <c:ptCount val="18"/>
                <c:pt idx="0">
                  <c:v>2.7998773209868677</c:v>
                </c:pt>
                <c:pt idx="1">
                  <c:v>2.3777064373444263</c:v>
                </c:pt>
                <c:pt idx="2">
                  <c:v>2.2014948966611012</c:v>
                </c:pt>
                <c:pt idx="3">
                  <c:v>2.3898889185288841</c:v>
                </c:pt>
                <c:pt idx="4">
                  <c:v>2.5849525865558332</c:v>
                </c:pt>
                <c:pt idx="5">
                  <c:v>2.1522372784552894</c:v>
                </c:pt>
                <c:pt idx="6">
                  <c:v>4.4102904747248948</c:v>
                </c:pt>
                <c:pt idx="7">
                  <c:v>3.0261650293994231</c:v>
                </c:pt>
                <c:pt idx="8">
                  <c:v>3.8409682298162662</c:v>
                </c:pt>
                <c:pt idx="9">
                  <c:v>3.6107712641505181</c:v>
                </c:pt>
                <c:pt idx="10">
                  <c:v>2.1635982705556325</c:v>
                </c:pt>
                <c:pt idx="11">
                  <c:v>2.633646475192843</c:v>
                </c:pt>
                <c:pt idx="12">
                  <c:v>2.2084360740747919</c:v>
                </c:pt>
                <c:pt idx="13">
                  <c:v>2.0894988661014344</c:v>
                </c:pt>
                <c:pt idx="14">
                  <c:v>3.9808947021295831</c:v>
                </c:pt>
                <c:pt idx="15">
                  <c:v>3.5690250339261453</c:v>
                </c:pt>
                <c:pt idx="16">
                  <c:v>2.3697064634235279</c:v>
                </c:pt>
                <c:pt idx="17">
                  <c:v>1.7143001690578115</c:v>
                </c:pt>
              </c:numCache>
            </c:numRef>
          </c:yVal>
          <c:smooth val="0"/>
          <c:extLst>
            <c:ext xmlns:c16="http://schemas.microsoft.com/office/drawing/2014/chart" uri="{C3380CC4-5D6E-409C-BE32-E72D297353CC}">
              <c16:uniqueId val="{00000008-1D51-4D4E-8727-B2A3C9933871}"/>
            </c:ext>
          </c:extLst>
        </c:ser>
        <c:ser>
          <c:idx val="6"/>
          <c:order val="6"/>
          <c:tx>
            <c:strRef>
              <c:f>'Figure 3-4 Update'!$I$96</c:f>
              <c:strCache>
                <c:ptCount val="1"/>
                <c:pt idx="0">
                  <c:v>Zinc oxide</c:v>
                </c:pt>
              </c:strCache>
            </c:strRef>
          </c:tx>
          <c:spPr>
            <a:ln w="25400" cap="rnd">
              <a:noFill/>
              <a:round/>
            </a:ln>
            <a:effectLst/>
          </c:spPr>
          <c:marker>
            <c:symbol val="circle"/>
            <c:size val="5"/>
            <c:spPr>
              <a:solidFill>
                <a:srgbClr val="2EC5F4"/>
              </a:solidFill>
              <a:ln w="9525">
                <a:solidFill>
                  <a:schemeClr val="accent2">
                    <a:lumMod val="80000"/>
                    <a:lumOff val="20000"/>
                  </a:schemeClr>
                </a:solidFill>
              </a:ln>
              <a:effectLst/>
            </c:spPr>
          </c:marker>
          <c:dPt>
            <c:idx val="0"/>
            <c:marker>
              <c:symbol val="circle"/>
              <c:size val="5"/>
              <c:spPr>
                <a:solidFill>
                  <a:srgbClr val="2EC5F4"/>
                </a:solidFill>
                <a:ln w="9525">
                  <a:solidFill>
                    <a:srgbClr val="2EC5F4"/>
                  </a:solidFill>
                </a:ln>
                <a:effectLst/>
              </c:spPr>
            </c:marker>
            <c:bubble3D val="0"/>
            <c:spPr>
              <a:ln w="25400" cap="rnd">
                <a:solidFill>
                  <a:srgbClr val="2EC5F4"/>
                </a:solidFill>
                <a:round/>
              </a:ln>
              <a:effectLst/>
            </c:spPr>
            <c:extLst>
              <c:ext xmlns:c16="http://schemas.microsoft.com/office/drawing/2014/chart" uri="{C3380CC4-5D6E-409C-BE32-E72D297353CC}">
                <c16:uniqueId val="{0000000A-1D51-4D4E-8727-B2A3C9933871}"/>
              </c:ext>
            </c:extLst>
          </c:dPt>
          <c:dPt>
            <c:idx val="1"/>
            <c:marker>
              <c:symbol val="circle"/>
              <c:size val="5"/>
              <c:spPr>
                <a:solidFill>
                  <a:srgbClr val="2EC5F4"/>
                </a:solidFill>
                <a:ln w="9525">
                  <a:solidFill>
                    <a:srgbClr val="2EC5F4"/>
                  </a:solidFill>
                </a:ln>
                <a:effectLst/>
              </c:spPr>
            </c:marker>
            <c:bubble3D val="0"/>
            <c:extLst>
              <c:ext xmlns:c16="http://schemas.microsoft.com/office/drawing/2014/chart" uri="{C3380CC4-5D6E-409C-BE32-E72D297353CC}">
                <c16:uniqueId val="{0000000B-1D51-4D4E-8727-B2A3C9933871}"/>
              </c:ext>
            </c:extLst>
          </c:dPt>
          <c:xVal>
            <c:numRef>
              <c:f>'Figure 3-4 Update'!$N$96:$N$97</c:f>
              <c:numCache>
                <c:formatCode>General</c:formatCode>
                <c:ptCount val="2"/>
                <c:pt idx="0">
                  <c:v>5</c:v>
                </c:pt>
                <c:pt idx="1">
                  <c:v>5</c:v>
                </c:pt>
              </c:numCache>
            </c:numRef>
          </c:xVal>
          <c:yVal>
            <c:numRef>
              <c:f>'Figure 3-4 Update'!$P$96:$P$97</c:f>
              <c:numCache>
                <c:formatCode>General</c:formatCode>
                <c:ptCount val="2"/>
                <c:pt idx="0">
                  <c:v>2.410636235735411</c:v>
                </c:pt>
                <c:pt idx="1">
                  <c:v>3.8955386755449308</c:v>
                </c:pt>
              </c:numCache>
            </c:numRef>
          </c:yVal>
          <c:smooth val="0"/>
          <c:extLst>
            <c:ext xmlns:c16="http://schemas.microsoft.com/office/drawing/2014/chart" uri="{C3380CC4-5D6E-409C-BE32-E72D297353CC}">
              <c16:uniqueId val="{00000009-1D51-4D4E-8727-B2A3C9933871}"/>
            </c:ext>
          </c:extLst>
        </c:ser>
        <c:ser>
          <c:idx val="7"/>
          <c:order val="7"/>
          <c:tx>
            <c:strRef>
              <c:f>'Figure 3-4 Update'!$H$45</c:f>
              <c:strCache>
                <c:ptCount val="1"/>
                <c:pt idx="0">
                  <c:v>Graphene</c:v>
                </c:pt>
              </c:strCache>
            </c:strRef>
          </c:tx>
          <c:spPr>
            <a:ln w="25400" cap="rnd">
              <a:no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xVal>
            <c:numRef>
              <c:f>'Figure 3-4 Update'!$N$45</c:f>
              <c:numCache>
                <c:formatCode>General</c:formatCode>
                <c:ptCount val="1"/>
                <c:pt idx="0">
                  <c:v>5</c:v>
                </c:pt>
              </c:numCache>
            </c:numRef>
          </c:xVal>
          <c:yVal>
            <c:numRef>
              <c:f>'Figure 3-4 Update'!$O$45</c:f>
              <c:numCache>
                <c:formatCode>General</c:formatCode>
                <c:ptCount val="1"/>
                <c:pt idx="0">
                  <c:v>2.4838511025138463</c:v>
                </c:pt>
              </c:numCache>
            </c:numRef>
          </c:yVal>
          <c:smooth val="0"/>
          <c:extLst>
            <c:ext xmlns:c16="http://schemas.microsoft.com/office/drawing/2014/chart" uri="{C3380CC4-5D6E-409C-BE32-E72D297353CC}">
              <c16:uniqueId val="{00000003-14F0-44B2-9671-278FD9D254B1}"/>
            </c:ext>
          </c:extLst>
        </c:ser>
        <c:ser>
          <c:idx val="8"/>
          <c:order val="8"/>
          <c:tx>
            <c:strRef>
              <c:f>'Figure 3-4 Update'!$I$46</c:f>
              <c:strCache>
                <c:ptCount val="1"/>
                <c:pt idx="0">
                  <c:v>Indium</c:v>
                </c:pt>
              </c:strCache>
            </c:strRef>
          </c:tx>
          <c:spPr>
            <a:ln w="25400" cap="rnd">
              <a:no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xVal>
            <c:numRef>
              <c:f>'Figure 3-4 Update'!$N$46:$N$58</c:f>
              <c:numCache>
                <c:formatCode>General</c:formatCode>
                <c:ptCount val="13"/>
                <c:pt idx="0">
                  <c:v>0.1</c:v>
                </c:pt>
                <c:pt idx="1">
                  <c:v>0.1</c:v>
                </c:pt>
                <c:pt idx="2">
                  <c:v>0.1</c:v>
                </c:pt>
                <c:pt idx="3">
                  <c:v>0.1</c:v>
                </c:pt>
                <c:pt idx="4">
                  <c:v>0.1</c:v>
                </c:pt>
                <c:pt idx="5">
                  <c:v>0.1</c:v>
                </c:pt>
                <c:pt idx="6">
                  <c:v>0.1</c:v>
                </c:pt>
                <c:pt idx="7">
                  <c:v>0.1</c:v>
                </c:pt>
                <c:pt idx="8">
                  <c:v>0.1</c:v>
                </c:pt>
                <c:pt idx="9">
                  <c:v>0.1</c:v>
                </c:pt>
                <c:pt idx="10">
                  <c:v>0.1</c:v>
                </c:pt>
                <c:pt idx="11">
                  <c:v>0.1</c:v>
                </c:pt>
                <c:pt idx="12">
                  <c:v>0.1</c:v>
                </c:pt>
              </c:numCache>
            </c:numRef>
          </c:xVal>
          <c:yVal>
            <c:numRef>
              <c:f>'Figure 3-4 Update'!$O$46:$O$58</c:f>
              <c:numCache>
                <c:formatCode>General</c:formatCode>
                <c:ptCount val="13"/>
                <c:pt idx="0">
                  <c:v>1.4393942055845923</c:v>
                </c:pt>
                <c:pt idx="1">
                  <c:v>2.0188462959772595</c:v>
                </c:pt>
                <c:pt idx="2">
                  <c:v>1.7662822277151555</c:v>
                </c:pt>
                <c:pt idx="3">
                  <c:v>0.92041796077756166</c:v>
                </c:pt>
                <c:pt idx="4">
                  <c:v>0.2981507908366845</c:v>
                </c:pt>
                <c:pt idx="5">
                  <c:v>0.88165575217886361</c:v>
                </c:pt>
                <c:pt idx="6">
                  <c:v>1.6082041584225832</c:v>
                </c:pt>
                <c:pt idx="7">
                  <c:v>0.36716257490178628</c:v>
                </c:pt>
                <c:pt idx="8">
                  <c:v>1.2587269189623136</c:v>
                </c:pt>
                <c:pt idx="9">
                  <c:v>1.0819183397881804</c:v>
                </c:pt>
                <c:pt idx="10">
                  <c:v>1.8522184488777684</c:v>
                </c:pt>
                <c:pt idx="11">
                  <c:v>1.0521746452222254</c:v>
                </c:pt>
                <c:pt idx="12">
                  <c:v>1.2639666451831744</c:v>
                </c:pt>
              </c:numCache>
            </c:numRef>
          </c:yVal>
          <c:smooth val="0"/>
          <c:extLst>
            <c:ext xmlns:c16="http://schemas.microsoft.com/office/drawing/2014/chart" uri="{C3380CC4-5D6E-409C-BE32-E72D297353CC}">
              <c16:uniqueId val="{00000004-14F0-44B2-9671-278FD9D254B1}"/>
            </c:ext>
          </c:extLst>
        </c:ser>
        <c:dLbls>
          <c:showLegendKey val="0"/>
          <c:showVal val="0"/>
          <c:showCatName val="0"/>
          <c:showSerName val="0"/>
          <c:showPercent val="0"/>
          <c:showBubbleSize val="0"/>
        </c:dLbls>
        <c:axId val="1521332335"/>
        <c:axId val="1521333295"/>
      </c:scatterChart>
      <c:valAx>
        <c:axId val="1521332335"/>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Recommended Exposure</a:t>
                </a:r>
                <a:r>
                  <a:rPr lang="en-US" baseline="0"/>
                  <a:t> Limit (REL) (mg/m</a:t>
                </a:r>
                <a:r>
                  <a:rPr lang="en-US" baseline="30000"/>
                  <a:t>3</a:t>
                </a:r>
                <a:r>
                  <a:rPr lang="en-US" baseline="0"/>
                  <a: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333295"/>
        <c:crossesAt val="1.0000000000000004E-5"/>
        <c:crossBetween val="midCat"/>
      </c:valAx>
      <c:valAx>
        <c:axId val="1521333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Occupational Exposure Band Estimates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alpha val="0"/>
                  </a:schemeClr>
                </a:solidFill>
                <a:latin typeface="+mn-lt"/>
                <a:ea typeface="+mn-ea"/>
                <a:cs typeface="+mn-cs"/>
              </a:defRPr>
            </a:pPr>
            <a:endParaRPr lang="en-US"/>
          </a:p>
        </c:txPr>
        <c:crossAx val="1521332335"/>
        <c:crossesAt val="1.0000000000000003E-4"/>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4" Type="http://schemas.openxmlformats.org/officeDocument/2006/relationships/chart" Target="../charts/chart21.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600075</xdr:colOff>
      <xdr:row>2</xdr:row>
      <xdr:rowOff>9525</xdr:rowOff>
    </xdr:from>
    <xdr:to>
      <xdr:col>17</xdr:col>
      <xdr:colOff>533400</xdr:colOff>
      <xdr:row>14</xdr:row>
      <xdr:rowOff>171450</xdr:rowOff>
    </xdr:to>
    <xdr:sp macro="" textlink="">
      <xdr:nvSpPr>
        <xdr:cNvPr id="2" name="TextBox 1">
          <a:extLst>
            <a:ext uri="{FF2B5EF4-FFF2-40B4-BE49-F238E27FC236}">
              <a16:creationId xmlns:a16="http://schemas.microsoft.com/office/drawing/2014/main" id="{6EF9E857-D203-FA8F-BBE6-867BB3B09249}"/>
            </a:ext>
          </a:extLst>
        </xdr:cNvPr>
        <xdr:cNvSpPr txBox="1"/>
      </xdr:nvSpPr>
      <xdr:spPr>
        <a:xfrm>
          <a:off x="4257675" y="390525"/>
          <a:ext cx="6638925" cy="24479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These studies have both a BMDL and NOAEL, and the BMDL was chosen as the PoD.</a:t>
          </a:r>
          <a:r>
            <a:rPr lang="en-US" sz="2000" b="1" baseline="0">
              <a:solidFill>
                <a:schemeClr val="dk1"/>
              </a:solidFill>
              <a:latin typeface="+mn-lt"/>
              <a:ea typeface="+mn-ea"/>
              <a:cs typeface="+mn-cs"/>
            </a:rPr>
            <a:t> T</a:t>
          </a:r>
          <a:r>
            <a:rPr lang="en-US" sz="2000" b="1">
              <a:solidFill>
                <a:schemeClr val="dk1"/>
              </a:solidFill>
              <a:latin typeface="+mn-lt"/>
              <a:ea typeface="+mn-ea"/>
              <a:cs typeface="+mn-cs"/>
            </a:rPr>
            <a:t>here are 16 cases where the BMDL was chosen and there was a NOAEL as well. In all but one case, the NOAEL was larger than the BMDL. In the case where the NOAEL was smaller, the bands ended up being the same for the BMDL and NOAEL.</a:t>
          </a:r>
        </a:p>
      </xdr:txBody>
    </xdr:sp>
    <xdr:clientData/>
  </xdr:twoCellAnchor>
  <xdr:twoCellAnchor>
    <xdr:from>
      <xdr:col>8</xdr:col>
      <xdr:colOff>219075</xdr:colOff>
      <xdr:row>22</xdr:row>
      <xdr:rowOff>104775</xdr:rowOff>
    </xdr:from>
    <xdr:to>
      <xdr:col>19</xdr:col>
      <xdr:colOff>152400</xdr:colOff>
      <xdr:row>35</xdr:row>
      <xdr:rowOff>76200</xdr:rowOff>
    </xdr:to>
    <xdr:sp macro="" textlink="">
      <xdr:nvSpPr>
        <xdr:cNvPr id="3" name="TextBox 2">
          <a:extLst>
            <a:ext uri="{FF2B5EF4-FFF2-40B4-BE49-F238E27FC236}">
              <a16:creationId xmlns:a16="http://schemas.microsoft.com/office/drawing/2014/main" id="{8440BD92-D379-44DC-8659-58A7D0F95F06}"/>
            </a:ext>
          </a:extLst>
        </xdr:cNvPr>
        <xdr:cNvSpPr txBox="1"/>
      </xdr:nvSpPr>
      <xdr:spPr>
        <a:xfrm>
          <a:off x="5095875" y="4295775"/>
          <a:ext cx="6638925" cy="24479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These studies have both a BMDL and LOAEL, and the BMDL was chosen as the PoD.</a:t>
          </a:r>
        </a:p>
        <a:p>
          <a:endParaRPr lang="en-US" sz="2000" b="1"/>
        </a:p>
        <a:p>
          <a:r>
            <a:rPr lang="en-US" sz="2000" b="1"/>
            <a:t>LOAEL&lt;BMDL rows: 245, 251, 257, 258, 259, 260,</a:t>
          </a:r>
          <a:r>
            <a:rPr lang="en-US" sz="2000" b="1" baseline="0"/>
            <a:t> 577, 578, 579, 580, 581, 582</a:t>
          </a:r>
        </a:p>
        <a:p>
          <a:endParaRPr lang="en-US" sz="2000" b="1" baseline="0"/>
        </a:p>
        <a:p>
          <a:r>
            <a:rPr lang="en-US" sz="2000" b="1" baseline="0"/>
            <a:t>LOAEL band would be lower: 257, 259, 579, 581, 582</a:t>
          </a:r>
          <a:endParaRPr lang="en-US" sz="11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285750</xdr:colOff>
      <xdr:row>0</xdr:row>
      <xdr:rowOff>114299</xdr:rowOff>
    </xdr:from>
    <xdr:to>
      <xdr:col>15</xdr:col>
      <xdr:colOff>2874309</xdr:colOff>
      <xdr:row>37</xdr:row>
      <xdr:rowOff>56029</xdr:rowOff>
    </xdr:to>
    <xdr:graphicFrame macro="">
      <xdr:nvGraphicFramePr>
        <xdr:cNvPr id="2" name="Chart 1">
          <a:extLst>
            <a:ext uri="{FF2B5EF4-FFF2-40B4-BE49-F238E27FC236}">
              <a16:creationId xmlns:a16="http://schemas.microsoft.com/office/drawing/2014/main" id="{B22EFF8B-6F64-6077-AF36-EA9BE81E94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123824</xdr:colOff>
      <xdr:row>43</xdr:row>
      <xdr:rowOff>171449</xdr:rowOff>
    </xdr:from>
    <xdr:to>
      <xdr:col>27</xdr:col>
      <xdr:colOff>47625</xdr:colOff>
      <xdr:row>78</xdr:row>
      <xdr:rowOff>171450</xdr:rowOff>
    </xdr:to>
    <xdr:graphicFrame macro="">
      <xdr:nvGraphicFramePr>
        <xdr:cNvPr id="3" name="Chart 2">
          <a:extLst>
            <a:ext uri="{FF2B5EF4-FFF2-40B4-BE49-F238E27FC236}">
              <a16:creationId xmlns:a16="http://schemas.microsoft.com/office/drawing/2014/main" id="{4DECAF00-30FF-FC05-7F26-C7E0D50F4C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38099</xdr:colOff>
      <xdr:row>88</xdr:row>
      <xdr:rowOff>166686</xdr:rowOff>
    </xdr:from>
    <xdr:to>
      <xdr:col>29</xdr:col>
      <xdr:colOff>466725</xdr:colOff>
      <xdr:row>121</xdr:row>
      <xdr:rowOff>114300</xdr:rowOff>
    </xdr:to>
    <xdr:graphicFrame macro="">
      <xdr:nvGraphicFramePr>
        <xdr:cNvPr id="4" name="Chart 3">
          <a:extLst>
            <a:ext uri="{FF2B5EF4-FFF2-40B4-BE49-F238E27FC236}">
              <a16:creationId xmlns:a16="http://schemas.microsoft.com/office/drawing/2014/main" id="{71FEEF67-FAE2-3875-6CFF-4C35DE8A55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285750</xdr:colOff>
      <xdr:row>156</xdr:row>
      <xdr:rowOff>85725</xdr:rowOff>
    </xdr:from>
    <xdr:to>
      <xdr:col>13</xdr:col>
      <xdr:colOff>257175</xdr:colOff>
      <xdr:row>178</xdr:row>
      <xdr:rowOff>171450</xdr:rowOff>
    </xdr:to>
    <xdr:sp macro="" textlink="">
      <xdr:nvSpPr>
        <xdr:cNvPr id="5" name="TextBox 4">
          <a:extLst>
            <a:ext uri="{FF2B5EF4-FFF2-40B4-BE49-F238E27FC236}">
              <a16:creationId xmlns:a16="http://schemas.microsoft.com/office/drawing/2014/main" id="{44AC9CDF-8C9A-1982-27D0-787257CFCDE7}"/>
            </a:ext>
          </a:extLst>
        </xdr:cNvPr>
        <xdr:cNvSpPr txBox="1"/>
      </xdr:nvSpPr>
      <xdr:spPr>
        <a:xfrm>
          <a:off x="5372100" y="29803725"/>
          <a:ext cx="4848225" cy="427672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t>Same table as above, but as proportions</a:t>
          </a:r>
        </a:p>
      </xdr:txBody>
    </xdr:sp>
    <xdr:clientData/>
  </xdr:twoCellAnchor>
  <xdr:twoCellAnchor>
    <xdr:from>
      <xdr:col>4</xdr:col>
      <xdr:colOff>390526</xdr:colOff>
      <xdr:row>227</xdr:row>
      <xdr:rowOff>171450</xdr:rowOff>
    </xdr:from>
    <xdr:to>
      <xdr:col>24</xdr:col>
      <xdr:colOff>0</xdr:colOff>
      <xdr:row>258</xdr:row>
      <xdr:rowOff>171450</xdr:rowOff>
    </xdr:to>
    <xdr:graphicFrame macro="">
      <xdr:nvGraphicFramePr>
        <xdr:cNvPr id="6" name="Chart 5">
          <a:extLst>
            <a:ext uri="{FF2B5EF4-FFF2-40B4-BE49-F238E27FC236}">
              <a16:creationId xmlns:a16="http://schemas.microsoft.com/office/drawing/2014/main" id="{1B07E7C4-5119-630F-E977-D8158FF69B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447674</xdr:colOff>
      <xdr:row>268</xdr:row>
      <xdr:rowOff>166685</xdr:rowOff>
    </xdr:from>
    <xdr:to>
      <xdr:col>44</xdr:col>
      <xdr:colOff>457199</xdr:colOff>
      <xdr:row>299</xdr:row>
      <xdr:rowOff>19050</xdr:rowOff>
    </xdr:to>
    <xdr:graphicFrame macro="">
      <xdr:nvGraphicFramePr>
        <xdr:cNvPr id="7" name="Chart 6">
          <a:extLst>
            <a:ext uri="{FF2B5EF4-FFF2-40B4-BE49-F238E27FC236}">
              <a16:creationId xmlns:a16="http://schemas.microsoft.com/office/drawing/2014/main" id="{DB1A3008-A354-6E15-AA10-F6844A4ED4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386951</xdr:colOff>
      <xdr:row>347</xdr:row>
      <xdr:rowOff>23813</xdr:rowOff>
    </xdr:from>
    <xdr:to>
      <xdr:col>25</xdr:col>
      <xdr:colOff>23811</xdr:colOff>
      <xdr:row>378</xdr:row>
      <xdr:rowOff>47625</xdr:rowOff>
    </xdr:to>
    <xdr:graphicFrame macro="">
      <xdr:nvGraphicFramePr>
        <xdr:cNvPr id="8" name="Chart 7">
          <a:extLst>
            <a:ext uri="{FF2B5EF4-FFF2-40B4-BE49-F238E27FC236}">
              <a16:creationId xmlns:a16="http://schemas.microsoft.com/office/drawing/2014/main" id="{1FC3481F-7C63-FC68-7908-A8F0D4492F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544285</xdr:colOff>
      <xdr:row>385</xdr:row>
      <xdr:rowOff>176893</xdr:rowOff>
    </xdr:from>
    <xdr:to>
      <xdr:col>22</xdr:col>
      <xdr:colOff>693965</xdr:colOff>
      <xdr:row>416</xdr:row>
      <xdr:rowOff>40821</xdr:rowOff>
    </xdr:to>
    <xdr:graphicFrame macro="">
      <xdr:nvGraphicFramePr>
        <xdr:cNvPr id="9" name="Chart 8">
          <a:extLst>
            <a:ext uri="{FF2B5EF4-FFF2-40B4-BE49-F238E27FC236}">
              <a16:creationId xmlns:a16="http://schemas.microsoft.com/office/drawing/2014/main" id="{B29229AA-85B9-47E8-FCA2-95A91DA0D0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591908</xdr:colOff>
      <xdr:row>432</xdr:row>
      <xdr:rowOff>125184</xdr:rowOff>
    </xdr:from>
    <xdr:to>
      <xdr:col>18</xdr:col>
      <xdr:colOff>340178</xdr:colOff>
      <xdr:row>452</xdr:row>
      <xdr:rowOff>163285</xdr:rowOff>
    </xdr:to>
    <xdr:graphicFrame macro="">
      <xdr:nvGraphicFramePr>
        <xdr:cNvPr id="10" name="Chart 9">
          <a:extLst>
            <a:ext uri="{FF2B5EF4-FFF2-40B4-BE49-F238E27FC236}">
              <a16:creationId xmlns:a16="http://schemas.microsoft.com/office/drawing/2014/main" id="{790A7BDC-6BA6-70F4-85B6-0BCDE6ED94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59531</xdr:colOff>
      <xdr:row>462</xdr:row>
      <xdr:rowOff>31171</xdr:rowOff>
    </xdr:from>
    <xdr:to>
      <xdr:col>23</xdr:col>
      <xdr:colOff>1020536</xdr:colOff>
      <xdr:row>504</xdr:row>
      <xdr:rowOff>59531</xdr:rowOff>
    </xdr:to>
    <xdr:graphicFrame macro="">
      <xdr:nvGraphicFramePr>
        <xdr:cNvPr id="11" name="Chart 10">
          <a:extLst>
            <a:ext uri="{FF2B5EF4-FFF2-40B4-BE49-F238E27FC236}">
              <a16:creationId xmlns:a16="http://schemas.microsoft.com/office/drawing/2014/main" id="{617E5252-5524-249C-433B-A16F66E6D0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306916</xdr:colOff>
      <xdr:row>521</xdr:row>
      <xdr:rowOff>158749</xdr:rowOff>
    </xdr:from>
    <xdr:to>
      <xdr:col>23</xdr:col>
      <xdr:colOff>1047750</xdr:colOff>
      <xdr:row>558</xdr:row>
      <xdr:rowOff>74083</xdr:rowOff>
    </xdr:to>
    <xdr:graphicFrame macro="">
      <xdr:nvGraphicFramePr>
        <xdr:cNvPr id="12" name="Chart 11">
          <a:extLst>
            <a:ext uri="{FF2B5EF4-FFF2-40B4-BE49-F238E27FC236}">
              <a16:creationId xmlns:a16="http://schemas.microsoft.com/office/drawing/2014/main" id="{EB2C7638-F6B4-933C-166C-C9A1ED3929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605516</xdr:colOff>
      <xdr:row>568</xdr:row>
      <xdr:rowOff>138792</xdr:rowOff>
    </xdr:from>
    <xdr:to>
      <xdr:col>51</xdr:col>
      <xdr:colOff>244927</xdr:colOff>
      <xdr:row>610</xdr:row>
      <xdr:rowOff>95250</xdr:rowOff>
    </xdr:to>
    <xdr:graphicFrame macro="">
      <xdr:nvGraphicFramePr>
        <xdr:cNvPr id="13" name="Chart 12">
          <a:extLst>
            <a:ext uri="{FF2B5EF4-FFF2-40B4-BE49-F238E27FC236}">
              <a16:creationId xmlns:a16="http://schemas.microsoft.com/office/drawing/2014/main" id="{BD0468FB-427B-136D-E00E-4F9925DD7E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57149</xdr:colOff>
      <xdr:row>0</xdr:row>
      <xdr:rowOff>76200</xdr:rowOff>
    </xdr:from>
    <xdr:to>
      <xdr:col>16</xdr:col>
      <xdr:colOff>9525</xdr:colOff>
      <xdr:row>5</xdr:row>
      <xdr:rowOff>180975</xdr:rowOff>
    </xdr:to>
    <xdr:sp macro="" textlink="">
      <xdr:nvSpPr>
        <xdr:cNvPr id="2" name="TextBox 1">
          <a:extLst>
            <a:ext uri="{FF2B5EF4-FFF2-40B4-BE49-F238E27FC236}">
              <a16:creationId xmlns:a16="http://schemas.microsoft.com/office/drawing/2014/main" id="{4ADCDC46-679A-D7C2-835B-8EEA3692AE8C}"/>
            </a:ext>
          </a:extLst>
        </xdr:cNvPr>
        <xdr:cNvSpPr txBox="1"/>
      </xdr:nvSpPr>
      <xdr:spPr>
        <a:xfrm>
          <a:off x="9534524" y="76200"/>
          <a:ext cx="5410201" cy="10572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Exclude?</a:t>
          </a:r>
          <a:r>
            <a:rPr lang="en-US" sz="1100" b="1" baseline="0"/>
            <a:t>  </a:t>
          </a:r>
          <a:r>
            <a:rPr lang="en-US" sz="1100" baseline="0"/>
            <a:t>      Filters only for those rows that should NOT be excluded.</a:t>
          </a:r>
        </a:p>
        <a:p>
          <a:r>
            <a:rPr lang="en-US" sz="1100" b="1" baseline="0"/>
            <a:t>Reference</a:t>
          </a:r>
          <a:r>
            <a:rPr lang="en-US" sz="1100" baseline="0"/>
            <a:t>            Omits the NTP rows here</a:t>
          </a:r>
        </a:p>
        <a:p>
          <a:r>
            <a:rPr lang="en-US" sz="1100" b="1" baseline="0"/>
            <a:t>No band         </a:t>
          </a:r>
          <a:r>
            <a:rPr lang="en-US" sz="1100" baseline="0"/>
            <a:t>Omits any row where there was insufficient information for an OEB</a:t>
          </a:r>
        </a:p>
        <a:p>
          <a:r>
            <a:rPr lang="en-US" sz="1100" b="1" baseline="0"/>
            <a:t>Organ</a:t>
          </a:r>
          <a:r>
            <a:rPr lang="en-US" sz="1100" baseline="0"/>
            <a:t>             Filters for Lung</a:t>
          </a:r>
        </a:p>
        <a:p>
          <a:r>
            <a:rPr lang="en-US" sz="1100" b="1" baseline="0"/>
            <a:t>Endpoint</a:t>
          </a:r>
          <a:r>
            <a:rPr lang="en-US" sz="1100" baseline="0"/>
            <a:t>        Filters for Inflammation endpoints</a:t>
          </a:r>
        </a:p>
      </xdr:txBody>
    </xdr:sp>
    <xdr:clientData/>
  </xdr:twoCellAnchor>
  <xdr:twoCellAnchor>
    <xdr:from>
      <xdr:col>7</xdr:col>
      <xdr:colOff>0</xdr:colOff>
      <xdr:row>58</xdr:row>
      <xdr:rowOff>47625</xdr:rowOff>
    </xdr:from>
    <xdr:to>
      <xdr:col>17</xdr:col>
      <xdr:colOff>219075</xdr:colOff>
      <xdr:row>65</xdr:row>
      <xdr:rowOff>28575</xdr:rowOff>
    </xdr:to>
    <xdr:sp macro="" textlink="">
      <xdr:nvSpPr>
        <xdr:cNvPr id="4" name="TextBox 3">
          <a:extLst>
            <a:ext uri="{FF2B5EF4-FFF2-40B4-BE49-F238E27FC236}">
              <a16:creationId xmlns:a16="http://schemas.microsoft.com/office/drawing/2014/main" id="{17C11B37-7ACD-EB18-774D-538D9854F7EC}"/>
            </a:ext>
          </a:extLst>
        </xdr:cNvPr>
        <xdr:cNvSpPr txBox="1"/>
      </xdr:nvSpPr>
      <xdr:spPr>
        <a:xfrm>
          <a:off x="11382375" y="11096625"/>
          <a:ext cx="4933950"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Example:</a:t>
          </a:r>
        </a:p>
        <a:p>
          <a:r>
            <a:rPr lang="en-US" sz="1100" b="1"/>
            <a:t>Two</a:t>
          </a:r>
          <a:r>
            <a:rPr lang="en-US" sz="1100" b="1" baseline="0"/>
            <a:t> rows for HSCb, with one HSCb having two results.</a:t>
          </a:r>
        </a:p>
        <a:p>
          <a:endParaRPr lang="en-US" sz="1100" b="1" baseline="0"/>
        </a:p>
        <a:p>
          <a:r>
            <a:rPr lang="en-US" sz="1100" b="1" baseline="0"/>
            <a:t>The two rows indicate two different sources. Multiple results within a source are likely different experimental conditions such as species/sex. For Elder 2005, this reflects Mouse and Hamster bands (both D) from Source=Additional OEB data. The band E comes from Rat data, and Source=ATL bands.</a:t>
          </a:r>
        </a:p>
        <a:p>
          <a:endParaRPr lang="en-US"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57150</xdr:colOff>
      <xdr:row>1</xdr:row>
      <xdr:rowOff>128586</xdr:rowOff>
    </xdr:from>
    <xdr:to>
      <xdr:col>13</xdr:col>
      <xdr:colOff>180975</xdr:colOff>
      <xdr:row>16</xdr:row>
      <xdr:rowOff>95249</xdr:rowOff>
    </xdr:to>
    <xdr:graphicFrame macro="">
      <xdr:nvGraphicFramePr>
        <xdr:cNvPr id="2" name="Chart 1">
          <a:extLst>
            <a:ext uri="{FF2B5EF4-FFF2-40B4-BE49-F238E27FC236}">
              <a16:creationId xmlns:a16="http://schemas.microsoft.com/office/drawing/2014/main" id="{8610142A-96FF-713D-CAC2-CCC926C3F9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47625</xdr:colOff>
      <xdr:row>17</xdr:row>
      <xdr:rowOff>185736</xdr:rowOff>
    </xdr:from>
    <xdr:to>
      <xdr:col>14</xdr:col>
      <xdr:colOff>228600</xdr:colOff>
      <xdr:row>33</xdr:row>
      <xdr:rowOff>133349</xdr:rowOff>
    </xdr:to>
    <xdr:graphicFrame macro="">
      <xdr:nvGraphicFramePr>
        <xdr:cNvPr id="3" name="Chart 2">
          <a:extLst>
            <a:ext uri="{FF2B5EF4-FFF2-40B4-BE49-F238E27FC236}">
              <a16:creationId xmlns:a16="http://schemas.microsoft.com/office/drawing/2014/main" id="{FECA360A-EB9E-D458-DEFA-D1FC1F2FE4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157162</xdr:colOff>
      <xdr:row>35</xdr:row>
      <xdr:rowOff>119062</xdr:rowOff>
    </xdr:from>
    <xdr:to>
      <xdr:col>19</xdr:col>
      <xdr:colOff>219075</xdr:colOff>
      <xdr:row>52</xdr:row>
      <xdr:rowOff>95250</xdr:rowOff>
    </xdr:to>
    <xdr:graphicFrame macro="">
      <xdr:nvGraphicFramePr>
        <xdr:cNvPr id="5" name="Chart 4">
          <a:extLst>
            <a:ext uri="{FF2B5EF4-FFF2-40B4-BE49-F238E27FC236}">
              <a16:creationId xmlns:a16="http://schemas.microsoft.com/office/drawing/2014/main" id="{C0A5AF71-DE47-55C6-5A10-02E6A5281B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238125</xdr:colOff>
      <xdr:row>56</xdr:row>
      <xdr:rowOff>33337</xdr:rowOff>
    </xdr:from>
    <xdr:to>
      <xdr:col>21</xdr:col>
      <xdr:colOff>466724</xdr:colOff>
      <xdr:row>73</xdr:row>
      <xdr:rowOff>85725</xdr:rowOff>
    </xdr:to>
    <xdr:graphicFrame macro="">
      <xdr:nvGraphicFramePr>
        <xdr:cNvPr id="6" name="Chart 5">
          <a:extLst>
            <a:ext uri="{FF2B5EF4-FFF2-40B4-BE49-F238E27FC236}">
              <a16:creationId xmlns:a16="http://schemas.microsoft.com/office/drawing/2014/main" id="{27399630-A224-B973-F2B0-5F45F14149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9524</xdr:colOff>
      <xdr:row>107</xdr:row>
      <xdr:rowOff>4761</xdr:rowOff>
    </xdr:from>
    <xdr:to>
      <xdr:col>33</xdr:col>
      <xdr:colOff>285750</xdr:colOff>
      <xdr:row>126</xdr:row>
      <xdr:rowOff>19050</xdr:rowOff>
    </xdr:to>
    <xdr:graphicFrame macro="">
      <xdr:nvGraphicFramePr>
        <xdr:cNvPr id="7" name="Chart 6">
          <a:extLst>
            <a:ext uri="{FF2B5EF4-FFF2-40B4-BE49-F238E27FC236}">
              <a16:creationId xmlns:a16="http://schemas.microsoft.com/office/drawing/2014/main" id="{89930E94-3BD9-1EA2-ADF6-1A883D663C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152399</xdr:colOff>
      <xdr:row>1</xdr:row>
      <xdr:rowOff>109536</xdr:rowOff>
    </xdr:from>
    <xdr:to>
      <xdr:col>20</xdr:col>
      <xdr:colOff>514349</xdr:colOff>
      <xdr:row>23</xdr:row>
      <xdr:rowOff>57149</xdr:rowOff>
    </xdr:to>
    <xdr:graphicFrame macro="">
      <xdr:nvGraphicFramePr>
        <xdr:cNvPr id="2" name="Chart 1">
          <a:extLst>
            <a:ext uri="{FF2B5EF4-FFF2-40B4-BE49-F238E27FC236}">
              <a16:creationId xmlns:a16="http://schemas.microsoft.com/office/drawing/2014/main" id="{C1D42CC6-ACA3-2F09-3AA8-8002C845E0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342900</xdr:colOff>
      <xdr:row>1</xdr:row>
      <xdr:rowOff>14287</xdr:rowOff>
    </xdr:from>
    <xdr:to>
      <xdr:col>13</xdr:col>
      <xdr:colOff>38100</xdr:colOff>
      <xdr:row>15</xdr:row>
      <xdr:rowOff>90487</xdr:rowOff>
    </xdr:to>
    <xdr:graphicFrame macro="">
      <xdr:nvGraphicFramePr>
        <xdr:cNvPr id="2" name="Chart 1">
          <a:extLst>
            <a:ext uri="{FF2B5EF4-FFF2-40B4-BE49-F238E27FC236}">
              <a16:creationId xmlns:a16="http://schemas.microsoft.com/office/drawing/2014/main" id="{AF263F95-E087-5026-AB40-5E3F0588CC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419100</xdr:colOff>
      <xdr:row>17</xdr:row>
      <xdr:rowOff>185737</xdr:rowOff>
    </xdr:from>
    <xdr:to>
      <xdr:col>12</xdr:col>
      <xdr:colOff>457200</xdr:colOff>
      <xdr:row>43</xdr:row>
      <xdr:rowOff>142875</xdr:rowOff>
    </xdr:to>
    <xdr:graphicFrame macro="">
      <xdr:nvGraphicFramePr>
        <xdr:cNvPr id="3" name="Chart 2">
          <a:extLst>
            <a:ext uri="{FF2B5EF4-FFF2-40B4-BE49-F238E27FC236}">
              <a16:creationId xmlns:a16="http://schemas.microsoft.com/office/drawing/2014/main" id="{DA87144D-A33B-4C19-0E53-55973B6D0F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304799</xdr:colOff>
      <xdr:row>111</xdr:row>
      <xdr:rowOff>4761</xdr:rowOff>
    </xdr:from>
    <xdr:to>
      <xdr:col>21</xdr:col>
      <xdr:colOff>133350</xdr:colOff>
      <xdr:row>139</xdr:row>
      <xdr:rowOff>180975</xdr:rowOff>
    </xdr:to>
    <xdr:graphicFrame macro="">
      <xdr:nvGraphicFramePr>
        <xdr:cNvPr id="4" name="Chart 3">
          <a:extLst>
            <a:ext uri="{FF2B5EF4-FFF2-40B4-BE49-F238E27FC236}">
              <a16:creationId xmlns:a16="http://schemas.microsoft.com/office/drawing/2014/main" id="{BD0ECC22-2D9B-39E7-9E9C-5604D7759D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609599</xdr:colOff>
      <xdr:row>52</xdr:row>
      <xdr:rowOff>119061</xdr:rowOff>
    </xdr:from>
    <xdr:to>
      <xdr:col>15</xdr:col>
      <xdr:colOff>409575</xdr:colOff>
      <xdr:row>76</xdr:row>
      <xdr:rowOff>133350</xdr:rowOff>
    </xdr:to>
    <xdr:graphicFrame macro="">
      <xdr:nvGraphicFramePr>
        <xdr:cNvPr id="5" name="Chart 4">
          <a:extLst>
            <a:ext uri="{FF2B5EF4-FFF2-40B4-BE49-F238E27FC236}">
              <a16:creationId xmlns:a16="http://schemas.microsoft.com/office/drawing/2014/main" id="{A28F189F-E413-0695-95C5-2EBE96E521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695325</xdr:colOff>
      <xdr:row>83</xdr:row>
      <xdr:rowOff>14286</xdr:rowOff>
    </xdr:from>
    <xdr:to>
      <xdr:col>14</xdr:col>
      <xdr:colOff>161925</xdr:colOff>
      <xdr:row>106</xdr:row>
      <xdr:rowOff>171449</xdr:rowOff>
    </xdr:to>
    <xdr:graphicFrame macro="">
      <xdr:nvGraphicFramePr>
        <xdr:cNvPr id="6" name="Chart 5">
          <a:extLst>
            <a:ext uri="{FF2B5EF4-FFF2-40B4-BE49-F238E27FC236}">
              <a16:creationId xmlns:a16="http://schemas.microsoft.com/office/drawing/2014/main" id="{B1380B2A-B1FD-9FAB-EC46-21E76C0E9C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65943</xdr:colOff>
      <xdr:row>217</xdr:row>
      <xdr:rowOff>58615</xdr:rowOff>
    </xdr:from>
    <xdr:to>
      <xdr:col>6</xdr:col>
      <xdr:colOff>2754924</xdr:colOff>
      <xdr:row>235</xdr:row>
      <xdr:rowOff>161192</xdr:rowOff>
    </xdr:to>
    <xdr:graphicFrame macro="">
      <xdr:nvGraphicFramePr>
        <xdr:cNvPr id="7" name="Chart 6">
          <a:extLst>
            <a:ext uri="{FF2B5EF4-FFF2-40B4-BE49-F238E27FC236}">
              <a16:creationId xmlns:a16="http://schemas.microsoft.com/office/drawing/2014/main" id="{25298296-41D6-1478-8972-854CA9D1D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466725</xdr:colOff>
      <xdr:row>3</xdr:row>
      <xdr:rowOff>180975</xdr:rowOff>
    </xdr:from>
    <xdr:to>
      <xdr:col>12</xdr:col>
      <xdr:colOff>142875</xdr:colOff>
      <xdr:row>27</xdr:row>
      <xdr:rowOff>66675</xdr:rowOff>
    </xdr:to>
    <xdr:sp macro="" textlink="">
      <xdr:nvSpPr>
        <xdr:cNvPr id="2" name="TextBox 1">
          <a:extLst>
            <a:ext uri="{FF2B5EF4-FFF2-40B4-BE49-F238E27FC236}">
              <a16:creationId xmlns:a16="http://schemas.microsoft.com/office/drawing/2014/main" id="{4A721786-3FEE-B528-70A6-421D2C1385D4}"/>
            </a:ext>
          </a:extLst>
        </xdr:cNvPr>
        <xdr:cNvSpPr txBox="1"/>
      </xdr:nvSpPr>
      <xdr:spPr>
        <a:xfrm>
          <a:off x="7277100" y="771525"/>
          <a:ext cx="7086600" cy="445770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400">
              <a:solidFill>
                <a:srgbClr val="FF0000"/>
              </a:solidFill>
            </a:rPr>
            <a:t>Disregard - doesn't account for Scale and needs updated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16</xdr:col>
      <xdr:colOff>123825</xdr:colOff>
      <xdr:row>1</xdr:row>
      <xdr:rowOff>142875</xdr:rowOff>
    </xdr:from>
    <xdr:to>
      <xdr:col>37</xdr:col>
      <xdr:colOff>224118</xdr:colOff>
      <xdr:row>32</xdr:row>
      <xdr:rowOff>33618</xdr:rowOff>
    </xdr:to>
    <xdr:graphicFrame macro="">
      <xdr:nvGraphicFramePr>
        <xdr:cNvPr id="2" name="Chart 1">
          <a:extLst>
            <a:ext uri="{FF2B5EF4-FFF2-40B4-BE49-F238E27FC236}">
              <a16:creationId xmlns:a16="http://schemas.microsoft.com/office/drawing/2014/main" id="{439832BC-2C5B-7FDA-598B-3D00EFA46F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153278</xdr:colOff>
      <xdr:row>84</xdr:row>
      <xdr:rowOff>21932</xdr:rowOff>
    </xdr:from>
    <xdr:to>
      <xdr:col>55</xdr:col>
      <xdr:colOff>20009</xdr:colOff>
      <xdr:row>127</xdr:row>
      <xdr:rowOff>128067</xdr:rowOff>
    </xdr:to>
    <xdr:graphicFrame macro="">
      <xdr:nvGraphicFramePr>
        <xdr:cNvPr id="4" name="Chart 3">
          <a:extLst>
            <a:ext uri="{FF2B5EF4-FFF2-40B4-BE49-F238E27FC236}">
              <a16:creationId xmlns:a16="http://schemas.microsoft.com/office/drawing/2014/main" id="{5EC701DA-7DCE-118F-0960-C803ED483F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313765</xdr:colOff>
      <xdr:row>39</xdr:row>
      <xdr:rowOff>134471</xdr:rowOff>
    </xdr:from>
    <xdr:to>
      <xdr:col>54</xdr:col>
      <xdr:colOff>504265</xdr:colOff>
      <xdr:row>81</xdr:row>
      <xdr:rowOff>112059</xdr:rowOff>
    </xdr:to>
    <xdr:graphicFrame macro="">
      <xdr:nvGraphicFramePr>
        <xdr:cNvPr id="5" name="Chart 4">
          <a:extLst>
            <a:ext uri="{FF2B5EF4-FFF2-40B4-BE49-F238E27FC236}">
              <a16:creationId xmlns:a16="http://schemas.microsoft.com/office/drawing/2014/main" id="{07BCC3CF-0954-F235-5F4A-F7AC5E87FE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25</xdr:col>
      <xdr:colOff>390525</xdr:colOff>
      <xdr:row>0</xdr:row>
      <xdr:rowOff>38100</xdr:rowOff>
    </xdr:from>
    <xdr:to>
      <xdr:col>36</xdr:col>
      <xdr:colOff>161925</xdr:colOff>
      <xdr:row>26</xdr:row>
      <xdr:rowOff>19050</xdr:rowOff>
    </xdr:to>
    <xdr:pic>
      <xdr:nvPicPr>
        <xdr:cNvPr id="2" name="Picture 1">
          <a:extLst>
            <a:ext uri="{FF2B5EF4-FFF2-40B4-BE49-F238E27FC236}">
              <a16:creationId xmlns:a16="http://schemas.microsoft.com/office/drawing/2014/main" id="{97731405-FABA-1E24-F674-2F3B199561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907375" y="38100"/>
          <a:ext cx="6477000" cy="4933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40</xdr:col>
      <xdr:colOff>200024</xdr:colOff>
      <xdr:row>1</xdr:row>
      <xdr:rowOff>4761</xdr:rowOff>
    </xdr:from>
    <xdr:to>
      <xdr:col>53</xdr:col>
      <xdr:colOff>609599</xdr:colOff>
      <xdr:row>29</xdr:row>
      <xdr:rowOff>628650</xdr:rowOff>
    </xdr:to>
    <xdr:graphicFrame macro="">
      <xdr:nvGraphicFramePr>
        <xdr:cNvPr id="3" name="Chart 2">
          <a:extLst>
            <a:ext uri="{FF2B5EF4-FFF2-40B4-BE49-F238E27FC236}">
              <a16:creationId xmlns:a16="http://schemas.microsoft.com/office/drawing/2014/main" id="{EF094CF8-35A1-F554-C9E0-12EE6CD33C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30</xdr:col>
      <xdr:colOff>99561</xdr:colOff>
      <xdr:row>23</xdr:row>
      <xdr:rowOff>176665</xdr:rowOff>
    </xdr:from>
    <xdr:ext cx="264560" cy="577979"/>
    <xdr:sp macro="" textlink="">
      <xdr:nvSpPr>
        <xdr:cNvPr id="4" name="TextBox 3">
          <a:extLst>
            <a:ext uri="{FF2B5EF4-FFF2-40B4-BE49-F238E27FC236}">
              <a16:creationId xmlns:a16="http://schemas.microsoft.com/office/drawing/2014/main" id="{F97F3421-6E2E-2DCC-B37C-52C83A41F716}"/>
            </a:ext>
          </a:extLst>
        </xdr:cNvPr>
        <xdr:cNvSpPr txBox="1"/>
      </xdr:nvSpPr>
      <xdr:spPr>
        <a:xfrm rot="16200000">
          <a:off x="20459701" y="4714875"/>
          <a:ext cx="57797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Band</a:t>
          </a:r>
          <a:r>
            <a:rPr lang="en-US" sz="1100" baseline="0"/>
            <a:t> E</a:t>
          </a:r>
          <a:endParaRPr lang="en-US" sz="1100"/>
        </a:p>
      </xdr:txBody>
    </xdr:sp>
    <xdr:clientData/>
  </xdr:oneCellAnchor>
</xdr:wsDr>
</file>

<file path=xl/drawings/drawing10.xml><?xml version="1.0" encoding="utf-8"?>
<c:userShapes xmlns:c="http://schemas.openxmlformats.org/drawingml/2006/chart">
  <cdr:relSizeAnchor xmlns:cdr="http://schemas.openxmlformats.org/drawingml/2006/chartDrawing">
    <cdr:from>
      <cdr:x>0.01181</cdr:x>
      <cdr:y>0.5941</cdr:y>
    </cdr:from>
    <cdr:to>
      <cdr:x>0.04355</cdr:x>
      <cdr:y>0.69365</cdr:y>
    </cdr:to>
    <cdr:sp macro="" textlink="">
      <cdr:nvSpPr>
        <cdr:cNvPr id="2" name="TextBox 3">
          <a:extLst xmlns:a="http://schemas.openxmlformats.org/drawingml/2006/main">
            <a:ext uri="{FF2B5EF4-FFF2-40B4-BE49-F238E27FC236}">
              <a16:creationId xmlns:a16="http://schemas.microsoft.com/office/drawing/2014/main" id="{F97F3421-6E2E-2DCC-B37C-52C83A41F716}"/>
            </a:ext>
          </a:extLst>
        </cdr:cNvPr>
        <cdr:cNvSpPr txBox="1"/>
      </cdr:nvSpPr>
      <cdr:spPr>
        <a:xfrm xmlns:a="http://schemas.openxmlformats.org/drawingml/2006/main" rot="16200000">
          <a:off x="-67261" y="3722235"/>
          <a:ext cx="595932" cy="2645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100"/>
            <a:t>Band</a:t>
          </a:r>
          <a:r>
            <a:rPr lang="en-US" sz="1100" baseline="0"/>
            <a:t> D</a:t>
          </a:r>
          <a:endParaRPr lang="en-US" sz="1100"/>
        </a:p>
      </cdr:txBody>
    </cdr:sp>
  </cdr:relSizeAnchor>
  <cdr:relSizeAnchor xmlns:cdr="http://schemas.openxmlformats.org/drawingml/2006/chartDrawing">
    <cdr:from>
      <cdr:x>0.01295</cdr:x>
      <cdr:y>0.46142</cdr:y>
    </cdr:from>
    <cdr:to>
      <cdr:x>0.0447</cdr:x>
      <cdr:y>0.55902</cdr:y>
    </cdr:to>
    <cdr:sp macro="" textlink="">
      <cdr:nvSpPr>
        <cdr:cNvPr id="3" name="TextBox 3">
          <a:extLst xmlns:a="http://schemas.openxmlformats.org/drawingml/2006/main">
            <a:ext uri="{FF2B5EF4-FFF2-40B4-BE49-F238E27FC236}">
              <a16:creationId xmlns:a16="http://schemas.microsoft.com/office/drawing/2014/main" id="{F97F3421-6E2E-2DCC-B37C-52C83A41F716}"/>
            </a:ext>
          </a:extLst>
        </cdr:cNvPr>
        <cdr:cNvSpPr txBox="1"/>
      </cdr:nvSpPr>
      <cdr:spPr>
        <a:xfrm xmlns:a="http://schemas.openxmlformats.org/drawingml/2006/main" rot="16200000">
          <a:off x="-51934" y="2922135"/>
          <a:ext cx="584327" cy="2645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100"/>
            <a:t>Band</a:t>
          </a:r>
          <a:r>
            <a:rPr lang="en-US" sz="1100" baseline="0"/>
            <a:t> C</a:t>
          </a:r>
          <a:endParaRPr lang="en-US" sz="1100"/>
        </a:p>
      </cdr:txBody>
    </cdr:sp>
  </cdr:relSizeAnchor>
  <cdr:relSizeAnchor xmlns:cdr="http://schemas.openxmlformats.org/drawingml/2006/chartDrawing">
    <cdr:from>
      <cdr:x>0.0141</cdr:x>
      <cdr:y>0.32445</cdr:y>
    </cdr:from>
    <cdr:to>
      <cdr:x>0.04584</cdr:x>
      <cdr:y>0.42232</cdr:y>
    </cdr:to>
    <cdr:sp macro="" textlink="">
      <cdr:nvSpPr>
        <cdr:cNvPr id="4" name="TextBox 3">
          <a:extLst xmlns:a="http://schemas.openxmlformats.org/drawingml/2006/main">
            <a:ext uri="{FF2B5EF4-FFF2-40B4-BE49-F238E27FC236}">
              <a16:creationId xmlns:a16="http://schemas.microsoft.com/office/drawing/2014/main" id="{F97F3421-6E2E-2DCC-B37C-52C83A41F716}"/>
            </a:ext>
          </a:extLst>
        </cdr:cNvPr>
        <cdr:cNvSpPr txBox="1"/>
      </cdr:nvSpPr>
      <cdr:spPr>
        <a:xfrm xmlns:a="http://schemas.openxmlformats.org/drawingml/2006/main" rot="16200000">
          <a:off x="-43178" y="2102985"/>
          <a:ext cx="585866" cy="2645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100"/>
            <a:t>Band</a:t>
          </a:r>
          <a:r>
            <a:rPr lang="en-US" sz="1100" baseline="0"/>
            <a:t> B</a:t>
          </a:r>
          <a:endParaRPr lang="en-US" sz="1100"/>
        </a:p>
      </cdr:txBody>
    </cdr:sp>
  </cdr:relSizeAnchor>
  <cdr:relSizeAnchor xmlns:cdr="http://schemas.openxmlformats.org/drawingml/2006/chartDrawing">
    <cdr:from>
      <cdr:x>0.01295</cdr:x>
      <cdr:y>0.16812</cdr:y>
    </cdr:from>
    <cdr:to>
      <cdr:x>0.0447</cdr:x>
      <cdr:y>0.2668</cdr:y>
    </cdr:to>
    <cdr:sp macro="" textlink="">
      <cdr:nvSpPr>
        <cdr:cNvPr id="5" name="TextBox 3">
          <a:extLst xmlns:a="http://schemas.openxmlformats.org/drawingml/2006/main">
            <a:ext uri="{FF2B5EF4-FFF2-40B4-BE49-F238E27FC236}">
              <a16:creationId xmlns:a16="http://schemas.microsoft.com/office/drawing/2014/main" id="{F97F3421-6E2E-2DCC-B37C-52C83A41F716}"/>
            </a:ext>
          </a:extLst>
        </cdr:cNvPr>
        <cdr:cNvSpPr txBox="1"/>
      </cdr:nvSpPr>
      <cdr:spPr>
        <a:xfrm xmlns:a="http://schemas.openxmlformats.org/drawingml/2006/main" rot="16200000">
          <a:off x="-55139" y="1169535"/>
          <a:ext cx="590739" cy="2645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100"/>
            <a:t>Band</a:t>
          </a:r>
          <a:r>
            <a:rPr lang="en-US" sz="1100" baseline="0"/>
            <a:t> A</a:t>
          </a:r>
          <a:endParaRPr lang="en-US" sz="1100"/>
        </a:p>
      </cdr:txBody>
    </cdr:sp>
  </cdr:relSizeAnchor>
</c:userShapes>
</file>

<file path=xl/drawings/drawing11.xml><?xml version="1.0" encoding="utf-8"?>
<xdr:wsDr xmlns:xdr="http://schemas.openxmlformats.org/drawingml/2006/spreadsheetDrawing" xmlns:a="http://schemas.openxmlformats.org/drawingml/2006/main">
  <xdr:twoCellAnchor editAs="oneCell">
    <xdr:from>
      <xdr:col>8</xdr:col>
      <xdr:colOff>361950</xdr:colOff>
      <xdr:row>0</xdr:row>
      <xdr:rowOff>133350</xdr:rowOff>
    </xdr:from>
    <xdr:to>
      <xdr:col>20</xdr:col>
      <xdr:colOff>513417</xdr:colOff>
      <xdr:row>36</xdr:row>
      <xdr:rowOff>46778</xdr:rowOff>
    </xdr:to>
    <xdr:pic>
      <xdr:nvPicPr>
        <xdr:cNvPr id="2" name="Picture 1">
          <a:extLst>
            <a:ext uri="{FF2B5EF4-FFF2-40B4-BE49-F238E27FC236}">
              <a16:creationId xmlns:a16="http://schemas.microsoft.com/office/drawing/2014/main" id="{B4455439-3128-4807-8D6F-FE27D4478D59}"/>
            </a:ext>
          </a:extLst>
        </xdr:cNvPr>
        <xdr:cNvPicPr>
          <a:picLocks noChangeAspect="1"/>
        </xdr:cNvPicPr>
      </xdr:nvPicPr>
      <xdr:blipFill>
        <a:blip xmlns:r="http://schemas.openxmlformats.org/officeDocument/2006/relationships" r:embed="rId1"/>
        <a:stretch>
          <a:fillRect/>
        </a:stretch>
      </xdr:blipFill>
      <xdr:spPr>
        <a:xfrm>
          <a:off x="7648575" y="133350"/>
          <a:ext cx="7466667" cy="6771428"/>
        </a:xfrm>
        <a:prstGeom prst="rect">
          <a:avLst/>
        </a:prstGeom>
      </xdr:spPr>
    </xdr:pic>
    <xdr:clientData/>
  </xdr:twoCellAnchor>
  <xdr:twoCellAnchor editAs="oneCell">
    <xdr:from>
      <xdr:col>21</xdr:col>
      <xdr:colOff>123825</xdr:colOff>
      <xdr:row>0</xdr:row>
      <xdr:rowOff>85725</xdr:rowOff>
    </xdr:from>
    <xdr:to>
      <xdr:col>33</xdr:col>
      <xdr:colOff>275292</xdr:colOff>
      <xdr:row>35</xdr:row>
      <xdr:rowOff>189653</xdr:rowOff>
    </xdr:to>
    <xdr:pic>
      <xdr:nvPicPr>
        <xdr:cNvPr id="3" name="Picture 2">
          <a:extLst>
            <a:ext uri="{FF2B5EF4-FFF2-40B4-BE49-F238E27FC236}">
              <a16:creationId xmlns:a16="http://schemas.microsoft.com/office/drawing/2014/main" id="{27F51EDF-BA42-3628-FBEC-242A3E79C767}"/>
            </a:ext>
          </a:extLst>
        </xdr:cNvPr>
        <xdr:cNvPicPr>
          <a:picLocks noChangeAspect="1"/>
        </xdr:cNvPicPr>
      </xdr:nvPicPr>
      <xdr:blipFill>
        <a:blip xmlns:r="http://schemas.openxmlformats.org/officeDocument/2006/relationships" r:embed="rId2"/>
        <a:stretch>
          <a:fillRect/>
        </a:stretch>
      </xdr:blipFill>
      <xdr:spPr>
        <a:xfrm>
          <a:off x="15335250" y="85725"/>
          <a:ext cx="7466667" cy="677142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11</xdr:col>
      <xdr:colOff>171450</xdr:colOff>
      <xdr:row>1</xdr:row>
      <xdr:rowOff>0</xdr:rowOff>
    </xdr:from>
    <xdr:to>
      <xdr:col>23</xdr:col>
      <xdr:colOff>322917</xdr:colOff>
      <xdr:row>36</xdr:row>
      <xdr:rowOff>103928</xdr:rowOff>
    </xdr:to>
    <xdr:pic>
      <xdr:nvPicPr>
        <xdr:cNvPr id="2" name="Picture 1">
          <a:extLst>
            <a:ext uri="{FF2B5EF4-FFF2-40B4-BE49-F238E27FC236}">
              <a16:creationId xmlns:a16="http://schemas.microsoft.com/office/drawing/2014/main" id="{48776150-B8C1-17DB-CC92-21CC9291DB97}"/>
            </a:ext>
          </a:extLst>
        </xdr:cNvPr>
        <xdr:cNvPicPr>
          <a:picLocks noChangeAspect="1"/>
        </xdr:cNvPicPr>
      </xdr:nvPicPr>
      <xdr:blipFill>
        <a:blip xmlns:r="http://schemas.openxmlformats.org/officeDocument/2006/relationships" r:embed="rId1"/>
        <a:stretch>
          <a:fillRect/>
        </a:stretch>
      </xdr:blipFill>
      <xdr:spPr>
        <a:xfrm>
          <a:off x="9286875" y="190500"/>
          <a:ext cx="7466667" cy="6771428"/>
        </a:xfrm>
        <a:prstGeom prst="rect">
          <a:avLst/>
        </a:prstGeom>
      </xdr:spPr>
    </xdr:pic>
    <xdr:clientData/>
  </xdr:twoCellAnchor>
  <xdr:twoCellAnchor editAs="oneCell">
    <xdr:from>
      <xdr:col>0</xdr:col>
      <xdr:colOff>95250</xdr:colOff>
      <xdr:row>20</xdr:row>
      <xdr:rowOff>114300</xdr:rowOff>
    </xdr:from>
    <xdr:to>
      <xdr:col>9</xdr:col>
      <xdr:colOff>685800</xdr:colOff>
      <xdr:row>56</xdr:row>
      <xdr:rowOff>28575</xdr:rowOff>
    </xdr:to>
    <xdr:pic>
      <xdr:nvPicPr>
        <xdr:cNvPr id="3" name="Picture 2">
          <a:extLst>
            <a:ext uri="{FF2B5EF4-FFF2-40B4-BE49-F238E27FC236}">
              <a16:creationId xmlns:a16="http://schemas.microsoft.com/office/drawing/2014/main" id="{157CEF00-B817-FC94-E7AC-84325904D48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5250" y="3924300"/>
          <a:ext cx="8486775" cy="6772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1</xdr:col>
      <xdr:colOff>466725</xdr:colOff>
      <xdr:row>1</xdr:row>
      <xdr:rowOff>180974</xdr:rowOff>
    </xdr:from>
    <xdr:to>
      <xdr:col>6</xdr:col>
      <xdr:colOff>1304925</xdr:colOff>
      <xdr:row>11</xdr:row>
      <xdr:rowOff>85724</xdr:rowOff>
    </xdr:to>
    <xdr:sp macro="" textlink="">
      <xdr:nvSpPr>
        <xdr:cNvPr id="2" name="TextBox 1">
          <a:extLst>
            <a:ext uri="{FF2B5EF4-FFF2-40B4-BE49-F238E27FC236}">
              <a16:creationId xmlns:a16="http://schemas.microsoft.com/office/drawing/2014/main" id="{F1191A6E-9F1A-824C-28F2-24E16C3F2270}"/>
            </a:ext>
          </a:extLst>
        </xdr:cNvPr>
        <xdr:cNvSpPr txBox="1"/>
      </xdr:nvSpPr>
      <xdr:spPr>
        <a:xfrm>
          <a:off x="1028700" y="371474"/>
          <a:ext cx="7772400" cy="1819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Process: </a:t>
          </a:r>
        </a:p>
        <a:p>
          <a:r>
            <a:rPr lang="en-US" sz="1100"/>
            <a:t>1) Sort sheet All</a:t>
          </a:r>
          <a:r>
            <a:rPr lang="en-US" sz="1100" baseline="0"/>
            <a:t> for Duplicate Reference=Y</a:t>
          </a:r>
        </a:p>
        <a:p>
          <a:r>
            <a:rPr lang="en-US" sz="1100" baseline="0"/>
            <a:t>2) Alphabetically go through each similar author</a:t>
          </a:r>
        </a:p>
        <a:p>
          <a:r>
            <a:rPr lang="en-US" sz="1100" baseline="0"/>
            <a:t>3) Copy rownum, reference, material, material type, endpoint, species, strain, sex, band to this tab</a:t>
          </a:r>
        </a:p>
        <a:p>
          <a:r>
            <a:rPr lang="en-US" sz="1100" baseline="0"/>
            <a:t>4) Check for similarities/differences. Describe findings in the Notes column</a:t>
          </a:r>
        </a:p>
        <a:p>
          <a:r>
            <a:rPr lang="en-US" sz="1100" baseline="0"/>
            <a:t>5) Select one record to keep for a given study/material/species</a:t>
          </a:r>
        </a:p>
        <a:p>
          <a:r>
            <a:rPr lang="en-US" sz="1100" baseline="0"/>
            <a:t>6) On sheet=All, change "Exclude?" flag to Y for rows that are determined to be duplicates. Add a comment to rownum indicating which row was maintained</a:t>
          </a:r>
        </a:p>
        <a:p>
          <a:endParaRPr lang="en-US" sz="1100" baseline="0"/>
        </a:p>
        <a:p>
          <a:endParaRPr lang="en-US" sz="1100"/>
        </a:p>
      </xdr:txBody>
    </xdr:sp>
    <xdr:clientData/>
  </xdr:twoCellAnchor>
</xdr:wsDr>
</file>

<file path=xl/persons/person.xml><?xml version="1.0" encoding="utf-8"?>
<personList xmlns="http://schemas.microsoft.com/office/spreadsheetml/2018/threadedcomments" xmlns:x="http://schemas.openxmlformats.org/spreadsheetml/2006/main">
  <person displayName="Kuempel, Eileen (CDC/NIOSH/DSI/ETB)" id="{54AF9A49-BA05-47FE-A5EE-5B24FB1E2D4D}" userId="S::edk1@cdc.gov::5723f766-7451-4da8-a7b6-9d3a3b6e711a" providerId="AD"/>
  <person displayName="Drew, Nathan M. (CDC/NIOSH/DSI/ETB)" id="{C1677EB5-2192-4DB1-95D8-AB93601D11CB}" userId="S::vom8@cdc.gov::13d14ac7-6c08-424d-a13a-32f8b25b0168"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rew, Nathan M. (CDC/NIOSH/DSI/ETB)" refreshedDate="45632.325303703707" createdVersion="8" refreshedVersion="8" minRefreshableVersion="3" recordCount="834" xr:uid="{20363485-3F1D-4E8B-B0A5-5E66D062E6C4}">
  <cacheSource type="worksheet">
    <worksheetSource ref="A1:BA1048576" sheet="All"/>
  </cacheSource>
  <cacheFields count="53">
    <cacheField name="rownum" numFmtId="0">
      <sharedItems containsString="0" containsBlank="1" containsNumber="1" containsInteger="1" minValue="1" maxValue="835"/>
    </cacheField>
    <cacheField name="Exclude?" numFmtId="0">
      <sharedItems containsBlank="1" count="5">
        <m/>
        <s v="Y"/>
        <s v="N - Adding alveolar septal thickening (fibrosis) endpoint for Pauluhn 2010 - Suggest using this endpoint for fibrosis [as in NIOSH 2013] and omiting &quot;duplicative&quot; measures of fibrosis, collagen &amp; HP, above."/>
        <s v="[N] keep this version of existing entry for 3 mo PE (a bit more info); adding 6 mo result below."/>
        <s v="N"/>
      </sharedItems>
    </cacheField>
    <cacheField name="Source" numFmtId="0">
      <sharedItems containsBlank="1"/>
    </cacheField>
    <cacheField name="Study_ID" numFmtId="0">
      <sharedItems containsBlank="1" containsMixedTypes="1" containsNumber="1" containsInteger="1" minValue="1" maxValue="31118618"/>
    </cacheField>
    <cacheField name="DOI" numFmtId="0">
      <sharedItems containsBlank="1" longText="1"/>
    </cacheField>
    <cacheField name="Reference" numFmtId="0">
      <sharedItems containsBlank="1"/>
    </cacheField>
    <cacheField name="Duplicate Reference?" numFmtId="0">
      <sharedItems containsBlank="1"/>
    </cacheField>
    <cacheField name="Material" numFmtId="0">
      <sharedItems containsBlank="1" count="87">
        <s v="Titanium dioxide"/>
        <s v="Silica"/>
        <s v="Silver"/>
        <s v="Cerium"/>
        <s v="Carbon black"/>
        <s v="RCF 1"/>
        <s v="RCF 2"/>
        <s v="Glass 10"/>
        <s v="Glass 11"/>
        <s v="Rock Wool"/>
        <s v="Slag Wool"/>
        <s v="Kaolin-based RCF"/>
        <s v="RCF1"/>
        <s v="RCF2"/>
        <s v="RCF3"/>
        <s v="RCF4"/>
        <s v="Chryostile Asbestos"/>
        <s v="Iron"/>
        <s v="Gold"/>
        <s v="Cobalt"/>
        <s v="Nickel"/>
        <s v="Gallium"/>
        <s v="Antimony"/>
        <s v="Molybdenum"/>
        <s v="Vanadium"/>
        <s v="Calcium chromate"/>
        <s v="Talc"/>
        <s v="Indium"/>
        <s v="CS"/>
        <s v="ortho-Phthalaldehyde"/>
        <s v="Chromium"/>
        <s v="ABA:BS"/>
        <s v="ABA:CS"/>
        <s v="ABA:CG"/>
        <s v="ABA:G"/>
        <s v="ABA:SH"/>
        <s v="CNT"/>
        <s v="WCS"/>
        <s v="NA"/>
        <s v="Cobalt sulfate heptahydrate"/>
        <s v="Nickel subsulfide"/>
        <s v="Antimony trioxide"/>
        <s v="Nickel (II) oxide"/>
        <s v="Nickel sulfate hexahydrate"/>
        <s v="Gallium arsenide"/>
        <s v="Molybdenum trioxide"/>
        <s v="C60"/>
        <s v="Zinc"/>
        <s v="Aluminum"/>
        <m/>
        <s v="Barium"/>
        <s v="Neodymium"/>
        <s v="WC-Co or CeO2"/>
        <s v="SiO2"/>
        <s v="ZnO "/>
        <s v="MWCNT"/>
        <s v="Rare earth oxide NPs"/>
        <s v="TiO2 or amosite"/>
        <s v="CoO, CuO, ZnO"/>
        <s v="Ceria"/>
        <s v="CB"/>
        <s v="Copper"/>
        <s v="TiO2"/>
        <s v="Fe3O4, SiO2, SWCNTs"/>
        <s v="Ag, ZnO, TiO2"/>
        <s v="Al2O3"/>
        <s v="CeO2"/>
        <s v="Corian, a solid-surface composite, of alumina trihydrate and acrylic polymer"/>
        <s v="Ni"/>
        <s v="NiO"/>
        <s v="CuO"/>
        <s v="Carbon dots"/>
        <s v="Cellulose"/>
        <s v="Al"/>
        <s v="Particulate Matter"/>
        <s v="Ag"/>
        <s v="ZnO"/>
        <s v="WO"/>
        <s v="Graphene"/>
        <s v="o-Chlorobenzalmalononitrile (CS)" u="1"/>
        <s v="Abrasive Blasting Agents: Blasting Sand" u="1"/>
        <s v="Abrasive blasting agents (coal slag)" u="1"/>
        <s v="Abrasive blasting agents (crushed glass)" u="1"/>
        <s v="Abrasive blasting agents (garnet)" u="1"/>
        <s v="Abrasive Blasting Agents: Specular Hematite" u="1"/>
        <s v="Wollastonite calcium silicates" u="1"/>
        <s v="In2O3" u="1"/>
      </sharedItems>
    </cacheField>
    <cacheField name="Material Type" numFmtId="0">
      <sharedItems containsBlank="1" count="205">
        <s v="TiO2 Fine"/>
        <s v="TiO2 Ultrafine"/>
        <s v="Silica Crystalline"/>
        <s v="Silver nanoparticles"/>
        <s v="CeO2_NP_28dE_1dPE"/>
        <s v="CB_30mg_1dPE"/>
        <s v="RCF 1"/>
        <s v="RCF 2"/>
        <s v="Glass 10"/>
        <s v="Glass 11"/>
        <s v="Rock Wool"/>
        <s v="Slag Wool"/>
        <s v="Kaolin-based RCF"/>
        <s v="RCF1"/>
        <s v="RCF2"/>
        <s v="RCF3"/>
        <s v="RCF4"/>
        <s v="Chryostile Asbestos"/>
        <s v="Fe3O4"/>
        <s v="Cristobalite"/>
        <s v="ufTiO2"/>
        <s v="fTiO2"/>
        <s v="Crystalline"/>
        <s v="Amorphous"/>
        <s v="Printex90 (UF)"/>
        <s v="ST V"/>
        <s v="Gold (high)"/>
        <s v="HSCb"/>
        <s v="LSCb"/>
        <s v="Printex 90"/>
        <s v="Cobalt sulfate heptahydrate"/>
        <s v="Nickel sulfate hexahydrate"/>
        <s v="Ferrocene (C10H10Fe)"/>
        <s v="Nickel subsulfide"/>
        <s v="Gallium arsenide"/>
        <s v="Antimony trioxide"/>
        <s v="Molybdenum trioxide"/>
        <s v="Nickel (II) oxide"/>
        <s v="Vanadium pentoxide"/>
        <s v="Calcium chromate"/>
        <s v="Talc"/>
        <s v="Indium phosphide"/>
        <s v="o-Chlorobenzalmalononitrile (CS)"/>
        <s v="ortho-Phthalaldehyde"/>
        <s v="Chromium"/>
        <s v="Cobalt"/>
        <s v="Abrasive Blasting Agents: Blasting Sand"/>
        <s v="Abrasive blasting agents (coal slag)"/>
        <s v="Abrasive blasting agents (crushed glass)"/>
        <s v="Abrasive blasting agents (garnet)"/>
        <s v="Abrasive Blasting Agents: Specular Hematite"/>
        <s v="1020 Long Multiwalled Carbon Nanotube"/>
        <s v="Wollastonite calcium silicates"/>
        <s v="NA"/>
        <s v="CB_Elft12"/>
        <s v="TiO2"/>
        <s v="TiO2_P25"/>
        <s v="CB_P90"/>
        <s v="C60 fullerene"/>
        <s v="NM-111 Z-COTEÂ® HP1"/>
        <s v="NM-213"/>
        <s v="NM-211 (Ceria Dry)"/>
        <s v="NM-212(Nanograin Ceria)"/>
        <s v="CeO2 in aliphatic hydrocarbons (Envirox)"/>
        <s v="CeO2"/>
        <s v="NM-201_Sipernat 22S"/>
        <s v="SiO2 (Aerosil R 974)"/>
        <s v="NM-203_Aerosil 200"/>
        <s v="Nanosized silver"/>
        <s v="Nanosized gold"/>
        <s v="SWCNT"/>
        <s v="MWCNT"/>
        <s v="MWCNT Nanocyl NC 7000"/>
        <s v="MWCNT Baytubes"/>
        <s v="MWCNT-7"/>
        <s v="P25"/>
        <s v="NM-103 (UV TITAN M212)"/>
        <s v="NM-104 (UV TITAN M262)"/>
        <s v="NM-105 (P25)"/>
        <s v="CNF VCGF-H"/>
        <s v="MWCNT Graphistrength C100 "/>
        <s v="Fe3O4 "/>
        <s v="Printex 90 "/>
        <s v="HSCb "/>
        <s v="Fe3O4  Magnetite "/>
        <s v="FeCO3 Siderite "/>
        <s v="Synthesised by authors"/>
        <s v="CB Printex 90"/>
        <s v="CB Elftex-12 furnace black, Cabot Boston"/>
        <s v="CB Sterling V"/>
        <s v="CB Monarch 880, Cabot"/>
        <s v="CB  Elftex 12, Cabot "/>
        <s v="MWCNT Graphistrength C100"/>
        <s v="MWNT-7"/>
        <s v="No product name reported"/>
        <s v="NM-211"/>
        <s v="NM-212"/>
        <s v="NM-212 "/>
        <s v="CoCl2"/>
        <s v="CoSO4"/>
        <s v="CoO"/>
        <s v="Co metal"/>
        <s v="Fe3O4 Ferroxide black 88p"/>
        <s v="Fe(CO)5 Carbonyl iron powder (metallic iron; particle size range 0.2–2.0 mm) "/>
        <s v="Fe2O3 Synthesised by authors"/>
        <s v="Designated Ni metal powder but no product name reported"/>
        <s v="NiCl2"/>
        <s v="NiO"/>
        <s v="NiO (green) particles"/>
        <s v=" Ni(CO)4 Ni Nickel carbonyl"/>
        <s v="SiO2 Amorphous silica -synthetic"/>
        <s v="SiO2 Amorphous silica -synthetic 4850MR"/>
        <s v="SAS Silica amorphous Aerosil 200 Degussa"/>
        <s v="Quartz Si silica DQ12 quartz"/>
        <s v="Quartz Si Min-U-Sil 5"/>
        <s v="Quartz Si Min-U-Sil 5, US SILICA"/>
        <s v="Cristobalite (Polymorphs) Silica crystalline, Cristobalite C and E Minerals"/>
        <s v="Crystalline silica Min-U-sil 5 silica"/>
        <s v="TiO2 P25 Degussa"/>
        <s v="TiO2 Rutile (called rutile type)"/>
        <s v="TiO2 anatase (Sigma Aldrich number 637254)"/>
        <s v="TiO2 rutile (Sigma Aldrich number 224227)"/>
        <s v="TiO2 rutile/anatase (NanoAmor number 5485HT)"/>
        <s v="TiO2 P25"/>
        <s v="TiO2 Rutile, Sigma Aldrich prod no. 224227, 5% anatase according to Sigma Aldrich hompage"/>
        <s v="TiO2 Bayertitan T"/>
        <s v="TiO2 Rutile"/>
        <s v="TiO2 Anatase"/>
        <s v="No product name reported (two lots were purchased, one was used for the 2-week study and the other for the 13-week study)"/>
        <s v="Aluminum oxide NPs"/>
        <s v="CeO2 NPs"/>
        <s v="CeO2 NPs (NM-212)"/>
        <s v="ITO"/>
        <s v="IO_4000"/>
        <s v="IO_100"/>
        <s v="Amorphous SiO2 NPs"/>
        <s v="Silica-coated TiO2 NPs"/>
        <s v="nanoTiO2 + SiO2 rutile"/>
        <s v="Fe2O3 NPs"/>
        <s v="AlOx nanowhiskers"/>
        <s v="Synthetic Amorphous SiNPs"/>
        <s v="ZnO NPs"/>
        <s v="SiO2 NPs"/>
        <s v="AlO(OH)"/>
        <m/>
        <s v="NM-212 Cerium oxide"/>
        <s v="Barium sulfate NM-220"/>
        <s v="Nd2O3"/>
        <s v="CeO2 cubic crystalline"/>
        <s v="ZnO"/>
        <s v="Silica, nano v micro"/>
        <s v="CB"/>
        <s v="mesoporous"/>
        <s v="Whiskers v. Nonfibrous TiO2"/>
        <s v="Fast dissolving"/>
        <s v="Nano"/>
        <s v="silica-coated"/>
        <s v="short &amp; long"/>
        <s v="Nanofibrillated cellulose"/>
        <s v="small-sized TiO2 nanoparticles"/>
        <s v="SiO2 nanoparticles"/>
        <s v="In2O3"/>
        <s v="Epoxy composite dusts with CNT"/>
        <s v="NiO nanoparticles"/>
        <s v="Al-NPs"/>
        <s v="CuO NPs"/>
        <s v="PM2.5"/>
        <s v="carbon black nanoparticles"/>
        <s v="Cotton cellulose nanofibers"/>
        <s v="Ag NPs"/>
        <s v="TiO2 from sanding dust"/>
        <s v="CeO2 NP fuel additive"/>
        <s v="tungsten (IV) oxide"/>
        <s v="TiO2 P25 nanoparticles"/>
        <s v="nAl2O3"/>
        <s v="PEGylated nanoceria"/>
        <s v="Aluminum Oxyhydroxides AlOOH-10 nm"/>
        <s v="Aluminum Oxyhydroxides AlOOH-40 nm"/>
        <s v="Fe3O4 (Magnetite, Ferroxide® black 88P)"/>
        <s v="Iron carbonate (Siderite, FeCO3) "/>
        <s v="GPX-205, 10538-96A, Cabot Corp, Boston MA"/>
        <s v="Indium-tin Oxide"/>
        <s v="Indium Oxide"/>
        <s v="Monarch 880, Cabot, Cambridge, MA"/>
        <s v="crystalline Cristobalite (from C &amp; E Mineral Corp, King of Prussia, PA)"/>
        <s v="TiO2-D: Titanium dioxide-Degussa, anatase form"/>
        <s v="TiO2-F: Titanium dioxide-Fisher, anatase form"/>
        <s v="Printex-90; high surface area Cb [HSCb] from Degussa-Huels (Trostberg, Germany)"/>
        <s v="Sterling V; low surface area Cb [LSCb] from Cabot (Boston, MA)"/>
        <s v="amorphous Aerosil 200"/>
        <s v="amorphous Aerosil R 974"/>
        <s v="amorphous Sipernat 22S"/>
        <s v="crystalline Quartz"/>
        <s v="Graphistrength© C100 MWCNT"/>
        <s v="vapor grown carbon nanofibers (CNF) (VGCF-H)"/>
        <s v="Fe2O3"/>
        <s v="SiO2, amorphous"/>
        <s v="crystalline Cristobalite"/>
        <s v="TiO2-D, anatase form, 20 nm diameter"/>
        <s v="TiO2-F, anatase form, 250 nm diameter"/>
        <s v="Amorphous silica"/>
        <s v="Carbon black"/>
        <s v="ufTiO2 P25"/>
        <s v="uf Carbon black Printex90"/>
        <s v="Crystalline silica DQ12"/>
      </sharedItems>
    </cacheField>
    <cacheField name="Scale" numFmtId="0">
      <sharedItems containsBlank="1" count="4">
        <s v="Micro"/>
        <s v="Nano"/>
        <s v="Unclear"/>
        <m/>
      </sharedItems>
    </cacheField>
    <cacheField name="Duration As Recorded" numFmtId="0">
      <sharedItems containsBlank="1"/>
    </cacheField>
    <cacheField name="Duration" numFmtId="0">
      <sharedItems containsBlank="1"/>
    </cacheField>
    <cacheField name="Organ" numFmtId="0">
      <sharedItems containsBlank="1"/>
    </cacheField>
    <cacheField name="Endpoint" numFmtId="0">
      <sharedItems containsBlank="1"/>
    </cacheField>
    <cacheField name="Species" numFmtId="0">
      <sharedItems containsBlank="1"/>
    </cacheField>
    <cacheField name="Strain" numFmtId="0">
      <sharedItems containsBlank="1"/>
    </cacheField>
    <cacheField name="Sex" numFmtId="0">
      <sharedItems containsBlank="1"/>
    </cacheField>
    <cacheField name="NOAEL" numFmtId="0">
      <sharedItems containsBlank="1" containsMixedTypes="1" containsNumber="1" minValue="3.8000000000000002E-4" maxValue="1850000"/>
    </cacheField>
    <cacheField name="LOAEL" numFmtId="0">
      <sharedItems containsBlank="1" containsMixedTypes="1" containsNumber="1" minValue="2.3999999999999998E-3" maxValue="515"/>
    </cacheField>
    <cacheField name="BMD" numFmtId="0">
      <sharedItems containsBlank="1" containsMixedTypes="1" containsNumber="1" minValue="-99" maxValue="225.72499999999999"/>
    </cacheField>
    <cacheField name="BMDL" numFmtId="0">
      <sharedItems containsBlank="1" containsMixedTypes="1" containsNumber="1" minValue="-99" maxValue="1900.3804982399001"/>
    </cacheField>
    <cacheField name="unit" numFmtId="0">
      <sharedItems containsBlank="1"/>
    </cacheField>
    <cacheField name="Duration &lt; 28d?" numFmtId="0">
      <sharedItems containsBlank="1"/>
    </cacheField>
    <cacheField name="Duration &lt; 90d?" numFmtId="0">
      <sharedItems containsBlank="1"/>
    </cacheField>
    <cacheField name="Only LOAEL?" numFmtId="0">
      <sharedItems containsBlank="1"/>
    </cacheField>
    <cacheField name="Units in µg/m3?" numFmtId="0">
      <sharedItems containsBlank="1"/>
    </cacheField>
    <cacheField name="Adjustments" numFmtId="0">
      <sharedItems containsBlank="1"/>
    </cacheField>
    <cacheField name="STOT-RE Value (BMDL)" numFmtId="0">
      <sharedItems containsBlank="1" containsMixedTypes="1" containsNumber="1" minValue="3.1486799999999999E-6" maxValue="79697"/>
    </cacheField>
    <cacheField name="STOT-RE Value (NOAEL)" numFmtId="0">
      <sharedItems containsBlank="1" containsMixedTypes="1" containsNumber="1" minValue="0.38" maxValue="1850000000"/>
    </cacheField>
    <cacheField name="STOT-RE Value (LOAEL)" numFmtId="0">
      <sharedItems containsBlank="1" containsMixedTypes="1" containsNumber="1" minValue="4.3999999999999997E-2" maxValue="25000"/>
    </cacheField>
    <cacheField name="OEB (BMDL)" numFmtId="0">
      <sharedItems containsBlank="1"/>
    </cacheField>
    <cacheField name="OEB (NOAEL)" numFmtId="0">
      <sharedItems containsBlank="1"/>
    </cacheField>
    <cacheField name="OEB (LOAEL)" numFmtId="0">
      <sharedItems containsBlank="1"/>
    </cacheField>
    <cacheField name="Most Stringent Band" numFmtId="0">
      <sharedItems containsBlank="1" count="8">
        <s v="B"/>
        <s v="C"/>
        <m/>
        <s v="D"/>
        <s v="E"/>
        <s v="na"/>
        <s v="A"/>
        <s v=""/>
      </sharedItems>
    </cacheField>
    <cacheField name="No band" numFmtId="0">
      <sharedItems containsBlank="1"/>
    </cacheField>
    <cacheField name="In D3/D4" numFmtId="0">
      <sharedItems containsBlank="1"/>
    </cacheField>
    <cacheField name="Notes" numFmtId="0">
      <sharedItems containsBlank="1" longText="1"/>
    </cacheField>
    <cacheField name="Endpoint Type" numFmtId="0">
      <sharedItems containsBlank="1" count="5">
        <s v="Lung Inflammation"/>
        <s v="Other"/>
        <s v="Lung Fibrosis"/>
        <s v="Lung Cancer"/>
        <m/>
      </sharedItems>
    </cacheField>
    <cacheField name="Post-exposure" numFmtId="0">
      <sharedItems containsBlank="1"/>
    </cacheField>
    <cacheField name="Experimental Concentrations" numFmtId="0">
      <sharedItems containsBlank="1" containsMixedTypes="1" containsNumber="1" containsInteger="1" minValue="3" maxValue="3"/>
    </cacheField>
    <cacheField name="Addl_Obs" numFmtId="0">
      <sharedItems containsBlank="1" longText="1"/>
    </cacheField>
    <cacheField name="In Top10 Most Produced?" numFmtId="0">
      <sharedItems containsBlank="1" count="3">
        <s v="Y"/>
        <s v="N"/>
        <m/>
      </sharedItems>
    </cacheField>
    <cacheField name="Numeric OEB" numFmtId="0">
      <sharedItems containsString="0" containsBlank="1" containsNumber="1" containsInteger="1" minValue="0" maxValue="5"/>
    </cacheField>
    <cacheField name="PoD Type" numFmtId="0">
      <sharedItems containsBlank="1"/>
    </cacheField>
    <cacheField name="PoD (µg/m3)" numFmtId="0">
      <sharedItems containsString="0" containsBlank="1" containsNumber="1" minValue="4.5750800000000002E-4" maxValue="240300"/>
    </cacheField>
    <cacheField name="Less than 28 days" numFmtId="0">
      <sharedItems containsBlank="1"/>
    </cacheField>
    <cacheField name="28 to 90 days" numFmtId="0">
      <sharedItems containsBlank="1"/>
    </cacheField>
    <cacheField name="90 days to 2 years" numFmtId="0">
      <sharedItems containsBlank="1"/>
    </cacheField>
    <cacheField name="More than 2 years" numFmtId="0">
      <sharedItems containsBlank="1"/>
    </cacheField>
    <cacheField name="i28" numFmtId="0">
      <sharedItems containsBlank="1" containsMixedTypes="1" containsNumber="1" containsInteger="1" minValue="0" maxValue="1"/>
    </cacheField>
    <cacheField name="i90" numFmtId="0">
      <sharedItems containsBlank="1" containsMixedTypes="1" containsNumber="1" containsInteger="1" minValue="0" maxValue="1"/>
    </cacheField>
    <cacheField name="i2yr" numFmtId="0">
      <sharedItems containsBlank="1" containsMixedTypes="1" containsNumber="1" containsInteger="1" minValue="0" maxValue="1"/>
    </cacheField>
    <cacheField name="iInf" numFmtId="0">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rew, Nathan M. (CDC/NIOSH/DSI/ETB)" refreshedDate="45632.325305787039" createdVersion="8" refreshedVersion="8" minRefreshableVersion="3" recordCount="243" xr:uid="{A5CD58D1-2ACB-4F7F-9BE6-F9C091E7BC2E}">
  <cacheSource type="worksheet">
    <worksheetSource ref="A1:J1048576" sheet="cOEL"/>
  </cacheSource>
  <cacheFields count="10">
    <cacheField name="index" numFmtId="0">
      <sharedItems containsString="0" containsBlank="1" containsNumber="1" containsInteger="1" minValue="1" maxValue="832"/>
    </cacheField>
    <cacheField name="Material" numFmtId="0">
      <sharedItems containsBlank="1" count="21">
        <s v="Titanium dioxide"/>
        <s v="Iron"/>
        <s v="Zinc"/>
        <s v="CNT"/>
        <s v="Silica"/>
        <s v="M5"/>
        <s v="Carbon black"/>
        <s v="C60"/>
        <s v="Indium"/>
        <s v="Cerium"/>
        <s v="Graphene"/>
        <s v="Brass"/>
        <s v="Aluminum"/>
        <s v="Silver"/>
        <s v="Cobalt"/>
        <s v="Vanadium"/>
        <s v="Gold"/>
        <s v="Nickel"/>
        <s v="Barium"/>
        <s v="Neodymium"/>
        <m/>
      </sharedItems>
    </cacheField>
    <cacheField name="k8" numFmtId="0">
      <sharedItems containsString="0" containsBlank="1" containsNumber="1" containsInteger="1" minValue="1" maxValue="8"/>
    </cacheField>
    <cacheField name="Scale" numFmtId="0">
      <sharedItems containsBlank="1" count="3">
        <s v="Nano"/>
        <s v="Micro"/>
        <m/>
      </sharedItems>
    </cacheField>
    <cacheField name="Most Stringent Band" numFmtId="0">
      <sharedItems containsBlank="1" count="6">
        <s v="E"/>
        <s v="C"/>
        <s v="B"/>
        <s v="A"/>
        <s v="D"/>
        <m/>
      </sharedItems>
    </cacheField>
    <cacheField name="material2" numFmtId="0">
      <sharedItems containsBlank="1"/>
    </cacheField>
    <cacheField name="material_type_rev" numFmtId="0">
      <sharedItems containsBlank="1"/>
    </cacheField>
    <cacheField name="Band Type" numFmtId="0">
      <sharedItems containsBlank="1" count="3">
        <s v="cOEL"/>
        <s v="OEB"/>
        <m/>
      </sharedItems>
    </cacheField>
    <cacheField name="Route2" numFmtId="0">
      <sharedItems containsBlank="1"/>
    </cacheField>
    <cacheField name="Inhalation duration" numFmtId="0">
      <sharedItems containsBlank="1" count="9">
        <m/>
        <s v="4d"/>
        <s v="28d"/>
        <s v="5d"/>
        <s v="13w"/>
        <s v="up to 23.2 weeks"/>
        <s v="up to 12 weeks"/>
        <s v="1d"/>
        <s v="4w"/>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rew, Nathan M. (CDC/NIOSH/DSI/ETB)" refreshedDate="45632.325307060186" createdVersion="8" refreshedVersion="8" minRefreshableVersion="3" recordCount="830" xr:uid="{E6315655-B1AE-40CF-A4C7-DEDB2B0763CF}">
  <cacheSource type="worksheet">
    <worksheetSource ref="A1:AQ831" sheet="All"/>
  </cacheSource>
  <cacheFields count="43">
    <cacheField name="rownum" numFmtId="0">
      <sharedItems containsSemiMixedTypes="0" containsString="0" containsNumber="1" containsInteger="1" minValue="1" maxValue="832"/>
    </cacheField>
    <cacheField name="Exclude?" numFmtId="0">
      <sharedItems containsBlank="1" count="5">
        <m/>
        <s v="Y"/>
        <s v="N - Adding alveolar septal thickening (fibrosis) endpoint for Pauluhn 2010 - Suggest using this endpoint for fibrosis [as in NIOSH 2013] and omiting &quot;duplicative&quot; measures of fibrosis, collagen &amp; HP, above."/>
        <s v="[N] keep this version of existing entry for 3 mo PE (a bit more info); adding 6 mo result below."/>
        <s v="N"/>
      </sharedItems>
    </cacheField>
    <cacheField name="Source" numFmtId="0">
      <sharedItems containsBlank="1"/>
    </cacheField>
    <cacheField name="Study_ID" numFmtId="0">
      <sharedItems containsBlank="1" containsMixedTypes="1" containsNumber="1" containsInteger="1" minValue="1" maxValue="31118618"/>
    </cacheField>
    <cacheField name="DOI" numFmtId="0">
      <sharedItems containsBlank="1" longText="1"/>
    </cacheField>
    <cacheField name="Reference" numFmtId="0">
      <sharedItems count="273">
        <s v="Bermudez 2002"/>
        <s v="Bermudez 2004"/>
        <s v="Porter 2001"/>
        <s v="Porter 2004"/>
        <s v="Sung 2009"/>
        <s v="Song 2013"/>
        <s v="Sung 2009 and Song 2013"/>
        <s v="Aalapati_2014"/>
        <s v="Chu_2019"/>
        <s v="Ernest E. McConnell, 1994"/>
        <s v="R.W. Mast, 1995"/>
        <s v="R.W. Mast, 1995(b)"/>
        <s v="Jurgen Pauluhn, 2010"/>
        <s v="Yvonne Janssen, 1994"/>
        <s v="Carl J. Johnston, 2000"/>
        <s v="J. Gallagher, 2003"/>
        <s v="Jae Hyuck Sung, 2011"/>
        <s v="Alison Elder, 2005"/>
        <s v="Janet M. Carter, 2006"/>
        <s v="NTP"/>
        <s v="Morimoto, Y. et al. 2010"/>
        <s v="Zn Dossier (NM-111) 0"/>
        <s v="CeO2 Dossier (NM-213) 0"/>
        <s v="CeO2 Dossier (NM-211) 0"/>
        <s v="CeO2 Dossier (NM-212) 0"/>
        <s v="Cassee, F.R. et al. 2012"/>
        <s v="Aalapati, S. et al. 2013"/>
        <s v="Reuzel, P.G. et al. 1991"/>
        <s v="Sung, J.H. et al. 2009"/>
        <s v="Ji, H.J. et al. 2007"/>
        <s v="Sung, J.H. et al. 2011"/>
        <s v="SWCNT dossier 0"/>
        <s v="Morimoto, Y. et al. (SWCNT) 2012"/>
        <s v="Ma-Hock, L. et al. 2009"/>
        <s v="Pauluhn, J. 2010"/>
        <s v="MWCNT dossier 0"/>
        <s v="Morimoto, Y. et al. (MWCNT) 2012"/>
        <s v="Li, J.G. et al. 2009"/>
        <s v="Heinrich, U. et al. 1995"/>
        <s v="Bermudez, E. et al. 2004"/>
        <s v="Oberdörster, G. et al. 1994"/>
        <s v="Creutzenberg, O. 2013"/>
        <s v="DeLorme, M. et al. 2012"/>
        <s v="Pothmann, D. et al. 2015"/>
        <s v="Jurgen Pauluhn, 2011"/>
        <s v="Sung 2008, Rat"/>
        <s v="Heinrich 1995, Rat"/>
        <s v="Heinrich 1995, Mouse"/>
        <s v="Mauderly 1994, Rat"/>
        <s v="Elder 2005, Rat"/>
        <s v="Elder 2005, Mouse"/>
        <s v="Elder 2005, Hamster"/>
        <s v="Gallagher 2003, Rat"/>
        <s v="Driscoll 1996, Rat"/>
        <s v="Wolff 1990, Rat"/>
        <s v="Henderson 1992, Rat"/>
        <s v="Pothmann 2015, Rat"/>
        <s v="Pauluhn 2010, Rat"/>
        <s v="Kasai 2016, Rat"/>
        <s v="Kasai 2015, Rat"/>
        <s v="Alapati 2014, Mouse"/>
        <s v="Gosens 2014, Rat"/>
        <s v="Cordelli 2017, Rat"/>
        <s v="Keller 2014, Rat"/>
        <s v="Schwotzer 2017, Rat"/>
        <s v="Johansson 1992, Rabbit"/>
        <s v="Johansson 1991, Rabbit"/>
        <s v="Bucher 1999, Rat"/>
        <s v="Bucher 1999, Mouse"/>
        <s v="Wehner 1977, Hamster"/>
        <s v="Behl 2015, Mouse"/>
        <s v="Behl 2015, Rat"/>
        <s v="Wehner 1979, Hamster"/>
        <s v="Pauluhn 2009, Rat"/>
        <s v="Warheit 1997, Rat"/>
        <s v="Sutunkova 2016, Rat"/>
        <s v="Oller 2008, Rat"/>
        <s v="Johansson 1992 Rabbit"/>
        <s v="Dunnick 1995, Rat"/>
        <s v="Dunnick 1995, Mouse"/>
        <s v="NTP 1996, Rat"/>
        <s v="NTP 1996, Mouse"/>
        <s v="Horie 1985, Rat"/>
        <s v="Wehner 1975, Hamster"/>
        <s v="Sunderman 1965, Hamster"/>
        <s v="Sutunkova 2019, Rat"/>
        <s v="Katsnelson 2021, Rat"/>
        <s v="Chen 2008, Rat"/>
        <s v="Rossi 2010, Mouse, Tox Sci"/>
        <s v="Johnston 2000, Rat"/>
        <s v="Shin 2017, Rat"/>
        <s v="Muhle 1995, Rat"/>
        <s v="Porter 2004, Rat"/>
        <s v="Porter 2002, Rat"/>
        <s v="Umbright 2017, Rat"/>
        <s v="Bermudez 2004, Mouse"/>
        <s v="Bermudez 2004, Rat"/>
        <s v="Bermudez 2004, Hamster"/>
        <s v="Bermudez 2002, Mouse"/>
        <s v="Bermudez 2002, Rat"/>
        <s v="Bermudez 2002, Hamster"/>
        <s v="Rossi 2010 Tox Sci, Mouse"/>
        <s v="Rossi 2010 PFT, Mouse"/>
        <s v="Lee 1985, Rat"/>
        <s v="Leppänen 2015, Mouse"/>
        <s v="Yamano 2022 Sci Rep, Mouse"/>
        <s v="Yamano 2022 PFT, Rat"/>
        <s v="Adamcakova-Dodd 2014, Mouse"/>
        <s v="Kim_2018"/>
        <s v="Keller_2014"/>
        <s v="Morimoto_2015"/>
        <s v="Schwotzer_2017"/>
        <s v="Lim_2014"/>
        <s v="Chen_2008"/>
        <s v="Leppanen_2015"/>
        <s v="Nagano_2011c"/>
        <s v="Rossi_2010"/>
        <s v="Sutunkova_2016"/>
        <s v="Adamcakova-Dodd_2012"/>
        <s v="Shin_2017"/>
        <s v="Adamcakova-Dodd_2014"/>
        <s v="Sutunkova_2017"/>
        <s v="Pauluhn_2009a"/>
        <s v="Gosens 2014"/>
        <s v="Liu 2016"/>
        <s v="Cho 2009"/>
        <s v="Haberl 2013"/>
        <s v="Kulkarni 2014"/>
        <s v="Han 2015"/>
        <s v="Krishnaraj 2017"/>
        <s v="Schwotzer 2017"/>
        <s v="Kim 2017"/>
        <s v="Han 2020"/>
        <s v="Park 2009b"/>
        <s v="Park 2010a"/>
        <s v="Park 2010b"/>
        <s v="Park 2015b"/>
        <s v="Park 2016"/>
        <s v="Park 2016a"/>
        <s v="Park 2016b"/>
        <s v="Park 2016c"/>
        <s v="Park 2017b"/>
        <s v="Ho 2013"/>
        <s v="Kim 2018"/>
        <s v="Sisler 2019"/>
        <s v="Stoeger 2006"/>
        <s v="Sun 2012"/>
        <s v="Li 2017"/>
        <s v="Principi 2016"/>
        <s v="Kim 2020"/>
        <s v="Kasai 2015"/>
        <s v="Aalapati 2014"/>
        <s v="Wang 2011"/>
        <s v="Yamamoto 2006"/>
        <s v="Yanamala 2014"/>
        <s v="Yoo 2018"/>
        <s v="Zhou 2003b"/>
        <s v="Alapati_2014"/>
        <s v="Adamcakova-Dodd 2014"/>
        <s v="Armstead 2015"/>
        <s v="Chen Ying 2004 "/>
        <s v="Chou 2011"/>
        <s v="Chuang 2017"/>
        <s v="Hamilton 2018"/>
        <s v="Han 2018"/>
        <s v="Hozayen 2019"/>
        <s v="HuangKauoLiang_2015 "/>
        <s v="Ishihara_1999"/>
        <s v="Jeong 2016"/>
        <s v="Jeong 2016a"/>
        <s v="Jiang 2018"/>
        <s v="Keller 2014"/>
        <s v="Kim Jong-Kyu 2011"/>
        <s v="Kim Jong Sung 2011"/>
        <s v="Lee 2020"/>
        <s v="Leppanen 2014"/>
        <s v="Lin 2013"/>
        <s v="Liu Huan Liang 2013"/>
        <s v="Liu Huan Liang 2016x - 2015 is correct yr"/>
        <s v="Li Xiaobo 2017"/>
        <s v="Ma 2012"/>
        <s v="Mandler 2019"/>
        <s v="Mo 2020"/>
        <s v="Morimoto 2010"/>
        <s v="Morimoto 2015"/>
        <s v="Muhfeld 2012"/>
        <s v="Park J-W 2015"/>
        <s v="Porter 2013"/>
        <s v="Weiss 2021"/>
        <s v="Ilves, 2018"/>
        <s v="Pauluhn, 2010"/>
        <s v="Liu, 2010"/>
        <s v="Liu, 2011"/>
        <s v="Naya, 2012"/>
        <s v="Ema, 2012"/>
        <s v="Jeong, 2016"/>
        <s v="Saber, 2016"/>
        <s v="Chang, 2017"/>
        <s v="Park, 2017"/>
        <s v="Lai, 2017"/>
        <s v="Zheng, 2018"/>
        <s v="Liu, 2019"/>
        <s v="Gouveia, 2020"/>
        <s v="Annangi, 2021"/>
        <s v="Lam, 2004"/>
        <s v="Sung, 2008"/>
        <s v="Yang, 2008"/>
        <s v="Aiso, 2010"/>
        <s v="Saber, 2012"/>
        <s v="Ronzani, 2014"/>
        <s v="Snow, 2014"/>
        <s v="Wu, 2015"/>
        <s v="Prajapati, 2017"/>
        <s v="Senoh, 2017"/>
        <s v="Relier, 2017"/>
        <s v="Schwotzer, 2017"/>
        <s v="Suker, 2018"/>
        <s v="Knudsen, 2018"/>
        <s v="Otsuka, 2018"/>
        <s v="Cui, 2019"/>
        <s v="Qian, 2020"/>
        <s v="Numano, 2021"/>
        <s v="Johnston 2000"/>
        <s v="Pauluhn 2010"/>
        <s v="Pauluhn 2009"/>
        <s v="Pauluhn and Wiemann 2011"/>
        <s v="Pauluhn 2011"/>
        <s v="Kim 2016"/>
        <s v="Nagano 2011a (Rat, ITO, M, inflam, 0d PE)"/>
        <s v="Nagano 2011a (Rat, ITO, M, inflam, 13 wk PE)"/>
        <s v="Nagano 2011a (Rat, IO, M, inflam, 0d PE)"/>
        <s v="Nagano 2011a (Rat, ITO, M, fibrosis, 13 wk PE)"/>
        <s v="Nagano 2011a (Rat, ITO, F, inflam, 0d PE)"/>
        <s v="Nagano 2011a (Rat, ITO, F, inflam, 13 wk PE)"/>
        <s v="Nagano 2011a (Rat, IO, F, inflam, 0d PE)"/>
        <s v="Nagano 2011a (Rat, ITO, F, fibrosis, 13 wk PE)"/>
        <s v="Nagano 2011b (Mouse, ITO, M, inflam, 0d PE)"/>
        <s v="Nagano 2011b (Mouse, IO, M, inflam, 0d PE)"/>
        <s v="Nagano 2011b (Mouse, ITO, F, inflam, 0d PE)"/>
        <s v="Nagano 2011b (Mouse, IO, F, inflam, 0d PE)"/>
        <s v="Driscoll 1996"/>
        <s v="Janssen 1994 (12wk+29wkPE)"/>
        <s v="Janssen 1994 (12 wk PMN)"/>
        <s v="Janssen 1994 (8 wk PMN)"/>
        <s v="Janssen 1994 (4 wk PMN)"/>
        <s v="Elder 2005"/>
        <s v="Reuzel 1991"/>
        <s v="Pothman 2015"/>
        <s v="DeLorme 2012"/>
        <s v="Sutunkova 2019"/>
        <s v="Sutunkova 2016"/>
        <s v="Janssen 1994"/>
        <s v="Solovyeva 2019"/>
        <s v="Kim 2020 - Fibrosis early onset &amp; persistence"/>
        <s v="Kasai 2016"/>
        <s v="Nagano 2011c"/>
        <s v="Nikula 1995"/>
        <s v="Elder 2005 (Rat, HSCb, 1d PE, Fib)" u="1"/>
        <s v="Elder 2005 (Rat, LSCb, 1d PE), Fib" u="1"/>
        <s v="Elder 2005 (Rat, HSCb, 3 mo PE, Fib)" u="1"/>
        <s v="Elder 2005 (Rat, LSCb, 3 mo PE, FIb)" u="1"/>
        <s v="Elder 2005 (Rat, HSCb, 11 mo PE, Fib)" u="1"/>
        <s v="Elder 2005 (Rat, LSCb, 11 mo PE, FIb)" u="1"/>
        <s v="Elder 2005 (Rat, HSCb, 1d PE, PMN)" u="1"/>
        <s v="Elder 2005 (Rat, LSCb, 1d PE, PMN)" u="1"/>
        <s v="Elder 2005 (Mouse, HSCb, 1d PE, Fib)" u="1"/>
        <s v="Elder 2005 (Mouse, HSCb, 3 mo PE, Fib)" u="1"/>
        <s v="Elder 2005 (Mouse, HSCb, 11 mo PE, Fib)" u="1"/>
        <s v="Elder 2005 (Mouse, HSCb, 1d PE, PMN)" u="1"/>
        <s v="Elder 2005 (Hamster, HSCb, 1d PE, Fib)" u="1"/>
        <s v="Elder 2005 (Hamster, HSCb, 3 mo PE, Fib)" u="1"/>
        <s v="Elder 2005 (Hamster, HSCb, 11 mo PE, Fib)" u="1"/>
        <s v="Elder 2005 (Hamster, HSCb, 1d PE, PMN)" u="1"/>
      </sharedItems>
    </cacheField>
    <cacheField name="Duplicate Reference?" numFmtId="0">
      <sharedItems containsBlank="1"/>
    </cacheField>
    <cacheField name="Material" numFmtId="0">
      <sharedItems containsBlank="1" count="88">
        <s v="Titanium dioxide"/>
        <s v="Silica"/>
        <s v="Silver"/>
        <s v="Cerium"/>
        <s v="Carbon black"/>
        <s v="RCF 1"/>
        <s v="RCF 2"/>
        <s v="Glass 10"/>
        <s v="Glass 11"/>
        <s v="Rock Wool"/>
        <s v="Slag Wool"/>
        <s v="Kaolin-based RCF"/>
        <s v="RCF1"/>
        <s v="RCF2"/>
        <s v="RCF3"/>
        <s v="RCF4"/>
        <s v="Chryostile Asbestos"/>
        <s v="Iron"/>
        <s v="Gold"/>
        <s v="Cobalt"/>
        <s v="Nickel"/>
        <s v="Gallium"/>
        <s v="Antimony"/>
        <s v="Molybdenum"/>
        <s v="Vanadium"/>
        <s v="Calcium chromate"/>
        <s v="Talc"/>
        <s v="Indium"/>
        <s v="CS"/>
        <s v="ortho-Phthalaldehyde"/>
        <s v="Chromium"/>
        <s v="ABA:BS"/>
        <s v="ABA:CS"/>
        <s v="ABA:CG"/>
        <s v="ABA:G"/>
        <s v="ABA:SH"/>
        <s v="CNT"/>
        <s v="WCS"/>
        <s v="NA"/>
        <s v="Cobalt sulfate heptahydrate"/>
        <s v="Nickel subsulfide"/>
        <s v="Antimony trioxide"/>
        <s v="Nickel (II) oxide"/>
        <s v="Nickel sulfate hexahydrate"/>
        <s v="Gallium arsenide"/>
        <s v="Molybdenum trioxide"/>
        <s v="C60"/>
        <s v="Zinc"/>
        <s v="Aluminum"/>
        <m/>
        <s v="Barium"/>
        <s v="Neodymium"/>
        <s v="WC-Co or CeO2"/>
        <s v="SiO2"/>
        <s v="ZnO "/>
        <s v="MWCNT"/>
        <s v="Rare earth oxide NPs"/>
        <s v="TiO2 or amosite"/>
        <s v="CoO, CuO, ZnO"/>
        <s v="Ceria"/>
        <s v="CB"/>
        <s v="Copper"/>
        <s v="TiO2"/>
        <s v="Fe3O4, SiO2, SWCNTs"/>
        <s v="Ag, ZnO, TiO2"/>
        <s v="Al2O3"/>
        <s v="CeO2"/>
        <s v="Corian, a solid-surface composite, of alumina trihydrate and acrylic polymer"/>
        <s v="Ni"/>
        <s v="NiO"/>
        <s v="CuO"/>
        <s v="Carbon dots"/>
        <s v="Cellulose"/>
        <s v="Al"/>
        <s v="Particulate Matter"/>
        <s v="Ag"/>
        <s v="ZnO"/>
        <s v="WO"/>
        <s v="Graphene"/>
        <s v="o-Chlorobenzalmalononitrile (CS)" u="1"/>
        <s v="Abrasive Blasting Agents: Blasting Sand" u="1"/>
        <s v="Abrasive blasting agents (coal slag)" u="1"/>
        <s v="Abrasive blasting agents (crushed glass)" u="1"/>
        <s v="Abrasive blasting agents (garnet)" u="1"/>
        <s v="Abrasive Blasting Agents: Specular Hematite" u="1"/>
        <s v="Wollastonite calcium silicates" u="1"/>
        <s v="In2O3" u="1"/>
        <s v="Ferrocene" u="1"/>
      </sharedItems>
    </cacheField>
    <cacheField name="Material Type" numFmtId="0">
      <sharedItems containsBlank="1" count="206">
        <s v="TiO2 Fine"/>
        <s v="TiO2 Ultrafine"/>
        <s v="Silica Crystalline"/>
        <s v="Silver nanoparticles"/>
        <s v="CeO2_NP_28dE_1dPE"/>
        <s v="CB_30mg_1dPE"/>
        <s v="RCF 1"/>
        <s v="RCF 2"/>
        <s v="Glass 10"/>
        <s v="Glass 11"/>
        <s v="Rock Wool"/>
        <s v="Slag Wool"/>
        <s v="Kaolin-based RCF"/>
        <s v="RCF1"/>
        <s v="RCF2"/>
        <s v="RCF3"/>
        <s v="RCF4"/>
        <s v="Chryostile Asbestos"/>
        <s v="Fe3O4"/>
        <s v="Cristobalite"/>
        <s v="ufTiO2"/>
        <s v="fTiO2"/>
        <s v="Crystalline"/>
        <s v="Amorphous"/>
        <s v="Printex90 (UF)"/>
        <s v="ST V"/>
        <s v="Gold (high)"/>
        <s v="HSCb"/>
        <s v="LSCb"/>
        <s v="Printex 90"/>
        <s v="Cobalt sulfate heptahydrate"/>
        <s v="Nickel sulfate hexahydrate"/>
        <s v="Ferrocene (C10H10Fe)"/>
        <s v="Nickel subsulfide"/>
        <s v="Gallium arsenide"/>
        <s v="Antimony trioxide"/>
        <s v="Molybdenum trioxide"/>
        <s v="Nickel (II) oxide"/>
        <s v="Vanadium pentoxide"/>
        <s v="Calcium chromate"/>
        <s v="Talc"/>
        <s v="Indium phosphide"/>
        <s v="o-Chlorobenzalmalononitrile (CS)"/>
        <s v="ortho-Phthalaldehyde"/>
        <s v="Chromium"/>
        <s v="Cobalt"/>
        <s v="Abrasive Blasting Agents: Blasting Sand"/>
        <s v="Abrasive blasting agents (coal slag)"/>
        <s v="Abrasive blasting agents (crushed glass)"/>
        <s v="Abrasive blasting agents (garnet)"/>
        <s v="Abrasive Blasting Agents: Specular Hematite"/>
        <s v="1020 Long Multiwalled Carbon Nanotube"/>
        <s v="Wollastonite calcium silicates"/>
        <s v="NA"/>
        <s v="CB_Elft12"/>
        <s v="TiO2"/>
        <s v="TiO2_P25"/>
        <s v="CB_P90"/>
        <s v="C60 fullerene"/>
        <s v="NM-111 Z-COTEÂ® HP1"/>
        <s v="NM-213"/>
        <s v="NM-211 (Ceria Dry)"/>
        <s v="NM-212(Nanograin Ceria)"/>
        <s v="CeO2 in aliphatic hydrocarbons (Envirox)"/>
        <s v="CeO2"/>
        <s v="NM-201_Sipernat 22S"/>
        <s v="SiO2 (Aerosil R 974)"/>
        <s v="NM-203_Aerosil 200"/>
        <s v="Nanosized silver"/>
        <s v="Nanosized gold"/>
        <s v="SWCNT"/>
        <s v="MWCNT"/>
        <s v="MWCNT Nanocyl NC 7000"/>
        <s v="MWCNT Baytubes"/>
        <s v="MWCNT-7"/>
        <s v="P25"/>
        <s v="NM-103 (UV TITAN M212)"/>
        <s v="NM-104 (UV TITAN M262)"/>
        <s v="NM-105 (P25)"/>
        <s v="CNF VCGF-H"/>
        <s v="MWCNT Graphistrength C100 "/>
        <s v="Fe3O4 "/>
        <s v="Printex 90 "/>
        <s v="HSCb "/>
        <s v="Fe3O4  Magnetite "/>
        <s v="FeCO3 Siderite "/>
        <s v="Synthesised by authors"/>
        <s v="CB Printex 90"/>
        <s v="CB Elftex-12 furnace black, Cabot Boston"/>
        <s v="CB Sterling V"/>
        <s v="CB Monarch 880, Cabot"/>
        <s v="CB  Elftex 12, Cabot "/>
        <s v="MWCNT Graphistrength C100"/>
        <s v="MWNT-7"/>
        <s v="No product name reported"/>
        <s v="NM-211"/>
        <s v="NM-212"/>
        <s v="NM-212 "/>
        <s v="CoCl2"/>
        <s v="CoSO4"/>
        <s v="CoO"/>
        <s v="Co metal"/>
        <s v="Fe3O4 Ferroxide black 88p"/>
        <s v="Fe(CO)5 Carbonyl iron powder (metallic iron; particle size range 0.2–2.0 mm) "/>
        <s v="Fe2O3 Synthesised by authors"/>
        <s v="Designated Ni metal powder but no product name reported"/>
        <s v="NiCl2"/>
        <s v="NiO"/>
        <s v="NiO (green) particles"/>
        <s v=" Ni(CO)4 Ni Nickel carbonyl"/>
        <s v="SiO2 Amorphous silica -synthetic"/>
        <s v="SiO2 Amorphous silica -synthetic 4850MR"/>
        <s v="SAS Silica amorphous Aerosil 200 Degussa"/>
        <s v="Quartz Si silica DQ12 quartz"/>
        <s v="Quartz Si Min-U-Sil 5"/>
        <s v="Quartz Si Min-U-Sil 5, US SILICA"/>
        <s v="Cristobalite (Polymorphs) Silica crystalline, Cristobalite C and E Minerals"/>
        <s v="Crystalline silica Min-U-sil 5 silica"/>
        <s v="TiO2 P25 Degussa"/>
        <s v="TiO2 Rutile (called rutile type)"/>
        <s v="TiO2 anatase (Sigma Aldrich number 637254)"/>
        <s v="TiO2 rutile (Sigma Aldrich number 224227)"/>
        <s v="TiO2 rutile/anatase (NanoAmor number 5485HT)"/>
        <s v="TiO2 P25"/>
        <s v="TiO2 Rutile, Sigma Aldrich prod no. 224227, 5% anatase according to Sigma Aldrich hompage"/>
        <s v="TiO2 Bayertitan T"/>
        <s v="TiO2 Rutile"/>
        <s v="TiO2 Anatase"/>
        <s v="No product name reported (two lots were purchased, one was used for the 2-week study and the other for the 13-week study)"/>
        <s v="Aluminum oxide NPs"/>
        <s v="CeO2 NPs"/>
        <s v="CeO2 NPs (NM-212)"/>
        <s v="ITO"/>
        <s v="IO_4000"/>
        <s v="IO_100"/>
        <s v="Amorphous SiO2 NPs"/>
        <s v="Silica-coated TiO2 NPs"/>
        <s v="nanoTiO2 + SiO2 rutile"/>
        <s v="Fe2O3 NPs"/>
        <s v="AlOx nanowhiskers"/>
        <s v="Synthetic Amorphous SiNPs"/>
        <s v="ZnO NPs"/>
        <s v="SiO2 NPs"/>
        <s v="AlO(OH)"/>
        <m/>
        <s v="NM-212 Cerium oxide"/>
        <s v="Barium sulfate NM-220"/>
        <s v="Nd2O3"/>
        <s v="CeO2 cubic crystalline"/>
        <s v="ZnO"/>
        <s v="Silica, nano v micro"/>
        <s v="CB"/>
        <s v="mesoporous"/>
        <s v="Whiskers v. Nonfibrous TiO2"/>
        <s v="Fast dissolving"/>
        <s v="Nano"/>
        <s v="silica-coated"/>
        <s v="short &amp; long"/>
        <s v="Nanofibrillated cellulose"/>
        <s v="small-sized TiO2 nanoparticles"/>
        <s v="SiO2 nanoparticles"/>
        <s v="In2O3"/>
        <s v="Epoxy composite dusts with CNT"/>
        <s v="NiO nanoparticles"/>
        <s v="Al-NPs"/>
        <s v="CuO NPs"/>
        <s v="PM2.5"/>
        <s v="carbon black nanoparticles"/>
        <s v="Cotton cellulose nanofibers"/>
        <s v="Ag NPs"/>
        <s v="TiO2 from sanding dust"/>
        <s v="CeO2 NP fuel additive"/>
        <s v="tungsten (IV) oxide"/>
        <s v="TiO2 P25 nanoparticles"/>
        <s v="nAl2O3"/>
        <s v="PEGylated nanoceria"/>
        <s v="Aluminum Oxyhydroxides AlOOH-10 nm"/>
        <s v="Aluminum Oxyhydroxides AlOOH-40 nm"/>
        <s v="Fe3O4 (Magnetite, Ferroxide® black 88P)"/>
        <s v="Iron carbonate (Siderite, FeCO3) "/>
        <s v="GPX-205, 10538-96A, Cabot Corp, Boston MA"/>
        <s v="Indium-tin Oxide"/>
        <s v="Indium Oxide"/>
        <s v="Monarch 880, Cabot, Cambridge, MA"/>
        <s v="crystalline Cristobalite (from C &amp; E Mineral Corp, King of Prussia, PA)"/>
        <s v="TiO2-D: Titanium dioxide-Degussa, anatase form"/>
        <s v="TiO2-F: Titanium dioxide-Fisher, anatase form"/>
        <s v="Printex-90; high surface area Cb [HSCb] from Degussa-Huels (Trostberg, Germany)"/>
        <s v="Sterling V; low surface area Cb [LSCb] from Cabot (Boston, MA)"/>
        <s v="amorphous Aerosil 200"/>
        <s v="amorphous Aerosil R 974"/>
        <s v="amorphous Sipernat 22S"/>
        <s v="crystalline Quartz"/>
        <s v="Graphistrength© C100 MWCNT"/>
        <s v="vapor grown carbon nanofibers (CNF) (VGCF-H)"/>
        <s v="Fe2O3"/>
        <s v="SiO2, amorphous"/>
        <s v="crystalline Cristobalite"/>
        <s v="TiO2-D, anatase form, 20 nm diameter"/>
        <s v="TiO2-F, anatase form, 250 nm diameter"/>
        <s v="Amorphous silica"/>
        <s v="Carbon black"/>
        <s v="Ferrocene" u="1"/>
        <s v="Amorphous SiNPs" u="1"/>
        <s v="SiNPs" u="1"/>
        <s v="NM-211(Nanograin Ceria)" u="1"/>
      </sharedItems>
    </cacheField>
    <cacheField name="Scale" numFmtId="0">
      <sharedItems containsBlank="1" count="4">
        <s v="Micro"/>
        <s v="Nano"/>
        <s v="Unclear"/>
        <m/>
      </sharedItems>
    </cacheField>
    <cacheField name="Duration As Recorded" numFmtId="0">
      <sharedItems containsBlank="1"/>
    </cacheField>
    <cacheField name="Duration" numFmtId="0">
      <sharedItems containsBlank="1"/>
    </cacheField>
    <cacheField name="Organ" numFmtId="0">
      <sharedItems containsBlank="1"/>
    </cacheField>
    <cacheField name="Endpoint" numFmtId="0">
      <sharedItems containsBlank="1"/>
    </cacheField>
    <cacheField name="Species" numFmtId="0">
      <sharedItems containsBlank="1"/>
    </cacheField>
    <cacheField name="Strain" numFmtId="0">
      <sharedItems containsBlank="1"/>
    </cacheField>
    <cacheField name="Sex" numFmtId="0">
      <sharedItems containsBlank="1" count="6">
        <s v="F"/>
        <s v="M"/>
        <s v="MF"/>
        <m/>
        <s v="male"/>
        <s v="Female"/>
      </sharedItems>
    </cacheField>
    <cacheField name="NOAEL" numFmtId="0">
      <sharedItems containsBlank="1" containsMixedTypes="1" containsNumber="1" minValue="3.8000000000000002E-4" maxValue="1850000"/>
    </cacheField>
    <cacheField name="LOAEL" numFmtId="0">
      <sharedItems containsBlank="1" containsMixedTypes="1" containsNumber="1" minValue="2.3999999999999998E-3" maxValue="515"/>
    </cacheField>
    <cacheField name="BMD" numFmtId="0">
      <sharedItems containsBlank="1" containsMixedTypes="1" containsNumber="1" minValue="-99" maxValue="225.72499999999999"/>
    </cacheField>
    <cacheField name="BMDL" numFmtId="0">
      <sharedItems containsBlank="1" containsMixedTypes="1" containsNumber="1" minValue="-99" maxValue="1900.3804982399001"/>
    </cacheField>
    <cacheField name="unit" numFmtId="0">
      <sharedItems containsBlank="1"/>
    </cacheField>
    <cacheField name="Duration &lt; 28d?" numFmtId="0">
      <sharedItems containsBlank="1"/>
    </cacheField>
    <cacheField name="Duration &lt; 90d?" numFmtId="0">
      <sharedItems containsBlank="1"/>
    </cacheField>
    <cacheField name="Only LOAEL?" numFmtId="0">
      <sharedItems containsBlank="1"/>
    </cacheField>
    <cacheField name="Units in µg/m3?" numFmtId="0">
      <sharedItems containsBlank="1"/>
    </cacheField>
    <cacheField name="Adjustments" numFmtId="0">
      <sharedItems containsBlank="1"/>
    </cacheField>
    <cacheField name="STOT-RE Value (BMDL)" numFmtId="0">
      <sharedItems containsBlank="1" containsMixedTypes="1" containsNumber="1" minValue="3.1486799999999999E-6" maxValue="79697"/>
    </cacheField>
    <cacheField name="STOT-RE Value (NOAEL)" numFmtId="0">
      <sharedItems containsBlank="1" containsMixedTypes="1" containsNumber="1" minValue="0.38" maxValue="1850000000"/>
    </cacheField>
    <cacheField name="STOT-RE Value (LOAEL)" numFmtId="0">
      <sharedItems containsBlank="1" containsMixedTypes="1" containsNumber="1" minValue="4.3999999999999997E-2" maxValue="25000"/>
    </cacheField>
    <cacheField name="OEB (BMDL)" numFmtId="0">
      <sharedItems containsBlank="1"/>
    </cacheField>
    <cacheField name="OEB (NOAEL)" numFmtId="0">
      <sharedItems containsBlank="1"/>
    </cacheField>
    <cacheField name="OEB (LOAEL)" numFmtId="0">
      <sharedItems containsBlank="1"/>
    </cacheField>
    <cacheField name="Most Stringent Band" numFmtId="0">
      <sharedItems containsBlank="1" count="8">
        <s v="B"/>
        <s v="C"/>
        <m/>
        <s v="D"/>
        <s v="E"/>
        <s v="na"/>
        <s v="A"/>
        <s v=""/>
      </sharedItems>
    </cacheField>
    <cacheField name="No band" numFmtId="0">
      <sharedItems containsBlank="1"/>
    </cacheField>
    <cacheField name="In D3/D4" numFmtId="0">
      <sharedItems containsBlank="1"/>
    </cacheField>
    <cacheField name="Notes" numFmtId="0">
      <sharedItems containsBlank="1" longText="1"/>
    </cacheField>
    <cacheField name="Endpoint Type" numFmtId="0">
      <sharedItems containsBlank="1" count="5">
        <s v="Lung Inflammation"/>
        <s v="Other"/>
        <s v="Lung Fibrosis"/>
        <s v="Lung Cancer"/>
        <m/>
      </sharedItems>
    </cacheField>
    <cacheField name="Post-exposure" numFmtId="0">
      <sharedItems containsBlank="1" count="25">
        <m/>
        <s v="7 days"/>
        <s v="1 day"/>
        <s v="28 days"/>
        <s v="90 days"/>
        <s v="0 days"/>
        <s v="1 hour"/>
        <s v="3 days"/>
        <s v="1d"/>
        <s v="4 weeks"/>
        <s v="13 weeks"/>
        <s v="26 weeks"/>
        <s v="8 weeks"/>
        <s v="17 weeks"/>
        <s v="39 weeks"/>
        <s v="0 d"/>
        <s v="0d"/>
        <s v="13 wk"/>
        <s v="Od"/>
        <s v="29 weeks"/>
        <s v="3 months"/>
        <s v="11 months"/>
        <s v="52 weeks"/>
        <s v="13 wk PE"/>
        <s v="24 hr"/>
      </sharedItems>
    </cacheField>
    <cacheField name="Experimental Concentrations" numFmtId="0">
      <sharedItems containsBlank="1" containsMixedTypes="1" containsNumber="1" containsInteger="1" minValue="3" maxValue="3"/>
    </cacheField>
    <cacheField name="Addl_Obs" numFmtId="0">
      <sharedItems containsBlank="1" longText="1"/>
    </cacheField>
    <cacheField name="In Top10 Most Produced?" numFmtId="0">
      <sharedItems/>
    </cacheField>
    <cacheField name="Numeric OEB" numFmtId="0">
      <sharedItems containsSemiMixedTypes="0" containsString="0" containsNumber="1" containsInteger="1" minValue="0" maxValue="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rew, Nathan M. (CDC/NIOSH/DSI/ETB)" refreshedDate="45632.325307638886" createdVersion="8" refreshedVersion="8" minRefreshableVersion="3" recordCount="582" xr:uid="{7FF4FA1B-97C4-4692-9442-8946464E63B9}">
  <cacheSource type="worksheet">
    <worksheetSource ref="A1:AI583" sheet="All"/>
  </cacheSource>
  <cacheFields count="35">
    <cacheField name="rownum" numFmtId="0">
      <sharedItems containsSemiMixedTypes="0" containsString="0" containsNumber="1" containsInteger="1" minValue="1" maxValue="582"/>
    </cacheField>
    <cacheField name="Exclude?" numFmtId="0">
      <sharedItems containsBlank="1" count="2">
        <m/>
        <s v="Y"/>
      </sharedItems>
    </cacheField>
    <cacheField name="Source" numFmtId="0">
      <sharedItems/>
    </cacheField>
    <cacheField name="Study_ID" numFmtId="0">
      <sharedItems containsBlank="1" containsMixedTypes="1" containsNumber="1" containsInteger="1" minValue="1" maxValue="31118618"/>
    </cacheField>
    <cacheField name="DOI" numFmtId="0">
      <sharedItems containsBlank="1" longText="1"/>
    </cacheField>
    <cacheField name="Reference" numFmtId="0">
      <sharedItems/>
    </cacheField>
    <cacheField name="Duplicate Reference?" numFmtId="0">
      <sharedItems containsBlank="1"/>
    </cacheField>
    <cacheField name="Material" numFmtId="0">
      <sharedItems count="77">
        <s v="Titanium dioxide"/>
        <s v="Silica"/>
        <s v="Silver"/>
        <s v="Cerium"/>
        <s v="Carbon black"/>
        <s v="RCF 1"/>
        <s v="RCF 2"/>
        <s v="Glass 10"/>
        <s v="Glass 11"/>
        <s v="Rock Wool"/>
        <s v="Slag Wool"/>
        <s v="Kaolin-based RCF"/>
        <s v="RCF1"/>
        <s v="RCF2"/>
        <s v="RCF3"/>
        <s v="RCF4"/>
        <s v="Chryostile Asbestos"/>
        <s v="Iron"/>
        <s v="Gold"/>
        <s v="Cobalt"/>
        <s v="Nickel"/>
        <s v="Gallium"/>
        <s v="Antimony"/>
        <s v="Molybdenum"/>
        <s v="Vanadium"/>
        <s v="Calcium chromate"/>
        <s v="Talc"/>
        <s v="Indium"/>
        <s v="CS"/>
        <s v="ortho-Phthalaldehyde"/>
        <s v="Chromium"/>
        <s v="ABA:BS"/>
        <s v="ABA:CS"/>
        <s v="ABA:CG"/>
        <s v="ABA:G"/>
        <s v="ABA:SH"/>
        <s v="CNT"/>
        <s v="WCS"/>
        <s v="NA"/>
        <s v="Cobalt sulfate heptahydrate"/>
        <s v="Nickel subsulfide"/>
        <s v="Antimony trioxide"/>
        <s v="Nickel (II) oxide"/>
        <s v="Nickel sulfate hexahydrate"/>
        <s v="Gallium arsenide"/>
        <s v="Molybdenum trioxide"/>
        <s v="C60"/>
        <s v="Zinc"/>
        <s v="Aluminum"/>
        <s v="o-Chlorobenzalmalononitrile (CS)" u="1"/>
        <s v="Abrasive Blasting Agents: Blasting Sand" u="1"/>
        <s v="Abrasive blasting agents (coal slag)" u="1"/>
        <s v="Abrasive blasting agents (crushed glass)" u="1"/>
        <s v="Abrasive blasting agents (garnet)" u="1"/>
        <s v="Abrasive Blasting Agents: Specular Hematite" u="1"/>
        <s v="Wollastonite calcium silicates" u="1"/>
        <s v="Ferrocene" u="1"/>
        <s v="Titanium" u="1"/>
        <s v="Carbon" u="1"/>
        <s v="TiO2" u="1"/>
        <s v="CeO2" u="1"/>
        <s v="CB" u="1"/>
        <s v="Vanadium pentoxide" u="1"/>
        <s v="Indium phosphide" u="1"/>
        <s v="1020 Long Multiwalled Carbon Nanotube" u="1"/>
        <s v="CB_Elft12" u="1"/>
        <s v="TiO2_P25" u="1"/>
        <s v="CB_P90" u="1"/>
        <s v="ZnO" u="1"/>
        <s v="SWCNT" u="1"/>
        <s v="MWCNT" u="1"/>
        <s v="CNF" u="1"/>
        <s v="Fe3O4" u="1"/>
        <s v="Fe3O4 " u="1"/>
        <s v="FeCO3" u="1"/>
        <s v="Fe2O3" u="1"/>
        <s v="Fe(CO)5" u="1"/>
      </sharedItems>
    </cacheField>
    <cacheField name="Material Type" numFmtId="0">
      <sharedItems count="157">
        <s v="TiO2 Fine"/>
        <s v="TiO2 Ultrafine"/>
        <s v="Silica Crystalline"/>
        <s v="Silver nanoparticles"/>
        <s v="CeO2_NP_28dE_1dPE"/>
        <s v="CB_30mg_1dPE"/>
        <s v="RCF 1"/>
        <s v="RCF 2"/>
        <s v="Glass 10"/>
        <s v="Glass 11"/>
        <s v="Rock Wool"/>
        <s v="Slag Wool"/>
        <s v="Kaolin-based RCF"/>
        <s v="RCF1"/>
        <s v="RCF2"/>
        <s v="RCF3"/>
        <s v="RCF4"/>
        <s v="Chryostile Asbestos"/>
        <s v="Fe3O4"/>
        <s v="Cristobalite"/>
        <s v="ufTiO2"/>
        <s v="fTiO2"/>
        <s v="Crystalline"/>
        <s v="Amorphous"/>
        <s v="Printex90 (UF)"/>
        <s v="ST V"/>
        <s v="Gold (high)"/>
        <s v="HSCb"/>
        <s v="LSCb"/>
        <s v="Printex 90"/>
        <s v="Cobalt sulfate heptahydrate"/>
        <s v="Nickel sulfate hexahydrate"/>
        <s v="Ferrocene (C10H10Fe)"/>
        <s v="Nickel subsulfide"/>
        <s v="Gallium arsenide"/>
        <s v="Antimony trioxide"/>
        <s v="Molybdenum trioxide"/>
        <s v="Nickel (II) oxide"/>
        <s v="Vanadium pentoxide"/>
        <s v="Calcium chromate"/>
        <s v="Talc"/>
        <s v="Indium phosphide"/>
        <s v="o-Chlorobenzalmalononitrile (CS)"/>
        <s v="ortho-Phthalaldehyde"/>
        <s v="Chromium"/>
        <s v="Cobalt"/>
        <s v="Abrasive Blasting Agents: Blasting Sand"/>
        <s v="Abrasive blasting agents (coal slag)"/>
        <s v="Abrasive blasting agents (crushed glass)"/>
        <s v="Abrasive blasting agents (garnet)"/>
        <s v="Abrasive Blasting Agents: Specular Hematite"/>
        <s v="1020 Long Multiwalled Carbon Nanotube"/>
        <s v="Wollastonite calcium silicates"/>
        <s v="NA"/>
        <s v="CB_Elft12"/>
        <s v="TiO2"/>
        <s v="TiO2_P25"/>
        <s v="CB_P90"/>
        <s v="C60 fullerene"/>
        <s v="NM-111 Z-COTEÂ® HP1"/>
        <s v="NM-213"/>
        <s v="NM-211 (Ceria Dry)"/>
        <s v="NM-212(Nanograin Ceria)"/>
        <s v="CeO2 in aliphatic hydrocarbons (Envirox)"/>
        <s v="CeO2"/>
        <s v="NM-201_Sipernat 22S"/>
        <s v="SiO2 (Aerosil R 974)"/>
        <s v="NM-203_Aerosil 200"/>
        <s v="Nanosized silver"/>
        <s v="Nanosized gold"/>
        <s v="SWCNT"/>
        <s v="MWCNT"/>
        <s v="MWCNT Nanocyl NC 7000"/>
        <s v="MWCNT Baytubes"/>
        <s v="MWCNT-7"/>
        <s v="P25"/>
        <s v="NM-103 (UV TITAN M212)"/>
        <s v="NM-104 (UV TITAN M262)"/>
        <s v="NM-105 (P25)"/>
        <s v="CNF VCGF-H"/>
        <s v="MWCNT Graphistrength C100 "/>
        <s v="Fe3O4 "/>
        <s v="Printex 90 "/>
        <s v="HSCb "/>
        <s v="Fe3O4  Magnetite "/>
        <s v="FeCO3 Siderite "/>
        <s v="Synthesised by authors"/>
        <s v="CB Printex 90"/>
        <s v="CB Elftex-12 furnace black, Cabot Boston"/>
        <s v="CB Sterling V"/>
        <s v="CB Monarch 880, Cabot"/>
        <s v="CB  Elftex 12, Cabot "/>
        <s v="MWCNT Graphistrength C100"/>
        <s v="MWNT-7"/>
        <s v="No product name reported"/>
        <s v="NM-211"/>
        <s v="NM-212"/>
        <s v="NM-212 "/>
        <s v="CoCl2"/>
        <s v="CoSO4"/>
        <s v="CoO"/>
        <s v="Co metal"/>
        <s v="Fe3O4 Ferroxide black 88p"/>
        <s v="Fe(CO)5 Carbonyl iron powder (metallic iron; particle size range 0.2–2.0 mm) "/>
        <s v="Fe2O3 Synthesised by authors"/>
        <s v="Designated Ni metal powder but no product name reported"/>
        <s v="NiCl2"/>
        <s v="NiO"/>
        <s v="NiO (green) particles"/>
        <s v=" Ni(CO)4 Ni Nickel carbonyl"/>
        <s v="SiO2 Amorphous silica -synthetic"/>
        <s v="SiO2 Amorphous silica -synthetic 4850MR"/>
        <s v="SAS Silica amorphous Aerosil 200 Degussa"/>
        <s v="Quartz Si silica DQ12 quartz"/>
        <s v="Quartz Si Min-U-Sil 5"/>
        <s v="Quartz Si Min-U-Sil 5, US SILICA"/>
        <s v="Cristobalite (Polymorphs) Silica crystalline, Cristobalite C and E Minerals"/>
        <s v="Crystalline silica Min-U-sil 5 silica"/>
        <s v="TiO2 P25 Degussa"/>
        <s v="TiO2 Rutile (called rutile type)"/>
        <s v="TiO2 anatase (Sigma Aldrich number 637254)"/>
        <s v="TiO2 rutile (Sigma Aldrich number 224227)"/>
        <s v="TiO2 rutile/anatase (NanoAmor number 5485HT)"/>
        <s v="TiO2 P25"/>
        <s v="TiO2 Rutile, Sigma Aldrich prod no. 224227, 5% anatase according to Sigma Aldrich hompage"/>
        <s v="TiO2 Bayertitan T"/>
        <s v="TiO2 Rutile"/>
        <s v="TiO2 Anatase"/>
        <s v="No product name reported (two lots were purchased, one was used for the 2-week study and the other for the 13-week study)"/>
        <s v="Aluminum oxide NPs"/>
        <s v="CeO2 NPs"/>
        <s v="CeO2 NPs (NM-212)"/>
        <s v="ITO"/>
        <s v="IO_4000"/>
        <s v="IO_100"/>
        <s v="Amorphous SiO2 NPs"/>
        <s v="Silica-coated TiO2 NPs"/>
        <s v="nanoTiO2 + SiO2 rutile"/>
        <s v="Fe2O3 NPs"/>
        <s v="AlOx nanowhiskers"/>
        <s v="Synthetic Amorphous SiNPs"/>
        <s v="ZnO NPs"/>
        <s v="SiO2 NPs"/>
        <s v="AlO(OH)"/>
        <s v="Ferrocene" u="1"/>
        <s v="Amorphous SiNPs" u="1"/>
        <s v="SiNPs" u="1"/>
        <s v="NM-211(Nanograin Ceria)" u="1"/>
        <s v="Nanocyl NC 7000" u="1"/>
        <s v="Baytubes" u="1"/>
        <s v="VCGF-H" u="1"/>
        <s v="Graphistrength C100 " u="1"/>
        <s v="Graphistrength C100" u="1"/>
        <s v="Magnetite " u="1"/>
        <s v="Siderite " u="1"/>
        <s v="Ferroxide black 88p" u="1"/>
        <s v="Carbonyl iron powder (metallic iron; particle size range 0.2–2.0 mm) " u="1"/>
      </sharedItems>
    </cacheField>
    <cacheField name="Scale" numFmtId="0">
      <sharedItems containsBlank="1" count="4">
        <s v="Micro"/>
        <s v="Nano"/>
        <s v="Unclear"/>
        <m/>
      </sharedItems>
    </cacheField>
    <cacheField name="Duration As Recorded" numFmtId="0">
      <sharedItems containsBlank="1"/>
    </cacheField>
    <cacheField name="Duration" numFmtId="0">
      <sharedItems/>
    </cacheField>
    <cacheField name="Organ" numFmtId="0">
      <sharedItems count="3">
        <s v="Lung"/>
        <s v="Liver"/>
        <s v="Lung, BAL"/>
      </sharedItems>
    </cacheField>
    <cacheField name="Endpoint" numFmtId="0">
      <sharedItems count="32">
        <s v="PMN%"/>
        <s v="Bile duct hyperplasia"/>
        <s v="Alveolar inflammation (minimal)"/>
        <s v="Chronic alveolar inflammation (minimal)"/>
        <s v="Liver abnormality"/>
        <s v="Fibrosis score - histopathology mean grade 4 or greater (Table 2)"/>
        <s v="Fibrosis score - histopathology mean grade 4 or greater (Table 9)"/>
        <s v="Fibrosis score - histopathology mean grade 4 or greater (Table 7)"/>
        <s v="Fibrosis score - severity of increased collagen fibers (sirius red stain)"/>
        <s v="PMN Count"/>
        <s v="Fibrosis incidence"/>
        <s v="Inflammation incidence"/>
        <s v="Neoplasia incidence"/>
        <s v="Inflammation"/>
        <s v="Cancer"/>
        <s v="PMNs (10^3/uL)"/>
        <s v="PMNs (% in BAL), Pulmonary fibrosis in 5/6 mice (histopathology)"/>
        <s v="PMNs (cm/uL in BAL)"/>
        <s v="PMNs (x1000 cells/mL and % in BAL)"/>
        <s v="PMNs (cells/mL and % in BAL)"/>
        <s v="PMNs (% in BAL), alveolar wall fibrosis (histopathology)"/>
        <s v="PMNs (% in BAL)"/>
        <s v="PMNs (cells/ high power-field (HPF) in BAL)"/>
        <s v="Fibrosis of alveolar wall ('severe' histopathlogy score)"/>
        <s v="PMNs (% of BAL cells)"/>
        <s v="PMNs (#x10^6 in BAL)"/>
        <s v="PMNs (#x10^3/mouse in BAL)"/>
        <s v="PMNs (#x10^6/mL in BAL)"/>
        <s v="Absolute hydroxyproline content of lungs (ug, lung)"/>
        <s v="PMNs (#x10^4/lung in BAL)"/>
        <s v="Fibrosis score" u="1"/>
        <s v="PMNs (cells/mL and % in BAL), fibrosis (histopathology, incidence of effects per animal)" u="1"/>
      </sharedItems>
    </cacheField>
    <cacheField name="Species" numFmtId="0">
      <sharedItems/>
    </cacheField>
    <cacheField name="Strain" numFmtId="0">
      <sharedItems containsBlank="1"/>
    </cacheField>
    <cacheField name="Sex" numFmtId="0">
      <sharedItems containsBlank="1"/>
    </cacheField>
    <cacheField name="NOAEL" numFmtId="0">
      <sharedItems containsBlank="1" containsMixedTypes="1" containsNumber="1" minValue="3.8000000000000002E-4" maxValue="1850000"/>
    </cacheField>
    <cacheField name="LOAEL" numFmtId="0">
      <sharedItems containsBlank="1" containsMixedTypes="1" containsNumber="1" minValue="2.3999999999999998E-3" maxValue="515"/>
    </cacheField>
    <cacheField name="BMD" numFmtId="0">
      <sharedItems containsBlank="1" containsMixedTypes="1" containsNumber="1" minValue="-99" maxValue="225.72499999999999"/>
    </cacheField>
    <cacheField name="BMDL" numFmtId="0">
      <sharedItems containsBlank="1" containsMixedTypes="1" containsNumber="1" minValue="-99" maxValue="159.39400000000001"/>
    </cacheField>
    <cacheField name="unit" numFmtId="0">
      <sharedItems containsBlank="1"/>
    </cacheField>
    <cacheField name="Duration &lt; 28d?" numFmtId="0">
      <sharedItems containsBlank="1"/>
    </cacheField>
    <cacheField name="Duration &lt; 90d?" numFmtId="0">
      <sharedItems containsBlank="1"/>
    </cacheField>
    <cacheField name="Only LOAEL?" numFmtId="0">
      <sharedItems containsBlank="1"/>
    </cacheField>
    <cacheField name="Units in µg/m3?" numFmtId="0">
      <sharedItems containsBlank="1"/>
    </cacheField>
    <cacheField name="Adjustments" numFmtId="0">
      <sharedItems containsBlank="1"/>
    </cacheField>
    <cacheField name="STOT-RE Value (BMDL)" numFmtId="0">
      <sharedItems containsBlank="1" containsMixedTypes="1" containsNumber="1" minValue="3.1486799999999999E-6" maxValue="79697"/>
    </cacheField>
    <cacheField name="STOT-RE Value (NOAEL)" numFmtId="0">
      <sharedItems containsBlank="1" containsMixedTypes="1" containsNumber="1" minValue="0.38" maxValue="1850000000"/>
    </cacheField>
    <cacheField name="STOT-RE Value (LOAEL)" numFmtId="0">
      <sharedItems containsBlank="1" containsMixedTypes="1" containsNumber="1" minValue="4.3999999999999997E-2" maxValue="25000"/>
    </cacheField>
    <cacheField name="OEB (BMDL)" numFmtId="0">
      <sharedItems containsBlank="1"/>
    </cacheField>
    <cacheField name="OEB (NOAEL)" numFmtId="0">
      <sharedItems containsBlank="1"/>
    </cacheField>
    <cacheField name="OEB (LOAEL)" numFmtId="0">
      <sharedItems containsBlank="1"/>
    </cacheField>
    <cacheField name="Most Stringent Band" numFmtId="0">
      <sharedItems containsBlank="1" count="8">
        <s v="B"/>
        <s v="C"/>
        <m/>
        <s v="D"/>
        <s v="E"/>
        <s v="na"/>
        <s v="A"/>
        <s v=""/>
      </sharedItems>
    </cacheField>
    <cacheField name="No band" numFmtId="0">
      <sharedItems containsBlank="1" count="3">
        <s v=""/>
        <s v="Y"/>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rew, Nathan M. (CDC/NIOSH/DSI/ETB)" refreshedDate="45632.325307870371" createdVersion="8" refreshedVersion="8" minRefreshableVersion="3" recordCount="98" xr:uid="{50A35CDE-E653-4536-AB01-5D02CC5A1C33}">
  <cacheSource type="worksheet">
    <worksheetSource ref="A2:J100" sheet="R output TableD3"/>
  </cacheSource>
  <cacheFields count="10">
    <cacheField name="1" numFmtId="0">
      <sharedItems containsSemiMixedTypes="0" containsString="0" containsNumber="1" containsInteger="1" minValue="2" maxValue="99"/>
    </cacheField>
    <cacheField name="Aluminum" numFmtId="0">
      <sharedItems/>
    </cacheField>
    <cacheField name="Micro" numFmtId="0">
      <sharedItems/>
    </cacheField>
    <cacheField name="AlOx nanowhiskers" numFmtId="0">
      <sharedItems/>
    </cacheField>
    <cacheField name="4 (4h/d, 5d/w) weeks" numFmtId="0">
      <sharedItems/>
    </cacheField>
    <cacheField name="Mouse" numFmtId="0">
      <sharedItems/>
    </cacheField>
    <cacheField name="C57BL/6 J" numFmtId="0">
      <sharedItems/>
    </cacheField>
    <cacheField name="Male" numFmtId="0">
      <sharedItems/>
    </cacheField>
    <cacheField name="Adamcakova-Dodd_2012" numFmtId="0">
      <sharedItems/>
    </cacheField>
    <cacheField name="C" numFmtId="0">
      <sharedItems count="4">
        <s v="E"/>
        <s v="D"/>
        <s v="C"/>
        <s v="B"/>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rew, Nathan M. (CDC/NIOSH/DSI/ETB)" refreshedDate="45632.325307870371" createdVersion="8" refreshedVersion="8" minRefreshableVersion="3" recordCount="99" xr:uid="{1BDB86C1-9FFF-455A-BE68-68AB3EB0C6C2}">
  <cacheSource type="worksheet">
    <worksheetSource ref="B1:J100" sheet="R output TableD3"/>
  </cacheSource>
  <cacheFields count="9">
    <cacheField name="Material" numFmtId="0">
      <sharedItems count="14">
        <s v="Aluminum"/>
        <s v="C60"/>
        <s v="CB"/>
        <s v="CNT"/>
        <s v="CeO2"/>
        <s v="Cobalt"/>
        <s v="Gold"/>
        <s v="Indium"/>
        <s v="Iron"/>
        <s v="Nickel"/>
        <s v="Silica"/>
        <s v="Silver"/>
        <s v="TiO2"/>
        <s v="ZnO"/>
      </sharedItems>
    </cacheField>
    <cacheField name="Scale" numFmtId="0">
      <sharedItems count="2">
        <s v="Micro"/>
        <s v="Nano"/>
      </sharedItems>
    </cacheField>
    <cacheField name="Material Type" numFmtId="0">
      <sharedItems/>
    </cacheField>
    <cacheField name="Duration" numFmtId="0">
      <sharedItems/>
    </cacheField>
    <cacheField name="Species" numFmtId="0">
      <sharedItems/>
    </cacheField>
    <cacheField name="Strain" numFmtId="0">
      <sharedItems/>
    </cacheField>
    <cacheField name="Sex" numFmtId="0">
      <sharedItems/>
    </cacheField>
    <cacheField name="Reference" numFmtId="0">
      <sharedItems/>
    </cacheField>
    <cacheField name="Most Stringent Band" numFmtId="0">
      <sharedItems count="4">
        <s v="C"/>
        <s v="E"/>
        <s v="D"/>
        <s v="B"/>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rew, Nathan M. (CDC/NIOSH/DSI/ETB)" refreshedDate="45632.325308101848" createdVersion="8" refreshedVersion="8" minRefreshableVersion="3" recordCount="582" xr:uid="{5BC6FB99-D695-49F7-B5A3-2E7AD20CDEB8}">
  <cacheSource type="worksheet">
    <worksheetSource ref="A1:AL583" sheet="All"/>
  </cacheSource>
  <cacheFields count="38">
    <cacheField name="rownum" numFmtId="0">
      <sharedItems containsSemiMixedTypes="0" containsString="0" containsNumber="1" containsInteger="1" minValue="1" maxValue="582"/>
    </cacheField>
    <cacheField name="Exclude?" numFmtId="0">
      <sharedItems containsBlank="1"/>
    </cacheField>
    <cacheField name="Source" numFmtId="0">
      <sharedItems/>
    </cacheField>
    <cacheField name="Study_ID" numFmtId="0">
      <sharedItems containsBlank="1" containsMixedTypes="1" containsNumber="1" containsInteger="1" minValue="1" maxValue="31118618"/>
    </cacheField>
    <cacheField name="DOI" numFmtId="0">
      <sharedItems containsBlank="1" longText="1"/>
    </cacheField>
    <cacheField name="Reference" numFmtId="0">
      <sharedItems count="124">
        <s v="Bermudez 2002"/>
        <s v="Bermudez 2004"/>
        <s v="Porter 2001"/>
        <s v="Porter 2004"/>
        <s v="Sung 2009"/>
        <s v="Song 2013"/>
        <s v="Sung 2009 and Song 2013"/>
        <s v="Aalapati_2014"/>
        <s v="Chu_2019"/>
        <s v="Ernest E. McConnell, 1994"/>
        <s v="R.W. Mast, 1995"/>
        <s v="R.W. Mast, 1995(b)"/>
        <s v="Jurgen Pauluhn, 2010"/>
        <s v="Yvonne Janssen, 1994"/>
        <s v="Carl J. Johnston, 2000"/>
        <s v="J. Gallagher, 2003"/>
        <s v="Jae Hyuck Sung, 2011"/>
        <s v="Alison Elder, 2005"/>
        <s v="Janet M. Carter, 2006"/>
        <s v="NTP"/>
        <s v="Morimoto, Y. et al. 2010"/>
        <s v="Zn Dossier (NM-111) 0"/>
        <s v="CeO2 Dossier (NM-213) 0"/>
        <s v="CeO2 Dossier (NM-211) 0"/>
        <s v="CeO2 Dossier (NM-212) 0"/>
        <s v="Cassee, F.R. et al. 2012"/>
        <s v="Aalapati, S. et al. 2013"/>
        <s v="Reuzel, P.G. et al. 1991"/>
        <s v="Sung, J.H. et al. 2009"/>
        <s v="Ji, H.J. et al. 2007"/>
        <s v="Sung, J.H. et al. 2011"/>
        <s v="SWCNT dossier 0"/>
        <s v="Morimoto, Y. et al. (SWCNT) 2012"/>
        <s v="Ma-Hock, L. et al. 2009"/>
        <s v="Pauluhn, J. 2010"/>
        <s v="MWCNT dossier 0"/>
        <s v="Morimoto, Y. et al. (MWCNT) 2012"/>
        <s v="Li, J.G. et al. 2009"/>
        <s v="Heinrich, U. et al. 1995"/>
        <s v="Bermudez, E. et al. 2004"/>
        <s v="Oberdörster, G. et al. 1994"/>
        <s v="Creutzenberg, O. 2013"/>
        <s v="DeLorme, M. et al. 2012"/>
        <s v="Pothmann, D. et al. 2015"/>
        <s v="Jurgen Pauluhn, 2011"/>
        <s v="Sung 2008, Rat"/>
        <s v="Heinrich 1995, Rat"/>
        <s v="Heinrich 1995, Mouse"/>
        <s v="Mauderly 1994, Rat"/>
        <s v="Elder 2005, Rat"/>
        <s v="Elder 2005, Mouse"/>
        <s v="Elder 2005, Hamster"/>
        <s v="Gallagher 2003, Rat"/>
        <s v="Driscoll 1996, Rat"/>
        <s v="Wolff 1990, Rat"/>
        <s v="Henderson 1992, Rat"/>
        <s v="Pothmann 2015, Rat"/>
        <s v="Pauluhn 2010, Rat"/>
        <s v="Kasai 2016, Rat"/>
        <s v="Kasai 2015, Rat"/>
        <s v="Alapati 2014, Mouse"/>
        <s v="Gosens 2014, Rat"/>
        <s v="Cordelli 2017, Rat"/>
        <s v="Keller 2014, Rat"/>
        <s v="Schwotzer 2017, Rat"/>
        <s v="Johansson 1992, Rabbit"/>
        <s v="Johansson 1991, Rabbit"/>
        <s v="Bucher 1999, Rat"/>
        <s v="Bucher 1999, Mouse"/>
        <s v="Wehner 1977, Hamster"/>
        <s v="Behl 2015, Mouse"/>
        <s v="Behl 2015, Rat"/>
        <s v="Wehner 1979, Hamster"/>
        <s v="Pauluhn 2009, Rat"/>
        <s v="Warheit 1997, Rat"/>
        <s v="Sutunkova 2016, Rat"/>
        <s v="Oller 2008, Rat"/>
        <s v="Johansson 1992 Rabbit"/>
        <s v="Dunnick 1995, Rat"/>
        <s v="Dunnick 1995, Mouse"/>
        <s v="NTP 1996, Rat"/>
        <s v="NTP 1996, Mouse"/>
        <s v="Horie 1985, Rat"/>
        <s v="Wehner 1975, Hamster"/>
        <s v="Sunderman 1965, Hamster"/>
        <s v="Sutunkova 2019, Rat"/>
        <s v="Katsnelson 2021, Rat"/>
        <s v="Chen 2008, Rat"/>
        <s v="Rossi 2010, Mouse, Tox Sci"/>
        <s v="Johnston 2000, Rat"/>
        <s v="Shin 2017, Rat"/>
        <s v="Muhle 1995, Rat"/>
        <s v="Porter 2004, Rat"/>
        <s v="Porter 2002, Rat"/>
        <s v="Umbright 2017, Rat"/>
        <s v="Bermudez 2004, Mouse"/>
        <s v="Bermudez 2004, Rat"/>
        <s v="Bermudez 2004, Hamster"/>
        <s v="Bermudez 2002, Mouse"/>
        <s v="Bermudez 2002, Rat"/>
        <s v="Bermudez 2002, Hamster"/>
        <s v="Rossi 2010 Tox Sci, Mouse"/>
        <s v="Rossi 2010 PFT, Mouse"/>
        <s v="Lee 1985, Rat"/>
        <s v="Leppänen 2015, Mouse"/>
        <s v="Yamano 2022 Sci Rep, Mouse"/>
        <s v="Yamano 2022 PFT, Rat"/>
        <s v="Adamcakova-Dodd 2014, Mouse"/>
        <s v="Kim_2018"/>
        <s v="Keller_2014"/>
        <s v="Morimoto_2015"/>
        <s v="Schwotzer_2017"/>
        <s v="Lim_2014"/>
        <s v="Chen_2008"/>
        <s v="Leppanen_2015"/>
        <s v="Nagano_2011c"/>
        <s v="Rossi_2010"/>
        <s v="Sutunkova_2016"/>
        <s v="Adamcakova-Dodd_2012"/>
        <s v="Shin_2017"/>
        <s v="Adamcakova-Dodd_2014"/>
        <s v="Sutunkova_2017"/>
        <s v="Pauluhn_2009a"/>
        <s v="Gosens 2014"/>
      </sharedItems>
    </cacheField>
    <cacheField name="Duplicate Reference?" numFmtId="0">
      <sharedItems containsBlank="1"/>
    </cacheField>
    <cacheField name="Material" numFmtId="0">
      <sharedItems count="69">
        <s v="Titanium dioxide"/>
        <s v="Silica"/>
        <s v="Silver"/>
        <s v="Cerium"/>
        <s v="Carbon black"/>
        <s v="RCF 1"/>
        <s v="RCF 2"/>
        <s v="Glass 10"/>
        <s v="Glass 11"/>
        <s v="Rock Wool"/>
        <s v="Slag Wool"/>
        <s v="Kaolin-based RCF"/>
        <s v="RCF1"/>
        <s v="RCF2"/>
        <s v="RCF3"/>
        <s v="RCF4"/>
        <s v="Chryostile Asbestos"/>
        <s v="Iron"/>
        <s v="Gold"/>
        <s v="Cobalt"/>
        <s v="Nickel"/>
        <s v="Gallium"/>
        <s v="Antimony"/>
        <s v="Molybdenum"/>
        <s v="Vanadium"/>
        <s v="Calcium chromate"/>
        <s v="Talc"/>
        <s v="Indium"/>
        <s v="CS"/>
        <s v="ortho-Phthalaldehyde"/>
        <s v="Chromium"/>
        <s v="ABA:BS"/>
        <s v="ABA:CS"/>
        <s v="ABA:CG"/>
        <s v="ABA:G"/>
        <s v="ABA:SH"/>
        <s v="CNT"/>
        <s v="WCS"/>
        <s v="NA"/>
        <s v="Cobalt sulfate heptahydrate"/>
        <s v="Nickel subsulfide"/>
        <s v="Antimony trioxide"/>
        <s v="Nickel (II) oxide"/>
        <s v="Nickel sulfate hexahydrate"/>
        <s v="Gallium arsenide"/>
        <s v="Molybdenum trioxide"/>
        <s v="C60"/>
        <s v="Zinc"/>
        <s v="Aluminum"/>
        <s v="o-Chlorobenzalmalononitrile (CS)" u="1"/>
        <s v="Abrasive Blasting Agents: Blasting Sand" u="1"/>
        <s v="Abrasive blasting agents (coal slag)" u="1"/>
        <s v="Abrasive blasting agents (crushed glass)" u="1"/>
        <s v="Abrasive blasting agents (garnet)" u="1"/>
        <s v="Abrasive Blasting Agents: Specular Hematite" u="1"/>
        <s v="Wollastonite calcium silicates" u="1"/>
        <s v="Ferrocene" u="1"/>
        <s v="Titanium" u="1"/>
        <s v="Carbon" u="1"/>
        <s v="TiO2" u="1"/>
        <s v="CeO2" u="1"/>
        <s v="CB" u="1"/>
        <s v="Vanadium pentoxide" u="1"/>
        <s v="Indium phosphide" u="1"/>
        <s v="1020 Long Multiwalled Carbon Nanotube" u="1"/>
        <s v="CB_Elft12" u="1"/>
        <s v="TiO2_P25" u="1"/>
        <s v="CB_P90" u="1"/>
        <s v="ZnO" u="1"/>
      </sharedItems>
    </cacheField>
    <cacheField name="Material Type" numFmtId="0">
      <sharedItems/>
    </cacheField>
    <cacheField name="Scale" numFmtId="0">
      <sharedItems containsBlank="1"/>
    </cacheField>
    <cacheField name="Duration As Recorded" numFmtId="0">
      <sharedItems containsBlank="1"/>
    </cacheField>
    <cacheField name="Duration" numFmtId="0">
      <sharedItems/>
    </cacheField>
    <cacheField name="Organ" numFmtId="0">
      <sharedItems/>
    </cacheField>
    <cacheField name="Endpoint" numFmtId="0">
      <sharedItems/>
    </cacheField>
    <cacheField name="Species" numFmtId="0">
      <sharedItems containsBlank="1" count="6">
        <s v="Mouse"/>
        <s v="Rat"/>
        <s v="Hamster"/>
        <s v="Rabbit"/>
        <m u="1"/>
        <s v="Hamst" u="1"/>
      </sharedItems>
    </cacheField>
    <cacheField name="Strain" numFmtId="0">
      <sharedItems containsBlank="1"/>
    </cacheField>
    <cacheField name="Sex" numFmtId="0">
      <sharedItems containsBlank="1" count="6">
        <s v="F"/>
        <s v="M"/>
        <s v="MF"/>
        <m/>
        <s v="male" u="1"/>
        <s v="female" u="1"/>
      </sharedItems>
    </cacheField>
    <cacheField name="NOAEL" numFmtId="0">
      <sharedItems containsBlank="1" containsMixedTypes="1" containsNumber="1" minValue="3.8000000000000002E-4" maxValue="1850000"/>
    </cacheField>
    <cacheField name="LOAEL" numFmtId="0">
      <sharedItems containsBlank="1" containsMixedTypes="1" containsNumber="1" minValue="2.3999999999999998E-3" maxValue="515"/>
    </cacheField>
    <cacheField name="BMD" numFmtId="0">
      <sharedItems containsBlank="1" containsMixedTypes="1" containsNumber="1" minValue="-99" maxValue="225.72499999999999"/>
    </cacheField>
    <cacheField name="BMDL" numFmtId="0">
      <sharedItems containsBlank="1" containsMixedTypes="1" containsNumber="1" minValue="-99" maxValue="159.39400000000001"/>
    </cacheField>
    <cacheField name="unit" numFmtId="0">
      <sharedItems containsBlank="1"/>
    </cacheField>
    <cacheField name="Duration &lt; 28d?" numFmtId="0">
      <sharedItems containsBlank="1"/>
    </cacheField>
    <cacheField name="Duration &lt; 90d?" numFmtId="0">
      <sharedItems containsBlank="1"/>
    </cacheField>
    <cacheField name="Only LOAEL?" numFmtId="0">
      <sharedItems containsBlank="1"/>
    </cacheField>
    <cacheField name="Units in µg/m3?" numFmtId="0">
      <sharedItems containsBlank="1"/>
    </cacheField>
    <cacheField name="Adjustments" numFmtId="0">
      <sharedItems containsBlank="1"/>
    </cacheField>
    <cacheField name="STOT-RE Value (BMDL)" numFmtId="0">
      <sharedItems containsBlank="1" containsMixedTypes="1" containsNumber="1" minValue="3.1486799999999999E-6" maxValue="79697"/>
    </cacheField>
    <cacheField name="STOT-RE Value (NOAEL)" numFmtId="0">
      <sharedItems containsBlank="1" containsMixedTypes="1" containsNumber="1" minValue="0.38" maxValue="1850000000"/>
    </cacheField>
    <cacheField name="STOT-RE Value (LOAEL)" numFmtId="0">
      <sharedItems containsBlank="1" containsMixedTypes="1" containsNumber="1" minValue="4.3999999999999997E-2" maxValue="25000"/>
    </cacheField>
    <cacheField name="OEB (BMDL)" numFmtId="0">
      <sharedItems containsBlank="1"/>
    </cacheField>
    <cacheField name="OEB (NOAEL)" numFmtId="0">
      <sharedItems containsBlank="1"/>
    </cacheField>
    <cacheField name="OEB (LOAEL)" numFmtId="0">
      <sharedItems containsBlank="1"/>
    </cacheField>
    <cacheField name="Most Stringent Band" numFmtId="0">
      <sharedItems containsBlank="1" count="8">
        <s v="B"/>
        <s v="C"/>
        <m/>
        <s v="D"/>
        <s v="E"/>
        <s v="na"/>
        <s v="A"/>
        <s v=""/>
      </sharedItems>
    </cacheField>
    <cacheField name="No band" numFmtId="0">
      <sharedItems containsBlank="1" count="3">
        <s v=""/>
        <s v="Y"/>
        <m/>
      </sharedItems>
    </cacheField>
    <cacheField name="In D3/D4" numFmtId="0">
      <sharedItems containsBlank="1"/>
    </cacheField>
    <cacheField name="Notes" numFmtId="0">
      <sharedItems containsBlank="1"/>
    </cacheField>
    <cacheField name="Endpoint Type" numFmtId="0">
      <sharedItems count="4">
        <s v="Lung Inflammation"/>
        <s v="Other"/>
        <s v="Lung Fibrosis"/>
        <s v="Lung Cancer"/>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rew, Nathan M. (CDC/NIOSH/DSI/ETB)" refreshedDate="45632.325308217594" createdVersion="8" refreshedVersion="8" minRefreshableVersion="3" recordCount="593" xr:uid="{AF6930BC-EE39-4BE9-AD1D-0B5BC20146A3}">
  <cacheSource type="worksheet">
    <worksheetSource ref="A1:AL594" sheet="All"/>
  </cacheSource>
  <cacheFields count="38">
    <cacheField name="rownum" numFmtId="0">
      <sharedItems containsSemiMixedTypes="0" containsString="0" containsNumber="1" containsInteger="1" minValue="1" maxValue="594"/>
    </cacheField>
    <cacheField name="Exclude?" numFmtId="0">
      <sharedItems containsBlank="1" count="2">
        <m/>
        <s v="Y"/>
      </sharedItems>
    </cacheField>
    <cacheField name="Source" numFmtId="0">
      <sharedItems/>
    </cacheField>
    <cacheField name="Study_ID" numFmtId="0">
      <sharedItems containsBlank="1" containsMixedTypes="1" containsNumber="1" containsInteger="1" minValue="1" maxValue="31118618"/>
    </cacheField>
    <cacheField name="DOI" numFmtId="0">
      <sharedItems containsBlank="1" longText="1"/>
    </cacheField>
    <cacheField name="Reference" numFmtId="0">
      <sharedItems/>
    </cacheField>
    <cacheField name="Duplicate Reference?" numFmtId="0">
      <sharedItems containsBlank="1"/>
    </cacheField>
    <cacheField name="Material" numFmtId="0">
      <sharedItems/>
    </cacheField>
    <cacheField name="Material Type" numFmtId="0">
      <sharedItems/>
    </cacheField>
    <cacheField name="Scale" numFmtId="0">
      <sharedItems containsBlank="1" count="4">
        <s v="Micro"/>
        <s v="Nano"/>
        <s v="Unclear"/>
        <m/>
      </sharedItems>
    </cacheField>
    <cacheField name="Duration As Recorded" numFmtId="0">
      <sharedItems containsBlank="1"/>
    </cacheField>
    <cacheField name="Duration" numFmtId="0">
      <sharedItems containsMixedTypes="1" containsNumber="1" containsInteger="1" minValue="0" maxValue="0" count="41">
        <s v="13 weeks"/>
        <s v="5 days"/>
        <s v="10 days"/>
        <s v="16 days"/>
        <s v="20 days"/>
        <s v="30 days"/>
        <s v="41 days"/>
        <s v="79 days"/>
        <s v="116 days"/>
        <s v="40 days"/>
        <s v="60 days"/>
        <s v="90 days"/>
        <s v="12 weeks"/>
        <s v="12 and 13 weeks"/>
        <s v="28 days"/>
        <s v="26 weeks"/>
        <s v="52 weeks"/>
        <s v="78 weeks"/>
        <s v="104 weeks"/>
        <s v="39 weeks"/>
        <s v="65 weeks"/>
        <s v="8 weeks"/>
        <s v="6.5 weeks"/>
        <s v="2 years"/>
        <s v="3 months"/>
        <s v="2 weeks"/>
        <s v="1 year"/>
        <s v="24 months"/>
        <s v="32 days"/>
        <s v="13.5 months"/>
        <s v="54 weeks"/>
        <s v="6 months"/>
        <s v="4 weeks"/>
        <s v="4 months"/>
        <s v="40 weeks"/>
        <s v="105 weeks"/>
        <s v="14.6 months"/>
        <s v="Lifelong"/>
        <s v="0.5 hours"/>
        <s v="10 months"/>
        <n v="0" u="1"/>
      </sharedItems>
    </cacheField>
    <cacheField name="Organ" numFmtId="0">
      <sharedItems/>
    </cacheField>
    <cacheField name="Endpoint" numFmtId="0">
      <sharedItems count="32">
        <s v="PMN%"/>
        <s v="Bile duct hyperplasia"/>
        <s v="Alveolar inflammation (minimal)"/>
        <s v="Chronic alveolar inflammation (minimal)"/>
        <s v="Liver abnormality"/>
        <s v="Fibrosis score - histopathology mean grade 4 or greater (Table 2)"/>
        <s v="Fibrosis score - histopathology mean grade 4 or greater (Table 9)"/>
        <s v="Fibrosis score - histopathology mean grade 4 or greater (Table 7)"/>
        <s v="Fibrosis score - severity of increased collagen fibers (sirius red stain)"/>
        <s v="PMN Count"/>
        <s v="Fibrosis incidence"/>
        <s v="Inflammation incidence"/>
        <s v="Neoplasia incidence"/>
        <s v="Inflammation"/>
        <s v="Cancer"/>
        <s v="PMNs (10^3/uL)"/>
        <s v="PMNs (% in BAL), Pulmonary fibrosis in 5/6 mice (histopathology)"/>
        <s v="PMNs (cm/uL in BAL)"/>
        <s v="PMNs (x1000 cells/mL and % in BAL)"/>
        <s v="PMNs (cells/mL and % in BAL)"/>
        <s v="PMNs (% in BAL), alveolar wall fibrosis (histopathology)"/>
        <s v="PMNs (% in BAL)"/>
        <s v="PMNs (cells/ high power-field (HPF) in BAL)"/>
        <s v="Fibrosis of alveolar wall ('severe' histopathlogy score)"/>
        <s v="PMNs (% of BAL cells)"/>
        <s v="PMNs (#x10^6 in BAL)"/>
        <s v="PMNs (#x10^3/mouse in BAL)"/>
        <s v="PMNs (#x10^6/mL in BAL)"/>
        <s v="Absolute hydroxyproline content of lungs (ug, lung)"/>
        <s v="PMNs (#x10^4/lung in BAL)"/>
        <s v="Fibrosis score" u="1"/>
        <s v="PMNs (cells/mL and % in BAL), fibrosis (histopathology, incidence of effects per animal)" u="1"/>
      </sharedItems>
    </cacheField>
    <cacheField name="Species" numFmtId="0">
      <sharedItems count="4">
        <s v="Mouse"/>
        <s v="Rat"/>
        <s v="Hamster"/>
        <s v="Rabbit"/>
      </sharedItems>
    </cacheField>
    <cacheField name="Strain" numFmtId="0">
      <sharedItems containsBlank="1"/>
    </cacheField>
    <cacheField name="Sex" numFmtId="0">
      <sharedItems containsBlank="1" count="4">
        <s v="F"/>
        <s v="M"/>
        <s v="MF"/>
        <m/>
      </sharedItems>
    </cacheField>
    <cacheField name="NOAEL" numFmtId="0">
      <sharedItems containsBlank="1" containsMixedTypes="1" containsNumber="1" minValue="3.8000000000000002E-4" maxValue="1850000"/>
    </cacheField>
    <cacheField name="LOAEL" numFmtId="0">
      <sharedItems containsBlank="1" containsMixedTypes="1" containsNumber="1" minValue="2.3999999999999998E-3" maxValue="515"/>
    </cacheField>
    <cacheField name="BMD" numFmtId="0">
      <sharedItems containsBlank="1" containsMixedTypes="1" containsNumber="1" minValue="-99" maxValue="225.72499999999999"/>
    </cacheField>
    <cacheField name="BMDL" numFmtId="0">
      <sharedItems containsBlank="1" containsMixedTypes="1" containsNumber="1" minValue="-99" maxValue="159.39400000000001"/>
    </cacheField>
    <cacheField name="unit" numFmtId="0">
      <sharedItems containsBlank="1"/>
    </cacheField>
    <cacheField name="Duration &lt; 28d?" numFmtId="0">
      <sharedItems containsBlank="1"/>
    </cacheField>
    <cacheField name="Duration &lt; 90d?" numFmtId="0">
      <sharedItems containsBlank="1" count="5">
        <s v="N"/>
        <s v="Y"/>
        <m/>
        <s v="N*"/>
        <s v="Y*"/>
      </sharedItems>
    </cacheField>
    <cacheField name="Only LOAEL?" numFmtId="0">
      <sharedItems containsBlank="1"/>
    </cacheField>
    <cacheField name="Units in µg/m3?" numFmtId="0">
      <sharedItems containsBlank="1"/>
    </cacheField>
    <cacheField name="Adjustments" numFmtId="0">
      <sharedItems containsBlank="1"/>
    </cacheField>
    <cacheField name="STOT-RE Value (BMDL)" numFmtId="0">
      <sharedItems containsBlank="1" containsMixedTypes="1" containsNumber="1" minValue="3.1486799999999999E-6" maxValue="79697"/>
    </cacheField>
    <cacheField name="STOT-RE Value (NOAEL)" numFmtId="0">
      <sharedItems containsBlank="1" containsMixedTypes="1" containsNumber="1" minValue="0.38" maxValue="1850000000"/>
    </cacheField>
    <cacheField name="STOT-RE Value (LOAEL)" numFmtId="0">
      <sharedItems containsBlank="1" containsMixedTypes="1" containsNumber="1" minValue="4.3999999999999997E-2" maxValue="25000"/>
    </cacheField>
    <cacheField name="OEB (BMDL)" numFmtId="0">
      <sharedItems containsBlank="1"/>
    </cacheField>
    <cacheField name="OEB (NOAEL)" numFmtId="0">
      <sharedItems containsBlank="1"/>
    </cacheField>
    <cacheField name="OEB (LOAEL)" numFmtId="0">
      <sharedItems containsBlank="1"/>
    </cacheField>
    <cacheField name="Most Stringent Band" numFmtId="0">
      <sharedItems containsBlank="1" count="8">
        <s v="B"/>
        <s v="C"/>
        <m/>
        <s v="D"/>
        <s v="E"/>
        <s v="na"/>
        <s v="A"/>
        <s v=""/>
      </sharedItems>
    </cacheField>
    <cacheField name="No band" numFmtId="0">
      <sharedItems containsBlank="1" count="3">
        <s v=""/>
        <s v="Y"/>
        <m/>
      </sharedItems>
    </cacheField>
    <cacheField name="In D3/D4" numFmtId="0">
      <sharedItems containsBlank="1"/>
    </cacheField>
    <cacheField name="Notes" numFmtId="0">
      <sharedItems containsBlank="1"/>
    </cacheField>
    <cacheField name="Endpoint Type" numFmtId="0">
      <sharedItems count="4">
        <s v="Lung Inflammation"/>
        <s v="Other"/>
        <s v="Lung Fibrosis"/>
        <s v="Lung Cancer"/>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rew, Nathan M. (CDC/NIOSH/DSI/ETB)" refreshedDate="45632.325308449072" createdVersion="8" refreshedVersion="8" minRefreshableVersion="3" recordCount="829" xr:uid="{85E048E7-64C8-4C47-9BA5-6CD1A9B42E57}">
  <cacheSource type="worksheet">
    <worksheetSource ref="A1:AO830" sheet="All"/>
  </cacheSource>
  <cacheFields count="41">
    <cacheField name="rownum" numFmtId="0">
      <sharedItems containsSemiMixedTypes="0" containsString="0" containsNumber="1" containsInteger="1" minValue="1" maxValue="831"/>
    </cacheField>
    <cacheField name="Exclude?" numFmtId="0">
      <sharedItems containsBlank="1" count="4">
        <m/>
        <s v="Y"/>
        <s v="N - Adding alveolar septal thickening (fibrosis) endpoint for Pauluhn 2010 - Suggest using this endpoint for fibrosis [as in NIOSH 2013] and omiting &quot;duplicative&quot; measures of fibrosis, collagen &amp; HP, above."/>
        <s v="[N] keep this version of existing entry for 3 mo PE (a bit more info); adding 6 mo result below."/>
      </sharedItems>
    </cacheField>
    <cacheField name="Source" numFmtId="0">
      <sharedItems containsBlank="1"/>
    </cacheField>
    <cacheField name="Study_ID" numFmtId="0">
      <sharedItems containsBlank="1" containsMixedTypes="1" containsNumber="1" containsInteger="1" minValue="1" maxValue="31118618"/>
    </cacheField>
    <cacheField name="DOI" numFmtId="0">
      <sharedItems containsBlank="1" longText="1"/>
    </cacheField>
    <cacheField name="Reference" numFmtId="0">
      <sharedItems count="273">
        <s v="Bermudez 2002"/>
        <s v="Bermudez 2004"/>
        <s v="Porter 2001"/>
        <s v="Porter 2004"/>
        <s v="Sung 2009"/>
        <s v="Song 2013"/>
        <s v="Sung 2009 and Song 2013"/>
        <s v="Aalapati_2014"/>
        <s v="Chu_2019"/>
        <s v="Ernest E. McConnell, 1994"/>
        <s v="R.W. Mast, 1995"/>
        <s v="R.W. Mast, 1995(b)"/>
        <s v="Jurgen Pauluhn, 2010"/>
        <s v="Yvonne Janssen, 1994"/>
        <s v="Carl J. Johnston, 2000"/>
        <s v="J. Gallagher, 2003"/>
        <s v="Jae Hyuck Sung, 2011"/>
        <s v="Alison Elder, 2005"/>
        <s v="Janet M. Carter, 2006"/>
        <s v="NTP"/>
        <s v="Morimoto, Y. et al. 2010"/>
        <s v="Zn Dossier (NM-111) 0"/>
        <s v="CeO2 Dossier (NM-213) 0"/>
        <s v="CeO2 Dossier (NM-211) 0"/>
        <s v="CeO2 Dossier (NM-212) 0"/>
        <s v="Cassee, F.R. et al. 2012"/>
        <s v="Aalapati, S. et al. 2013"/>
        <s v="Reuzel, P.G. et al. 1991"/>
        <s v="Sung, J.H. et al. 2009"/>
        <s v="Ji, H.J. et al. 2007"/>
        <s v="Sung, J.H. et al. 2011"/>
        <s v="SWCNT dossier 0"/>
        <s v="Morimoto, Y. et al. (SWCNT) 2012"/>
        <s v="Ma-Hock, L. et al. 2009"/>
        <s v="Pauluhn, J. 2010"/>
        <s v="MWCNT dossier 0"/>
        <s v="Morimoto, Y. et al. (MWCNT) 2012"/>
        <s v="Li, J.G. et al. 2009"/>
        <s v="Heinrich, U. et al. 1995"/>
        <s v="Bermudez, E. et al. 2004"/>
        <s v="Oberdörster, G. et al. 1994"/>
        <s v="Creutzenberg, O. 2013"/>
        <s v="DeLorme, M. et al. 2012"/>
        <s v="Pothmann, D. et al. 2015"/>
        <s v="Jurgen Pauluhn, 2011"/>
        <s v="Sung 2008, Rat"/>
        <s v="Heinrich 1995, Rat"/>
        <s v="Heinrich 1995, Mouse"/>
        <s v="Mauderly 1994, Rat"/>
        <s v="Elder 2005, Rat"/>
        <s v="Elder 2005, Mouse"/>
        <s v="Elder 2005, Hamster"/>
        <s v="Gallagher 2003, Rat"/>
        <s v="Driscoll 1996, Rat"/>
        <s v="Wolff 1990, Rat"/>
        <s v="Henderson 1992, Rat"/>
        <s v="Pothmann 2015, Rat"/>
        <s v="Pauluhn 2010, Rat"/>
        <s v="Kasai 2016, Rat"/>
        <s v="Kasai 2015, Rat"/>
        <s v="Alapati 2014, Mouse"/>
        <s v="Gosens 2014, Rat"/>
        <s v="Cordelli 2017, Rat"/>
        <s v="Keller 2014, Rat"/>
        <s v="Schwotzer 2017, Rat"/>
        <s v="Johansson 1992, Rabbit"/>
        <s v="Johansson 1991, Rabbit"/>
        <s v="Bucher 1999, Rat"/>
        <s v="Bucher 1999, Mouse"/>
        <s v="Wehner 1977, Hamster"/>
        <s v="Behl 2015, Mouse"/>
        <s v="Behl 2015, Rat"/>
        <s v="Wehner 1979, Hamster"/>
        <s v="Pauluhn 2009, Rat"/>
        <s v="Warheit 1997, Rat"/>
        <s v="Sutunkova 2016, Rat"/>
        <s v="Oller 2008, Rat"/>
        <s v="Johansson 1992 Rabbit"/>
        <s v="Dunnick 1995, Rat"/>
        <s v="Dunnick 1995, Mouse"/>
        <s v="NTP 1996, Rat"/>
        <s v="NTP 1996, Mouse"/>
        <s v="Horie 1985, Rat"/>
        <s v="Wehner 1975, Hamster"/>
        <s v="Sunderman 1965, Hamster"/>
        <s v="Sutunkova 2019, Rat"/>
        <s v="Katsnelson 2021, Rat"/>
        <s v="Chen 2008, Rat"/>
        <s v="Rossi 2010, Mouse, Tox Sci"/>
        <s v="Johnston 2000, Rat"/>
        <s v="Shin 2017, Rat"/>
        <s v="Muhle 1995, Rat"/>
        <s v="Porter 2004, Rat"/>
        <s v="Porter 2002, Rat"/>
        <s v="Umbright 2017, Rat"/>
        <s v="Bermudez 2004, Mouse"/>
        <s v="Bermudez 2004, Rat"/>
        <s v="Bermudez 2004, Hamster"/>
        <s v="Bermudez 2002, Mouse"/>
        <s v="Bermudez 2002, Rat"/>
        <s v="Bermudez 2002, Hamster"/>
        <s v="Rossi 2010 Tox Sci, Mouse"/>
        <s v="Rossi 2010 PFT, Mouse"/>
        <s v="Lee 1985, Rat"/>
        <s v="Leppänen 2015, Mouse"/>
        <s v="Yamano 2022 Sci Rep, Mouse"/>
        <s v="Yamano 2022 PFT, Rat"/>
        <s v="Adamcakova-Dodd 2014, Mouse"/>
        <s v="Kim_2018"/>
        <s v="Keller_2014"/>
        <s v="Morimoto_2015"/>
        <s v="Schwotzer_2017"/>
        <s v="Lim_2014"/>
        <s v="Chen_2008"/>
        <s v="Leppanen_2015"/>
        <s v="Nagano_2011c"/>
        <s v="Rossi_2010"/>
        <s v="Sutunkova_2016"/>
        <s v="Adamcakova-Dodd_2012"/>
        <s v="Shin_2017"/>
        <s v="Adamcakova-Dodd_2014"/>
        <s v="Sutunkova_2017"/>
        <s v="Pauluhn_2009a"/>
        <s v="Gosens 2014"/>
        <s v="Liu 2016"/>
        <s v="Cho 2009"/>
        <s v="Haberl 2013"/>
        <s v="Kulkarni 2014"/>
        <s v="Han 2015"/>
        <s v="Krishnaraj 2017"/>
        <s v="Schwotzer 2017"/>
        <s v="Kim 2017"/>
        <s v="Han 2020"/>
        <s v="Park 2009b"/>
        <s v="Park 2010a"/>
        <s v="Park 2010b"/>
        <s v="Park 2015b"/>
        <s v="Park 2016"/>
        <s v="Park 2016a"/>
        <s v="Park 2016b"/>
        <s v="Park 2016c"/>
        <s v="Park 2017b"/>
        <s v="Ho 2013"/>
        <s v="Kim 2018"/>
        <s v="Sisler 2019"/>
        <s v="Stoeger 2006"/>
        <s v="Sun 2012"/>
        <s v="Li 2017"/>
        <s v="Principi 2016"/>
        <s v="Kim 2020"/>
        <s v="Kasai 2015"/>
        <s v="Aalapati 2014"/>
        <s v="Wang 2011"/>
        <s v="Yamamoto 2006"/>
        <s v="Yanamala 2014"/>
        <s v="Yoo 2018"/>
        <s v="Zhou 2003b"/>
        <s v="Alapati_2014"/>
        <s v="Adamcakova-Dodd 2014"/>
        <s v="Armstead 2015"/>
        <s v="Chen Ying 2004 "/>
        <s v="Chou 2011"/>
        <s v="Chuang 2017"/>
        <s v="Hamilton 2018"/>
        <s v="Han 2018"/>
        <s v="Hozayen 2019"/>
        <s v="HuangKauoLiang_2015 "/>
        <s v="Ishihara_1999"/>
        <s v="Jeong 2016"/>
        <s v="Jeong 2016a"/>
        <s v="Jiang 2018"/>
        <s v="Keller 2014"/>
        <s v="Kim Jong-Kyu 2011"/>
        <s v="Kim Jong Sung 2011"/>
        <s v="Lee 2020"/>
        <s v="Leppanen 2014"/>
        <s v="Lin 2013"/>
        <s v="Liu Huan Liang 2013"/>
        <s v="Liu Huan Liang 2016x - 2015 is correct yr"/>
        <s v="Li Xiaobo 2017"/>
        <s v="Ma 2012"/>
        <s v="Mandler 2019"/>
        <s v="Mo 2020"/>
        <s v="Morimoto 2010"/>
        <s v="Morimoto 2015"/>
        <s v="Muhfeld 2012"/>
        <s v="Park J-W 2015"/>
        <s v="Porter 2013"/>
        <s v="Weiss 2021"/>
        <s v="Ilves, 2018"/>
        <s v="Pauluhn, 2010"/>
        <s v="Liu, 2010"/>
        <s v="Liu, 2011"/>
        <s v="Naya, 2012"/>
        <s v="Ema, 2012"/>
        <s v="Jeong, 2016"/>
        <s v="Saber, 2016"/>
        <s v="Chang, 2017"/>
        <s v="Park, 2017"/>
        <s v="Lai, 2017"/>
        <s v="Zheng, 2018"/>
        <s v="Liu, 2019"/>
        <s v="Gouveia, 2020"/>
        <s v="Annangi, 2021"/>
        <s v="Lam, 2004"/>
        <s v="Sung, 2008"/>
        <s v="Yang, 2008"/>
        <s v="Aiso, 2010"/>
        <s v="Saber, 2012"/>
        <s v="Ronzani, 2014"/>
        <s v="Snow, 2014"/>
        <s v="Wu, 2015"/>
        <s v="Prajapati, 2017"/>
        <s v="Senoh, 2017"/>
        <s v="Relier, 2017"/>
        <s v="Schwotzer, 2017"/>
        <s v="Suker, 2018"/>
        <s v="Knudsen, 2018"/>
        <s v="Otsuka, 2018"/>
        <s v="Cui, 2019"/>
        <s v="Qian, 2020"/>
        <s v="Numano, 2021"/>
        <s v="Johnston 2000"/>
        <s v="Pauluhn 2010"/>
        <s v="Pauluhn 2009"/>
        <s v="Pauluhn and Wiemann 2011"/>
        <s v="Pauluhn 2011"/>
        <s v="Kim 2016"/>
        <s v="Nagano 2011a (Rat, ITO, M, inflam, 0d PE)"/>
        <s v="Nagano 2011a (Rat, ITO, M, inflam, 13 wk PE)"/>
        <s v="Nagano 2011a (Rat, IO, M, inflam, 0d PE)"/>
        <s v="Nagano 2011a (Rat, ITO, M, fibrosis, 13 wk PE)"/>
        <s v="Nagano 2011a (Rat, ITO, F, inflam, 0d PE)"/>
        <s v="Nagano 2011a (Rat, ITO, F, inflam, 13 wk PE)"/>
        <s v="Nagano 2011a (Rat, IO, F, inflam, 0d PE)"/>
        <s v="Nagano 2011a (Rat, ITO, F, fibrosis, 13 wk PE)"/>
        <s v="Nagano 2011b (Mouse, ITO, M, inflam, 0d PE)"/>
        <s v="Nagano 2011b (Mouse, IO, M, inflam, 0d PE)"/>
        <s v="Nagano 2011b (Mouse, ITO, F, inflam, 0d PE)"/>
        <s v="Nagano 2011b (Mouse, IO, F, inflam, 0d PE)"/>
        <s v="Driscoll 1996"/>
        <s v="Janssen 1994 (12wk+29wkPE)"/>
        <s v="Janssen 1994 (12 wk PMN)"/>
        <s v="Janssen 1994 (8 wk PMN)"/>
        <s v="Janssen 1994 (4 wk PMN)"/>
        <s v="Elder 2005"/>
        <s v="Reuzel 1991"/>
        <s v="Pothman 2015"/>
        <s v="DeLorme 2012"/>
        <s v="Sutunkova 2019"/>
        <s v="Sutunkova 2016"/>
        <s v="Janssen 1994"/>
        <s v="Solovyeva 2019"/>
        <s v="Kim 2020 - Fibrosis early onset &amp; persistence"/>
        <s v="Kasai 2016"/>
        <s v="Nagano 2011c"/>
        <s v="Nikula 1995"/>
        <s v="Elder 2005 (Rat, HSCb, 1d PE, Fib)" u="1"/>
        <s v="Elder 2005 (Rat, LSCb, 1d PE), Fib" u="1"/>
        <s v="Elder 2005 (Rat, HSCb, 3 mo PE, Fib)" u="1"/>
        <s v="Elder 2005 (Rat, LSCb, 3 mo PE, FIb)" u="1"/>
        <s v="Elder 2005 (Rat, HSCb, 11 mo PE, Fib)" u="1"/>
        <s v="Elder 2005 (Rat, LSCb, 11 mo PE, FIb)" u="1"/>
        <s v="Elder 2005 (Rat, HSCb, 1d PE, PMN)" u="1"/>
        <s v="Elder 2005 (Rat, LSCb, 1d PE, PMN)" u="1"/>
        <s v="Elder 2005 (Mouse, HSCb, 1d PE, Fib)" u="1"/>
        <s v="Elder 2005 (Mouse, HSCb, 3 mo PE, Fib)" u="1"/>
        <s v="Elder 2005 (Mouse, HSCb, 11 mo PE, Fib)" u="1"/>
        <s v="Elder 2005 (Mouse, HSCb, 1d PE, PMN)" u="1"/>
        <s v="Elder 2005 (Hamster, HSCb, 1d PE, Fib)" u="1"/>
        <s v="Elder 2005 (Hamster, HSCb, 3 mo PE, Fib)" u="1"/>
        <s v="Elder 2005 (Hamster, HSCb, 11 mo PE, Fib)" u="1"/>
        <s v="Elder 2005 (Hamster, HSCb, 1d PE, PMN)" u="1"/>
      </sharedItems>
    </cacheField>
    <cacheField name="Duplicate Reference?" numFmtId="0">
      <sharedItems containsBlank="1"/>
    </cacheField>
    <cacheField name="Material" numFmtId="0">
      <sharedItems containsBlank="1"/>
    </cacheField>
    <cacheField name="Material Type" numFmtId="0">
      <sharedItems containsBlank="1"/>
    </cacheField>
    <cacheField name="Scale" numFmtId="0">
      <sharedItems containsBlank="1"/>
    </cacheField>
    <cacheField name="Duration As Recorded" numFmtId="0">
      <sharedItems containsBlank="1"/>
    </cacheField>
    <cacheField name="Duration" numFmtId="0">
      <sharedItems containsBlank="1"/>
    </cacheField>
    <cacheField name="Organ" numFmtId="0">
      <sharedItems containsBlank="1"/>
    </cacheField>
    <cacheField name="Endpoint" numFmtId="0">
      <sharedItems containsBlank="1" count="69">
        <s v="PMN%"/>
        <s v="Bile duct hyperplasia"/>
        <s v="Alveolar inflammation (minimal)"/>
        <s v="Chronic alveolar inflammation (minimal)"/>
        <s v="Liver abnormality"/>
        <s v="Fibrosis score - histopathology mean grade 4 or greater (Table 2)"/>
        <s v="Fibrosis score - histopathology mean grade 4 or greater (Table 9)"/>
        <s v="Fibrosis score - histopathology mean grade 4 or greater (Table 7)"/>
        <s v="Fibrosis score - severity of increased collagen fibers (sirius red stain)"/>
        <s v="PMN Count"/>
        <s v="Fibrosis incidence"/>
        <s v="Inflammation incidence"/>
        <s v="Neoplasia incidence"/>
        <s v="Inflammation"/>
        <s v="Cancer"/>
        <s v="PMNs (10^3/uL)"/>
        <s v="PMNs (% in BAL), Pulmonary fibrosis in 5/6 mice (histopathology)"/>
        <s v="PMNs (cm/uL in BAL)"/>
        <s v="PMNs (x1000 cells/mL and % in BAL)"/>
        <s v="PMNs (cells/mL and % in BAL)"/>
        <s v="PMNs (% in BAL), alveolar wall fibrosis (histopathology)"/>
        <s v="PMNs (% in BAL)"/>
        <s v="PMNs (cells/ high power-field (HPF) in BAL)"/>
        <s v="Fibrosis of alveolar wall ('severe' histopathlogy score)"/>
        <s v="PMNs (% of BAL cells)"/>
        <s v="PMNs (#x10^6 in BAL)"/>
        <s v="PMNs (#x10^3/mouse in BAL)"/>
        <s v="PMNs (#x10^6/mL in BAL)"/>
        <s v="Absolute hydroxyproline content of lungs (ug, lung)"/>
        <s v="PMNs (#x10^4/lung in BAL)"/>
        <m/>
        <s v="Fibrosis, interstitial"/>
        <s v="Neutrophils (10^3/uL)"/>
        <s v="Focal fibrosis"/>
        <s v="Fibrosis, parenchymal, multifocal"/>
        <s v="Fibrosis - 4 point histopathology scale"/>
        <s v="Collagen"/>
        <s v="BALF and serum cytokines, blood vessel relaxation"/>
        <s v="PMNs"/>
        <s v="Fibrosis - thickness of fibrosis layer"/>
        <s v="% PMN"/>
        <s v="%PMN"/>
        <s v="Fibrosis - histopathology (severity+distribution scores) at mild or above"/>
        <s v="Collagen in BAL"/>
        <s v="Histopathology - severity of alveolus interstitial (septal) thickening"/>
        <s v="Histopathology - interstitial fibrosis"/>
        <s v="Alveolar septal fibrosis"/>
        <s v="Alveolar interstitial (septal) thickening"/>
        <s v="Focal septal thickening"/>
        <s v="Increased collagen fibers (Sirius red stain) "/>
        <s v="Histopath: &quot;Infiltration of inflammatory cells&quot;"/>
        <s v="%Neutrophils, PMNs, in BALF"/>
        <s v="Histopath: &quot;mild interstitial fibrosis&quot; "/>
        <s v="Histopath: focal interstitial fibrosis"/>
        <s v="%PMNs in BALF"/>
        <s v="Interstitial Fibrosis"/>
        <s v="%PMNs"/>
        <s v="Fibrosis"/>
        <s v="Focal interstial fibrosis"/>
        <s v="Neutrophil % in BALF"/>
        <s v="Focal/multifocal collagen depositions, alveolar septa"/>
        <s v="% PMNs in BALF"/>
        <s v="Histopath: Inflammation of the terminal bronchiole and alveolar duct"/>
        <s v="Histopath: Interstitial wall thickening"/>
        <s v="Neutrophil leukocytes in BALF"/>
        <s v="Focal interstitial fibrosis"/>
        <s v="Hydroxyproline"/>
        <s v="Cancer - carcinoma and adenoma"/>
        <s v="PMNs (cells/mL and % in BAL), fibrosis (histopathology, incidence of effects per animal)" u="1"/>
      </sharedItems>
    </cacheField>
    <cacheField name="Species" numFmtId="0">
      <sharedItems containsBlank="1"/>
    </cacheField>
    <cacheField name="Strain" numFmtId="0">
      <sharedItems containsBlank="1"/>
    </cacheField>
    <cacheField name="Sex" numFmtId="0">
      <sharedItems containsBlank="1"/>
    </cacheField>
    <cacheField name="NOAEL" numFmtId="0">
      <sharedItems containsBlank="1" containsMixedTypes="1" containsNumber="1" minValue="3.8000000000000002E-4" maxValue="1850000"/>
    </cacheField>
    <cacheField name="LOAEL" numFmtId="0">
      <sharedItems containsBlank="1" containsMixedTypes="1" containsNumber="1" minValue="2.3999999999999998E-3" maxValue="515"/>
    </cacheField>
    <cacheField name="BMD" numFmtId="0">
      <sharedItems containsBlank="1" containsMixedTypes="1" containsNumber="1" minValue="-99" maxValue="225.72499999999999"/>
    </cacheField>
    <cacheField name="BMDL" numFmtId="0">
      <sharedItems containsBlank="1" containsMixedTypes="1" containsNumber="1" minValue="-99" maxValue="1900.3804982399001"/>
    </cacheField>
    <cacheField name="unit" numFmtId="0">
      <sharedItems containsBlank="1"/>
    </cacheField>
    <cacheField name="Duration &lt; 28d?" numFmtId="0">
      <sharedItems containsBlank="1"/>
    </cacheField>
    <cacheField name="Duration &lt; 90d?" numFmtId="0">
      <sharedItems containsBlank="1"/>
    </cacheField>
    <cacheField name="Only LOAEL?" numFmtId="0">
      <sharedItems containsBlank="1"/>
    </cacheField>
    <cacheField name="Units in µg/m3?" numFmtId="0">
      <sharedItems containsBlank="1"/>
    </cacheField>
    <cacheField name="Adjustments" numFmtId="0">
      <sharedItems containsBlank="1"/>
    </cacheField>
    <cacheField name="STOT-RE Value (BMDL)" numFmtId="0">
      <sharedItems containsBlank="1" containsMixedTypes="1" containsNumber="1" minValue="3.1486799999999999E-6" maxValue="79697"/>
    </cacheField>
    <cacheField name="STOT-RE Value (NOAEL)" numFmtId="0">
      <sharedItems containsBlank="1" containsMixedTypes="1" containsNumber="1" minValue="0.38" maxValue="1850000000"/>
    </cacheField>
    <cacheField name="STOT-RE Value (LOAEL)" numFmtId="0">
      <sharedItems containsBlank="1" containsMixedTypes="1" containsNumber="1" minValue="4.3999999999999997E-2" maxValue="25000"/>
    </cacheField>
    <cacheField name="OEB (BMDL)" numFmtId="0">
      <sharedItems containsBlank="1"/>
    </cacheField>
    <cacheField name="OEB (NOAEL)" numFmtId="0">
      <sharedItems containsBlank="1"/>
    </cacheField>
    <cacheField name="OEB (LOAEL)" numFmtId="0">
      <sharedItems containsBlank="1"/>
    </cacheField>
    <cacheField name="Most Stringent Band" numFmtId="0">
      <sharedItems containsBlank="1"/>
    </cacheField>
    <cacheField name="No band" numFmtId="0">
      <sharedItems containsBlank="1"/>
    </cacheField>
    <cacheField name="In D3/D4" numFmtId="0">
      <sharedItems containsBlank="1"/>
    </cacheField>
    <cacheField name="Notes" numFmtId="0">
      <sharedItems containsBlank="1" longText="1"/>
    </cacheField>
    <cacheField name="Endpoint Type" numFmtId="0">
      <sharedItems containsBlank="1" count="5">
        <s v="Lung Inflammation"/>
        <s v="Other"/>
        <s v="Lung Fibrosis"/>
        <s v="Lung Cancer"/>
        <m/>
      </sharedItems>
    </cacheField>
    <cacheField name="Post-exposure" numFmtId="0">
      <sharedItems containsBlank="1"/>
    </cacheField>
    <cacheField name="Experimental Concentrations" numFmtId="0">
      <sharedItems containsBlank="1" containsMixedTypes="1" containsNumber="1" containsInteger="1" minValue="3" maxValue="3"/>
    </cacheField>
    <cacheField name="Addl_Ob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rew, Nathan M. (CDC/NIOSH/DSI/ETB)" refreshedDate="45632.325308680556" createdVersion="8" refreshedVersion="8" minRefreshableVersion="3" recordCount="830" xr:uid="{4B08E75D-BFBD-47E1-B332-BBC227D88425}">
  <cacheSource type="worksheet">
    <worksheetSource ref="A1:AS831" sheet="All"/>
  </cacheSource>
  <cacheFields count="45">
    <cacheField name="rownum" numFmtId="0">
      <sharedItems containsSemiMixedTypes="0" containsString="0" containsNumber="1" containsInteger="1" minValue="1" maxValue="832"/>
    </cacheField>
    <cacheField name="Exclude?" numFmtId="0">
      <sharedItems containsBlank="1"/>
    </cacheField>
    <cacheField name="Source" numFmtId="0">
      <sharedItems containsBlank="1"/>
    </cacheField>
    <cacheField name="Study_ID" numFmtId="0">
      <sharedItems containsBlank="1" containsMixedTypes="1" containsNumber="1" containsInteger="1" minValue="1" maxValue="31118618"/>
    </cacheField>
    <cacheField name="DOI" numFmtId="0">
      <sharedItems containsBlank="1" longText="1"/>
    </cacheField>
    <cacheField name="Reference" numFmtId="0">
      <sharedItems/>
    </cacheField>
    <cacheField name="Duplicate Reference?" numFmtId="0">
      <sharedItems containsBlank="1"/>
    </cacheField>
    <cacheField name="Material" numFmtId="0">
      <sharedItems containsBlank="1"/>
    </cacheField>
    <cacheField name="Material Type" numFmtId="0">
      <sharedItems containsBlank="1"/>
    </cacheField>
    <cacheField name="Scale" numFmtId="0">
      <sharedItems containsBlank="1"/>
    </cacheField>
    <cacheField name="Duration As Recorded" numFmtId="0">
      <sharedItems containsBlank="1"/>
    </cacheField>
    <cacheField name="Duration" numFmtId="0">
      <sharedItems containsBlank="1" containsMixedTypes="1" containsNumber="1" containsInteger="1" minValue="0" maxValue="0" count="48">
        <s v="13 weeks"/>
        <s v="5 days"/>
        <s v="10 days"/>
        <s v="16 days"/>
        <s v="20 days"/>
        <s v="30 days"/>
        <s v="41 days"/>
        <s v="79 days"/>
        <s v="116 days"/>
        <s v="40 days"/>
        <s v="60 days"/>
        <s v="90 days"/>
        <s v="12 weeks"/>
        <s v="12 and 13 weeks"/>
        <s v="28 days"/>
        <s v="26 weeks"/>
        <s v="52 weeks"/>
        <s v="78 weeks"/>
        <s v="104 weeks"/>
        <s v="39 weeks"/>
        <s v="65 weeks"/>
        <s v="8 weeks"/>
        <s v="6.5 weeks"/>
        <s v="2 years"/>
        <s v="3 months"/>
        <s v="2 weeks"/>
        <s v="1 year"/>
        <s v="24 months"/>
        <s v="32 days"/>
        <s v="13.5 months"/>
        <s v="54 weeks"/>
        <s v="6 months"/>
        <s v="4 weeks"/>
        <s v="4 months"/>
        <s v="40 weeks"/>
        <s v="105 weeks"/>
        <s v="14.6 months"/>
        <s v="Lifelong"/>
        <s v="0.5 hours"/>
        <s v="10 months"/>
        <m/>
        <s v="14 days"/>
        <s v="6 hour"/>
        <s v="7 days"/>
        <s v="3 days"/>
        <s v="28 days*"/>
        <s v="12 days"/>
        <n v="0" u="1"/>
      </sharedItems>
    </cacheField>
    <cacheField name="Organ" numFmtId="0">
      <sharedItems containsBlank="1"/>
    </cacheField>
    <cacheField name="Endpoint" numFmtId="0">
      <sharedItems containsBlank="1"/>
    </cacheField>
    <cacheField name="Species" numFmtId="0">
      <sharedItems containsBlank="1"/>
    </cacheField>
    <cacheField name="Strain" numFmtId="0">
      <sharedItems containsBlank="1"/>
    </cacheField>
    <cacheField name="Sex" numFmtId="0">
      <sharedItems containsBlank="1"/>
    </cacheField>
    <cacheField name="NOAEL" numFmtId="0">
      <sharedItems containsBlank="1" containsMixedTypes="1" containsNumber="1" minValue="3.8000000000000002E-4" maxValue="1850000"/>
    </cacheField>
    <cacheField name="LOAEL" numFmtId="0">
      <sharedItems containsBlank="1" containsMixedTypes="1" containsNumber="1" minValue="2.3999999999999998E-3" maxValue="515"/>
    </cacheField>
    <cacheField name="BMD" numFmtId="0">
      <sharedItems containsBlank="1" containsMixedTypes="1" containsNumber="1" minValue="-99" maxValue="225.72499999999999"/>
    </cacheField>
    <cacheField name="BMDL" numFmtId="0">
      <sharedItems containsBlank="1" containsMixedTypes="1" containsNumber="1" minValue="-99" maxValue="1900.3804982399001"/>
    </cacheField>
    <cacheField name="unit" numFmtId="0">
      <sharedItems containsBlank="1"/>
    </cacheField>
    <cacheField name="Duration &lt; 28d?" numFmtId="0">
      <sharedItems containsBlank="1"/>
    </cacheField>
    <cacheField name="Duration &lt; 90d?" numFmtId="0">
      <sharedItems containsBlank="1"/>
    </cacheField>
    <cacheField name="Only LOAEL?" numFmtId="0">
      <sharedItems containsBlank="1"/>
    </cacheField>
    <cacheField name="Units in µg/m3?" numFmtId="0">
      <sharedItems containsBlank="1"/>
    </cacheField>
    <cacheField name="Adjustments" numFmtId="0">
      <sharedItems containsBlank="1"/>
    </cacheField>
    <cacheField name="STOT-RE Value (BMDL)" numFmtId="0">
      <sharedItems containsBlank="1" containsMixedTypes="1" containsNumber="1" minValue="3.1486799999999999E-6" maxValue="79697"/>
    </cacheField>
    <cacheField name="STOT-RE Value (NOAEL)" numFmtId="0">
      <sharedItems containsBlank="1" containsMixedTypes="1" containsNumber="1" minValue="0.38" maxValue="1850000000"/>
    </cacheField>
    <cacheField name="STOT-RE Value (LOAEL)" numFmtId="0">
      <sharedItems containsBlank="1" containsMixedTypes="1" containsNumber="1" minValue="4.3999999999999997E-2" maxValue="25000"/>
    </cacheField>
    <cacheField name="OEB (BMDL)" numFmtId="0">
      <sharedItems containsBlank="1"/>
    </cacheField>
    <cacheField name="OEB (NOAEL)" numFmtId="0">
      <sharedItems containsBlank="1"/>
    </cacheField>
    <cacheField name="OEB (LOAEL)" numFmtId="0">
      <sharedItems containsBlank="1"/>
    </cacheField>
    <cacheField name="Most Stringent Band" numFmtId="0">
      <sharedItems containsBlank="1"/>
    </cacheField>
    <cacheField name="No band" numFmtId="0">
      <sharedItems containsBlank="1"/>
    </cacheField>
    <cacheField name="In D3/D4" numFmtId="0">
      <sharedItems containsBlank="1"/>
    </cacheField>
    <cacheField name="Notes" numFmtId="0">
      <sharedItems containsBlank="1" longText="1"/>
    </cacheField>
    <cacheField name="Endpoint Type" numFmtId="0">
      <sharedItems containsBlank="1" count="5">
        <s v="Lung Inflammation"/>
        <s v="Other"/>
        <s v="Lung Fibrosis"/>
        <s v="Lung Cancer"/>
        <m/>
      </sharedItems>
    </cacheField>
    <cacheField name="Post-exposure" numFmtId="0">
      <sharedItems containsBlank="1"/>
    </cacheField>
    <cacheField name="Experimental Concentrations" numFmtId="0">
      <sharedItems containsBlank="1" containsMixedTypes="1" containsNumber="1" containsInteger="1" minValue="3" maxValue="3"/>
    </cacheField>
    <cacheField name="Addl_Obs" numFmtId="0">
      <sharedItems containsBlank="1" longText="1"/>
    </cacheField>
    <cacheField name="In Top10 Most Produced?" numFmtId="0">
      <sharedItems/>
    </cacheField>
    <cacheField name="Numeric OEB" numFmtId="0">
      <sharedItems containsSemiMixedTypes="0" containsString="0" containsNumber="1" containsInteger="1" minValue="0" maxValue="5"/>
    </cacheField>
    <cacheField name="PoD Type" numFmtId="0">
      <sharedItems containsBlank="1"/>
    </cacheField>
    <cacheField name="PoD (µg/m3)" numFmtId="0">
      <sharedItems containsString="0" containsBlank="1" containsNumber="1" minValue="4.5750800000000002E-4" maxValue="240300"/>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rew, Nathan M. (CDC/NIOSH/DSI/ETB)" refreshedDate="45632.325308796295" createdVersion="8" refreshedVersion="8" minRefreshableVersion="3" recordCount="830" xr:uid="{1085B211-95CC-462A-A979-643E51923A59}">
  <cacheSource type="worksheet">
    <worksheetSource ref="A1:BA831" sheet="All"/>
  </cacheSource>
  <cacheFields count="53">
    <cacheField name="rownum" numFmtId="0">
      <sharedItems containsSemiMixedTypes="0" containsString="0" containsNumber="1" containsInteger="1" minValue="1" maxValue="832"/>
    </cacheField>
    <cacheField name="Exclude?" numFmtId="0">
      <sharedItems containsBlank="1"/>
    </cacheField>
    <cacheField name="Source" numFmtId="0">
      <sharedItems containsBlank="1"/>
    </cacheField>
    <cacheField name="Study_ID" numFmtId="0">
      <sharedItems containsBlank="1" containsMixedTypes="1" containsNumber="1" containsInteger="1" minValue="1" maxValue="31118618"/>
    </cacheField>
    <cacheField name="DOI" numFmtId="0">
      <sharedItems containsBlank="1" longText="1"/>
    </cacheField>
    <cacheField name="Reference" numFmtId="0">
      <sharedItems count="257">
        <s v="Bermudez 2002"/>
        <s v="Bermudez 2004"/>
        <s v="Porter 2001"/>
        <s v="Porter 2004"/>
        <s v="Sung 2009"/>
        <s v="Song 2013"/>
        <s v="Sung 2009 and Song 2013"/>
        <s v="Aalapati_2014"/>
        <s v="Chu_2019"/>
        <s v="Ernest E. McConnell, 1994"/>
        <s v="R.W. Mast, 1995"/>
        <s v="R.W. Mast, 1995(b)"/>
        <s v="Jurgen Pauluhn, 2010"/>
        <s v="Yvonne Janssen, 1994"/>
        <s v="Carl J. Johnston, 2000"/>
        <s v="J. Gallagher, 2003"/>
        <s v="Jae Hyuck Sung, 2011"/>
        <s v="Alison Elder, 2005"/>
        <s v="Janet M. Carter, 2006"/>
        <s v="NTP"/>
        <s v="Morimoto, Y. et al. 2010"/>
        <s v="Zn Dossier (NM-111) 0"/>
        <s v="CeO2 Dossier (NM-213) 0"/>
        <s v="CeO2 Dossier (NM-211) 0"/>
        <s v="CeO2 Dossier (NM-212) 0"/>
        <s v="Cassee, F.R. et al. 2012"/>
        <s v="Aalapati, S. et al. 2013"/>
        <s v="Reuzel, P.G. et al. 1991"/>
        <s v="Sung, J.H. et al. 2009"/>
        <s v="Ji, H.J. et al. 2007"/>
        <s v="Sung, J.H. et al. 2011"/>
        <s v="SWCNT dossier 0"/>
        <s v="Morimoto, Y. et al. (SWCNT) 2012"/>
        <s v="Ma-Hock, L. et al. 2009"/>
        <s v="Pauluhn, J. 2010"/>
        <s v="MWCNT dossier 0"/>
        <s v="Morimoto, Y. et al. (MWCNT) 2012"/>
        <s v="Li, J.G. et al. 2009"/>
        <s v="Heinrich, U. et al. 1995"/>
        <s v="Bermudez, E. et al. 2004"/>
        <s v="Oberdörster, G. et al. 1994"/>
        <s v="Creutzenberg, O. 2013"/>
        <s v="DeLorme, M. et al. 2012"/>
        <s v="Pothmann, D. et al. 2015"/>
        <s v="Jurgen Pauluhn, 2011"/>
        <s v="Sung 2008, Rat"/>
        <s v="Heinrich 1995, Rat"/>
        <s v="Heinrich 1995, Mouse"/>
        <s v="Mauderly 1994, Rat"/>
        <s v="Elder 2005, Rat"/>
        <s v="Elder 2005, Mouse"/>
        <s v="Elder 2005, Hamster"/>
        <s v="Gallagher 2003, Rat"/>
        <s v="Driscoll 1996, Rat"/>
        <s v="Wolff 1990, Rat"/>
        <s v="Henderson 1992, Rat"/>
        <s v="Pothmann 2015, Rat"/>
        <s v="Pauluhn 2010, Rat"/>
        <s v="Kasai 2016, Rat"/>
        <s v="Kasai 2015, Rat"/>
        <s v="Alapati 2014, Mouse"/>
        <s v="Gosens 2014, Rat"/>
        <s v="Cordelli 2017, Rat"/>
        <s v="Keller 2014, Rat"/>
        <s v="Schwotzer 2017, Rat"/>
        <s v="Johansson 1992, Rabbit"/>
        <s v="Johansson 1991, Rabbit"/>
        <s v="Bucher 1999, Rat"/>
        <s v="Bucher 1999, Mouse"/>
        <s v="Wehner 1977, Hamster"/>
        <s v="Behl 2015, Mouse"/>
        <s v="Behl 2015, Rat"/>
        <s v="Wehner 1979, Hamster"/>
        <s v="Pauluhn 2009, Rat"/>
        <s v="Warheit 1997, Rat"/>
        <s v="Sutunkova 2016, Rat"/>
        <s v="Oller 2008, Rat"/>
        <s v="Johansson 1992 Rabbit"/>
        <s v="Dunnick 1995, Rat"/>
        <s v="Dunnick 1995, Mouse"/>
        <s v="NTP 1996, Rat"/>
        <s v="NTP 1996, Mouse"/>
        <s v="Horie 1985, Rat"/>
        <s v="Wehner 1975, Hamster"/>
        <s v="Sunderman 1965, Hamster"/>
        <s v="Sutunkova 2019, Rat"/>
        <s v="Katsnelson 2021, Rat"/>
        <s v="Chen 2008, Rat"/>
        <s v="Rossi 2010, Mouse, Tox Sci"/>
        <s v="Johnston 2000, Rat"/>
        <s v="Shin 2017, Rat"/>
        <s v="Muhle 1995, Rat"/>
        <s v="Porter 2004, Rat"/>
        <s v="Porter 2002, Rat"/>
        <s v="Umbright 2017, Rat"/>
        <s v="Bermudez 2004, Mouse"/>
        <s v="Bermudez 2004, Rat"/>
        <s v="Bermudez 2004, Hamster"/>
        <s v="Bermudez 2002, Mouse"/>
        <s v="Bermudez 2002, Rat"/>
        <s v="Bermudez 2002, Hamster"/>
        <s v="Rossi 2010 Tox Sci, Mouse"/>
        <s v="Rossi 2010 PFT, Mouse"/>
        <s v="Lee 1985, Rat"/>
        <s v="Leppänen 2015, Mouse"/>
        <s v="Yamano 2022 Sci Rep, Mouse"/>
        <s v="Yamano 2022 PFT, Rat"/>
        <s v="Adamcakova-Dodd 2014, Mouse"/>
        <s v="Kim_2018"/>
        <s v="Keller_2014"/>
        <s v="Morimoto_2015"/>
        <s v="Schwotzer_2017"/>
        <s v="Lim_2014"/>
        <s v="Chen_2008"/>
        <s v="Leppanen_2015"/>
        <s v="Nagano_2011c"/>
        <s v="Rossi_2010"/>
        <s v="Sutunkova_2016"/>
        <s v="Adamcakova-Dodd_2012"/>
        <s v="Shin_2017"/>
        <s v="Adamcakova-Dodd_2014"/>
        <s v="Sutunkova_2017"/>
        <s v="Pauluhn_2009a"/>
        <s v="Gosens 2014"/>
        <s v="Liu 2016"/>
        <s v="Cho 2009"/>
        <s v="Haberl 2013"/>
        <s v="Kulkarni 2014"/>
        <s v="Han 2015"/>
        <s v="Krishnaraj 2017"/>
        <s v="Schwotzer 2017"/>
        <s v="Kim 2017"/>
        <s v="Han 2020"/>
        <s v="Park 2009b"/>
        <s v="Park 2010a"/>
        <s v="Park 2010b"/>
        <s v="Park 2015b"/>
        <s v="Park 2016"/>
        <s v="Park 2016a"/>
        <s v="Park 2016b"/>
        <s v="Park 2016c"/>
        <s v="Park 2017b"/>
        <s v="Ho 2013"/>
        <s v="Kim 2018"/>
        <s v="Sisler 2019"/>
        <s v="Stoeger 2006"/>
        <s v="Sun 2012"/>
        <s v="Li 2017"/>
        <s v="Principi 2016"/>
        <s v="Kim 2020"/>
        <s v="Kasai 2015"/>
        <s v="Aalapati 2014"/>
        <s v="Wang 2011"/>
        <s v="Yamamoto 2006"/>
        <s v="Yanamala 2014"/>
        <s v="Yoo 2018"/>
        <s v="Zhou 2003b"/>
        <s v="Alapati_2014"/>
        <s v="Adamcakova-Dodd 2014"/>
        <s v="Armstead 2015"/>
        <s v="Chen Ying 2004 "/>
        <s v="Chou 2011"/>
        <s v="Chuang 2017"/>
        <s v="Hamilton 2018"/>
        <s v="Han 2018"/>
        <s v="Hozayen 2019"/>
        <s v="HuangKauoLiang_2015 "/>
        <s v="Ishihara_1999"/>
        <s v="Jeong 2016"/>
        <s v="Jeong 2016a"/>
        <s v="Jiang 2018"/>
        <s v="Keller 2014"/>
        <s v="Kim Jong-Kyu 2011"/>
        <s v="Kim Jong Sung 2011"/>
        <s v="Lee 2020"/>
        <s v="Leppanen 2014"/>
        <s v="Lin 2013"/>
        <s v="Liu Huan Liang 2013"/>
        <s v="Liu Huan Liang 2016x - 2015 is correct yr"/>
        <s v="Li Xiaobo 2017"/>
        <s v="Ma 2012"/>
        <s v="Mandler 2019"/>
        <s v="Mo 2020"/>
        <s v="Morimoto 2010"/>
        <s v="Morimoto 2015"/>
        <s v="Muhfeld 2012"/>
        <s v="Park J-W 2015"/>
        <s v="Porter 2013"/>
        <s v="Weiss 2021"/>
        <s v="Ilves, 2018"/>
        <s v="Pauluhn, 2010"/>
        <s v="Liu, 2010"/>
        <s v="Liu, 2011"/>
        <s v="Naya, 2012"/>
        <s v="Ema, 2012"/>
        <s v="Jeong, 2016"/>
        <s v="Saber, 2016"/>
        <s v="Chang, 2017"/>
        <s v="Park, 2017"/>
        <s v="Lai, 2017"/>
        <s v="Zheng, 2018"/>
        <s v="Liu, 2019"/>
        <s v="Gouveia, 2020"/>
        <s v="Annangi, 2021"/>
        <s v="Lam, 2004"/>
        <s v="Sung, 2008"/>
        <s v="Yang, 2008"/>
        <s v="Aiso, 2010"/>
        <s v="Saber, 2012"/>
        <s v="Ronzani, 2014"/>
        <s v="Snow, 2014"/>
        <s v="Wu, 2015"/>
        <s v="Prajapati, 2017"/>
        <s v="Senoh, 2017"/>
        <s v="Relier, 2017"/>
        <s v="Schwotzer, 2017"/>
        <s v="Suker, 2018"/>
        <s v="Knudsen, 2018"/>
        <s v="Otsuka, 2018"/>
        <s v="Cui, 2019"/>
        <s v="Qian, 2020"/>
        <s v="Numano, 2021"/>
        <s v="Johnston 2000"/>
        <s v="Pauluhn 2010"/>
        <s v="Pauluhn 2009"/>
        <s v="Pauluhn and Wiemann 2011"/>
        <s v="Pauluhn 2011"/>
        <s v="Kim 2016"/>
        <s v="Nagano 2011a (Rat, ITO, M, inflam, 0d PE)"/>
        <s v="Nagano 2011a (Rat, ITO, M, inflam, 13 wk PE)"/>
        <s v="Nagano 2011a (Rat, IO, M, inflam, 0d PE)"/>
        <s v="Nagano 2011a (Rat, ITO, M, fibrosis, 13 wk PE)"/>
        <s v="Nagano 2011a (Rat, ITO, F, inflam, 0d PE)"/>
        <s v="Nagano 2011a (Rat, ITO, F, inflam, 13 wk PE)"/>
        <s v="Nagano 2011a (Rat, IO, F, inflam, 0d PE)"/>
        <s v="Nagano 2011a (Rat, ITO, F, fibrosis, 13 wk PE)"/>
        <s v="Nagano 2011b (Mouse, ITO, M, inflam, 0d PE)"/>
        <s v="Nagano 2011b (Mouse, IO, M, inflam, 0d PE)"/>
        <s v="Nagano 2011b (Mouse, ITO, F, inflam, 0d PE)"/>
        <s v="Nagano 2011b (Mouse, IO, F, inflam, 0d PE)"/>
        <s v="Driscoll 1996"/>
        <s v="Janssen 1994 (12wk+29wkPE)"/>
        <s v="Janssen 1994 (12 wk PMN)"/>
        <s v="Janssen 1994 (8 wk PMN)"/>
        <s v="Janssen 1994 (4 wk PMN)"/>
        <s v="Elder 2005"/>
        <s v="Reuzel 1991"/>
        <s v="Pothman 2015"/>
        <s v="DeLorme 2012"/>
        <s v="Sutunkova 2019"/>
        <s v="Sutunkova 2016"/>
        <s v="Janssen 1994"/>
        <s v="Solovyeva 2019"/>
        <s v="Kim 2020 - Fibrosis early onset &amp; persistence"/>
        <s v="Kasai 2016"/>
        <s v="Nagano 2011c"/>
        <s v="Nikula 1995"/>
      </sharedItems>
    </cacheField>
    <cacheField name="Duplicate Reference?" numFmtId="0">
      <sharedItems containsBlank="1"/>
    </cacheField>
    <cacheField name="Material" numFmtId="0">
      <sharedItems containsBlank="1"/>
    </cacheField>
    <cacheField name="Material Type" numFmtId="0">
      <sharedItems containsBlank="1"/>
    </cacheField>
    <cacheField name="Scale" numFmtId="0">
      <sharedItems containsBlank="1"/>
    </cacheField>
    <cacheField name="Duration As Recorded" numFmtId="0">
      <sharedItems containsBlank="1"/>
    </cacheField>
    <cacheField name="Duration" numFmtId="0">
      <sharedItems containsBlank="1"/>
    </cacheField>
    <cacheField name="Organ" numFmtId="0">
      <sharedItems containsBlank="1"/>
    </cacheField>
    <cacheField name="Endpoint" numFmtId="0">
      <sharedItems containsBlank="1"/>
    </cacheField>
    <cacheField name="Species" numFmtId="0">
      <sharedItems containsBlank="1"/>
    </cacheField>
    <cacheField name="Strain" numFmtId="0">
      <sharedItems containsBlank="1"/>
    </cacheField>
    <cacheField name="Sex" numFmtId="0">
      <sharedItems containsBlank="1"/>
    </cacheField>
    <cacheField name="NOAEL" numFmtId="0">
      <sharedItems containsBlank="1" containsMixedTypes="1" containsNumber="1" minValue="3.8000000000000002E-4" maxValue="1850000"/>
    </cacheField>
    <cacheField name="LOAEL" numFmtId="0">
      <sharedItems containsBlank="1" containsMixedTypes="1" containsNumber="1" minValue="2.3999999999999998E-3" maxValue="515"/>
    </cacheField>
    <cacheField name="BMD" numFmtId="0">
      <sharedItems containsBlank="1" containsMixedTypes="1" containsNumber="1" minValue="-99" maxValue="225.72499999999999"/>
    </cacheField>
    <cacheField name="BMDL" numFmtId="0">
      <sharedItems containsBlank="1" containsMixedTypes="1" containsNumber="1" minValue="-99" maxValue="1900.3804982399001"/>
    </cacheField>
    <cacheField name="unit" numFmtId="0">
      <sharedItems containsBlank="1"/>
    </cacheField>
    <cacheField name="Duration &lt; 28d?" numFmtId="0">
      <sharedItems containsBlank="1"/>
    </cacheField>
    <cacheField name="Duration &lt; 90d?" numFmtId="0">
      <sharedItems containsBlank="1"/>
    </cacheField>
    <cacheField name="Only LOAEL?" numFmtId="0">
      <sharedItems containsBlank="1"/>
    </cacheField>
    <cacheField name="Units in µg/m3?" numFmtId="0">
      <sharedItems containsBlank="1"/>
    </cacheField>
    <cacheField name="Adjustments" numFmtId="0">
      <sharedItems containsBlank="1"/>
    </cacheField>
    <cacheField name="STOT-RE Value (BMDL)" numFmtId="0">
      <sharedItems containsBlank="1" containsMixedTypes="1" containsNumber="1" minValue="3.1486799999999999E-6" maxValue="79697"/>
    </cacheField>
    <cacheField name="STOT-RE Value (NOAEL)" numFmtId="0">
      <sharedItems containsBlank="1" containsMixedTypes="1" containsNumber="1" minValue="0.38" maxValue="1850000000"/>
    </cacheField>
    <cacheField name="STOT-RE Value (LOAEL)" numFmtId="0">
      <sharedItems containsBlank="1" containsMixedTypes="1" containsNumber="1" minValue="4.3999999999999997E-2" maxValue="25000"/>
    </cacheField>
    <cacheField name="OEB (BMDL)" numFmtId="0">
      <sharedItems containsBlank="1"/>
    </cacheField>
    <cacheField name="OEB (NOAEL)" numFmtId="0">
      <sharedItems containsBlank="1"/>
    </cacheField>
    <cacheField name="OEB (LOAEL)" numFmtId="0">
      <sharedItems containsBlank="1"/>
    </cacheField>
    <cacheField name="Most Stringent Band" numFmtId="0">
      <sharedItems containsBlank="1"/>
    </cacheField>
    <cacheField name="No band" numFmtId="0">
      <sharedItems containsBlank="1"/>
    </cacheField>
    <cacheField name="In D3/D4" numFmtId="0">
      <sharedItems containsBlank="1"/>
    </cacheField>
    <cacheField name="Notes" numFmtId="0">
      <sharedItems containsBlank="1" longText="1"/>
    </cacheField>
    <cacheField name="Endpoint Type" numFmtId="0">
      <sharedItems containsBlank="1" count="5">
        <s v="Lung Inflammation"/>
        <s v="Other"/>
        <s v="Lung Fibrosis"/>
        <s v="Lung Cancer"/>
        <m/>
      </sharedItems>
    </cacheField>
    <cacheField name="Post-exposure" numFmtId="0">
      <sharedItems containsBlank="1"/>
    </cacheField>
    <cacheField name="Experimental Concentrations" numFmtId="0">
      <sharedItems containsBlank="1" containsMixedTypes="1" containsNumber="1" containsInteger="1" minValue="3" maxValue="3"/>
    </cacheField>
    <cacheField name="Addl_Obs" numFmtId="0">
      <sharedItems containsBlank="1" longText="1"/>
    </cacheField>
    <cacheField name="In Top10 Most Produced?" numFmtId="0">
      <sharedItems/>
    </cacheField>
    <cacheField name="Numeric OEB" numFmtId="0">
      <sharedItems containsSemiMixedTypes="0" containsString="0" containsNumber="1" containsInteger="1" minValue="0" maxValue="5"/>
    </cacheField>
    <cacheField name="PoD Type" numFmtId="0">
      <sharedItems containsBlank="1"/>
    </cacheField>
    <cacheField name="PoD (µg/m3)" numFmtId="0">
      <sharedItems containsString="0" containsBlank="1" containsNumber="1" minValue="4.5750800000000002E-4" maxValue="240300"/>
    </cacheField>
    <cacheField name="Less than 28 days" numFmtId="0">
      <sharedItems/>
    </cacheField>
    <cacheField name="28 to 90 days" numFmtId="0">
      <sharedItems/>
    </cacheField>
    <cacheField name="90 days to 2 years" numFmtId="0">
      <sharedItems/>
    </cacheField>
    <cacheField name="More than 2 years" numFmtId="0">
      <sharedItems/>
    </cacheField>
    <cacheField name="i28" numFmtId="0">
      <sharedItems containsMixedTypes="1" containsNumber="1" containsInteger="1" minValue="0" maxValue="1"/>
    </cacheField>
    <cacheField name="i90" numFmtId="0">
      <sharedItems containsMixedTypes="1" containsNumber="1" containsInteger="1" minValue="0" maxValue="1"/>
    </cacheField>
    <cacheField name="i2yr" numFmtId="0">
      <sharedItems containsMixedTypes="1" containsNumber="1" containsInteger="1" minValue="0" maxValue="1"/>
    </cacheField>
    <cacheField name="iInf" numFmtId="0">
      <sharedItems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4">
  <r>
    <n v="1"/>
    <x v="0"/>
    <s v="PoDs for Inh Studies from 2017 paper"/>
    <m/>
    <m/>
    <s v="Bermudez 2002"/>
    <s v="Y"/>
    <x v="0"/>
    <x v="0"/>
    <x v="0"/>
    <s v="13 weeks"/>
    <s v="13 weeks"/>
    <s v="Lung"/>
    <s v="PMN%"/>
    <s v="Mouse"/>
    <s v="B3C3F1/CrlBR"/>
    <s v="F"/>
    <n v="10"/>
    <n v="50"/>
    <s v="not modeled"/>
    <s v="not modeled"/>
    <s v="mg/m3"/>
    <s v="N"/>
    <s v="N"/>
    <s v="N"/>
    <s v="N"/>
    <s v="Units conversion needed"/>
    <m/>
    <n v="10000"/>
    <m/>
    <m/>
    <s v="band B"/>
    <m/>
    <x v="0"/>
    <s v=""/>
    <s v="Y"/>
    <m/>
    <x v="0"/>
    <m/>
    <m/>
    <m/>
    <x v="0"/>
    <n v="2"/>
    <s v="NOAEL"/>
    <n v="10000"/>
    <s v="N"/>
    <s v="Y"/>
    <s v="N"/>
    <s v="N"/>
    <n v="0"/>
    <n v="1"/>
    <n v="0"/>
    <n v="0"/>
  </r>
  <r>
    <n v="2"/>
    <x v="0"/>
    <s v="PoDs for Inh Studies from 2017 paper"/>
    <m/>
    <m/>
    <s v="Bermudez 2002"/>
    <s v="Y"/>
    <x v="0"/>
    <x v="0"/>
    <x v="0"/>
    <s v="13 weeks"/>
    <s v="13 weeks"/>
    <s v="Lung"/>
    <s v="PMN%"/>
    <s v="Rat"/>
    <s v="F344"/>
    <s v="F"/>
    <s v="na"/>
    <n v="10"/>
    <n v="10.976851851206535"/>
    <n v="10.43258377363712"/>
    <s v="mg/m3"/>
    <s v="N"/>
    <s v="N"/>
    <s v="N"/>
    <s v="N"/>
    <s v="Units conversion needed"/>
    <n v="10432.58377363712"/>
    <m/>
    <m/>
    <s v="band B"/>
    <m/>
    <m/>
    <x v="0"/>
    <s v=""/>
    <s v="Y"/>
    <m/>
    <x v="0"/>
    <m/>
    <m/>
    <m/>
    <x v="0"/>
    <n v="2"/>
    <s v="BMDL"/>
    <n v="10432.58377363712"/>
    <s v="N"/>
    <s v="Y"/>
    <s v="N"/>
    <s v="N"/>
    <n v="0"/>
    <n v="1"/>
    <n v="0"/>
    <n v="0"/>
  </r>
  <r>
    <n v="3"/>
    <x v="1"/>
    <s v="PoDs for Inh Studies from 2017 paper"/>
    <m/>
    <m/>
    <s v="Bermudez 2002"/>
    <s v="Y"/>
    <x v="0"/>
    <x v="0"/>
    <x v="0"/>
    <s v="13 weeks"/>
    <s v="13 weeks"/>
    <s v="Lung"/>
    <s v="PMN%"/>
    <s v="Hamster"/>
    <s v="Syrian"/>
    <s v="F"/>
    <n v="10"/>
    <n v="50"/>
    <s v="not modeled"/>
    <s v="not modeled"/>
    <s v="mg/m3"/>
    <s v="N"/>
    <s v="N"/>
    <s v="N"/>
    <s v="N"/>
    <s v="Units conversion needed"/>
    <m/>
    <n v="10000"/>
    <m/>
    <m/>
    <s v="band B"/>
    <m/>
    <x v="0"/>
    <s v=""/>
    <m/>
    <m/>
    <x v="0"/>
    <m/>
    <m/>
    <m/>
    <x v="0"/>
    <n v="2"/>
    <m/>
    <m/>
    <s v="N"/>
    <s v="Y"/>
    <s v="N"/>
    <s v="N"/>
    <n v="0"/>
    <n v="1"/>
    <n v="0"/>
    <n v="0"/>
  </r>
  <r>
    <n v="4"/>
    <x v="0"/>
    <s v="PoDs for Inh Studies from 2017 paper"/>
    <m/>
    <m/>
    <s v="Bermudez 2004"/>
    <s v="Y"/>
    <x v="0"/>
    <x v="1"/>
    <x v="1"/>
    <s v="13 weeks"/>
    <s v="13 weeks"/>
    <s v="Lung"/>
    <s v="PMN%"/>
    <s v="Mouse"/>
    <s v="B3C3F1/CrlBR"/>
    <s v="F"/>
    <n v="2"/>
    <n v="10"/>
    <s v="not modeled"/>
    <s v="not modeled"/>
    <s v="mg/m3"/>
    <s v="N"/>
    <s v="N"/>
    <s v="N"/>
    <s v="N"/>
    <s v="Units conversion needed"/>
    <m/>
    <n v="2000"/>
    <m/>
    <m/>
    <s v="band C"/>
    <m/>
    <x v="1"/>
    <s v=""/>
    <s v="Y"/>
    <m/>
    <x v="0"/>
    <m/>
    <m/>
    <m/>
    <x v="0"/>
    <n v="3"/>
    <s v="NOAEL"/>
    <n v="2000"/>
    <s v="N"/>
    <s v="Y"/>
    <s v="N"/>
    <s v="N"/>
    <n v="0"/>
    <n v="1"/>
    <n v="0"/>
    <n v="0"/>
  </r>
  <r>
    <n v="5"/>
    <x v="0"/>
    <s v="PoDs for Inh Studies from 2017 paper"/>
    <m/>
    <m/>
    <s v="Bermudez 2004"/>
    <s v="Y"/>
    <x v="0"/>
    <x v="1"/>
    <x v="1"/>
    <s v="13 weeks"/>
    <s v="13 weeks"/>
    <s v="Lung"/>
    <s v="PMN%"/>
    <s v="Rat"/>
    <s v="F344"/>
    <s v="F"/>
    <n v="0.5"/>
    <n v="2"/>
    <n v="1.6488349515820884"/>
    <n v="1.3680873787451382"/>
    <s v="mg/m3"/>
    <s v="N"/>
    <s v="N"/>
    <s v="N"/>
    <s v="N"/>
    <s v="Units conversion needed"/>
    <n v="1368.0873787451383"/>
    <n v="500"/>
    <m/>
    <s v="band C"/>
    <s v="band C"/>
    <m/>
    <x v="1"/>
    <s v=""/>
    <s v="Y"/>
    <m/>
    <x v="0"/>
    <m/>
    <m/>
    <m/>
    <x v="0"/>
    <n v="3"/>
    <s v="BMDL"/>
    <n v="1368.0873787451383"/>
    <s v="N"/>
    <s v="Y"/>
    <s v="N"/>
    <s v="N"/>
    <n v="0"/>
    <n v="1"/>
    <n v="0"/>
    <n v="0"/>
  </r>
  <r>
    <n v="6"/>
    <x v="1"/>
    <s v="PoDs for Inh Studies from 2017 paper"/>
    <m/>
    <m/>
    <s v="Bermudez 2004"/>
    <s v="Y"/>
    <x v="0"/>
    <x v="1"/>
    <x v="1"/>
    <s v="13 weeks"/>
    <s v="13 weeks"/>
    <s v="Lung"/>
    <s v="PMN%"/>
    <s v="Hamster"/>
    <s v="Syrian"/>
    <s v="F"/>
    <n v="10"/>
    <s v="na"/>
    <s v="not modeled"/>
    <s v="not modeled"/>
    <s v="mg/m3"/>
    <s v="N"/>
    <s v="N"/>
    <s v="N"/>
    <s v="N"/>
    <s v="Units conversion needed"/>
    <m/>
    <n v="10000"/>
    <m/>
    <m/>
    <s v="band B"/>
    <m/>
    <x v="0"/>
    <s v=""/>
    <m/>
    <m/>
    <x v="0"/>
    <m/>
    <m/>
    <m/>
    <x v="0"/>
    <n v="2"/>
    <m/>
    <m/>
    <s v="N"/>
    <s v="Y"/>
    <s v="N"/>
    <s v="N"/>
    <n v="0"/>
    <n v="1"/>
    <n v="0"/>
    <n v="0"/>
  </r>
  <r>
    <n v="7"/>
    <x v="1"/>
    <s v="PoDs for Inh Studies from 2017 paper"/>
    <m/>
    <m/>
    <s v="Porter 2001"/>
    <s v="Y"/>
    <x v="1"/>
    <x v="2"/>
    <x v="0"/>
    <s v="5 days"/>
    <s v="5 days"/>
    <s v="Lung"/>
    <s v="PMN%"/>
    <s v="Rat"/>
    <s v="F344"/>
    <s v="M"/>
    <s v="na"/>
    <n v="15"/>
    <s v="not modeled"/>
    <s v="not modeled"/>
    <s v="mg/m3"/>
    <s v="Y"/>
    <s v="Y"/>
    <s v="Y"/>
    <s v="N"/>
    <s v="Duration is too short"/>
    <m/>
    <m/>
    <m/>
    <m/>
    <m/>
    <m/>
    <x v="2"/>
    <s v="Y"/>
    <m/>
    <m/>
    <x v="0"/>
    <m/>
    <m/>
    <m/>
    <x v="0"/>
    <n v="0"/>
    <m/>
    <m/>
    <s v="Y"/>
    <s v="N"/>
    <s v="N"/>
    <s v="N"/>
    <n v="1"/>
    <n v="0"/>
    <n v="0"/>
    <n v="0"/>
  </r>
  <r>
    <n v="8"/>
    <x v="1"/>
    <s v="PoDs for Inh Studies from 2017 paper"/>
    <m/>
    <m/>
    <s v="Porter 2001"/>
    <s v="Y"/>
    <x v="1"/>
    <x v="2"/>
    <x v="0"/>
    <s v="10 days"/>
    <s v="10 days"/>
    <s v="Lung"/>
    <s v="PMN%"/>
    <s v="Rat"/>
    <s v="F344"/>
    <s v="M"/>
    <s v="na"/>
    <n v="15"/>
    <s v="not modeled"/>
    <s v="not modeled"/>
    <s v="mg/m3"/>
    <s v="Y"/>
    <s v="Y"/>
    <s v="Y"/>
    <s v="N"/>
    <s v="Duration is too short"/>
    <m/>
    <m/>
    <m/>
    <m/>
    <m/>
    <m/>
    <x v="2"/>
    <s v="Y"/>
    <m/>
    <m/>
    <x v="0"/>
    <m/>
    <m/>
    <m/>
    <x v="0"/>
    <n v="0"/>
    <m/>
    <m/>
    <s v="Y"/>
    <s v="N"/>
    <s v="N"/>
    <s v="N"/>
    <n v="1"/>
    <n v="0"/>
    <n v="0"/>
    <n v="0"/>
  </r>
  <r>
    <n v="9"/>
    <x v="1"/>
    <s v="PoDs for Inh Studies from 2017 paper"/>
    <m/>
    <m/>
    <s v="Porter 2001"/>
    <s v="Y"/>
    <x v="1"/>
    <x v="2"/>
    <x v="0"/>
    <s v="16 days"/>
    <s v="16 days"/>
    <s v="Lung"/>
    <s v="PMN%"/>
    <s v="Rat"/>
    <s v="F344"/>
    <s v="M"/>
    <s v="na"/>
    <n v="15"/>
    <s v="not modeled"/>
    <s v="not modeled"/>
    <s v="mg/m3"/>
    <s v="Y"/>
    <s v="Y"/>
    <s v="Y"/>
    <s v="N"/>
    <s v="Duration is too short"/>
    <m/>
    <m/>
    <m/>
    <m/>
    <m/>
    <m/>
    <x v="2"/>
    <s v="Y"/>
    <m/>
    <m/>
    <x v="0"/>
    <m/>
    <m/>
    <m/>
    <x v="0"/>
    <n v="0"/>
    <m/>
    <m/>
    <s v="Y"/>
    <s v="N"/>
    <s v="N"/>
    <s v="N"/>
    <n v="1"/>
    <n v="0"/>
    <n v="0"/>
    <n v="0"/>
  </r>
  <r>
    <n v="10"/>
    <x v="1"/>
    <s v="PoDs for Inh Studies from 2017 paper"/>
    <m/>
    <m/>
    <s v="Porter 2001"/>
    <s v="Y"/>
    <x v="1"/>
    <x v="2"/>
    <x v="0"/>
    <s v="20 days"/>
    <s v="20 days"/>
    <s v="Lung"/>
    <s v="PMN%"/>
    <s v="Rat"/>
    <s v="F344"/>
    <s v="M"/>
    <s v="na"/>
    <n v="15"/>
    <s v="not modeled"/>
    <s v="not modeled"/>
    <s v="mg/m3"/>
    <s v="Y"/>
    <s v="Y"/>
    <s v="Y"/>
    <s v="N"/>
    <s v="Duration is too short"/>
    <m/>
    <m/>
    <m/>
    <m/>
    <m/>
    <m/>
    <x v="2"/>
    <s v="Y"/>
    <m/>
    <m/>
    <x v="0"/>
    <m/>
    <m/>
    <m/>
    <x v="0"/>
    <n v="0"/>
    <m/>
    <m/>
    <s v="Y"/>
    <s v="N"/>
    <s v="N"/>
    <s v="N"/>
    <n v="1"/>
    <n v="0"/>
    <n v="0"/>
    <n v="0"/>
  </r>
  <r>
    <n v="11"/>
    <x v="0"/>
    <s v="PoDs for Inh Studies from 2017 paper"/>
    <m/>
    <m/>
    <s v="Porter 2001"/>
    <s v="Y"/>
    <x v="1"/>
    <x v="2"/>
    <x v="0"/>
    <s v="30 days"/>
    <s v="30 days"/>
    <s v="Lung"/>
    <s v="PMN%"/>
    <s v="Rat"/>
    <s v="F344"/>
    <s v="M"/>
    <s v="na"/>
    <n v="15"/>
    <s v="not modeled"/>
    <s v="not modeled"/>
    <s v="mg/m3"/>
    <s v="N"/>
    <s v="Y"/>
    <s v="Y"/>
    <s v="N"/>
    <s v="Divide LOAEL by 10; Divide NOAEL or BMDL by 3; Units conversion needed"/>
    <m/>
    <m/>
    <n v="500"/>
    <m/>
    <m/>
    <s v="band C"/>
    <x v="1"/>
    <s v=""/>
    <s v="Y"/>
    <m/>
    <x v="0"/>
    <m/>
    <m/>
    <m/>
    <x v="0"/>
    <n v="3"/>
    <s v="LOAEL"/>
    <n v="500"/>
    <s v="N"/>
    <s v="Y"/>
    <s v="N"/>
    <s v="N"/>
    <n v="0"/>
    <n v="1"/>
    <n v="0"/>
    <n v="0"/>
  </r>
  <r>
    <n v="12"/>
    <x v="1"/>
    <s v="PoDs for Inh Studies from 2017 paper"/>
    <m/>
    <m/>
    <s v="Porter 2001"/>
    <s v="Y"/>
    <x v="1"/>
    <x v="2"/>
    <x v="0"/>
    <s v="41 days"/>
    <s v="41 days"/>
    <s v="Lung"/>
    <s v="PMN%"/>
    <s v="Rat"/>
    <s v="F344"/>
    <s v="M"/>
    <s v="na"/>
    <n v="15"/>
    <s v="not modeled"/>
    <s v="not modeled"/>
    <s v="mg/m3"/>
    <s v="N"/>
    <s v="Y"/>
    <s v="Y"/>
    <s v="N"/>
    <s v="Divide LOAEL by 10; Divide NOAEL or BMDL by 3; Units conversion needed"/>
    <m/>
    <m/>
    <n v="500"/>
    <m/>
    <m/>
    <s v="band C"/>
    <x v="1"/>
    <s v=""/>
    <m/>
    <m/>
    <x v="0"/>
    <m/>
    <m/>
    <m/>
    <x v="0"/>
    <n v="3"/>
    <m/>
    <m/>
    <s v="N"/>
    <s v="Y"/>
    <s v="N"/>
    <s v="N"/>
    <n v="0"/>
    <n v="1"/>
    <n v="0"/>
    <n v="0"/>
  </r>
  <r>
    <n v="13"/>
    <x v="1"/>
    <s v="PoDs for Inh Studies from 2017 paper"/>
    <m/>
    <m/>
    <s v="Porter 2001"/>
    <s v="Y"/>
    <x v="1"/>
    <x v="2"/>
    <x v="0"/>
    <s v="79 days"/>
    <s v="79 days"/>
    <s v="Lung"/>
    <s v="PMN%"/>
    <s v="Rat"/>
    <s v="F344"/>
    <s v="M"/>
    <s v="na"/>
    <n v="15"/>
    <s v="not modeled"/>
    <s v="not modeled"/>
    <s v="mg/m3"/>
    <s v="N"/>
    <s v="Y"/>
    <s v="Y"/>
    <s v="N"/>
    <s v="Divide LOAEL by 10; Divide NOAEL or BMDL by 3; Units conversion needed"/>
    <m/>
    <m/>
    <n v="500"/>
    <m/>
    <m/>
    <s v="band C"/>
    <x v="1"/>
    <s v=""/>
    <m/>
    <m/>
    <x v="0"/>
    <m/>
    <m/>
    <m/>
    <x v="0"/>
    <n v="3"/>
    <m/>
    <m/>
    <s v="N"/>
    <s v="Y"/>
    <s v="N"/>
    <s v="N"/>
    <n v="0"/>
    <n v="1"/>
    <n v="0"/>
    <n v="0"/>
  </r>
  <r>
    <n v="14"/>
    <x v="1"/>
    <s v="PoDs for Inh Studies from 2017 paper"/>
    <m/>
    <m/>
    <s v="Porter 2001"/>
    <s v="Y"/>
    <x v="1"/>
    <x v="2"/>
    <x v="0"/>
    <s v="116 days"/>
    <s v="116 days"/>
    <s v="Lung"/>
    <s v="PMN%"/>
    <s v="Rat"/>
    <s v="F344"/>
    <s v="M"/>
    <s v="na"/>
    <n v="15"/>
    <s v="not modeled"/>
    <s v="not modeled"/>
    <s v="mg/m3"/>
    <s v="N"/>
    <s v="N"/>
    <s v="Y"/>
    <s v="N"/>
    <s v="Divide LOAEL by 10; Units conversion needed"/>
    <m/>
    <m/>
    <n v="1500"/>
    <m/>
    <m/>
    <s v="band C"/>
    <x v="1"/>
    <s v=""/>
    <m/>
    <m/>
    <x v="0"/>
    <m/>
    <m/>
    <m/>
    <x v="0"/>
    <n v="3"/>
    <m/>
    <m/>
    <s v="N"/>
    <s v="N"/>
    <s v="Y"/>
    <s v="N"/>
    <n v="0"/>
    <n v="0"/>
    <n v="1"/>
    <n v="0"/>
  </r>
  <r>
    <n v="15"/>
    <x v="1"/>
    <s v="PoDs for Inh Studies from 2017 paper"/>
    <m/>
    <m/>
    <s v="Porter 2004"/>
    <s v="Y"/>
    <x v="1"/>
    <x v="2"/>
    <x v="0"/>
    <s v="20 days"/>
    <s v="20 days"/>
    <s v="Lung"/>
    <s v="PMN%"/>
    <s v="Rat"/>
    <s v="F344"/>
    <s v="M"/>
    <s v="na"/>
    <n v="15"/>
    <s v="not modeled"/>
    <s v="not modeled"/>
    <s v="mg/m3"/>
    <s v="Y"/>
    <s v="Y"/>
    <s v="Y"/>
    <s v="N"/>
    <s v="Duration is too short"/>
    <m/>
    <m/>
    <m/>
    <m/>
    <m/>
    <m/>
    <x v="2"/>
    <s v="Y"/>
    <m/>
    <m/>
    <x v="0"/>
    <m/>
    <m/>
    <m/>
    <x v="0"/>
    <n v="0"/>
    <m/>
    <m/>
    <s v="Y"/>
    <s v="N"/>
    <s v="N"/>
    <s v="N"/>
    <n v="1"/>
    <n v="0"/>
    <n v="0"/>
    <n v="0"/>
  </r>
  <r>
    <n v="16"/>
    <x v="0"/>
    <s v="PoDs for Inh Studies from 2017 paper"/>
    <m/>
    <m/>
    <s v="Porter 2004"/>
    <s v="Y"/>
    <x v="1"/>
    <x v="2"/>
    <x v="0"/>
    <s v="40 days"/>
    <s v="40 days"/>
    <s v="Lung"/>
    <s v="PMN%"/>
    <s v="Rat"/>
    <s v="F344"/>
    <s v="M"/>
    <s v="na"/>
    <n v="15"/>
    <s v="not modeled"/>
    <s v="not modeled"/>
    <s v="mg/m3"/>
    <s v="N"/>
    <s v="Y"/>
    <s v="Y"/>
    <s v="N"/>
    <s v="Divide LOAEL by 10; Divide NOAEL or BMDL by 3; Units conversion needed"/>
    <m/>
    <m/>
    <n v="500"/>
    <m/>
    <m/>
    <s v="band C"/>
    <x v="1"/>
    <s v=""/>
    <s v="Y"/>
    <m/>
    <x v="0"/>
    <m/>
    <m/>
    <m/>
    <x v="0"/>
    <n v="3"/>
    <s v="LOAEL"/>
    <n v="500"/>
    <s v="N"/>
    <s v="Y"/>
    <s v="N"/>
    <s v="N"/>
    <n v="0"/>
    <n v="1"/>
    <n v="0"/>
    <n v="0"/>
  </r>
  <r>
    <n v="17"/>
    <x v="1"/>
    <s v="PoDs for Inh Studies from 2017 paper"/>
    <m/>
    <m/>
    <s v="Porter 2004"/>
    <s v="Y"/>
    <x v="1"/>
    <x v="2"/>
    <x v="0"/>
    <s v="60 days"/>
    <s v="60 days"/>
    <s v="Lung"/>
    <s v="PMN%"/>
    <s v="Rat"/>
    <s v="F344"/>
    <s v="M"/>
    <s v="a"/>
    <n v="15"/>
    <s v="not modeled"/>
    <s v="not modeled"/>
    <s v="mg/m3"/>
    <s v="N"/>
    <s v="Y"/>
    <s v="Y"/>
    <s v="N"/>
    <s v="Divide LOAEL by 10; Divide NOAEL or BMDL by 3; Units conversion needed"/>
    <m/>
    <m/>
    <n v="500"/>
    <m/>
    <m/>
    <s v="band C"/>
    <x v="1"/>
    <s v=""/>
    <m/>
    <m/>
    <x v="0"/>
    <m/>
    <m/>
    <m/>
    <x v="0"/>
    <n v="3"/>
    <m/>
    <m/>
    <s v="N"/>
    <s v="Y"/>
    <s v="N"/>
    <s v="N"/>
    <n v="0"/>
    <n v="1"/>
    <n v="0"/>
    <n v="0"/>
  </r>
  <r>
    <n v="18"/>
    <x v="1"/>
    <s v="NanoSilver PoDs"/>
    <m/>
    <m/>
    <s v="Sung 2009"/>
    <m/>
    <x v="2"/>
    <x v="3"/>
    <x v="1"/>
    <s v="90d"/>
    <s v="90 days"/>
    <s v="Liver"/>
    <s v="Bile duct hyperplasia"/>
    <s v="Rat"/>
    <s v="Sprague-Dawley"/>
    <s v="M"/>
    <n v="133"/>
    <n v="515"/>
    <n v="155.80000000000001"/>
    <n v="92.5"/>
    <s v="ug/m3"/>
    <m/>
    <s v="N"/>
    <s v="N"/>
    <s v="Y"/>
    <s v="No adjustments needed"/>
    <n v="92.5"/>
    <n v="133"/>
    <s v="na"/>
    <s v="band D"/>
    <s v="band D"/>
    <s v="na"/>
    <x v="3"/>
    <s v=""/>
    <m/>
    <m/>
    <x v="1"/>
    <m/>
    <m/>
    <m/>
    <x v="0"/>
    <n v="4"/>
    <m/>
    <m/>
    <s v="N"/>
    <s v="Y"/>
    <s v="N"/>
    <s v="N"/>
    <n v="0"/>
    <n v="1"/>
    <n v="0"/>
    <n v="0"/>
  </r>
  <r>
    <n v="19"/>
    <x v="1"/>
    <s v="NanoSilver PoDs"/>
    <m/>
    <m/>
    <s v="Sung 2009"/>
    <m/>
    <x v="2"/>
    <x v="3"/>
    <x v="1"/>
    <s v="90d"/>
    <s v="90 days"/>
    <s v="Liver"/>
    <s v="Bile duct hyperplasia"/>
    <s v="Rat"/>
    <s v="Sprague-Dawley"/>
    <s v="F"/>
    <n v="133"/>
    <n v="515"/>
    <n v="78.2"/>
    <n v="50.5"/>
    <s v="ug/m3"/>
    <m/>
    <s v="N"/>
    <s v="N"/>
    <s v="Y"/>
    <s v="No adjustments needed"/>
    <n v="50.5"/>
    <n v="133"/>
    <s v="na"/>
    <s v="band D"/>
    <s v="band D"/>
    <s v="na"/>
    <x v="3"/>
    <s v=""/>
    <m/>
    <m/>
    <x v="1"/>
    <m/>
    <m/>
    <m/>
    <x v="0"/>
    <n v="4"/>
    <m/>
    <m/>
    <s v="N"/>
    <s v="Y"/>
    <s v="N"/>
    <s v="N"/>
    <n v="0"/>
    <n v="1"/>
    <n v="0"/>
    <n v="0"/>
  </r>
  <r>
    <n v="20"/>
    <x v="0"/>
    <s v="NanoSilver PoDs"/>
    <m/>
    <m/>
    <s v="Song 2013"/>
    <m/>
    <x v="2"/>
    <x v="3"/>
    <x v="1"/>
    <s v="12w"/>
    <s v="12 weeks"/>
    <s v="Lung"/>
    <s v="Alveolar inflammation (minimal)"/>
    <s v="Rat"/>
    <s v="Sprague-Dawley"/>
    <s v="M"/>
    <n v="49"/>
    <m/>
    <n v="44.8"/>
    <n v="13.6"/>
    <s v="ug/m3"/>
    <m/>
    <s v="Y"/>
    <s v="N"/>
    <s v="Y"/>
    <s v="Divide NOAEL or BMDL by 3"/>
    <n v="4.5333333333333332"/>
    <n v="16.333333333333332"/>
    <s v="na"/>
    <s v="band E"/>
    <s v="band E"/>
    <s v="na"/>
    <x v="4"/>
    <s v=""/>
    <s v="Y"/>
    <m/>
    <x v="0"/>
    <m/>
    <m/>
    <m/>
    <x v="0"/>
    <n v="5"/>
    <s v="BMDL"/>
    <n v="4.5333333333333332"/>
    <s v="N"/>
    <s v="Y"/>
    <s v="N"/>
    <s v="N"/>
    <n v="0"/>
    <n v="1"/>
    <n v="0"/>
    <n v="0"/>
  </r>
  <r>
    <n v="21"/>
    <x v="1"/>
    <s v="NanoSilver PoDs"/>
    <m/>
    <m/>
    <s v="Sung 2009"/>
    <m/>
    <x v="2"/>
    <x v="3"/>
    <x v="1"/>
    <s v="90d"/>
    <s v="90 days"/>
    <s v="Liver"/>
    <s v="Bile duct hyperplasia"/>
    <s v="Rat"/>
    <s v="Sprague-Dawley"/>
    <s v="M"/>
    <n v="14"/>
    <m/>
    <n v="22.7"/>
    <n v="11.6"/>
    <s v="ng/g"/>
    <m/>
    <s v="N"/>
    <s v="N"/>
    <s v="N"/>
    <s v="Units conversion needed"/>
    <s v="na"/>
    <s v="na"/>
    <s v="na"/>
    <s v="na"/>
    <s v="na"/>
    <s v="na"/>
    <x v="5"/>
    <s v="Y"/>
    <m/>
    <m/>
    <x v="1"/>
    <m/>
    <m/>
    <m/>
    <x v="0"/>
    <n v="0"/>
    <m/>
    <m/>
    <s v="N"/>
    <s v="Y"/>
    <s v="N"/>
    <s v="N"/>
    <n v="0"/>
    <n v="1"/>
    <n v="0"/>
    <n v="0"/>
  </r>
  <r>
    <n v="22"/>
    <x v="1"/>
    <s v="NanoSilver PoDs"/>
    <m/>
    <m/>
    <s v="Sung 2009"/>
    <m/>
    <x v="2"/>
    <x v="3"/>
    <x v="1"/>
    <s v="90d"/>
    <s v="90 days"/>
    <s v="Liver"/>
    <s v="Bile duct hyperplasia"/>
    <s v="Rat"/>
    <s v="Sprague-Dawley"/>
    <s v="F"/>
    <n v="12"/>
    <m/>
    <n v="10.3"/>
    <n v="6.3"/>
    <s v="ng/g"/>
    <m/>
    <s v="N"/>
    <s v="N"/>
    <s v="N"/>
    <s v="Units conversion needed"/>
    <s v="na"/>
    <s v="na"/>
    <s v="na"/>
    <s v="na"/>
    <s v="na"/>
    <s v="na"/>
    <x v="5"/>
    <s v="Y"/>
    <m/>
    <m/>
    <x v="1"/>
    <m/>
    <m/>
    <m/>
    <x v="0"/>
    <n v="0"/>
    <m/>
    <m/>
    <s v="N"/>
    <s v="Y"/>
    <s v="N"/>
    <s v="N"/>
    <n v="0"/>
    <n v="1"/>
    <n v="0"/>
    <n v="0"/>
  </r>
  <r>
    <n v="23"/>
    <x v="1"/>
    <s v="NanoSilver PoDs"/>
    <m/>
    <m/>
    <s v="Song 2013"/>
    <m/>
    <x v="2"/>
    <x v="3"/>
    <x v="1"/>
    <s v="12w"/>
    <s v="12 weeks"/>
    <s v="Lung"/>
    <s v="Alveolar inflammation (minimal)"/>
    <s v="Rat"/>
    <s v="Sprague-Dawley"/>
    <s v="M"/>
    <n v="81"/>
    <m/>
    <n v="145.80000000000001"/>
    <n v="33"/>
    <s v="ng/g"/>
    <m/>
    <s v="Y"/>
    <s v="N"/>
    <s v="N"/>
    <s v="Units conversion needed"/>
    <s v="na"/>
    <s v="na"/>
    <s v="na"/>
    <s v="na"/>
    <s v="na"/>
    <s v="na"/>
    <x v="5"/>
    <s v="Y"/>
    <m/>
    <m/>
    <x v="0"/>
    <m/>
    <m/>
    <m/>
    <x v="0"/>
    <n v="0"/>
    <m/>
    <m/>
    <s v="N"/>
    <s v="Y"/>
    <s v="N"/>
    <s v="N"/>
    <n v="0"/>
    <n v="1"/>
    <n v="0"/>
    <n v="0"/>
  </r>
  <r>
    <n v="24"/>
    <x v="1"/>
    <s v="NanoSilver PoDs"/>
    <m/>
    <m/>
    <s v="Sung 2009 and Song 2013"/>
    <s v="Y"/>
    <x v="2"/>
    <x v="3"/>
    <x v="1"/>
    <m/>
    <s v="12 and 13 weeks"/>
    <s v="Lung"/>
    <s v="Chronic alveolar inflammation (minimal)"/>
    <s v="Rat"/>
    <s v="Sprague-Dawley"/>
    <s v="MF"/>
    <m/>
    <m/>
    <n v="124.9"/>
    <n v="62.8"/>
    <s v="ug/m3"/>
    <m/>
    <m/>
    <s v="N"/>
    <s v="Y"/>
    <s v="Uses pooled data of differing exposure durations; Divide NOAEL or BMDL by 3"/>
    <n v="20.933333333333334"/>
    <s v="na"/>
    <s v="na"/>
    <s v="band E"/>
    <s v="na"/>
    <s v="na"/>
    <x v="4"/>
    <s v=""/>
    <m/>
    <m/>
    <x v="0"/>
    <m/>
    <m/>
    <m/>
    <x v="0"/>
    <n v="5"/>
    <m/>
    <m/>
    <s v="N"/>
    <s v="Y"/>
    <s v="N"/>
    <s v="N"/>
    <n v="0"/>
    <n v="1"/>
    <n v="0"/>
    <n v="0"/>
  </r>
  <r>
    <n v="25"/>
    <x v="1"/>
    <s v="NanoSilver PoDs"/>
    <m/>
    <m/>
    <s v="Sung 2009"/>
    <m/>
    <x v="2"/>
    <x v="3"/>
    <x v="1"/>
    <s v="90d"/>
    <s v="90 days"/>
    <s v="Liver"/>
    <s v="Liver abnormality"/>
    <s v="Rat"/>
    <s v="Sprague-Dawley"/>
    <s v="M"/>
    <m/>
    <m/>
    <n v="111.1"/>
    <n v="57.3"/>
    <s v="ug/m3"/>
    <m/>
    <s v="N"/>
    <s v="N"/>
    <s v="Y"/>
    <s v="No adjustments needed"/>
    <n v="57.3"/>
    <s v="na"/>
    <s v="na"/>
    <s v="band D"/>
    <s v="na"/>
    <s v="na"/>
    <x v="3"/>
    <s v=""/>
    <m/>
    <m/>
    <x v="1"/>
    <m/>
    <m/>
    <m/>
    <x v="0"/>
    <n v="4"/>
    <m/>
    <m/>
    <s v="N"/>
    <s v="Y"/>
    <s v="N"/>
    <s v="N"/>
    <n v="0"/>
    <n v="1"/>
    <n v="0"/>
    <n v="0"/>
  </r>
  <r>
    <n v="26"/>
    <x v="1"/>
    <s v="NanoSilver PoDs"/>
    <m/>
    <m/>
    <s v="Sung 2009"/>
    <m/>
    <x v="2"/>
    <x v="3"/>
    <x v="1"/>
    <s v="90d"/>
    <s v="90 days"/>
    <s v="Liver"/>
    <s v="Liver abnormality"/>
    <s v="Rat"/>
    <s v="Sprague-Dawley"/>
    <s v="F"/>
    <m/>
    <m/>
    <n v="76.599999999999994"/>
    <n v="44.5"/>
    <s v="ug/m3"/>
    <m/>
    <s v="N"/>
    <s v="N"/>
    <s v="Y"/>
    <s v="No adjustments needed"/>
    <n v="44.5"/>
    <s v="na"/>
    <s v="na"/>
    <s v="band D"/>
    <s v="na"/>
    <s v="na"/>
    <x v="3"/>
    <s v=""/>
    <m/>
    <m/>
    <x v="1"/>
    <m/>
    <m/>
    <m/>
    <x v="0"/>
    <n v="4"/>
    <m/>
    <m/>
    <s v="N"/>
    <s v="Y"/>
    <s v="N"/>
    <s v="N"/>
    <n v="0"/>
    <n v="1"/>
    <n v="0"/>
    <n v="0"/>
  </r>
  <r>
    <n v="27"/>
    <x v="0"/>
    <s v="NanoSilver PoDs"/>
    <m/>
    <m/>
    <s v="Song 2013"/>
    <m/>
    <x v="2"/>
    <x v="3"/>
    <x v="1"/>
    <s v="12w"/>
    <s v="12 weeks"/>
    <s v="Lung"/>
    <s v="Chronic alveolar inflammation (minimal)"/>
    <s v="Rat"/>
    <s v="Sprague-Dawley"/>
    <s v="F"/>
    <n v="117"/>
    <m/>
    <m/>
    <m/>
    <s v="ug/m3"/>
    <m/>
    <s v="Y"/>
    <s v="N"/>
    <s v="Y"/>
    <s v="Divide NOAEL or BMDL by 3"/>
    <s v="na"/>
    <n v="39"/>
    <s v="na"/>
    <s v="na"/>
    <s v="band D"/>
    <s v="na"/>
    <x v="3"/>
    <s v=""/>
    <s v="Y"/>
    <m/>
    <x v="0"/>
    <m/>
    <m/>
    <m/>
    <x v="0"/>
    <n v="4"/>
    <s v="NOAEL"/>
    <n v="39"/>
    <s v="N"/>
    <s v="Y"/>
    <s v="N"/>
    <s v="N"/>
    <n v="0"/>
    <n v="1"/>
    <n v="0"/>
    <n v="0"/>
  </r>
  <r>
    <n v="28"/>
    <x v="1"/>
    <s v="NanoSilver PoDs"/>
    <m/>
    <m/>
    <s v="Song 2013"/>
    <m/>
    <x v="2"/>
    <x v="3"/>
    <x v="1"/>
    <s v="12w"/>
    <s v="12 weeks"/>
    <s v="Lung"/>
    <s v="Chronic alveolar inflammation (minimal)"/>
    <s v="Rat"/>
    <s v="Sprague-Dawley"/>
    <s v="F"/>
    <n v="672"/>
    <m/>
    <m/>
    <m/>
    <s v="ng/g"/>
    <m/>
    <s v="Y"/>
    <s v="N"/>
    <s v="N"/>
    <s v="Divide NOAEL or BMDL by 3; Units conversion needed"/>
    <s v="na"/>
    <s v="na"/>
    <s v="na"/>
    <s v="na"/>
    <s v="na"/>
    <s v="na"/>
    <x v="5"/>
    <s v="Y"/>
    <m/>
    <m/>
    <x v="0"/>
    <m/>
    <m/>
    <m/>
    <x v="0"/>
    <n v="0"/>
    <m/>
    <m/>
    <s v="N"/>
    <s v="Y"/>
    <s v="N"/>
    <s v="N"/>
    <n v="0"/>
    <n v="1"/>
    <n v="0"/>
    <n v="0"/>
  </r>
  <r>
    <n v="29"/>
    <x v="0"/>
    <s v="NanoSilver PoDs"/>
    <m/>
    <m/>
    <s v="Sung 2009"/>
    <s v="Y"/>
    <x v="2"/>
    <x v="3"/>
    <x v="1"/>
    <s v="90d"/>
    <s v="90 days"/>
    <s v="Lung"/>
    <s v="Chronic alveolar inflammation (minimal)"/>
    <s v="Rat"/>
    <s v="Sprague-Dawley"/>
    <s v="M"/>
    <n v="133"/>
    <m/>
    <m/>
    <m/>
    <s v="ug/m3"/>
    <m/>
    <s v="N"/>
    <s v="N"/>
    <s v="Y"/>
    <s v="No adjustments needed"/>
    <s v="na"/>
    <n v="133"/>
    <s v="na"/>
    <s v="na"/>
    <s v="band D"/>
    <s v="na"/>
    <x v="3"/>
    <s v=""/>
    <s v="Y"/>
    <m/>
    <x v="0"/>
    <m/>
    <m/>
    <m/>
    <x v="0"/>
    <n v="4"/>
    <s v="NOAEL"/>
    <n v="133"/>
    <s v="N"/>
    <s v="Y"/>
    <s v="N"/>
    <s v="N"/>
    <n v="0"/>
    <n v="1"/>
    <n v="0"/>
    <n v="0"/>
  </r>
  <r>
    <n v="30"/>
    <x v="1"/>
    <s v="NanoSilver PoDs"/>
    <m/>
    <m/>
    <s v="Sung 2009"/>
    <m/>
    <x v="2"/>
    <x v="3"/>
    <x v="1"/>
    <s v="90d"/>
    <s v="90 days"/>
    <s v="Lung"/>
    <s v="Chronic alveolar inflammation (minimal)"/>
    <s v="Rat"/>
    <s v="Sprague-Dawley"/>
    <s v="M"/>
    <n v="5450"/>
    <m/>
    <m/>
    <m/>
    <s v="ng/g"/>
    <m/>
    <s v="N"/>
    <s v="N"/>
    <s v="N"/>
    <s v="Units conversion needed"/>
    <s v="na"/>
    <s v="na"/>
    <s v="na"/>
    <s v="na"/>
    <s v="na"/>
    <s v="na"/>
    <x v="5"/>
    <s v="Y"/>
    <m/>
    <m/>
    <x v="0"/>
    <m/>
    <m/>
    <m/>
    <x v="0"/>
    <n v="0"/>
    <m/>
    <m/>
    <s v="N"/>
    <s v="Y"/>
    <s v="N"/>
    <s v="N"/>
    <n v="0"/>
    <n v="1"/>
    <n v="0"/>
    <n v="0"/>
  </r>
  <r>
    <n v="31"/>
    <x v="1"/>
    <s v="NanoSilver PoDs"/>
    <m/>
    <m/>
    <s v="Sung 2009"/>
    <m/>
    <x v="2"/>
    <x v="3"/>
    <x v="1"/>
    <s v="90d"/>
    <s v="90 days"/>
    <s v="Lung"/>
    <s v="Chronic alveolar inflammation (minimal)"/>
    <s v="Rat"/>
    <s v="Sprague-Dawley"/>
    <s v="F"/>
    <n v="4241"/>
    <m/>
    <m/>
    <m/>
    <s v="ng/g"/>
    <m/>
    <s v="N"/>
    <s v="N"/>
    <s v="N"/>
    <s v="Units conversion needed"/>
    <s v="na"/>
    <s v="na"/>
    <s v="na"/>
    <s v="na"/>
    <s v="na"/>
    <s v="na"/>
    <x v="5"/>
    <s v="Y"/>
    <m/>
    <m/>
    <x v="0"/>
    <m/>
    <m/>
    <m/>
    <x v="0"/>
    <n v="0"/>
    <m/>
    <m/>
    <s v="N"/>
    <s v="Y"/>
    <s v="N"/>
    <s v="N"/>
    <n v="0"/>
    <n v="1"/>
    <n v="0"/>
    <n v="0"/>
  </r>
  <r>
    <n v="32"/>
    <x v="0"/>
    <s v="Additional OEB Data"/>
    <n v="253"/>
    <m/>
    <s v="Aalapati_2014"/>
    <s v="Y"/>
    <x v="3"/>
    <x v="4"/>
    <x v="1"/>
    <s v="28 days"/>
    <s v="28 days"/>
    <s v="Lung"/>
    <s v="PMN%"/>
    <s v="Mouse"/>
    <s v="CD1"/>
    <s v="M"/>
    <m/>
    <n v="2"/>
    <m/>
    <m/>
    <s v="mg/m3"/>
    <s v="N"/>
    <s v="Y"/>
    <s v="Y"/>
    <s v="N"/>
    <s v="Divide NOAEL or BMDL by 3;Divide LOAEL by 10;Units conversion needed;"/>
    <m/>
    <m/>
    <n v="66.666666666666671"/>
    <m/>
    <m/>
    <s v="band D"/>
    <x v="3"/>
    <s v=""/>
    <s v="Y"/>
    <m/>
    <x v="0"/>
    <m/>
    <m/>
    <m/>
    <x v="0"/>
    <n v="4"/>
    <s v="LOAEL"/>
    <n v="66.666666666666671"/>
    <s v="N"/>
    <s v="Y"/>
    <s v="N"/>
    <s v="N"/>
    <n v="0"/>
    <n v="1"/>
    <n v="0"/>
    <n v="0"/>
  </r>
  <r>
    <n v="33"/>
    <x v="0"/>
    <s v="Additional OEB Data"/>
    <n v="31118618"/>
    <m/>
    <s v="Chu_2019"/>
    <m/>
    <x v="4"/>
    <x v="5"/>
    <x v="1"/>
    <s v="90 days"/>
    <s v="90 days"/>
    <s v="Lung"/>
    <s v="PMN%"/>
    <s v="Rat"/>
    <s v="Sprague-Dawley"/>
    <s v="M"/>
    <m/>
    <n v="30"/>
    <m/>
    <m/>
    <s v="mg/m3"/>
    <s v="N"/>
    <s v="N"/>
    <s v="Y"/>
    <s v="N"/>
    <s v="Divide LOAEL by 10;Units conversion needed;"/>
    <m/>
    <m/>
    <n v="3000"/>
    <m/>
    <m/>
    <s v="band C"/>
    <x v="1"/>
    <s v=""/>
    <s v="Y"/>
    <m/>
    <x v="0"/>
    <m/>
    <m/>
    <m/>
    <x v="0"/>
    <n v="3"/>
    <s v="LOAEL"/>
    <n v="3000"/>
    <s v="N"/>
    <s v="Y"/>
    <s v="N"/>
    <s v="N"/>
    <n v="0"/>
    <n v="1"/>
    <n v="0"/>
    <n v="0"/>
  </r>
  <r>
    <n v="34"/>
    <x v="1"/>
    <s v="Additional OEB Data"/>
    <n v="100238"/>
    <m/>
    <s v="Ernest E. McConnell, 1994"/>
    <m/>
    <x v="5"/>
    <x v="6"/>
    <x v="0"/>
    <s v="13 weeks"/>
    <s v="13 weeks"/>
    <s v="Lung"/>
    <s v="Fibrosis score - histopathology mean grade 4 or greater (Table 2)"/>
    <s v="Rat"/>
    <s v="Fischer F344/N"/>
    <s v="M"/>
    <n v="30"/>
    <m/>
    <m/>
    <m/>
    <s v="mg/m3"/>
    <s v="N"/>
    <s v="N"/>
    <s v="N"/>
    <s v="N"/>
    <s v="Units conversion needed;"/>
    <m/>
    <n v="30000"/>
    <m/>
    <m/>
    <s v="band B"/>
    <m/>
    <x v="0"/>
    <s v=""/>
    <m/>
    <m/>
    <x v="2"/>
    <m/>
    <s v="0,3,16,30"/>
    <m/>
    <x v="1"/>
    <n v="2"/>
    <m/>
    <m/>
    <s v="N"/>
    <s v="Y"/>
    <s v="N"/>
    <s v="N"/>
    <n v="0"/>
    <n v="1"/>
    <n v="0"/>
    <n v="0"/>
  </r>
  <r>
    <n v="35"/>
    <x v="1"/>
    <s v="Additional OEB Data"/>
    <n v="100238"/>
    <m/>
    <s v="Ernest E. McConnell, 1994"/>
    <m/>
    <x v="5"/>
    <x v="6"/>
    <x v="0"/>
    <s v="26 weeks"/>
    <s v="26 weeks"/>
    <s v="Lung"/>
    <s v="Fibrosis score - histopathology mean grade 4 or greater (Table 2)"/>
    <s v="Rat"/>
    <s v="Fischer F344/N"/>
    <s v="M"/>
    <m/>
    <n v="30"/>
    <m/>
    <m/>
    <s v="mg/m3"/>
    <s v="N"/>
    <s v="N"/>
    <s v="Y"/>
    <s v="N"/>
    <s v="Divide LOAEL by 10;Units conversion needed;"/>
    <m/>
    <m/>
    <n v="3000"/>
    <m/>
    <m/>
    <s v="band C"/>
    <x v="1"/>
    <s v=""/>
    <m/>
    <m/>
    <x v="2"/>
    <m/>
    <s v="0,3,16,30"/>
    <m/>
    <x v="1"/>
    <n v="3"/>
    <m/>
    <m/>
    <s v="N"/>
    <s v="N"/>
    <s v="Y"/>
    <s v="N"/>
    <n v="0"/>
    <n v="0"/>
    <n v="1"/>
    <n v="0"/>
  </r>
  <r>
    <n v="36"/>
    <x v="1"/>
    <s v="Additional OEB Data"/>
    <n v="100238"/>
    <m/>
    <s v="Ernest E. McConnell, 1994"/>
    <m/>
    <x v="5"/>
    <x v="6"/>
    <x v="0"/>
    <s v="52 weeks"/>
    <s v="52 weeks"/>
    <s v="Lung"/>
    <s v="Fibrosis score - histopathology mean grade 4 or greater (Table 2)"/>
    <s v="Rat"/>
    <s v="Fischer F344/N"/>
    <s v="M"/>
    <m/>
    <n v="30"/>
    <m/>
    <m/>
    <s v="mg/m3"/>
    <s v="N"/>
    <s v="N"/>
    <s v="Y"/>
    <s v="N"/>
    <s v="Divide LOAEL by 10;Units conversion needed;"/>
    <m/>
    <m/>
    <n v="3000"/>
    <m/>
    <m/>
    <s v="band C"/>
    <x v="1"/>
    <s v=""/>
    <m/>
    <m/>
    <x v="2"/>
    <m/>
    <s v="0,3,16,30"/>
    <m/>
    <x v="1"/>
    <n v="3"/>
    <m/>
    <m/>
    <s v="N"/>
    <s v="N"/>
    <s v="Y"/>
    <s v="N"/>
    <n v="0"/>
    <n v="0"/>
    <n v="1"/>
    <n v="0"/>
  </r>
  <r>
    <n v="37"/>
    <x v="1"/>
    <s v="Additional OEB Data"/>
    <n v="100238"/>
    <m/>
    <s v="Ernest E. McConnell, 1994"/>
    <m/>
    <x v="5"/>
    <x v="6"/>
    <x v="0"/>
    <s v="78 weeks"/>
    <s v="78 weeks"/>
    <s v="Lung"/>
    <s v="Fibrosis score - histopathology mean grade 4 or greater (Table 2)"/>
    <s v="Rat"/>
    <s v="Fischer F344/N"/>
    <s v="M"/>
    <m/>
    <n v="30"/>
    <m/>
    <m/>
    <s v="mg/m3"/>
    <s v="N"/>
    <s v="N"/>
    <s v="Y"/>
    <s v="N"/>
    <s v="Divide LOAEL by 10;Units conversion needed;"/>
    <m/>
    <m/>
    <n v="3000"/>
    <m/>
    <m/>
    <s v="band C"/>
    <x v="1"/>
    <s v=""/>
    <m/>
    <m/>
    <x v="2"/>
    <m/>
    <s v="0,3,16,30"/>
    <m/>
    <x v="1"/>
    <n v="3"/>
    <m/>
    <m/>
    <s v="N"/>
    <s v="N"/>
    <s v="Y"/>
    <s v="N"/>
    <n v="0"/>
    <n v="0"/>
    <n v="1"/>
    <n v="0"/>
  </r>
  <r>
    <n v="38"/>
    <x v="1"/>
    <s v="Additional OEB Data"/>
    <n v="100238"/>
    <m/>
    <s v="Ernest E. McConnell, 1994"/>
    <m/>
    <x v="5"/>
    <x v="6"/>
    <x v="0"/>
    <s v="104 weeks"/>
    <s v="104 weeks"/>
    <s v="Lung"/>
    <s v="Fibrosis score - histopathology mean grade 4 or greater (Table 2)"/>
    <s v="Rat"/>
    <s v="Fischer F344/N"/>
    <s v="M"/>
    <m/>
    <n v="30"/>
    <m/>
    <m/>
    <s v="mg/m3"/>
    <s v="N"/>
    <s v="N"/>
    <s v="Y"/>
    <s v="N"/>
    <s v="Divide LOAEL by 10;Units conversion needed;"/>
    <m/>
    <m/>
    <n v="3000"/>
    <m/>
    <m/>
    <s v="band C"/>
    <x v="1"/>
    <s v=""/>
    <m/>
    <m/>
    <x v="2"/>
    <m/>
    <s v="0,3,16,30"/>
    <m/>
    <x v="1"/>
    <n v="3"/>
    <m/>
    <m/>
    <s v="N"/>
    <s v="N"/>
    <s v="Y"/>
    <s v="N"/>
    <n v="0"/>
    <n v="0"/>
    <n v="1"/>
    <n v="0"/>
  </r>
  <r>
    <n v="39"/>
    <x v="1"/>
    <s v="Additional OEB Data"/>
    <n v="100238"/>
    <m/>
    <s v="Ernest E. McConnell, 1994"/>
    <m/>
    <x v="6"/>
    <x v="7"/>
    <x v="0"/>
    <s v="13 weeks"/>
    <s v="13 weeks"/>
    <s v="Lung"/>
    <s v="Fibrosis score - histopathology mean grade 4 or greater (Table 2)"/>
    <s v="Rat"/>
    <s v="Fischer F344/N"/>
    <s v="M"/>
    <n v="30"/>
    <m/>
    <m/>
    <m/>
    <s v="mg/m3"/>
    <s v="N"/>
    <s v="N"/>
    <s v="N"/>
    <s v="N"/>
    <s v="Units conversion needed;"/>
    <m/>
    <n v="30000"/>
    <m/>
    <m/>
    <s v="band B"/>
    <m/>
    <x v="0"/>
    <s v=""/>
    <m/>
    <m/>
    <x v="2"/>
    <m/>
    <s v="0,3,16,30"/>
    <m/>
    <x v="1"/>
    <n v="2"/>
    <m/>
    <m/>
    <s v="N"/>
    <s v="Y"/>
    <s v="N"/>
    <s v="N"/>
    <n v="0"/>
    <n v="1"/>
    <n v="0"/>
    <n v="0"/>
  </r>
  <r>
    <n v="40"/>
    <x v="1"/>
    <s v="Additional OEB Data"/>
    <n v="100238"/>
    <m/>
    <s v="Ernest E. McConnell, 1994"/>
    <m/>
    <x v="6"/>
    <x v="7"/>
    <x v="0"/>
    <s v="26 weeks"/>
    <s v="26 weeks"/>
    <s v="Lung"/>
    <s v="Fibrosis score - histopathology mean grade 4 or greater (Table 2)"/>
    <s v="Rat"/>
    <s v="Fischer F344/N"/>
    <s v="M"/>
    <n v="30"/>
    <m/>
    <m/>
    <m/>
    <s v="mg/m3"/>
    <s v="N"/>
    <s v="N"/>
    <s v="N"/>
    <s v="N"/>
    <s v="Units conversion needed;"/>
    <m/>
    <n v="30000"/>
    <m/>
    <m/>
    <s v="band B"/>
    <m/>
    <x v="0"/>
    <s v=""/>
    <m/>
    <m/>
    <x v="2"/>
    <m/>
    <s v="0,3,16,30"/>
    <m/>
    <x v="1"/>
    <n v="2"/>
    <m/>
    <m/>
    <s v="N"/>
    <s v="N"/>
    <s v="Y"/>
    <s v="N"/>
    <n v="0"/>
    <n v="0"/>
    <n v="1"/>
    <n v="0"/>
  </r>
  <r>
    <n v="41"/>
    <x v="1"/>
    <s v="Additional OEB Data"/>
    <n v="100238"/>
    <m/>
    <s v="Ernest E. McConnell, 1994"/>
    <m/>
    <x v="6"/>
    <x v="7"/>
    <x v="0"/>
    <s v="52 weeks"/>
    <s v="52 weeks"/>
    <s v="Lung"/>
    <s v="Fibrosis score - histopathology mean grade 4 or greater (Table 2)"/>
    <s v="Rat"/>
    <s v="Fischer F344/N"/>
    <s v="M"/>
    <m/>
    <n v="30"/>
    <m/>
    <m/>
    <s v="mg/m3"/>
    <s v="N"/>
    <s v="N"/>
    <s v="Y"/>
    <s v="N"/>
    <s v="Divide LOAEL by 10;Units conversion needed;"/>
    <m/>
    <m/>
    <n v="3000"/>
    <m/>
    <m/>
    <s v="band C"/>
    <x v="1"/>
    <s v=""/>
    <m/>
    <m/>
    <x v="2"/>
    <m/>
    <s v="0,3,16,30"/>
    <m/>
    <x v="1"/>
    <n v="3"/>
    <m/>
    <m/>
    <s v="N"/>
    <s v="N"/>
    <s v="Y"/>
    <s v="N"/>
    <n v="0"/>
    <n v="0"/>
    <n v="1"/>
    <n v="0"/>
  </r>
  <r>
    <n v="42"/>
    <x v="1"/>
    <s v="Additional OEB Data"/>
    <n v="100238"/>
    <m/>
    <s v="Ernest E. McConnell, 1994"/>
    <m/>
    <x v="6"/>
    <x v="7"/>
    <x v="0"/>
    <s v="78 weeks"/>
    <s v="78 weeks"/>
    <s v="Lung"/>
    <s v="Fibrosis score - histopathology mean grade 4 or greater (Table 2)"/>
    <s v="Rat"/>
    <s v="Fischer F344/N"/>
    <s v="M"/>
    <m/>
    <n v="30"/>
    <m/>
    <m/>
    <s v="mg/m3"/>
    <s v="N"/>
    <s v="N"/>
    <s v="Y"/>
    <s v="N"/>
    <s v="Divide LOAEL by 10;Units conversion needed;"/>
    <m/>
    <m/>
    <n v="3000"/>
    <m/>
    <m/>
    <s v="band C"/>
    <x v="1"/>
    <s v=""/>
    <m/>
    <m/>
    <x v="2"/>
    <m/>
    <s v="0,3,16,30"/>
    <m/>
    <x v="1"/>
    <n v="3"/>
    <m/>
    <m/>
    <s v="N"/>
    <s v="N"/>
    <s v="Y"/>
    <s v="N"/>
    <n v="0"/>
    <n v="0"/>
    <n v="1"/>
    <n v="0"/>
  </r>
  <r>
    <n v="43"/>
    <x v="1"/>
    <s v="Additional OEB Data"/>
    <n v="100238"/>
    <m/>
    <s v="Ernest E. McConnell, 1994"/>
    <m/>
    <x v="6"/>
    <x v="7"/>
    <x v="0"/>
    <s v="104 weeks"/>
    <s v="104 weeks"/>
    <s v="Lung"/>
    <s v="Fibrosis score - histopathology mean grade 4 or greater (Table 2)"/>
    <s v="Rat"/>
    <s v="Fischer F344/N"/>
    <s v="M"/>
    <m/>
    <n v="30"/>
    <m/>
    <m/>
    <s v="mg/m3"/>
    <s v="N"/>
    <s v="N"/>
    <s v="Y"/>
    <s v="N"/>
    <s v="Divide LOAEL by 10;Units conversion needed;"/>
    <m/>
    <m/>
    <n v="3000"/>
    <m/>
    <m/>
    <s v="band C"/>
    <x v="1"/>
    <s v=""/>
    <m/>
    <m/>
    <x v="2"/>
    <m/>
    <s v="0,3,16,30"/>
    <m/>
    <x v="1"/>
    <n v="3"/>
    <m/>
    <m/>
    <s v="N"/>
    <s v="N"/>
    <s v="Y"/>
    <s v="N"/>
    <n v="0"/>
    <n v="0"/>
    <n v="1"/>
    <n v="0"/>
  </r>
  <r>
    <n v="44"/>
    <x v="1"/>
    <s v="Additional OEB Data"/>
    <n v="100238"/>
    <m/>
    <s v="Ernest E. McConnell, 1994"/>
    <m/>
    <x v="7"/>
    <x v="8"/>
    <x v="0"/>
    <s v="13 weeks"/>
    <s v="13 weeks"/>
    <s v="Lung"/>
    <s v="Fibrosis score - histopathology mean grade 4 or greater (Table 2)"/>
    <s v="Rat"/>
    <s v="Fischer F344/N"/>
    <s v="M"/>
    <n v="30"/>
    <m/>
    <m/>
    <m/>
    <s v="mg/m3"/>
    <s v="N"/>
    <s v="N"/>
    <s v="N"/>
    <s v="N"/>
    <s v="Units conversion needed;"/>
    <m/>
    <n v="30000"/>
    <m/>
    <m/>
    <s v="band B"/>
    <m/>
    <x v="0"/>
    <s v=""/>
    <m/>
    <m/>
    <x v="2"/>
    <m/>
    <s v="0,3,16,30"/>
    <m/>
    <x v="1"/>
    <n v="2"/>
    <m/>
    <m/>
    <s v="N"/>
    <s v="Y"/>
    <s v="N"/>
    <s v="N"/>
    <n v="0"/>
    <n v="1"/>
    <n v="0"/>
    <n v="0"/>
  </r>
  <r>
    <n v="45"/>
    <x v="1"/>
    <s v="Additional OEB Data"/>
    <n v="100238"/>
    <m/>
    <s v="Ernest E. McConnell, 1994"/>
    <m/>
    <x v="7"/>
    <x v="8"/>
    <x v="0"/>
    <s v="26 weeks"/>
    <s v="26 weeks"/>
    <s v="Lung"/>
    <s v="Fibrosis score - histopathology mean grade 4 or greater (Table 2)"/>
    <s v="Rat"/>
    <s v="Fischer F344/N"/>
    <s v="M"/>
    <n v="30"/>
    <m/>
    <m/>
    <m/>
    <s v="mg/m3"/>
    <s v="N"/>
    <s v="N"/>
    <s v="N"/>
    <s v="N"/>
    <s v="Units conversion needed;"/>
    <m/>
    <n v="30000"/>
    <m/>
    <m/>
    <s v="band B"/>
    <m/>
    <x v="0"/>
    <s v=""/>
    <m/>
    <m/>
    <x v="2"/>
    <m/>
    <s v="0,3,16,30"/>
    <m/>
    <x v="1"/>
    <n v="2"/>
    <m/>
    <m/>
    <s v="N"/>
    <s v="N"/>
    <s v="Y"/>
    <s v="N"/>
    <n v="0"/>
    <n v="0"/>
    <n v="1"/>
    <n v="0"/>
  </r>
  <r>
    <n v="46"/>
    <x v="1"/>
    <s v="Additional OEB Data"/>
    <n v="100238"/>
    <m/>
    <s v="Ernest E. McConnell, 1994"/>
    <m/>
    <x v="7"/>
    <x v="8"/>
    <x v="0"/>
    <s v="52 weeks"/>
    <s v="52 weeks"/>
    <s v="Lung"/>
    <s v="Fibrosis score - histopathology mean grade 4 or greater (Table 2)"/>
    <s v="Rat"/>
    <s v="Fischer F344/N"/>
    <s v="M"/>
    <n v="30"/>
    <m/>
    <m/>
    <m/>
    <s v="mg/m3"/>
    <s v="N"/>
    <s v="N"/>
    <s v="N"/>
    <s v="N"/>
    <s v="Units conversion needed;"/>
    <m/>
    <n v="30000"/>
    <m/>
    <m/>
    <s v="band B"/>
    <m/>
    <x v="0"/>
    <s v=""/>
    <m/>
    <m/>
    <x v="2"/>
    <m/>
    <s v="0,3,16,30"/>
    <m/>
    <x v="1"/>
    <n v="2"/>
    <m/>
    <m/>
    <s v="N"/>
    <s v="N"/>
    <s v="Y"/>
    <s v="N"/>
    <n v="0"/>
    <n v="0"/>
    <n v="1"/>
    <n v="0"/>
  </r>
  <r>
    <n v="47"/>
    <x v="1"/>
    <s v="Additional OEB Data"/>
    <n v="100238"/>
    <m/>
    <s v="Ernest E. McConnell, 1994"/>
    <m/>
    <x v="7"/>
    <x v="8"/>
    <x v="0"/>
    <s v="78 weeks"/>
    <s v="78 weeks"/>
    <s v="Lung"/>
    <s v="Fibrosis score - histopathology mean grade 4 or greater (Table 2)"/>
    <s v="Rat"/>
    <s v="Fischer F344/N"/>
    <s v="M"/>
    <n v="30"/>
    <m/>
    <m/>
    <m/>
    <s v="mg/m3"/>
    <s v="N"/>
    <s v="N"/>
    <s v="N"/>
    <s v="N"/>
    <s v="Units conversion needed;"/>
    <m/>
    <n v="30000"/>
    <m/>
    <m/>
    <s v="band B"/>
    <m/>
    <x v="0"/>
    <s v=""/>
    <m/>
    <m/>
    <x v="2"/>
    <m/>
    <s v="0,3,16,30"/>
    <m/>
    <x v="1"/>
    <n v="2"/>
    <m/>
    <m/>
    <s v="N"/>
    <s v="N"/>
    <s v="Y"/>
    <s v="N"/>
    <n v="0"/>
    <n v="0"/>
    <n v="1"/>
    <n v="0"/>
  </r>
  <r>
    <n v="48"/>
    <x v="1"/>
    <s v="Additional OEB Data"/>
    <n v="100238"/>
    <m/>
    <s v="Ernest E. McConnell, 1994"/>
    <m/>
    <x v="7"/>
    <x v="8"/>
    <x v="0"/>
    <s v="104 weeks"/>
    <s v="104 weeks"/>
    <s v="Lung"/>
    <s v="Fibrosis score - histopathology mean grade 4 or greater (Table 2)"/>
    <s v="Rat"/>
    <s v="Fischer F344/N"/>
    <s v="M"/>
    <n v="30"/>
    <m/>
    <m/>
    <m/>
    <s v="mg/m3"/>
    <s v="N"/>
    <s v="N"/>
    <s v="N"/>
    <s v="N"/>
    <s v="Units conversion needed;"/>
    <m/>
    <n v="30000"/>
    <m/>
    <m/>
    <s v="band B"/>
    <m/>
    <x v="0"/>
    <s v=""/>
    <m/>
    <m/>
    <x v="2"/>
    <m/>
    <s v="0,3,16,30"/>
    <m/>
    <x v="1"/>
    <n v="2"/>
    <m/>
    <m/>
    <s v="N"/>
    <s v="N"/>
    <s v="Y"/>
    <s v="N"/>
    <n v="0"/>
    <n v="0"/>
    <n v="1"/>
    <n v="0"/>
  </r>
  <r>
    <n v="49"/>
    <x v="1"/>
    <s v="Additional OEB Data"/>
    <n v="100238"/>
    <m/>
    <s v="Ernest E. McConnell, 1994"/>
    <m/>
    <x v="8"/>
    <x v="9"/>
    <x v="0"/>
    <s v="13 weeks"/>
    <s v="13 weeks"/>
    <s v="Lung"/>
    <s v="Fibrosis score - histopathology mean grade 4 or greater (Table 2)"/>
    <s v="Rat"/>
    <s v="Fischer F344/N"/>
    <s v="M"/>
    <n v="30"/>
    <m/>
    <m/>
    <m/>
    <s v="mg/m3"/>
    <s v="N"/>
    <s v="N"/>
    <s v="N"/>
    <s v="N"/>
    <s v="Units conversion needed;"/>
    <m/>
    <n v="30000"/>
    <m/>
    <m/>
    <s v="band B"/>
    <m/>
    <x v="0"/>
    <s v=""/>
    <m/>
    <m/>
    <x v="2"/>
    <m/>
    <s v="0,3,16,30"/>
    <m/>
    <x v="1"/>
    <n v="2"/>
    <m/>
    <m/>
    <s v="N"/>
    <s v="Y"/>
    <s v="N"/>
    <s v="N"/>
    <n v="0"/>
    <n v="1"/>
    <n v="0"/>
    <n v="0"/>
  </r>
  <r>
    <n v="50"/>
    <x v="1"/>
    <s v="Additional OEB Data"/>
    <n v="100238"/>
    <m/>
    <s v="Ernest E. McConnell, 1994"/>
    <m/>
    <x v="8"/>
    <x v="9"/>
    <x v="0"/>
    <s v="26 weeks"/>
    <s v="26 weeks"/>
    <s v="Lung"/>
    <s v="Fibrosis score - histopathology mean grade 4 or greater (Table 2)"/>
    <s v="Rat"/>
    <s v="Fischer F344/N"/>
    <s v="M"/>
    <n v="30"/>
    <m/>
    <m/>
    <m/>
    <s v="mg/m3"/>
    <s v="N"/>
    <s v="N"/>
    <s v="N"/>
    <s v="N"/>
    <s v="Units conversion needed;"/>
    <m/>
    <n v="30000"/>
    <m/>
    <m/>
    <s v="band B"/>
    <m/>
    <x v="0"/>
    <s v=""/>
    <m/>
    <m/>
    <x v="2"/>
    <m/>
    <s v="0,3,16,30"/>
    <m/>
    <x v="1"/>
    <n v="2"/>
    <m/>
    <m/>
    <s v="N"/>
    <s v="N"/>
    <s v="Y"/>
    <s v="N"/>
    <n v="0"/>
    <n v="0"/>
    <n v="1"/>
    <n v="0"/>
  </r>
  <r>
    <n v="51"/>
    <x v="1"/>
    <s v="Additional OEB Data"/>
    <n v="100238"/>
    <m/>
    <s v="Ernest E. McConnell, 1994"/>
    <m/>
    <x v="8"/>
    <x v="9"/>
    <x v="0"/>
    <s v="52 weeks"/>
    <s v="52 weeks"/>
    <s v="Lung"/>
    <s v="Fibrosis score - histopathology mean grade 4 or greater (Table 2)"/>
    <s v="Rat"/>
    <s v="Fischer F344/N"/>
    <s v="M"/>
    <n v="30"/>
    <m/>
    <m/>
    <m/>
    <s v="mg/m3"/>
    <s v="N"/>
    <s v="N"/>
    <s v="N"/>
    <s v="N"/>
    <s v="Units conversion needed;"/>
    <m/>
    <n v="30000"/>
    <m/>
    <m/>
    <s v="band B"/>
    <m/>
    <x v="0"/>
    <s v=""/>
    <m/>
    <m/>
    <x v="2"/>
    <m/>
    <s v="0,3,16,30"/>
    <m/>
    <x v="1"/>
    <n v="2"/>
    <m/>
    <m/>
    <s v="N"/>
    <s v="N"/>
    <s v="Y"/>
    <s v="N"/>
    <n v="0"/>
    <n v="0"/>
    <n v="1"/>
    <n v="0"/>
  </r>
  <r>
    <n v="52"/>
    <x v="1"/>
    <s v="Additional OEB Data"/>
    <n v="100238"/>
    <m/>
    <s v="Ernest E. McConnell, 1994"/>
    <m/>
    <x v="8"/>
    <x v="9"/>
    <x v="0"/>
    <s v="78 weeks"/>
    <s v="78 weeks"/>
    <s v="Lung"/>
    <s v="Fibrosis score - histopathology mean grade 4 or greater (Table 2)"/>
    <s v="Rat"/>
    <s v="Fischer F344/N"/>
    <s v="M"/>
    <n v="30"/>
    <m/>
    <m/>
    <m/>
    <s v="mg/m3"/>
    <s v="N"/>
    <s v="N"/>
    <s v="N"/>
    <s v="N"/>
    <s v="Units conversion needed;"/>
    <m/>
    <n v="30000"/>
    <m/>
    <m/>
    <s v="band B"/>
    <m/>
    <x v="0"/>
    <s v=""/>
    <m/>
    <m/>
    <x v="2"/>
    <m/>
    <s v="0,3,16,30"/>
    <m/>
    <x v="1"/>
    <n v="2"/>
    <m/>
    <m/>
    <s v="N"/>
    <s v="N"/>
    <s v="Y"/>
    <s v="N"/>
    <n v="0"/>
    <n v="0"/>
    <n v="1"/>
    <n v="0"/>
  </r>
  <r>
    <n v="53"/>
    <x v="1"/>
    <s v="Additional OEB Data"/>
    <n v="100238"/>
    <m/>
    <s v="Ernest E. McConnell, 1994"/>
    <m/>
    <x v="8"/>
    <x v="9"/>
    <x v="0"/>
    <s v="104 weeks"/>
    <s v="104 weeks"/>
    <s v="Lung"/>
    <s v="Fibrosis score - histopathology mean grade 4 or greater (Table 2)"/>
    <s v="Rat"/>
    <s v="Fischer F344/N"/>
    <s v="M"/>
    <n v="30"/>
    <m/>
    <m/>
    <m/>
    <s v="mg/m3"/>
    <s v="N"/>
    <s v="N"/>
    <s v="N"/>
    <s v="N"/>
    <s v="Units conversion needed;"/>
    <m/>
    <n v="30000"/>
    <m/>
    <m/>
    <s v="band B"/>
    <m/>
    <x v="0"/>
    <s v=""/>
    <m/>
    <m/>
    <x v="2"/>
    <m/>
    <s v="0,3,16,30"/>
    <m/>
    <x v="1"/>
    <n v="2"/>
    <m/>
    <m/>
    <s v="N"/>
    <s v="N"/>
    <s v="Y"/>
    <s v="N"/>
    <n v="0"/>
    <n v="0"/>
    <n v="1"/>
    <n v="0"/>
  </r>
  <r>
    <n v="54"/>
    <x v="1"/>
    <s v="Additional OEB Data"/>
    <n v="100238"/>
    <m/>
    <s v="Ernest E. McConnell, 1994"/>
    <m/>
    <x v="9"/>
    <x v="10"/>
    <x v="0"/>
    <s v="13 weeks"/>
    <s v="13 weeks"/>
    <s v="Lung"/>
    <s v="Fibrosis score - histopathology mean grade 4 or greater (Table 2)"/>
    <s v="Rat"/>
    <s v="Fischer F344/N"/>
    <s v="M"/>
    <n v="30"/>
    <m/>
    <m/>
    <m/>
    <s v="mg/m3"/>
    <s v="N"/>
    <s v="N"/>
    <s v="N"/>
    <s v="N"/>
    <s v="Units conversion needed;"/>
    <m/>
    <n v="30000"/>
    <m/>
    <m/>
    <s v="band B"/>
    <m/>
    <x v="0"/>
    <s v=""/>
    <m/>
    <m/>
    <x v="2"/>
    <m/>
    <s v="0,3,16,30"/>
    <m/>
    <x v="1"/>
    <n v="2"/>
    <m/>
    <m/>
    <s v="N"/>
    <s v="Y"/>
    <s v="N"/>
    <s v="N"/>
    <n v="0"/>
    <n v="1"/>
    <n v="0"/>
    <n v="0"/>
  </r>
  <r>
    <n v="55"/>
    <x v="1"/>
    <s v="Additional OEB Data"/>
    <n v="100238"/>
    <m/>
    <s v="Ernest E. McConnell, 1994"/>
    <m/>
    <x v="9"/>
    <x v="10"/>
    <x v="0"/>
    <s v="26 weeks"/>
    <s v="26 weeks"/>
    <s v="Lung"/>
    <s v="Fibrosis score - histopathology mean grade 4 or greater (Table 2)"/>
    <s v="Rat"/>
    <s v="Fischer F344/N"/>
    <s v="M"/>
    <n v="30"/>
    <m/>
    <m/>
    <m/>
    <s v="mg/m3"/>
    <s v="N"/>
    <s v="N"/>
    <s v="N"/>
    <s v="N"/>
    <s v="Units conversion needed;"/>
    <m/>
    <n v="30000"/>
    <m/>
    <m/>
    <s v="band B"/>
    <m/>
    <x v="0"/>
    <s v=""/>
    <m/>
    <m/>
    <x v="2"/>
    <m/>
    <s v="0,3,16,30"/>
    <m/>
    <x v="1"/>
    <n v="2"/>
    <m/>
    <m/>
    <s v="N"/>
    <s v="N"/>
    <s v="Y"/>
    <s v="N"/>
    <n v="0"/>
    <n v="0"/>
    <n v="1"/>
    <n v="0"/>
  </r>
  <r>
    <n v="56"/>
    <x v="1"/>
    <s v="Additional OEB Data"/>
    <n v="100238"/>
    <m/>
    <s v="Ernest E. McConnell, 1994"/>
    <m/>
    <x v="9"/>
    <x v="10"/>
    <x v="0"/>
    <s v="52 weeks"/>
    <s v="52 weeks"/>
    <s v="Lung"/>
    <s v="Fibrosis score - histopathology mean grade 4 or greater (Table 2)"/>
    <s v="Rat"/>
    <s v="Fischer F344/N"/>
    <s v="M"/>
    <n v="30"/>
    <m/>
    <m/>
    <m/>
    <s v="mg/m3"/>
    <s v="N"/>
    <s v="N"/>
    <s v="N"/>
    <s v="N"/>
    <s v="Units conversion needed;"/>
    <m/>
    <n v="30000"/>
    <m/>
    <m/>
    <s v="band B"/>
    <m/>
    <x v="0"/>
    <s v=""/>
    <m/>
    <m/>
    <x v="2"/>
    <m/>
    <s v="0,3,16,30"/>
    <m/>
    <x v="1"/>
    <n v="2"/>
    <m/>
    <m/>
    <s v="N"/>
    <s v="N"/>
    <s v="Y"/>
    <s v="N"/>
    <n v="0"/>
    <n v="0"/>
    <n v="1"/>
    <n v="0"/>
  </r>
  <r>
    <n v="57"/>
    <x v="1"/>
    <s v="Additional OEB Data"/>
    <n v="100238"/>
    <m/>
    <s v="Ernest E. McConnell, 1994"/>
    <m/>
    <x v="9"/>
    <x v="10"/>
    <x v="0"/>
    <s v="78 weeks"/>
    <s v="78 weeks"/>
    <s v="Lung"/>
    <s v="Fibrosis score - histopathology mean grade 4 or greater (Table 2)"/>
    <s v="Rat"/>
    <s v="Fischer F344/N"/>
    <s v="M"/>
    <m/>
    <n v="30"/>
    <m/>
    <m/>
    <s v="mg/m3"/>
    <s v="N"/>
    <s v="N"/>
    <s v="Y"/>
    <s v="N"/>
    <s v="Divide LOAEL by 10;Units conversion needed;"/>
    <m/>
    <m/>
    <n v="3000"/>
    <m/>
    <m/>
    <s v="band C"/>
    <x v="1"/>
    <s v=""/>
    <m/>
    <m/>
    <x v="2"/>
    <m/>
    <s v="0,3,16,30"/>
    <m/>
    <x v="1"/>
    <n v="3"/>
    <m/>
    <m/>
    <s v="N"/>
    <s v="N"/>
    <s v="Y"/>
    <s v="N"/>
    <n v="0"/>
    <n v="0"/>
    <n v="1"/>
    <n v="0"/>
  </r>
  <r>
    <n v="58"/>
    <x v="1"/>
    <s v="Additional OEB Data"/>
    <n v="100238"/>
    <m/>
    <s v="Ernest E. McConnell, 1994"/>
    <m/>
    <x v="9"/>
    <x v="10"/>
    <x v="0"/>
    <s v="104 weeks"/>
    <s v="104 weeks"/>
    <s v="Lung"/>
    <s v="Fibrosis score - histopathology mean grade 4 or greater (Table 2)"/>
    <s v="Rat"/>
    <s v="Fischer F344/N"/>
    <s v="M"/>
    <m/>
    <n v="30"/>
    <m/>
    <m/>
    <s v="mg/m3"/>
    <s v="N"/>
    <s v="N"/>
    <s v="Y"/>
    <s v="N"/>
    <s v="Divide LOAEL by 10;Units conversion needed;"/>
    <m/>
    <m/>
    <n v="3000"/>
    <m/>
    <m/>
    <s v="band C"/>
    <x v="1"/>
    <s v=""/>
    <m/>
    <m/>
    <x v="2"/>
    <m/>
    <s v="0,3,16,30"/>
    <m/>
    <x v="1"/>
    <n v="3"/>
    <m/>
    <m/>
    <s v="N"/>
    <s v="N"/>
    <s v="Y"/>
    <s v="N"/>
    <n v="0"/>
    <n v="0"/>
    <n v="1"/>
    <n v="0"/>
  </r>
  <r>
    <n v="59"/>
    <x v="1"/>
    <s v="Additional OEB Data"/>
    <n v="100238"/>
    <m/>
    <s v="Ernest E. McConnell, 1994"/>
    <m/>
    <x v="10"/>
    <x v="11"/>
    <x v="0"/>
    <s v="13 weeks"/>
    <s v="13 weeks"/>
    <s v="Lung"/>
    <s v="Fibrosis score - histopathology mean grade 4 or greater (Table 2)"/>
    <s v="Rat"/>
    <s v="Fischer F344/N"/>
    <s v="M"/>
    <n v="30"/>
    <m/>
    <m/>
    <m/>
    <s v="mg/m3"/>
    <s v="N"/>
    <s v="N"/>
    <s v="N"/>
    <s v="N"/>
    <s v="Units conversion needed;"/>
    <m/>
    <n v="30000"/>
    <m/>
    <m/>
    <s v="band B"/>
    <m/>
    <x v="0"/>
    <s v=""/>
    <m/>
    <m/>
    <x v="2"/>
    <m/>
    <s v="0,3,16,30"/>
    <m/>
    <x v="1"/>
    <n v="2"/>
    <m/>
    <m/>
    <s v="N"/>
    <s v="Y"/>
    <s v="N"/>
    <s v="N"/>
    <n v="0"/>
    <n v="1"/>
    <n v="0"/>
    <n v="0"/>
  </r>
  <r>
    <n v="60"/>
    <x v="1"/>
    <s v="Additional OEB Data"/>
    <n v="100238"/>
    <m/>
    <s v="Ernest E. McConnell, 1994"/>
    <m/>
    <x v="10"/>
    <x v="11"/>
    <x v="0"/>
    <s v="26 weeks"/>
    <s v="26 weeks"/>
    <s v="Lung"/>
    <s v="Fibrosis score - histopathology mean grade 4 or greater (Table 2)"/>
    <s v="Rat"/>
    <s v="Fischer F344/N"/>
    <s v="M"/>
    <n v="30"/>
    <m/>
    <m/>
    <m/>
    <s v="mg/m3"/>
    <s v="N"/>
    <s v="N"/>
    <s v="N"/>
    <s v="N"/>
    <s v="Units conversion needed;"/>
    <m/>
    <n v="30000"/>
    <m/>
    <m/>
    <s v="band B"/>
    <m/>
    <x v="0"/>
    <s v=""/>
    <m/>
    <m/>
    <x v="2"/>
    <m/>
    <s v="0,3,16,30"/>
    <m/>
    <x v="1"/>
    <n v="2"/>
    <m/>
    <m/>
    <s v="N"/>
    <s v="N"/>
    <s v="Y"/>
    <s v="N"/>
    <n v="0"/>
    <n v="0"/>
    <n v="1"/>
    <n v="0"/>
  </r>
  <r>
    <n v="61"/>
    <x v="1"/>
    <s v="Additional OEB Data"/>
    <n v="100238"/>
    <m/>
    <s v="Ernest E. McConnell, 1994"/>
    <m/>
    <x v="10"/>
    <x v="11"/>
    <x v="0"/>
    <s v="52 weeks"/>
    <s v="52 weeks"/>
    <s v="Lung"/>
    <s v="Fibrosis score - histopathology mean grade 4 or greater (Table 2)"/>
    <s v="Rat"/>
    <s v="Fischer F344/N"/>
    <s v="M"/>
    <n v="30"/>
    <m/>
    <m/>
    <m/>
    <s v="mg/m3"/>
    <s v="N"/>
    <s v="N"/>
    <s v="N"/>
    <s v="N"/>
    <s v="Units conversion needed;"/>
    <m/>
    <n v="30000"/>
    <m/>
    <m/>
    <s v="band B"/>
    <m/>
    <x v="0"/>
    <s v=""/>
    <m/>
    <m/>
    <x v="2"/>
    <m/>
    <s v="0,3,16,30"/>
    <m/>
    <x v="1"/>
    <n v="2"/>
    <m/>
    <m/>
    <s v="N"/>
    <s v="N"/>
    <s v="Y"/>
    <s v="N"/>
    <n v="0"/>
    <n v="0"/>
    <n v="1"/>
    <n v="0"/>
  </r>
  <r>
    <n v="62"/>
    <x v="1"/>
    <s v="Additional OEB Data"/>
    <n v="100238"/>
    <m/>
    <s v="Ernest E. McConnell, 1994"/>
    <m/>
    <x v="10"/>
    <x v="11"/>
    <x v="0"/>
    <s v="78 weeks"/>
    <s v="78 weeks"/>
    <s v="Lung"/>
    <s v="Fibrosis score - histopathology mean grade 4 or greater (Table 2)"/>
    <s v="Rat"/>
    <s v="Fischer F344/N"/>
    <s v="M"/>
    <n v="30"/>
    <m/>
    <m/>
    <m/>
    <s v="mg/m3"/>
    <s v="N"/>
    <s v="N"/>
    <s v="N"/>
    <s v="N"/>
    <s v="Units conversion needed;"/>
    <m/>
    <n v="30000"/>
    <m/>
    <m/>
    <s v="band B"/>
    <m/>
    <x v="0"/>
    <s v=""/>
    <m/>
    <m/>
    <x v="2"/>
    <m/>
    <s v="0,3,16,30"/>
    <m/>
    <x v="1"/>
    <n v="2"/>
    <m/>
    <m/>
    <s v="N"/>
    <s v="N"/>
    <s v="Y"/>
    <s v="N"/>
    <n v="0"/>
    <n v="0"/>
    <n v="1"/>
    <n v="0"/>
  </r>
  <r>
    <n v="63"/>
    <x v="1"/>
    <s v="Additional OEB Data"/>
    <n v="100238"/>
    <m/>
    <s v="Ernest E. McConnell, 1994"/>
    <m/>
    <x v="10"/>
    <x v="11"/>
    <x v="0"/>
    <s v="104 weeks"/>
    <s v="104 weeks"/>
    <s v="Lung"/>
    <s v="Fibrosis score - histopathology mean grade 4 or greater (Table 2)"/>
    <s v="Rat"/>
    <s v="Fischer F344/N"/>
    <s v="M"/>
    <n v="30"/>
    <m/>
    <m/>
    <m/>
    <s v="mg/m3"/>
    <s v="N"/>
    <s v="N"/>
    <s v="N"/>
    <s v="N"/>
    <s v="Units conversion needed;"/>
    <m/>
    <n v="30000"/>
    <m/>
    <m/>
    <s v="band B"/>
    <m/>
    <x v="0"/>
    <s v=""/>
    <m/>
    <m/>
    <x v="2"/>
    <m/>
    <s v="0,3,16,30"/>
    <m/>
    <x v="1"/>
    <n v="2"/>
    <m/>
    <m/>
    <s v="N"/>
    <s v="N"/>
    <s v="Y"/>
    <s v="N"/>
    <n v="0"/>
    <n v="0"/>
    <n v="1"/>
    <n v="0"/>
  </r>
  <r>
    <n v="64"/>
    <x v="1"/>
    <s v="Additional OEB Data"/>
    <n v="100236"/>
    <s v="10.3109/08958379509015209"/>
    <s v="R.W. Mast, 1995"/>
    <m/>
    <x v="11"/>
    <x v="12"/>
    <x v="0"/>
    <s v="13 weeks"/>
    <s v="13 weeks"/>
    <s v="Lung"/>
    <s v="Fibrosis score - histopathology mean grade 4 or greater (Table 9)"/>
    <s v="Rat"/>
    <s v="Weanling F344"/>
    <s v="M"/>
    <n v="29.1"/>
    <m/>
    <m/>
    <m/>
    <s v="mg/m3"/>
    <s v="N"/>
    <s v="N"/>
    <s v="N"/>
    <s v="N"/>
    <s v="Units conversion needed;"/>
    <m/>
    <n v="29100"/>
    <m/>
    <m/>
    <s v="band B"/>
    <m/>
    <x v="0"/>
    <s v=""/>
    <m/>
    <m/>
    <x v="2"/>
    <m/>
    <s v="0,3,9,16"/>
    <m/>
    <x v="1"/>
    <n v="2"/>
    <m/>
    <m/>
    <s v="N"/>
    <s v="Y"/>
    <s v="N"/>
    <s v="N"/>
    <n v="0"/>
    <n v="1"/>
    <n v="0"/>
    <n v="0"/>
  </r>
  <r>
    <n v="65"/>
    <x v="1"/>
    <s v="Additional OEB Data"/>
    <n v="100236"/>
    <s v="10.3109/08958379509015209"/>
    <s v="R.W. Mast, 1995"/>
    <m/>
    <x v="11"/>
    <x v="12"/>
    <x v="0"/>
    <s v="26 weeks"/>
    <s v="26 weeks"/>
    <s v="Lung"/>
    <s v="Fibrosis score - histopathology mean grade 4 or greater (Table 9)"/>
    <s v="Rat"/>
    <s v="Weanling F344"/>
    <s v="M"/>
    <n v="16.5"/>
    <n v="29.1"/>
    <m/>
    <m/>
    <s v="mg/m3"/>
    <s v="N"/>
    <s v="N"/>
    <s v="N"/>
    <s v="N"/>
    <s v="Units conversion needed;"/>
    <m/>
    <n v="16500"/>
    <m/>
    <m/>
    <s v="band B"/>
    <m/>
    <x v="0"/>
    <s v=""/>
    <m/>
    <m/>
    <x v="2"/>
    <m/>
    <s v="0,3,9,16"/>
    <m/>
    <x v="1"/>
    <n v="2"/>
    <m/>
    <m/>
    <s v="N"/>
    <s v="N"/>
    <s v="Y"/>
    <s v="N"/>
    <n v="0"/>
    <n v="0"/>
    <n v="1"/>
    <n v="0"/>
  </r>
  <r>
    <n v="66"/>
    <x v="1"/>
    <s v="Additional OEB Data"/>
    <n v="100236"/>
    <s v="10.3109/08958379509015209"/>
    <s v="R.W. Mast, 1995"/>
    <m/>
    <x v="11"/>
    <x v="12"/>
    <x v="0"/>
    <s v="52 weeks"/>
    <s v="52 weeks"/>
    <s v="Lung"/>
    <s v="Fibrosis score - histopathology mean grade 4 or greater (Table 9)"/>
    <s v="Rat"/>
    <s v="Weanling F344"/>
    <s v="M"/>
    <n v="3"/>
    <n v="8.8000000000000007"/>
    <m/>
    <m/>
    <s v="mg/m3"/>
    <s v="N"/>
    <s v="N"/>
    <s v="N"/>
    <s v="N"/>
    <s v="Units conversion needed;"/>
    <m/>
    <n v="3000"/>
    <m/>
    <m/>
    <s v="band C"/>
    <m/>
    <x v="1"/>
    <s v=""/>
    <m/>
    <m/>
    <x v="2"/>
    <m/>
    <s v="0,3,9,16"/>
    <m/>
    <x v="1"/>
    <n v="3"/>
    <m/>
    <m/>
    <s v="N"/>
    <s v="N"/>
    <s v="Y"/>
    <s v="N"/>
    <n v="0"/>
    <n v="0"/>
    <n v="1"/>
    <n v="0"/>
  </r>
  <r>
    <n v="67"/>
    <x v="1"/>
    <s v="Additional OEB Data"/>
    <n v="100236"/>
    <s v="10.3109/08958379509015209"/>
    <s v="R.W. Mast, 1995"/>
    <m/>
    <x v="11"/>
    <x v="12"/>
    <x v="0"/>
    <s v="78 weeks"/>
    <s v="78 weeks"/>
    <s v="Lung"/>
    <s v="Fibrosis score - histopathology mean grade 4 or greater (Table 9)"/>
    <s v="Rat"/>
    <s v="Weanling F344"/>
    <s v="M"/>
    <n v="3"/>
    <n v="8.8000000000000007"/>
    <m/>
    <m/>
    <s v="mg/m3"/>
    <s v="N"/>
    <s v="N"/>
    <s v="N"/>
    <s v="N"/>
    <s v="Units conversion needed;"/>
    <m/>
    <n v="3000"/>
    <m/>
    <m/>
    <s v="band C"/>
    <m/>
    <x v="1"/>
    <s v=""/>
    <m/>
    <m/>
    <x v="2"/>
    <m/>
    <s v="0,3,9,16"/>
    <m/>
    <x v="1"/>
    <n v="3"/>
    <m/>
    <m/>
    <s v="N"/>
    <s v="N"/>
    <s v="Y"/>
    <s v="N"/>
    <n v="0"/>
    <n v="0"/>
    <n v="1"/>
    <n v="0"/>
  </r>
  <r>
    <n v="68"/>
    <x v="1"/>
    <s v="Additional OEB Data"/>
    <n v="100236"/>
    <s v="10.3109/08958379509015209"/>
    <s v="R.W. Mast, 1995"/>
    <m/>
    <x v="11"/>
    <x v="12"/>
    <x v="0"/>
    <s v="104 weeks"/>
    <s v="104 weeks"/>
    <s v="Lung"/>
    <s v="Fibrosis score - histopathology mean grade 4 or greater (Table 9)"/>
    <s v="Rat"/>
    <s v="Weanling F344"/>
    <s v="M"/>
    <n v="3"/>
    <n v="8.8000000000000007"/>
    <m/>
    <m/>
    <s v="mg/m3"/>
    <s v="N"/>
    <s v="N"/>
    <s v="N"/>
    <s v="N"/>
    <s v="Units conversion needed;"/>
    <m/>
    <n v="3000"/>
    <m/>
    <m/>
    <s v="band C"/>
    <m/>
    <x v="1"/>
    <s v=""/>
    <m/>
    <m/>
    <x v="2"/>
    <m/>
    <s v="0,3,9,16"/>
    <m/>
    <x v="1"/>
    <n v="3"/>
    <m/>
    <m/>
    <s v="N"/>
    <s v="N"/>
    <s v="Y"/>
    <s v="N"/>
    <n v="0"/>
    <n v="0"/>
    <n v="1"/>
    <n v="0"/>
  </r>
  <r>
    <n v="69"/>
    <x v="1"/>
    <s v="Additional OEB Data"/>
    <n v="100235"/>
    <s v="10.3109/08958379509015208"/>
    <s v="R.W. Mast, 1995(b)"/>
    <m/>
    <x v="12"/>
    <x v="13"/>
    <x v="0"/>
    <s v="13 weeks"/>
    <s v="13 weeks"/>
    <s v="Lung"/>
    <s v="Fibrosis score - histopathology mean grade 4 or greater (Table 7)"/>
    <s v="Rat"/>
    <s v="Weanling F344"/>
    <s v="M"/>
    <n v="29.1"/>
    <m/>
    <m/>
    <m/>
    <s v="mg/m3"/>
    <s v="N"/>
    <s v="N"/>
    <s v="N"/>
    <s v="N"/>
    <s v="Units conversion needed;"/>
    <m/>
    <n v="29100"/>
    <m/>
    <m/>
    <s v="band B"/>
    <m/>
    <x v="0"/>
    <s v=""/>
    <m/>
    <m/>
    <x v="2"/>
    <m/>
    <m/>
    <m/>
    <x v="1"/>
    <n v="2"/>
    <m/>
    <m/>
    <s v="N"/>
    <s v="Y"/>
    <s v="N"/>
    <s v="N"/>
    <n v="0"/>
    <n v="1"/>
    <n v="0"/>
    <n v="0"/>
  </r>
  <r>
    <n v="70"/>
    <x v="1"/>
    <s v="Additional OEB Data"/>
    <n v="100235"/>
    <s v="10.3109/08958379509015208"/>
    <s v="R.W. Mast, 1995(b)"/>
    <m/>
    <x v="12"/>
    <x v="13"/>
    <x v="0"/>
    <s v="26 weeks"/>
    <s v="26 weeks"/>
    <s v="Lung"/>
    <s v="Fibrosis score - histopathology mean grade 4 or greater (Table 7)"/>
    <s v="Rat"/>
    <s v="Weanling F344"/>
    <s v="M"/>
    <m/>
    <n v="29.1"/>
    <m/>
    <m/>
    <s v="mg/m3"/>
    <s v="N"/>
    <s v="N"/>
    <s v="Y"/>
    <s v="N"/>
    <s v="Divide LOAEL by 10;Units conversion needed;"/>
    <m/>
    <m/>
    <n v="2910"/>
    <m/>
    <m/>
    <s v="band C"/>
    <x v="1"/>
    <s v=""/>
    <m/>
    <m/>
    <x v="2"/>
    <m/>
    <m/>
    <m/>
    <x v="1"/>
    <n v="3"/>
    <m/>
    <m/>
    <s v="N"/>
    <s v="N"/>
    <s v="Y"/>
    <s v="N"/>
    <n v="0"/>
    <n v="0"/>
    <n v="1"/>
    <n v="0"/>
  </r>
  <r>
    <n v="71"/>
    <x v="1"/>
    <s v="Additional OEB Data"/>
    <n v="100235"/>
    <s v="10.3109/08958379509015208"/>
    <s v="R.W. Mast, 1995(b)"/>
    <m/>
    <x v="12"/>
    <x v="13"/>
    <x v="0"/>
    <s v="39 weeks"/>
    <s v="39 weeks"/>
    <s v="Lung"/>
    <s v="Fibrosis score - histopathology mean grade 4 or greater (Table 7)"/>
    <s v="Rat"/>
    <s v="Weanling F344"/>
    <s v="M"/>
    <m/>
    <n v="29.1"/>
    <m/>
    <m/>
    <s v="mg/m3"/>
    <s v="N"/>
    <s v="N"/>
    <s v="Y"/>
    <s v="N"/>
    <s v="Divide LOAEL by 10;Units conversion needed;"/>
    <m/>
    <m/>
    <n v="2910"/>
    <m/>
    <m/>
    <s v="band C"/>
    <x v="1"/>
    <s v=""/>
    <m/>
    <m/>
    <x v="2"/>
    <m/>
    <m/>
    <m/>
    <x v="1"/>
    <n v="3"/>
    <m/>
    <m/>
    <s v="N"/>
    <s v="N"/>
    <s v="Y"/>
    <s v="N"/>
    <n v="0"/>
    <n v="0"/>
    <n v="1"/>
    <n v="0"/>
  </r>
  <r>
    <n v="72"/>
    <x v="1"/>
    <s v="Additional OEB Data"/>
    <n v="100235"/>
    <s v="10.3109/08958379509015208"/>
    <s v="R.W. Mast, 1995(b)"/>
    <m/>
    <x v="12"/>
    <x v="13"/>
    <x v="0"/>
    <s v="52 weeks"/>
    <s v="52 weeks"/>
    <s v="Lung"/>
    <s v="Fibrosis score - histopathology mean grade 4 or greater (Table 7)"/>
    <s v="Rat"/>
    <s v="Weanling F344"/>
    <s v="M"/>
    <m/>
    <n v="29.1"/>
    <m/>
    <m/>
    <s v="mg/m3"/>
    <s v="N"/>
    <s v="N"/>
    <s v="Y"/>
    <s v="N"/>
    <s v="Divide LOAEL by 10;Units conversion needed;"/>
    <m/>
    <m/>
    <n v="2910"/>
    <m/>
    <m/>
    <s v="band C"/>
    <x v="1"/>
    <s v=""/>
    <m/>
    <m/>
    <x v="2"/>
    <m/>
    <m/>
    <m/>
    <x v="1"/>
    <n v="3"/>
    <m/>
    <m/>
    <s v="N"/>
    <s v="N"/>
    <s v="Y"/>
    <s v="N"/>
    <n v="0"/>
    <n v="0"/>
    <n v="1"/>
    <n v="0"/>
  </r>
  <r>
    <n v="73"/>
    <x v="1"/>
    <s v="Additional OEB Data"/>
    <n v="100235"/>
    <s v="10.3109/08958379509015208"/>
    <s v="R.W. Mast, 1995(b)"/>
    <m/>
    <x v="12"/>
    <x v="13"/>
    <x v="0"/>
    <s v="65 weeks"/>
    <s v="65 weeks"/>
    <s v="Lung"/>
    <s v="Fibrosis score - histopathology mean grade 4 or greater (Table 7)"/>
    <s v="Rat"/>
    <s v="Weanling F344"/>
    <s v="M"/>
    <m/>
    <n v="29.1"/>
    <m/>
    <m/>
    <s v="mg/m3"/>
    <s v="N"/>
    <s v="N"/>
    <s v="Y"/>
    <s v="N"/>
    <s v="Divide LOAEL by 10;Units conversion needed;"/>
    <m/>
    <m/>
    <n v="2910"/>
    <m/>
    <m/>
    <s v="band C"/>
    <x v="1"/>
    <s v=""/>
    <m/>
    <m/>
    <x v="2"/>
    <m/>
    <m/>
    <m/>
    <x v="1"/>
    <n v="3"/>
    <m/>
    <m/>
    <s v="N"/>
    <s v="N"/>
    <s v="Y"/>
    <s v="N"/>
    <n v="0"/>
    <n v="0"/>
    <n v="1"/>
    <n v="0"/>
  </r>
  <r>
    <n v="74"/>
    <x v="1"/>
    <s v="Additional OEB Data"/>
    <n v="100235"/>
    <s v="10.3109/08958379509015208"/>
    <s v="R.W. Mast, 1995(b)"/>
    <m/>
    <x v="12"/>
    <x v="13"/>
    <x v="0"/>
    <s v="78 weeks"/>
    <s v="78 weeks"/>
    <s v="Lung"/>
    <s v="Fibrosis score - histopathology mean grade 4 or greater (Table 7)"/>
    <s v="Rat"/>
    <s v="Weanling F344"/>
    <s v="M"/>
    <m/>
    <n v="29.1"/>
    <m/>
    <m/>
    <s v="mg/m3"/>
    <s v="N"/>
    <s v="N"/>
    <s v="Y"/>
    <s v="N"/>
    <s v="Divide LOAEL by 10;Units conversion needed;"/>
    <m/>
    <m/>
    <n v="2910"/>
    <m/>
    <m/>
    <s v="band C"/>
    <x v="1"/>
    <s v=""/>
    <m/>
    <m/>
    <x v="2"/>
    <m/>
    <m/>
    <m/>
    <x v="1"/>
    <n v="3"/>
    <m/>
    <m/>
    <s v="N"/>
    <s v="N"/>
    <s v="Y"/>
    <s v="N"/>
    <n v="0"/>
    <n v="0"/>
    <n v="1"/>
    <n v="0"/>
  </r>
  <r>
    <n v="75"/>
    <x v="1"/>
    <s v="Additional OEB Data"/>
    <n v="100235"/>
    <s v="10.3109/08958379509015208"/>
    <s v="R.W. Mast, 1995(b)"/>
    <m/>
    <x v="12"/>
    <x v="13"/>
    <x v="0"/>
    <s v="104 weeks"/>
    <s v="104 weeks"/>
    <s v="Lung"/>
    <s v="Fibrosis score - histopathology mean grade 4 or greater (Table 7)"/>
    <s v="Rat"/>
    <s v="Weanling F344"/>
    <s v="M"/>
    <m/>
    <n v="29.1"/>
    <m/>
    <m/>
    <s v="mg/m3"/>
    <s v="N"/>
    <s v="N"/>
    <s v="Y"/>
    <s v="N"/>
    <s v="Divide LOAEL by 10;Units conversion needed;"/>
    <m/>
    <m/>
    <n v="2910"/>
    <m/>
    <m/>
    <s v="band C"/>
    <x v="1"/>
    <s v=""/>
    <m/>
    <m/>
    <x v="2"/>
    <m/>
    <m/>
    <m/>
    <x v="1"/>
    <n v="3"/>
    <m/>
    <m/>
    <s v="N"/>
    <s v="N"/>
    <s v="Y"/>
    <s v="N"/>
    <n v="0"/>
    <n v="0"/>
    <n v="1"/>
    <n v="0"/>
  </r>
  <r>
    <n v="76"/>
    <x v="1"/>
    <s v="Additional OEB Data"/>
    <n v="100235"/>
    <s v="10.3109/08958379509015208"/>
    <s v="R.W. Mast, 1995(b)"/>
    <m/>
    <x v="13"/>
    <x v="14"/>
    <x v="0"/>
    <s v="13 weeks"/>
    <s v="13 weeks"/>
    <s v="Lung"/>
    <s v="Fibrosis score - histopathology mean grade 4 or greater (Table 7)"/>
    <s v="Rat"/>
    <s v="Weanling F344"/>
    <s v="M"/>
    <n v="28.9"/>
    <m/>
    <m/>
    <m/>
    <s v="mg/m3"/>
    <s v="N"/>
    <s v="N"/>
    <s v="N"/>
    <s v="N"/>
    <s v="Units conversion needed;"/>
    <m/>
    <n v="28900"/>
    <m/>
    <m/>
    <s v="band B"/>
    <m/>
    <x v="0"/>
    <s v=""/>
    <m/>
    <m/>
    <x v="2"/>
    <m/>
    <m/>
    <m/>
    <x v="1"/>
    <n v="2"/>
    <m/>
    <m/>
    <s v="N"/>
    <s v="Y"/>
    <s v="N"/>
    <s v="N"/>
    <n v="0"/>
    <n v="1"/>
    <n v="0"/>
    <n v="0"/>
  </r>
  <r>
    <n v="77"/>
    <x v="1"/>
    <s v="Additional OEB Data"/>
    <n v="100235"/>
    <s v="10.3109/08958379509015208"/>
    <s v="R.W. Mast, 1995(b)"/>
    <m/>
    <x v="13"/>
    <x v="14"/>
    <x v="0"/>
    <s v="26 weeks"/>
    <s v="26 weeks"/>
    <s v="Lung"/>
    <s v="Fibrosis score - histopathology mean grade 4 or greater (Table 7)"/>
    <s v="Rat"/>
    <s v="Weanling F344"/>
    <s v="M"/>
    <n v="28.9"/>
    <m/>
    <m/>
    <m/>
    <s v="mg/m3"/>
    <s v="N"/>
    <s v="N"/>
    <s v="N"/>
    <s v="N"/>
    <s v="Units conversion needed;"/>
    <m/>
    <n v="28900"/>
    <m/>
    <m/>
    <s v="band B"/>
    <m/>
    <x v="0"/>
    <s v=""/>
    <m/>
    <m/>
    <x v="2"/>
    <m/>
    <m/>
    <m/>
    <x v="1"/>
    <n v="2"/>
    <m/>
    <m/>
    <s v="N"/>
    <s v="N"/>
    <s v="Y"/>
    <s v="N"/>
    <n v="0"/>
    <n v="0"/>
    <n v="1"/>
    <n v="0"/>
  </r>
  <r>
    <n v="78"/>
    <x v="1"/>
    <s v="Additional OEB Data"/>
    <n v="100235"/>
    <s v="10.3109/08958379509015208"/>
    <s v="R.W. Mast, 1995(b)"/>
    <m/>
    <x v="13"/>
    <x v="14"/>
    <x v="0"/>
    <s v="39 weeks"/>
    <s v="39 weeks"/>
    <s v="Lung"/>
    <s v="Fibrosis score - histopathology mean grade 4 or greater (Table 7)"/>
    <s v="Rat"/>
    <s v="Weanling F344"/>
    <s v="M"/>
    <m/>
    <n v="28.9"/>
    <m/>
    <m/>
    <s v="mg/m3"/>
    <s v="N"/>
    <s v="N"/>
    <s v="Y"/>
    <s v="N"/>
    <s v="Divide LOAEL by 10;Units conversion needed;"/>
    <m/>
    <m/>
    <n v="2889.9999999999995"/>
    <m/>
    <m/>
    <s v="band C"/>
    <x v="1"/>
    <s v=""/>
    <m/>
    <m/>
    <x v="2"/>
    <m/>
    <m/>
    <m/>
    <x v="1"/>
    <n v="3"/>
    <m/>
    <m/>
    <s v="N"/>
    <s v="N"/>
    <s v="Y"/>
    <s v="N"/>
    <n v="0"/>
    <n v="0"/>
    <n v="1"/>
    <n v="0"/>
  </r>
  <r>
    <n v="79"/>
    <x v="1"/>
    <s v="Additional OEB Data"/>
    <n v="100235"/>
    <s v="10.3109/08958379509015208"/>
    <s v="R.W. Mast, 1995(b)"/>
    <m/>
    <x v="13"/>
    <x v="14"/>
    <x v="0"/>
    <s v="52 weeks"/>
    <s v="52 weeks"/>
    <s v="Lung"/>
    <s v="Fibrosis score - histopathology mean grade 4 or greater (Table 7)"/>
    <s v="Rat"/>
    <s v="Weanling F344"/>
    <s v="M"/>
    <m/>
    <n v="28.9"/>
    <m/>
    <m/>
    <s v="mg/m3"/>
    <s v="N"/>
    <s v="N"/>
    <s v="Y"/>
    <s v="N"/>
    <s v="Divide LOAEL by 10;Units conversion needed;"/>
    <m/>
    <m/>
    <n v="2889.9999999999995"/>
    <m/>
    <m/>
    <s v="band C"/>
    <x v="1"/>
    <s v=""/>
    <m/>
    <m/>
    <x v="2"/>
    <m/>
    <m/>
    <m/>
    <x v="1"/>
    <n v="3"/>
    <m/>
    <m/>
    <s v="N"/>
    <s v="N"/>
    <s v="Y"/>
    <s v="N"/>
    <n v="0"/>
    <n v="0"/>
    <n v="1"/>
    <n v="0"/>
  </r>
  <r>
    <n v="80"/>
    <x v="1"/>
    <s v="Additional OEB Data"/>
    <n v="100235"/>
    <s v="10.3109/08958379509015208"/>
    <s v="R.W. Mast, 1995(b)"/>
    <m/>
    <x v="13"/>
    <x v="14"/>
    <x v="0"/>
    <s v="65 weeks"/>
    <s v="65 weeks"/>
    <s v="Lung"/>
    <s v="Fibrosis score - histopathology mean grade 4 or greater (Table 7)"/>
    <s v="Rat"/>
    <s v="Weanling F344"/>
    <s v="M"/>
    <m/>
    <n v="28.9"/>
    <m/>
    <m/>
    <s v="mg/m3"/>
    <s v="N"/>
    <s v="N"/>
    <s v="Y"/>
    <s v="N"/>
    <s v="Divide LOAEL by 10;Units conversion needed;"/>
    <m/>
    <m/>
    <n v="2889.9999999999995"/>
    <m/>
    <m/>
    <s v="band C"/>
    <x v="1"/>
    <s v=""/>
    <m/>
    <m/>
    <x v="2"/>
    <m/>
    <m/>
    <m/>
    <x v="1"/>
    <n v="3"/>
    <m/>
    <m/>
    <s v="N"/>
    <s v="N"/>
    <s v="Y"/>
    <s v="N"/>
    <n v="0"/>
    <n v="0"/>
    <n v="1"/>
    <n v="0"/>
  </r>
  <r>
    <n v="81"/>
    <x v="1"/>
    <s v="Additional OEB Data"/>
    <n v="100235"/>
    <s v="10.3109/08958379509015208"/>
    <s v="R.W. Mast, 1995(b)"/>
    <m/>
    <x v="13"/>
    <x v="14"/>
    <x v="0"/>
    <s v="78 weeks"/>
    <s v="78 weeks"/>
    <s v="Lung"/>
    <s v="Fibrosis score - histopathology mean grade 4 or greater (Table 7)"/>
    <s v="Rat"/>
    <s v="Weanling F344"/>
    <s v="M"/>
    <m/>
    <n v="28.9"/>
    <m/>
    <m/>
    <s v="mg/m3"/>
    <s v="N"/>
    <s v="N"/>
    <s v="Y"/>
    <s v="N"/>
    <s v="Divide LOAEL by 10;Units conversion needed;"/>
    <m/>
    <m/>
    <n v="2889.9999999999995"/>
    <m/>
    <m/>
    <s v="band C"/>
    <x v="1"/>
    <s v=""/>
    <m/>
    <m/>
    <x v="2"/>
    <m/>
    <m/>
    <m/>
    <x v="1"/>
    <n v="3"/>
    <m/>
    <m/>
    <s v="N"/>
    <s v="N"/>
    <s v="Y"/>
    <s v="N"/>
    <n v="0"/>
    <n v="0"/>
    <n v="1"/>
    <n v="0"/>
  </r>
  <r>
    <n v="82"/>
    <x v="1"/>
    <s v="Additional OEB Data"/>
    <n v="100235"/>
    <s v="10.3109/08958379509015208"/>
    <s v="R.W. Mast, 1995(b)"/>
    <m/>
    <x v="13"/>
    <x v="14"/>
    <x v="0"/>
    <s v="104 weeks"/>
    <s v="104 weeks"/>
    <s v="Lung"/>
    <s v="Fibrosis score - histopathology mean grade 4 or greater (Table 7)"/>
    <s v="Rat"/>
    <s v="Weanling F344"/>
    <s v="M"/>
    <m/>
    <n v="28.9"/>
    <m/>
    <m/>
    <s v="mg/m3"/>
    <s v="N"/>
    <s v="N"/>
    <s v="Y"/>
    <s v="N"/>
    <s v="Divide LOAEL by 10;Units conversion needed;"/>
    <m/>
    <m/>
    <n v="2889.9999999999995"/>
    <m/>
    <m/>
    <s v="band C"/>
    <x v="1"/>
    <s v=""/>
    <m/>
    <m/>
    <x v="2"/>
    <m/>
    <m/>
    <m/>
    <x v="1"/>
    <n v="3"/>
    <m/>
    <m/>
    <s v="N"/>
    <s v="N"/>
    <s v="Y"/>
    <s v="N"/>
    <n v="0"/>
    <n v="0"/>
    <n v="1"/>
    <n v="0"/>
  </r>
  <r>
    <n v="83"/>
    <x v="1"/>
    <s v="Additional OEB Data"/>
    <n v="100235"/>
    <s v="10.3109/08958379509015208"/>
    <s v="R.W. Mast, 1995(b)"/>
    <m/>
    <x v="14"/>
    <x v="15"/>
    <x v="0"/>
    <s v="13 weeks"/>
    <s v="13 weeks"/>
    <s v="Lung"/>
    <s v="Fibrosis score - histopathology mean grade 4 or greater (Table 7)"/>
    <s v="Rat"/>
    <s v="Weanling F344"/>
    <s v="M"/>
    <n v="29.2"/>
    <m/>
    <m/>
    <m/>
    <s v="mg/m3"/>
    <s v="N"/>
    <s v="N"/>
    <s v="N"/>
    <s v="N"/>
    <s v="Units conversion needed;"/>
    <m/>
    <n v="29200"/>
    <m/>
    <m/>
    <s v="band B"/>
    <m/>
    <x v="0"/>
    <s v=""/>
    <m/>
    <m/>
    <x v="2"/>
    <m/>
    <m/>
    <m/>
    <x v="1"/>
    <n v="2"/>
    <m/>
    <m/>
    <s v="N"/>
    <s v="Y"/>
    <s v="N"/>
    <s v="N"/>
    <n v="0"/>
    <n v="1"/>
    <n v="0"/>
    <n v="0"/>
  </r>
  <r>
    <n v="84"/>
    <x v="1"/>
    <s v="Additional OEB Data"/>
    <n v="100235"/>
    <s v="10.3109/08958379509015208"/>
    <s v="R.W. Mast, 1995(b)"/>
    <m/>
    <x v="14"/>
    <x v="15"/>
    <x v="0"/>
    <s v="26 weeks"/>
    <s v="26 weeks"/>
    <s v="Lung"/>
    <s v="Fibrosis score - histopathology mean grade 4 or greater (Table 7)"/>
    <s v="Rat"/>
    <s v="Weanling F344"/>
    <s v="M"/>
    <m/>
    <n v="29.2"/>
    <m/>
    <m/>
    <s v="mg/m3"/>
    <s v="N"/>
    <s v="N"/>
    <s v="Y"/>
    <s v="N"/>
    <s v="Divide LOAEL by 10;Units conversion needed;"/>
    <m/>
    <m/>
    <n v="2920"/>
    <m/>
    <m/>
    <s v="band C"/>
    <x v="1"/>
    <s v=""/>
    <m/>
    <m/>
    <x v="2"/>
    <m/>
    <m/>
    <m/>
    <x v="1"/>
    <n v="3"/>
    <m/>
    <m/>
    <s v="N"/>
    <s v="N"/>
    <s v="Y"/>
    <s v="N"/>
    <n v="0"/>
    <n v="0"/>
    <n v="1"/>
    <n v="0"/>
  </r>
  <r>
    <n v="85"/>
    <x v="1"/>
    <s v="Additional OEB Data"/>
    <n v="100235"/>
    <s v="10.3109/08958379509015208"/>
    <s v="R.W. Mast, 1995(b)"/>
    <m/>
    <x v="14"/>
    <x v="15"/>
    <x v="0"/>
    <s v="39 weeks"/>
    <s v="39 weeks"/>
    <s v="Lung"/>
    <s v="Fibrosis score - histopathology mean grade 4 or greater (Table 7)"/>
    <s v="Rat"/>
    <s v="Weanling F344"/>
    <s v="M"/>
    <m/>
    <n v="29.2"/>
    <m/>
    <m/>
    <s v="mg/m3"/>
    <s v="N"/>
    <s v="N"/>
    <s v="Y"/>
    <s v="N"/>
    <s v="Divide LOAEL by 10;Units conversion needed;"/>
    <m/>
    <m/>
    <n v="2920"/>
    <m/>
    <m/>
    <s v="band C"/>
    <x v="1"/>
    <s v=""/>
    <m/>
    <m/>
    <x v="2"/>
    <m/>
    <m/>
    <m/>
    <x v="1"/>
    <n v="3"/>
    <m/>
    <m/>
    <s v="N"/>
    <s v="N"/>
    <s v="Y"/>
    <s v="N"/>
    <n v="0"/>
    <n v="0"/>
    <n v="1"/>
    <n v="0"/>
  </r>
  <r>
    <n v="86"/>
    <x v="1"/>
    <s v="Additional OEB Data"/>
    <n v="100235"/>
    <s v="10.3109/08958379509015208"/>
    <s v="R.W. Mast, 1995(b)"/>
    <m/>
    <x v="14"/>
    <x v="15"/>
    <x v="0"/>
    <s v="52 weeks"/>
    <s v="52 weeks"/>
    <s v="Lung"/>
    <s v="Fibrosis score - histopathology mean grade 4 or greater (Table 7)"/>
    <s v="Rat"/>
    <s v="Weanling F344"/>
    <s v="M"/>
    <m/>
    <n v="29.2"/>
    <m/>
    <m/>
    <s v="mg/m3"/>
    <s v="N"/>
    <s v="N"/>
    <s v="Y"/>
    <s v="N"/>
    <s v="Divide LOAEL by 10;Units conversion needed;"/>
    <m/>
    <m/>
    <n v="2920"/>
    <m/>
    <m/>
    <s v="band C"/>
    <x v="1"/>
    <s v=""/>
    <m/>
    <m/>
    <x v="2"/>
    <m/>
    <m/>
    <m/>
    <x v="1"/>
    <n v="3"/>
    <m/>
    <m/>
    <s v="N"/>
    <s v="N"/>
    <s v="Y"/>
    <s v="N"/>
    <n v="0"/>
    <n v="0"/>
    <n v="1"/>
    <n v="0"/>
  </r>
  <r>
    <n v="87"/>
    <x v="1"/>
    <s v="Additional OEB Data"/>
    <n v="100235"/>
    <s v="10.3109/08958379509015208"/>
    <s v="R.W. Mast, 1995(b)"/>
    <m/>
    <x v="14"/>
    <x v="15"/>
    <x v="0"/>
    <s v="65 weeks"/>
    <s v="65 weeks"/>
    <s v="Lung"/>
    <s v="Fibrosis score - histopathology mean grade 4 or greater (Table 7)"/>
    <s v="Rat"/>
    <s v="Weanling F344"/>
    <s v="M"/>
    <m/>
    <n v="29.2"/>
    <m/>
    <m/>
    <s v="mg/m3"/>
    <s v="N"/>
    <s v="N"/>
    <s v="Y"/>
    <s v="N"/>
    <s v="Divide LOAEL by 10;Units conversion needed;"/>
    <m/>
    <m/>
    <n v="2920"/>
    <m/>
    <m/>
    <s v="band C"/>
    <x v="1"/>
    <s v=""/>
    <m/>
    <m/>
    <x v="2"/>
    <m/>
    <m/>
    <m/>
    <x v="1"/>
    <n v="3"/>
    <m/>
    <m/>
    <s v="N"/>
    <s v="N"/>
    <s v="Y"/>
    <s v="N"/>
    <n v="0"/>
    <n v="0"/>
    <n v="1"/>
    <n v="0"/>
  </r>
  <r>
    <n v="88"/>
    <x v="1"/>
    <s v="Additional OEB Data"/>
    <n v="100235"/>
    <s v="10.3109/08958379509015208"/>
    <s v="R.W. Mast, 1995(b)"/>
    <m/>
    <x v="14"/>
    <x v="15"/>
    <x v="0"/>
    <s v="78 weeks"/>
    <s v="78 weeks"/>
    <s v="Lung"/>
    <s v="Fibrosis score - histopathology mean grade 4 or greater (Table 7)"/>
    <s v="Rat"/>
    <s v="Weanling F344"/>
    <s v="M"/>
    <m/>
    <n v="29.2"/>
    <m/>
    <m/>
    <s v="mg/m3"/>
    <s v="N"/>
    <s v="N"/>
    <s v="Y"/>
    <s v="N"/>
    <s v="Divide LOAEL by 10;Units conversion needed;"/>
    <m/>
    <m/>
    <n v="2920"/>
    <m/>
    <m/>
    <s v="band C"/>
    <x v="1"/>
    <s v=""/>
    <m/>
    <m/>
    <x v="2"/>
    <m/>
    <m/>
    <m/>
    <x v="1"/>
    <n v="3"/>
    <m/>
    <m/>
    <s v="N"/>
    <s v="N"/>
    <s v="Y"/>
    <s v="N"/>
    <n v="0"/>
    <n v="0"/>
    <n v="1"/>
    <n v="0"/>
  </r>
  <r>
    <n v="89"/>
    <x v="1"/>
    <s v="Additional OEB Data"/>
    <n v="100235"/>
    <s v="10.3109/08958379509015208"/>
    <s v="R.W. Mast, 1995(b)"/>
    <m/>
    <x v="14"/>
    <x v="15"/>
    <x v="0"/>
    <s v="104 weeks"/>
    <s v="104 weeks"/>
    <s v="Lung"/>
    <s v="Fibrosis score - histopathology mean grade 4 or greater (Table 7)"/>
    <s v="Rat"/>
    <s v="Weanling F344"/>
    <s v="M"/>
    <m/>
    <n v="29.2"/>
    <m/>
    <m/>
    <s v="mg/m3"/>
    <s v="N"/>
    <s v="N"/>
    <s v="Y"/>
    <s v="N"/>
    <s v="Divide LOAEL by 10;Units conversion needed;"/>
    <m/>
    <m/>
    <n v="2920"/>
    <m/>
    <m/>
    <s v="band C"/>
    <x v="1"/>
    <s v=""/>
    <m/>
    <m/>
    <x v="2"/>
    <m/>
    <m/>
    <m/>
    <x v="1"/>
    <n v="3"/>
    <m/>
    <m/>
    <s v="N"/>
    <s v="N"/>
    <s v="Y"/>
    <s v="N"/>
    <n v="0"/>
    <n v="0"/>
    <n v="1"/>
    <n v="0"/>
  </r>
  <r>
    <n v="90"/>
    <x v="1"/>
    <s v="Additional OEB Data"/>
    <n v="100235"/>
    <s v="10.3109/08958379509015208"/>
    <s v="R.W. Mast, 1995(b)"/>
    <m/>
    <x v="15"/>
    <x v="16"/>
    <x v="0"/>
    <s v="13 weeks"/>
    <s v="13 weeks"/>
    <s v="Lung"/>
    <s v="Fibrosis score - histopathology mean grade 4 or greater (Table 7)"/>
    <s v="Rat"/>
    <s v="Weanling F344"/>
    <s v="M"/>
    <n v="30.1"/>
    <m/>
    <m/>
    <m/>
    <s v="mg/m3"/>
    <s v="N"/>
    <s v="N"/>
    <s v="N"/>
    <s v="N"/>
    <s v="Units conversion needed;"/>
    <m/>
    <n v="30100"/>
    <m/>
    <m/>
    <s v="band A"/>
    <m/>
    <x v="6"/>
    <s v=""/>
    <m/>
    <m/>
    <x v="2"/>
    <m/>
    <m/>
    <m/>
    <x v="1"/>
    <n v="1"/>
    <m/>
    <m/>
    <s v="N"/>
    <s v="Y"/>
    <s v="N"/>
    <s v="N"/>
    <n v="0"/>
    <n v="1"/>
    <n v="0"/>
    <n v="0"/>
  </r>
  <r>
    <n v="91"/>
    <x v="1"/>
    <s v="Additional OEB Data"/>
    <n v="100235"/>
    <s v="10.3109/08958379509015208"/>
    <s v="R.W. Mast, 1995(b)"/>
    <m/>
    <x v="15"/>
    <x v="16"/>
    <x v="0"/>
    <s v="26 weeks"/>
    <s v="26 weeks"/>
    <s v="Lung"/>
    <s v="Fibrosis score - histopathology mean grade 4 or greater (Table 7)"/>
    <s v="Rat"/>
    <s v="Weanling F344"/>
    <s v="M"/>
    <n v="30.1"/>
    <m/>
    <m/>
    <m/>
    <s v="mg/m3"/>
    <s v="N"/>
    <s v="N"/>
    <s v="N"/>
    <s v="N"/>
    <s v="Units conversion needed;"/>
    <m/>
    <n v="30100"/>
    <m/>
    <m/>
    <s v="band A"/>
    <m/>
    <x v="6"/>
    <s v=""/>
    <m/>
    <m/>
    <x v="2"/>
    <m/>
    <m/>
    <m/>
    <x v="1"/>
    <n v="1"/>
    <m/>
    <m/>
    <s v="N"/>
    <s v="N"/>
    <s v="Y"/>
    <s v="N"/>
    <n v="0"/>
    <n v="0"/>
    <n v="1"/>
    <n v="0"/>
  </r>
  <r>
    <n v="92"/>
    <x v="1"/>
    <s v="Additional OEB Data"/>
    <n v="100235"/>
    <s v="10.3109/08958379509015208"/>
    <s v="R.W. Mast, 1995(b)"/>
    <m/>
    <x v="15"/>
    <x v="16"/>
    <x v="0"/>
    <s v="39 weeks"/>
    <s v="39 weeks"/>
    <s v="Lung"/>
    <s v="Fibrosis score - histopathology mean grade 4 or greater (Table 7)"/>
    <s v="Rat"/>
    <s v="Weanling F344"/>
    <s v="M"/>
    <n v="30.1"/>
    <m/>
    <m/>
    <m/>
    <s v="mg/m3"/>
    <s v="N"/>
    <s v="N"/>
    <s v="N"/>
    <s v="N"/>
    <s v="Units conversion needed;"/>
    <m/>
    <n v="30100"/>
    <m/>
    <m/>
    <s v="band A"/>
    <m/>
    <x v="6"/>
    <s v=""/>
    <m/>
    <m/>
    <x v="2"/>
    <m/>
    <m/>
    <m/>
    <x v="1"/>
    <n v="1"/>
    <m/>
    <m/>
    <s v="N"/>
    <s v="N"/>
    <s v="Y"/>
    <s v="N"/>
    <n v="0"/>
    <n v="0"/>
    <n v="1"/>
    <n v="0"/>
  </r>
  <r>
    <n v="93"/>
    <x v="1"/>
    <s v="Additional OEB Data"/>
    <n v="100235"/>
    <s v="10.3109/08958379509015208"/>
    <s v="R.W. Mast, 1995(b)"/>
    <m/>
    <x v="15"/>
    <x v="16"/>
    <x v="0"/>
    <s v="52 weeks"/>
    <s v="52 weeks"/>
    <s v="Lung"/>
    <s v="Fibrosis score - histopathology mean grade 4 or greater (Table 7)"/>
    <s v="Rat"/>
    <s v="Weanling F344"/>
    <s v="M"/>
    <m/>
    <n v="30.1"/>
    <m/>
    <m/>
    <s v="mg/m3"/>
    <s v="N"/>
    <s v="N"/>
    <s v="Y"/>
    <s v="N"/>
    <s v="Divide LOAEL by 10;Units conversion needed;"/>
    <m/>
    <m/>
    <n v="3010.0000000000005"/>
    <m/>
    <m/>
    <s v="band B"/>
    <x v="0"/>
    <s v=""/>
    <m/>
    <m/>
    <x v="2"/>
    <m/>
    <m/>
    <m/>
    <x v="1"/>
    <n v="2"/>
    <m/>
    <m/>
    <s v="N"/>
    <s v="N"/>
    <s v="Y"/>
    <s v="N"/>
    <n v="0"/>
    <n v="0"/>
    <n v="1"/>
    <n v="0"/>
  </r>
  <r>
    <n v="94"/>
    <x v="1"/>
    <s v="Additional OEB Data"/>
    <n v="100235"/>
    <s v="10.3109/08958379509015208"/>
    <s v="R.W. Mast, 1995(b)"/>
    <m/>
    <x v="15"/>
    <x v="16"/>
    <x v="0"/>
    <s v="65 weeks"/>
    <s v="65 weeks"/>
    <s v="Lung"/>
    <s v="Fibrosis score - histopathology mean grade 4 or greater (Table 7)"/>
    <s v="Rat"/>
    <s v="Weanling F344"/>
    <s v="M"/>
    <m/>
    <n v="30.1"/>
    <m/>
    <m/>
    <s v="mg/m3"/>
    <s v="N"/>
    <s v="N"/>
    <s v="Y"/>
    <s v="N"/>
    <s v="Divide LOAEL by 10;Units conversion needed;"/>
    <m/>
    <m/>
    <n v="3010.0000000000005"/>
    <m/>
    <m/>
    <s v="band B"/>
    <x v="0"/>
    <s v=""/>
    <m/>
    <m/>
    <x v="2"/>
    <m/>
    <m/>
    <m/>
    <x v="1"/>
    <n v="2"/>
    <m/>
    <m/>
    <s v="N"/>
    <s v="N"/>
    <s v="Y"/>
    <s v="N"/>
    <n v="0"/>
    <n v="0"/>
    <n v="1"/>
    <n v="0"/>
  </r>
  <r>
    <n v="95"/>
    <x v="1"/>
    <s v="Additional OEB Data"/>
    <n v="100235"/>
    <s v="10.3109/08958379509015208"/>
    <s v="R.W. Mast, 1995(b)"/>
    <m/>
    <x v="15"/>
    <x v="16"/>
    <x v="0"/>
    <s v="78 weeks"/>
    <s v="78 weeks"/>
    <s v="Lung"/>
    <s v="Fibrosis score - histopathology mean grade 4 or greater (Table 7)"/>
    <s v="Rat"/>
    <s v="Weanling F344"/>
    <s v="M"/>
    <m/>
    <n v="30.1"/>
    <m/>
    <m/>
    <s v="mg/m3"/>
    <s v="N"/>
    <s v="N"/>
    <s v="Y"/>
    <s v="N"/>
    <s v="Divide LOAEL by 10;Units conversion needed;"/>
    <m/>
    <m/>
    <n v="3010.0000000000005"/>
    <m/>
    <m/>
    <s v="band B"/>
    <x v="0"/>
    <s v=""/>
    <m/>
    <m/>
    <x v="2"/>
    <m/>
    <m/>
    <m/>
    <x v="1"/>
    <n v="2"/>
    <m/>
    <m/>
    <s v="N"/>
    <s v="N"/>
    <s v="Y"/>
    <s v="N"/>
    <n v="0"/>
    <n v="0"/>
    <n v="1"/>
    <n v="0"/>
  </r>
  <r>
    <n v="96"/>
    <x v="1"/>
    <s v="Additional OEB Data"/>
    <n v="100235"/>
    <s v="10.3109/08958379509015208"/>
    <s v="R.W. Mast, 1995(b)"/>
    <m/>
    <x v="15"/>
    <x v="16"/>
    <x v="0"/>
    <s v="104 weeks"/>
    <s v="104 weeks"/>
    <s v="Lung"/>
    <s v="Fibrosis score - histopathology mean grade 4 or greater (Table 7)"/>
    <s v="Rat"/>
    <s v="Weanling F344"/>
    <s v="M"/>
    <m/>
    <n v="30.1"/>
    <m/>
    <m/>
    <s v="mg/m3"/>
    <s v="N"/>
    <s v="N"/>
    <s v="Y"/>
    <s v="N"/>
    <s v="Divide LOAEL by 10;Units conversion needed;"/>
    <m/>
    <m/>
    <n v="3010.0000000000005"/>
    <m/>
    <m/>
    <s v="band B"/>
    <x v="0"/>
    <s v=""/>
    <m/>
    <m/>
    <x v="2"/>
    <m/>
    <m/>
    <m/>
    <x v="1"/>
    <n v="2"/>
    <m/>
    <m/>
    <s v="N"/>
    <s v="N"/>
    <s v="Y"/>
    <s v="N"/>
    <n v="0"/>
    <n v="0"/>
    <n v="1"/>
    <n v="0"/>
  </r>
  <r>
    <n v="97"/>
    <x v="1"/>
    <s v="Additional OEB Data"/>
    <n v="100235"/>
    <s v="10.3109/08958379509015208"/>
    <s v="R.W. Mast, 1995(b)"/>
    <m/>
    <x v="16"/>
    <x v="17"/>
    <x v="0"/>
    <s v="13 weeks"/>
    <s v="13 weeks"/>
    <s v="Lung"/>
    <s v="Fibrosis score - histopathology mean grade 4 or greater (Table 7)"/>
    <s v="Rat"/>
    <s v="Weanling F344"/>
    <s v="M"/>
    <m/>
    <n v="10.1"/>
    <m/>
    <m/>
    <s v="mg/m3"/>
    <s v="N"/>
    <s v="N"/>
    <s v="Y"/>
    <s v="N"/>
    <s v="Divide LOAEL by 10;Units conversion needed;"/>
    <m/>
    <m/>
    <n v="1010"/>
    <m/>
    <m/>
    <s v="band C"/>
    <x v="1"/>
    <s v=""/>
    <m/>
    <m/>
    <x v="2"/>
    <m/>
    <m/>
    <m/>
    <x v="1"/>
    <n v="3"/>
    <m/>
    <m/>
    <s v="N"/>
    <s v="Y"/>
    <s v="N"/>
    <s v="N"/>
    <n v="0"/>
    <n v="1"/>
    <n v="0"/>
    <n v="0"/>
  </r>
  <r>
    <n v="98"/>
    <x v="1"/>
    <s v="Additional OEB Data"/>
    <n v="100235"/>
    <s v="10.3109/08958379509015208"/>
    <s v="R.W. Mast, 1995(b)"/>
    <m/>
    <x v="16"/>
    <x v="17"/>
    <x v="0"/>
    <s v="26 weeks"/>
    <s v="26 weeks"/>
    <s v="Lung"/>
    <s v="Fibrosis score - histopathology mean grade 4 or greater (Table 7)"/>
    <s v="Rat"/>
    <s v="Weanling F344"/>
    <s v="M"/>
    <m/>
    <n v="10.1"/>
    <m/>
    <m/>
    <s v="mg/m3"/>
    <s v="N"/>
    <s v="N"/>
    <s v="Y"/>
    <s v="N"/>
    <s v="Divide LOAEL by 10;Units conversion needed;"/>
    <m/>
    <m/>
    <n v="1010"/>
    <m/>
    <m/>
    <s v="band C"/>
    <x v="1"/>
    <s v=""/>
    <m/>
    <m/>
    <x v="2"/>
    <m/>
    <m/>
    <m/>
    <x v="1"/>
    <n v="3"/>
    <m/>
    <m/>
    <s v="N"/>
    <s v="N"/>
    <s v="Y"/>
    <s v="N"/>
    <n v="0"/>
    <n v="0"/>
    <n v="1"/>
    <n v="0"/>
  </r>
  <r>
    <n v="99"/>
    <x v="1"/>
    <s v="Additional OEB Data"/>
    <n v="100235"/>
    <s v="10.3109/08958379509015208"/>
    <s v="R.W. Mast, 1995(b)"/>
    <m/>
    <x v="16"/>
    <x v="17"/>
    <x v="0"/>
    <s v="39 weeks"/>
    <s v="39 weeks"/>
    <s v="Lung"/>
    <s v="Fibrosis score - histopathology mean grade 4 or greater (Table 7)"/>
    <s v="Rat"/>
    <s v="Weanling F344"/>
    <s v="M"/>
    <m/>
    <n v="10.1"/>
    <m/>
    <m/>
    <s v="mg/m3"/>
    <s v="N"/>
    <s v="N"/>
    <s v="Y"/>
    <s v="N"/>
    <s v="Divide LOAEL by 10;Units conversion needed;"/>
    <m/>
    <m/>
    <n v="1010"/>
    <m/>
    <m/>
    <s v="band C"/>
    <x v="1"/>
    <s v=""/>
    <m/>
    <m/>
    <x v="2"/>
    <m/>
    <m/>
    <m/>
    <x v="1"/>
    <n v="3"/>
    <m/>
    <m/>
    <s v="N"/>
    <s v="N"/>
    <s v="Y"/>
    <s v="N"/>
    <n v="0"/>
    <n v="0"/>
    <n v="1"/>
    <n v="0"/>
  </r>
  <r>
    <n v="100"/>
    <x v="1"/>
    <s v="Additional OEB Data"/>
    <n v="100235"/>
    <s v="10.3109/08958379509015208"/>
    <s v="R.W. Mast, 1995(b)"/>
    <m/>
    <x v="16"/>
    <x v="17"/>
    <x v="0"/>
    <s v="52 weeks"/>
    <s v="52 weeks"/>
    <s v="Lung"/>
    <s v="Fibrosis score - histopathology mean grade 4 or greater (Table 7)"/>
    <s v="Rat"/>
    <s v="Weanling F344"/>
    <s v="M"/>
    <m/>
    <n v="10.1"/>
    <m/>
    <m/>
    <s v="mg/m3"/>
    <s v="N"/>
    <s v="N"/>
    <s v="Y"/>
    <s v="N"/>
    <s v="Divide LOAEL by 10;Units conversion needed;"/>
    <m/>
    <m/>
    <n v="1010"/>
    <m/>
    <m/>
    <s v="band C"/>
    <x v="1"/>
    <s v=""/>
    <m/>
    <m/>
    <x v="2"/>
    <m/>
    <m/>
    <m/>
    <x v="1"/>
    <n v="3"/>
    <m/>
    <m/>
    <s v="N"/>
    <s v="N"/>
    <s v="Y"/>
    <s v="N"/>
    <n v="0"/>
    <n v="0"/>
    <n v="1"/>
    <n v="0"/>
  </r>
  <r>
    <n v="101"/>
    <x v="1"/>
    <s v="Additional OEB Data"/>
    <n v="100235"/>
    <s v="10.3109/08958379509015208"/>
    <s v="R.W. Mast, 1995(b)"/>
    <m/>
    <x v="16"/>
    <x v="17"/>
    <x v="0"/>
    <s v="65 weeks"/>
    <s v="65 weeks"/>
    <s v="Lung"/>
    <s v="Fibrosis score - histopathology mean grade 4 or greater (Table 7)"/>
    <s v="Rat"/>
    <s v="Weanling F344"/>
    <s v="M"/>
    <m/>
    <n v="10.1"/>
    <m/>
    <m/>
    <s v="mg/m3"/>
    <s v="N"/>
    <s v="N"/>
    <s v="Y"/>
    <s v="N"/>
    <s v="Divide LOAEL by 10;Units conversion needed;"/>
    <m/>
    <m/>
    <n v="1010"/>
    <m/>
    <m/>
    <s v="band C"/>
    <x v="1"/>
    <s v=""/>
    <m/>
    <m/>
    <x v="2"/>
    <m/>
    <m/>
    <m/>
    <x v="1"/>
    <n v="3"/>
    <m/>
    <m/>
    <s v="N"/>
    <s v="N"/>
    <s v="Y"/>
    <s v="N"/>
    <n v="0"/>
    <n v="0"/>
    <n v="1"/>
    <n v="0"/>
  </r>
  <r>
    <n v="102"/>
    <x v="1"/>
    <s v="Additional OEB Data"/>
    <n v="100235"/>
    <s v="10.3109/08958379509015208"/>
    <s v="R.W. Mast, 1995(b)"/>
    <m/>
    <x v="16"/>
    <x v="17"/>
    <x v="0"/>
    <s v="78 weeks"/>
    <s v="78 weeks"/>
    <s v="Lung"/>
    <s v="Fibrosis score - histopathology mean grade 4 or greater (Table 7)"/>
    <s v="Rat"/>
    <s v="Weanling F344"/>
    <s v="M"/>
    <m/>
    <n v="10.1"/>
    <m/>
    <m/>
    <s v="mg/m3"/>
    <s v="N"/>
    <s v="N"/>
    <s v="Y"/>
    <s v="N"/>
    <s v="Divide LOAEL by 10;Units conversion needed;"/>
    <m/>
    <m/>
    <n v="1010"/>
    <m/>
    <m/>
    <s v="band C"/>
    <x v="1"/>
    <s v=""/>
    <m/>
    <m/>
    <x v="2"/>
    <m/>
    <m/>
    <m/>
    <x v="1"/>
    <n v="3"/>
    <m/>
    <m/>
    <s v="N"/>
    <s v="N"/>
    <s v="Y"/>
    <s v="N"/>
    <n v="0"/>
    <n v="0"/>
    <n v="1"/>
    <n v="0"/>
  </r>
  <r>
    <n v="103"/>
    <x v="1"/>
    <s v="Additional OEB Data"/>
    <n v="100235"/>
    <s v="10.3109/08958379509015208"/>
    <s v="R.W. Mast, 1995(b)"/>
    <m/>
    <x v="16"/>
    <x v="17"/>
    <x v="0"/>
    <s v="104 weeks"/>
    <s v="104 weeks"/>
    <s v="Lung"/>
    <s v="Fibrosis score - histopathology mean grade 4 or greater (Table 7)"/>
    <s v="Rat"/>
    <s v="Weanling F344"/>
    <s v="M"/>
    <m/>
    <n v="10.1"/>
    <m/>
    <m/>
    <s v="mg/m3"/>
    <s v="N"/>
    <s v="N"/>
    <s v="Y"/>
    <s v="N"/>
    <s v="Divide LOAEL by 10;Units conversion needed;"/>
    <m/>
    <m/>
    <n v="1010"/>
    <m/>
    <m/>
    <s v="band C"/>
    <x v="1"/>
    <s v=""/>
    <m/>
    <m/>
    <x v="2"/>
    <m/>
    <m/>
    <m/>
    <x v="1"/>
    <n v="3"/>
    <m/>
    <m/>
    <s v="N"/>
    <s v="N"/>
    <s v="Y"/>
    <s v="N"/>
    <n v="0"/>
    <n v="0"/>
    <n v="1"/>
    <n v="0"/>
  </r>
  <r>
    <n v="104"/>
    <x v="1"/>
    <s v="Additional OEB Data"/>
    <n v="100043"/>
    <m/>
    <s v="Jurgen Pauluhn, 2010"/>
    <s v="Y"/>
    <x v="17"/>
    <x v="18"/>
    <x v="0"/>
    <s v="13 weeks"/>
    <s v="13 weeks"/>
    <s v="Lung"/>
    <s v="PMN%"/>
    <s v="Rat"/>
    <s v="Winstar HsdCpb:WU (SPF)"/>
    <s v="M"/>
    <m/>
    <n v="4.7"/>
    <m/>
    <m/>
    <s v="mg/m3"/>
    <s v="N"/>
    <s v="N"/>
    <s v="Y"/>
    <s v="N"/>
    <s v="Divide LOAEL by 10;Units conversion needed;"/>
    <m/>
    <m/>
    <n v="470.00000000000006"/>
    <m/>
    <m/>
    <s v="band C"/>
    <x v="1"/>
    <s v=""/>
    <m/>
    <m/>
    <x v="0"/>
    <m/>
    <m/>
    <m/>
    <x v="1"/>
    <n v="3"/>
    <m/>
    <m/>
    <s v="N"/>
    <s v="Y"/>
    <s v="N"/>
    <s v="N"/>
    <n v="0"/>
    <n v="1"/>
    <n v="0"/>
    <n v="0"/>
  </r>
  <r>
    <n v="105"/>
    <x v="0"/>
    <s v="Additional OEB Data"/>
    <n v="100043"/>
    <m/>
    <s v="Jurgen Pauluhn, 2010"/>
    <m/>
    <x v="17"/>
    <x v="18"/>
    <x v="0"/>
    <s v="13 weeks"/>
    <s v="13 weeks"/>
    <s v="Lung"/>
    <s v="PMN%"/>
    <s v="Rat"/>
    <s v="Winstar HsdCpb:WU (SPF)"/>
    <s v="F"/>
    <m/>
    <n v="4.7"/>
    <m/>
    <m/>
    <s v="mg/m3"/>
    <s v="N"/>
    <s v="N"/>
    <s v="Y"/>
    <s v="N"/>
    <s v="Divide LOAEL by 10;Units conversion needed;"/>
    <m/>
    <m/>
    <n v="470.00000000000006"/>
    <m/>
    <m/>
    <s v="band C"/>
    <x v="1"/>
    <s v=""/>
    <s v="Y"/>
    <m/>
    <x v="0"/>
    <m/>
    <m/>
    <m/>
    <x v="1"/>
    <n v="3"/>
    <s v="LOAEL"/>
    <n v="470.00000000000006"/>
    <s v="N"/>
    <s v="Y"/>
    <s v="N"/>
    <s v="N"/>
    <n v="0"/>
    <n v="1"/>
    <n v="0"/>
    <n v="0"/>
  </r>
  <r>
    <n v="106"/>
    <x v="0"/>
    <s v="Additional OEB Data"/>
    <n v="100043"/>
    <s v="10.1002/jat.1668"/>
    <s v="Jurgen Pauluhn, 2010"/>
    <m/>
    <x v="17"/>
    <x v="18"/>
    <x v="0"/>
    <s v="13 weeks"/>
    <s v="13 weeks"/>
    <s v="Lung"/>
    <s v="Fibrosis score - severity of increased collagen fibers (sirius red stain)"/>
    <s v="Rat"/>
    <s v="Winstar HsdCpb:WU (SPF)"/>
    <s v="M"/>
    <n v="15"/>
    <n v="50"/>
    <m/>
    <m/>
    <s v="mg/m3"/>
    <s v="N"/>
    <s v="N"/>
    <s v="N"/>
    <s v="N"/>
    <s v="Units conversion needed;"/>
    <m/>
    <n v="15000"/>
    <n v="5000"/>
    <m/>
    <s v="band B"/>
    <s v="band B"/>
    <x v="0"/>
    <s v=""/>
    <m/>
    <m/>
    <x v="2"/>
    <m/>
    <s v="0, 10, 15, 50"/>
    <m/>
    <x v="1"/>
    <n v="2"/>
    <s v="NOAEL"/>
    <n v="15000"/>
    <s v="N"/>
    <s v="Y"/>
    <s v="N"/>
    <s v="N"/>
    <n v="0"/>
    <n v="1"/>
    <n v="0"/>
    <n v="0"/>
  </r>
  <r>
    <n v="107"/>
    <x v="0"/>
    <s v="Additional OEB Data"/>
    <n v="100043"/>
    <s v="10.1002/jat.1668"/>
    <s v="Jurgen Pauluhn, 2010"/>
    <m/>
    <x v="17"/>
    <x v="18"/>
    <x v="0"/>
    <s v="13 weeks"/>
    <s v="13 weeks"/>
    <s v="Lung"/>
    <s v="Fibrosis score - severity of increased collagen fibers (sirius red stain)"/>
    <s v="Rat"/>
    <s v="Winstar HsdCpb:WU (SPF)"/>
    <s v="F"/>
    <n v="15"/>
    <n v="50"/>
    <m/>
    <m/>
    <s v="mg/m3"/>
    <s v="N"/>
    <s v="N"/>
    <s v="N"/>
    <s v="N"/>
    <s v="Units conversion needed;"/>
    <m/>
    <n v="15000"/>
    <n v="5000"/>
    <m/>
    <s v="band B"/>
    <s v="band B"/>
    <x v="0"/>
    <s v=""/>
    <m/>
    <m/>
    <x v="2"/>
    <m/>
    <s v="0, 10, 15, 50"/>
    <m/>
    <x v="1"/>
    <n v="2"/>
    <s v="NOAEL"/>
    <n v="15000"/>
    <s v="N"/>
    <s v="Y"/>
    <s v="N"/>
    <s v="N"/>
    <n v="0"/>
    <n v="1"/>
    <n v="0"/>
    <n v="0"/>
  </r>
  <r>
    <n v="108"/>
    <x v="1"/>
    <s v="Additional OEB Data"/>
    <n v="100161"/>
    <m/>
    <s v="Yvonne Janssen, 1994"/>
    <s v="Y"/>
    <x v="1"/>
    <x v="19"/>
    <x v="0"/>
    <s v="8 weeks"/>
    <s v="8 weeks"/>
    <s v="Lung"/>
    <s v="PMN%"/>
    <s v="Rat"/>
    <s v="Fischer 344"/>
    <s v="M"/>
    <m/>
    <n v="1.3"/>
    <m/>
    <m/>
    <s v="mg/m3"/>
    <s v="N"/>
    <s v="Y"/>
    <s v="Y"/>
    <s v="N"/>
    <s v="Divide NOAEL or BMDL by 3;Divide LOAEL by 10;Units conversion needed;"/>
    <m/>
    <m/>
    <n v="43.333333333333336"/>
    <m/>
    <m/>
    <s v="band D"/>
    <x v="3"/>
    <s v=""/>
    <s v="Y"/>
    <m/>
    <x v="0"/>
    <m/>
    <m/>
    <m/>
    <x v="0"/>
    <n v="4"/>
    <m/>
    <m/>
    <s v="N"/>
    <s v="Y"/>
    <s v="N"/>
    <s v="N"/>
    <n v="0"/>
    <n v="1"/>
    <n v="0"/>
    <n v="0"/>
  </r>
  <r>
    <n v="109"/>
    <x v="1"/>
    <s v="Additional OEB Data"/>
    <n v="100161"/>
    <m/>
    <s v="Yvonne Janssen, 1994"/>
    <s v="Y"/>
    <x v="1"/>
    <x v="19"/>
    <x v="0"/>
    <s v="12 weeks"/>
    <s v="12 weeks"/>
    <s v="Lung"/>
    <s v="PMN%"/>
    <s v="Rat"/>
    <s v="Fischer 344"/>
    <s v="M"/>
    <m/>
    <n v="1.3"/>
    <m/>
    <m/>
    <s v="mg/m3"/>
    <s v="N"/>
    <s v="N"/>
    <s v="Y"/>
    <s v="N"/>
    <s v="Divide LOAEL by 10;Units conversion needed;"/>
    <m/>
    <m/>
    <n v="130"/>
    <m/>
    <m/>
    <s v="band D"/>
    <x v="3"/>
    <s v=""/>
    <s v="Y"/>
    <m/>
    <x v="0"/>
    <m/>
    <m/>
    <m/>
    <x v="0"/>
    <n v="4"/>
    <m/>
    <m/>
    <s v="N"/>
    <s v="Y"/>
    <s v="N"/>
    <s v="N"/>
    <n v="0"/>
    <n v="1"/>
    <n v="0"/>
    <n v="0"/>
  </r>
  <r>
    <n v="110"/>
    <x v="1"/>
    <s v="Additional OEB Data"/>
    <n v="100161"/>
    <m/>
    <s v="Yvonne Janssen, 1994"/>
    <s v="Y"/>
    <x v="0"/>
    <x v="20"/>
    <x v="1"/>
    <s v="8 weeks"/>
    <s v="8 weeks"/>
    <s v="Lung"/>
    <s v="PMN%"/>
    <s v="Rat"/>
    <s v="Fischer 344"/>
    <s v="M"/>
    <m/>
    <n v="23.5"/>
    <m/>
    <m/>
    <s v="mg/m3"/>
    <s v="N"/>
    <s v="Y"/>
    <s v="Y"/>
    <s v="N"/>
    <s v="Divide NOAEL or BMDL by 3;Divide LOAEL by 10;Units conversion needed;"/>
    <m/>
    <m/>
    <n v="783.33333333333337"/>
    <m/>
    <m/>
    <s v="band C"/>
    <x v="1"/>
    <s v=""/>
    <s v="Y"/>
    <m/>
    <x v="0"/>
    <m/>
    <m/>
    <m/>
    <x v="0"/>
    <n v="3"/>
    <m/>
    <m/>
    <s v="N"/>
    <s v="Y"/>
    <s v="N"/>
    <s v="N"/>
    <n v="0"/>
    <n v="1"/>
    <n v="0"/>
    <n v="0"/>
  </r>
  <r>
    <n v="111"/>
    <x v="1"/>
    <s v="Additional OEB Data"/>
    <n v="100161"/>
    <m/>
    <s v="Yvonne Janssen, 1994"/>
    <s v="Y"/>
    <x v="0"/>
    <x v="20"/>
    <x v="1"/>
    <s v="12 weeks"/>
    <s v="12 weeks"/>
    <s v="Lung"/>
    <s v="PMN%"/>
    <s v="Rat"/>
    <s v="Fischer 344"/>
    <s v="M"/>
    <m/>
    <n v="23.5"/>
    <m/>
    <m/>
    <s v="mg/m3"/>
    <s v="N"/>
    <s v="N"/>
    <s v="Y"/>
    <s v="N"/>
    <s v="Divide LOAEL by 10;Units conversion needed;"/>
    <m/>
    <m/>
    <n v="2350"/>
    <m/>
    <m/>
    <s v="band C"/>
    <x v="1"/>
    <s v=""/>
    <s v="Y"/>
    <m/>
    <x v="0"/>
    <m/>
    <m/>
    <m/>
    <x v="0"/>
    <n v="3"/>
    <m/>
    <m/>
    <s v="N"/>
    <s v="Y"/>
    <s v="N"/>
    <s v="N"/>
    <n v="0"/>
    <n v="1"/>
    <n v="0"/>
    <n v="0"/>
  </r>
  <r>
    <n v="112"/>
    <x v="1"/>
    <s v="Additional OEB Data"/>
    <n v="100161"/>
    <m/>
    <s v="Yvonne Janssen, 1994"/>
    <s v="Y"/>
    <x v="0"/>
    <x v="21"/>
    <x v="0"/>
    <s v="8 weeks"/>
    <s v="8 weeks"/>
    <s v="Lung"/>
    <s v="PMN%"/>
    <s v="Rat"/>
    <s v="Fischer 344"/>
    <s v="M"/>
    <n v="22.3"/>
    <m/>
    <m/>
    <m/>
    <s v="mg/m3"/>
    <s v="N"/>
    <s v="Y"/>
    <s v="N"/>
    <s v="N"/>
    <s v="Divide NOAEL or BMDL by 3;Units conversion needed;"/>
    <m/>
    <n v="7433.333333333333"/>
    <m/>
    <m/>
    <s v="band B"/>
    <m/>
    <x v="0"/>
    <s v=""/>
    <s v="Y"/>
    <m/>
    <x v="0"/>
    <m/>
    <m/>
    <m/>
    <x v="0"/>
    <n v="2"/>
    <m/>
    <m/>
    <s v="N"/>
    <s v="Y"/>
    <s v="N"/>
    <s v="N"/>
    <n v="0"/>
    <n v="1"/>
    <n v="0"/>
    <n v="0"/>
  </r>
  <r>
    <n v="113"/>
    <x v="1"/>
    <s v="Additional OEB Data"/>
    <n v="100161"/>
    <m/>
    <s v="Yvonne Janssen, 1994"/>
    <s v="Y"/>
    <x v="0"/>
    <x v="21"/>
    <x v="0"/>
    <s v="12 weeks"/>
    <s v="12 weeks"/>
    <s v="Lung"/>
    <s v="PMN%"/>
    <s v="Rat"/>
    <s v="Fischer 344"/>
    <s v="M"/>
    <m/>
    <n v="22.3"/>
    <m/>
    <m/>
    <s v="mg/m3"/>
    <s v="N"/>
    <s v="N"/>
    <s v="Y"/>
    <s v="N"/>
    <s v="Divide LOAEL by 10;Units conversion needed;"/>
    <m/>
    <m/>
    <n v="2230"/>
    <m/>
    <m/>
    <s v="band C"/>
    <x v="1"/>
    <s v=""/>
    <s v="Y"/>
    <m/>
    <x v="0"/>
    <m/>
    <m/>
    <m/>
    <x v="0"/>
    <n v="3"/>
    <m/>
    <m/>
    <s v="N"/>
    <s v="Y"/>
    <s v="N"/>
    <s v="N"/>
    <n v="0"/>
    <n v="1"/>
    <n v="0"/>
    <n v="0"/>
  </r>
  <r>
    <n v="114"/>
    <x v="0"/>
    <s v="Additional OEB Data"/>
    <n v="100132"/>
    <m/>
    <s v="Carl J. Johnston, 2000"/>
    <s v="Y"/>
    <x v="1"/>
    <x v="22"/>
    <x v="0"/>
    <s v="6.5 weeks"/>
    <s v="6.5 weeks"/>
    <s v="Lung"/>
    <s v="PMN%"/>
    <s v="Rat"/>
    <s v="Fischer 344"/>
    <s v="M"/>
    <m/>
    <n v="3"/>
    <m/>
    <m/>
    <s v="mg/m3"/>
    <s v="N"/>
    <s v="Y"/>
    <s v="Y"/>
    <s v="N"/>
    <s v="Divide NOAEL or BMDL by 3;Divide LOAEL by 10;Units conversion needed;"/>
    <m/>
    <m/>
    <n v="100"/>
    <m/>
    <m/>
    <s v="band D"/>
    <x v="3"/>
    <s v=""/>
    <s v="Y"/>
    <m/>
    <x v="0"/>
    <m/>
    <m/>
    <m/>
    <x v="0"/>
    <n v="4"/>
    <s v="LOAEL"/>
    <n v="100"/>
    <s v="N"/>
    <s v="Y"/>
    <s v="N"/>
    <s v="N"/>
    <n v="0"/>
    <n v="1"/>
    <n v="0"/>
    <n v="0"/>
  </r>
  <r>
    <n v="115"/>
    <x v="0"/>
    <s v="Additional OEB Data"/>
    <n v="100132"/>
    <m/>
    <s v="Carl J. Johnston, 2000"/>
    <s v="Y"/>
    <x v="1"/>
    <x v="22"/>
    <x v="0"/>
    <s v="13 weeks"/>
    <s v="13 weeks"/>
    <s v="Lung"/>
    <s v="PMN%"/>
    <s v="Rat"/>
    <s v="Fischer 344"/>
    <s v="M"/>
    <m/>
    <n v="3"/>
    <m/>
    <m/>
    <s v="mg/m3"/>
    <s v="N"/>
    <s v="N"/>
    <s v="Y"/>
    <s v="N"/>
    <s v="Divide LOAEL by 10;Units conversion needed;"/>
    <m/>
    <m/>
    <n v="300"/>
    <m/>
    <m/>
    <s v="band D"/>
    <x v="3"/>
    <s v=""/>
    <s v="Y"/>
    <m/>
    <x v="0"/>
    <m/>
    <m/>
    <m/>
    <x v="0"/>
    <n v="4"/>
    <s v="LOAEL"/>
    <n v="300"/>
    <s v="N"/>
    <s v="Y"/>
    <s v="N"/>
    <s v="N"/>
    <n v="0"/>
    <n v="1"/>
    <n v="0"/>
    <n v="0"/>
  </r>
  <r>
    <n v="116"/>
    <x v="0"/>
    <s v="Additional OEB Data"/>
    <n v="100132"/>
    <m/>
    <s v="Carl J. Johnston, 2000"/>
    <s v="Y"/>
    <x v="1"/>
    <x v="23"/>
    <x v="1"/>
    <s v="6.5 weeks"/>
    <s v="6.5 weeks"/>
    <s v="Lung"/>
    <s v="PMN%"/>
    <s v="Rat"/>
    <s v="Fischer 344"/>
    <s v="M"/>
    <m/>
    <n v="50.4"/>
    <m/>
    <m/>
    <s v="mg/m3"/>
    <s v="N"/>
    <s v="Y"/>
    <s v="Y"/>
    <s v="N"/>
    <s v="Divide NOAEL or BMDL by 3;Divide LOAEL by 10;Units conversion needed;"/>
    <m/>
    <m/>
    <n v="1680"/>
    <m/>
    <m/>
    <s v="band C"/>
    <x v="1"/>
    <s v=""/>
    <s v="Y"/>
    <m/>
    <x v="0"/>
    <m/>
    <m/>
    <m/>
    <x v="0"/>
    <n v="3"/>
    <s v="LOAEL"/>
    <n v="1680"/>
    <s v="N"/>
    <s v="Y"/>
    <s v="N"/>
    <s v="N"/>
    <n v="0"/>
    <n v="1"/>
    <n v="0"/>
    <n v="0"/>
  </r>
  <r>
    <n v="117"/>
    <x v="0"/>
    <s v="Additional OEB Data"/>
    <n v="100132"/>
    <m/>
    <s v="Carl J. Johnston, 2000"/>
    <s v="Y"/>
    <x v="1"/>
    <x v="23"/>
    <x v="1"/>
    <s v="13 weeks"/>
    <s v="13 weeks"/>
    <s v="Lung"/>
    <s v="PMN%"/>
    <s v="Rat"/>
    <s v="Fischer 344"/>
    <s v="M"/>
    <m/>
    <n v="50.4"/>
    <m/>
    <m/>
    <s v="mg/m3"/>
    <s v="N"/>
    <s v="N"/>
    <s v="Y"/>
    <s v="N"/>
    <s v="Divide LOAEL by 10;Units conversion needed;"/>
    <m/>
    <m/>
    <n v="5040"/>
    <m/>
    <m/>
    <s v="band B"/>
    <x v="0"/>
    <s v=""/>
    <s v="Y"/>
    <m/>
    <x v="0"/>
    <m/>
    <m/>
    <m/>
    <x v="0"/>
    <n v="2"/>
    <s v="LOAEL"/>
    <n v="5040"/>
    <s v="N"/>
    <s v="Y"/>
    <s v="N"/>
    <s v="N"/>
    <n v="0"/>
    <n v="1"/>
    <n v="0"/>
    <n v="0"/>
  </r>
  <r>
    <n v="118"/>
    <x v="1"/>
    <s v="Additional OEB Data"/>
    <n v="100103"/>
    <m/>
    <s v="J. Gallagher, 2003"/>
    <s v="Y"/>
    <x v="4"/>
    <x v="24"/>
    <x v="1"/>
    <s v="13 weeks"/>
    <s v="13 weeks"/>
    <s v="Lung"/>
    <s v="PMN%"/>
    <s v="Rat"/>
    <s v="Fischer 344"/>
    <s v="F"/>
    <n v="1.2"/>
    <n v="7.1"/>
    <m/>
    <m/>
    <s v="mg/m3"/>
    <s v="N"/>
    <s v="N"/>
    <s v="N"/>
    <s v="N"/>
    <s v="Units conversion needed;"/>
    <m/>
    <n v="1200"/>
    <m/>
    <m/>
    <s v="band C"/>
    <m/>
    <x v="1"/>
    <s v=""/>
    <m/>
    <m/>
    <x v="0"/>
    <m/>
    <m/>
    <m/>
    <x v="0"/>
    <n v="3"/>
    <m/>
    <m/>
    <s v="N"/>
    <s v="Y"/>
    <s v="N"/>
    <s v="N"/>
    <n v="0"/>
    <n v="1"/>
    <n v="0"/>
    <n v="0"/>
  </r>
  <r>
    <n v="119"/>
    <x v="1"/>
    <s v="Additional OEB Data"/>
    <n v="100103"/>
    <m/>
    <s v="J. Gallagher, 2003"/>
    <s v="Y"/>
    <x v="4"/>
    <x v="25"/>
    <x v="1"/>
    <s v="13 weeks"/>
    <s v="13 weeks"/>
    <s v="Lung"/>
    <s v="PMN%"/>
    <s v="Rat"/>
    <s v="Fischer 344"/>
    <s v="F"/>
    <m/>
    <n v="48.2"/>
    <m/>
    <m/>
    <s v="mg/m3"/>
    <s v="N"/>
    <s v="N"/>
    <s v="Y"/>
    <s v="N"/>
    <s v="Divide LOAEL by 10;Units conversion needed;"/>
    <m/>
    <m/>
    <n v="4820"/>
    <m/>
    <m/>
    <s v="band B"/>
    <x v="0"/>
    <s v=""/>
    <m/>
    <m/>
    <x v="0"/>
    <m/>
    <m/>
    <m/>
    <x v="0"/>
    <n v="2"/>
    <m/>
    <m/>
    <s v="N"/>
    <s v="Y"/>
    <s v="N"/>
    <s v="N"/>
    <n v="0"/>
    <n v="1"/>
    <n v="0"/>
    <n v="0"/>
  </r>
  <r>
    <n v="120"/>
    <x v="1"/>
    <s v="Additional OEB Data"/>
    <n v="100217"/>
    <m/>
    <s v="Jae Hyuck Sung, 2011"/>
    <s v="Y"/>
    <x v="18"/>
    <x v="26"/>
    <x v="1"/>
    <s v="13 weeks"/>
    <s v="13 weeks"/>
    <s v="Lung"/>
    <s v="PMN Count"/>
    <s v="Rat"/>
    <s v="SPF Sprague Dawley"/>
    <s v="F"/>
    <n v="1850000"/>
    <m/>
    <m/>
    <m/>
    <s v="particles/cm3"/>
    <s v="N"/>
    <s v="N"/>
    <s v="N"/>
    <s v="N"/>
    <s v="Units conversion needed;"/>
    <m/>
    <n v="1850000000"/>
    <m/>
    <m/>
    <s v="band A"/>
    <m/>
    <x v="6"/>
    <s v=""/>
    <m/>
    <m/>
    <x v="0"/>
    <m/>
    <m/>
    <m/>
    <x v="1"/>
    <n v="1"/>
    <m/>
    <m/>
    <s v="N"/>
    <s v="Y"/>
    <s v="N"/>
    <s v="N"/>
    <n v="0"/>
    <n v="1"/>
    <n v="0"/>
    <n v="0"/>
  </r>
  <r>
    <n v="121"/>
    <x v="1"/>
    <s v="Additional OEB Data"/>
    <n v="100217"/>
    <m/>
    <s v="Jae Hyuck Sung, 2011"/>
    <s v="Y"/>
    <x v="18"/>
    <x v="26"/>
    <x v="1"/>
    <s v="13 weeks"/>
    <s v="13 weeks"/>
    <s v="Lung"/>
    <s v="PMN Count"/>
    <s v="Rat"/>
    <s v="SPF Sprague Dawley"/>
    <s v="M"/>
    <n v="1850000"/>
    <m/>
    <m/>
    <m/>
    <s v="particles/cm3"/>
    <s v="N"/>
    <s v="N"/>
    <s v="N"/>
    <s v="N"/>
    <s v="Units conversion needed;"/>
    <m/>
    <n v="1850000000"/>
    <m/>
    <m/>
    <s v="band A"/>
    <m/>
    <x v="6"/>
    <s v=""/>
    <m/>
    <m/>
    <x v="0"/>
    <m/>
    <m/>
    <m/>
    <x v="1"/>
    <n v="1"/>
    <m/>
    <m/>
    <s v="N"/>
    <s v="Y"/>
    <s v="N"/>
    <s v="N"/>
    <n v="0"/>
    <n v="1"/>
    <n v="0"/>
    <n v="0"/>
  </r>
  <r>
    <n v="122"/>
    <x v="1"/>
    <s v="Additional OEB Data"/>
    <n v="100122"/>
    <m/>
    <s v="Alison Elder, 2005"/>
    <s v="Y"/>
    <x v="4"/>
    <x v="27"/>
    <x v="1"/>
    <s v="13 weeks"/>
    <s v="13 weeks"/>
    <s v="Lung"/>
    <s v="PMN%"/>
    <s v="Rat"/>
    <s v="F344"/>
    <s v="F"/>
    <n v="1.1000000000000001"/>
    <n v="7.6"/>
    <m/>
    <m/>
    <s v="mg/m3"/>
    <s v="N"/>
    <s v="N"/>
    <s v="N"/>
    <s v="N"/>
    <s v="Units conversion needed;"/>
    <m/>
    <n v="1100"/>
    <m/>
    <m/>
    <s v="band C"/>
    <m/>
    <x v="1"/>
    <s v=""/>
    <m/>
    <m/>
    <x v="0"/>
    <m/>
    <m/>
    <m/>
    <x v="0"/>
    <n v="3"/>
    <m/>
    <m/>
    <s v="N"/>
    <s v="Y"/>
    <s v="N"/>
    <s v="N"/>
    <n v="0"/>
    <n v="1"/>
    <n v="0"/>
    <n v="0"/>
  </r>
  <r>
    <n v="123"/>
    <x v="1"/>
    <s v="Additional OEB Data"/>
    <n v="100122"/>
    <m/>
    <s v="Alison Elder, 2005"/>
    <s v="Y"/>
    <x v="4"/>
    <x v="28"/>
    <x v="1"/>
    <s v="13 weeks"/>
    <s v="13 weeks"/>
    <s v="Lung"/>
    <s v="PMN%"/>
    <s v="Rat"/>
    <s v="F344"/>
    <s v="F"/>
    <m/>
    <n v="48.2"/>
    <m/>
    <m/>
    <s v="mg/m3"/>
    <s v="N"/>
    <s v="N"/>
    <s v="Y"/>
    <s v="N"/>
    <s v="Divide LOAEL by 10;Units conversion needed;"/>
    <m/>
    <m/>
    <n v="4820"/>
    <m/>
    <m/>
    <s v="band B"/>
    <x v="0"/>
    <s v=""/>
    <s v="Y"/>
    <m/>
    <x v="0"/>
    <m/>
    <m/>
    <m/>
    <x v="0"/>
    <n v="2"/>
    <m/>
    <m/>
    <s v="N"/>
    <s v="Y"/>
    <s v="N"/>
    <s v="N"/>
    <n v="0"/>
    <n v="1"/>
    <n v="0"/>
    <n v="0"/>
  </r>
  <r>
    <n v="124"/>
    <x v="1"/>
    <s v="Additional OEB Data"/>
    <n v="100122"/>
    <m/>
    <s v="Alison Elder, 2005"/>
    <s v="Y"/>
    <x v="4"/>
    <x v="27"/>
    <x v="1"/>
    <s v="13 weeks"/>
    <s v="13 weeks"/>
    <s v="Lung"/>
    <s v="PMN%"/>
    <s v="Mouse"/>
    <s v="B6C3F1"/>
    <s v="F"/>
    <m/>
    <n v="1.1000000000000001"/>
    <m/>
    <m/>
    <s v="mg/m3"/>
    <s v="N"/>
    <s v="N"/>
    <s v="Y"/>
    <s v="N"/>
    <s v="Divide LOAEL by 10;Units conversion needed;"/>
    <m/>
    <m/>
    <n v="110.00000000000001"/>
    <m/>
    <m/>
    <s v="band D"/>
    <x v="3"/>
    <s v=""/>
    <s v="Y"/>
    <m/>
    <x v="0"/>
    <m/>
    <m/>
    <m/>
    <x v="0"/>
    <n v="4"/>
    <m/>
    <m/>
    <s v="N"/>
    <s v="Y"/>
    <s v="N"/>
    <s v="N"/>
    <n v="0"/>
    <n v="1"/>
    <n v="0"/>
    <n v="0"/>
  </r>
  <r>
    <n v="125"/>
    <x v="1"/>
    <s v="Additional OEB Data"/>
    <n v="100122"/>
    <m/>
    <s v="Alison Elder, 2005"/>
    <s v="Y"/>
    <x v="4"/>
    <x v="27"/>
    <x v="1"/>
    <s v="13 weeks"/>
    <s v="13 weeks"/>
    <s v="Lung"/>
    <s v="PMN%"/>
    <s v="Hamster"/>
    <s v="F1B Syrian golden"/>
    <s v="F"/>
    <m/>
    <n v="1.1000000000000001"/>
    <m/>
    <m/>
    <s v="mg/m3"/>
    <s v="N"/>
    <s v="N"/>
    <s v="Y"/>
    <s v="N"/>
    <s v="Divide LOAEL by 10;Units conversion needed;"/>
    <m/>
    <m/>
    <n v="110.00000000000001"/>
    <m/>
    <m/>
    <s v="band D"/>
    <x v="3"/>
    <s v=""/>
    <m/>
    <m/>
    <x v="0"/>
    <m/>
    <m/>
    <m/>
    <x v="0"/>
    <n v="4"/>
    <m/>
    <m/>
    <s v="N"/>
    <s v="Y"/>
    <s v="N"/>
    <s v="N"/>
    <n v="0"/>
    <n v="1"/>
    <n v="0"/>
    <n v="0"/>
  </r>
  <r>
    <n v="126"/>
    <x v="0"/>
    <s v="Additional OEB Data"/>
    <n v="100072"/>
    <m/>
    <s v="Janet M. Carter, 2006"/>
    <m/>
    <x v="4"/>
    <x v="29"/>
    <x v="1"/>
    <s v="13 weeks"/>
    <s v="13 weeks"/>
    <s v="Lung"/>
    <s v="PMN%"/>
    <s v="Rat"/>
    <s v="Fischer 344"/>
    <s v="F"/>
    <n v="1"/>
    <n v="7"/>
    <m/>
    <m/>
    <s v="mg/m3"/>
    <s v="N"/>
    <s v="N"/>
    <s v="N"/>
    <s v="N"/>
    <s v="Units conversion needed;"/>
    <m/>
    <n v="1000"/>
    <m/>
    <m/>
    <s v="band C"/>
    <m/>
    <x v="1"/>
    <s v=""/>
    <s v="Y"/>
    <m/>
    <x v="0"/>
    <m/>
    <m/>
    <m/>
    <x v="0"/>
    <n v="3"/>
    <s v="NOAEL"/>
    <n v="1000"/>
    <s v="N"/>
    <s v="Y"/>
    <s v="N"/>
    <s v="N"/>
    <n v="0"/>
    <n v="1"/>
    <n v="0"/>
    <n v="0"/>
  </r>
  <r>
    <n v="127"/>
    <x v="0"/>
    <s v="Additional OEB Data"/>
    <n v="100072"/>
    <m/>
    <s v="Janet M. Carter, 2006"/>
    <m/>
    <x v="4"/>
    <x v="29"/>
    <x v="1"/>
    <s v="13 weeks"/>
    <s v="13 weeks"/>
    <s v="Lung"/>
    <s v="PMN%"/>
    <s v="Mouse"/>
    <s v="B6C3F1"/>
    <s v="F"/>
    <n v="1"/>
    <n v="7"/>
    <m/>
    <m/>
    <s v="mg/m3"/>
    <s v="N"/>
    <s v="N"/>
    <s v="N"/>
    <s v="N"/>
    <s v="Units conversion needed;"/>
    <m/>
    <n v="1000"/>
    <m/>
    <m/>
    <s v="band C"/>
    <m/>
    <x v="1"/>
    <s v=""/>
    <s v="Y"/>
    <m/>
    <x v="0"/>
    <m/>
    <m/>
    <m/>
    <x v="0"/>
    <n v="3"/>
    <s v="NOAEL"/>
    <n v="1000"/>
    <s v="N"/>
    <s v="Y"/>
    <s v="N"/>
    <s v="N"/>
    <n v="0"/>
    <n v="1"/>
    <n v="0"/>
    <n v="0"/>
  </r>
  <r>
    <n v="128"/>
    <x v="1"/>
    <s v="Additional OEB Data"/>
    <n v="100072"/>
    <m/>
    <s v="Janet M. Carter, 2006"/>
    <m/>
    <x v="4"/>
    <x v="29"/>
    <x v="1"/>
    <s v="13 weeks"/>
    <s v="13 weeks"/>
    <s v="Lung"/>
    <s v="PMN%"/>
    <s v="Hamster"/>
    <s v="F1B Syrian golden"/>
    <s v="F"/>
    <n v="1"/>
    <n v="7"/>
    <m/>
    <m/>
    <s v="mg/m3"/>
    <s v="N"/>
    <s v="N"/>
    <s v="N"/>
    <s v="N"/>
    <s v="Units conversion needed;"/>
    <m/>
    <n v="1000"/>
    <m/>
    <m/>
    <s v="band C"/>
    <m/>
    <x v="1"/>
    <s v=""/>
    <m/>
    <m/>
    <x v="0"/>
    <m/>
    <m/>
    <m/>
    <x v="0"/>
    <n v="3"/>
    <m/>
    <m/>
    <s v="N"/>
    <s v="Y"/>
    <s v="N"/>
    <s v="N"/>
    <n v="0"/>
    <n v="1"/>
    <n v="0"/>
    <n v="0"/>
  </r>
  <r>
    <n v="129"/>
    <x v="0"/>
    <s v="fibrosis_noael_loael_20240812.xlsx"/>
    <s v="10026-24-1"/>
    <m/>
    <s v="NTP"/>
    <m/>
    <x v="19"/>
    <x v="30"/>
    <x v="0"/>
    <s v="2 year"/>
    <s v="2 years"/>
    <s v="Lung"/>
    <s v="Fibrosis incidence"/>
    <s v="Mouse"/>
    <s v="B6C3F1"/>
    <s v="F"/>
    <n v="3"/>
    <s v="na"/>
    <s v="NA"/>
    <s v="NA"/>
    <s v="mg/m3"/>
    <s v="N"/>
    <s v="N"/>
    <s v="N"/>
    <s v="N"/>
    <s v="Units conversion needed;"/>
    <s v=""/>
    <n v="3000"/>
    <s v=""/>
    <m/>
    <s v="band C"/>
    <m/>
    <x v="1"/>
    <s v=""/>
    <m/>
    <s v="NTP_fibrosis_noael_loael_bmd_bmdl.xlsx"/>
    <x v="2"/>
    <m/>
    <m/>
    <m/>
    <x v="1"/>
    <n v="3"/>
    <s v="NOAEL"/>
    <n v="3000"/>
    <s v="N"/>
    <s v="N"/>
    <s v="Y"/>
    <s v="N"/>
    <n v="0"/>
    <n v="0"/>
    <n v="1"/>
    <n v="0"/>
  </r>
  <r>
    <n v="130"/>
    <x v="0"/>
    <s v="fibrosis_noael_loael_20240812.xlsx"/>
    <s v="10026-24-1"/>
    <m/>
    <s v="NTP"/>
    <m/>
    <x v="19"/>
    <x v="30"/>
    <x v="0"/>
    <s v="2 year"/>
    <s v="2 years"/>
    <s v="Lung"/>
    <s v="Fibrosis incidence"/>
    <s v="Mouse"/>
    <s v="B6C3F1"/>
    <s v="M"/>
    <n v="3"/>
    <s v="na"/>
    <s v="NA"/>
    <s v="NA"/>
    <s v="mg/m3"/>
    <s v="N"/>
    <s v="N"/>
    <s v="N"/>
    <s v="N"/>
    <s v="Units conversion needed;"/>
    <s v=""/>
    <n v="3000"/>
    <s v=""/>
    <m/>
    <s v="band C"/>
    <m/>
    <x v="1"/>
    <s v=""/>
    <m/>
    <s v="NTP_fibrosis_noael_loael_bmd_bmdl.xlsx"/>
    <x v="2"/>
    <m/>
    <m/>
    <m/>
    <x v="1"/>
    <n v="3"/>
    <s v="NOAEL"/>
    <n v="3000"/>
    <s v="N"/>
    <s v="N"/>
    <s v="Y"/>
    <s v="N"/>
    <n v="0"/>
    <n v="0"/>
    <n v="1"/>
    <n v="0"/>
  </r>
  <r>
    <n v="131"/>
    <x v="0"/>
    <s v="fibrosis_combined_pods"/>
    <s v="10026-24-1"/>
    <m/>
    <s v="NTP"/>
    <m/>
    <x v="19"/>
    <x v="30"/>
    <x v="0"/>
    <s v="2 year"/>
    <s v="2 years"/>
    <s v="Lung"/>
    <s v="Fibrosis incidence"/>
    <s v="Rat"/>
    <s v="F 344/N"/>
    <s v="F"/>
    <s v="na"/>
    <n v="0.3"/>
    <n v="2.07859E-3"/>
    <n v="6.5382799999999996E-4"/>
    <s v="mg/m3"/>
    <s v="N"/>
    <s v="N"/>
    <s v="N"/>
    <m/>
    <m/>
    <n v="0.65382799999999996"/>
    <s v=""/>
    <s v=""/>
    <m/>
    <m/>
    <m/>
    <x v="4"/>
    <s v=""/>
    <m/>
    <s v="NTP_fibrosis_noael_loael_bmd_bmdl.xlsx"/>
    <x v="2"/>
    <m/>
    <m/>
    <m/>
    <x v="1"/>
    <n v="5"/>
    <s v="BMDL"/>
    <n v="0.65382799999999996"/>
    <s v="N"/>
    <s v="N"/>
    <s v="Y"/>
    <s v="N"/>
    <n v="0"/>
    <n v="0"/>
    <n v="1"/>
    <n v="0"/>
  </r>
  <r>
    <n v="132"/>
    <x v="0"/>
    <s v="fibrosis_combined_pods"/>
    <s v="10026-24-1"/>
    <m/>
    <s v="NTP"/>
    <m/>
    <x v="19"/>
    <x v="30"/>
    <x v="0"/>
    <s v="2 year"/>
    <s v="2 years"/>
    <s v="Lung"/>
    <s v="Fibrosis incidence"/>
    <s v="Rat"/>
    <s v="F 344/N"/>
    <s v="M"/>
    <s v="na"/>
    <n v="0.3"/>
    <n v="5.0723499999999998E-4"/>
    <n v="5.3291899999999997E-5"/>
    <s v="mg/m3"/>
    <s v="N"/>
    <s v="N"/>
    <s v="N"/>
    <m/>
    <m/>
    <n v="5.3291899999999996E-2"/>
    <s v=""/>
    <s v=""/>
    <m/>
    <m/>
    <m/>
    <x v="4"/>
    <s v=""/>
    <m/>
    <s v="NTP_fibrosis_noael_loael_bmd_bmdl.xlsx"/>
    <x v="2"/>
    <m/>
    <m/>
    <m/>
    <x v="1"/>
    <n v="5"/>
    <s v="BMDL"/>
    <n v="5.3291899999999996E-2"/>
    <s v="N"/>
    <s v="N"/>
    <s v="Y"/>
    <s v="N"/>
    <n v="0"/>
    <n v="0"/>
    <n v="1"/>
    <n v="0"/>
  </r>
  <r>
    <n v="133"/>
    <x v="0"/>
    <s v="fibrosis_combined_pods"/>
    <s v="10101-97-0"/>
    <m/>
    <s v="NTP"/>
    <m/>
    <x v="20"/>
    <x v="31"/>
    <x v="0"/>
    <s v="2 year"/>
    <s v="2 years"/>
    <s v="Lung"/>
    <s v="Fibrosis incidence"/>
    <s v="Mouse"/>
    <s v="B6C3F1"/>
    <s v="M"/>
    <n v="1"/>
    <s v="na"/>
    <s v="NA"/>
    <s v="NA"/>
    <s v="mg/m3"/>
    <s v="N"/>
    <s v="N"/>
    <s v="N"/>
    <m/>
    <m/>
    <s v=""/>
    <n v="1000"/>
    <s v=""/>
    <m/>
    <m/>
    <m/>
    <x v="1"/>
    <s v=""/>
    <m/>
    <s v="NTP_fibrosis_noael_loael_bmd_bmdl.xlsx"/>
    <x v="2"/>
    <m/>
    <m/>
    <m/>
    <x v="1"/>
    <n v="3"/>
    <s v="NOAEL"/>
    <n v="1000"/>
    <s v="N"/>
    <s v="N"/>
    <s v="Y"/>
    <s v="N"/>
    <n v="0"/>
    <n v="0"/>
    <n v="1"/>
    <n v="0"/>
  </r>
  <r>
    <n v="134"/>
    <x v="0"/>
    <s v="fibrosis_noael_loael_20240812.xlsx"/>
    <s v="10101-97-0"/>
    <m/>
    <s v="NTP"/>
    <m/>
    <x v="20"/>
    <x v="31"/>
    <x v="0"/>
    <s v="2 year"/>
    <s v="2 years"/>
    <s v="Lung"/>
    <s v="Fibrosis incidence"/>
    <s v="Mouse"/>
    <s v="B6C3F1"/>
    <s v="F"/>
    <n v="1"/>
    <s v="na"/>
    <s v="NA"/>
    <s v="NA"/>
    <s v="mg/m3"/>
    <s v="N"/>
    <s v="N"/>
    <s v="N"/>
    <s v="N"/>
    <s v="Units conversion needed;"/>
    <s v=""/>
    <n v="1000"/>
    <s v=""/>
    <m/>
    <s v="band C"/>
    <m/>
    <x v="1"/>
    <s v=""/>
    <m/>
    <s v="NTP_fibrosis_noael_loael_bmd_bmdl.xlsx"/>
    <x v="2"/>
    <m/>
    <m/>
    <m/>
    <x v="1"/>
    <n v="3"/>
    <s v="NOAEL"/>
    <n v="1000"/>
    <s v="N"/>
    <s v="N"/>
    <s v="Y"/>
    <s v="N"/>
    <n v="0"/>
    <n v="0"/>
    <n v="1"/>
    <n v="0"/>
  </r>
  <r>
    <n v="135"/>
    <x v="0"/>
    <s v="fibrosis_combined_pods"/>
    <s v="10101-97-0"/>
    <m/>
    <s v="NTP"/>
    <m/>
    <x v="20"/>
    <x v="31"/>
    <x v="0"/>
    <s v="2 year"/>
    <s v="2 years"/>
    <s v="Lung"/>
    <s v="Fibrosis incidence"/>
    <s v="Rat"/>
    <s v="F 344/N"/>
    <s v="F"/>
    <n v="0.12"/>
    <n v="0.25"/>
    <n v="-99"/>
    <n v="-99"/>
    <s v="mg/m3"/>
    <s v="N"/>
    <s v="N"/>
    <s v="N"/>
    <m/>
    <m/>
    <s v=""/>
    <n v="120"/>
    <s v=""/>
    <m/>
    <m/>
    <m/>
    <x v="3"/>
    <s v=""/>
    <m/>
    <s v="NTP_fibrosis_noael_loael_bmd_bmdl.xlsx"/>
    <x v="2"/>
    <m/>
    <m/>
    <m/>
    <x v="1"/>
    <n v="4"/>
    <s v="NOAEL"/>
    <n v="120"/>
    <s v="N"/>
    <s v="N"/>
    <s v="Y"/>
    <s v="N"/>
    <n v="0"/>
    <n v="0"/>
    <n v="1"/>
    <n v="0"/>
  </r>
  <r>
    <n v="136"/>
    <x v="0"/>
    <s v="fibrosis_combined_pods"/>
    <s v="10101-97-0"/>
    <m/>
    <s v="NTP"/>
    <m/>
    <x v="20"/>
    <x v="31"/>
    <x v="0"/>
    <s v="2 year"/>
    <s v="2 years"/>
    <s v="Lung"/>
    <s v="Fibrosis incidence"/>
    <s v="Rat"/>
    <s v="F 344/N"/>
    <s v="M"/>
    <n v="0.12"/>
    <n v="0.25"/>
    <n v="-99"/>
    <n v="-99"/>
    <s v="mg/m3"/>
    <s v="N"/>
    <s v="N"/>
    <s v="N"/>
    <m/>
    <m/>
    <s v=""/>
    <n v="120"/>
    <s v=""/>
    <m/>
    <m/>
    <m/>
    <x v="3"/>
    <s v=""/>
    <m/>
    <s v="NTP_fibrosis_noael_loael_bmd_bmdl.xlsx"/>
    <x v="2"/>
    <m/>
    <m/>
    <m/>
    <x v="1"/>
    <n v="4"/>
    <s v="NOAEL"/>
    <n v="120"/>
    <s v="N"/>
    <s v="N"/>
    <s v="Y"/>
    <s v="N"/>
    <n v="0"/>
    <n v="0"/>
    <n v="1"/>
    <n v="0"/>
  </r>
  <r>
    <n v="137"/>
    <x v="0"/>
    <s v="fibrosis_noael_loael_20240812.xlsx"/>
    <s v="102-54-5"/>
    <m/>
    <s v="NTP"/>
    <m/>
    <x v="17"/>
    <x v="32"/>
    <x v="0"/>
    <s v="3 month"/>
    <s v="3 months"/>
    <s v="Lung"/>
    <s v="Fibrosis incidence"/>
    <s v="Mouse"/>
    <s v="B6C3F1"/>
    <s v="F"/>
    <n v="30"/>
    <s v="na"/>
    <s v="NA"/>
    <s v="NA"/>
    <s v="mg/m3"/>
    <s v="N"/>
    <s v="N"/>
    <s v="N"/>
    <s v="N"/>
    <s v="Units conversion needed;"/>
    <s v=""/>
    <n v="30000"/>
    <s v=""/>
    <m/>
    <s v="band B"/>
    <m/>
    <x v="0"/>
    <s v=""/>
    <m/>
    <s v="NTP_fibrosis_noael_loael_bmd_bmdl.xlsx"/>
    <x v="2"/>
    <m/>
    <m/>
    <m/>
    <x v="1"/>
    <n v="2"/>
    <s v="NOAEL"/>
    <n v="30000"/>
    <s v="N"/>
    <s v="Y"/>
    <s v="N"/>
    <s v="N"/>
    <n v="0"/>
    <n v="1"/>
    <n v="0"/>
    <n v="0"/>
  </r>
  <r>
    <n v="138"/>
    <x v="0"/>
    <s v="fibrosis_noael_loael_20240812.xlsx"/>
    <s v="102-54-5"/>
    <m/>
    <s v="NTP"/>
    <m/>
    <x v="17"/>
    <x v="32"/>
    <x v="0"/>
    <s v="3 month"/>
    <s v="3 months"/>
    <s v="Lung"/>
    <s v="Fibrosis incidence"/>
    <s v="Mouse"/>
    <s v="B6C3F1"/>
    <s v="M"/>
    <n v="30"/>
    <s v="na"/>
    <s v="NA"/>
    <s v="NA"/>
    <s v="mg/m3"/>
    <s v="N"/>
    <s v="N"/>
    <s v="N"/>
    <s v="N"/>
    <s v="Units conversion needed;"/>
    <s v=""/>
    <n v="30000"/>
    <s v=""/>
    <m/>
    <s v="band B"/>
    <m/>
    <x v="0"/>
    <s v=""/>
    <m/>
    <s v="NTP_fibrosis_noael_loael_bmd_bmdl.xlsx"/>
    <x v="2"/>
    <m/>
    <m/>
    <m/>
    <x v="1"/>
    <n v="2"/>
    <s v="NOAEL"/>
    <n v="30000"/>
    <s v="N"/>
    <s v="Y"/>
    <s v="N"/>
    <s v="N"/>
    <n v="0"/>
    <n v="1"/>
    <n v="0"/>
    <n v="0"/>
  </r>
  <r>
    <n v="139"/>
    <x v="0"/>
    <s v="fibrosis_noael_loael_20240812.xlsx"/>
    <s v="102-54-5"/>
    <m/>
    <s v="NTP"/>
    <m/>
    <x v="17"/>
    <x v="32"/>
    <x v="0"/>
    <s v="3 month"/>
    <s v="3 months"/>
    <s v="Lung"/>
    <s v="Fibrosis incidence"/>
    <s v="Rat"/>
    <s v="F 344/N"/>
    <s v="F"/>
    <n v="30"/>
    <s v="na"/>
    <s v="NA"/>
    <s v="NA"/>
    <s v="mg/m3"/>
    <s v="N"/>
    <s v="N"/>
    <s v="N"/>
    <s v="N"/>
    <s v="Units conversion needed;"/>
    <s v=""/>
    <n v="30000"/>
    <s v=""/>
    <m/>
    <s v="band B"/>
    <m/>
    <x v="0"/>
    <s v=""/>
    <m/>
    <s v="NTP_fibrosis_noael_loael_bmd_bmdl.xlsx"/>
    <x v="2"/>
    <m/>
    <m/>
    <m/>
    <x v="1"/>
    <n v="2"/>
    <s v="NOAEL"/>
    <n v="30000"/>
    <s v="N"/>
    <s v="Y"/>
    <s v="N"/>
    <s v="N"/>
    <n v="0"/>
    <n v="1"/>
    <n v="0"/>
    <n v="0"/>
  </r>
  <r>
    <n v="140"/>
    <x v="0"/>
    <s v="fibrosis_noael_loael_20240812.xlsx"/>
    <s v="102-54-5"/>
    <m/>
    <s v="NTP"/>
    <m/>
    <x v="17"/>
    <x v="32"/>
    <x v="0"/>
    <s v="3 month"/>
    <s v="3 months"/>
    <s v="Lung"/>
    <s v="Fibrosis incidence"/>
    <s v="Rat"/>
    <s v="F 344/N"/>
    <s v="M"/>
    <n v="30"/>
    <s v="na"/>
    <s v="NA"/>
    <s v="NA"/>
    <s v="mg/m3"/>
    <s v="N"/>
    <s v="N"/>
    <s v="N"/>
    <s v="N"/>
    <s v="Units conversion needed;"/>
    <s v=""/>
    <n v="30000"/>
    <s v=""/>
    <m/>
    <s v="band B"/>
    <m/>
    <x v="0"/>
    <s v=""/>
    <m/>
    <s v="NTP_fibrosis_noael_loael_bmd_bmdl.xlsx"/>
    <x v="2"/>
    <m/>
    <m/>
    <m/>
    <x v="1"/>
    <n v="2"/>
    <s v="NOAEL"/>
    <n v="30000"/>
    <s v="N"/>
    <s v="Y"/>
    <s v="N"/>
    <s v="N"/>
    <n v="0"/>
    <n v="1"/>
    <n v="0"/>
    <n v="0"/>
  </r>
  <r>
    <n v="141"/>
    <x v="0"/>
    <s v="fibrosis_combined_pods"/>
    <s v="12035-72-2"/>
    <m/>
    <s v="NTP"/>
    <m/>
    <x v="20"/>
    <x v="33"/>
    <x v="0"/>
    <s v="2 year"/>
    <s v="2 years"/>
    <s v="Lung"/>
    <s v="Fibrosis incidence"/>
    <s v="Mouse"/>
    <s v="B6C3F1"/>
    <s v="F"/>
    <s v="na"/>
    <n v="0.6"/>
    <n v="0.57164400000000004"/>
    <n v="0.46002700000000002"/>
    <s v="mg/m3"/>
    <s v="N"/>
    <s v="N"/>
    <s v="N"/>
    <m/>
    <m/>
    <n v="460.02700000000004"/>
    <s v=""/>
    <s v=""/>
    <m/>
    <m/>
    <m/>
    <x v="1"/>
    <s v=""/>
    <m/>
    <s v="NTP_fibrosis_noael_loael_bmd_bmdl.xlsx"/>
    <x v="2"/>
    <m/>
    <m/>
    <m/>
    <x v="1"/>
    <n v="3"/>
    <s v="BMDL"/>
    <n v="460.02700000000004"/>
    <s v="N"/>
    <s v="N"/>
    <s v="Y"/>
    <s v="N"/>
    <n v="0"/>
    <n v="0"/>
    <n v="1"/>
    <n v="0"/>
  </r>
  <r>
    <n v="142"/>
    <x v="0"/>
    <s v="fibrosis_combined_pods"/>
    <s v="12035-72-2"/>
    <m/>
    <s v="NTP"/>
    <m/>
    <x v="20"/>
    <x v="33"/>
    <x v="0"/>
    <s v="2 year"/>
    <s v="2 years"/>
    <s v="Lung"/>
    <s v="Fibrosis incidence"/>
    <s v="Mouse"/>
    <s v="B6C3F1"/>
    <s v="M"/>
    <n v="0.6"/>
    <n v="1.2"/>
    <n v="0.72589400000000004"/>
    <n v="0.5202"/>
    <s v="mg/m3"/>
    <s v="N"/>
    <s v="N"/>
    <s v="N"/>
    <m/>
    <m/>
    <n v="520.20000000000005"/>
    <n v="600"/>
    <s v=""/>
    <m/>
    <m/>
    <m/>
    <x v="1"/>
    <s v=""/>
    <m/>
    <s v="NTP_fibrosis_noael_loael_bmd_bmdl.xlsx"/>
    <x v="2"/>
    <m/>
    <m/>
    <m/>
    <x v="1"/>
    <n v="3"/>
    <s v="BMDL"/>
    <n v="520.20000000000005"/>
    <s v="N"/>
    <s v="N"/>
    <s v="Y"/>
    <s v="N"/>
    <n v="0"/>
    <n v="0"/>
    <n v="1"/>
    <n v="0"/>
  </r>
  <r>
    <n v="143"/>
    <x v="0"/>
    <s v="fibrosis_combined_pods"/>
    <s v="12035-72-2"/>
    <m/>
    <s v="NTP"/>
    <m/>
    <x v="20"/>
    <x v="33"/>
    <x v="0"/>
    <s v="2 year"/>
    <s v="2 years"/>
    <s v="Lung"/>
    <s v="Fibrosis incidence"/>
    <s v="Rat"/>
    <s v="F 344/N"/>
    <s v="F"/>
    <s v="na"/>
    <n v="0.15"/>
    <n v="-99"/>
    <n v="-99"/>
    <s v="mg/m3"/>
    <s v="N"/>
    <s v="N"/>
    <s v="Y"/>
    <m/>
    <m/>
    <s v=""/>
    <s v=""/>
    <n v="15"/>
    <m/>
    <m/>
    <m/>
    <x v="4"/>
    <s v=""/>
    <m/>
    <s v="NTP_fibrosis_noael_loael_bmd_bmdl.xlsx"/>
    <x v="2"/>
    <m/>
    <m/>
    <m/>
    <x v="1"/>
    <n v="5"/>
    <s v="LOAEL"/>
    <n v="15"/>
    <s v="N"/>
    <s v="N"/>
    <s v="Y"/>
    <s v="N"/>
    <n v="0"/>
    <n v="0"/>
    <n v="1"/>
    <n v="0"/>
  </r>
  <r>
    <n v="144"/>
    <x v="0"/>
    <s v="fibrosis_combined_pods"/>
    <s v="12035-72-2"/>
    <m/>
    <s v="NTP"/>
    <m/>
    <x v="20"/>
    <x v="33"/>
    <x v="0"/>
    <s v="2 year"/>
    <s v="2 years"/>
    <s v="Lung"/>
    <s v="Fibrosis incidence"/>
    <s v="Rat"/>
    <s v="F 344/N"/>
    <s v="M"/>
    <s v="na"/>
    <n v="0.15"/>
    <n v="-99"/>
    <n v="-99"/>
    <s v="mg/m3"/>
    <s v="N"/>
    <s v="N"/>
    <s v="Y"/>
    <m/>
    <m/>
    <s v=""/>
    <s v=""/>
    <n v="15"/>
    <m/>
    <m/>
    <m/>
    <x v="4"/>
    <s v=""/>
    <m/>
    <s v="NTP_fibrosis_noael_loael_bmd_bmdl.xlsx"/>
    <x v="2"/>
    <m/>
    <m/>
    <m/>
    <x v="1"/>
    <n v="5"/>
    <s v="LOAEL"/>
    <n v="15"/>
    <s v="N"/>
    <s v="N"/>
    <s v="Y"/>
    <s v="N"/>
    <n v="0"/>
    <n v="0"/>
    <n v="1"/>
    <n v="0"/>
  </r>
  <r>
    <n v="145"/>
    <x v="0"/>
    <s v="fibrosis_noael_loael_20240812.xlsx"/>
    <s v="1303-00-0"/>
    <m/>
    <s v="NTP"/>
    <m/>
    <x v="21"/>
    <x v="34"/>
    <x v="0"/>
    <s v="2 year"/>
    <s v="2 years"/>
    <s v="Lung"/>
    <s v="Fibrosis incidence"/>
    <s v="Mouse"/>
    <s v="B6C3F1"/>
    <s v="F"/>
    <n v="1"/>
    <s v="na"/>
    <s v="NA"/>
    <s v="NA"/>
    <s v="mg/m3"/>
    <s v="N"/>
    <s v="N"/>
    <s v="N"/>
    <s v="N"/>
    <s v="Units conversion needed;"/>
    <s v=""/>
    <n v="1000"/>
    <s v=""/>
    <m/>
    <s v="band C"/>
    <m/>
    <x v="1"/>
    <s v=""/>
    <m/>
    <s v="NTP_fibrosis_noael_loael_bmd_bmdl.xlsx"/>
    <x v="2"/>
    <m/>
    <m/>
    <m/>
    <x v="1"/>
    <n v="3"/>
    <s v="NOAEL"/>
    <n v="1000"/>
    <s v="N"/>
    <s v="N"/>
    <s v="Y"/>
    <s v="N"/>
    <n v="0"/>
    <n v="0"/>
    <n v="1"/>
    <n v="0"/>
  </r>
  <r>
    <n v="146"/>
    <x v="0"/>
    <s v="fibrosis_noael_loael_20240812.xlsx"/>
    <s v="1303-00-0"/>
    <m/>
    <s v="NTP"/>
    <m/>
    <x v="21"/>
    <x v="34"/>
    <x v="0"/>
    <s v="2 year"/>
    <s v="2 years"/>
    <s v="Lung"/>
    <s v="Fibrosis incidence"/>
    <s v="Mouse"/>
    <s v="B6C3F1"/>
    <s v="M"/>
    <n v="1"/>
    <s v="na"/>
    <s v="NA"/>
    <s v="NA"/>
    <s v="mg/m3"/>
    <s v="N"/>
    <s v="N"/>
    <s v="N"/>
    <s v="N"/>
    <s v="Units conversion needed;"/>
    <s v=""/>
    <n v="1000"/>
    <s v=""/>
    <m/>
    <s v="band C"/>
    <m/>
    <x v="1"/>
    <s v=""/>
    <m/>
    <s v="NTP_fibrosis_noael_loael_bmd_bmdl.xlsx"/>
    <x v="2"/>
    <m/>
    <m/>
    <m/>
    <x v="1"/>
    <n v="3"/>
    <s v="NOAEL"/>
    <n v="1000"/>
    <s v="N"/>
    <s v="N"/>
    <s v="Y"/>
    <s v="N"/>
    <n v="0"/>
    <n v="0"/>
    <n v="1"/>
    <n v="0"/>
  </r>
  <r>
    <n v="147"/>
    <x v="0"/>
    <s v="fibrosis_noael_loael_20240812.xlsx"/>
    <s v="1303-00-0"/>
    <m/>
    <s v="NTP"/>
    <m/>
    <x v="21"/>
    <x v="34"/>
    <x v="0"/>
    <s v="2 year"/>
    <s v="2 years"/>
    <s v="Lung"/>
    <s v="Fibrosis incidence"/>
    <s v="Rat"/>
    <s v="F 344/N"/>
    <s v="F"/>
    <n v="1"/>
    <s v="na"/>
    <s v="NA"/>
    <s v="NA"/>
    <s v="mg/m3"/>
    <s v="N"/>
    <s v="N"/>
    <s v="N"/>
    <s v="N"/>
    <s v="Units conversion needed;"/>
    <s v=""/>
    <n v="1000"/>
    <s v=""/>
    <m/>
    <s v="band C"/>
    <m/>
    <x v="1"/>
    <s v=""/>
    <m/>
    <s v="NTP_fibrosis_noael_loael_bmd_bmdl.xlsx"/>
    <x v="2"/>
    <m/>
    <m/>
    <m/>
    <x v="1"/>
    <n v="3"/>
    <s v="NOAEL"/>
    <n v="1000"/>
    <s v="N"/>
    <s v="N"/>
    <s v="Y"/>
    <s v="N"/>
    <n v="0"/>
    <n v="0"/>
    <n v="1"/>
    <n v="0"/>
  </r>
  <r>
    <n v="148"/>
    <x v="0"/>
    <s v="fibrosis_noael_loael_20240812.xlsx"/>
    <s v="1303-00-0"/>
    <m/>
    <s v="NTP"/>
    <m/>
    <x v="21"/>
    <x v="34"/>
    <x v="0"/>
    <s v="2 year"/>
    <s v="2 years"/>
    <s v="Lung"/>
    <s v="Fibrosis incidence"/>
    <s v="Rat"/>
    <s v="F 344/N"/>
    <s v="M"/>
    <n v="1"/>
    <s v="na"/>
    <s v="NA"/>
    <s v="NA"/>
    <s v="mg/m3"/>
    <s v="N"/>
    <s v="N"/>
    <s v="N"/>
    <s v="N"/>
    <s v="Units conversion needed;"/>
    <s v=""/>
    <n v="1000"/>
    <s v=""/>
    <m/>
    <s v="band C"/>
    <m/>
    <x v="1"/>
    <s v=""/>
    <m/>
    <s v="NTP_fibrosis_noael_loael_bmd_bmdl.xlsx"/>
    <x v="2"/>
    <m/>
    <m/>
    <m/>
    <x v="1"/>
    <n v="3"/>
    <s v="NOAEL"/>
    <n v="1000"/>
    <s v="N"/>
    <s v="N"/>
    <s v="Y"/>
    <s v="N"/>
    <n v="0"/>
    <n v="0"/>
    <n v="1"/>
    <n v="0"/>
  </r>
  <r>
    <n v="149"/>
    <x v="1"/>
    <s v="fibrosis_combined_pods"/>
    <s v="1309-64-4"/>
    <m/>
    <s v="NTP"/>
    <m/>
    <x v="22"/>
    <x v="35"/>
    <x v="0"/>
    <s v="2 week"/>
    <s v="2 weeks"/>
    <s v="Lung"/>
    <s v="Fibrosis incidence"/>
    <s v="Mouse"/>
    <s v="B6C3F1"/>
    <s v="F"/>
    <s v="na"/>
    <s v="na"/>
    <s v="NA"/>
    <s v="NA"/>
    <s v="mg/m3"/>
    <s v="Y"/>
    <s v="Y"/>
    <s v="N"/>
    <m/>
    <m/>
    <s v=""/>
    <s v=""/>
    <s v=""/>
    <m/>
    <m/>
    <m/>
    <x v="7"/>
    <s v="Y"/>
    <m/>
    <s v="NTP_fibrosis_noael_loael_bmd_bmdl.xlsx"/>
    <x v="2"/>
    <m/>
    <m/>
    <m/>
    <x v="1"/>
    <n v="0"/>
    <m/>
    <m/>
    <s v="Y"/>
    <s v="N"/>
    <s v="N"/>
    <s v="N"/>
    <n v="1"/>
    <n v="0"/>
    <n v="0"/>
    <n v="0"/>
  </r>
  <r>
    <n v="150"/>
    <x v="1"/>
    <s v="fibrosis_combined_pods"/>
    <s v="1309-64-4"/>
    <m/>
    <s v="NTP"/>
    <m/>
    <x v="22"/>
    <x v="35"/>
    <x v="0"/>
    <s v="2 week"/>
    <s v="2 weeks"/>
    <s v="Lung"/>
    <s v="Fibrosis incidence"/>
    <s v="Mouse"/>
    <s v="B6C3F1"/>
    <s v="M"/>
    <s v="na"/>
    <s v="na"/>
    <s v="NA"/>
    <s v="NA"/>
    <s v="mg/m3"/>
    <s v="Y"/>
    <s v="Y"/>
    <s v="N"/>
    <m/>
    <m/>
    <s v=""/>
    <s v=""/>
    <s v=""/>
    <m/>
    <m/>
    <m/>
    <x v="7"/>
    <s v="Y"/>
    <m/>
    <s v="NTP_fibrosis_noael_loael_bmd_bmdl.xlsx"/>
    <x v="2"/>
    <m/>
    <m/>
    <m/>
    <x v="1"/>
    <n v="0"/>
    <m/>
    <m/>
    <s v="Y"/>
    <s v="N"/>
    <s v="N"/>
    <s v="N"/>
    <n v="1"/>
    <n v="0"/>
    <n v="0"/>
    <n v="0"/>
  </r>
  <r>
    <n v="151"/>
    <x v="1"/>
    <s v="fibrosis_combined_pods"/>
    <s v="1309-64-4"/>
    <m/>
    <s v="NTP"/>
    <m/>
    <x v="22"/>
    <x v="35"/>
    <x v="0"/>
    <s v="2 week"/>
    <s v="2 weeks"/>
    <s v="Lung"/>
    <s v="Fibrosis incidence"/>
    <s v="Rat"/>
    <s v="Wistar"/>
    <s v="F"/>
    <s v="na"/>
    <s v="na"/>
    <s v="NA"/>
    <s v="NA"/>
    <s v="mg/m3"/>
    <s v="Y"/>
    <s v="Y"/>
    <s v="N"/>
    <m/>
    <m/>
    <s v=""/>
    <s v=""/>
    <s v=""/>
    <m/>
    <m/>
    <m/>
    <x v="7"/>
    <s v="Y"/>
    <m/>
    <s v="NTP_fibrosis_noael_loael_bmd_bmdl.xlsx"/>
    <x v="2"/>
    <m/>
    <m/>
    <m/>
    <x v="1"/>
    <n v="0"/>
    <m/>
    <m/>
    <s v="Y"/>
    <s v="N"/>
    <s v="N"/>
    <s v="N"/>
    <n v="1"/>
    <n v="0"/>
    <n v="0"/>
    <n v="0"/>
  </r>
  <r>
    <n v="152"/>
    <x v="1"/>
    <s v="fibrosis_combined_pods"/>
    <s v="1309-64-4"/>
    <m/>
    <s v="NTP"/>
    <m/>
    <x v="22"/>
    <x v="35"/>
    <x v="0"/>
    <s v="2 week"/>
    <s v="2 weeks"/>
    <s v="Lung"/>
    <s v="Fibrosis incidence"/>
    <s v="Rat"/>
    <s v="Wistar"/>
    <s v="M"/>
    <s v="na"/>
    <s v="na"/>
    <s v="NA"/>
    <s v="NA"/>
    <s v="mg/m3"/>
    <s v="Y"/>
    <s v="Y"/>
    <s v="N"/>
    <m/>
    <m/>
    <s v=""/>
    <s v=""/>
    <s v=""/>
    <m/>
    <m/>
    <m/>
    <x v="7"/>
    <s v="Y"/>
    <m/>
    <s v="NTP_fibrosis_noael_loael_bmd_bmdl.xlsx"/>
    <x v="2"/>
    <m/>
    <m/>
    <m/>
    <x v="1"/>
    <n v="0"/>
    <m/>
    <m/>
    <s v="Y"/>
    <s v="N"/>
    <s v="N"/>
    <s v="N"/>
    <n v="1"/>
    <n v="0"/>
    <n v="0"/>
    <n v="0"/>
  </r>
  <r>
    <n v="153"/>
    <x v="0"/>
    <s v="fibrosis_combined_pods"/>
    <s v="1309-64-4"/>
    <m/>
    <s v="NTP"/>
    <m/>
    <x v="22"/>
    <x v="35"/>
    <x v="0"/>
    <s v="2 year"/>
    <s v="2 years"/>
    <s v="Lung"/>
    <s v="Fibrosis incidence"/>
    <s v="Mouse"/>
    <s v="B6C3F1"/>
    <s v="F"/>
    <s v="na"/>
    <n v="3"/>
    <n v="0.91052"/>
    <n v="0.649451"/>
    <s v="mg/m3"/>
    <s v="N"/>
    <s v="N"/>
    <s v="N"/>
    <m/>
    <m/>
    <n v="649.45100000000002"/>
    <s v=""/>
    <s v=""/>
    <m/>
    <m/>
    <m/>
    <x v="1"/>
    <s v=""/>
    <m/>
    <s v="NTP_fibrosis_noael_loael_bmd_bmdl.xlsx"/>
    <x v="2"/>
    <m/>
    <m/>
    <m/>
    <x v="1"/>
    <n v="3"/>
    <s v="BMDL"/>
    <n v="649.45100000000002"/>
    <s v="N"/>
    <s v="N"/>
    <s v="Y"/>
    <s v="N"/>
    <n v="0"/>
    <n v="0"/>
    <n v="1"/>
    <n v="0"/>
  </r>
  <r>
    <n v="154"/>
    <x v="0"/>
    <s v="fibrosis_combined_pods"/>
    <s v="1309-64-4"/>
    <m/>
    <s v="NTP"/>
    <m/>
    <x v="22"/>
    <x v="35"/>
    <x v="0"/>
    <s v="2 year"/>
    <s v="2 years"/>
    <s v="Lung"/>
    <s v="Fibrosis incidence"/>
    <s v="Mouse"/>
    <s v="B6C3F1"/>
    <s v="M"/>
    <s v="na"/>
    <n v="3"/>
    <n v="0.44513000000000003"/>
    <n v="0.33743299999999998"/>
    <s v="mg/m3"/>
    <s v="N"/>
    <s v="N"/>
    <s v="N"/>
    <m/>
    <m/>
    <n v="337.43299999999999"/>
    <s v=""/>
    <s v=""/>
    <m/>
    <m/>
    <m/>
    <x v="1"/>
    <s v=""/>
    <m/>
    <s v="NTP_fibrosis_noael_loael_bmd_bmdl.xlsx"/>
    <x v="2"/>
    <m/>
    <m/>
    <m/>
    <x v="1"/>
    <n v="3"/>
    <s v="BMDL"/>
    <n v="337.43299999999999"/>
    <s v="N"/>
    <s v="N"/>
    <s v="Y"/>
    <s v="N"/>
    <n v="0"/>
    <n v="0"/>
    <n v="1"/>
    <n v="0"/>
  </r>
  <r>
    <n v="155"/>
    <x v="0"/>
    <s v="fibrosis_combined_pods"/>
    <s v="1309-64-4"/>
    <m/>
    <s v="NTP"/>
    <m/>
    <x v="22"/>
    <x v="35"/>
    <x v="0"/>
    <s v="2 year"/>
    <s v="2 years"/>
    <s v="Lung"/>
    <s v="Fibrosis incidence"/>
    <s v="Rat"/>
    <s v="Wistar"/>
    <s v="F"/>
    <s v="na"/>
    <n v="3"/>
    <n v="5.0280400000000001E-3"/>
    <n v="5.2830300000000004E-4"/>
    <s v="mg/m3"/>
    <s v="N"/>
    <s v="N"/>
    <s v="N"/>
    <m/>
    <m/>
    <n v="0.52830300000000008"/>
    <s v=""/>
    <s v=""/>
    <m/>
    <m/>
    <m/>
    <x v="4"/>
    <s v=""/>
    <m/>
    <s v="NTP_fibrosis_noael_loael_bmd_bmdl.xlsx"/>
    <x v="2"/>
    <m/>
    <m/>
    <m/>
    <x v="1"/>
    <n v="5"/>
    <s v="BMDL"/>
    <n v="0.52830300000000008"/>
    <s v="N"/>
    <s v="N"/>
    <s v="Y"/>
    <s v="N"/>
    <n v="0"/>
    <n v="0"/>
    <n v="1"/>
    <n v="0"/>
  </r>
  <r>
    <n v="156"/>
    <x v="0"/>
    <s v="fibrosis_combined_pods"/>
    <s v="1309-64-4"/>
    <m/>
    <s v="NTP"/>
    <m/>
    <x v="22"/>
    <x v="35"/>
    <x v="0"/>
    <s v="2 year"/>
    <s v="2 years"/>
    <s v="Lung"/>
    <s v="Fibrosis incidence"/>
    <s v="Rat"/>
    <s v="Wistar"/>
    <s v="M"/>
    <s v="na"/>
    <n v="3"/>
    <n v="1.06379E-2"/>
    <n v="2.4917199999999998E-3"/>
    <s v="mg/m3"/>
    <s v="N"/>
    <s v="N"/>
    <s v="N"/>
    <m/>
    <m/>
    <n v="2.4917199999999999"/>
    <s v=""/>
    <s v=""/>
    <m/>
    <m/>
    <m/>
    <x v="4"/>
    <s v=""/>
    <m/>
    <s v="NTP_fibrosis_noael_loael_bmd_bmdl.xlsx"/>
    <x v="2"/>
    <m/>
    <m/>
    <m/>
    <x v="1"/>
    <n v="5"/>
    <s v="BMDL"/>
    <n v="2.4917199999999999"/>
    <s v="N"/>
    <s v="N"/>
    <s v="Y"/>
    <s v="N"/>
    <n v="0"/>
    <n v="0"/>
    <n v="1"/>
    <n v="0"/>
  </r>
  <r>
    <n v="157"/>
    <x v="0"/>
    <s v="fibrosis_noael_loael_20240812.xlsx"/>
    <s v="1313-27-5"/>
    <m/>
    <s v="NTP"/>
    <m/>
    <x v="23"/>
    <x v="36"/>
    <x v="0"/>
    <s v="2 year"/>
    <s v="2 years"/>
    <s v="Lung"/>
    <s v="Fibrosis incidence"/>
    <s v="Mouse"/>
    <s v="B6C3F1"/>
    <s v="F"/>
    <n v="100"/>
    <s v="na"/>
    <s v="NA"/>
    <s v="NA"/>
    <s v="mg/m3"/>
    <s v="N"/>
    <s v="N"/>
    <s v="N"/>
    <s v="N"/>
    <s v="Units conversion needed;"/>
    <s v=""/>
    <n v="100000"/>
    <s v=""/>
    <m/>
    <s v="band A"/>
    <m/>
    <x v="6"/>
    <s v=""/>
    <m/>
    <s v="NTP_fibrosis_noael_loael_bmd_bmdl.xlsx"/>
    <x v="2"/>
    <m/>
    <m/>
    <m/>
    <x v="1"/>
    <n v="1"/>
    <s v="NOAEL"/>
    <n v="100000"/>
    <s v="N"/>
    <s v="N"/>
    <s v="Y"/>
    <s v="N"/>
    <n v="0"/>
    <n v="0"/>
    <n v="1"/>
    <n v="0"/>
  </r>
  <r>
    <n v="158"/>
    <x v="0"/>
    <s v="fibrosis_noael_loael_20240812.xlsx"/>
    <s v="1313-27-5"/>
    <m/>
    <s v="NTP"/>
    <m/>
    <x v="23"/>
    <x v="36"/>
    <x v="0"/>
    <s v="2 year"/>
    <s v="2 years"/>
    <s v="Lung"/>
    <s v="Fibrosis incidence"/>
    <s v="Mouse"/>
    <s v="B6C3F1"/>
    <s v="M"/>
    <n v="100"/>
    <s v="na"/>
    <s v="NA"/>
    <s v="NA"/>
    <s v="mg/m3"/>
    <s v="N"/>
    <s v="N"/>
    <s v="N"/>
    <s v="N"/>
    <s v="Units conversion needed;"/>
    <s v=""/>
    <n v="100000"/>
    <s v=""/>
    <m/>
    <s v="band A"/>
    <m/>
    <x v="6"/>
    <s v=""/>
    <m/>
    <s v="NTP_fibrosis_noael_loael_bmd_bmdl.xlsx"/>
    <x v="2"/>
    <m/>
    <m/>
    <m/>
    <x v="1"/>
    <n v="1"/>
    <s v="NOAEL"/>
    <n v="100000"/>
    <s v="N"/>
    <s v="N"/>
    <s v="Y"/>
    <s v="N"/>
    <n v="0"/>
    <n v="0"/>
    <n v="1"/>
    <n v="0"/>
  </r>
  <r>
    <n v="159"/>
    <x v="0"/>
    <s v="fibrosis_noael_loael_20240812.xlsx"/>
    <s v="1313-27-5"/>
    <m/>
    <s v="NTP"/>
    <m/>
    <x v="23"/>
    <x v="36"/>
    <x v="0"/>
    <s v="2 year"/>
    <s v="2 years"/>
    <s v="Lung"/>
    <s v="Fibrosis incidence"/>
    <s v="Rat"/>
    <s v="F 344/N"/>
    <s v="F"/>
    <n v="100"/>
    <s v="na"/>
    <s v="NA"/>
    <s v="NA"/>
    <s v="mg/m3"/>
    <s v="N"/>
    <s v="N"/>
    <s v="N"/>
    <s v="N"/>
    <s v="Units conversion needed;"/>
    <s v=""/>
    <n v="100000"/>
    <s v=""/>
    <m/>
    <s v="band A"/>
    <m/>
    <x v="6"/>
    <s v=""/>
    <m/>
    <s v="NTP_fibrosis_noael_loael_bmd_bmdl.xlsx"/>
    <x v="2"/>
    <m/>
    <m/>
    <m/>
    <x v="1"/>
    <n v="1"/>
    <s v="NOAEL"/>
    <n v="100000"/>
    <s v="N"/>
    <s v="N"/>
    <s v="Y"/>
    <s v="N"/>
    <n v="0"/>
    <n v="0"/>
    <n v="1"/>
    <n v="0"/>
  </r>
  <r>
    <n v="160"/>
    <x v="0"/>
    <s v="fibrosis_combined_pods"/>
    <s v="1313-27-5"/>
    <m/>
    <s v="NTP"/>
    <m/>
    <x v="23"/>
    <x v="36"/>
    <x v="0"/>
    <s v="2 year"/>
    <s v="2 years"/>
    <s v="Lung"/>
    <s v="Fibrosis incidence"/>
    <s v="Rat"/>
    <s v="F 344/N"/>
    <s v="M"/>
    <n v="100"/>
    <s v="na"/>
    <s v="NA"/>
    <s v="NA"/>
    <s v="mg/m3"/>
    <s v="N"/>
    <s v="N"/>
    <s v="N"/>
    <m/>
    <m/>
    <s v=""/>
    <n v="100000"/>
    <s v=""/>
    <m/>
    <m/>
    <m/>
    <x v="6"/>
    <s v=""/>
    <m/>
    <s v="NTP_fibrosis_noael_loael_bmd_bmdl.xlsx"/>
    <x v="2"/>
    <m/>
    <m/>
    <m/>
    <x v="1"/>
    <n v="1"/>
    <s v="NOAEL"/>
    <n v="100000"/>
    <s v="N"/>
    <s v="N"/>
    <s v="Y"/>
    <s v="N"/>
    <n v="0"/>
    <n v="0"/>
    <n v="1"/>
    <n v="0"/>
  </r>
  <r>
    <n v="161"/>
    <x v="0"/>
    <s v="fibrosis_combined_pods"/>
    <s v="1313-99-1"/>
    <m/>
    <s v="NTP"/>
    <s v="Y"/>
    <x v="20"/>
    <x v="37"/>
    <x v="0"/>
    <s v="2 year"/>
    <s v="2 years"/>
    <s v="Lung"/>
    <s v="Fibrosis incidence"/>
    <s v="Mouse"/>
    <s v="B6C3F1"/>
    <s v="F"/>
    <n v="5"/>
    <s v="na"/>
    <n v="7.0650500000000003"/>
    <n v="4.8677999999999999"/>
    <s v="mg/m3"/>
    <s v="N"/>
    <s v="N"/>
    <s v="N"/>
    <m/>
    <m/>
    <n v="4867.8"/>
    <n v="5000"/>
    <s v=""/>
    <m/>
    <m/>
    <m/>
    <x v="0"/>
    <s v=""/>
    <m/>
    <s v="NTP_fibrosis_noael_loael_bmd_bmdl.xlsx"/>
    <x v="2"/>
    <m/>
    <m/>
    <m/>
    <x v="1"/>
    <n v="2"/>
    <s v="BMDL"/>
    <n v="4867.8"/>
    <s v="N"/>
    <s v="N"/>
    <s v="Y"/>
    <s v="N"/>
    <n v="0"/>
    <n v="0"/>
    <n v="1"/>
    <n v="0"/>
  </r>
  <r>
    <n v="162"/>
    <x v="0"/>
    <s v="fibrosis_combined_pods"/>
    <s v="1313-99-1"/>
    <m/>
    <s v="NTP"/>
    <s v="Y"/>
    <x v="20"/>
    <x v="37"/>
    <x v="0"/>
    <s v="2 year"/>
    <s v="2 years"/>
    <s v="Lung"/>
    <s v="Fibrosis incidence"/>
    <s v="Mouse"/>
    <s v="B6C3F1"/>
    <s v="M"/>
    <n v="5"/>
    <s v="na"/>
    <s v="NA"/>
    <s v="NA"/>
    <s v="mg/m3"/>
    <s v="N"/>
    <s v="N"/>
    <s v="N"/>
    <m/>
    <m/>
    <s v=""/>
    <n v="5000"/>
    <s v=""/>
    <m/>
    <m/>
    <m/>
    <x v="0"/>
    <s v=""/>
    <m/>
    <s v="NTP_fibrosis_noael_loael_bmd_bmdl.xlsx"/>
    <x v="2"/>
    <m/>
    <m/>
    <m/>
    <x v="1"/>
    <n v="2"/>
    <s v="NOAEL"/>
    <n v="5000"/>
    <s v="N"/>
    <s v="N"/>
    <s v="Y"/>
    <s v="N"/>
    <n v="0"/>
    <n v="0"/>
    <n v="1"/>
    <n v="0"/>
  </r>
  <r>
    <n v="163"/>
    <x v="0"/>
    <s v="fibrosis_combined_pods"/>
    <s v="1313-99-1"/>
    <m/>
    <s v="NTP"/>
    <s v="Y"/>
    <x v="20"/>
    <x v="37"/>
    <x v="0"/>
    <s v="2 year"/>
    <s v="2 years"/>
    <s v="Lung"/>
    <s v="Fibrosis incidence"/>
    <s v="Rat"/>
    <s v="F 344/N"/>
    <s v="F"/>
    <n v="2.5"/>
    <s v="na"/>
    <s v="NA"/>
    <s v="NA"/>
    <s v="mg/m3"/>
    <s v="N"/>
    <s v="N"/>
    <s v="N"/>
    <m/>
    <m/>
    <s v=""/>
    <n v="2500"/>
    <s v=""/>
    <m/>
    <m/>
    <m/>
    <x v="1"/>
    <s v=""/>
    <m/>
    <s v="NTP_fibrosis_noael_loael_bmd_bmdl.xlsx"/>
    <x v="2"/>
    <m/>
    <m/>
    <m/>
    <x v="1"/>
    <n v="3"/>
    <s v="NOAEL"/>
    <n v="2500"/>
    <s v="N"/>
    <s v="N"/>
    <s v="Y"/>
    <s v="N"/>
    <n v="0"/>
    <n v="0"/>
    <n v="1"/>
    <n v="0"/>
  </r>
  <r>
    <n v="164"/>
    <x v="0"/>
    <s v="fibrosis_noael_loael_20240812.xlsx"/>
    <s v="1313-99-1"/>
    <m/>
    <s v="NTP"/>
    <s v="Y"/>
    <x v="20"/>
    <x v="37"/>
    <x v="0"/>
    <s v="2 year"/>
    <s v="2 years"/>
    <s v="Lung"/>
    <s v="Fibrosis incidence"/>
    <s v="Rat"/>
    <s v="F 344/N"/>
    <s v="M"/>
    <n v="2.5"/>
    <s v="na"/>
    <s v="NA"/>
    <s v="NA"/>
    <s v="mg/m3"/>
    <s v="N"/>
    <s v="N"/>
    <s v="N"/>
    <s v="N"/>
    <s v="Units conversion needed;"/>
    <s v=""/>
    <n v="2500"/>
    <s v=""/>
    <m/>
    <s v="band C"/>
    <m/>
    <x v="1"/>
    <s v=""/>
    <m/>
    <s v="NTP_fibrosis_noael_loael_bmd_bmdl.xlsx"/>
    <x v="2"/>
    <m/>
    <m/>
    <m/>
    <x v="1"/>
    <n v="3"/>
    <s v="NOAEL"/>
    <n v="2500"/>
    <s v="N"/>
    <s v="N"/>
    <s v="Y"/>
    <s v="N"/>
    <n v="0"/>
    <n v="0"/>
    <n v="1"/>
    <n v="0"/>
  </r>
  <r>
    <n v="165"/>
    <x v="0"/>
    <s v="fibrosis_noael_loael_20240812.xlsx"/>
    <s v="1314-62-1"/>
    <m/>
    <s v="NTP"/>
    <m/>
    <x v="24"/>
    <x v="38"/>
    <x v="0"/>
    <s v="3 month"/>
    <s v="3 months"/>
    <s v="Lung"/>
    <s v="Fibrosis incidence"/>
    <s v="Mouse"/>
    <s v="B6C3F1"/>
    <s v="F"/>
    <n v="16"/>
    <s v="na"/>
    <s v="NA"/>
    <s v="NA"/>
    <s v="mg/m3"/>
    <s v="N"/>
    <s v="N"/>
    <s v="N"/>
    <s v="N"/>
    <s v="Units conversion needed;"/>
    <s v=""/>
    <n v="16000"/>
    <s v=""/>
    <m/>
    <s v="band B"/>
    <m/>
    <x v="0"/>
    <s v=""/>
    <m/>
    <s v="NTP_fibrosis_noael_loael_bmd_bmdl.xlsx"/>
    <x v="2"/>
    <m/>
    <m/>
    <m/>
    <x v="1"/>
    <n v="2"/>
    <s v="NOAEL"/>
    <n v="16000"/>
    <s v="N"/>
    <s v="Y"/>
    <s v="N"/>
    <s v="N"/>
    <n v="0"/>
    <n v="1"/>
    <n v="0"/>
    <n v="0"/>
  </r>
  <r>
    <n v="166"/>
    <x v="0"/>
    <s v="fibrosis_noael_loael_20240812.xlsx"/>
    <s v="1314-62-1"/>
    <m/>
    <s v="NTP"/>
    <m/>
    <x v="24"/>
    <x v="38"/>
    <x v="0"/>
    <s v="3 month"/>
    <s v="3 months"/>
    <s v="Lung"/>
    <s v="Fibrosis incidence"/>
    <s v="Mouse"/>
    <s v="B6C3F1"/>
    <s v="M"/>
    <n v="16"/>
    <s v="na"/>
    <s v="NA"/>
    <s v="NA"/>
    <s v="mg/m3"/>
    <s v="N"/>
    <s v="N"/>
    <s v="N"/>
    <s v="N"/>
    <s v="Units conversion needed;"/>
    <s v=""/>
    <n v="16000"/>
    <s v=""/>
    <m/>
    <s v="band B"/>
    <m/>
    <x v="0"/>
    <s v=""/>
    <m/>
    <s v="NTP_fibrosis_noael_loael_bmd_bmdl.xlsx"/>
    <x v="2"/>
    <m/>
    <m/>
    <m/>
    <x v="1"/>
    <n v="2"/>
    <s v="NOAEL"/>
    <n v="16000"/>
    <s v="N"/>
    <s v="Y"/>
    <s v="N"/>
    <s v="N"/>
    <n v="0"/>
    <n v="1"/>
    <n v="0"/>
    <n v="0"/>
  </r>
  <r>
    <n v="167"/>
    <x v="0"/>
    <s v="fibrosis_combined_pods"/>
    <s v="1314-62-1"/>
    <m/>
    <s v="NTP"/>
    <m/>
    <x v="24"/>
    <x v="38"/>
    <x v="0"/>
    <s v="3 month"/>
    <s v="3 months"/>
    <s v="Lung"/>
    <s v="Fibrosis incidence"/>
    <s v="Rat"/>
    <s v="F 344/N"/>
    <s v="M"/>
    <n v="2"/>
    <n v="4"/>
    <n v="1.9118900000000001"/>
    <n v="1.44231"/>
    <s v="mg/m3"/>
    <s v="N"/>
    <s v="N"/>
    <s v="N"/>
    <m/>
    <m/>
    <n v="1442.31"/>
    <n v="2000"/>
    <s v=""/>
    <m/>
    <m/>
    <m/>
    <x v="1"/>
    <s v=""/>
    <m/>
    <s v="NTP_fibrosis_noael_loael_bmd_bmdl.xlsx"/>
    <x v="2"/>
    <m/>
    <m/>
    <m/>
    <x v="1"/>
    <n v="3"/>
    <s v="BMDL"/>
    <n v="1442.31"/>
    <s v="N"/>
    <s v="Y"/>
    <s v="N"/>
    <s v="N"/>
    <n v="0"/>
    <n v="1"/>
    <n v="0"/>
    <n v="0"/>
  </r>
  <r>
    <n v="168"/>
    <x v="0"/>
    <s v="fibrosis_combined_pods"/>
    <s v="1314-62-1"/>
    <m/>
    <s v="NTP"/>
    <m/>
    <x v="24"/>
    <x v="38"/>
    <x v="0"/>
    <s v="3 month"/>
    <s v="3 months"/>
    <s v="Lung"/>
    <s v="Fibrosis incidence"/>
    <s v="Rat"/>
    <s v="F 344/N"/>
    <s v="F"/>
    <s v="NA"/>
    <n v="4"/>
    <n v="2.6505999999999998"/>
    <n v="1.9557"/>
    <s v="mg/m3"/>
    <s v="N"/>
    <s v="N"/>
    <s v="N"/>
    <m/>
    <m/>
    <n v="1955.7"/>
    <s v=""/>
    <s v=""/>
    <m/>
    <m/>
    <m/>
    <x v="1"/>
    <s v=""/>
    <m/>
    <s v="NTP_fibrosis_noael_loael_bmd_bmdl.xlsx"/>
    <x v="2"/>
    <m/>
    <m/>
    <m/>
    <x v="1"/>
    <n v="3"/>
    <s v="BMDL"/>
    <n v="1955.7"/>
    <s v="N"/>
    <s v="Y"/>
    <s v="N"/>
    <s v="N"/>
    <n v="0"/>
    <n v="1"/>
    <n v="0"/>
    <n v="0"/>
  </r>
  <r>
    <n v="169"/>
    <x v="0"/>
    <s v="fibrosis_combined_pods"/>
    <s v="1314-62-1"/>
    <m/>
    <s v="NTP"/>
    <m/>
    <x v="24"/>
    <x v="38"/>
    <x v="0"/>
    <s v="2 year"/>
    <s v="2 years"/>
    <s v="Lung"/>
    <s v="Fibrosis incidence"/>
    <s v="Mouse"/>
    <s v="B6C3F1"/>
    <s v="F"/>
    <n v="2"/>
    <n v="4"/>
    <n v="2.6666099999999999"/>
    <n v="1.74444"/>
    <s v="mg/m3"/>
    <s v="N"/>
    <s v="N"/>
    <s v="N"/>
    <m/>
    <m/>
    <n v="1744.44"/>
    <n v="2000"/>
    <s v=""/>
    <m/>
    <m/>
    <m/>
    <x v="1"/>
    <s v=""/>
    <m/>
    <s v="NTP_fibrosis_noael_loael_bmd_bmdl.xlsx"/>
    <x v="2"/>
    <m/>
    <m/>
    <m/>
    <x v="1"/>
    <n v="3"/>
    <s v="BMDL"/>
    <n v="1744.44"/>
    <s v="N"/>
    <s v="N"/>
    <s v="Y"/>
    <s v="N"/>
    <n v="0"/>
    <n v="0"/>
    <n v="1"/>
    <n v="0"/>
  </r>
  <r>
    <n v="170"/>
    <x v="0"/>
    <s v="fibrosis_combined_pods"/>
    <s v="1314-62-1"/>
    <m/>
    <s v="NTP"/>
    <m/>
    <x v="24"/>
    <x v="38"/>
    <x v="0"/>
    <s v="2 year"/>
    <s v="2 years"/>
    <s v="Lung"/>
    <s v="Fibrosis incidence"/>
    <s v="Mouse"/>
    <s v="B6C3F1"/>
    <s v="M"/>
    <n v="1"/>
    <n v="2"/>
    <n v="1.35351"/>
    <n v="0.87787700000000002"/>
    <s v="mg/m3"/>
    <s v="N"/>
    <s v="N"/>
    <s v="N"/>
    <m/>
    <m/>
    <n v="877.87700000000007"/>
    <n v="1000"/>
    <s v=""/>
    <m/>
    <m/>
    <m/>
    <x v="1"/>
    <s v=""/>
    <m/>
    <s v="NTP_fibrosis_noael_loael_bmd_bmdl.xlsx"/>
    <x v="2"/>
    <m/>
    <m/>
    <m/>
    <x v="1"/>
    <n v="3"/>
    <s v="BMDL"/>
    <n v="877.87700000000007"/>
    <s v="N"/>
    <s v="N"/>
    <s v="Y"/>
    <s v="N"/>
    <n v="0"/>
    <n v="0"/>
    <n v="1"/>
    <n v="0"/>
  </r>
  <r>
    <n v="171"/>
    <x v="0"/>
    <s v="fibrosis_combined_pods"/>
    <s v="1314-62-1"/>
    <m/>
    <s v="NTP"/>
    <m/>
    <x v="24"/>
    <x v="38"/>
    <x v="0"/>
    <s v="2 year"/>
    <s v="2 years"/>
    <s v="Lung"/>
    <s v="Fibrosis incidence"/>
    <s v="Rat"/>
    <s v="F 344/N"/>
    <s v="F"/>
    <n v="1"/>
    <n v="2"/>
    <n v="-99"/>
    <n v="-99"/>
    <s v="mg/m3"/>
    <s v="N"/>
    <s v="N"/>
    <s v="N"/>
    <m/>
    <m/>
    <s v=""/>
    <n v="1000"/>
    <s v=""/>
    <m/>
    <m/>
    <m/>
    <x v="1"/>
    <s v=""/>
    <m/>
    <s v="NTP_fibrosis_noael_loael_bmd_bmdl.xlsx"/>
    <x v="2"/>
    <m/>
    <m/>
    <m/>
    <x v="1"/>
    <n v="3"/>
    <s v="NOAEL"/>
    <n v="1000"/>
    <s v="N"/>
    <s v="N"/>
    <s v="Y"/>
    <s v="N"/>
    <n v="0"/>
    <n v="0"/>
    <n v="1"/>
    <n v="0"/>
  </r>
  <r>
    <n v="172"/>
    <x v="0"/>
    <s v="fibrosis_combined_pods"/>
    <s v="1314-62-1"/>
    <m/>
    <s v="NTP"/>
    <m/>
    <x v="24"/>
    <x v="38"/>
    <x v="0"/>
    <s v="2 year"/>
    <s v="2 years"/>
    <s v="Lung"/>
    <s v="Fibrosis incidence"/>
    <s v="Rat"/>
    <s v="F 344/N"/>
    <s v="M"/>
    <n v="0.5"/>
    <n v="1"/>
    <n v="0.62308399999999997"/>
    <n v="0.42810700000000002"/>
    <s v="mg/m3"/>
    <s v="N"/>
    <s v="N"/>
    <s v="N"/>
    <m/>
    <m/>
    <n v="428.10700000000003"/>
    <n v="500"/>
    <s v=""/>
    <m/>
    <m/>
    <m/>
    <x v="1"/>
    <s v=""/>
    <m/>
    <s v="NTP_fibrosis_noael_loael_bmd_bmdl.xlsx"/>
    <x v="2"/>
    <m/>
    <m/>
    <m/>
    <x v="1"/>
    <n v="3"/>
    <s v="BMDL"/>
    <n v="428.10700000000003"/>
    <s v="N"/>
    <s v="N"/>
    <s v="Y"/>
    <s v="N"/>
    <n v="0"/>
    <n v="0"/>
    <n v="1"/>
    <n v="0"/>
  </r>
  <r>
    <n v="173"/>
    <x v="0"/>
    <s v="fibrosis_combined_pods"/>
    <s v="13765-19-0"/>
    <m/>
    <s v="NTP"/>
    <m/>
    <x v="25"/>
    <x v="39"/>
    <x v="0"/>
    <s v="2 year"/>
    <s v="2 years"/>
    <s v="Lung"/>
    <s v="Fibrosis incidence"/>
    <s v="Rat"/>
    <s v="Sprague"/>
    <s v="M"/>
    <n v="20"/>
    <s v="NA"/>
    <n v="-99"/>
    <n v="-99"/>
    <s v="mg/m3"/>
    <s v="N"/>
    <s v="N"/>
    <s v="N"/>
    <m/>
    <m/>
    <s v=""/>
    <n v="20000"/>
    <s v=""/>
    <m/>
    <m/>
    <m/>
    <x v="0"/>
    <s v=""/>
    <m/>
    <s v="NTP_fibrosis_noael_loael_bmd_bmdl.xlsx"/>
    <x v="2"/>
    <m/>
    <m/>
    <m/>
    <x v="1"/>
    <n v="2"/>
    <s v="NOAEL"/>
    <n v="20000"/>
    <s v="N"/>
    <s v="N"/>
    <s v="Y"/>
    <s v="N"/>
    <n v="0"/>
    <n v="0"/>
    <n v="1"/>
    <n v="0"/>
  </r>
  <r>
    <n v="174"/>
    <x v="1"/>
    <s v="fibrosis_combined_pods"/>
    <s v="13765-19-0"/>
    <m/>
    <s v="NTP"/>
    <m/>
    <x v="25"/>
    <x v="39"/>
    <x v="0"/>
    <s v="2 year"/>
    <s v="2 years"/>
    <s v="Lung"/>
    <s v="Fibrosis incidence"/>
    <s v="Hamster"/>
    <s v="Syrian"/>
    <s v="M"/>
    <n v="20"/>
    <s v="NA"/>
    <n v="-99"/>
    <n v="-99"/>
    <s v="mg/m3"/>
    <s v="N"/>
    <s v="N"/>
    <s v="N"/>
    <m/>
    <m/>
    <s v=""/>
    <n v="20000"/>
    <s v=""/>
    <m/>
    <m/>
    <m/>
    <x v="0"/>
    <s v=""/>
    <m/>
    <s v="NTP_fibrosis_noael_loael_bmd_bmdl.xlsx"/>
    <x v="2"/>
    <m/>
    <m/>
    <m/>
    <x v="1"/>
    <n v="2"/>
    <m/>
    <m/>
    <s v="N"/>
    <s v="N"/>
    <s v="Y"/>
    <s v="N"/>
    <n v="0"/>
    <n v="0"/>
    <n v="1"/>
    <n v="0"/>
  </r>
  <r>
    <n v="175"/>
    <x v="0"/>
    <s v="fibrosis_noael_loael_20240812.xlsx"/>
    <s v="14807-96-6"/>
    <m/>
    <s v="NTP"/>
    <m/>
    <x v="26"/>
    <x v="40"/>
    <x v="0"/>
    <s v="2 year"/>
    <s v="2 years"/>
    <s v="Lung"/>
    <s v="Fibrosis incidence"/>
    <s v="Mouse"/>
    <s v="B6C3F1"/>
    <s v="F"/>
    <n v="18"/>
    <s v="NA"/>
    <s v="NA"/>
    <s v="NA"/>
    <s v="mg/m3"/>
    <s v="N"/>
    <s v="N"/>
    <s v="N"/>
    <s v="N"/>
    <s v="Units conversion needed;"/>
    <s v=""/>
    <n v="18000"/>
    <s v=""/>
    <m/>
    <s v="band B"/>
    <m/>
    <x v="0"/>
    <s v=""/>
    <m/>
    <s v="NTP_fibrosis_noael_loael_bmd_bmdl.xlsx"/>
    <x v="2"/>
    <m/>
    <m/>
    <m/>
    <x v="1"/>
    <n v="2"/>
    <s v="NOAEL"/>
    <n v="18000"/>
    <s v="N"/>
    <s v="N"/>
    <s v="Y"/>
    <s v="N"/>
    <n v="0"/>
    <n v="0"/>
    <n v="1"/>
    <n v="0"/>
  </r>
  <r>
    <n v="176"/>
    <x v="0"/>
    <s v="fibrosis_noael_loael_20240812.xlsx"/>
    <s v="14807-96-6"/>
    <m/>
    <s v="NTP"/>
    <m/>
    <x v="26"/>
    <x v="40"/>
    <x v="0"/>
    <s v="2 year"/>
    <s v="2 years"/>
    <s v="Lung"/>
    <s v="Fibrosis incidence"/>
    <s v="Mouse"/>
    <s v="B6C3F1"/>
    <s v="M"/>
    <n v="18"/>
    <s v="NA"/>
    <s v="NA"/>
    <s v="NA"/>
    <s v="mg/m3"/>
    <s v="N"/>
    <s v="N"/>
    <s v="N"/>
    <s v="N"/>
    <s v="Units conversion needed;"/>
    <s v=""/>
    <n v="18000"/>
    <s v=""/>
    <m/>
    <s v="band B"/>
    <m/>
    <x v="0"/>
    <s v=""/>
    <m/>
    <s v="NTP_fibrosis_noael_loael_bmd_bmdl.xlsx"/>
    <x v="2"/>
    <m/>
    <m/>
    <m/>
    <x v="1"/>
    <n v="2"/>
    <s v="NOAEL"/>
    <n v="18000"/>
    <s v="N"/>
    <s v="N"/>
    <s v="Y"/>
    <s v="N"/>
    <n v="0"/>
    <n v="0"/>
    <n v="1"/>
    <n v="0"/>
  </r>
  <r>
    <n v="177"/>
    <x v="0"/>
    <s v="fibrosis_combined_pods"/>
    <s v="14807-96-6"/>
    <m/>
    <s v="NTP"/>
    <m/>
    <x v="26"/>
    <x v="40"/>
    <x v="0"/>
    <s v="2 year"/>
    <s v="2 years"/>
    <s v="Lung"/>
    <s v="Fibrosis incidence"/>
    <s v="Rat"/>
    <s v="F 344/N"/>
    <s v="F"/>
    <s v="NA"/>
    <n v="6"/>
    <n v="0.89480700000000002"/>
    <n v="0.71142700000000003"/>
    <s v="mg/m3"/>
    <s v="N"/>
    <s v="N"/>
    <s v="N"/>
    <m/>
    <m/>
    <n v="711.42700000000002"/>
    <s v=""/>
    <s v=""/>
    <m/>
    <m/>
    <m/>
    <x v="1"/>
    <s v=""/>
    <m/>
    <s v="NTP_fibrosis_noael_loael_bmd_bmdl.xlsx"/>
    <x v="2"/>
    <m/>
    <m/>
    <m/>
    <x v="1"/>
    <n v="3"/>
    <s v="BMDL"/>
    <n v="711.42700000000002"/>
    <s v="N"/>
    <s v="N"/>
    <s v="Y"/>
    <s v="N"/>
    <n v="0"/>
    <n v="0"/>
    <n v="1"/>
    <n v="0"/>
  </r>
  <r>
    <n v="178"/>
    <x v="0"/>
    <s v="fibrosis_combined_pods"/>
    <s v="14807-96-6"/>
    <m/>
    <s v="NTP"/>
    <m/>
    <x v="26"/>
    <x v="40"/>
    <x v="0"/>
    <s v="2 year"/>
    <s v="2 years"/>
    <s v="Lung"/>
    <s v="Fibrosis incidence"/>
    <s v="Rat"/>
    <s v="F 344/N"/>
    <s v="M"/>
    <s v="NA"/>
    <n v="6"/>
    <n v="1.8124899999999999"/>
    <n v="1.40947"/>
    <s v="mg/m3"/>
    <s v="N"/>
    <s v="N"/>
    <s v="N"/>
    <m/>
    <m/>
    <n v="1409.47"/>
    <s v=""/>
    <s v=""/>
    <m/>
    <m/>
    <m/>
    <x v="1"/>
    <s v=""/>
    <m/>
    <s v="NTP_fibrosis_noael_loael_bmd_bmdl.xlsx"/>
    <x v="2"/>
    <m/>
    <m/>
    <m/>
    <x v="1"/>
    <n v="3"/>
    <s v="BMDL"/>
    <n v="1409.47"/>
    <s v="N"/>
    <s v="N"/>
    <s v="Y"/>
    <s v="N"/>
    <n v="0"/>
    <n v="0"/>
    <n v="1"/>
    <n v="0"/>
  </r>
  <r>
    <n v="179"/>
    <x v="0"/>
    <s v="fibrosis_combined_pods"/>
    <s v="22398-80-7"/>
    <m/>
    <s v="NTP"/>
    <m/>
    <x v="27"/>
    <x v="41"/>
    <x v="0"/>
    <s v="3 month"/>
    <s v="3 months"/>
    <s v="Lung"/>
    <s v="Fibrosis incidence"/>
    <s v="Mouse"/>
    <s v="B6C3F1"/>
    <s v="F"/>
    <s v="NA"/>
    <n v="1"/>
    <n v="7.9278500000000002E-3"/>
    <n v="8.1861900000000003E-4"/>
    <s v="mg/m3"/>
    <s v="N"/>
    <s v="N"/>
    <s v="N"/>
    <m/>
    <m/>
    <n v="0.81861899999999999"/>
    <s v=""/>
    <s v=""/>
    <m/>
    <m/>
    <m/>
    <x v="4"/>
    <s v=""/>
    <m/>
    <s v="NTP_fibrosis_noael_loael_bmd_bmdl.xlsx"/>
    <x v="2"/>
    <m/>
    <m/>
    <m/>
    <x v="0"/>
    <n v="5"/>
    <s v="BMDL"/>
    <n v="0.81861899999999999"/>
    <s v="N"/>
    <s v="Y"/>
    <s v="N"/>
    <s v="N"/>
    <n v="0"/>
    <n v="1"/>
    <n v="0"/>
    <n v="0"/>
  </r>
  <r>
    <n v="180"/>
    <x v="0"/>
    <s v="fibrosis_combined_pods"/>
    <s v="22398-80-7"/>
    <m/>
    <s v="NTP"/>
    <m/>
    <x v="27"/>
    <x v="41"/>
    <x v="0"/>
    <s v="3 month"/>
    <s v="3 months"/>
    <s v="Lung"/>
    <s v="Fibrosis incidence"/>
    <s v="Mouse"/>
    <s v="B6C3F1"/>
    <s v="M"/>
    <s v="NA"/>
    <n v="1"/>
    <n v="-99"/>
    <n v="-99"/>
    <s v="mg/m3"/>
    <s v="N"/>
    <s v="N"/>
    <s v="Y"/>
    <m/>
    <m/>
    <s v=""/>
    <s v=""/>
    <n v="100"/>
    <m/>
    <m/>
    <m/>
    <x v="3"/>
    <s v=""/>
    <m/>
    <s v="NTP_fibrosis_noael_loael_bmd_bmdl.xlsx"/>
    <x v="2"/>
    <m/>
    <m/>
    <m/>
    <x v="0"/>
    <n v="4"/>
    <s v="LOAEL"/>
    <n v="100"/>
    <s v="N"/>
    <s v="Y"/>
    <s v="N"/>
    <s v="N"/>
    <n v="0"/>
    <n v="1"/>
    <n v="0"/>
    <n v="0"/>
  </r>
  <r>
    <n v="181"/>
    <x v="0"/>
    <s v="fibrosis_combined_pods"/>
    <s v="22398-80-7"/>
    <m/>
    <s v="NTP"/>
    <m/>
    <x v="27"/>
    <x v="41"/>
    <x v="0"/>
    <s v="3 month"/>
    <s v="3 months"/>
    <s v="Lung"/>
    <s v="Fibrosis incidence"/>
    <s v="Rat"/>
    <s v="F 344/N"/>
    <s v="F"/>
    <s v="NA"/>
    <n v="3"/>
    <n v="1.53302"/>
    <n v="0.96622399999999997"/>
    <s v="mg/m3"/>
    <s v="N"/>
    <s v="N"/>
    <s v="N"/>
    <m/>
    <m/>
    <n v="966.22399999999993"/>
    <s v=""/>
    <s v=""/>
    <m/>
    <m/>
    <m/>
    <x v="1"/>
    <s v=""/>
    <m/>
    <s v="NTP_fibrosis_noael_loael_bmd_bmdl.xlsx"/>
    <x v="2"/>
    <m/>
    <m/>
    <m/>
    <x v="0"/>
    <n v="3"/>
    <s v="BMDL"/>
    <n v="966.22399999999993"/>
    <s v="N"/>
    <s v="Y"/>
    <s v="N"/>
    <s v="N"/>
    <n v="0"/>
    <n v="1"/>
    <n v="0"/>
    <n v="0"/>
  </r>
  <r>
    <n v="182"/>
    <x v="0"/>
    <s v="fibrosis_combined_pods"/>
    <s v="22398-80-7"/>
    <m/>
    <s v="NTP"/>
    <m/>
    <x v="27"/>
    <x v="41"/>
    <x v="0"/>
    <s v="3 month"/>
    <s v="3 months"/>
    <s v="Lung"/>
    <s v="Fibrosis incidence"/>
    <s v="Rat"/>
    <s v="F 344/N"/>
    <s v="M"/>
    <s v="NA"/>
    <n v="3"/>
    <n v="0.73979600000000001"/>
    <n v="0.27301300000000001"/>
    <s v="mg/m3"/>
    <s v="N"/>
    <s v="N"/>
    <s v="N"/>
    <m/>
    <m/>
    <n v="273.01300000000003"/>
    <s v=""/>
    <s v=""/>
    <m/>
    <m/>
    <m/>
    <x v="3"/>
    <s v=""/>
    <m/>
    <s v="NTP_fibrosis_noael_loael_bmd_bmdl.xlsx"/>
    <x v="2"/>
    <m/>
    <m/>
    <m/>
    <x v="0"/>
    <n v="4"/>
    <s v="BMDL"/>
    <n v="273.01300000000003"/>
    <s v="N"/>
    <s v="Y"/>
    <s v="N"/>
    <s v="N"/>
    <n v="0"/>
    <n v="1"/>
    <n v="0"/>
    <n v="0"/>
  </r>
  <r>
    <n v="183"/>
    <x v="0"/>
    <s v="fibrosis_combined_pods"/>
    <s v="22398-80-7"/>
    <m/>
    <s v="NTP"/>
    <m/>
    <x v="27"/>
    <x v="41"/>
    <x v="0"/>
    <s v="2 year"/>
    <s v="2 years"/>
    <s v="Lung"/>
    <s v="Fibrosis incidence"/>
    <s v="Mouse"/>
    <s v="B6C3F1"/>
    <s v="F"/>
    <s v="NA"/>
    <n v="0.03"/>
    <n v="1.9934900000000001E-4"/>
    <n v="7.5842300000000004E-5"/>
    <s v="mg/m3"/>
    <s v="N"/>
    <s v="N"/>
    <s v="N"/>
    <m/>
    <m/>
    <n v="7.5842300000000001E-2"/>
    <s v=""/>
    <s v=""/>
    <m/>
    <m/>
    <m/>
    <x v="4"/>
    <s v=""/>
    <m/>
    <s v="NTP_fibrosis_noael_loael_bmd_bmdl.xlsx"/>
    <x v="2"/>
    <m/>
    <m/>
    <m/>
    <x v="0"/>
    <n v="5"/>
    <s v="BMDL"/>
    <n v="7.5842300000000001E-2"/>
    <s v="N"/>
    <s v="N"/>
    <s v="Y"/>
    <s v="N"/>
    <n v="0"/>
    <n v="0"/>
    <n v="1"/>
    <n v="0"/>
  </r>
  <r>
    <n v="184"/>
    <x v="0"/>
    <s v="fibrosis_combined_pods"/>
    <s v="22398-80-7"/>
    <m/>
    <s v="NTP"/>
    <m/>
    <x v="27"/>
    <x v="41"/>
    <x v="0"/>
    <s v="2 year"/>
    <s v="2 years"/>
    <s v="Lung"/>
    <s v="Fibrosis incidence"/>
    <s v="Mouse"/>
    <s v="B6C3F1"/>
    <s v="M"/>
    <s v="NA"/>
    <n v="0.03"/>
    <n v="4.8158400000000003E-5"/>
    <n v="5.0651900000000004E-6"/>
    <s v="mg/m3"/>
    <s v="N"/>
    <s v="N"/>
    <s v="N"/>
    <m/>
    <m/>
    <n v="5.0651900000000007E-3"/>
    <s v=""/>
    <s v=""/>
    <m/>
    <m/>
    <m/>
    <x v="4"/>
    <s v=""/>
    <m/>
    <s v="NTP_fibrosis_noael_loael_bmd_bmdl.xlsx"/>
    <x v="2"/>
    <m/>
    <m/>
    <m/>
    <x v="0"/>
    <n v="5"/>
    <s v="BMDL"/>
    <n v="5.0651900000000007E-3"/>
    <s v="N"/>
    <s v="N"/>
    <s v="Y"/>
    <s v="N"/>
    <n v="0"/>
    <n v="0"/>
    <n v="1"/>
    <n v="0"/>
  </r>
  <r>
    <n v="185"/>
    <x v="0"/>
    <s v="fibrosis_combined_pods"/>
    <s v="22398-80-7"/>
    <m/>
    <s v="NTP"/>
    <m/>
    <x v="27"/>
    <x v="41"/>
    <x v="0"/>
    <s v="2 year"/>
    <s v="2 years"/>
    <s v="Lung"/>
    <s v="Fibrosis incidence"/>
    <s v="Rat"/>
    <s v="F 344/N"/>
    <s v="F"/>
    <s v="NA"/>
    <n v="0.03"/>
    <n v="1.4780199999999999E-4"/>
    <n v="4.7344800000000001E-5"/>
    <s v="mg/m3"/>
    <s v="N"/>
    <s v="N"/>
    <s v="N"/>
    <m/>
    <m/>
    <n v="4.7344799999999999E-2"/>
    <s v=""/>
    <s v=""/>
    <m/>
    <m/>
    <m/>
    <x v="4"/>
    <s v=""/>
    <m/>
    <s v="NTP_fibrosis_noael_loael_bmd_bmdl.xlsx"/>
    <x v="2"/>
    <m/>
    <m/>
    <m/>
    <x v="0"/>
    <n v="5"/>
    <s v="BMDL"/>
    <n v="4.7344799999999999E-2"/>
    <s v="N"/>
    <s v="N"/>
    <s v="Y"/>
    <s v="N"/>
    <n v="0"/>
    <n v="0"/>
    <n v="1"/>
    <n v="0"/>
  </r>
  <r>
    <n v="186"/>
    <x v="0"/>
    <s v="fibrosis_combined_pods"/>
    <s v="22398-80-7"/>
    <m/>
    <s v="NTP"/>
    <m/>
    <x v="27"/>
    <x v="41"/>
    <x v="0"/>
    <s v="2 year"/>
    <s v="2 years"/>
    <s v="Lung"/>
    <s v="Fibrosis incidence"/>
    <s v="Rat"/>
    <s v="F 344/N"/>
    <s v="M"/>
    <s v="NA"/>
    <n v="0.03"/>
    <n v="8.0790099999999998E-4"/>
    <n v="5.1393700000000001E-4"/>
    <s v="mg/m3"/>
    <s v="N"/>
    <s v="N"/>
    <s v="N"/>
    <m/>
    <m/>
    <n v="0.51393699999999998"/>
    <s v=""/>
    <s v=""/>
    <m/>
    <m/>
    <m/>
    <x v="4"/>
    <s v=""/>
    <m/>
    <s v="NTP_fibrosis_noael_loael_bmd_bmdl.xlsx"/>
    <x v="2"/>
    <m/>
    <m/>
    <m/>
    <x v="0"/>
    <n v="5"/>
    <s v="BMDL"/>
    <n v="0.51393699999999998"/>
    <s v="N"/>
    <s v="N"/>
    <s v="Y"/>
    <s v="N"/>
    <n v="0"/>
    <n v="0"/>
    <n v="1"/>
    <n v="0"/>
  </r>
  <r>
    <n v="187"/>
    <x v="0"/>
    <s v="fibrosis_combined_pods"/>
    <s v="2698-41-1"/>
    <m/>
    <s v="NTP"/>
    <m/>
    <x v="28"/>
    <x v="42"/>
    <x v="0"/>
    <s v="2 year"/>
    <s v="2 years"/>
    <s v="Lung"/>
    <s v="Fibrosis incidence"/>
    <s v="Mouse"/>
    <s v="B6C3F1"/>
    <s v="F"/>
    <n v="1.5"/>
    <s v="NA"/>
    <s v="NA"/>
    <s v="NA"/>
    <s v="mg/m3"/>
    <s v="N"/>
    <s v="N"/>
    <s v="N"/>
    <m/>
    <m/>
    <s v=""/>
    <n v="1500"/>
    <s v=""/>
    <m/>
    <m/>
    <m/>
    <x v="1"/>
    <s v=""/>
    <m/>
    <s v="NTP_fibrosis_noael_loael_bmd_bmdl.xlsx"/>
    <x v="2"/>
    <m/>
    <m/>
    <m/>
    <x v="1"/>
    <n v="3"/>
    <s v="NOAEL"/>
    <n v="1500"/>
    <s v="N"/>
    <s v="N"/>
    <s v="Y"/>
    <s v="N"/>
    <n v="0"/>
    <n v="0"/>
    <n v="1"/>
    <n v="0"/>
  </r>
  <r>
    <n v="188"/>
    <x v="0"/>
    <s v="fibrosis_noael_loael_20240812.xlsx"/>
    <s v="2698-41-1"/>
    <m/>
    <s v="NTP"/>
    <m/>
    <x v="28"/>
    <x v="42"/>
    <x v="0"/>
    <s v="2 year"/>
    <s v="2 years"/>
    <s v="Lung"/>
    <s v="Fibrosis incidence"/>
    <s v="Mouse"/>
    <s v="B6C3F1"/>
    <s v="M"/>
    <n v="1.5"/>
    <s v="NA"/>
    <s v="NA"/>
    <s v="NA"/>
    <s v="mg/m3"/>
    <s v="N"/>
    <s v="N"/>
    <s v="N"/>
    <s v="N"/>
    <s v="Units conversion needed;"/>
    <s v=""/>
    <n v="1500"/>
    <s v=""/>
    <m/>
    <s v="band C"/>
    <m/>
    <x v="1"/>
    <s v=""/>
    <m/>
    <s v="NTP_fibrosis_noael_loael_bmd_bmdl.xlsx"/>
    <x v="2"/>
    <m/>
    <m/>
    <m/>
    <x v="1"/>
    <n v="3"/>
    <s v="NOAEL"/>
    <n v="1500"/>
    <s v="N"/>
    <s v="N"/>
    <s v="Y"/>
    <s v="N"/>
    <n v="0"/>
    <n v="0"/>
    <n v="1"/>
    <n v="0"/>
  </r>
  <r>
    <n v="189"/>
    <x v="0"/>
    <s v="fibrosis_noael_loael_20240812.xlsx"/>
    <s v="2698-41-1"/>
    <m/>
    <s v="NTP"/>
    <m/>
    <x v="28"/>
    <x v="42"/>
    <x v="0"/>
    <s v="2 year"/>
    <s v="2 years"/>
    <s v="Lung"/>
    <s v="Fibrosis incidence"/>
    <s v="Rat"/>
    <s v="F 344/N"/>
    <s v="F"/>
    <n v="0.75"/>
    <s v="NA"/>
    <s v="NA"/>
    <s v="NA"/>
    <s v="mg/m3"/>
    <s v="N"/>
    <s v="N"/>
    <s v="N"/>
    <s v="N"/>
    <s v="Units conversion needed;"/>
    <s v=""/>
    <n v="750"/>
    <s v=""/>
    <m/>
    <s v="band C"/>
    <m/>
    <x v="1"/>
    <s v=""/>
    <m/>
    <s v="NTP_fibrosis_noael_loael_bmd_bmdl.xlsx"/>
    <x v="2"/>
    <m/>
    <m/>
    <m/>
    <x v="1"/>
    <n v="3"/>
    <s v="NOAEL"/>
    <n v="750"/>
    <s v="N"/>
    <s v="N"/>
    <s v="Y"/>
    <s v="N"/>
    <n v="0"/>
    <n v="0"/>
    <n v="1"/>
    <n v="0"/>
  </r>
  <r>
    <n v="190"/>
    <x v="0"/>
    <s v="fibrosis_noael_loael_20240812.xlsx"/>
    <s v="2698-41-1"/>
    <m/>
    <s v="NTP"/>
    <m/>
    <x v="28"/>
    <x v="42"/>
    <x v="0"/>
    <s v="2 year"/>
    <s v="2 years"/>
    <s v="Lung"/>
    <s v="Fibrosis incidence"/>
    <s v="Rat"/>
    <s v="F 344/N"/>
    <s v="M"/>
    <n v="0.75"/>
    <s v="NA"/>
    <s v="NA"/>
    <s v="NA"/>
    <s v="mg/m3"/>
    <s v="N"/>
    <s v="N"/>
    <s v="N"/>
    <s v="N"/>
    <s v="Units conversion needed;"/>
    <s v=""/>
    <n v="750"/>
    <s v=""/>
    <m/>
    <s v="band C"/>
    <m/>
    <x v="1"/>
    <s v=""/>
    <m/>
    <s v="NTP_fibrosis_noael_loael_bmd_bmdl.xlsx"/>
    <x v="2"/>
    <m/>
    <m/>
    <m/>
    <x v="1"/>
    <n v="3"/>
    <s v="NOAEL"/>
    <n v="750"/>
    <s v="N"/>
    <s v="N"/>
    <s v="Y"/>
    <s v="N"/>
    <n v="0"/>
    <n v="0"/>
    <n v="1"/>
    <n v="0"/>
  </r>
  <r>
    <n v="191"/>
    <x v="1"/>
    <s v="fibrosis_combined_pods"/>
    <s v="643-79-8"/>
    <m/>
    <s v="NTP"/>
    <m/>
    <x v="29"/>
    <x v="43"/>
    <x v="0"/>
    <s v="3 month"/>
    <s v="3 months"/>
    <s v="Lung"/>
    <s v="Fibrosis incidence"/>
    <s v="Mouse"/>
    <s v="B6C3F1"/>
    <s v="F"/>
    <s v="NA"/>
    <s v="NA"/>
    <s v="NA"/>
    <s v="NA"/>
    <s v="ppm"/>
    <s v="N"/>
    <s v="N"/>
    <s v="N"/>
    <m/>
    <m/>
    <s v=""/>
    <s v=""/>
    <s v=""/>
    <m/>
    <m/>
    <m/>
    <x v="7"/>
    <s v="Y"/>
    <m/>
    <s v="NTP_fibrosis_noael_loael_bmd_bmdl.xlsx"/>
    <x v="2"/>
    <m/>
    <m/>
    <m/>
    <x v="1"/>
    <n v="0"/>
    <m/>
    <m/>
    <s v="N"/>
    <s v="Y"/>
    <s v="N"/>
    <s v="N"/>
    <n v="0"/>
    <n v="1"/>
    <n v="0"/>
    <n v="0"/>
  </r>
  <r>
    <n v="192"/>
    <x v="1"/>
    <s v="fibrosis_combined_pods"/>
    <s v="643-79-8"/>
    <m/>
    <s v="NTP"/>
    <m/>
    <x v="29"/>
    <x v="43"/>
    <x v="0"/>
    <s v="3 month"/>
    <s v="3 months"/>
    <s v="Lung"/>
    <s v="Fibrosis incidence"/>
    <s v="Mouse"/>
    <s v="B6C3F1"/>
    <s v="M"/>
    <s v="NA"/>
    <s v="NA"/>
    <s v="NA"/>
    <s v="NA"/>
    <s v="ppm"/>
    <s v="N"/>
    <s v="N"/>
    <s v="N"/>
    <m/>
    <m/>
    <s v=""/>
    <s v=""/>
    <s v=""/>
    <m/>
    <m/>
    <m/>
    <x v="7"/>
    <s v="Y"/>
    <m/>
    <s v="NTP_fibrosis_noael_loael_bmd_bmdl.xlsx"/>
    <x v="2"/>
    <m/>
    <m/>
    <m/>
    <x v="1"/>
    <n v="0"/>
    <m/>
    <m/>
    <s v="N"/>
    <s v="Y"/>
    <s v="N"/>
    <s v="N"/>
    <n v="0"/>
    <n v="1"/>
    <n v="0"/>
    <n v="0"/>
  </r>
  <r>
    <n v="193"/>
    <x v="1"/>
    <s v="fibrosis_combined_pods"/>
    <s v="643-79-8"/>
    <m/>
    <s v="NTP"/>
    <m/>
    <x v="29"/>
    <x v="43"/>
    <x v="0"/>
    <s v="3 month"/>
    <s v="3 months"/>
    <s v="Lung"/>
    <s v="Fibrosis incidence"/>
    <s v="Rat"/>
    <s v="HSD"/>
    <s v="F"/>
    <n v="7"/>
    <s v="NA"/>
    <n v="1.3895900000000001"/>
    <n v="0.73653000000000002"/>
    <s v="ppm"/>
    <s v="N"/>
    <s v="N"/>
    <s v="N"/>
    <m/>
    <m/>
    <n v="736.53"/>
    <n v="7000"/>
    <s v=""/>
    <m/>
    <m/>
    <m/>
    <x v="1"/>
    <s v=""/>
    <m/>
    <s v="NTP_fibrosis_noael_loael_bmd_bmdl.xlsx"/>
    <x v="2"/>
    <m/>
    <m/>
    <m/>
    <x v="1"/>
    <n v="3"/>
    <m/>
    <m/>
    <s v="N"/>
    <s v="Y"/>
    <s v="N"/>
    <s v="N"/>
    <n v="0"/>
    <n v="1"/>
    <n v="0"/>
    <n v="0"/>
  </r>
  <r>
    <n v="194"/>
    <x v="1"/>
    <s v="fibrosis_combined_pods"/>
    <s v="643-79-8"/>
    <m/>
    <s v="NTP"/>
    <m/>
    <x v="29"/>
    <x v="43"/>
    <x v="0"/>
    <s v="3 month"/>
    <s v="3 months"/>
    <s v="Lung"/>
    <s v="Fibrosis incidence"/>
    <s v="Rat"/>
    <s v="HSD"/>
    <s v="M"/>
    <n v="7"/>
    <s v="NA"/>
    <s v="NA"/>
    <s v="NA"/>
    <s v="ppm"/>
    <s v="N"/>
    <s v="N"/>
    <s v="N"/>
    <m/>
    <m/>
    <s v=""/>
    <n v="7000"/>
    <s v=""/>
    <m/>
    <m/>
    <m/>
    <x v="0"/>
    <s v=""/>
    <m/>
    <s v="NTP_fibrosis_noael_loael_bmd_bmdl.xlsx"/>
    <x v="2"/>
    <m/>
    <m/>
    <m/>
    <x v="1"/>
    <n v="2"/>
    <m/>
    <m/>
    <s v="N"/>
    <s v="Y"/>
    <s v="N"/>
    <s v="N"/>
    <n v="0"/>
    <n v="1"/>
    <n v="0"/>
    <n v="0"/>
  </r>
  <r>
    <n v="195"/>
    <x v="0"/>
    <s v="fibrosis_combined_pods"/>
    <s v="7440-47-3"/>
    <m/>
    <s v="NTP"/>
    <m/>
    <x v="30"/>
    <x v="44"/>
    <x v="0"/>
    <s v="2 year"/>
    <s v="2 years"/>
    <s v="Lung"/>
    <s v="Fibrosis incidence"/>
    <s v="Rat"/>
    <s v="Sprague"/>
    <s v="M"/>
    <n v="20"/>
    <s v="NA"/>
    <s v="NA"/>
    <s v="NA"/>
    <s v="mg/m3"/>
    <s v="N"/>
    <s v="N"/>
    <s v="N"/>
    <m/>
    <m/>
    <s v=""/>
    <n v="20000"/>
    <s v=""/>
    <m/>
    <m/>
    <m/>
    <x v="0"/>
    <s v=""/>
    <m/>
    <s v="NTP_fibrosis_noael_loael_bmd_bmdl.xlsx"/>
    <x v="2"/>
    <m/>
    <m/>
    <m/>
    <x v="1"/>
    <n v="2"/>
    <s v="NOAEL"/>
    <n v="20000"/>
    <s v="N"/>
    <s v="N"/>
    <s v="Y"/>
    <s v="N"/>
    <n v="0"/>
    <n v="0"/>
    <n v="1"/>
    <n v="0"/>
  </r>
  <r>
    <n v="196"/>
    <x v="1"/>
    <s v="fibrosis_combined_pods"/>
    <s v="7440-47-3"/>
    <m/>
    <s v="NTP"/>
    <m/>
    <x v="30"/>
    <x v="44"/>
    <x v="0"/>
    <s v="2 year"/>
    <s v="2 years"/>
    <s v="Lung"/>
    <s v="Fibrosis incidence"/>
    <s v="Hamster"/>
    <s v="Syrian"/>
    <s v="M"/>
    <n v="20"/>
    <s v="NA"/>
    <s v="NA"/>
    <s v="NA"/>
    <s v="mg/m3"/>
    <s v="N"/>
    <s v="N"/>
    <s v="N"/>
    <m/>
    <m/>
    <s v=""/>
    <n v="20000"/>
    <s v=""/>
    <m/>
    <m/>
    <m/>
    <x v="0"/>
    <s v=""/>
    <m/>
    <s v="NTP_fibrosis_noael_loael_bmd_bmdl.xlsx"/>
    <x v="2"/>
    <m/>
    <m/>
    <m/>
    <x v="1"/>
    <n v="2"/>
    <m/>
    <m/>
    <s v="N"/>
    <s v="N"/>
    <s v="Y"/>
    <s v="N"/>
    <n v="0"/>
    <n v="0"/>
    <n v="1"/>
    <n v="0"/>
  </r>
  <r>
    <n v="197"/>
    <x v="1"/>
    <s v="fibrosis_combined_pods"/>
    <s v="7440-48-4"/>
    <m/>
    <s v="NTP"/>
    <m/>
    <x v="19"/>
    <x v="45"/>
    <x v="0"/>
    <s v="2 week"/>
    <s v="2 weeks"/>
    <s v="Lung"/>
    <s v="Fibrosis incidence"/>
    <s v="Mouse"/>
    <s v="B6C3F1"/>
    <s v="F"/>
    <n v="10"/>
    <n v="20"/>
    <n v="4.9759700000000002"/>
    <n v="3.0636100000000002"/>
    <s v="mg/m3"/>
    <s v="Y"/>
    <s v="Y"/>
    <s v="N"/>
    <m/>
    <m/>
    <n v="3063.61"/>
    <n v="10000"/>
    <s v=""/>
    <m/>
    <m/>
    <m/>
    <x v="2"/>
    <s v="Y"/>
    <m/>
    <s v="NTP_fibrosis_noael_loael_bmd_bmdl.xlsx"/>
    <x v="2"/>
    <m/>
    <m/>
    <m/>
    <x v="1"/>
    <n v="0"/>
    <m/>
    <m/>
    <s v="Y"/>
    <s v="N"/>
    <s v="N"/>
    <s v="N"/>
    <n v="1"/>
    <n v="0"/>
    <n v="0"/>
    <n v="0"/>
  </r>
  <r>
    <n v="198"/>
    <x v="1"/>
    <s v="fibrosis_combined_pods"/>
    <s v="7440-48-4"/>
    <m/>
    <s v="NTP"/>
    <m/>
    <x v="19"/>
    <x v="45"/>
    <x v="0"/>
    <s v="2 week"/>
    <s v="2 weeks"/>
    <s v="Lung"/>
    <s v="Fibrosis incidence"/>
    <s v="Mouse"/>
    <s v="B6C3F1"/>
    <s v="M"/>
    <n v="10"/>
    <n v="20"/>
    <n v="2.2608299999999999"/>
    <n v="1.38439"/>
    <s v="mg/m3"/>
    <s v="Y"/>
    <s v="Y"/>
    <s v="N"/>
    <m/>
    <m/>
    <n v="1384.39"/>
    <n v="10000"/>
    <s v=""/>
    <m/>
    <m/>
    <m/>
    <x v="2"/>
    <s v="Y"/>
    <m/>
    <s v="NTP_fibrosis_noael_loael_bmd_bmdl.xlsx"/>
    <x v="2"/>
    <m/>
    <m/>
    <m/>
    <x v="1"/>
    <n v="0"/>
    <m/>
    <m/>
    <s v="Y"/>
    <s v="N"/>
    <s v="N"/>
    <s v="N"/>
    <n v="1"/>
    <n v="0"/>
    <n v="0"/>
    <n v="0"/>
  </r>
  <r>
    <n v="199"/>
    <x v="1"/>
    <s v="fibrosis_combined_pods"/>
    <s v="7440-48-4"/>
    <m/>
    <s v="NTP"/>
    <m/>
    <x v="19"/>
    <x v="45"/>
    <x v="0"/>
    <s v="2 week"/>
    <s v="2 weeks"/>
    <s v="Lung"/>
    <s v="Fibrosis incidence"/>
    <s v="Rat"/>
    <s v="F 344/N"/>
    <s v="F"/>
    <n v="5"/>
    <n v="10"/>
    <s v="NA"/>
    <s v="NA"/>
    <s v="mg/m3"/>
    <s v="Y"/>
    <s v="Y"/>
    <s v="N"/>
    <m/>
    <m/>
    <s v=""/>
    <n v="5000"/>
    <s v=""/>
    <m/>
    <m/>
    <m/>
    <x v="2"/>
    <s v="Y"/>
    <m/>
    <s v="NTP_fibrosis_noael_loael_bmd_bmdl.xlsx"/>
    <x v="2"/>
    <m/>
    <m/>
    <m/>
    <x v="1"/>
    <n v="0"/>
    <m/>
    <m/>
    <s v="Y"/>
    <s v="N"/>
    <s v="N"/>
    <s v="N"/>
    <n v="1"/>
    <n v="0"/>
    <n v="0"/>
    <n v="0"/>
  </r>
  <r>
    <n v="200"/>
    <x v="1"/>
    <s v="fibrosis_combined_pods"/>
    <s v="7440-48-4"/>
    <m/>
    <s v="NTP"/>
    <m/>
    <x v="19"/>
    <x v="45"/>
    <x v="0"/>
    <s v="2 week"/>
    <s v="2 weeks"/>
    <s v="Lung"/>
    <s v="Fibrosis incidence"/>
    <s v="Rat"/>
    <s v="F 344/N"/>
    <s v="M"/>
    <n v="5"/>
    <n v="10"/>
    <s v="NA"/>
    <s v="NA"/>
    <s v="mg/m3"/>
    <s v="Y"/>
    <s v="Y"/>
    <s v="N"/>
    <m/>
    <m/>
    <s v=""/>
    <n v="5000"/>
    <s v=""/>
    <m/>
    <m/>
    <m/>
    <x v="2"/>
    <s v="Y"/>
    <m/>
    <s v="NTP_fibrosis_noael_loael_bmd_bmdl.xlsx"/>
    <x v="2"/>
    <m/>
    <m/>
    <m/>
    <x v="1"/>
    <n v="0"/>
    <m/>
    <m/>
    <s v="Y"/>
    <s v="N"/>
    <s v="N"/>
    <s v="N"/>
    <n v="1"/>
    <n v="0"/>
    <n v="0"/>
    <n v="0"/>
  </r>
  <r>
    <n v="201"/>
    <x v="0"/>
    <s v="fibrosis_noael_loael_20240812.xlsx"/>
    <s v="7440-48-4"/>
    <m/>
    <s v="NTP"/>
    <m/>
    <x v="19"/>
    <x v="45"/>
    <x v="0"/>
    <s v="3 month"/>
    <s v="3 months"/>
    <s v="Lung"/>
    <s v="Fibrosis incidence"/>
    <s v="Mouse"/>
    <s v="B6C3F1"/>
    <s v="F"/>
    <n v="10"/>
    <s v="NA"/>
    <s v="NA"/>
    <s v="NA"/>
    <s v="mg/m3"/>
    <s v="N"/>
    <s v="N"/>
    <s v="N"/>
    <s v="N"/>
    <s v="Units conversion needed;"/>
    <s v=""/>
    <n v="10000"/>
    <s v=""/>
    <m/>
    <s v="band B"/>
    <m/>
    <x v="0"/>
    <s v=""/>
    <m/>
    <s v="NTP_fibrosis_noael_loael_bmd_bmdl.xlsx"/>
    <x v="2"/>
    <m/>
    <m/>
    <m/>
    <x v="1"/>
    <n v="2"/>
    <s v="NOAEL"/>
    <n v="10000"/>
    <s v="N"/>
    <s v="Y"/>
    <s v="N"/>
    <s v="N"/>
    <n v="0"/>
    <n v="1"/>
    <n v="0"/>
    <n v="0"/>
  </r>
  <r>
    <n v="202"/>
    <x v="0"/>
    <s v="fibrosis_noael_loael_20240812.xlsx"/>
    <s v="7440-48-4"/>
    <m/>
    <s v="NTP"/>
    <m/>
    <x v="19"/>
    <x v="45"/>
    <x v="0"/>
    <s v="3 month"/>
    <s v="3 months"/>
    <s v="Lung"/>
    <s v="Fibrosis incidence"/>
    <s v="Mouse"/>
    <s v="B6C3F1"/>
    <s v="M"/>
    <n v="10"/>
    <s v="NA"/>
    <s v="NA"/>
    <s v="NA"/>
    <s v="mg/m3"/>
    <s v="N"/>
    <s v="N"/>
    <s v="N"/>
    <s v="N"/>
    <s v="Units conversion needed;"/>
    <s v=""/>
    <n v="10000"/>
    <s v=""/>
    <m/>
    <s v="band B"/>
    <m/>
    <x v="0"/>
    <s v=""/>
    <m/>
    <s v="NTP_fibrosis_noael_loael_bmd_bmdl.xlsx"/>
    <x v="2"/>
    <m/>
    <m/>
    <m/>
    <x v="1"/>
    <n v="2"/>
    <s v="NOAEL"/>
    <n v="10000"/>
    <s v="N"/>
    <s v="Y"/>
    <s v="N"/>
    <s v="N"/>
    <n v="0"/>
    <n v="1"/>
    <n v="0"/>
    <n v="0"/>
  </r>
  <r>
    <n v="203"/>
    <x v="0"/>
    <s v="fibrosis_noael_loael_20240812.xlsx"/>
    <s v="7440-48-4"/>
    <m/>
    <s v="NTP"/>
    <m/>
    <x v="19"/>
    <x v="45"/>
    <x v="0"/>
    <s v="3 month"/>
    <s v="3 months"/>
    <s v="Lung"/>
    <s v="Fibrosis incidence"/>
    <s v="Rat"/>
    <s v="F 344/N"/>
    <s v="F"/>
    <n v="5"/>
    <s v="NA"/>
    <s v="NA"/>
    <s v="NA"/>
    <s v="mg/m3"/>
    <s v="N"/>
    <s v="N"/>
    <s v="N"/>
    <s v="N"/>
    <s v="Units conversion needed;"/>
    <s v=""/>
    <n v="5000"/>
    <s v=""/>
    <m/>
    <s v="band B"/>
    <m/>
    <x v="0"/>
    <s v=""/>
    <m/>
    <s v="NTP_fibrosis_noael_loael_bmd_bmdl.xlsx"/>
    <x v="2"/>
    <m/>
    <m/>
    <m/>
    <x v="1"/>
    <n v="2"/>
    <s v="NOAEL"/>
    <n v="5000"/>
    <s v="N"/>
    <s v="Y"/>
    <s v="N"/>
    <s v="N"/>
    <n v="0"/>
    <n v="1"/>
    <n v="0"/>
    <n v="0"/>
  </r>
  <r>
    <n v="204"/>
    <x v="0"/>
    <s v="fibrosis_noael_loael_20240812.xlsx"/>
    <s v="7440-48-4"/>
    <m/>
    <s v="NTP"/>
    <m/>
    <x v="19"/>
    <x v="45"/>
    <x v="0"/>
    <s v="3 month"/>
    <s v="3 months"/>
    <s v="Lung"/>
    <s v="Fibrosis incidence"/>
    <s v="Rat"/>
    <s v="F 344/N"/>
    <s v="M"/>
    <n v="5"/>
    <s v="NA"/>
    <s v="NA"/>
    <s v="NA"/>
    <s v="mg/m3"/>
    <s v="N"/>
    <s v="N"/>
    <s v="N"/>
    <s v="N"/>
    <s v="Units conversion needed;"/>
    <s v=""/>
    <n v="5000"/>
    <s v=""/>
    <m/>
    <s v="band B"/>
    <m/>
    <x v="0"/>
    <s v=""/>
    <m/>
    <s v="NTP_fibrosis_noael_loael_bmd_bmdl.xlsx"/>
    <x v="2"/>
    <m/>
    <m/>
    <m/>
    <x v="1"/>
    <n v="2"/>
    <s v="NOAEL"/>
    <n v="5000"/>
    <s v="N"/>
    <s v="Y"/>
    <s v="N"/>
    <s v="N"/>
    <n v="0"/>
    <n v="1"/>
    <n v="0"/>
    <n v="0"/>
  </r>
  <r>
    <n v="205"/>
    <x v="0"/>
    <s v="fibrosis_noael_loael_20240812.xlsx"/>
    <s v="7440-48-4"/>
    <m/>
    <s v="NTP"/>
    <m/>
    <x v="19"/>
    <x v="45"/>
    <x v="0"/>
    <s v="2 year"/>
    <s v="2 years"/>
    <s v="Lung"/>
    <s v="Fibrosis incidence"/>
    <s v="Mouse"/>
    <s v="B6C3F1"/>
    <s v="F"/>
    <n v="5"/>
    <s v="NA"/>
    <s v="NA"/>
    <s v="NA"/>
    <s v="mg/m3"/>
    <s v="N"/>
    <s v="N"/>
    <s v="N"/>
    <s v="N"/>
    <s v="Units conversion needed;"/>
    <s v=""/>
    <n v="5000"/>
    <s v=""/>
    <m/>
    <s v="band B"/>
    <m/>
    <x v="0"/>
    <s v=""/>
    <m/>
    <s v="NTP_fibrosis_noael_loael_bmd_bmdl.xlsx"/>
    <x v="2"/>
    <m/>
    <m/>
    <m/>
    <x v="1"/>
    <n v="2"/>
    <s v="NOAEL"/>
    <n v="5000"/>
    <s v="N"/>
    <s v="N"/>
    <s v="Y"/>
    <s v="N"/>
    <n v="0"/>
    <n v="0"/>
    <n v="1"/>
    <n v="0"/>
  </r>
  <r>
    <n v="206"/>
    <x v="0"/>
    <s v="fibrosis_noael_loael_20240812.xlsx"/>
    <s v="7440-48-4"/>
    <m/>
    <s v="NTP"/>
    <m/>
    <x v="19"/>
    <x v="45"/>
    <x v="0"/>
    <s v="2 year"/>
    <s v="2 years"/>
    <s v="Lung"/>
    <s v="Fibrosis incidence"/>
    <s v="Mouse"/>
    <s v="B6C3F1"/>
    <s v="M"/>
    <n v="5"/>
    <s v="NA"/>
    <s v="NA"/>
    <s v="NA"/>
    <s v="mg/m3"/>
    <s v="N"/>
    <s v="N"/>
    <s v="N"/>
    <s v="N"/>
    <s v="Units conversion needed;"/>
    <s v=""/>
    <n v="5000"/>
    <s v=""/>
    <m/>
    <s v="band B"/>
    <m/>
    <x v="0"/>
    <s v=""/>
    <m/>
    <s v="NTP_fibrosis_noael_loael_bmd_bmdl.xlsx"/>
    <x v="2"/>
    <m/>
    <m/>
    <m/>
    <x v="1"/>
    <n v="2"/>
    <s v="NOAEL"/>
    <n v="5000"/>
    <s v="N"/>
    <s v="N"/>
    <s v="Y"/>
    <s v="N"/>
    <n v="0"/>
    <n v="0"/>
    <n v="1"/>
    <n v="0"/>
  </r>
  <r>
    <n v="207"/>
    <x v="0"/>
    <s v="fibrosis_combined_pods"/>
    <s v="7440-48-4"/>
    <m/>
    <s v="NTP"/>
    <m/>
    <x v="19"/>
    <x v="45"/>
    <x v="0"/>
    <s v="2 year"/>
    <s v="2 years"/>
    <s v="Lung"/>
    <s v="Fibrosis incidence"/>
    <s v="Rat"/>
    <s v="F344/N"/>
    <s v="F"/>
    <n v="5"/>
    <s v="NA"/>
    <s v="NA"/>
    <s v="NA"/>
    <s v="mg/m3"/>
    <s v="N"/>
    <s v="N"/>
    <s v="N"/>
    <m/>
    <m/>
    <s v=""/>
    <n v="5000"/>
    <s v=""/>
    <m/>
    <m/>
    <m/>
    <x v="0"/>
    <s v=""/>
    <m/>
    <s v="NTP_fibrosis_noael_loael_bmd_bmdl.xlsx"/>
    <x v="2"/>
    <m/>
    <m/>
    <m/>
    <x v="1"/>
    <n v="2"/>
    <s v="NOAEL"/>
    <n v="5000"/>
    <s v="N"/>
    <s v="N"/>
    <s v="Y"/>
    <s v="N"/>
    <n v="0"/>
    <n v="0"/>
    <n v="1"/>
    <n v="0"/>
  </r>
  <r>
    <n v="208"/>
    <x v="0"/>
    <s v="fibrosis_noael_loael_20240812.xlsx"/>
    <s v="7440-48-4"/>
    <m/>
    <s v="NTP"/>
    <m/>
    <x v="19"/>
    <x v="45"/>
    <x v="0"/>
    <s v="2 year"/>
    <s v="2 years"/>
    <s v="Lung"/>
    <s v="Fibrosis incidence"/>
    <s v="Rat"/>
    <s v="F344/N"/>
    <s v="M"/>
    <n v="5"/>
    <s v="NA"/>
    <s v="NA"/>
    <s v="NA"/>
    <s v="mg/m3"/>
    <s v="N"/>
    <s v="N"/>
    <s v="N"/>
    <s v="N"/>
    <s v="Units conversion needed;"/>
    <s v=""/>
    <n v="5000"/>
    <s v=""/>
    <m/>
    <s v="band B"/>
    <m/>
    <x v="0"/>
    <s v=""/>
    <m/>
    <s v="NTP_fibrosis_noael_loael_bmd_bmdl.xlsx"/>
    <x v="2"/>
    <m/>
    <m/>
    <m/>
    <x v="1"/>
    <n v="2"/>
    <s v="NOAEL"/>
    <n v="5000"/>
    <s v="N"/>
    <s v="N"/>
    <s v="Y"/>
    <s v="N"/>
    <n v="0"/>
    <n v="0"/>
    <n v="1"/>
    <n v="0"/>
  </r>
  <r>
    <n v="209"/>
    <x v="1"/>
    <s v="fibrosis_combined_pods"/>
    <s v="BLASTINGSAND"/>
    <m/>
    <s v="NTP"/>
    <m/>
    <x v="31"/>
    <x v="46"/>
    <x v="0"/>
    <s v="2 week"/>
    <s v="2 weeks"/>
    <s v="Lung"/>
    <s v="Fibrosis incidence"/>
    <s v="Rat"/>
    <s v="F344/N"/>
    <s v="M"/>
    <s v="NA"/>
    <s v="NA"/>
    <s v="NA"/>
    <s v="NA"/>
    <s v="mg/m3"/>
    <s v="Y"/>
    <s v="Y"/>
    <s v="N"/>
    <m/>
    <m/>
    <s v=""/>
    <s v=""/>
    <s v=""/>
    <m/>
    <m/>
    <m/>
    <x v="7"/>
    <s v="Y"/>
    <m/>
    <s v="NTP_fibrosis_noael_loael_bmd_bmdl.xlsx"/>
    <x v="2"/>
    <m/>
    <m/>
    <m/>
    <x v="1"/>
    <n v="0"/>
    <m/>
    <m/>
    <s v="Y"/>
    <s v="N"/>
    <s v="N"/>
    <s v="N"/>
    <n v="1"/>
    <n v="0"/>
    <n v="0"/>
    <n v="0"/>
  </r>
  <r>
    <n v="210"/>
    <x v="0"/>
    <s v="fibrosis_combined_pods"/>
    <s v="BLASTINGSAND"/>
    <m/>
    <s v="NTP"/>
    <m/>
    <x v="31"/>
    <x v="46"/>
    <x v="0"/>
    <s v="39 week"/>
    <s v="39 weeks"/>
    <s v="Lung"/>
    <s v="Fibrosis incidence"/>
    <s v="Rat"/>
    <s v="HSD"/>
    <s v="M"/>
    <s v="NA"/>
    <n v="15"/>
    <n v="4.1954999999999999E-2"/>
    <s v="NA"/>
    <s v="mg/m3"/>
    <s v="N"/>
    <s v="N"/>
    <s v="Y"/>
    <m/>
    <m/>
    <s v=""/>
    <s v=""/>
    <n v="1500"/>
    <m/>
    <m/>
    <m/>
    <x v="1"/>
    <s v=""/>
    <m/>
    <s v="NTP_fibrosis_noael_loael_bmd_bmdl.xlsx"/>
    <x v="2"/>
    <m/>
    <m/>
    <m/>
    <x v="1"/>
    <n v="3"/>
    <s v="LOAEL"/>
    <n v="1500"/>
    <s v="N"/>
    <s v="N"/>
    <s v="Y"/>
    <s v="N"/>
    <n v="0"/>
    <n v="0"/>
    <n v="1"/>
    <n v="0"/>
  </r>
  <r>
    <n v="211"/>
    <x v="1"/>
    <s v="fibrosis_combined_pods"/>
    <s v="COALSLAG"/>
    <m/>
    <s v="NTP"/>
    <m/>
    <x v="32"/>
    <x v="47"/>
    <x v="0"/>
    <s v="2 week"/>
    <s v="2 weeks"/>
    <s v="Lung"/>
    <s v="Fibrosis incidence"/>
    <s v="Rat"/>
    <s v="F 344/N"/>
    <s v="M"/>
    <s v="NA"/>
    <s v="NA"/>
    <s v="NA"/>
    <s v="NA"/>
    <s v="mg/m3"/>
    <s v="Y"/>
    <s v="Y"/>
    <s v="N"/>
    <m/>
    <m/>
    <s v=""/>
    <s v=""/>
    <s v=""/>
    <m/>
    <m/>
    <m/>
    <x v="7"/>
    <s v="Y"/>
    <m/>
    <s v="NTP_fibrosis_noael_loael_bmd_bmdl.xlsx"/>
    <x v="2"/>
    <m/>
    <m/>
    <m/>
    <x v="1"/>
    <n v="0"/>
    <m/>
    <m/>
    <s v="Y"/>
    <s v="N"/>
    <s v="N"/>
    <s v="N"/>
    <n v="1"/>
    <n v="0"/>
    <n v="0"/>
    <n v="0"/>
  </r>
  <r>
    <n v="212"/>
    <x v="1"/>
    <s v="fibrosis_combined_pods"/>
    <s v="CRUSHEDGLASS"/>
    <m/>
    <s v="NTP"/>
    <m/>
    <x v="33"/>
    <x v="48"/>
    <x v="0"/>
    <s v="2 week"/>
    <s v="2 weeks"/>
    <s v="Lung"/>
    <s v="Fibrosis incidence"/>
    <s v="Rat"/>
    <s v="F344/N"/>
    <s v="M"/>
    <s v="NA"/>
    <s v="NA"/>
    <s v="NA"/>
    <s v="NA"/>
    <s v="mg/m3"/>
    <s v="Y"/>
    <s v="Y"/>
    <s v="N"/>
    <m/>
    <m/>
    <s v=""/>
    <s v=""/>
    <s v=""/>
    <m/>
    <m/>
    <m/>
    <x v="7"/>
    <s v="Y"/>
    <m/>
    <s v="NTP_fibrosis_noael_loael_bmd_bmdl.xlsx"/>
    <x v="2"/>
    <m/>
    <m/>
    <m/>
    <x v="1"/>
    <n v="0"/>
    <m/>
    <m/>
    <s v="Y"/>
    <s v="N"/>
    <s v="N"/>
    <s v="N"/>
    <n v="1"/>
    <n v="0"/>
    <n v="0"/>
    <n v="0"/>
  </r>
  <r>
    <n v="213"/>
    <x v="1"/>
    <s v="fibrosis_combined_pods"/>
    <s v="GARNET"/>
    <m/>
    <s v="NTP"/>
    <m/>
    <x v="34"/>
    <x v="49"/>
    <x v="0"/>
    <s v="2 week"/>
    <s v="2 weeks"/>
    <s v="Lung"/>
    <s v="Fibrosis incidence"/>
    <s v="Rat"/>
    <s v="F 344/N"/>
    <s v="M"/>
    <s v="NA"/>
    <s v="NA"/>
    <s v="NA"/>
    <s v="NA"/>
    <s v="mg/m3"/>
    <s v="Y"/>
    <s v="Y"/>
    <s v="N"/>
    <m/>
    <m/>
    <s v=""/>
    <s v=""/>
    <s v=""/>
    <m/>
    <m/>
    <m/>
    <x v="7"/>
    <s v="Y"/>
    <m/>
    <s v="NTP_fibrosis_noael_loael_bmd_bmdl.xlsx"/>
    <x v="2"/>
    <m/>
    <m/>
    <m/>
    <x v="1"/>
    <n v="0"/>
    <m/>
    <m/>
    <s v="Y"/>
    <s v="N"/>
    <s v="N"/>
    <s v="N"/>
    <n v="1"/>
    <n v="0"/>
    <n v="0"/>
    <n v="0"/>
  </r>
  <r>
    <n v="214"/>
    <x v="0"/>
    <s v="fibrosis_combined_pods"/>
    <s v="HEMATITESPEC"/>
    <m/>
    <s v="NTP"/>
    <m/>
    <x v="35"/>
    <x v="50"/>
    <x v="0"/>
    <s v="39 week"/>
    <s v="39 weeks"/>
    <s v="Lung"/>
    <s v="Fibrosis incidence"/>
    <s v="Rat"/>
    <s v="HSD"/>
    <s v="M"/>
    <n v="15"/>
    <n v="30"/>
    <n v="14.2652"/>
    <n v="9.3435600000000001"/>
    <s v="mg/m3"/>
    <s v="N"/>
    <s v="N"/>
    <s v="N"/>
    <m/>
    <m/>
    <n v="9343.56"/>
    <n v="15000"/>
    <s v=""/>
    <m/>
    <m/>
    <m/>
    <x v="0"/>
    <s v=""/>
    <m/>
    <s v="NTP_fibrosis_noael_loael_bmd_bmdl.xlsx"/>
    <x v="2"/>
    <m/>
    <m/>
    <m/>
    <x v="1"/>
    <n v="2"/>
    <s v="BMDL"/>
    <n v="9343.56"/>
    <s v="N"/>
    <s v="N"/>
    <s v="Y"/>
    <s v="N"/>
    <n v="0"/>
    <n v="0"/>
    <n v="1"/>
    <n v="0"/>
  </r>
  <r>
    <n v="215"/>
    <x v="1"/>
    <s v="fibrosis_noael_loael_20240812.xlsx"/>
    <s v="L-MWNT-1020"/>
    <m/>
    <s v="NTP"/>
    <m/>
    <x v="36"/>
    <x v="51"/>
    <x v="1"/>
    <s v="30 day"/>
    <s v="30 days"/>
    <s v="Lung"/>
    <s v="Fibrosis incidence"/>
    <s v="Mouse"/>
    <s v="B6C3F1"/>
    <s v="F"/>
    <n v="10"/>
    <s v="NA"/>
    <s v="NA"/>
    <s v="NA"/>
    <s v="mg/m3"/>
    <s v="N"/>
    <s v="Y"/>
    <s v="N"/>
    <s v="N"/>
    <s v="Divide NOAEL or BMDL by 3;Units conversion needed;"/>
    <s v=""/>
    <n v="3333.3333333333335"/>
    <s v=""/>
    <m/>
    <s v="band B"/>
    <m/>
    <x v="0"/>
    <s v=""/>
    <m/>
    <s v="NTP_fibrosis_noael_loael_bmd_bmdl.xlsx"/>
    <x v="2"/>
    <m/>
    <m/>
    <m/>
    <x v="0"/>
    <n v="2"/>
    <m/>
    <m/>
    <s v="N"/>
    <s v="Y"/>
    <s v="N"/>
    <s v="N"/>
    <n v="0"/>
    <n v="1"/>
    <n v="0"/>
    <n v="0"/>
  </r>
  <r>
    <n v="216"/>
    <x v="1"/>
    <s v="fibrosis_noael_loael_20240812.xlsx"/>
    <s v="L-MWNT-1020"/>
    <m/>
    <s v="NTP"/>
    <m/>
    <x v="36"/>
    <x v="51"/>
    <x v="1"/>
    <s v="30 day"/>
    <s v="30 days"/>
    <s v="Lung"/>
    <s v="Fibrosis incidence"/>
    <s v="Mouse"/>
    <s v="B6C3F1"/>
    <s v="M"/>
    <n v="10"/>
    <s v="NA"/>
    <s v="NA"/>
    <s v="NA"/>
    <s v="mg/m3"/>
    <s v="N"/>
    <s v="Y"/>
    <s v="N"/>
    <s v="N"/>
    <s v="Divide NOAEL or BMDL by 3;Units conversion needed;"/>
    <s v=""/>
    <n v="3333.3333333333335"/>
    <s v=""/>
    <m/>
    <s v="band B"/>
    <m/>
    <x v="0"/>
    <s v=""/>
    <m/>
    <s v="NTP_fibrosis_noael_loael_bmd_bmdl.xlsx"/>
    <x v="2"/>
    <m/>
    <m/>
    <m/>
    <x v="0"/>
    <n v="2"/>
    <m/>
    <m/>
    <s v="N"/>
    <s v="Y"/>
    <s v="N"/>
    <s v="N"/>
    <n v="0"/>
    <n v="1"/>
    <n v="0"/>
    <n v="0"/>
  </r>
  <r>
    <n v="217"/>
    <x v="1"/>
    <s v="fibrosis_noael_loael_20240812.xlsx"/>
    <s v="L-MWNT-1020"/>
    <m/>
    <s v="NTP"/>
    <m/>
    <x v="36"/>
    <x v="51"/>
    <x v="1"/>
    <s v="30 day"/>
    <s v="30 days"/>
    <s v="Lung"/>
    <s v="Fibrosis incidence"/>
    <s v="Rat"/>
    <s v="HSD"/>
    <s v="M"/>
    <n v="10"/>
    <s v="NA"/>
    <s v="NA"/>
    <s v="NA"/>
    <s v="mg/m3"/>
    <s v="N"/>
    <s v="Y"/>
    <s v="N"/>
    <s v="N"/>
    <s v="Divide NOAEL or BMDL by 3;Units conversion needed;"/>
    <s v=""/>
    <n v="3333.3333333333335"/>
    <s v=""/>
    <m/>
    <s v="band B"/>
    <m/>
    <x v="0"/>
    <s v=""/>
    <m/>
    <s v="NTP_fibrosis_noael_loael_bmd_bmdl.xlsx"/>
    <x v="2"/>
    <m/>
    <m/>
    <m/>
    <x v="0"/>
    <n v="2"/>
    <m/>
    <m/>
    <s v="N"/>
    <s v="Y"/>
    <s v="N"/>
    <s v="N"/>
    <n v="0"/>
    <n v="1"/>
    <n v="0"/>
    <n v="0"/>
  </r>
  <r>
    <n v="218"/>
    <x v="1"/>
    <s v="fibrosis_noael_loael_20240812.xlsx"/>
    <s v="L-MWNT-1020"/>
    <m/>
    <s v="NTP"/>
    <m/>
    <x v="36"/>
    <x v="51"/>
    <x v="1"/>
    <s v="30 day"/>
    <s v="30 days"/>
    <s v="Lung"/>
    <s v="Fibrosis incidence"/>
    <s v="Rat"/>
    <s v="HSD"/>
    <s v="F"/>
    <n v="10"/>
    <s v="NA"/>
    <s v="NA"/>
    <s v="NA"/>
    <s v="mg/m3"/>
    <s v="N"/>
    <s v="Y"/>
    <s v="N"/>
    <s v="N"/>
    <s v="Divide NOAEL or BMDL by 3;Units conversion needed;"/>
    <s v=""/>
    <n v="3333.3333333333335"/>
    <s v=""/>
    <m/>
    <s v="band B"/>
    <m/>
    <x v="0"/>
    <s v=""/>
    <m/>
    <s v="NTP_fibrosis_noael_loael_bmd_bmdl.xlsx"/>
    <x v="2"/>
    <m/>
    <m/>
    <m/>
    <x v="0"/>
    <n v="2"/>
    <m/>
    <m/>
    <s v="N"/>
    <s v="Y"/>
    <s v="N"/>
    <s v="N"/>
    <n v="0"/>
    <n v="1"/>
    <n v="0"/>
    <n v="0"/>
  </r>
  <r>
    <n v="219"/>
    <x v="0"/>
    <s v="fibrosis_combined_pods"/>
    <s v="13983-17-0"/>
    <m/>
    <s v="NTP"/>
    <m/>
    <x v="37"/>
    <x v="52"/>
    <x v="0"/>
    <s v="1 year"/>
    <s v="1 year"/>
    <s v="Lung"/>
    <s v="Fibrosis incidence"/>
    <s v="Rat"/>
    <s v="F 344/N"/>
    <s v="M"/>
    <n v="10"/>
    <s v="NA"/>
    <s v="NA"/>
    <s v="NA"/>
    <s v="mg/m3"/>
    <s v="N"/>
    <s v="N"/>
    <s v="N"/>
    <m/>
    <m/>
    <s v=""/>
    <n v="10000"/>
    <s v=""/>
    <m/>
    <m/>
    <m/>
    <x v="0"/>
    <s v=""/>
    <m/>
    <s v="NTP_fibrosis_noael_loael_bmd_bmdl.xlsx"/>
    <x v="2"/>
    <m/>
    <m/>
    <m/>
    <x v="1"/>
    <n v="2"/>
    <s v="NOAEL"/>
    <n v="10000"/>
    <s v="N"/>
    <s v="N"/>
    <s v="Y"/>
    <s v="N"/>
    <n v="0"/>
    <n v="0"/>
    <n v="1"/>
    <n v="0"/>
  </r>
  <r>
    <n v="220"/>
    <x v="0"/>
    <s v="fibrosis_combined_pods"/>
    <s v="13983-17-0"/>
    <m/>
    <s v="NTP"/>
    <m/>
    <x v="37"/>
    <x v="52"/>
    <x v="0"/>
    <s v="2 year"/>
    <s v="2 years"/>
    <s v="Lung"/>
    <s v="Fibrosis incidence"/>
    <s v="Rat"/>
    <s v="F 344/N"/>
    <s v="M"/>
    <n v="10"/>
    <s v="NA"/>
    <s v="NA"/>
    <s v="NA"/>
    <s v="mg/m3"/>
    <s v="N"/>
    <s v="N"/>
    <s v="N"/>
    <m/>
    <m/>
    <s v=""/>
    <n v="10000"/>
    <s v=""/>
    <m/>
    <m/>
    <m/>
    <x v="0"/>
    <s v=""/>
    <m/>
    <s v="NTP_fibrosis_noael_loael_bmd_bmdl.xlsx"/>
    <x v="2"/>
    <m/>
    <m/>
    <m/>
    <x v="1"/>
    <n v="2"/>
    <s v="NOAEL"/>
    <n v="10000"/>
    <s v="N"/>
    <s v="N"/>
    <s v="Y"/>
    <s v="N"/>
    <n v="0"/>
    <n v="0"/>
    <n v="1"/>
    <n v="0"/>
  </r>
  <r>
    <n v="221"/>
    <x v="0"/>
    <s v="fibrosis_combined_pods"/>
    <s v="13983-17-0"/>
    <m/>
    <s v="NTP"/>
    <m/>
    <x v="37"/>
    <x v="52"/>
    <x v="0"/>
    <s v="2 year"/>
    <s v="2 years"/>
    <s v="Lung"/>
    <s v="Fibrosis incidence"/>
    <s v="Rat"/>
    <s v="F 344/N"/>
    <s v="M"/>
    <s v="NA"/>
    <n v="10"/>
    <n v="-99"/>
    <n v="-99"/>
    <s v="mg/m3"/>
    <s v="N"/>
    <s v="N"/>
    <s v="Y"/>
    <m/>
    <m/>
    <s v=""/>
    <s v=""/>
    <n v="1000"/>
    <m/>
    <m/>
    <m/>
    <x v="1"/>
    <s v=""/>
    <m/>
    <s v="asbestos; NTP_fibrosis_noael_loael_bmd_bmdl.xlsx"/>
    <x v="2"/>
    <m/>
    <m/>
    <m/>
    <x v="1"/>
    <n v="3"/>
    <s v="LOAEL"/>
    <n v="1000"/>
    <s v="N"/>
    <s v="N"/>
    <s v="Y"/>
    <s v="N"/>
    <n v="0"/>
    <n v="0"/>
    <n v="1"/>
    <n v="0"/>
  </r>
  <r>
    <n v="222"/>
    <x v="1"/>
    <s v="NTP_infl_noael_loael"/>
    <s v="10026-24-1"/>
    <m/>
    <s v="NTP"/>
    <m/>
    <x v="19"/>
    <x v="30"/>
    <x v="0"/>
    <s v="2 year"/>
    <s v="2 years"/>
    <s v="Lung"/>
    <s v="Inflammation incidence"/>
    <s v="Rat"/>
    <s v="F 344/N"/>
    <s v="M"/>
    <m/>
    <n v="0.3"/>
    <n v="5.6230100000000002E-11"/>
    <m/>
    <s v="mg/m3"/>
    <s v="N"/>
    <s v="N"/>
    <m/>
    <m/>
    <m/>
    <s v="NA"/>
    <s v="NA"/>
    <n v="30"/>
    <m/>
    <m/>
    <m/>
    <x v="4"/>
    <s v=""/>
    <m/>
    <m/>
    <x v="0"/>
    <m/>
    <m/>
    <m/>
    <x v="1"/>
    <n v="5"/>
    <m/>
    <m/>
    <s v="N"/>
    <s v="N"/>
    <s v="Y"/>
    <s v="N"/>
    <n v="0"/>
    <n v="0"/>
    <n v="1"/>
    <n v="0"/>
  </r>
  <r>
    <n v="223"/>
    <x v="1"/>
    <s v="NTP_infl_noael_loael"/>
    <s v="22398-80-7"/>
    <m/>
    <s v="NTP"/>
    <m/>
    <x v="27"/>
    <x v="41"/>
    <x v="0"/>
    <s v="2 year"/>
    <s v="2 years"/>
    <s v="Lung"/>
    <s v="Inflammation incidence"/>
    <s v="Rat"/>
    <s v="F 344/N"/>
    <s v="F"/>
    <m/>
    <n v="0.03"/>
    <n v="1.6672900000000001E-4"/>
    <n v="3.8261399999999999E-5"/>
    <s v="mg/m3"/>
    <s v="N"/>
    <s v="N"/>
    <m/>
    <m/>
    <m/>
    <n v="3.8261400000000001E-2"/>
    <s v="NA"/>
    <n v="3"/>
    <m/>
    <m/>
    <m/>
    <x v="4"/>
    <s v=""/>
    <m/>
    <m/>
    <x v="0"/>
    <m/>
    <m/>
    <m/>
    <x v="0"/>
    <n v="5"/>
    <m/>
    <m/>
    <s v="N"/>
    <s v="N"/>
    <s v="Y"/>
    <s v="N"/>
    <n v="0"/>
    <n v="0"/>
    <n v="1"/>
    <n v="0"/>
  </r>
  <r>
    <n v="224"/>
    <x v="1"/>
    <s v="NTP_infl_noael_loael"/>
    <s v="1303-00-0"/>
    <m/>
    <s v="NTP"/>
    <m/>
    <x v="21"/>
    <x v="34"/>
    <x v="0"/>
    <s v="2 year"/>
    <s v="2 years"/>
    <s v="Lung"/>
    <s v="Inflammation incidence"/>
    <s v="Rat"/>
    <s v="F 344/N"/>
    <s v="F"/>
    <m/>
    <n v="0.01"/>
    <n v="1.90185E-4"/>
    <n v="7.6456899999999996E-5"/>
    <s v="mg/m3"/>
    <s v="N"/>
    <s v="N"/>
    <m/>
    <m/>
    <m/>
    <n v="7.6456899999999994E-2"/>
    <s v="NA"/>
    <n v="1"/>
    <m/>
    <m/>
    <m/>
    <x v="4"/>
    <s v=""/>
    <m/>
    <m/>
    <x v="0"/>
    <m/>
    <m/>
    <m/>
    <x v="1"/>
    <n v="5"/>
    <m/>
    <m/>
    <s v="N"/>
    <s v="N"/>
    <s v="Y"/>
    <s v="N"/>
    <n v="0"/>
    <n v="0"/>
    <n v="1"/>
    <n v="0"/>
  </r>
  <r>
    <n v="225"/>
    <x v="1"/>
    <s v="NTP_infl_noael_loael"/>
    <s v="22398-80-7"/>
    <m/>
    <s v="NTP"/>
    <m/>
    <x v="27"/>
    <x v="41"/>
    <x v="0"/>
    <s v="2 year"/>
    <s v="2 years"/>
    <s v="Lung"/>
    <s v="Inflammation incidence"/>
    <s v="Rat"/>
    <s v="F 344/N"/>
    <s v="M"/>
    <m/>
    <n v="0.03"/>
    <n v="1.9249100000000001E-4"/>
    <n v="3.1486799999999999E-9"/>
    <s v="mg/m3"/>
    <s v="N"/>
    <s v="N"/>
    <m/>
    <m/>
    <m/>
    <n v="3.1486799999999999E-6"/>
    <s v="NA"/>
    <n v="3"/>
    <m/>
    <m/>
    <m/>
    <x v="4"/>
    <s v=""/>
    <m/>
    <m/>
    <x v="0"/>
    <m/>
    <m/>
    <m/>
    <x v="0"/>
    <n v="5"/>
    <m/>
    <m/>
    <s v="N"/>
    <s v="N"/>
    <s v="Y"/>
    <s v="N"/>
    <n v="0"/>
    <n v="0"/>
    <n v="1"/>
    <n v="0"/>
  </r>
  <r>
    <n v="226"/>
    <x v="0"/>
    <s v="NTP_infl_noael_loael"/>
    <s v="22398-80-7"/>
    <m/>
    <s v="NTP"/>
    <m/>
    <x v="27"/>
    <x v="41"/>
    <x v="0"/>
    <s v="3 month"/>
    <s v="3 months"/>
    <s v="Lung"/>
    <s v="Inflammation incidence"/>
    <s v="Rat"/>
    <s v="F 344/N"/>
    <s v="M"/>
    <m/>
    <n v="1"/>
    <n v="1.9372399999999899E-4"/>
    <n v="4.5750800000000002E-7"/>
    <s v="mg/m3"/>
    <s v="N"/>
    <s v="N"/>
    <m/>
    <m/>
    <m/>
    <n v="4.5750800000000002E-4"/>
    <s v="NA"/>
    <n v="100"/>
    <m/>
    <m/>
    <m/>
    <x v="4"/>
    <s v=""/>
    <m/>
    <m/>
    <x v="0"/>
    <m/>
    <m/>
    <m/>
    <x v="0"/>
    <n v="5"/>
    <s v="BMDL"/>
    <n v="4.5750800000000002E-4"/>
    <s v="N"/>
    <s v="Y"/>
    <s v="N"/>
    <s v="N"/>
    <n v="0"/>
    <n v="1"/>
    <n v="0"/>
    <n v="0"/>
  </r>
  <r>
    <n v="227"/>
    <x v="0"/>
    <s v="NTP_infl_noael_loael"/>
    <s v="22398-80-7"/>
    <m/>
    <s v="NTP"/>
    <m/>
    <x v="27"/>
    <x v="41"/>
    <x v="0"/>
    <s v="3 month"/>
    <s v="3 months"/>
    <s v="Lung"/>
    <s v="Inflammation incidence"/>
    <s v="Rat"/>
    <s v="F 344/N"/>
    <s v="F"/>
    <m/>
    <n v="1"/>
    <n v="2.8990100000000002E-4"/>
    <n v="5.2946999999999999E-7"/>
    <s v="mg/m3"/>
    <s v="N"/>
    <s v="N"/>
    <m/>
    <m/>
    <m/>
    <n v="5.2946999999999998E-4"/>
    <s v="NA"/>
    <n v="100"/>
    <m/>
    <m/>
    <m/>
    <x v="4"/>
    <s v=""/>
    <m/>
    <m/>
    <x v="0"/>
    <m/>
    <m/>
    <m/>
    <x v="0"/>
    <n v="5"/>
    <s v="BMDL"/>
    <n v="5.2946999999999998E-4"/>
    <s v="N"/>
    <s v="Y"/>
    <s v="N"/>
    <s v="N"/>
    <n v="0"/>
    <n v="1"/>
    <n v="0"/>
    <n v="0"/>
  </r>
  <r>
    <n v="228"/>
    <x v="1"/>
    <s v="NTP_infl_noael_loael"/>
    <s v="1303-00-0"/>
    <m/>
    <s v="NTP"/>
    <m/>
    <x v="21"/>
    <x v="34"/>
    <x v="0"/>
    <s v="2 year"/>
    <s v="2 years"/>
    <s v="Lung"/>
    <s v="Inflammation incidence"/>
    <s v="Rat"/>
    <s v="F 344/N"/>
    <s v="M"/>
    <m/>
    <n v="0.01"/>
    <n v="5.5185399999999898E-4"/>
    <n v="4.0349100000000002E-4"/>
    <s v="mg/m3"/>
    <s v="N"/>
    <s v="N"/>
    <m/>
    <m/>
    <m/>
    <n v="0.40349100000000004"/>
    <s v="NA"/>
    <n v="1"/>
    <m/>
    <m/>
    <m/>
    <x v="4"/>
    <s v=""/>
    <m/>
    <m/>
    <x v="0"/>
    <m/>
    <m/>
    <m/>
    <x v="1"/>
    <n v="5"/>
    <m/>
    <m/>
    <s v="N"/>
    <s v="N"/>
    <s v="Y"/>
    <s v="N"/>
    <n v="0"/>
    <n v="0"/>
    <n v="1"/>
    <n v="0"/>
  </r>
  <r>
    <n v="229"/>
    <x v="0"/>
    <s v="NTP_infl_noael_loael"/>
    <s v="22398-80-7"/>
    <m/>
    <s v="NTP"/>
    <m/>
    <x v="27"/>
    <x v="41"/>
    <x v="0"/>
    <s v="3 month"/>
    <s v="3 months"/>
    <s v="Lung"/>
    <s v="Inflammation incidence"/>
    <s v="Mouse"/>
    <s v="B6C3F1"/>
    <s v="F"/>
    <m/>
    <n v="1"/>
    <n v="8.5297900000000002E-4"/>
    <n v="2.6008900000000002E-4"/>
    <s v="mg/m3"/>
    <s v="N"/>
    <s v="N"/>
    <m/>
    <m/>
    <m/>
    <n v="0.26008900000000001"/>
    <s v="NA"/>
    <n v="100"/>
    <m/>
    <m/>
    <m/>
    <x v="4"/>
    <s v=""/>
    <m/>
    <m/>
    <x v="0"/>
    <m/>
    <m/>
    <m/>
    <x v="0"/>
    <n v="5"/>
    <s v="BMDL"/>
    <n v="0.26008900000000001"/>
    <s v="N"/>
    <s v="Y"/>
    <s v="N"/>
    <s v="N"/>
    <n v="0"/>
    <n v="1"/>
    <n v="0"/>
    <n v="0"/>
  </r>
  <r>
    <n v="230"/>
    <x v="0"/>
    <s v="NTP_infl_noael_loael"/>
    <s v="7440-48-4"/>
    <m/>
    <s v="NTP"/>
    <m/>
    <x v="19"/>
    <x v="45"/>
    <x v="0"/>
    <s v="3 month"/>
    <s v="3 months"/>
    <s v="Lung"/>
    <s v="Inflammation incidence"/>
    <s v="Rat"/>
    <s v="F 344/N"/>
    <s v="M"/>
    <m/>
    <n v="0.625"/>
    <n v="1.6487699999999899E-3"/>
    <n v="8.6166600000000006E-6"/>
    <s v="mg/m3"/>
    <s v="N"/>
    <s v="N"/>
    <m/>
    <m/>
    <m/>
    <n v="8.6166599999999999E-3"/>
    <s v="NA"/>
    <n v="62.5"/>
    <m/>
    <m/>
    <m/>
    <x v="4"/>
    <s v=""/>
    <m/>
    <m/>
    <x v="0"/>
    <m/>
    <m/>
    <m/>
    <x v="1"/>
    <n v="5"/>
    <s v="BMDL"/>
    <n v="8.6166599999999999E-3"/>
    <s v="N"/>
    <s v="Y"/>
    <s v="N"/>
    <s v="N"/>
    <n v="0"/>
    <n v="1"/>
    <n v="0"/>
    <n v="0"/>
  </r>
  <r>
    <n v="231"/>
    <x v="1"/>
    <s v="NTP_infl_noael_loael"/>
    <s v="10026-24-1"/>
    <m/>
    <s v="NTP"/>
    <m/>
    <x v="19"/>
    <x v="30"/>
    <x v="0"/>
    <s v="2 year"/>
    <s v="2 years"/>
    <s v="Lung"/>
    <s v="Inflammation incidence"/>
    <s v="Rat"/>
    <s v="F 344/N"/>
    <s v="F"/>
    <m/>
    <n v="0.3"/>
    <n v="2.3062E-3"/>
    <n v="7.2081800000000002E-4"/>
    <s v="mg/m3"/>
    <s v="N"/>
    <s v="N"/>
    <m/>
    <m/>
    <m/>
    <n v="0.72081800000000007"/>
    <s v="NA"/>
    <n v="30"/>
    <m/>
    <m/>
    <m/>
    <x v="4"/>
    <s v=""/>
    <m/>
    <m/>
    <x v="0"/>
    <m/>
    <m/>
    <m/>
    <x v="1"/>
    <n v="5"/>
    <m/>
    <m/>
    <s v="N"/>
    <s v="N"/>
    <s v="Y"/>
    <s v="N"/>
    <n v="0"/>
    <n v="0"/>
    <n v="1"/>
    <n v="0"/>
  </r>
  <r>
    <n v="232"/>
    <x v="1"/>
    <s v="NTP_infl_noael_loael"/>
    <s v="7440-48-4"/>
    <m/>
    <s v="NTP"/>
    <m/>
    <x v="19"/>
    <x v="45"/>
    <x v="0"/>
    <s v="2 year"/>
    <s v="2 years"/>
    <s v="Lung"/>
    <s v="Inflammation incidence"/>
    <s v="Rat"/>
    <s v="F344/N Tac"/>
    <s v="F"/>
    <m/>
    <n v="1.25"/>
    <n v="3.9476900000000002E-3"/>
    <n v="8.4923E-6"/>
    <s v="mg/m3"/>
    <s v="N"/>
    <s v="N"/>
    <m/>
    <m/>
    <m/>
    <n v="8.4922999999999995E-3"/>
    <s v="NA"/>
    <n v="125"/>
    <m/>
    <m/>
    <m/>
    <x v="4"/>
    <s v=""/>
    <m/>
    <m/>
    <x v="0"/>
    <m/>
    <m/>
    <m/>
    <x v="1"/>
    <n v="5"/>
    <m/>
    <m/>
    <s v="N"/>
    <s v="N"/>
    <s v="Y"/>
    <s v="N"/>
    <n v="0"/>
    <n v="0"/>
    <n v="1"/>
    <n v="0"/>
  </r>
  <r>
    <n v="233"/>
    <x v="1"/>
    <s v="NTP_infl_noael_loael"/>
    <s v="7440-48-4"/>
    <m/>
    <s v="NTP"/>
    <m/>
    <x v="19"/>
    <x v="45"/>
    <x v="0"/>
    <s v="2 year"/>
    <s v="2 years"/>
    <s v="Lung"/>
    <s v="Inflammation incidence"/>
    <s v="Rat"/>
    <s v="F344/N Tac"/>
    <s v="M"/>
    <m/>
    <n v="1.25"/>
    <n v="3.9581E-3"/>
    <n v="9.2373200000000002E-6"/>
    <s v="mg/m3"/>
    <s v="N"/>
    <s v="N"/>
    <m/>
    <m/>
    <m/>
    <n v="9.2373200000000003E-3"/>
    <s v="NA"/>
    <n v="125"/>
    <m/>
    <m/>
    <m/>
    <x v="4"/>
    <s v=""/>
    <m/>
    <m/>
    <x v="0"/>
    <m/>
    <m/>
    <m/>
    <x v="1"/>
    <n v="5"/>
    <m/>
    <m/>
    <s v="N"/>
    <s v="N"/>
    <s v="Y"/>
    <s v="N"/>
    <n v="0"/>
    <n v="0"/>
    <n v="1"/>
    <n v="0"/>
  </r>
  <r>
    <n v="234"/>
    <x v="0"/>
    <s v="NTP_infl_noael_loael"/>
    <s v="7440-48-4"/>
    <m/>
    <s v="NTP"/>
    <m/>
    <x v="19"/>
    <x v="45"/>
    <x v="0"/>
    <s v="3 month"/>
    <s v="3 months"/>
    <s v="Lung"/>
    <s v="Inflammation incidence"/>
    <s v="Rat"/>
    <s v="F 344/N"/>
    <s v="F"/>
    <m/>
    <n v="0.625"/>
    <n v="6.2520400000000004E-3"/>
    <n v="6.0286000000000002E-6"/>
    <s v="mg/m3"/>
    <s v="N"/>
    <s v="N"/>
    <m/>
    <m/>
    <m/>
    <n v="6.0286000000000003E-3"/>
    <s v="NA"/>
    <n v="62.5"/>
    <m/>
    <m/>
    <m/>
    <x v="4"/>
    <s v=""/>
    <m/>
    <m/>
    <x v="0"/>
    <m/>
    <m/>
    <m/>
    <x v="1"/>
    <n v="5"/>
    <s v="BMDL"/>
    <n v="6.0286000000000003E-3"/>
    <s v="N"/>
    <s v="Y"/>
    <s v="N"/>
    <s v="N"/>
    <n v="0"/>
    <n v="1"/>
    <n v="0"/>
    <n v="0"/>
  </r>
  <r>
    <n v="235"/>
    <x v="1"/>
    <s v="NTP_infl_noael_loael"/>
    <s v="1313-99-1"/>
    <m/>
    <s v="NTP"/>
    <s v="Y"/>
    <x v="20"/>
    <x v="37"/>
    <x v="0"/>
    <s v="2 year"/>
    <s v="2 years"/>
    <s v="Lung"/>
    <s v="Inflammation incidence"/>
    <s v="Rat"/>
    <s v="F 344/N"/>
    <s v="M"/>
    <m/>
    <n v="0.62"/>
    <n v="7.8786299999999906E-3"/>
    <m/>
    <s v="mg/m3"/>
    <s v="N"/>
    <s v="N"/>
    <m/>
    <m/>
    <m/>
    <s v="NA"/>
    <s v="NA"/>
    <n v="62"/>
    <m/>
    <m/>
    <m/>
    <x v="3"/>
    <s v=""/>
    <m/>
    <m/>
    <x v="0"/>
    <m/>
    <m/>
    <m/>
    <x v="1"/>
    <n v="4"/>
    <m/>
    <m/>
    <s v="N"/>
    <s v="N"/>
    <s v="Y"/>
    <s v="N"/>
    <n v="0"/>
    <n v="0"/>
    <n v="1"/>
    <n v="0"/>
  </r>
  <r>
    <n v="236"/>
    <x v="0"/>
    <s v="NTP_infl_noael_loael"/>
    <s v="22398-80-7"/>
    <m/>
    <s v="NTP"/>
    <m/>
    <x v="27"/>
    <x v="41"/>
    <x v="0"/>
    <s v="3 month"/>
    <s v="3 months"/>
    <s v="Lung"/>
    <s v="Inflammation incidence"/>
    <s v="Mouse"/>
    <s v="B6C3F1"/>
    <s v="M"/>
    <m/>
    <n v="1"/>
    <n v="1.01692999999999E-2"/>
    <n v="1.8431000000000001E-3"/>
    <s v="mg/m3"/>
    <s v="N"/>
    <s v="N"/>
    <m/>
    <m/>
    <m/>
    <n v="1.8431000000000002"/>
    <s v="NA"/>
    <n v="100"/>
    <m/>
    <m/>
    <m/>
    <x v="4"/>
    <s v=""/>
    <m/>
    <m/>
    <x v="0"/>
    <m/>
    <m/>
    <m/>
    <x v="0"/>
    <n v="5"/>
    <s v="BMDL"/>
    <n v="1.8431000000000002"/>
    <s v="N"/>
    <s v="Y"/>
    <s v="N"/>
    <s v="N"/>
    <n v="0"/>
    <n v="1"/>
    <n v="0"/>
    <n v="0"/>
  </r>
  <r>
    <n v="237"/>
    <x v="1"/>
    <s v="NTP_infl_noael_loael"/>
    <s v="12035-72-2"/>
    <m/>
    <s v="NTP"/>
    <m/>
    <x v="20"/>
    <x v="33"/>
    <x v="0"/>
    <s v="2 year"/>
    <s v="2 years"/>
    <s v="Lung"/>
    <s v="Inflammation incidence"/>
    <s v="Mouse"/>
    <s v="B6C3F1"/>
    <s v="M"/>
    <m/>
    <n v="0.6"/>
    <n v="1.06351999999999E-2"/>
    <n v="6.1741799999999996E-3"/>
    <s v="mg/m3"/>
    <s v="N"/>
    <s v="N"/>
    <m/>
    <m/>
    <m/>
    <n v="6.1741799999999998"/>
    <s v="NA"/>
    <n v="60"/>
    <m/>
    <m/>
    <m/>
    <x v="4"/>
    <s v=""/>
    <m/>
    <m/>
    <x v="0"/>
    <m/>
    <m/>
    <m/>
    <x v="1"/>
    <n v="5"/>
    <m/>
    <m/>
    <s v="N"/>
    <s v="N"/>
    <s v="Y"/>
    <s v="N"/>
    <n v="0"/>
    <n v="0"/>
    <n v="1"/>
    <n v="0"/>
  </r>
  <r>
    <n v="238"/>
    <x v="1"/>
    <s v="NTP_infl_noael_loael"/>
    <s v="1309-64-4"/>
    <m/>
    <s v="NTP"/>
    <m/>
    <x v="22"/>
    <x v="35"/>
    <x v="0"/>
    <s v="2 year"/>
    <s v="2 years"/>
    <s v="Lung"/>
    <s v="Inflammation incidence"/>
    <s v="Mouse"/>
    <s v="B6C3F1"/>
    <s v="F"/>
    <m/>
    <n v="3"/>
    <n v="1.8288100000000002E-2"/>
    <m/>
    <s v="mg/m3"/>
    <s v="N"/>
    <s v="N"/>
    <m/>
    <m/>
    <m/>
    <s v="NA"/>
    <s v="NA"/>
    <n v="300"/>
    <m/>
    <m/>
    <m/>
    <x v="3"/>
    <s v=""/>
    <m/>
    <m/>
    <x v="0"/>
    <m/>
    <m/>
    <m/>
    <x v="1"/>
    <n v="4"/>
    <m/>
    <m/>
    <s v="N"/>
    <s v="N"/>
    <s v="Y"/>
    <s v="N"/>
    <n v="0"/>
    <n v="0"/>
    <n v="1"/>
    <n v="0"/>
  </r>
  <r>
    <n v="239"/>
    <x v="1"/>
    <s v="NTP_infl_noael_loael"/>
    <s v="1309-64-4"/>
    <m/>
    <s v="NTP"/>
    <m/>
    <x v="22"/>
    <x v="35"/>
    <x v="0"/>
    <s v="2 year"/>
    <s v="2 years"/>
    <s v="Lung"/>
    <s v="Inflammation incidence"/>
    <s v="Rat"/>
    <s v="Wistar Han"/>
    <s v="M"/>
    <m/>
    <n v="3"/>
    <n v="2.7424799999999899E-2"/>
    <m/>
    <s v="mg/m3"/>
    <s v="N"/>
    <s v="N"/>
    <m/>
    <m/>
    <m/>
    <s v="NA"/>
    <s v="NA"/>
    <n v="300"/>
    <m/>
    <m/>
    <m/>
    <x v="3"/>
    <s v=""/>
    <m/>
    <m/>
    <x v="0"/>
    <m/>
    <m/>
    <m/>
    <x v="1"/>
    <n v="4"/>
    <m/>
    <m/>
    <s v="N"/>
    <s v="N"/>
    <s v="Y"/>
    <s v="N"/>
    <n v="0"/>
    <n v="0"/>
    <n v="1"/>
    <n v="0"/>
  </r>
  <r>
    <n v="240"/>
    <x v="1"/>
    <s v="NTP_infl_noael_loael"/>
    <s v="1309-64-4"/>
    <m/>
    <s v="NTP"/>
    <m/>
    <x v="22"/>
    <x v="35"/>
    <x v="0"/>
    <s v="2 year"/>
    <s v="2 years"/>
    <s v="Lung"/>
    <s v="Inflammation incidence"/>
    <s v="Rat"/>
    <s v="Wistar Han"/>
    <s v="F"/>
    <m/>
    <n v="3"/>
    <n v="3.21848E-2"/>
    <m/>
    <s v="mg/m3"/>
    <s v="N"/>
    <s v="N"/>
    <m/>
    <m/>
    <m/>
    <s v="NA"/>
    <s v="NA"/>
    <n v="300"/>
    <m/>
    <m/>
    <m/>
    <x v="3"/>
    <s v=""/>
    <m/>
    <m/>
    <x v="0"/>
    <m/>
    <m/>
    <m/>
    <x v="1"/>
    <n v="4"/>
    <m/>
    <m/>
    <s v="N"/>
    <s v="N"/>
    <s v="Y"/>
    <s v="N"/>
    <n v="0"/>
    <n v="0"/>
    <n v="1"/>
    <n v="0"/>
  </r>
  <r>
    <n v="241"/>
    <x v="1"/>
    <s v="NTP_infl_noael_loael"/>
    <s v="1314-62-1"/>
    <m/>
    <s v="NTP"/>
    <m/>
    <x v="24"/>
    <x v="38"/>
    <x v="0"/>
    <s v="2 year"/>
    <s v="2 years"/>
    <s v="Lung"/>
    <s v="Inflammation incidence"/>
    <s v="Mouse"/>
    <s v="B6C3F1"/>
    <s v="M"/>
    <m/>
    <n v="1"/>
    <n v="3.3184499999999902E-2"/>
    <n v="1.98511E-2"/>
    <s v="mg/m3"/>
    <s v="N"/>
    <s v="N"/>
    <m/>
    <m/>
    <m/>
    <n v="19.851099999999999"/>
    <s v="NA"/>
    <n v="100"/>
    <m/>
    <m/>
    <m/>
    <x v="4"/>
    <s v=""/>
    <m/>
    <m/>
    <x v="0"/>
    <m/>
    <m/>
    <m/>
    <x v="1"/>
    <n v="5"/>
    <m/>
    <m/>
    <s v="N"/>
    <s v="N"/>
    <s v="Y"/>
    <s v="N"/>
    <n v="0"/>
    <n v="0"/>
    <n v="1"/>
    <n v="0"/>
  </r>
  <r>
    <n v="242"/>
    <x v="1"/>
    <s v="NTP_infl_noael_loael"/>
    <s v="12035-72-2"/>
    <m/>
    <s v="NTP"/>
    <m/>
    <x v="20"/>
    <x v="33"/>
    <x v="0"/>
    <s v="2 year"/>
    <s v="2 years"/>
    <s v="Lung"/>
    <s v="Inflammation incidence"/>
    <s v="Mouse"/>
    <s v="B6C3F1"/>
    <s v="F"/>
    <m/>
    <n v="0.6"/>
    <n v="4.21611E-2"/>
    <n v="3.4030600000000001E-2"/>
    <s v="mg/m3"/>
    <s v="N"/>
    <s v="N"/>
    <m/>
    <m/>
    <m/>
    <n v="34.0306"/>
    <s v="NA"/>
    <n v="60"/>
    <m/>
    <m/>
    <m/>
    <x v="3"/>
    <s v=""/>
    <m/>
    <m/>
    <x v="0"/>
    <m/>
    <m/>
    <m/>
    <x v="1"/>
    <n v="4"/>
    <m/>
    <m/>
    <s v="N"/>
    <s v="N"/>
    <s v="Y"/>
    <s v="N"/>
    <n v="0"/>
    <n v="0"/>
    <n v="1"/>
    <n v="0"/>
  </r>
  <r>
    <n v="243"/>
    <x v="1"/>
    <s v="NTP_infl_noael_loael"/>
    <s v="BLASTINGSAND"/>
    <m/>
    <s v="NTP"/>
    <m/>
    <x v="31"/>
    <x v="46"/>
    <x v="0"/>
    <s v="39 week"/>
    <s v="39 weeks"/>
    <s v="Lung"/>
    <s v="Inflammation incidence"/>
    <s v="Rat"/>
    <s v="HSD"/>
    <s v="M"/>
    <m/>
    <n v="15"/>
    <n v="9.6656500000000006E-2"/>
    <m/>
    <s v="mg/m3"/>
    <s v="N"/>
    <s v="N"/>
    <m/>
    <m/>
    <m/>
    <s v="NA"/>
    <s v="NA"/>
    <n v="1500"/>
    <m/>
    <m/>
    <m/>
    <x v="1"/>
    <s v=""/>
    <m/>
    <m/>
    <x v="0"/>
    <m/>
    <m/>
    <m/>
    <x v="1"/>
    <n v="3"/>
    <m/>
    <m/>
    <s v="N"/>
    <s v="N"/>
    <s v="Y"/>
    <s v="N"/>
    <n v="0"/>
    <n v="0"/>
    <n v="1"/>
    <n v="0"/>
  </r>
  <r>
    <n v="244"/>
    <x v="1"/>
    <s v="NTP_infl_noael_loael"/>
    <s v="1313-99-1"/>
    <m/>
    <s v="NTP"/>
    <s v="Y"/>
    <x v="20"/>
    <x v="37"/>
    <x v="0"/>
    <s v="2 year"/>
    <s v="2 years"/>
    <s v="Lung"/>
    <s v="Inflammation incidence"/>
    <s v="Mouse"/>
    <s v="B6C3F1"/>
    <s v="F"/>
    <m/>
    <n v="1.25"/>
    <n v="0.100381"/>
    <n v="7.0837700000000003E-2"/>
    <s v="mg/m3"/>
    <s v="N"/>
    <s v="N"/>
    <m/>
    <m/>
    <m/>
    <n v="70.837699999999998"/>
    <s v="NA"/>
    <n v="125"/>
    <m/>
    <m/>
    <m/>
    <x v="3"/>
    <s v=""/>
    <m/>
    <m/>
    <x v="0"/>
    <m/>
    <m/>
    <m/>
    <x v="1"/>
    <n v="4"/>
    <m/>
    <m/>
    <s v="N"/>
    <s v="N"/>
    <s v="Y"/>
    <s v="N"/>
    <n v="0"/>
    <n v="0"/>
    <n v="1"/>
    <n v="0"/>
  </r>
  <r>
    <n v="245"/>
    <x v="0"/>
    <s v="NTP_infl_noael_loael"/>
    <s v="L-MWNT-1020"/>
    <m/>
    <s v="NTP"/>
    <m/>
    <x v="36"/>
    <x v="51"/>
    <x v="1"/>
    <s v="30 day"/>
    <s v="30 days"/>
    <s v="Lung"/>
    <s v="Inflammation incidence"/>
    <s v="Rat"/>
    <s v="HSD"/>
    <s v="F"/>
    <n v="0.3"/>
    <n v="1"/>
    <n v="0.27642800000000001"/>
    <n v="0.19084999999999999"/>
    <s v="mg/m3"/>
    <s v="N"/>
    <s v="Y"/>
    <m/>
    <m/>
    <m/>
    <n v="63.616666666666667"/>
    <n v="99.999999999999986"/>
    <n v="33.333333333333336"/>
    <m/>
    <m/>
    <m/>
    <x v="3"/>
    <s v=""/>
    <m/>
    <m/>
    <x v="0"/>
    <m/>
    <m/>
    <m/>
    <x v="0"/>
    <n v="4"/>
    <s v="BMDL"/>
    <n v="63.616666666666667"/>
    <s v="N"/>
    <s v="Y"/>
    <s v="N"/>
    <s v="N"/>
    <n v="0"/>
    <n v="1"/>
    <n v="0"/>
    <n v="0"/>
  </r>
  <r>
    <n v="246"/>
    <x v="1"/>
    <s v="NTP_infl_noael_loael"/>
    <s v="10101-97-0"/>
    <m/>
    <s v="NTP"/>
    <m/>
    <x v="20"/>
    <x v="31"/>
    <x v="0"/>
    <s v="2 year"/>
    <s v="2 years"/>
    <s v="Lung"/>
    <s v="Inflammation incidence"/>
    <s v="Mouse"/>
    <s v="B6C3F1"/>
    <s v="F"/>
    <m/>
    <n v="0.25"/>
    <n v="0.30990200000000001"/>
    <n v="0.26694600000000002"/>
    <s v="mg/m3"/>
    <s v="N"/>
    <s v="N"/>
    <m/>
    <m/>
    <m/>
    <n v="266.94600000000003"/>
    <s v="NA"/>
    <n v="25"/>
    <m/>
    <m/>
    <m/>
    <x v="3"/>
    <s v=""/>
    <m/>
    <m/>
    <x v="0"/>
    <m/>
    <m/>
    <m/>
    <x v="1"/>
    <n v="4"/>
    <m/>
    <m/>
    <s v="N"/>
    <s v="N"/>
    <s v="Y"/>
    <s v="N"/>
    <n v="0"/>
    <n v="0"/>
    <n v="1"/>
    <n v="0"/>
  </r>
  <r>
    <n v="247"/>
    <x v="1"/>
    <s v="NTP_infl_noael_loael"/>
    <s v="1303-00-0"/>
    <m/>
    <s v="NTP"/>
    <m/>
    <x v="21"/>
    <x v="34"/>
    <x v="0"/>
    <s v="2 year"/>
    <s v="2 years"/>
    <s v="Lung"/>
    <s v="Inflammation incidence"/>
    <s v="Mouse"/>
    <s v="B6C3F1"/>
    <s v="F"/>
    <n v="0.1"/>
    <n v="0.5"/>
    <n v="0.31356099999999898"/>
    <n v="0.24712000000000001"/>
    <s v="mg/m3"/>
    <s v="N"/>
    <s v="N"/>
    <m/>
    <m/>
    <m/>
    <n v="247.12"/>
    <n v="100"/>
    <n v="50"/>
    <m/>
    <m/>
    <m/>
    <x v="3"/>
    <s v=""/>
    <m/>
    <m/>
    <x v="0"/>
    <m/>
    <m/>
    <m/>
    <x v="1"/>
    <n v="4"/>
    <m/>
    <m/>
    <s v="N"/>
    <s v="N"/>
    <s v="Y"/>
    <s v="N"/>
    <n v="0"/>
    <n v="0"/>
    <n v="1"/>
    <n v="0"/>
  </r>
  <r>
    <n v="248"/>
    <x v="1"/>
    <s v="NTP_infl_noael_loael"/>
    <s v="1313-99-1"/>
    <m/>
    <s v="NTP"/>
    <s v="Y"/>
    <x v="20"/>
    <x v="37"/>
    <x v="0"/>
    <s v="2 year"/>
    <s v="2 years"/>
    <s v="Lung"/>
    <s v="Inflammation incidence"/>
    <s v="Mouse"/>
    <s v="B6C3F1"/>
    <s v="M"/>
    <m/>
    <n v="1.25"/>
    <n v="0.345575999999999"/>
    <n v="0.29385899999999998"/>
    <s v="mg/m3"/>
    <s v="N"/>
    <s v="N"/>
    <m/>
    <m/>
    <m/>
    <n v="293.85899999999998"/>
    <s v="NA"/>
    <n v="125"/>
    <m/>
    <m/>
    <m/>
    <x v="3"/>
    <s v=""/>
    <m/>
    <m/>
    <x v="0"/>
    <m/>
    <m/>
    <m/>
    <x v="1"/>
    <n v="4"/>
    <m/>
    <m/>
    <s v="N"/>
    <s v="N"/>
    <s v="Y"/>
    <s v="N"/>
    <n v="0"/>
    <n v="0"/>
    <n v="1"/>
    <n v="0"/>
  </r>
  <r>
    <n v="249"/>
    <x v="1"/>
    <s v="NTP_infl_noael_loael"/>
    <s v="1303-00-0"/>
    <m/>
    <s v="NTP"/>
    <m/>
    <x v="21"/>
    <x v="34"/>
    <x v="0"/>
    <s v="2 year"/>
    <s v="2 years"/>
    <s v="Lung"/>
    <s v="Inflammation incidence"/>
    <s v="Mouse"/>
    <s v="B6C3F1"/>
    <s v="M"/>
    <n v="0.1"/>
    <n v="0.5"/>
    <n v="0.365734"/>
    <n v="0.30688700000000002"/>
    <s v="mg/m3"/>
    <s v="N"/>
    <s v="N"/>
    <m/>
    <m/>
    <m/>
    <n v="306.887"/>
    <n v="100"/>
    <n v="50"/>
    <m/>
    <m/>
    <m/>
    <x v="3"/>
    <s v=""/>
    <m/>
    <m/>
    <x v="0"/>
    <m/>
    <m/>
    <m/>
    <x v="1"/>
    <n v="4"/>
    <m/>
    <m/>
    <s v="N"/>
    <s v="N"/>
    <s v="Y"/>
    <s v="N"/>
    <n v="0"/>
    <n v="0"/>
    <n v="1"/>
    <n v="0"/>
  </r>
  <r>
    <n v="250"/>
    <x v="1"/>
    <s v="NTP_infl_noael_loael"/>
    <s v="1314-62-1"/>
    <m/>
    <s v="NTP"/>
    <m/>
    <x v="24"/>
    <x v="38"/>
    <x v="0"/>
    <s v="2 year"/>
    <s v="2 years"/>
    <s v="Lung"/>
    <s v="Inflammation incidence"/>
    <s v="Rat"/>
    <s v="F 344/N"/>
    <s v="M"/>
    <n v="0.5"/>
    <n v="1"/>
    <n v="0.40507500000000002"/>
    <n v="0.34647699999999998"/>
    <s v="mg/m3"/>
    <s v="N"/>
    <s v="N"/>
    <m/>
    <m/>
    <m/>
    <n v="346.47699999999998"/>
    <n v="500"/>
    <n v="100"/>
    <m/>
    <m/>
    <m/>
    <x v="1"/>
    <s v=""/>
    <m/>
    <m/>
    <x v="0"/>
    <m/>
    <m/>
    <m/>
    <x v="1"/>
    <n v="3"/>
    <m/>
    <m/>
    <s v="N"/>
    <s v="N"/>
    <s v="Y"/>
    <s v="N"/>
    <n v="0"/>
    <n v="0"/>
    <n v="1"/>
    <n v="0"/>
  </r>
  <r>
    <n v="251"/>
    <x v="0"/>
    <s v="NTP_infl_noael_loael"/>
    <s v="L-MWNT-1020"/>
    <m/>
    <s v="NTP"/>
    <m/>
    <x v="36"/>
    <x v="51"/>
    <x v="1"/>
    <s v="30 day"/>
    <s v="30 days"/>
    <s v="Lung"/>
    <s v="Inflammation incidence"/>
    <s v="Rat"/>
    <s v="HSD"/>
    <s v="M"/>
    <n v="0.3"/>
    <n v="1"/>
    <n v="0.446828"/>
    <n v="0.24806300000000001"/>
    <s v="mg/m3"/>
    <s v="N"/>
    <s v="Y"/>
    <m/>
    <m/>
    <m/>
    <n v="82.687666666666672"/>
    <n v="99.999999999999986"/>
    <n v="33.333333333333336"/>
    <m/>
    <m/>
    <m/>
    <x v="3"/>
    <s v=""/>
    <m/>
    <m/>
    <x v="0"/>
    <m/>
    <m/>
    <m/>
    <x v="0"/>
    <n v="4"/>
    <s v="BMDL"/>
    <n v="82.687666666666672"/>
    <s v="N"/>
    <s v="Y"/>
    <s v="N"/>
    <s v="N"/>
    <n v="0"/>
    <n v="1"/>
    <n v="0"/>
    <n v="0"/>
  </r>
  <r>
    <n v="252"/>
    <x v="1"/>
    <s v="NTP_infl_noael_loael"/>
    <s v="1313-99-1"/>
    <m/>
    <s v="NTP"/>
    <s v="Y"/>
    <x v="20"/>
    <x v="37"/>
    <x v="0"/>
    <s v="2 year"/>
    <s v="2 years"/>
    <s v="Lung"/>
    <s v="Inflammation incidence"/>
    <s v="Rat"/>
    <s v="F 344/N"/>
    <s v="F"/>
    <m/>
    <n v="0.62"/>
    <n v="0.464808"/>
    <n v="3.9022900000000002E-4"/>
    <s v="mg/m3"/>
    <s v="N"/>
    <s v="N"/>
    <m/>
    <m/>
    <m/>
    <n v="0.39022900000000005"/>
    <s v="NA"/>
    <n v="62"/>
    <m/>
    <m/>
    <m/>
    <x v="4"/>
    <s v=""/>
    <m/>
    <m/>
    <x v="0"/>
    <m/>
    <m/>
    <m/>
    <x v="1"/>
    <n v="5"/>
    <m/>
    <m/>
    <s v="N"/>
    <s v="N"/>
    <s v="Y"/>
    <s v="N"/>
    <n v="0"/>
    <n v="0"/>
    <n v="1"/>
    <n v="0"/>
  </r>
  <r>
    <n v="253"/>
    <x v="1"/>
    <s v="NTP_infl_noael_loael"/>
    <s v="10101-97-0"/>
    <m/>
    <s v="NTP"/>
    <m/>
    <x v="20"/>
    <x v="31"/>
    <x v="0"/>
    <s v="2 year"/>
    <s v="2 years"/>
    <s v="Lung"/>
    <s v="Inflammation incidence"/>
    <s v="Mouse"/>
    <s v="B6C3F1"/>
    <s v="M"/>
    <n v="0.5"/>
    <n v="1"/>
    <n v="0.47326699999999899"/>
    <n v="0.40687800000000002"/>
    <s v="mg/m3"/>
    <s v="N"/>
    <s v="N"/>
    <m/>
    <m/>
    <m/>
    <n v="406.87800000000004"/>
    <n v="500"/>
    <n v="100"/>
    <m/>
    <m/>
    <m/>
    <x v="1"/>
    <s v=""/>
    <m/>
    <m/>
    <x v="0"/>
    <m/>
    <m/>
    <m/>
    <x v="1"/>
    <n v="3"/>
    <m/>
    <m/>
    <s v="N"/>
    <s v="N"/>
    <s v="Y"/>
    <s v="N"/>
    <n v="0"/>
    <n v="0"/>
    <n v="1"/>
    <n v="0"/>
  </r>
  <r>
    <n v="254"/>
    <x v="1"/>
    <s v="NTP_infl_noael_loael"/>
    <s v="1309-64-4"/>
    <m/>
    <s v="NTP"/>
    <m/>
    <x v="22"/>
    <x v="35"/>
    <x v="0"/>
    <s v="2 year"/>
    <s v="2 years"/>
    <s v="Lung"/>
    <s v="Inflammation incidence"/>
    <s v="Mouse"/>
    <s v="B6C3F1"/>
    <s v="M"/>
    <m/>
    <n v="3"/>
    <n v="0.49371399999999899"/>
    <n v="0.31303599999999998"/>
    <s v="mg/m3"/>
    <s v="N"/>
    <s v="N"/>
    <m/>
    <m/>
    <m/>
    <n v="313.036"/>
    <s v="NA"/>
    <n v="300"/>
    <m/>
    <m/>
    <m/>
    <x v="1"/>
    <s v=""/>
    <m/>
    <m/>
    <x v="0"/>
    <m/>
    <m/>
    <m/>
    <x v="1"/>
    <n v="3"/>
    <m/>
    <m/>
    <s v="N"/>
    <s v="N"/>
    <s v="Y"/>
    <s v="N"/>
    <n v="0"/>
    <n v="0"/>
    <n v="1"/>
    <n v="0"/>
  </r>
  <r>
    <n v="255"/>
    <x v="1"/>
    <s v="NTP_infl_noael_loael"/>
    <s v="14807-96-6"/>
    <m/>
    <s v="NTP"/>
    <m/>
    <x v="26"/>
    <x v="40"/>
    <x v="0"/>
    <s v="2 year"/>
    <s v="2 years"/>
    <s v="Lung"/>
    <s v="Inflammation incidence"/>
    <s v="Mouse"/>
    <s v="B6C3F1"/>
    <s v="F"/>
    <m/>
    <n v="6"/>
    <n v="0.51558899999999896"/>
    <n v="0.348026"/>
    <s v="mg/m3"/>
    <s v="N"/>
    <s v="N"/>
    <m/>
    <m/>
    <m/>
    <n v="348.02600000000001"/>
    <s v="NA"/>
    <n v="600"/>
    <m/>
    <m/>
    <m/>
    <x v="1"/>
    <s v=""/>
    <m/>
    <m/>
    <x v="0"/>
    <m/>
    <m/>
    <m/>
    <x v="1"/>
    <n v="3"/>
    <m/>
    <m/>
    <s v="N"/>
    <s v="N"/>
    <s v="Y"/>
    <s v="N"/>
    <n v="0"/>
    <n v="0"/>
    <n v="1"/>
    <n v="0"/>
  </r>
  <r>
    <n v="256"/>
    <x v="1"/>
    <s v="NTP_infl_noael_loael"/>
    <s v="14807-96-6"/>
    <m/>
    <s v="NTP"/>
    <m/>
    <x v="26"/>
    <x v="40"/>
    <x v="0"/>
    <s v="2 year"/>
    <s v="2 years"/>
    <s v="Lung"/>
    <s v="Inflammation incidence"/>
    <s v="Rat"/>
    <s v="F 344/N"/>
    <s v="F"/>
    <m/>
    <n v="6"/>
    <n v="0.88295199999999896"/>
    <n v="0.57178099999999998"/>
    <s v="mg/m3"/>
    <s v="N"/>
    <s v="N"/>
    <m/>
    <m/>
    <m/>
    <n v="571.78099999999995"/>
    <s v="NA"/>
    <n v="600"/>
    <m/>
    <m/>
    <m/>
    <x v="1"/>
    <s v=""/>
    <m/>
    <m/>
    <x v="0"/>
    <m/>
    <m/>
    <m/>
    <x v="1"/>
    <n v="3"/>
    <m/>
    <m/>
    <s v="N"/>
    <s v="N"/>
    <s v="Y"/>
    <s v="N"/>
    <n v="0"/>
    <n v="0"/>
    <n v="1"/>
    <n v="0"/>
  </r>
  <r>
    <n v="257"/>
    <x v="0"/>
    <s v="NTP_infl_noael_loael"/>
    <s v="L-MWNT-1020"/>
    <m/>
    <s v="NTP"/>
    <m/>
    <x v="36"/>
    <x v="51"/>
    <x v="1"/>
    <s v="30 day"/>
    <s v="30 days"/>
    <s v="Lung"/>
    <s v="Inflammation incidence"/>
    <s v="Mouse"/>
    <s v="B6C3F1"/>
    <s v="M"/>
    <m/>
    <n v="0.1"/>
    <n v="0.888737"/>
    <n v="0.27964099999999997"/>
    <s v="mg/m3"/>
    <s v="N"/>
    <s v="Y"/>
    <m/>
    <m/>
    <m/>
    <n v="93.213666666666654"/>
    <s v="NA"/>
    <n v="3.3333333333333335"/>
    <m/>
    <m/>
    <m/>
    <x v="3"/>
    <s v=""/>
    <m/>
    <m/>
    <x v="0"/>
    <m/>
    <m/>
    <m/>
    <x v="0"/>
    <n v="4"/>
    <s v="BMDL"/>
    <n v="93.213666666666654"/>
    <s v="N"/>
    <s v="Y"/>
    <s v="N"/>
    <s v="N"/>
    <n v="0"/>
    <n v="1"/>
    <n v="0"/>
    <n v="0"/>
  </r>
  <r>
    <n v="258"/>
    <x v="0"/>
    <s v="NTP_infl_noael_loael"/>
    <s v="1314-62-1"/>
    <m/>
    <s v="NTP"/>
    <m/>
    <x v="24"/>
    <x v="38"/>
    <x v="0"/>
    <s v="3 month"/>
    <s v="3 months"/>
    <s v="Lung"/>
    <s v="Inflammation incidence"/>
    <s v="Mouse"/>
    <s v="B6C3F1"/>
    <s v="F"/>
    <n v="1"/>
    <n v="2"/>
    <n v="0.89881800000000001"/>
    <n v="0.28163899999999997"/>
    <s v="mg/m3"/>
    <s v="N"/>
    <s v="N"/>
    <m/>
    <m/>
    <m/>
    <n v="281.63899999999995"/>
    <n v="1000"/>
    <n v="200"/>
    <m/>
    <m/>
    <m/>
    <x v="3"/>
    <s v=""/>
    <m/>
    <m/>
    <x v="0"/>
    <m/>
    <m/>
    <m/>
    <x v="1"/>
    <n v="4"/>
    <s v="BMDL"/>
    <n v="281.63899999999995"/>
    <s v="N"/>
    <s v="Y"/>
    <s v="N"/>
    <s v="N"/>
    <n v="0"/>
    <n v="1"/>
    <n v="0"/>
    <n v="0"/>
  </r>
  <r>
    <n v="259"/>
    <x v="0"/>
    <s v="NTP_infl_noael_loael"/>
    <s v="L-MWNT-1020"/>
    <m/>
    <s v="NTP"/>
    <m/>
    <x v="36"/>
    <x v="51"/>
    <x v="1"/>
    <s v="30 day"/>
    <s v="30 days"/>
    <s v="Lung"/>
    <s v="Inflammation incidence"/>
    <s v="Mouse"/>
    <s v="B6C3F1"/>
    <s v="F"/>
    <m/>
    <n v="0.1"/>
    <n v="0.90525199999999895"/>
    <n v="0.41188799999999998"/>
    <s v="mg/m3"/>
    <s v="N"/>
    <s v="Y"/>
    <m/>
    <m/>
    <m/>
    <n v="137.29599999999999"/>
    <s v="NA"/>
    <n v="3.3333333333333335"/>
    <m/>
    <m/>
    <m/>
    <x v="3"/>
    <s v=""/>
    <m/>
    <m/>
    <x v="0"/>
    <m/>
    <m/>
    <m/>
    <x v="0"/>
    <n v="4"/>
    <s v="BMDL"/>
    <n v="137.29599999999999"/>
    <s v="N"/>
    <s v="Y"/>
    <s v="N"/>
    <s v="N"/>
    <n v="0"/>
    <n v="1"/>
    <n v="0"/>
    <n v="0"/>
  </r>
  <r>
    <n v="260"/>
    <x v="0"/>
    <s v="NTP_infl_noael_loael"/>
    <s v="1314-62-1"/>
    <m/>
    <s v="NTP"/>
    <m/>
    <x v="24"/>
    <x v="38"/>
    <x v="0"/>
    <s v="3 month"/>
    <s v="3 months"/>
    <s v="Lung"/>
    <s v="Inflammation incidence"/>
    <s v="Mouse"/>
    <s v="B6C3F1"/>
    <s v="M"/>
    <n v="2"/>
    <n v="4"/>
    <n v="0.90603999999999896"/>
    <n v="0.49424000000000001"/>
    <s v="mg/m3"/>
    <s v="N"/>
    <s v="N"/>
    <m/>
    <m/>
    <m/>
    <n v="494.24"/>
    <n v="2000"/>
    <n v="400"/>
    <m/>
    <m/>
    <m/>
    <x v="1"/>
    <s v=""/>
    <m/>
    <m/>
    <x v="0"/>
    <m/>
    <m/>
    <m/>
    <x v="1"/>
    <n v="3"/>
    <s v="BMDL"/>
    <n v="494.24"/>
    <s v="N"/>
    <s v="Y"/>
    <s v="N"/>
    <s v="N"/>
    <n v="0"/>
    <n v="1"/>
    <n v="0"/>
    <n v="0"/>
  </r>
  <r>
    <n v="261"/>
    <x v="1"/>
    <s v="NTP_infl_noael_loael"/>
    <s v="1314-62-1"/>
    <m/>
    <s v="NTP"/>
    <m/>
    <x v="24"/>
    <x v="38"/>
    <x v="0"/>
    <s v="2 year"/>
    <s v="2 years"/>
    <s v="Lung"/>
    <s v="Inflammation incidence"/>
    <s v="Rat"/>
    <s v="F 344/N"/>
    <s v="F"/>
    <n v="1"/>
    <n v="2"/>
    <n v="0.93596599999999897"/>
    <n v="0.66329700000000003"/>
    <s v="mg/m3"/>
    <s v="N"/>
    <s v="N"/>
    <m/>
    <m/>
    <m/>
    <n v="663.29700000000003"/>
    <n v="1000"/>
    <n v="200"/>
    <m/>
    <m/>
    <m/>
    <x v="1"/>
    <s v=""/>
    <m/>
    <m/>
    <x v="0"/>
    <m/>
    <m/>
    <m/>
    <x v="1"/>
    <n v="3"/>
    <m/>
    <m/>
    <s v="N"/>
    <s v="N"/>
    <s v="Y"/>
    <s v="N"/>
    <n v="0"/>
    <n v="0"/>
    <n v="1"/>
    <n v="0"/>
  </r>
  <r>
    <n v="262"/>
    <x v="1"/>
    <s v="NTP_infl_noael_loael"/>
    <s v="643-79-8"/>
    <m/>
    <s v="NTP"/>
    <m/>
    <x v="29"/>
    <x v="43"/>
    <x v="0"/>
    <s v="3 month"/>
    <s v="3 months"/>
    <s v="Lung"/>
    <s v="Inflammation incidence"/>
    <s v="Rat"/>
    <s v="HSD"/>
    <s v="M"/>
    <m/>
    <n v="0.44"/>
    <n v="1.0777000000000001"/>
    <n v="0.61373800000000001"/>
    <s v="ppm"/>
    <s v="N"/>
    <s v="N"/>
    <m/>
    <m/>
    <m/>
    <n v="0.61373800000000001"/>
    <s v="NA"/>
    <n v="4.3999999999999997E-2"/>
    <m/>
    <m/>
    <m/>
    <x v="4"/>
    <s v=""/>
    <m/>
    <m/>
    <x v="0"/>
    <m/>
    <m/>
    <m/>
    <x v="1"/>
    <n v="5"/>
    <m/>
    <m/>
    <s v="N"/>
    <s v="Y"/>
    <s v="N"/>
    <s v="N"/>
    <n v="0"/>
    <n v="1"/>
    <n v="0"/>
    <n v="0"/>
  </r>
  <r>
    <n v="263"/>
    <x v="1"/>
    <s v="NTP_infl_noael_loael"/>
    <s v="643-79-8"/>
    <m/>
    <s v="NTP"/>
    <m/>
    <x v="29"/>
    <x v="43"/>
    <x v="0"/>
    <s v="3 month"/>
    <s v="3 months"/>
    <s v="Lung"/>
    <s v="Inflammation incidence"/>
    <s v="Rat"/>
    <s v="HSD"/>
    <s v="F"/>
    <m/>
    <n v="0.44"/>
    <n v="1.1095299999999899"/>
    <n v="0.64012599999999997"/>
    <s v="ppm"/>
    <s v="N"/>
    <s v="N"/>
    <m/>
    <m/>
    <m/>
    <n v="0.64012599999999997"/>
    <s v="NA"/>
    <n v="4.3999999999999997E-2"/>
    <m/>
    <m/>
    <m/>
    <x v="4"/>
    <s v=""/>
    <m/>
    <m/>
    <x v="0"/>
    <m/>
    <m/>
    <m/>
    <x v="1"/>
    <n v="5"/>
    <m/>
    <m/>
    <s v="N"/>
    <s v="Y"/>
    <s v="N"/>
    <s v="N"/>
    <n v="0"/>
    <n v="1"/>
    <n v="0"/>
    <n v="0"/>
  </r>
  <r>
    <n v="264"/>
    <x v="1"/>
    <s v="NTP_infl_noael_loael"/>
    <s v="14807-96-6"/>
    <m/>
    <s v="NTP"/>
    <m/>
    <x v="26"/>
    <x v="40"/>
    <x v="0"/>
    <s v="2 year"/>
    <s v="2 years"/>
    <s v="Lung"/>
    <s v="Inflammation incidence"/>
    <s v="Mouse"/>
    <s v="B6C3F1"/>
    <s v="M"/>
    <m/>
    <n v="6"/>
    <n v="1.23089"/>
    <n v="0.96841200000000005"/>
    <s v="mg/m3"/>
    <s v="N"/>
    <s v="N"/>
    <m/>
    <m/>
    <m/>
    <n v="0.96841200000000005"/>
    <s v="NA"/>
    <n v="600"/>
    <m/>
    <m/>
    <m/>
    <x v="4"/>
    <s v=""/>
    <m/>
    <m/>
    <x v="0"/>
    <m/>
    <m/>
    <m/>
    <x v="1"/>
    <n v="5"/>
    <m/>
    <m/>
    <s v="N"/>
    <s v="N"/>
    <s v="Y"/>
    <s v="N"/>
    <n v="0"/>
    <n v="0"/>
    <n v="1"/>
    <n v="0"/>
  </r>
  <r>
    <n v="265"/>
    <x v="1"/>
    <s v="NTP_infl_noael_loael"/>
    <s v="GARNET"/>
    <m/>
    <s v="NTP"/>
    <m/>
    <x v="34"/>
    <x v="49"/>
    <x v="0"/>
    <s v="2 week"/>
    <s v="2 weeks"/>
    <s v="Lung"/>
    <s v="Inflammation incidence"/>
    <s v="Rat"/>
    <s v="F 344/N"/>
    <s v="M"/>
    <n v="3"/>
    <n v="15"/>
    <n v="1.36239"/>
    <n v="0.22953499999999999"/>
    <s v="mg/m3"/>
    <s v="Y"/>
    <s v="Y"/>
    <m/>
    <m/>
    <m/>
    <n v="76.511666666666656"/>
    <n v="1000"/>
    <n v="500"/>
    <m/>
    <m/>
    <m/>
    <x v="2"/>
    <s v="Y"/>
    <m/>
    <m/>
    <x v="0"/>
    <m/>
    <m/>
    <m/>
    <x v="1"/>
    <n v="0"/>
    <m/>
    <m/>
    <s v="Y"/>
    <s v="N"/>
    <s v="N"/>
    <s v="N"/>
    <n v="1"/>
    <n v="0"/>
    <n v="0"/>
    <n v="0"/>
  </r>
  <r>
    <n v="266"/>
    <x v="0"/>
    <s v="NTP_infl_noael_loael"/>
    <s v="1314-62-1"/>
    <m/>
    <s v="NTP"/>
    <m/>
    <x v="24"/>
    <x v="38"/>
    <x v="0"/>
    <s v="3 month"/>
    <s v="3 months"/>
    <s v="Lung"/>
    <s v="Inflammation incidence"/>
    <s v="Rat"/>
    <s v="F 344/N"/>
    <s v="M"/>
    <n v="16"/>
    <m/>
    <n v="1.5667899999999899"/>
    <n v="0.95874899999999996"/>
    <s v="mg/m3"/>
    <s v="N"/>
    <s v="N"/>
    <m/>
    <m/>
    <m/>
    <n v="958.74899999999991"/>
    <n v="16000"/>
    <s v="NA"/>
    <m/>
    <m/>
    <m/>
    <x v="1"/>
    <s v=""/>
    <m/>
    <m/>
    <x v="0"/>
    <m/>
    <m/>
    <m/>
    <x v="1"/>
    <n v="3"/>
    <s v="BMDL"/>
    <n v="958.74899999999991"/>
    <s v="N"/>
    <s v="Y"/>
    <s v="N"/>
    <s v="N"/>
    <n v="0"/>
    <n v="1"/>
    <n v="0"/>
    <n v="0"/>
  </r>
  <r>
    <n v="267"/>
    <x v="1"/>
    <s v="NTP_infl_noael_loael"/>
    <s v="643-79-8"/>
    <m/>
    <s v="NTP"/>
    <m/>
    <x v="29"/>
    <x v="43"/>
    <x v="0"/>
    <s v="3 month"/>
    <s v="3 months"/>
    <s v="Lung"/>
    <s v="Inflammation incidence"/>
    <s v="Mouse"/>
    <s v="B6C3F1"/>
    <s v="F"/>
    <n v="1.75"/>
    <n v="3.5"/>
    <n v="1.99512"/>
    <n v="1.24088"/>
    <s v="ppm"/>
    <s v="N"/>
    <s v="N"/>
    <m/>
    <m/>
    <m/>
    <n v="1.24088"/>
    <n v="1.75"/>
    <n v="0.35"/>
    <m/>
    <m/>
    <m/>
    <x v="4"/>
    <s v=""/>
    <m/>
    <m/>
    <x v="0"/>
    <m/>
    <m/>
    <m/>
    <x v="1"/>
    <n v="5"/>
    <m/>
    <m/>
    <s v="N"/>
    <s v="Y"/>
    <s v="N"/>
    <s v="N"/>
    <n v="0"/>
    <n v="1"/>
    <n v="0"/>
    <n v="0"/>
  </r>
  <r>
    <n v="268"/>
    <x v="1"/>
    <s v="NTP_infl_noael_loael"/>
    <s v="643-79-8"/>
    <m/>
    <s v="NTP"/>
    <m/>
    <x v="29"/>
    <x v="43"/>
    <x v="0"/>
    <s v="3 month"/>
    <s v="3 months"/>
    <s v="Lung"/>
    <s v="Inflammation incidence"/>
    <s v="Mouse"/>
    <s v="B6C3F1"/>
    <s v="M"/>
    <m/>
    <n v="0.44"/>
    <n v="2.49603999999999"/>
    <n v="1.5834900000000001"/>
    <s v="ppm"/>
    <s v="N"/>
    <s v="N"/>
    <m/>
    <m/>
    <m/>
    <n v="1.5834900000000001"/>
    <s v="NA"/>
    <n v="4.3999999999999997E-2"/>
    <m/>
    <m/>
    <m/>
    <x v="4"/>
    <s v=""/>
    <m/>
    <m/>
    <x v="0"/>
    <m/>
    <m/>
    <m/>
    <x v="1"/>
    <n v="5"/>
    <m/>
    <m/>
    <s v="N"/>
    <s v="Y"/>
    <s v="N"/>
    <s v="N"/>
    <n v="0"/>
    <n v="1"/>
    <n v="0"/>
    <n v="0"/>
  </r>
  <r>
    <n v="269"/>
    <x v="0"/>
    <s v="NTP_infl_noael_loael"/>
    <s v="1314-62-1"/>
    <m/>
    <s v="NTP"/>
    <m/>
    <x v="24"/>
    <x v="38"/>
    <x v="0"/>
    <s v="3 month"/>
    <s v="3 months"/>
    <s v="Lung"/>
    <s v="Inflammation incidence"/>
    <s v="Rat"/>
    <s v="F 344/N"/>
    <s v="F"/>
    <n v="16"/>
    <m/>
    <n v="2.6505999999999901"/>
    <n v="1.9557"/>
    <s v="mg/m3"/>
    <s v="N"/>
    <s v="N"/>
    <m/>
    <m/>
    <m/>
    <n v="1955.7"/>
    <n v="16000"/>
    <s v="NA"/>
    <m/>
    <m/>
    <m/>
    <x v="1"/>
    <s v=""/>
    <m/>
    <m/>
    <x v="0"/>
    <m/>
    <m/>
    <m/>
    <x v="1"/>
    <n v="3"/>
    <s v="BMDL"/>
    <n v="1955.7"/>
    <s v="N"/>
    <s v="Y"/>
    <s v="N"/>
    <s v="N"/>
    <n v="0"/>
    <n v="1"/>
    <n v="0"/>
    <n v="0"/>
  </r>
  <r>
    <n v="270"/>
    <x v="1"/>
    <s v="NTP_infl_noael_loael"/>
    <s v="7440-48-4"/>
    <m/>
    <s v="NTP"/>
    <m/>
    <x v="19"/>
    <x v="45"/>
    <x v="0"/>
    <s v="2 year"/>
    <s v="2 years"/>
    <s v="Lung"/>
    <s v="Inflammation incidence"/>
    <s v="Mouse"/>
    <s v="B6C3F1"/>
    <s v="M"/>
    <n v="2.5"/>
    <n v="5"/>
    <n v="2.7403400000000002"/>
    <n v="2.2886500000000001"/>
    <s v="mg/m3"/>
    <s v="N"/>
    <s v="N"/>
    <m/>
    <m/>
    <m/>
    <n v="2288.65"/>
    <n v="2500"/>
    <n v="500"/>
    <m/>
    <m/>
    <m/>
    <x v="1"/>
    <s v=""/>
    <m/>
    <m/>
    <x v="0"/>
    <m/>
    <m/>
    <m/>
    <x v="1"/>
    <n v="3"/>
    <m/>
    <m/>
    <s v="N"/>
    <s v="N"/>
    <s v="Y"/>
    <s v="N"/>
    <n v="0"/>
    <n v="0"/>
    <n v="1"/>
    <n v="0"/>
  </r>
  <r>
    <n v="271"/>
    <x v="1"/>
    <s v="NTP_infl_noael_loael"/>
    <s v="7440-48-4"/>
    <m/>
    <s v="NTP"/>
    <m/>
    <x v="19"/>
    <x v="45"/>
    <x v="0"/>
    <s v="2 week"/>
    <s v="2 weeks"/>
    <s v="Lung"/>
    <s v="Inflammation incidence"/>
    <s v="Mouse"/>
    <s v="B6C3F1"/>
    <s v="F"/>
    <m/>
    <n v="2.5"/>
    <n v="2.7873299999999901"/>
    <n v="1.3123899999999999"/>
    <s v="mg/m3"/>
    <s v="Y"/>
    <s v="Y"/>
    <m/>
    <m/>
    <m/>
    <n v="437.46333333333331"/>
    <s v="NA"/>
    <n v="83.333333333333329"/>
    <m/>
    <m/>
    <m/>
    <x v="2"/>
    <s v="Y"/>
    <m/>
    <m/>
    <x v="0"/>
    <m/>
    <m/>
    <m/>
    <x v="1"/>
    <n v="0"/>
    <m/>
    <m/>
    <s v="Y"/>
    <s v="N"/>
    <s v="N"/>
    <s v="N"/>
    <n v="1"/>
    <n v="0"/>
    <n v="0"/>
    <n v="0"/>
  </r>
  <r>
    <n v="272"/>
    <x v="1"/>
    <s v="NTP_infl_noael_loael"/>
    <s v="7440-48-4"/>
    <m/>
    <s v="NTP"/>
    <m/>
    <x v="19"/>
    <x v="45"/>
    <x v="0"/>
    <s v="2 year"/>
    <s v="2 years"/>
    <s v="Lung"/>
    <s v="Inflammation incidence"/>
    <s v="Mouse"/>
    <s v="B6C3F1"/>
    <s v="F"/>
    <n v="2.5"/>
    <n v="5"/>
    <n v="2.8055400000000001"/>
    <n v="1.86694"/>
    <s v="mg/m3"/>
    <s v="N"/>
    <s v="N"/>
    <m/>
    <m/>
    <m/>
    <n v="1866.94"/>
    <n v="2500"/>
    <n v="500"/>
    <m/>
    <m/>
    <m/>
    <x v="1"/>
    <s v=""/>
    <m/>
    <m/>
    <x v="0"/>
    <m/>
    <m/>
    <m/>
    <x v="1"/>
    <n v="3"/>
    <m/>
    <m/>
    <s v="N"/>
    <s v="N"/>
    <s v="Y"/>
    <s v="N"/>
    <n v="0"/>
    <n v="0"/>
    <n v="1"/>
    <n v="0"/>
  </r>
  <r>
    <n v="273"/>
    <x v="1"/>
    <s v="NTP_infl_noael_loael"/>
    <s v="10026-24-1"/>
    <m/>
    <s v="NTP"/>
    <m/>
    <x v="19"/>
    <x v="30"/>
    <x v="0"/>
    <s v="2 year"/>
    <s v="2 years"/>
    <s v="Lung"/>
    <s v="Inflammation incidence"/>
    <s v="Mouse"/>
    <s v="B6C3F1"/>
    <s v="M"/>
    <n v="3"/>
    <m/>
    <n v="5.0066199999999901"/>
    <n v="2.29976"/>
    <s v="mg/m3"/>
    <s v="N"/>
    <s v="N"/>
    <m/>
    <m/>
    <m/>
    <n v="2299.7600000000002"/>
    <n v="3000"/>
    <s v="NA"/>
    <m/>
    <m/>
    <m/>
    <x v="1"/>
    <s v=""/>
    <m/>
    <m/>
    <x v="0"/>
    <m/>
    <m/>
    <m/>
    <x v="1"/>
    <n v="3"/>
    <m/>
    <m/>
    <s v="N"/>
    <s v="N"/>
    <s v="Y"/>
    <s v="N"/>
    <n v="0"/>
    <n v="0"/>
    <n v="1"/>
    <n v="0"/>
  </r>
  <r>
    <n v="274"/>
    <x v="1"/>
    <s v="NTP_infl_noael_loael"/>
    <s v="HEMATITESPEC"/>
    <m/>
    <s v="NTP"/>
    <m/>
    <x v="35"/>
    <x v="50"/>
    <x v="0"/>
    <s v="39 week"/>
    <s v="39 weeks"/>
    <s v="Lung"/>
    <s v="Inflammation incidence"/>
    <s v="Rat"/>
    <s v="Harlan Sprague Dawley"/>
    <s v="M"/>
    <m/>
    <n v="15"/>
    <n v="5.1957500000000003"/>
    <n v="3.2742800000000001"/>
    <s v="mg/m3"/>
    <s v="N"/>
    <s v="N"/>
    <m/>
    <m/>
    <m/>
    <n v="3274.28"/>
    <s v="NA"/>
    <n v="1500"/>
    <m/>
    <m/>
    <m/>
    <x v="0"/>
    <s v=""/>
    <m/>
    <m/>
    <x v="0"/>
    <m/>
    <m/>
    <m/>
    <x v="1"/>
    <n v="2"/>
    <m/>
    <m/>
    <s v="N"/>
    <s v="N"/>
    <s v="Y"/>
    <s v="N"/>
    <n v="0"/>
    <n v="0"/>
    <n v="1"/>
    <n v="0"/>
  </r>
  <r>
    <n v="275"/>
    <x v="1"/>
    <s v="NTP_infl_noael_loael"/>
    <s v="COALSLAG"/>
    <m/>
    <s v="NTP"/>
    <m/>
    <x v="32"/>
    <x v="47"/>
    <x v="0"/>
    <s v="2 week"/>
    <s v="2 weeks"/>
    <s v="Lung"/>
    <s v="Inflammation incidence"/>
    <s v="Rat"/>
    <s v="F 344/N"/>
    <s v="M"/>
    <m/>
    <n v="3"/>
    <n v="7.0232000000000001"/>
    <n v="3.06738"/>
    <s v="mg/m3"/>
    <s v="Y"/>
    <s v="Y"/>
    <m/>
    <m/>
    <m/>
    <n v="1022.4599999999999"/>
    <s v="NA"/>
    <n v="99.999999999999986"/>
    <m/>
    <m/>
    <m/>
    <x v="2"/>
    <s v="Y"/>
    <m/>
    <m/>
    <x v="0"/>
    <m/>
    <m/>
    <m/>
    <x v="1"/>
    <n v="0"/>
    <m/>
    <m/>
    <s v="Y"/>
    <s v="N"/>
    <s v="N"/>
    <s v="N"/>
    <n v="1"/>
    <n v="0"/>
    <n v="0"/>
    <n v="0"/>
  </r>
  <r>
    <n v="276"/>
    <x v="1"/>
    <s v="NTP_infl_noael_loael"/>
    <s v="1313-27-5"/>
    <m/>
    <s v="NTP"/>
    <m/>
    <x v="23"/>
    <x v="36"/>
    <x v="0"/>
    <s v="2 year"/>
    <s v="2 years"/>
    <s v="Lung"/>
    <s v="Inflammation incidence"/>
    <s v="Rat"/>
    <s v="F 344/N"/>
    <s v="M"/>
    <n v="10"/>
    <n v="30"/>
    <n v="13.6419999999999"/>
    <n v="9.6016700000000004"/>
    <s v="mg/m3"/>
    <s v="N"/>
    <s v="N"/>
    <m/>
    <m/>
    <m/>
    <n v="9601.67"/>
    <n v="10000"/>
    <n v="3000"/>
    <m/>
    <m/>
    <m/>
    <x v="0"/>
    <s v=""/>
    <m/>
    <m/>
    <x v="0"/>
    <m/>
    <m/>
    <m/>
    <x v="1"/>
    <n v="2"/>
    <m/>
    <m/>
    <s v="N"/>
    <s v="N"/>
    <s v="Y"/>
    <s v="N"/>
    <n v="0"/>
    <n v="0"/>
    <n v="1"/>
    <n v="0"/>
  </r>
  <r>
    <n v="277"/>
    <x v="1"/>
    <s v="NTP_infl_noael_loael"/>
    <s v="7440-48-4"/>
    <m/>
    <s v="NTP"/>
    <m/>
    <x v="19"/>
    <x v="45"/>
    <x v="0"/>
    <s v="2 week"/>
    <s v="2 weeks"/>
    <s v="Lung"/>
    <s v="Inflammation incidence"/>
    <s v="Rat"/>
    <s v="F 344/N"/>
    <s v="M"/>
    <m/>
    <n v="2.5"/>
    <n v="16.389700000000001"/>
    <n v="8.0010499999999993"/>
    <s v="mg/m3"/>
    <s v="Y"/>
    <s v="Y"/>
    <m/>
    <m/>
    <m/>
    <n v="8001.0499999999993"/>
    <s v="NA"/>
    <n v="83.333333333333329"/>
    <m/>
    <m/>
    <m/>
    <x v="2"/>
    <s v="Y"/>
    <m/>
    <m/>
    <x v="0"/>
    <m/>
    <m/>
    <m/>
    <x v="1"/>
    <n v="0"/>
    <m/>
    <m/>
    <s v="Y"/>
    <s v="N"/>
    <s v="N"/>
    <s v="N"/>
    <n v="1"/>
    <n v="0"/>
    <n v="0"/>
    <n v="0"/>
  </r>
  <r>
    <n v="278"/>
    <x v="1"/>
    <s v="NTP_infl_noael_loael"/>
    <s v="7440-48-4"/>
    <m/>
    <s v="NTP"/>
    <m/>
    <x v="19"/>
    <x v="45"/>
    <x v="0"/>
    <s v="2 week"/>
    <s v="2 weeks"/>
    <s v="Lung"/>
    <s v="Inflammation incidence"/>
    <s v="Rat"/>
    <s v="F 344/N"/>
    <s v="F"/>
    <n v="20"/>
    <n v="40"/>
    <n v="18.105"/>
    <n v="9.4618500000000001"/>
    <s v="mg/m3"/>
    <s v="Y"/>
    <s v="Y"/>
    <m/>
    <m/>
    <m/>
    <n v="9461.85"/>
    <n v="6666.666666666667"/>
    <n v="1333.3333333333333"/>
    <m/>
    <m/>
    <m/>
    <x v="2"/>
    <s v="Y"/>
    <m/>
    <m/>
    <x v="0"/>
    <m/>
    <m/>
    <m/>
    <x v="1"/>
    <n v="0"/>
    <m/>
    <m/>
    <s v="Y"/>
    <s v="N"/>
    <s v="N"/>
    <s v="N"/>
    <n v="1"/>
    <n v="0"/>
    <n v="0"/>
    <n v="0"/>
  </r>
  <r>
    <n v="279"/>
    <x v="1"/>
    <s v="NTP_infl_noael_loael"/>
    <s v="1309-64-4"/>
    <m/>
    <s v="NTP"/>
    <m/>
    <x v="22"/>
    <x v="35"/>
    <x v="0"/>
    <s v="2 week"/>
    <s v="2 weeks"/>
    <s v="Lung"/>
    <s v="Inflammation incidence"/>
    <s v="Rat"/>
    <s v="Wistar Han"/>
    <s v="F"/>
    <m/>
    <n v="3.75"/>
    <n v="19.9542"/>
    <n v="13.217499999999999"/>
    <s v="mg/m3"/>
    <s v="Y"/>
    <s v="Y"/>
    <m/>
    <m/>
    <m/>
    <n v="13217.5"/>
    <s v="NA"/>
    <n v="125"/>
    <m/>
    <m/>
    <m/>
    <x v="2"/>
    <s v="Y"/>
    <m/>
    <m/>
    <x v="0"/>
    <m/>
    <m/>
    <m/>
    <x v="1"/>
    <n v="0"/>
    <m/>
    <m/>
    <s v="Y"/>
    <s v="N"/>
    <s v="N"/>
    <s v="N"/>
    <n v="1"/>
    <n v="0"/>
    <n v="0"/>
    <n v="0"/>
  </r>
  <r>
    <n v="280"/>
    <x v="1"/>
    <s v="NTP_infl_noael_loael"/>
    <s v="1309-64-4"/>
    <m/>
    <s v="NTP"/>
    <m/>
    <x v="22"/>
    <x v="35"/>
    <x v="0"/>
    <s v="2 week"/>
    <s v="2 weeks"/>
    <s v="Lung"/>
    <s v="Inflammation incidence"/>
    <s v="Rat"/>
    <s v="Wistar Han"/>
    <s v="M"/>
    <m/>
    <n v="3.75"/>
    <n v="19.9542"/>
    <n v="13.217499999999999"/>
    <s v="mg/m3"/>
    <s v="Y"/>
    <s v="Y"/>
    <m/>
    <m/>
    <m/>
    <n v="13217.5"/>
    <s v="NA"/>
    <n v="125"/>
    <m/>
    <m/>
    <m/>
    <x v="2"/>
    <s v="Y"/>
    <m/>
    <m/>
    <x v="0"/>
    <m/>
    <m/>
    <m/>
    <x v="1"/>
    <n v="0"/>
    <m/>
    <m/>
    <s v="Y"/>
    <s v="N"/>
    <s v="N"/>
    <s v="N"/>
    <n v="1"/>
    <n v="0"/>
    <n v="0"/>
    <n v="0"/>
  </r>
  <r>
    <n v="281"/>
    <x v="0"/>
    <s v="NTP_infl_noael_loael"/>
    <s v="102-54-5"/>
    <m/>
    <s v="NTP"/>
    <m/>
    <x v="17"/>
    <x v="32"/>
    <x v="0"/>
    <s v="3 month"/>
    <s v="3 months"/>
    <s v="Lung"/>
    <s v="Inflammation incidence"/>
    <s v="Rat"/>
    <s v="F 344/N"/>
    <s v="F"/>
    <n v="30"/>
    <m/>
    <n v="30.0001"/>
    <n v="14.037699999999999"/>
    <s v="mg/m3"/>
    <s v="N"/>
    <s v="N"/>
    <m/>
    <m/>
    <m/>
    <n v="14037.699999999999"/>
    <n v="30000"/>
    <s v="NA"/>
    <m/>
    <m/>
    <m/>
    <x v="0"/>
    <s v=""/>
    <m/>
    <m/>
    <x v="0"/>
    <m/>
    <m/>
    <m/>
    <x v="1"/>
    <n v="2"/>
    <s v="BMDL"/>
    <n v="14037.699999999999"/>
    <s v="N"/>
    <s v="Y"/>
    <s v="N"/>
    <s v="N"/>
    <n v="0"/>
    <n v="1"/>
    <n v="0"/>
    <n v="0"/>
  </r>
  <r>
    <n v="282"/>
    <x v="1"/>
    <s v="NTP_infl_noael_loael"/>
    <s v="7440-48-4"/>
    <m/>
    <s v="NTP"/>
    <m/>
    <x v="19"/>
    <x v="45"/>
    <x v="0"/>
    <s v="2 week"/>
    <s v="2 weeks"/>
    <s v="Lung"/>
    <s v="Inflammation incidence"/>
    <s v="Mouse"/>
    <s v="B6C3F1"/>
    <s v="M"/>
    <n v="40"/>
    <m/>
    <n v="35.4711"/>
    <n v="14.462999999999999"/>
    <s v="mg/m3"/>
    <s v="Y"/>
    <s v="Y"/>
    <m/>
    <m/>
    <m/>
    <n v="4821"/>
    <n v="13333.333333333334"/>
    <s v="NA"/>
    <m/>
    <m/>
    <m/>
    <x v="2"/>
    <s v="Y"/>
    <m/>
    <m/>
    <x v="0"/>
    <m/>
    <m/>
    <m/>
    <x v="1"/>
    <n v="0"/>
    <m/>
    <m/>
    <s v="Y"/>
    <s v="N"/>
    <s v="N"/>
    <s v="N"/>
    <n v="1"/>
    <n v="0"/>
    <n v="0"/>
    <n v="0"/>
  </r>
  <r>
    <n v="283"/>
    <x v="1"/>
    <s v="NTP_infl_noael_loael"/>
    <s v="1309-64-4"/>
    <m/>
    <s v="NTP"/>
    <m/>
    <x v="22"/>
    <x v="35"/>
    <x v="0"/>
    <s v="2 week"/>
    <s v="2 weeks"/>
    <s v="Lung"/>
    <s v="Inflammation incidence"/>
    <s v="Mouse"/>
    <s v="B6C3F1"/>
    <s v="F"/>
    <m/>
    <n v="3.75"/>
    <s v="NA"/>
    <m/>
    <s v="mg/m3"/>
    <s v="Y"/>
    <s v="Y"/>
    <m/>
    <m/>
    <m/>
    <s v="NA"/>
    <s v="NA"/>
    <n v="125"/>
    <m/>
    <m/>
    <m/>
    <x v="2"/>
    <s v="Y"/>
    <m/>
    <m/>
    <x v="0"/>
    <m/>
    <m/>
    <m/>
    <x v="1"/>
    <n v="0"/>
    <m/>
    <m/>
    <s v="Y"/>
    <s v="N"/>
    <s v="N"/>
    <s v="N"/>
    <n v="1"/>
    <n v="0"/>
    <n v="0"/>
    <n v="0"/>
  </r>
  <r>
    <n v="284"/>
    <x v="1"/>
    <s v="NTP_infl_noael_loael"/>
    <s v="1309-64-4"/>
    <m/>
    <s v="NTP"/>
    <m/>
    <x v="22"/>
    <x v="35"/>
    <x v="0"/>
    <s v="2 week"/>
    <s v="2 weeks"/>
    <s v="Lung"/>
    <s v="Inflammation incidence"/>
    <s v="Mouse"/>
    <s v="B6C3F1"/>
    <s v="M"/>
    <m/>
    <n v="3.75"/>
    <s v="NA"/>
    <m/>
    <s v="mg/m3"/>
    <s v="Y"/>
    <s v="Y"/>
    <m/>
    <m/>
    <m/>
    <s v="NA"/>
    <s v="NA"/>
    <n v="125"/>
    <m/>
    <m/>
    <m/>
    <x v="2"/>
    <s v="Y"/>
    <m/>
    <m/>
    <x v="0"/>
    <m/>
    <m/>
    <m/>
    <x v="1"/>
    <n v="0"/>
    <m/>
    <m/>
    <s v="Y"/>
    <s v="N"/>
    <s v="N"/>
    <s v="N"/>
    <n v="1"/>
    <n v="0"/>
    <n v="0"/>
    <n v="0"/>
  </r>
  <r>
    <n v="285"/>
    <x v="1"/>
    <s v="NTP_infl_noael_loael"/>
    <s v="BLASTINGSAND"/>
    <m/>
    <s v="NTP"/>
    <m/>
    <x v="31"/>
    <x v="46"/>
    <x v="0"/>
    <s v="2 week"/>
    <s v="2 weeks"/>
    <s v="Lung"/>
    <s v="Inflammation incidence"/>
    <s v="Rat"/>
    <s v="F344/N Tac"/>
    <s v="M"/>
    <m/>
    <n v="3"/>
    <s v="NA"/>
    <m/>
    <s v="mg/m3"/>
    <s v="Y"/>
    <s v="Y"/>
    <m/>
    <m/>
    <m/>
    <s v="NA"/>
    <s v="NA"/>
    <n v="99.999999999999986"/>
    <m/>
    <m/>
    <m/>
    <x v="2"/>
    <s v="Y"/>
    <m/>
    <m/>
    <x v="0"/>
    <m/>
    <m/>
    <m/>
    <x v="1"/>
    <n v="0"/>
    <m/>
    <m/>
    <s v="Y"/>
    <s v="N"/>
    <s v="N"/>
    <s v="N"/>
    <n v="1"/>
    <n v="0"/>
    <n v="0"/>
    <n v="0"/>
  </r>
  <r>
    <n v="286"/>
    <x v="1"/>
    <s v="NTP_infl_noael_loael"/>
    <s v="CRUSHEDGLASS"/>
    <m/>
    <s v="NTP"/>
    <m/>
    <x v="38"/>
    <x v="53"/>
    <x v="0"/>
    <s v="2 week"/>
    <s v="2 weeks"/>
    <s v="Lung"/>
    <s v="Inflammation incidence"/>
    <s v="Rat"/>
    <s v="F344/N Tac"/>
    <s v="M"/>
    <n v="30"/>
    <m/>
    <s v="NA"/>
    <m/>
    <s v="mg/m3"/>
    <s v="Y"/>
    <s v="Y"/>
    <m/>
    <m/>
    <m/>
    <s v="NA"/>
    <n v="10000"/>
    <s v="NA"/>
    <m/>
    <m/>
    <m/>
    <x v="2"/>
    <s v="Y"/>
    <m/>
    <m/>
    <x v="0"/>
    <m/>
    <m/>
    <m/>
    <x v="1"/>
    <n v="0"/>
    <m/>
    <m/>
    <s v="Y"/>
    <s v="N"/>
    <s v="N"/>
    <s v="N"/>
    <n v="1"/>
    <n v="0"/>
    <n v="0"/>
    <n v="0"/>
  </r>
  <r>
    <n v="287"/>
    <x v="1"/>
    <s v="NTP_infl_noael_loael"/>
    <s v="10026-24-1"/>
    <m/>
    <s v="NTP"/>
    <m/>
    <x v="19"/>
    <x v="30"/>
    <x v="0"/>
    <s v="2 year"/>
    <s v="2 years"/>
    <s v="Lung"/>
    <s v="Inflammation incidence"/>
    <s v="Mouse"/>
    <s v="B6C3F1"/>
    <s v="F"/>
    <n v="3"/>
    <m/>
    <s v="NA"/>
    <m/>
    <s v="mg/m3"/>
    <s v="N"/>
    <s v="N"/>
    <m/>
    <m/>
    <m/>
    <s v="NA"/>
    <n v="3000"/>
    <s v="NA"/>
    <m/>
    <m/>
    <m/>
    <x v="1"/>
    <s v=""/>
    <m/>
    <m/>
    <x v="0"/>
    <m/>
    <m/>
    <m/>
    <x v="1"/>
    <n v="3"/>
    <m/>
    <m/>
    <s v="N"/>
    <s v="N"/>
    <s v="Y"/>
    <s v="N"/>
    <n v="0"/>
    <n v="0"/>
    <n v="1"/>
    <n v="0"/>
  </r>
  <r>
    <n v="288"/>
    <x v="1"/>
    <s v="NTP_infl_noael_loael"/>
    <s v="1313-27-5"/>
    <m/>
    <s v="NTP"/>
    <m/>
    <x v="23"/>
    <x v="36"/>
    <x v="0"/>
    <s v="2 year"/>
    <s v="2 years"/>
    <s v="Lung"/>
    <s v="Inflammation incidence"/>
    <s v="Mouse"/>
    <s v="B6C3F1"/>
    <s v="F"/>
    <m/>
    <n v="10"/>
    <s v="NA"/>
    <m/>
    <s v="mg/m3"/>
    <s v="N"/>
    <s v="N"/>
    <m/>
    <m/>
    <m/>
    <s v="NA"/>
    <s v="NA"/>
    <n v="1000"/>
    <m/>
    <m/>
    <m/>
    <x v="1"/>
    <s v=""/>
    <m/>
    <m/>
    <x v="0"/>
    <m/>
    <m/>
    <m/>
    <x v="1"/>
    <n v="3"/>
    <m/>
    <m/>
    <s v="N"/>
    <s v="N"/>
    <s v="Y"/>
    <s v="N"/>
    <n v="0"/>
    <n v="0"/>
    <n v="1"/>
    <n v="0"/>
  </r>
  <r>
    <n v="289"/>
    <x v="1"/>
    <s v="NTP_infl_noael_loael"/>
    <s v="1313-27-5"/>
    <m/>
    <s v="NTP"/>
    <m/>
    <x v="23"/>
    <x v="36"/>
    <x v="0"/>
    <s v="2 year"/>
    <s v="2 years"/>
    <s v="Lung"/>
    <s v="Inflammation incidence"/>
    <s v="Mouse"/>
    <s v="B6C3F1"/>
    <s v="M"/>
    <n v="100"/>
    <m/>
    <s v="NA"/>
    <m/>
    <s v="mg/m3"/>
    <s v="N"/>
    <s v="N"/>
    <m/>
    <m/>
    <m/>
    <s v="NA"/>
    <n v="100000"/>
    <s v="NA"/>
    <m/>
    <m/>
    <m/>
    <x v="6"/>
    <s v=""/>
    <m/>
    <m/>
    <x v="0"/>
    <m/>
    <m/>
    <m/>
    <x v="1"/>
    <n v="1"/>
    <m/>
    <m/>
    <s v="N"/>
    <s v="N"/>
    <s v="Y"/>
    <s v="N"/>
    <n v="0"/>
    <n v="0"/>
    <n v="1"/>
    <n v="0"/>
  </r>
  <r>
    <n v="290"/>
    <x v="1"/>
    <s v="NTP_infl_noael_loael"/>
    <s v="13765-19-0"/>
    <m/>
    <s v="NTP"/>
    <m/>
    <x v="25"/>
    <x v="39"/>
    <x v="0"/>
    <s v="2 year"/>
    <s v="2 years"/>
    <s v="Lung"/>
    <s v="Inflammation incidence"/>
    <s v="Rat"/>
    <s v="Sprague Dawley"/>
    <s v="M"/>
    <n v="20"/>
    <m/>
    <s v="NA"/>
    <m/>
    <s v="mg/m3"/>
    <s v="N"/>
    <s v="N"/>
    <m/>
    <m/>
    <m/>
    <s v="NA"/>
    <n v="20000"/>
    <s v="NA"/>
    <m/>
    <m/>
    <m/>
    <x v="0"/>
    <s v=""/>
    <m/>
    <m/>
    <x v="0"/>
    <m/>
    <m/>
    <m/>
    <x v="1"/>
    <n v="2"/>
    <m/>
    <m/>
    <s v="N"/>
    <s v="N"/>
    <s v="Y"/>
    <s v="N"/>
    <n v="0"/>
    <n v="0"/>
    <n v="1"/>
    <n v="0"/>
  </r>
  <r>
    <n v="291"/>
    <x v="1"/>
    <s v="NTP_infl_noael_loael"/>
    <s v="13765-19-0"/>
    <m/>
    <s v="NTP"/>
    <m/>
    <x v="25"/>
    <x v="39"/>
    <x v="0"/>
    <s v="2 year"/>
    <s v="2 years"/>
    <s v="Lung"/>
    <s v="Inflammation incidence"/>
    <s v="Hamster"/>
    <s v="Syrian Golden"/>
    <s v="M"/>
    <n v="20"/>
    <m/>
    <s v="NA"/>
    <m/>
    <s v="mg/m3"/>
    <s v="N"/>
    <s v="N"/>
    <m/>
    <m/>
    <m/>
    <s v="NA"/>
    <n v="20000"/>
    <s v="NA"/>
    <m/>
    <m/>
    <m/>
    <x v="0"/>
    <s v=""/>
    <m/>
    <m/>
    <x v="0"/>
    <m/>
    <m/>
    <m/>
    <x v="1"/>
    <n v="2"/>
    <m/>
    <m/>
    <s v="N"/>
    <s v="N"/>
    <s v="Y"/>
    <s v="N"/>
    <n v="0"/>
    <n v="0"/>
    <n v="1"/>
    <n v="0"/>
  </r>
  <r>
    <n v="292"/>
    <x v="1"/>
    <s v="NTP_infl_noael_loael"/>
    <s v="13983-17-0"/>
    <m/>
    <s v="NTP"/>
    <m/>
    <x v="37"/>
    <x v="52"/>
    <x v="0"/>
    <s v="2 year"/>
    <s v="2 years"/>
    <s v="Lung"/>
    <s v="Inflammation incidence"/>
    <s v="Rat"/>
    <s v="F 344/N"/>
    <s v="M"/>
    <n v="10"/>
    <m/>
    <s v="NA"/>
    <m/>
    <s v="mg/m3"/>
    <s v="N"/>
    <s v="N"/>
    <m/>
    <m/>
    <m/>
    <s v="NA"/>
    <n v="10000"/>
    <s v="NA"/>
    <m/>
    <m/>
    <m/>
    <x v="0"/>
    <s v=""/>
    <m/>
    <m/>
    <x v="0"/>
    <m/>
    <m/>
    <m/>
    <x v="1"/>
    <n v="2"/>
    <m/>
    <m/>
    <s v="N"/>
    <s v="N"/>
    <s v="Y"/>
    <s v="N"/>
    <n v="0"/>
    <n v="0"/>
    <n v="1"/>
    <n v="0"/>
  </r>
  <r>
    <n v="293"/>
    <x v="1"/>
    <s v="NTP_infl_noael_loael"/>
    <s v="2698-41-1"/>
    <m/>
    <s v="NTP"/>
    <m/>
    <x v="28"/>
    <x v="42"/>
    <x v="0"/>
    <s v="2 year"/>
    <s v="2 years"/>
    <s v="Lung"/>
    <s v="Inflammation incidence"/>
    <s v="Mouse"/>
    <s v="B6C3F1"/>
    <s v="F"/>
    <n v="1.5"/>
    <m/>
    <s v="NA"/>
    <m/>
    <s v="mg/m3"/>
    <s v="N"/>
    <s v="N"/>
    <m/>
    <m/>
    <m/>
    <s v="NA"/>
    <n v="1500"/>
    <s v="NA"/>
    <m/>
    <m/>
    <m/>
    <x v="1"/>
    <s v=""/>
    <m/>
    <m/>
    <x v="0"/>
    <m/>
    <m/>
    <m/>
    <x v="1"/>
    <n v="3"/>
    <m/>
    <m/>
    <s v="N"/>
    <s v="N"/>
    <s v="Y"/>
    <s v="N"/>
    <n v="0"/>
    <n v="0"/>
    <n v="1"/>
    <n v="0"/>
  </r>
  <r>
    <n v="294"/>
    <x v="1"/>
    <s v="NTP_infl_noael_loael"/>
    <s v="2698-41-1"/>
    <m/>
    <s v="NTP"/>
    <m/>
    <x v="28"/>
    <x v="42"/>
    <x v="0"/>
    <s v="2 year"/>
    <s v="2 years"/>
    <s v="Lung"/>
    <s v="Inflammation incidence"/>
    <s v="Mouse"/>
    <s v="B6C3F1"/>
    <s v="M"/>
    <n v="1.5"/>
    <m/>
    <s v="NA"/>
    <m/>
    <s v="mg/m3"/>
    <s v="N"/>
    <s v="N"/>
    <m/>
    <m/>
    <m/>
    <s v="NA"/>
    <n v="1500"/>
    <s v="NA"/>
    <m/>
    <m/>
    <m/>
    <x v="1"/>
    <s v=""/>
    <m/>
    <m/>
    <x v="0"/>
    <m/>
    <m/>
    <m/>
    <x v="1"/>
    <n v="3"/>
    <m/>
    <m/>
    <s v="N"/>
    <s v="N"/>
    <s v="Y"/>
    <s v="N"/>
    <n v="0"/>
    <n v="0"/>
    <n v="1"/>
    <n v="0"/>
  </r>
  <r>
    <n v="295"/>
    <x v="1"/>
    <s v="NTP_infl_noael_loael"/>
    <s v="2698-41-1"/>
    <m/>
    <s v="NTP"/>
    <m/>
    <x v="28"/>
    <x v="42"/>
    <x v="0"/>
    <s v="2 year"/>
    <s v="2 years"/>
    <s v="Lung"/>
    <s v="Inflammation incidence"/>
    <s v="Rat"/>
    <s v="F 344/N"/>
    <s v="M"/>
    <n v="0.75"/>
    <m/>
    <s v="NA"/>
    <m/>
    <s v="mg/m3"/>
    <s v="N"/>
    <s v="N"/>
    <m/>
    <m/>
    <m/>
    <s v="NA"/>
    <n v="750"/>
    <s v="NA"/>
    <m/>
    <m/>
    <m/>
    <x v="1"/>
    <s v=""/>
    <m/>
    <m/>
    <x v="0"/>
    <m/>
    <m/>
    <m/>
    <x v="1"/>
    <n v="3"/>
    <m/>
    <m/>
    <s v="N"/>
    <s v="N"/>
    <s v="Y"/>
    <s v="N"/>
    <n v="0"/>
    <n v="0"/>
    <n v="1"/>
    <n v="0"/>
  </r>
  <r>
    <n v="296"/>
    <x v="0"/>
    <s v="NTP_infl_noael_loael"/>
    <s v="102-54-5"/>
    <m/>
    <s v="NTP"/>
    <m/>
    <x v="17"/>
    <x v="32"/>
    <x v="0"/>
    <s v="3 month"/>
    <s v="3 months"/>
    <s v="Lung"/>
    <s v="Inflammation incidence"/>
    <s v="Mouse"/>
    <s v="B6C3F1"/>
    <s v="F"/>
    <n v="30"/>
    <m/>
    <s v="NA"/>
    <m/>
    <s v="mg/m3"/>
    <s v="N"/>
    <s v="N"/>
    <m/>
    <m/>
    <m/>
    <s v="NA"/>
    <n v="30000"/>
    <s v="NA"/>
    <m/>
    <m/>
    <m/>
    <x v="0"/>
    <s v=""/>
    <m/>
    <m/>
    <x v="0"/>
    <m/>
    <m/>
    <m/>
    <x v="1"/>
    <n v="2"/>
    <s v="NOAEL"/>
    <n v="30000"/>
    <s v="N"/>
    <s v="Y"/>
    <s v="N"/>
    <s v="N"/>
    <n v="0"/>
    <n v="1"/>
    <n v="0"/>
    <n v="0"/>
  </r>
  <r>
    <n v="297"/>
    <x v="0"/>
    <s v="NTP_infl_noael_loael"/>
    <s v="102-54-5"/>
    <m/>
    <s v="NTP"/>
    <m/>
    <x v="17"/>
    <x v="32"/>
    <x v="0"/>
    <s v="3 month"/>
    <s v="3 months"/>
    <s v="Lung"/>
    <s v="Inflammation incidence"/>
    <s v="Mouse"/>
    <s v="B6C3F1"/>
    <s v="M"/>
    <n v="30"/>
    <m/>
    <s v="NA"/>
    <m/>
    <s v="mg/m3"/>
    <s v="N"/>
    <s v="N"/>
    <m/>
    <m/>
    <m/>
    <s v="NA"/>
    <n v="30000"/>
    <s v="NA"/>
    <m/>
    <m/>
    <m/>
    <x v="0"/>
    <s v=""/>
    <m/>
    <m/>
    <x v="0"/>
    <m/>
    <m/>
    <m/>
    <x v="1"/>
    <n v="2"/>
    <s v="NOAEL"/>
    <n v="30000"/>
    <s v="N"/>
    <s v="Y"/>
    <s v="N"/>
    <s v="N"/>
    <n v="0"/>
    <n v="1"/>
    <n v="0"/>
    <n v="0"/>
  </r>
  <r>
    <n v="298"/>
    <x v="0"/>
    <s v="NTP_infl_noael_loael"/>
    <s v="102-54-5"/>
    <m/>
    <s v="NTP"/>
    <m/>
    <x v="17"/>
    <x v="32"/>
    <x v="0"/>
    <s v="3 month"/>
    <s v="3 months"/>
    <s v="Lung"/>
    <s v="Inflammation incidence"/>
    <s v="Rat"/>
    <s v="F 344/N"/>
    <s v="M"/>
    <n v="30"/>
    <m/>
    <s v="NA"/>
    <m/>
    <s v="mg/m3"/>
    <s v="N"/>
    <s v="N"/>
    <m/>
    <m/>
    <m/>
    <s v="NA"/>
    <n v="30000"/>
    <s v="NA"/>
    <m/>
    <m/>
    <m/>
    <x v="0"/>
    <s v=""/>
    <m/>
    <m/>
    <x v="0"/>
    <m/>
    <m/>
    <m/>
    <x v="1"/>
    <n v="2"/>
    <s v="NOAEL"/>
    <n v="30000"/>
    <s v="N"/>
    <s v="Y"/>
    <s v="N"/>
    <s v="N"/>
    <n v="0"/>
    <n v="1"/>
    <n v="0"/>
    <n v="0"/>
  </r>
  <r>
    <n v="299"/>
    <x v="0"/>
    <s v="NTP_infl_noael_loael"/>
    <s v="7440-48-4"/>
    <m/>
    <s v="NTP"/>
    <m/>
    <x v="19"/>
    <x v="45"/>
    <x v="0"/>
    <s v="3 month"/>
    <s v="3 months"/>
    <s v="Lung"/>
    <s v="Inflammation incidence"/>
    <s v="Mouse"/>
    <s v="B6C3F1"/>
    <s v="F"/>
    <m/>
    <n v="0.625"/>
    <s v="NA"/>
    <m/>
    <s v="mg/m3"/>
    <s v="N"/>
    <s v="N"/>
    <m/>
    <m/>
    <m/>
    <s v="NA"/>
    <s v="NA"/>
    <n v="62.5"/>
    <m/>
    <m/>
    <m/>
    <x v="3"/>
    <s v=""/>
    <m/>
    <m/>
    <x v="0"/>
    <m/>
    <m/>
    <m/>
    <x v="1"/>
    <n v="4"/>
    <s v="LOAEL"/>
    <n v="62.5"/>
    <s v="N"/>
    <s v="Y"/>
    <s v="N"/>
    <s v="N"/>
    <n v="0"/>
    <n v="1"/>
    <n v="0"/>
    <n v="0"/>
  </r>
  <r>
    <n v="300"/>
    <x v="0"/>
    <s v="NTP_infl_noael_loael"/>
    <s v="7440-48-4"/>
    <m/>
    <s v="NTP"/>
    <m/>
    <x v="19"/>
    <x v="45"/>
    <x v="0"/>
    <s v="3 month"/>
    <s v="3 months"/>
    <s v="Lung"/>
    <s v="Inflammation incidence"/>
    <s v="Mouse"/>
    <s v="B6C3F1"/>
    <s v="M"/>
    <m/>
    <n v="0.625"/>
    <s v="NA"/>
    <m/>
    <s v="mg/m3"/>
    <s v="N"/>
    <s v="N"/>
    <m/>
    <m/>
    <m/>
    <s v="NA"/>
    <s v="NA"/>
    <n v="62.5"/>
    <m/>
    <m/>
    <m/>
    <x v="3"/>
    <s v=""/>
    <m/>
    <m/>
    <x v="0"/>
    <m/>
    <m/>
    <m/>
    <x v="1"/>
    <n v="4"/>
    <s v="LOAEL"/>
    <n v="62.5"/>
    <s v="N"/>
    <s v="Y"/>
    <s v="N"/>
    <s v="N"/>
    <n v="0"/>
    <n v="1"/>
    <n v="0"/>
    <n v="0"/>
  </r>
  <r>
    <n v="301"/>
    <x v="1"/>
    <s v="NTP_infl_noael_loael"/>
    <s v="10101-97-0"/>
    <m/>
    <s v="NTP"/>
    <m/>
    <x v="20"/>
    <x v="31"/>
    <x v="0"/>
    <s v="2 year"/>
    <s v="2 years"/>
    <s v="Lung"/>
    <s v="Inflammation incidence"/>
    <s v="Rat"/>
    <s v="F 344/N"/>
    <s v="F"/>
    <n v="0.12"/>
    <n v="0.25"/>
    <s v="No adequate fits"/>
    <m/>
    <s v="mg/m3"/>
    <s v="N"/>
    <s v="N"/>
    <m/>
    <m/>
    <m/>
    <s v="NA"/>
    <n v="120"/>
    <n v="25"/>
    <m/>
    <m/>
    <m/>
    <x v="3"/>
    <s v=""/>
    <m/>
    <m/>
    <x v="0"/>
    <m/>
    <m/>
    <m/>
    <x v="1"/>
    <n v="4"/>
    <m/>
    <m/>
    <s v="N"/>
    <s v="N"/>
    <s v="Y"/>
    <s v="N"/>
    <n v="0"/>
    <n v="0"/>
    <n v="1"/>
    <n v="0"/>
  </r>
  <r>
    <n v="302"/>
    <x v="1"/>
    <s v="NTP_infl_noael_loael"/>
    <s v="10101-97-0"/>
    <m/>
    <s v="NTP"/>
    <m/>
    <x v="20"/>
    <x v="31"/>
    <x v="0"/>
    <s v="2 year"/>
    <s v="2 years"/>
    <s v="Lung"/>
    <s v="Inflammation incidence"/>
    <s v="Rat"/>
    <s v="F 344/N"/>
    <s v="M"/>
    <n v="0.12"/>
    <n v="0.25"/>
    <s v="No adequate fits"/>
    <m/>
    <s v="mg/m3"/>
    <s v="N"/>
    <s v="N"/>
    <m/>
    <m/>
    <m/>
    <s v="NA"/>
    <n v="120"/>
    <n v="25"/>
    <m/>
    <m/>
    <m/>
    <x v="3"/>
    <s v=""/>
    <m/>
    <m/>
    <x v="0"/>
    <m/>
    <m/>
    <m/>
    <x v="1"/>
    <n v="4"/>
    <m/>
    <m/>
    <s v="N"/>
    <s v="N"/>
    <s v="Y"/>
    <s v="N"/>
    <n v="0"/>
    <n v="0"/>
    <n v="1"/>
    <n v="0"/>
  </r>
  <r>
    <n v="303"/>
    <x v="1"/>
    <s v="NTP_infl_noael_loael"/>
    <s v="12035-72-2"/>
    <m/>
    <s v="NTP"/>
    <m/>
    <x v="20"/>
    <x v="33"/>
    <x v="0"/>
    <s v="2 year"/>
    <s v="2 years"/>
    <s v="Lung"/>
    <s v="Inflammation incidence"/>
    <s v="Rat"/>
    <s v="F 344/N"/>
    <s v="F"/>
    <m/>
    <n v="0.15"/>
    <s v="No adequate fits"/>
    <m/>
    <s v="mg/m3"/>
    <s v="N"/>
    <s v="N"/>
    <m/>
    <m/>
    <m/>
    <s v="NA"/>
    <s v="NA"/>
    <n v="15"/>
    <m/>
    <m/>
    <m/>
    <x v="4"/>
    <s v=""/>
    <m/>
    <m/>
    <x v="0"/>
    <m/>
    <m/>
    <m/>
    <x v="1"/>
    <n v="5"/>
    <m/>
    <m/>
    <s v="N"/>
    <s v="N"/>
    <s v="Y"/>
    <s v="N"/>
    <n v="0"/>
    <n v="0"/>
    <n v="1"/>
    <n v="0"/>
  </r>
  <r>
    <n v="304"/>
    <x v="1"/>
    <s v="NTP_infl_noael_loael"/>
    <s v="12035-72-2"/>
    <m/>
    <s v="NTP"/>
    <m/>
    <x v="20"/>
    <x v="33"/>
    <x v="0"/>
    <s v="2 year"/>
    <s v="2 years"/>
    <s v="Lung"/>
    <s v="Inflammation incidence"/>
    <s v="Rat"/>
    <s v="F 344/N"/>
    <s v="M"/>
    <m/>
    <n v="0.15"/>
    <s v="No adequate fits"/>
    <m/>
    <s v="mg/m3"/>
    <s v="N"/>
    <s v="N"/>
    <m/>
    <m/>
    <m/>
    <s v="NA"/>
    <s v="NA"/>
    <n v="15"/>
    <m/>
    <m/>
    <m/>
    <x v="4"/>
    <s v=""/>
    <m/>
    <m/>
    <x v="0"/>
    <m/>
    <m/>
    <m/>
    <x v="1"/>
    <n v="5"/>
    <m/>
    <m/>
    <s v="N"/>
    <s v="N"/>
    <s v="Y"/>
    <s v="N"/>
    <n v="0"/>
    <n v="0"/>
    <n v="1"/>
    <n v="0"/>
  </r>
  <r>
    <n v="305"/>
    <x v="1"/>
    <s v="NTP_infl_noael_loael"/>
    <s v="1313-27-5"/>
    <m/>
    <s v="NTP"/>
    <m/>
    <x v="23"/>
    <x v="36"/>
    <x v="0"/>
    <s v="2 year"/>
    <s v="2 years"/>
    <s v="Lung"/>
    <s v="Inflammation incidence"/>
    <s v="Rat"/>
    <s v="F 344/N"/>
    <s v="F"/>
    <n v="10"/>
    <n v="30"/>
    <s v="No adequate fits"/>
    <m/>
    <s v="mg/m3"/>
    <s v="N"/>
    <s v="N"/>
    <m/>
    <m/>
    <m/>
    <s v="NA"/>
    <n v="10000"/>
    <n v="3000"/>
    <m/>
    <m/>
    <m/>
    <x v="0"/>
    <s v=""/>
    <m/>
    <m/>
    <x v="0"/>
    <m/>
    <m/>
    <m/>
    <x v="1"/>
    <n v="2"/>
    <m/>
    <m/>
    <s v="N"/>
    <s v="N"/>
    <s v="Y"/>
    <s v="N"/>
    <n v="0"/>
    <n v="0"/>
    <n v="1"/>
    <n v="0"/>
  </r>
  <r>
    <n v="306"/>
    <x v="1"/>
    <s v="NTP_infl_noael_loael"/>
    <s v="1314-62-1"/>
    <m/>
    <s v="NTP"/>
    <m/>
    <x v="24"/>
    <x v="38"/>
    <x v="0"/>
    <s v="2 year"/>
    <s v="2 years"/>
    <s v="Lung"/>
    <s v="Inflammation incidence"/>
    <s v="Mouse"/>
    <s v="B6C3F1"/>
    <s v="F"/>
    <m/>
    <n v="1"/>
    <s v="No adequate fits"/>
    <m/>
    <s v="mg/m3"/>
    <s v="N"/>
    <s v="N"/>
    <m/>
    <m/>
    <m/>
    <s v="NA"/>
    <s v="NA"/>
    <n v="100"/>
    <m/>
    <m/>
    <m/>
    <x v="3"/>
    <s v=""/>
    <m/>
    <m/>
    <x v="0"/>
    <m/>
    <m/>
    <m/>
    <x v="1"/>
    <n v="4"/>
    <m/>
    <m/>
    <s v="N"/>
    <s v="N"/>
    <s v="Y"/>
    <s v="N"/>
    <n v="0"/>
    <n v="0"/>
    <n v="1"/>
    <n v="0"/>
  </r>
  <r>
    <n v="307"/>
    <x v="1"/>
    <s v="NTP_infl_noael_loael"/>
    <s v="14807-96-6"/>
    <m/>
    <s v="NTP"/>
    <m/>
    <x v="26"/>
    <x v="40"/>
    <x v="0"/>
    <s v="2 year"/>
    <s v="2 years"/>
    <s v="Lung"/>
    <s v="Inflammation incidence"/>
    <s v="Rat"/>
    <s v="F 344/N"/>
    <s v="M"/>
    <m/>
    <n v="6"/>
    <s v="No adequate fits"/>
    <m/>
    <s v="mg/m3"/>
    <s v="N"/>
    <s v="N"/>
    <m/>
    <m/>
    <m/>
    <s v="NA"/>
    <s v="NA"/>
    <n v="600"/>
    <m/>
    <m/>
    <m/>
    <x v="1"/>
    <s v=""/>
    <m/>
    <m/>
    <x v="0"/>
    <m/>
    <m/>
    <m/>
    <x v="1"/>
    <n v="3"/>
    <m/>
    <m/>
    <s v="N"/>
    <s v="N"/>
    <s v="Y"/>
    <s v="N"/>
    <n v="0"/>
    <n v="0"/>
    <n v="1"/>
    <n v="0"/>
  </r>
  <r>
    <n v="308"/>
    <x v="1"/>
    <s v="NTP_infl_noael_loael"/>
    <s v="22398-80-7"/>
    <m/>
    <s v="NTP"/>
    <m/>
    <x v="27"/>
    <x v="41"/>
    <x v="0"/>
    <s v="2 year"/>
    <s v="2 years"/>
    <s v="Lung"/>
    <s v="Inflammation incidence"/>
    <s v="Mouse"/>
    <s v="B6C3F1"/>
    <s v="F"/>
    <m/>
    <n v="0.03"/>
    <s v="No adequate fits"/>
    <m/>
    <s v="mg/m3"/>
    <s v="N"/>
    <s v="N"/>
    <m/>
    <m/>
    <m/>
    <s v="NA"/>
    <s v="NA"/>
    <n v="3"/>
    <m/>
    <m/>
    <m/>
    <x v="4"/>
    <s v=""/>
    <m/>
    <m/>
    <x v="0"/>
    <m/>
    <m/>
    <m/>
    <x v="0"/>
    <n v="5"/>
    <m/>
    <m/>
    <s v="N"/>
    <s v="N"/>
    <s v="Y"/>
    <s v="N"/>
    <n v="0"/>
    <n v="0"/>
    <n v="1"/>
    <n v="0"/>
  </r>
  <r>
    <n v="309"/>
    <x v="1"/>
    <s v="NTP_infl_noael_loael"/>
    <s v="22398-80-7"/>
    <m/>
    <s v="NTP"/>
    <m/>
    <x v="27"/>
    <x v="41"/>
    <x v="0"/>
    <s v="2 year"/>
    <s v="2 years"/>
    <s v="Lung"/>
    <s v="Inflammation incidence"/>
    <s v="Mouse"/>
    <s v="B6C3F1"/>
    <s v="M"/>
    <m/>
    <n v="0.03"/>
    <s v="No adequate fits"/>
    <m/>
    <s v="mg/m3"/>
    <s v="N"/>
    <s v="N"/>
    <m/>
    <m/>
    <m/>
    <s v="NA"/>
    <s v="NA"/>
    <n v="3"/>
    <m/>
    <m/>
    <m/>
    <x v="4"/>
    <s v=""/>
    <m/>
    <m/>
    <x v="0"/>
    <m/>
    <m/>
    <m/>
    <x v="0"/>
    <n v="5"/>
    <m/>
    <m/>
    <s v="N"/>
    <s v="N"/>
    <s v="Y"/>
    <s v="N"/>
    <n v="0"/>
    <n v="0"/>
    <n v="1"/>
    <n v="0"/>
  </r>
  <r>
    <n v="310"/>
    <x v="1"/>
    <s v="NTP_infl_noael_loael"/>
    <s v="2698-41-1"/>
    <m/>
    <s v="NTP"/>
    <m/>
    <x v="28"/>
    <x v="42"/>
    <x v="0"/>
    <s v="2 year"/>
    <s v="2 years"/>
    <s v="Lung"/>
    <s v="Inflammation incidence"/>
    <s v="Rat"/>
    <s v="F 344/N"/>
    <s v="F"/>
    <n v="0.25"/>
    <n v="0.75"/>
    <s v="No adequate fits"/>
    <m/>
    <s v="mg/m3"/>
    <s v="N"/>
    <s v="N"/>
    <m/>
    <m/>
    <m/>
    <s v="NA"/>
    <n v="250"/>
    <n v="75"/>
    <m/>
    <m/>
    <m/>
    <x v="3"/>
    <s v=""/>
    <m/>
    <m/>
    <x v="0"/>
    <m/>
    <m/>
    <m/>
    <x v="1"/>
    <n v="4"/>
    <m/>
    <m/>
    <s v="N"/>
    <s v="N"/>
    <s v="Y"/>
    <s v="N"/>
    <n v="0"/>
    <n v="0"/>
    <n v="1"/>
    <n v="0"/>
  </r>
  <r>
    <n v="311"/>
    <x v="1"/>
    <s v="NTP_infl_noael_loael"/>
    <s v="7440-47-3"/>
    <m/>
    <s v="NTP"/>
    <m/>
    <x v="30"/>
    <x v="44"/>
    <x v="0"/>
    <s v="2 year"/>
    <s v="2 years"/>
    <s v="Lung"/>
    <s v="Inflammation incidence"/>
    <s v="Rat"/>
    <s v="Sprague Dawley"/>
    <s v="M"/>
    <m/>
    <n v="20"/>
    <s v="No adequate fits"/>
    <m/>
    <s v="mg/m3"/>
    <s v="N"/>
    <s v="N"/>
    <m/>
    <m/>
    <m/>
    <s v="NA"/>
    <s v="NA"/>
    <n v="2000"/>
    <m/>
    <m/>
    <m/>
    <x v="1"/>
    <s v=""/>
    <m/>
    <m/>
    <x v="0"/>
    <m/>
    <m/>
    <m/>
    <x v="1"/>
    <n v="3"/>
    <m/>
    <m/>
    <s v="N"/>
    <s v="N"/>
    <s v="Y"/>
    <s v="N"/>
    <n v="0"/>
    <n v="0"/>
    <n v="1"/>
    <n v="0"/>
  </r>
  <r>
    <n v="312"/>
    <x v="1"/>
    <s v="NTP_infl_noael_loael"/>
    <s v="7440-47-3"/>
    <m/>
    <s v="NTP"/>
    <m/>
    <x v="30"/>
    <x v="44"/>
    <x v="0"/>
    <s v="2 year"/>
    <s v="2 years"/>
    <s v="Lung"/>
    <s v="Inflammation incidence"/>
    <s v="Hamster"/>
    <s v="Syrian Golden"/>
    <s v="M"/>
    <m/>
    <n v="20"/>
    <s v="No adequate fits"/>
    <m/>
    <s v="mg/m3"/>
    <s v="N"/>
    <s v="N"/>
    <m/>
    <m/>
    <m/>
    <s v="NA"/>
    <s v="NA"/>
    <n v="2000"/>
    <m/>
    <m/>
    <m/>
    <x v="1"/>
    <s v=""/>
    <m/>
    <m/>
    <x v="0"/>
    <m/>
    <m/>
    <m/>
    <x v="1"/>
    <n v="3"/>
    <m/>
    <m/>
    <s v="N"/>
    <s v="N"/>
    <s v="Y"/>
    <s v="N"/>
    <n v="0"/>
    <n v="0"/>
    <n v="1"/>
    <n v="0"/>
  </r>
  <r>
    <n v="313"/>
    <x v="0"/>
    <s v="NTP_lungneo_noael_loael"/>
    <s v="22398-80-7"/>
    <m/>
    <s v="NTP"/>
    <m/>
    <x v="27"/>
    <x v="41"/>
    <x v="0"/>
    <s v="2 year"/>
    <s v="2 years"/>
    <s v="Lung"/>
    <s v="Neoplasia incidence"/>
    <s v="Rat"/>
    <s v="F 344/N"/>
    <s v="M"/>
    <m/>
    <n v="0.03"/>
    <n v="1.2120799999999999E-2"/>
    <n v="7.5795000000000003E-3"/>
    <s v="mg/m3"/>
    <s v="N"/>
    <s v="N"/>
    <m/>
    <m/>
    <m/>
    <n v="3.7897500000000002"/>
    <s v="NA"/>
    <n v="3"/>
    <m/>
    <m/>
    <m/>
    <x v="4"/>
    <s v=""/>
    <m/>
    <m/>
    <x v="3"/>
    <m/>
    <m/>
    <m/>
    <x v="0"/>
    <n v="5"/>
    <s v="BMDL"/>
    <n v="3.7897500000000002"/>
    <s v="N"/>
    <s v="N"/>
    <s v="Y"/>
    <s v="N"/>
    <n v="0"/>
    <n v="0"/>
    <n v="1"/>
    <n v="0"/>
  </r>
  <r>
    <n v="314"/>
    <x v="0"/>
    <s v="NTP_lungneo_noael_loael"/>
    <s v="7440-48-4"/>
    <m/>
    <s v="NTP"/>
    <m/>
    <x v="19"/>
    <x v="45"/>
    <x v="0"/>
    <s v="2 year"/>
    <s v="2 years"/>
    <s v="Lung"/>
    <s v="Neoplasia incidence"/>
    <s v="Mouse"/>
    <s v="B6C3F1"/>
    <s v="M"/>
    <m/>
    <n v="1.25"/>
    <n v="8.5497100000000006E-2"/>
    <n v="4.7623499999999999E-2"/>
    <s v="mg/m3"/>
    <s v="N"/>
    <s v="N"/>
    <m/>
    <m/>
    <m/>
    <n v="23.81175"/>
    <s v="NA"/>
    <n v="125"/>
    <m/>
    <m/>
    <m/>
    <x v="3"/>
    <s v=""/>
    <m/>
    <m/>
    <x v="3"/>
    <m/>
    <m/>
    <m/>
    <x v="1"/>
    <n v="4"/>
    <s v="BMDL"/>
    <n v="23.81175"/>
    <s v="N"/>
    <s v="N"/>
    <s v="Y"/>
    <s v="N"/>
    <n v="0"/>
    <n v="0"/>
    <n v="1"/>
    <n v="0"/>
  </r>
  <r>
    <n v="315"/>
    <x v="0"/>
    <s v="NTP_lungneo_noael_loael"/>
    <s v="1314-62-1"/>
    <m/>
    <s v="NTP"/>
    <m/>
    <x v="24"/>
    <x v="38"/>
    <x v="0"/>
    <s v="2 year"/>
    <s v="2 years"/>
    <s v="Lung"/>
    <s v="Neoplasia incidence"/>
    <s v="Mouse"/>
    <s v="B6C3F1"/>
    <s v="M"/>
    <m/>
    <n v="1"/>
    <n v="0.158111"/>
    <n v="7.8961299999999998E-2"/>
    <s v="mg/m3"/>
    <s v="N"/>
    <s v="N"/>
    <m/>
    <m/>
    <m/>
    <n v="39.480649999999997"/>
    <s v="NA"/>
    <n v="100"/>
    <m/>
    <m/>
    <m/>
    <x v="3"/>
    <s v=""/>
    <m/>
    <m/>
    <x v="3"/>
    <m/>
    <m/>
    <m/>
    <x v="1"/>
    <n v="4"/>
    <s v="BMDL"/>
    <n v="39.480649999999997"/>
    <s v="N"/>
    <s v="N"/>
    <s v="Y"/>
    <s v="N"/>
    <n v="0"/>
    <n v="0"/>
    <n v="1"/>
    <n v="0"/>
  </r>
  <r>
    <n v="316"/>
    <x v="0"/>
    <s v="NTP_lungneo_noael_loael"/>
    <s v="1303-00-0"/>
    <m/>
    <s v="NTP"/>
    <m/>
    <x v="21"/>
    <x v="34"/>
    <x v="0"/>
    <s v="2 year"/>
    <s v="2 years"/>
    <s v="Lung"/>
    <s v="Neoplasia incidence"/>
    <s v="Rat"/>
    <s v="F 344/N"/>
    <s v="F"/>
    <n v="0.1"/>
    <n v="1"/>
    <n v="0.34188000000000002"/>
    <n v="0.212394"/>
    <s v="mg/m3"/>
    <s v="N"/>
    <s v="N"/>
    <m/>
    <m/>
    <m/>
    <n v="106.197"/>
    <n v="100"/>
    <n v="100"/>
    <m/>
    <m/>
    <m/>
    <x v="3"/>
    <s v=""/>
    <m/>
    <m/>
    <x v="3"/>
    <m/>
    <m/>
    <m/>
    <x v="1"/>
    <n v="4"/>
    <s v="BMDL"/>
    <n v="106.197"/>
    <s v="N"/>
    <s v="N"/>
    <s v="Y"/>
    <s v="N"/>
    <n v="0"/>
    <n v="0"/>
    <n v="1"/>
    <n v="0"/>
  </r>
  <r>
    <n v="317"/>
    <x v="0"/>
    <s v="NTP_lungneo_noael_loael"/>
    <s v="7440-48-4"/>
    <m/>
    <s v="NTP"/>
    <m/>
    <x v="19"/>
    <x v="45"/>
    <x v="0"/>
    <s v="2 year"/>
    <s v="2 years"/>
    <s v="Lung"/>
    <s v="Neoplasia incidence"/>
    <s v="Rat"/>
    <s v="F344/N Tac"/>
    <s v="M"/>
    <m/>
    <n v="1.25"/>
    <n v="0.36754799999999999"/>
    <n v="0.29896600000000001"/>
    <s v="mg/m3"/>
    <s v="N"/>
    <s v="N"/>
    <m/>
    <m/>
    <m/>
    <n v="149.43799999999999"/>
    <s v="NA"/>
    <n v="125"/>
    <m/>
    <m/>
    <m/>
    <x v="3"/>
    <s v=""/>
    <m/>
    <m/>
    <x v="3"/>
    <m/>
    <m/>
    <m/>
    <x v="1"/>
    <n v="4"/>
    <s v="BMDL"/>
    <n v="149.43799999999999"/>
    <s v="N"/>
    <s v="N"/>
    <s v="Y"/>
    <s v="N"/>
    <n v="0"/>
    <n v="0"/>
    <n v="1"/>
    <n v="0"/>
  </r>
  <r>
    <n v="318"/>
    <x v="1"/>
    <s v="NTP_lungneo_noael_loael"/>
    <s v="7440-48-4"/>
    <m/>
    <s v="NTP"/>
    <m/>
    <x v="19"/>
    <x v="45"/>
    <x v="0"/>
    <s v="3 month"/>
    <s v="3 months"/>
    <s v="Lung"/>
    <s v="Neoplasia incidence"/>
    <s v="Mouse"/>
    <s v="B6C3F1"/>
    <s v="F"/>
    <m/>
    <n v="1.25"/>
    <n v="0.38692799999999999"/>
    <n v="0.29887599999999998"/>
    <s v="mg/m3"/>
    <s v="N"/>
    <s v="N"/>
    <m/>
    <m/>
    <m/>
    <n v="149.483"/>
    <s v="NA"/>
    <n v="125"/>
    <m/>
    <m/>
    <m/>
    <x v="3"/>
    <s v=""/>
    <m/>
    <s v="Excluded because duration is &lt;2yr and endpoint is neoplasia"/>
    <x v="3"/>
    <m/>
    <m/>
    <m/>
    <x v="1"/>
    <n v="4"/>
    <m/>
    <m/>
    <s v="N"/>
    <s v="Y"/>
    <s v="N"/>
    <s v="N"/>
    <n v="0"/>
    <n v="1"/>
    <n v="0"/>
    <n v="0"/>
  </r>
  <r>
    <n v="319"/>
    <x v="0"/>
    <s v="NTP_lungneo_noael_loael"/>
    <s v="7440-48-4"/>
    <m/>
    <s v="NTP"/>
    <m/>
    <x v="19"/>
    <x v="45"/>
    <x v="0"/>
    <s v="2 year"/>
    <s v="2 years"/>
    <s v="Lung"/>
    <s v="Neoplasia incidence"/>
    <s v="Rat"/>
    <s v="F344/N Tac"/>
    <s v="F"/>
    <m/>
    <n v="1.25"/>
    <n v="0.41844399999999998"/>
    <n v="0.33453500000000003"/>
    <s v="mg/m3"/>
    <s v="N"/>
    <s v="N"/>
    <m/>
    <m/>
    <m/>
    <n v="155.45000000000002"/>
    <s v="NA"/>
    <n v="125"/>
    <m/>
    <m/>
    <m/>
    <x v="3"/>
    <s v=""/>
    <m/>
    <m/>
    <x v="3"/>
    <m/>
    <m/>
    <m/>
    <x v="1"/>
    <n v="4"/>
    <s v="BMDL"/>
    <n v="155.45000000000002"/>
    <s v="N"/>
    <s v="N"/>
    <s v="Y"/>
    <s v="N"/>
    <n v="0"/>
    <n v="0"/>
    <n v="1"/>
    <n v="0"/>
  </r>
  <r>
    <n v="320"/>
    <x v="0"/>
    <s v="NTP_lungneo_noael_loael"/>
    <s v="10026-24-1"/>
    <m/>
    <s v="NTP"/>
    <m/>
    <x v="19"/>
    <x v="30"/>
    <x v="0"/>
    <s v="2 year"/>
    <s v="2 years"/>
    <s v="Lung"/>
    <s v="Neoplasia incidence"/>
    <s v="Mouse"/>
    <s v="B6C3F1"/>
    <s v="M"/>
    <n v="1"/>
    <n v="3"/>
    <n v="0.57379000000000002"/>
    <n v="0.31090000000000001"/>
    <s v="mg/m3"/>
    <s v="N"/>
    <s v="N"/>
    <m/>
    <m/>
    <m/>
    <n v="167.26750000000001"/>
    <n v="1000"/>
    <n v="300"/>
    <m/>
    <m/>
    <m/>
    <x v="3"/>
    <s v=""/>
    <m/>
    <m/>
    <x v="3"/>
    <m/>
    <m/>
    <m/>
    <x v="1"/>
    <n v="4"/>
    <s v="BMDL"/>
    <n v="167.26750000000001"/>
    <s v="N"/>
    <s v="N"/>
    <s v="Y"/>
    <s v="N"/>
    <n v="0"/>
    <n v="0"/>
    <n v="1"/>
    <n v="0"/>
  </r>
  <r>
    <n v="321"/>
    <x v="0"/>
    <s v="NTP_lungneo_noael_loael"/>
    <s v="10026-24-1"/>
    <m/>
    <s v="NTP"/>
    <m/>
    <x v="19"/>
    <x v="30"/>
    <x v="0"/>
    <s v="2 year"/>
    <s v="2 years"/>
    <s v="Lung"/>
    <s v="Neoplasia incidence"/>
    <s v="Mouse"/>
    <s v="B6C3F1"/>
    <s v="F"/>
    <n v="0.3"/>
    <n v="1"/>
    <n v="0.753525"/>
    <n v="0.43531399999999998"/>
    <s v="mg/m3"/>
    <s v="N"/>
    <s v="N"/>
    <m/>
    <m/>
    <m/>
    <n v="173.83100000000002"/>
    <n v="300"/>
    <n v="100"/>
    <m/>
    <m/>
    <m/>
    <x v="3"/>
    <s v=""/>
    <m/>
    <m/>
    <x v="3"/>
    <m/>
    <m/>
    <m/>
    <x v="1"/>
    <n v="4"/>
    <s v="BMDL"/>
    <n v="173.83100000000002"/>
    <s v="N"/>
    <s v="N"/>
    <s v="Y"/>
    <s v="N"/>
    <n v="0"/>
    <n v="0"/>
    <n v="1"/>
    <n v="0"/>
  </r>
  <r>
    <n v="322"/>
    <x v="0"/>
    <s v="NTP_lungneo_noael_loael"/>
    <s v="12035-72-2"/>
    <m/>
    <s v="NTP"/>
    <m/>
    <x v="20"/>
    <x v="33"/>
    <x v="0"/>
    <s v="2 year"/>
    <s v="2 years"/>
    <s v="Lung"/>
    <s v="Neoplasia incidence"/>
    <s v="Rat"/>
    <s v="F 344/N"/>
    <s v="F"/>
    <n v="0.15"/>
    <n v="1"/>
    <n v="0.77912400000000004"/>
    <n v="0.34766200000000003"/>
    <s v="mg/m3"/>
    <s v="N"/>
    <s v="N"/>
    <m/>
    <m/>
    <m/>
    <n v="217.65699999999998"/>
    <n v="150"/>
    <n v="100"/>
    <m/>
    <m/>
    <m/>
    <x v="3"/>
    <s v=""/>
    <m/>
    <m/>
    <x v="3"/>
    <m/>
    <m/>
    <m/>
    <x v="1"/>
    <n v="4"/>
    <s v="BMDL"/>
    <n v="217.65699999999998"/>
    <s v="N"/>
    <s v="N"/>
    <s v="Y"/>
    <s v="N"/>
    <n v="0"/>
    <n v="0"/>
    <n v="1"/>
    <n v="0"/>
  </r>
  <r>
    <n v="323"/>
    <x v="0"/>
    <s v="NTP_lungneo_noael_loael"/>
    <s v="10026-24-1"/>
    <m/>
    <s v="NTP"/>
    <m/>
    <x v="19"/>
    <x v="30"/>
    <x v="0"/>
    <s v="2 year"/>
    <s v="2 years"/>
    <s v="Lung"/>
    <s v="Neoplasia incidence"/>
    <s v="Rat"/>
    <s v="F 344/N"/>
    <s v="M"/>
    <n v="1"/>
    <n v="3"/>
    <n v="2.65909"/>
    <n v="1.2152799999999999"/>
    <s v="mg/m3"/>
    <s v="N"/>
    <s v="N"/>
    <m/>
    <m/>
    <m/>
    <n v="607.64"/>
    <n v="1000"/>
    <n v="300"/>
    <m/>
    <m/>
    <m/>
    <x v="3"/>
    <s v=""/>
    <m/>
    <m/>
    <x v="3"/>
    <m/>
    <m/>
    <m/>
    <x v="1"/>
    <n v="4"/>
    <s v="BMDL"/>
    <n v="607.64"/>
    <s v="N"/>
    <s v="N"/>
    <s v="Y"/>
    <s v="N"/>
    <n v="0"/>
    <n v="0"/>
    <n v="1"/>
    <n v="0"/>
  </r>
  <r>
    <n v="324"/>
    <x v="0"/>
    <s v="NTP_lungneo_noael_loael"/>
    <s v="1313-99-1"/>
    <m/>
    <s v="NTP"/>
    <s v="Y"/>
    <x v="20"/>
    <x v="37"/>
    <x v="0"/>
    <s v="2 year"/>
    <s v="2 years"/>
    <s v="Lung"/>
    <s v="Neoplasia incidence"/>
    <s v="Rat"/>
    <s v="F 344/N"/>
    <s v="M"/>
    <n v="2.5"/>
    <m/>
    <n v="2.9112200000000001"/>
    <n v="1.4950600000000001"/>
    <s v="mg/m3"/>
    <s v="N"/>
    <s v="N"/>
    <m/>
    <m/>
    <m/>
    <n v="747.53"/>
    <n v="2500"/>
    <s v="NA"/>
    <m/>
    <m/>
    <m/>
    <x v="3"/>
    <s v=""/>
    <m/>
    <m/>
    <x v="3"/>
    <m/>
    <m/>
    <m/>
    <x v="1"/>
    <n v="4"/>
    <s v="BMDL"/>
    <n v="747.53"/>
    <s v="N"/>
    <s v="N"/>
    <s v="Y"/>
    <s v="N"/>
    <n v="0"/>
    <n v="0"/>
    <n v="1"/>
    <n v="0"/>
  </r>
  <r>
    <n v="325"/>
    <x v="1"/>
    <s v="NTP_lungneo_noael_loael"/>
    <s v="Nik95"/>
    <s v="https://doi.org/10.1006/faat.1995.1042"/>
    <s v="NTP"/>
    <s v="Y"/>
    <x v="4"/>
    <x v="54"/>
    <x v="0"/>
    <s v="2 year"/>
    <s v="2 years"/>
    <s v="Lung"/>
    <s v="Neoplasia incidence"/>
    <s v="Rat"/>
    <s v="F 344/N"/>
    <s v="F"/>
    <m/>
    <n v="2.5"/>
    <n v="3.2453500000000002"/>
    <n v="2.7275299999999998"/>
    <s v="mg/m3"/>
    <s v="N"/>
    <s v="N"/>
    <m/>
    <m/>
    <m/>
    <n v="1363.7649999999999"/>
    <s v="NA"/>
    <n v="250"/>
    <m/>
    <m/>
    <m/>
    <x v="3"/>
    <s v=""/>
    <m/>
    <m/>
    <x v="3"/>
    <m/>
    <m/>
    <m/>
    <x v="0"/>
    <n v="4"/>
    <m/>
    <m/>
    <s v="N"/>
    <s v="N"/>
    <s v="Y"/>
    <s v="N"/>
    <n v="0"/>
    <n v="0"/>
    <n v="1"/>
    <n v="0"/>
  </r>
  <r>
    <n v="326"/>
    <x v="0"/>
    <s v="NTP_lungneo_noael_loael"/>
    <s v="14807-96-6"/>
    <m/>
    <s v="NTP"/>
    <m/>
    <x v="26"/>
    <x v="40"/>
    <x v="0"/>
    <s v="2 year"/>
    <s v="2 years"/>
    <s v="Lung"/>
    <s v="Neoplasia incidence"/>
    <s v="Rat"/>
    <s v="F 344/N"/>
    <s v="F"/>
    <n v="6"/>
    <n v="18"/>
    <n v="15.158300000000001"/>
    <n v="10.478400000000001"/>
    <s v="mg/m3"/>
    <s v="N"/>
    <s v="N"/>
    <m/>
    <m/>
    <m/>
    <n v="4637.97"/>
    <n v="6000"/>
    <n v="1800"/>
    <m/>
    <m/>
    <m/>
    <x v="3"/>
    <s v=""/>
    <m/>
    <m/>
    <x v="3"/>
    <m/>
    <m/>
    <m/>
    <x v="1"/>
    <n v="4"/>
    <s v="BMDL"/>
    <n v="4637.97"/>
    <s v="N"/>
    <s v="N"/>
    <s v="Y"/>
    <s v="N"/>
    <n v="0"/>
    <n v="0"/>
    <n v="1"/>
    <n v="0"/>
  </r>
  <r>
    <n v="327"/>
    <x v="0"/>
    <s v="NTP_lungneo_noael_loael"/>
    <s v="1309-64-4"/>
    <m/>
    <s v="NTP"/>
    <m/>
    <x v="22"/>
    <x v="35"/>
    <x v="0"/>
    <s v="2 year"/>
    <s v="2 years"/>
    <s v="Lung"/>
    <s v="Neoplasia incidence"/>
    <s v="Rat"/>
    <s v="Wistar Han"/>
    <s v="F"/>
    <n v="3"/>
    <n v="10"/>
    <n v="15.2881"/>
    <n v="9.2759400000000003"/>
    <s v="mg/m3"/>
    <s v="N"/>
    <s v="N"/>
    <m/>
    <m/>
    <m/>
    <n v="5239.2000000000007"/>
    <n v="3000"/>
    <n v="1000"/>
    <m/>
    <m/>
    <m/>
    <x v="3"/>
    <s v=""/>
    <m/>
    <m/>
    <x v="3"/>
    <m/>
    <m/>
    <m/>
    <x v="1"/>
    <n v="4"/>
    <s v="BMDL"/>
    <n v="5239.2000000000007"/>
    <s v="N"/>
    <s v="N"/>
    <s v="Y"/>
    <s v="N"/>
    <n v="0"/>
    <n v="0"/>
    <n v="1"/>
    <n v="0"/>
  </r>
  <r>
    <n v="328"/>
    <x v="0"/>
    <s v="NTP_lungneo_noael_loael"/>
    <s v="1309-64-4"/>
    <m/>
    <s v="NTP"/>
    <m/>
    <x v="22"/>
    <x v="35"/>
    <x v="0"/>
    <s v="2 year"/>
    <s v="2 years"/>
    <s v="Lung"/>
    <s v="Neoplasia incidence"/>
    <s v="Rat"/>
    <s v="Wistar Han"/>
    <s v="M"/>
    <n v="30"/>
    <m/>
    <n v="25.9025"/>
    <n v="11.146000000000001"/>
    <s v="mg/m3"/>
    <s v="N"/>
    <s v="N"/>
    <m/>
    <m/>
    <m/>
    <n v="5573"/>
    <n v="30000"/>
    <s v="NA"/>
    <m/>
    <m/>
    <m/>
    <x v="3"/>
    <s v=""/>
    <m/>
    <m/>
    <x v="3"/>
    <m/>
    <m/>
    <m/>
    <x v="1"/>
    <n v="4"/>
    <s v="BMDL"/>
    <n v="5573"/>
    <s v="N"/>
    <s v="N"/>
    <s v="Y"/>
    <s v="N"/>
    <n v="0"/>
    <n v="0"/>
    <n v="1"/>
    <n v="0"/>
  </r>
  <r>
    <n v="329"/>
    <x v="0"/>
    <s v="NTP_lungneo_noael_loael"/>
    <s v="1313-27-5"/>
    <m/>
    <s v="NTP"/>
    <m/>
    <x v="23"/>
    <x v="36"/>
    <x v="0"/>
    <s v="2 year"/>
    <s v="2 years"/>
    <s v="Lung"/>
    <s v="Neoplasia incidence"/>
    <s v="Mouse"/>
    <s v="B6C3F1"/>
    <s v="F"/>
    <n v="30"/>
    <n v="100"/>
    <n v="37.483499999999999"/>
    <n v="22.706399999999999"/>
    <s v="mg/m3"/>
    <s v="N"/>
    <s v="N"/>
    <m/>
    <m/>
    <m/>
    <n v="11353.199999999999"/>
    <n v="30000"/>
    <n v="10000"/>
    <m/>
    <m/>
    <m/>
    <x v="3"/>
    <s v=""/>
    <m/>
    <m/>
    <x v="3"/>
    <m/>
    <m/>
    <m/>
    <x v="1"/>
    <n v="4"/>
    <s v="BMDL"/>
    <n v="11353.199999999999"/>
    <s v="N"/>
    <s v="N"/>
    <s v="Y"/>
    <s v="N"/>
    <n v="0"/>
    <n v="0"/>
    <n v="1"/>
    <n v="0"/>
  </r>
  <r>
    <n v="330"/>
    <x v="0"/>
    <s v="NTP_lungneo_noael_loael"/>
    <s v="Lee85"/>
    <m/>
    <s v="NTP"/>
    <m/>
    <x v="0"/>
    <x v="55"/>
    <x v="0"/>
    <s v="2 year"/>
    <s v="2 years"/>
    <s v="Lung"/>
    <s v="Neoplasia incidence"/>
    <s v="Rat"/>
    <s v="SD"/>
    <s v="F"/>
    <m/>
    <n v="10"/>
    <n v="199.333"/>
    <n v="153.74100000000001"/>
    <s v="mg/m3"/>
    <s v="N"/>
    <s v="N"/>
    <m/>
    <m/>
    <m/>
    <n v="76870.5"/>
    <s v="NA"/>
    <n v="1000"/>
    <m/>
    <m/>
    <m/>
    <x v="1"/>
    <s v=""/>
    <m/>
    <m/>
    <x v="3"/>
    <m/>
    <m/>
    <m/>
    <x v="0"/>
    <n v="3"/>
    <s v="BMDL"/>
    <n v="76870.5"/>
    <s v="N"/>
    <s v="N"/>
    <s v="Y"/>
    <s v="N"/>
    <n v="0"/>
    <n v="0"/>
    <n v="1"/>
    <n v="0"/>
  </r>
  <r>
    <n v="331"/>
    <x v="0"/>
    <s v="NTP_lungneo_noael_loael"/>
    <s v="Lee85"/>
    <m/>
    <s v="NTP"/>
    <m/>
    <x v="0"/>
    <x v="55"/>
    <x v="0"/>
    <s v="2 year"/>
    <s v="2 years"/>
    <s v="Lung"/>
    <s v="Neoplasia incidence"/>
    <s v="Rat"/>
    <s v="SD"/>
    <s v="M"/>
    <n v="50"/>
    <n v="250"/>
    <n v="225.72499999999999"/>
    <n v="159.39400000000001"/>
    <s v="mg/m3"/>
    <s v="N"/>
    <s v="N"/>
    <m/>
    <m/>
    <m/>
    <n v="79697"/>
    <n v="50000"/>
    <n v="25000"/>
    <m/>
    <m/>
    <m/>
    <x v="1"/>
    <s v=""/>
    <m/>
    <m/>
    <x v="3"/>
    <m/>
    <m/>
    <m/>
    <x v="0"/>
    <n v="3"/>
    <s v="BMDL"/>
    <n v="79697"/>
    <s v="N"/>
    <s v="N"/>
    <s v="Y"/>
    <s v="N"/>
    <n v="0"/>
    <n v="0"/>
    <n v="1"/>
    <n v="0"/>
  </r>
  <r>
    <n v="332"/>
    <x v="1"/>
    <s v="NTP_lungneo_noael_loael"/>
    <s v="10026-24-1"/>
    <m/>
    <s v="NTP"/>
    <m/>
    <x v="39"/>
    <x v="30"/>
    <x v="0"/>
    <s v="2 year"/>
    <s v="2 years"/>
    <s v="Lung"/>
    <s v="Neoplasia incidence"/>
    <s v="Rat"/>
    <s v="F 344/N"/>
    <s v="F"/>
    <n v="0.3"/>
    <n v="1"/>
    <s v="NA"/>
    <s v="NA"/>
    <s v="mg/m3"/>
    <s v="N"/>
    <s v="N"/>
    <m/>
    <m/>
    <m/>
    <s v="NA"/>
    <n v="300"/>
    <n v="100"/>
    <m/>
    <m/>
    <m/>
    <x v="3"/>
    <s v=""/>
    <m/>
    <s v="Excluded because a BMDL is required for an OEB"/>
    <x v="3"/>
    <m/>
    <m/>
    <m/>
    <x v="1"/>
    <n v="4"/>
    <m/>
    <m/>
    <s v="N"/>
    <s v="N"/>
    <s v="Y"/>
    <s v="N"/>
    <n v="0"/>
    <n v="0"/>
    <n v="1"/>
    <n v="0"/>
  </r>
  <r>
    <n v="333"/>
    <x v="1"/>
    <s v="NTP_lungneo_noael_loael"/>
    <s v="12035-72-2"/>
    <m/>
    <s v="NTP"/>
    <m/>
    <x v="40"/>
    <x v="33"/>
    <x v="0"/>
    <s v="2 year"/>
    <s v="2 years"/>
    <s v="Lung"/>
    <s v="Neoplasia incidence"/>
    <s v="Rat"/>
    <s v="F 344/N"/>
    <s v="M"/>
    <m/>
    <n v="0.15"/>
    <s v="NA"/>
    <s v="NA"/>
    <s v="mg/m3"/>
    <s v="N"/>
    <s v="N"/>
    <m/>
    <m/>
    <m/>
    <s v="NA"/>
    <s v="NA"/>
    <n v="15"/>
    <m/>
    <m/>
    <m/>
    <x v="4"/>
    <s v=""/>
    <m/>
    <s v="Excluded because a BMDL is required for an OEB"/>
    <x v="3"/>
    <m/>
    <m/>
    <m/>
    <x v="1"/>
    <n v="5"/>
    <m/>
    <m/>
    <s v="N"/>
    <s v="N"/>
    <s v="Y"/>
    <s v="N"/>
    <n v="0"/>
    <n v="0"/>
    <n v="1"/>
    <n v="0"/>
  </r>
  <r>
    <n v="334"/>
    <x v="1"/>
    <s v="NTP_lungneo_noael_loael"/>
    <s v="1309-64-4"/>
    <m/>
    <s v="NTP"/>
    <m/>
    <x v="41"/>
    <x v="35"/>
    <x v="0"/>
    <s v="2 year"/>
    <s v="2 years"/>
    <s v="Lung"/>
    <s v="Neoplasia incidence"/>
    <s v="Mouse"/>
    <s v="B6C3F1"/>
    <s v="M"/>
    <m/>
    <n v="3"/>
    <s v="NA"/>
    <s v="NA"/>
    <s v="mg/m3"/>
    <s v="N"/>
    <s v="N"/>
    <m/>
    <m/>
    <m/>
    <s v="NA"/>
    <s v="NA"/>
    <n v="300"/>
    <m/>
    <m/>
    <m/>
    <x v="3"/>
    <s v=""/>
    <m/>
    <s v="Excluded because a BMDL is required for an OEB"/>
    <x v="3"/>
    <m/>
    <m/>
    <m/>
    <x v="1"/>
    <n v="4"/>
    <m/>
    <m/>
    <s v="N"/>
    <s v="N"/>
    <s v="Y"/>
    <s v="N"/>
    <n v="0"/>
    <n v="0"/>
    <n v="1"/>
    <n v="0"/>
  </r>
  <r>
    <n v="335"/>
    <x v="1"/>
    <s v="NTP_lungneo_noael_loael"/>
    <s v="1313-99-1"/>
    <m/>
    <s v="NTP"/>
    <s v="Y"/>
    <x v="42"/>
    <x v="37"/>
    <x v="0"/>
    <s v="2 year"/>
    <s v="2 years"/>
    <s v="Lung"/>
    <s v="Neoplasia incidence"/>
    <s v="Rat"/>
    <s v="F 344/N"/>
    <s v="F"/>
    <n v="2.5"/>
    <m/>
    <s v="NA"/>
    <s v="NA"/>
    <s v="mg/m3"/>
    <s v="N"/>
    <s v="N"/>
    <m/>
    <m/>
    <m/>
    <s v="NA"/>
    <n v="2500"/>
    <s v="NA"/>
    <m/>
    <m/>
    <m/>
    <x v="1"/>
    <s v=""/>
    <m/>
    <s v="Excluded because a BMDL is required for an OEB"/>
    <x v="3"/>
    <m/>
    <m/>
    <m/>
    <x v="1"/>
    <n v="3"/>
    <m/>
    <m/>
    <s v="N"/>
    <s v="N"/>
    <s v="Y"/>
    <s v="N"/>
    <n v="0"/>
    <n v="0"/>
    <n v="1"/>
    <n v="0"/>
  </r>
  <r>
    <n v="336"/>
    <x v="1"/>
    <s v="NTP_lungneo_noael_loael"/>
    <s v="1314-62-1"/>
    <m/>
    <s v="NTP"/>
    <m/>
    <x v="24"/>
    <x v="38"/>
    <x v="0"/>
    <s v="2 year"/>
    <s v="2 years"/>
    <s v="Lung"/>
    <s v="Neoplasia incidence"/>
    <s v="Mouse"/>
    <s v="B6C3F1"/>
    <s v="F"/>
    <m/>
    <n v="1"/>
    <s v="NA"/>
    <s v="NA"/>
    <s v="mg/m3"/>
    <s v="N"/>
    <s v="N"/>
    <m/>
    <m/>
    <m/>
    <s v="NA"/>
    <s v="NA"/>
    <n v="100"/>
    <m/>
    <m/>
    <m/>
    <x v="3"/>
    <s v=""/>
    <m/>
    <s v="Excluded because a BMDL is required for an OEB"/>
    <x v="3"/>
    <m/>
    <m/>
    <m/>
    <x v="1"/>
    <n v="4"/>
    <m/>
    <m/>
    <s v="N"/>
    <s v="N"/>
    <s v="Y"/>
    <s v="N"/>
    <n v="0"/>
    <n v="0"/>
    <n v="1"/>
    <n v="0"/>
  </r>
  <r>
    <n v="337"/>
    <x v="1"/>
    <s v="NTP_lungneo_noael_loael"/>
    <s v="22398-80-7"/>
    <m/>
    <s v="NTP"/>
    <m/>
    <x v="27"/>
    <x v="41"/>
    <x v="0"/>
    <s v="2 year"/>
    <s v="2 years"/>
    <s v="Lung"/>
    <s v="Neoplasia incidence"/>
    <s v="Rat"/>
    <s v="F 344/N"/>
    <s v="F"/>
    <m/>
    <n v="0.03"/>
    <s v="NA"/>
    <s v="NA"/>
    <s v="mg/m3"/>
    <s v="N"/>
    <s v="N"/>
    <m/>
    <m/>
    <m/>
    <s v="NA"/>
    <s v="NA"/>
    <n v="3"/>
    <m/>
    <m/>
    <m/>
    <x v="4"/>
    <s v=""/>
    <m/>
    <s v="Excluded because a BMDL is required for an OEB"/>
    <x v="3"/>
    <m/>
    <m/>
    <m/>
    <x v="0"/>
    <n v="5"/>
    <m/>
    <m/>
    <s v="N"/>
    <s v="N"/>
    <s v="Y"/>
    <s v="N"/>
    <n v="0"/>
    <n v="0"/>
    <n v="1"/>
    <n v="0"/>
  </r>
  <r>
    <n v="338"/>
    <x v="1"/>
    <s v="NTP_lungneo_noael_loael"/>
    <s v="Hein95"/>
    <m/>
    <s v="NTP"/>
    <m/>
    <x v="0"/>
    <x v="56"/>
    <x v="0"/>
    <s v="2 year"/>
    <s v="2 years"/>
    <s v="Lung"/>
    <s v="Neoplasia incidence"/>
    <s v="Rat"/>
    <s v="Wistar"/>
    <s v="F"/>
    <m/>
    <n v="9.3000000000000007"/>
    <s v="NA"/>
    <s v="NA"/>
    <s v="mg/m3"/>
    <s v="N"/>
    <s v="N"/>
    <m/>
    <m/>
    <m/>
    <s v="NA"/>
    <s v="NA"/>
    <n v="930"/>
    <m/>
    <m/>
    <m/>
    <x v="1"/>
    <s v=""/>
    <m/>
    <s v="Excluded because a BMDL is required for an OEB"/>
    <x v="3"/>
    <m/>
    <m/>
    <m/>
    <x v="0"/>
    <n v="3"/>
    <m/>
    <m/>
    <s v="N"/>
    <s v="N"/>
    <s v="Y"/>
    <s v="N"/>
    <n v="0"/>
    <n v="0"/>
    <n v="1"/>
    <n v="0"/>
  </r>
  <r>
    <n v="339"/>
    <x v="1"/>
    <s v="NTP_lungneo_noael_loael"/>
    <s v="Hein95"/>
    <m/>
    <s v="NTP"/>
    <m/>
    <x v="4"/>
    <x v="57"/>
    <x v="0"/>
    <s v="2 year"/>
    <s v="2 years"/>
    <s v="Lung"/>
    <s v="Neoplasia incidence"/>
    <s v="Rat"/>
    <s v="Wistar"/>
    <s v="F"/>
    <m/>
    <n v="11.4"/>
    <s v="NA"/>
    <s v="NA"/>
    <s v="mg/m3"/>
    <s v="N"/>
    <s v="N"/>
    <m/>
    <m/>
    <m/>
    <s v="NA"/>
    <s v="NA"/>
    <n v="1140.0000000000002"/>
    <m/>
    <m/>
    <m/>
    <x v="1"/>
    <s v=""/>
    <m/>
    <s v="Excluded because a BMDL is required for an OEB"/>
    <x v="3"/>
    <m/>
    <m/>
    <m/>
    <x v="0"/>
    <n v="3"/>
    <m/>
    <m/>
    <s v="N"/>
    <s v="N"/>
    <s v="Y"/>
    <s v="N"/>
    <n v="0"/>
    <n v="0"/>
    <n v="1"/>
    <n v="0"/>
  </r>
  <r>
    <n v="340"/>
    <x v="1"/>
    <s v="NTP_lungneo_noael_loael"/>
    <s v="22398-80-7"/>
    <m/>
    <s v="NTP"/>
    <m/>
    <x v="27"/>
    <x v="41"/>
    <x v="0"/>
    <s v="3 month"/>
    <s v="3 months"/>
    <s v="Lung"/>
    <s v="Neoplasia incidence"/>
    <s v="Mouse"/>
    <s v="B6C3F1"/>
    <s v="F"/>
    <m/>
    <n v="0.03"/>
    <s v="NA"/>
    <s v="NA"/>
    <s v="mg/m3"/>
    <s v="N"/>
    <s v="N"/>
    <m/>
    <m/>
    <m/>
    <s v="NA"/>
    <s v="NA"/>
    <n v="3"/>
    <m/>
    <m/>
    <m/>
    <x v="4"/>
    <s v=""/>
    <m/>
    <s v="Excluded because duration is &lt;2yr and endpoint is neoplasia"/>
    <x v="3"/>
    <m/>
    <m/>
    <m/>
    <x v="0"/>
    <n v="5"/>
    <m/>
    <m/>
    <s v="N"/>
    <s v="Y"/>
    <s v="N"/>
    <s v="N"/>
    <n v="0"/>
    <n v="1"/>
    <n v="0"/>
    <n v="0"/>
  </r>
  <r>
    <n v="341"/>
    <x v="1"/>
    <s v="NTP_lungneo_noael_loael"/>
    <s v="1309-64-4"/>
    <m/>
    <s v="NTP"/>
    <m/>
    <x v="41"/>
    <x v="35"/>
    <x v="0"/>
    <s v="2 week"/>
    <s v="2 weeks"/>
    <s v="Lung"/>
    <s v="Neoplasia incidence"/>
    <s v="Mouse"/>
    <s v="B6C3F1"/>
    <s v="F"/>
    <n v="60"/>
    <m/>
    <m/>
    <m/>
    <s v="mg/m3"/>
    <s v="Y"/>
    <s v="Y"/>
    <m/>
    <m/>
    <m/>
    <s v="NA"/>
    <n v="20000"/>
    <s v="NA"/>
    <m/>
    <m/>
    <m/>
    <x v="2"/>
    <s v="Y"/>
    <m/>
    <s v="Excluded because duration is &lt;2yr and endpoint is neoplasia"/>
    <x v="3"/>
    <m/>
    <m/>
    <m/>
    <x v="1"/>
    <n v="0"/>
    <m/>
    <m/>
    <s v="Y"/>
    <s v="N"/>
    <s v="N"/>
    <s v="N"/>
    <n v="1"/>
    <n v="0"/>
    <n v="0"/>
    <n v="0"/>
  </r>
  <r>
    <n v="342"/>
    <x v="1"/>
    <s v="NTP_lungneo_noael_loael"/>
    <s v="1309-64-4"/>
    <m/>
    <s v="NTP"/>
    <m/>
    <x v="41"/>
    <x v="35"/>
    <x v="0"/>
    <s v="2 week"/>
    <s v="2 weeks"/>
    <s v="Lung"/>
    <s v="Neoplasia incidence"/>
    <s v="Mouse"/>
    <s v="B6C3F1"/>
    <s v="M"/>
    <n v="60"/>
    <m/>
    <m/>
    <m/>
    <s v="mg/m3"/>
    <s v="Y"/>
    <s v="Y"/>
    <m/>
    <m/>
    <m/>
    <s v="NA"/>
    <n v="20000"/>
    <s v="NA"/>
    <m/>
    <m/>
    <m/>
    <x v="2"/>
    <s v="Y"/>
    <m/>
    <s v="Excluded because duration is &lt;2yr and endpoint is neoplasia"/>
    <x v="3"/>
    <m/>
    <m/>
    <m/>
    <x v="1"/>
    <n v="0"/>
    <m/>
    <m/>
    <s v="Y"/>
    <s v="N"/>
    <s v="N"/>
    <s v="N"/>
    <n v="1"/>
    <n v="0"/>
    <n v="0"/>
    <n v="0"/>
  </r>
  <r>
    <n v="343"/>
    <x v="1"/>
    <s v="NTP_lungneo_noael_loael"/>
    <s v="1309-64-4"/>
    <m/>
    <s v="NTP"/>
    <m/>
    <x v="41"/>
    <x v="35"/>
    <x v="0"/>
    <s v="2 week"/>
    <s v="2 weeks"/>
    <s v="Lung"/>
    <s v="Neoplasia incidence"/>
    <s v="Rat"/>
    <s v="Wistar Han"/>
    <s v="F"/>
    <n v="60"/>
    <m/>
    <m/>
    <m/>
    <s v="mg/m3"/>
    <s v="Y"/>
    <s v="Y"/>
    <m/>
    <m/>
    <m/>
    <s v="NA"/>
    <n v="20000"/>
    <s v="NA"/>
    <m/>
    <m/>
    <m/>
    <x v="2"/>
    <s v="Y"/>
    <m/>
    <s v="Excluded because duration is &lt;2yr and endpoint is neoplasia"/>
    <x v="3"/>
    <m/>
    <m/>
    <m/>
    <x v="1"/>
    <n v="0"/>
    <m/>
    <m/>
    <s v="Y"/>
    <s v="N"/>
    <s v="N"/>
    <s v="N"/>
    <n v="1"/>
    <n v="0"/>
    <n v="0"/>
    <n v="0"/>
  </r>
  <r>
    <n v="344"/>
    <x v="1"/>
    <s v="NTP_lungneo_noael_loael"/>
    <s v="1309-64-4"/>
    <m/>
    <s v="NTP"/>
    <m/>
    <x v="41"/>
    <x v="35"/>
    <x v="0"/>
    <s v="2 week"/>
    <s v="2 weeks"/>
    <s v="Lung"/>
    <s v="Neoplasia incidence"/>
    <s v="Rat"/>
    <s v="Wistar Han"/>
    <s v="M"/>
    <n v="60"/>
    <m/>
    <m/>
    <m/>
    <s v="mg/m3"/>
    <s v="Y"/>
    <s v="Y"/>
    <m/>
    <m/>
    <m/>
    <s v="NA"/>
    <n v="20000"/>
    <s v="NA"/>
    <m/>
    <m/>
    <m/>
    <x v="2"/>
    <s v="Y"/>
    <m/>
    <s v="Excluded because duration is &lt;2yr and endpoint is neoplasia"/>
    <x v="3"/>
    <m/>
    <m/>
    <m/>
    <x v="1"/>
    <n v="0"/>
    <m/>
    <m/>
    <s v="Y"/>
    <s v="N"/>
    <s v="N"/>
    <s v="N"/>
    <n v="1"/>
    <n v="0"/>
    <n v="0"/>
    <n v="0"/>
  </r>
  <r>
    <n v="345"/>
    <x v="1"/>
    <s v="NTP_lungneo_noael_loael"/>
    <s v="7440-48-4"/>
    <m/>
    <s v="NTP"/>
    <m/>
    <x v="19"/>
    <x v="45"/>
    <x v="0"/>
    <s v="2 week"/>
    <s v="2 weeks"/>
    <s v="Lung"/>
    <s v="Neoplasia incidence"/>
    <s v="Mouse"/>
    <s v="B6C3F1"/>
    <s v="M"/>
    <n v="40"/>
    <m/>
    <m/>
    <m/>
    <s v="mg/m3"/>
    <s v="Y"/>
    <s v="Y"/>
    <m/>
    <m/>
    <m/>
    <s v="NA"/>
    <n v="13333.333333333334"/>
    <s v="NA"/>
    <m/>
    <m/>
    <m/>
    <x v="2"/>
    <s v="Y"/>
    <m/>
    <s v="Excluded because duration is &lt;2yr and endpoint is neoplasia"/>
    <x v="3"/>
    <m/>
    <m/>
    <m/>
    <x v="1"/>
    <n v="0"/>
    <m/>
    <m/>
    <s v="Y"/>
    <s v="N"/>
    <s v="N"/>
    <s v="N"/>
    <n v="1"/>
    <n v="0"/>
    <n v="0"/>
    <n v="0"/>
  </r>
  <r>
    <n v="346"/>
    <x v="1"/>
    <s v="NTP_lungneo_noael_loael"/>
    <s v="7440-48-4"/>
    <m/>
    <s v="NTP"/>
    <m/>
    <x v="19"/>
    <x v="45"/>
    <x v="0"/>
    <s v="2 week"/>
    <s v="2 weeks"/>
    <s v="Lung"/>
    <s v="Neoplasia incidence"/>
    <s v="Rat"/>
    <s v="F 344/N"/>
    <s v="F"/>
    <n v="40"/>
    <m/>
    <m/>
    <m/>
    <s v="mg/m3"/>
    <s v="Y"/>
    <s v="Y"/>
    <m/>
    <m/>
    <m/>
    <s v="NA"/>
    <n v="13333.333333333334"/>
    <s v="NA"/>
    <m/>
    <m/>
    <m/>
    <x v="2"/>
    <s v="Y"/>
    <m/>
    <s v="Excluded because duration is &lt;2yr and endpoint is neoplasia"/>
    <x v="3"/>
    <m/>
    <m/>
    <m/>
    <x v="1"/>
    <n v="0"/>
    <m/>
    <m/>
    <s v="Y"/>
    <s v="N"/>
    <s v="N"/>
    <s v="N"/>
    <n v="1"/>
    <n v="0"/>
    <n v="0"/>
    <n v="0"/>
  </r>
  <r>
    <n v="347"/>
    <x v="1"/>
    <s v="NTP_lungneo_noael_loael"/>
    <s v="7440-48-4"/>
    <m/>
    <s v="NTP"/>
    <m/>
    <x v="19"/>
    <x v="45"/>
    <x v="0"/>
    <s v="2 week"/>
    <s v="2 weeks"/>
    <s v="Lung"/>
    <s v="Neoplasia incidence"/>
    <s v="Rat"/>
    <s v="F 344/N"/>
    <s v="M"/>
    <n v="40"/>
    <m/>
    <m/>
    <m/>
    <s v="mg/m3"/>
    <s v="Y"/>
    <s v="Y"/>
    <m/>
    <m/>
    <m/>
    <s v="NA"/>
    <n v="13333.333333333334"/>
    <s v="NA"/>
    <m/>
    <m/>
    <m/>
    <x v="2"/>
    <s v="Y"/>
    <m/>
    <s v="Excluded because duration is &lt;2yr and endpoint is neoplasia"/>
    <x v="3"/>
    <m/>
    <m/>
    <m/>
    <x v="1"/>
    <n v="0"/>
    <m/>
    <m/>
    <s v="Y"/>
    <s v="N"/>
    <s v="N"/>
    <s v="N"/>
    <n v="1"/>
    <n v="0"/>
    <n v="0"/>
    <n v="0"/>
  </r>
  <r>
    <n v="348"/>
    <x v="1"/>
    <s v="NTP_lungneo_noael_loael"/>
    <s v="7440-48-4"/>
    <m/>
    <s v="NTP"/>
    <m/>
    <x v="19"/>
    <x v="45"/>
    <x v="0"/>
    <s v="2 week"/>
    <s v="2 weeks"/>
    <s v="Lung"/>
    <s v="Neoplasia incidence"/>
    <s v="Mouse"/>
    <s v="B6C3F1"/>
    <s v="F"/>
    <n v="10"/>
    <m/>
    <m/>
    <m/>
    <s v="mg/m3"/>
    <s v="Y"/>
    <s v="Y"/>
    <m/>
    <m/>
    <m/>
    <s v="NA"/>
    <n v="3333.3333333333335"/>
    <s v="NA"/>
    <m/>
    <m/>
    <m/>
    <x v="2"/>
    <s v="Y"/>
    <m/>
    <s v="Excluded because duration is &lt;2yr and endpoint is neoplasia"/>
    <x v="3"/>
    <m/>
    <m/>
    <m/>
    <x v="1"/>
    <n v="0"/>
    <m/>
    <m/>
    <s v="Y"/>
    <s v="N"/>
    <s v="N"/>
    <s v="N"/>
    <n v="1"/>
    <n v="0"/>
    <n v="0"/>
    <n v="0"/>
  </r>
  <r>
    <n v="349"/>
    <x v="1"/>
    <s v="NTP_lungneo_noael_loael"/>
    <s v="BLASTINGSAND"/>
    <m/>
    <s v="NTP"/>
    <m/>
    <x v="31"/>
    <x v="46"/>
    <x v="0"/>
    <s v="2 week"/>
    <s v="2 weeks"/>
    <s v="Lung"/>
    <s v="Neoplasia incidence"/>
    <s v="Rat"/>
    <s v="HSD"/>
    <s v="M"/>
    <m/>
    <n v="15"/>
    <m/>
    <m/>
    <s v="mg/m3"/>
    <s v="Y"/>
    <s v="Y"/>
    <m/>
    <m/>
    <m/>
    <s v="NA"/>
    <s v="NA"/>
    <n v="500"/>
    <m/>
    <m/>
    <m/>
    <x v="2"/>
    <s v="Y"/>
    <m/>
    <s v="Excluded because duration is &lt;2yr and endpoint is neoplasia"/>
    <x v="3"/>
    <m/>
    <m/>
    <m/>
    <x v="1"/>
    <n v="0"/>
    <m/>
    <m/>
    <s v="Y"/>
    <s v="N"/>
    <s v="N"/>
    <s v="N"/>
    <n v="1"/>
    <n v="0"/>
    <n v="0"/>
    <n v="0"/>
  </r>
  <r>
    <n v="350"/>
    <x v="1"/>
    <s v="NTP_lungneo_noael_loael"/>
    <s v="CRUSHEDGLASS"/>
    <m/>
    <s v="NTP"/>
    <m/>
    <x v="38"/>
    <x v="53"/>
    <x v="0"/>
    <s v="2 week"/>
    <s v="2 weeks"/>
    <s v="Lung"/>
    <s v="Neoplasia incidence"/>
    <s v="Rat"/>
    <s v="F344/N Tac"/>
    <s v="M"/>
    <m/>
    <n v="3"/>
    <m/>
    <m/>
    <s v="mg/m3"/>
    <s v="Y"/>
    <s v="Y"/>
    <m/>
    <m/>
    <m/>
    <s v="NA"/>
    <s v="NA"/>
    <n v="99.999999999999986"/>
    <m/>
    <m/>
    <m/>
    <x v="2"/>
    <s v="Y"/>
    <m/>
    <s v="Excluded because duration is &lt;2yr and endpoint is neoplasia"/>
    <x v="3"/>
    <m/>
    <m/>
    <m/>
    <x v="1"/>
    <n v="0"/>
    <m/>
    <m/>
    <s v="Y"/>
    <s v="N"/>
    <s v="N"/>
    <s v="N"/>
    <n v="1"/>
    <n v="0"/>
    <n v="0"/>
    <n v="0"/>
  </r>
  <r>
    <n v="351"/>
    <x v="1"/>
    <s v="NTP_lungneo_noael_loael"/>
    <s v="GARNET"/>
    <m/>
    <s v="NTP"/>
    <m/>
    <x v="34"/>
    <x v="49"/>
    <x v="0"/>
    <s v="2 week"/>
    <s v="2 weeks"/>
    <s v="Lung"/>
    <s v="Neoplasia incidence"/>
    <s v="Rat"/>
    <s v="F 344/N"/>
    <s v="M"/>
    <m/>
    <n v="3"/>
    <m/>
    <m/>
    <s v="mg/m3"/>
    <s v="Y"/>
    <s v="Y"/>
    <m/>
    <m/>
    <m/>
    <s v="NA"/>
    <s v="NA"/>
    <n v="99.999999999999986"/>
    <m/>
    <m/>
    <m/>
    <x v="2"/>
    <s v="Y"/>
    <m/>
    <s v="Excluded because duration is &lt;2yr and endpoint is neoplasia"/>
    <x v="3"/>
    <m/>
    <m/>
    <m/>
    <x v="1"/>
    <n v="0"/>
    <m/>
    <m/>
    <s v="Y"/>
    <s v="N"/>
    <s v="N"/>
    <s v="N"/>
    <n v="1"/>
    <n v="0"/>
    <n v="0"/>
    <n v="0"/>
  </r>
  <r>
    <n v="352"/>
    <x v="1"/>
    <s v="NTP_lungneo_noael_loael"/>
    <s v="HEMATITESPEC"/>
    <m/>
    <s v="NTP"/>
    <m/>
    <x v="35"/>
    <x v="50"/>
    <x v="0"/>
    <s v="2 week"/>
    <s v="2 weeks"/>
    <s v="Lung"/>
    <s v="Neoplasia incidence"/>
    <s v="Rat"/>
    <s v="Harlan Sprague Dawley"/>
    <s v="M"/>
    <m/>
    <n v="15"/>
    <m/>
    <m/>
    <s v="mg/m3"/>
    <s v="Y"/>
    <s v="Y"/>
    <m/>
    <m/>
    <m/>
    <s v="NA"/>
    <s v="NA"/>
    <n v="500"/>
    <m/>
    <m/>
    <m/>
    <x v="2"/>
    <s v="Y"/>
    <m/>
    <s v="Excluded because duration is &lt;2yr and endpoint is neoplasia"/>
    <x v="3"/>
    <m/>
    <m/>
    <m/>
    <x v="1"/>
    <n v="0"/>
    <m/>
    <m/>
    <s v="Y"/>
    <s v="N"/>
    <s v="N"/>
    <s v="N"/>
    <n v="1"/>
    <n v="0"/>
    <n v="0"/>
    <n v="0"/>
  </r>
  <r>
    <n v="353"/>
    <x v="1"/>
    <s v="NTP_lungneo_noael_loael"/>
    <s v="10101-97-0"/>
    <m/>
    <s v="NTP"/>
    <m/>
    <x v="43"/>
    <x v="31"/>
    <x v="0"/>
    <s v="2 year"/>
    <s v="2 years"/>
    <s v="Lung"/>
    <s v="Neoplasia incidence"/>
    <s v="Mouse"/>
    <s v="B6C3F1"/>
    <s v="M"/>
    <n v="1"/>
    <m/>
    <m/>
    <m/>
    <s v="mg/m3"/>
    <s v="N"/>
    <s v="N"/>
    <m/>
    <m/>
    <m/>
    <s v="NA"/>
    <n v="1000"/>
    <s v="NA"/>
    <m/>
    <m/>
    <m/>
    <x v="1"/>
    <s v=""/>
    <m/>
    <s v="Excluded because a BMDL is required for an OEB"/>
    <x v="3"/>
    <m/>
    <m/>
    <m/>
    <x v="1"/>
    <n v="3"/>
    <m/>
    <m/>
    <s v="N"/>
    <s v="N"/>
    <s v="Y"/>
    <s v="N"/>
    <n v="0"/>
    <n v="0"/>
    <n v="1"/>
    <n v="0"/>
  </r>
  <r>
    <n v="354"/>
    <x v="1"/>
    <s v="NTP_lungneo_noael_loael"/>
    <s v="10101-97-0"/>
    <m/>
    <s v="NTP"/>
    <m/>
    <x v="43"/>
    <x v="31"/>
    <x v="0"/>
    <s v="2 year"/>
    <s v="2 years"/>
    <s v="Lung"/>
    <s v="Neoplasia incidence"/>
    <s v="Mouse"/>
    <s v="B6C3F1"/>
    <s v="F"/>
    <n v="1"/>
    <m/>
    <m/>
    <m/>
    <s v="mg/m3"/>
    <s v="N"/>
    <s v="N"/>
    <m/>
    <m/>
    <m/>
    <s v="NA"/>
    <n v="1000"/>
    <s v="NA"/>
    <m/>
    <m/>
    <m/>
    <x v="1"/>
    <s v=""/>
    <m/>
    <s v="Excluded because a BMDL is required for an OEB"/>
    <x v="3"/>
    <m/>
    <m/>
    <m/>
    <x v="1"/>
    <n v="3"/>
    <m/>
    <m/>
    <s v="N"/>
    <s v="N"/>
    <s v="Y"/>
    <s v="N"/>
    <n v="0"/>
    <n v="0"/>
    <n v="1"/>
    <n v="0"/>
  </r>
  <r>
    <n v="355"/>
    <x v="1"/>
    <s v="NTP_lungneo_noael_loael"/>
    <s v="10101-97-0"/>
    <m/>
    <s v="NTP"/>
    <m/>
    <x v="43"/>
    <x v="31"/>
    <x v="0"/>
    <s v="2 year"/>
    <s v="2 years"/>
    <s v="Lung"/>
    <s v="Neoplasia incidence"/>
    <s v="Rat"/>
    <s v="F 344/N"/>
    <s v="F"/>
    <n v="0.5"/>
    <m/>
    <m/>
    <m/>
    <s v="mg/m3"/>
    <s v="N"/>
    <s v="N"/>
    <m/>
    <m/>
    <m/>
    <s v="NA"/>
    <n v="500"/>
    <s v="NA"/>
    <m/>
    <m/>
    <m/>
    <x v="1"/>
    <s v=""/>
    <m/>
    <s v="Excluded because a BMDL is required for an OEB"/>
    <x v="3"/>
    <m/>
    <m/>
    <m/>
    <x v="1"/>
    <n v="3"/>
    <m/>
    <m/>
    <s v="N"/>
    <s v="N"/>
    <s v="Y"/>
    <s v="N"/>
    <n v="0"/>
    <n v="0"/>
    <n v="1"/>
    <n v="0"/>
  </r>
  <r>
    <n v="356"/>
    <x v="1"/>
    <s v="NTP_lungneo_noael_loael"/>
    <s v="10101-97-0"/>
    <m/>
    <s v="NTP"/>
    <m/>
    <x v="43"/>
    <x v="31"/>
    <x v="0"/>
    <s v="2 year"/>
    <s v="2 years"/>
    <s v="Lung"/>
    <s v="Neoplasia incidence"/>
    <s v="Rat"/>
    <s v="F 344/N"/>
    <s v="M"/>
    <n v="0.5"/>
    <m/>
    <m/>
    <m/>
    <s v="mg/m3"/>
    <s v="N"/>
    <s v="N"/>
    <m/>
    <m/>
    <m/>
    <s v="NA"/>
    <n v="500"/>
    <s v="NA"/>
    <m/>
    <m/>
    <m/>
    <x v="1"/>
    <s v=""/>
    <m/>
    <s v="Excluded because a BMDL is required for an OEB"/>
    <x v="3"/>
    <m/>
    <m/>
    <m/>
    <x v="1"/>
    <n v="3"/>
    <m/>
    <m/>
    <s v="N"/>
    <s v="N"/>
    <s v="Y"/>
    <s v="N"/>
    <n v="0"/>
    <n v="0"/>
    <n v="1"/>
    <n v="0"/>
  </r>
  <r>
    <n v="357"/>
    <x v="1"/>
    <s v="NTP_lungneo_noael_loael"/>
    <s v="12035-72-2"/>
    <m/>
    <s v="NTP"/>
    <m/>
    <x v="40"/>
    <x v="33"/>
    <x v="0"/>
    <s v="2 year"/>
    <s v="2 years"/>
    <s v="Lung"/>
    <s v="Neoplasia incidence"/>
    <s v="Mouse"/>
    <s v="B6C3F1"/>
    <s v="F"/>
    <n v="1.2"/>
    <m/>
    <m/>
    <m/>
    <s v="mg/m3"/>
    <s v="N"/>
    <s v="N"/>
    <m/>
    <m/>
    <m/>
    <s v="NA"/>
    <n v="1200"/>
    <s v="NA"/>
    <m/>
    <m/>
    <m/>
    <x v="1"/>
    <s v=""/>
    <m/>
    <s v="Excluded because a BMDL is required for an OEB"/>
    <x v="3"/>
    <m/>
    <m/>
    <m/>
    <x v="1"/>
    <n v="3"/>
    <m/>
    <m/>
    <s v="N"/>
    <s v="N"/>
    <s v="Y"/>
    <s v="N"/>
    <n v="0"/>
    <n v="0"/>
    <n v="1"/>
    <n v="0"/>
  </r>
  <r>
    <n v="358"/>
    <x v="1"/>
    <s v="NTP_lungneo_noael_loael"/>
    <s v="12035-72-2"/>
    <m/>
    <s v="NTP"/>
    <m/>
    <x v="40"/>
    <x v="33"/>
    <x v="0"/>
    <s v="2 year"/>
    <s v="2 years"/>
    <s v="Lung"/>
    <s v="Neoplasia incidence"/>
    <s v="Mouse"/>
    <s v="B6C3F1"/>
    <s v="M"/>
    <n v="1.2"/>
    <m/>
    <m/>
    <m/>
    <s v="mg/m3"/>
    <s v="N"/>
    <s v="N"/>
    <m/>
    <m/>
    <m/>
    <s v="NA"/>
    <n v="1200"/>
    <s v="NA"/>
    <m/>
    <m/>
    <m/>
    <x v="1"/>
    <s v=""/>
    <m/>
    <s v="Excluded because a BMDL is required for an OEB"/>
    <x v="3"/>
    <m/>
    <m/>
    <m/>
    <x v="1"/>
    <n v="3"/>
    <m/>
    <m/>
    <s v="N"/>
    <s v="N"/>
    <s v="Y"/>
    <s v="N"/>
    <n v="0"/>
    <n v="0"/>
    <n v="1"/>
    <n v="0"/>
  </r>
  <r>
    <n v="359"/>
    <x v="1"/>
    <s v="NTP_lungneo_noael_loael"/>
    <s v="1303-00-0"/>
    <m/>
    <s v="NTP"/>
    <m/>
    <x v="44"/>
    <x v="34"/>
    <x v="0"/>
    <s v="2 year"/>
    <s v="2 years"/>
    <s v="Lung"/>
    <s v="Neoplasia incidence"/>
    <s v="Mouse"/>
    <s v="B6C3F1"/>
    <s v="F"/>
    <n v="1"/>
    <m/>
    <m/>
    <m/>
    <s v="mg/m3"/>
    <s v="N"/>
    <s v="N"/>
    <m/>
    <m/>
    <m/>
    <s v="NA"/>
    <n v="1000"/>
    <s v="NA"/>
    <m/>
    <m/>
    <m/>
    <x v="1"/>
    <s v=""/>
    <m/>
    <s v="Excluded because a BMDL is required for an OEB"/>
    <x v="3"/>
    <m/>
    <m/>
    <m/>
    <x v="1"/>
    <n v="3"/>
    <m/>
    <m/>
    <s v="N"/>
    <s v="N"/>
    <s v="Y"/>
    <s v="N"/>
    <n v="0"/>
    <n v="0"/>
    <n v="1"/>
    <n v="0"/>
  </r>
  <r>
    <n v="360"/>
    <x v="1"/>
    <s v="NTP_lungneo_noael_loael"/>
    <s v="1303-00-0"/>
    <m/>
    <s v="NTP"/>
    <m/>
    <x v="44"/>
    <x v="34"/>
    <x v="0"/>
    <s v="2 year"/>
    <s v="2 years"/>
    <s v="Lung"/>
    <s v="Neoplasia incidence"/>
    <s v="Mouse"/>
    <s v="B6C3F1"/>
    <s v="M"/>
    <n v="1"/>
    <m/>
    <m/>
    <m/>
    <s v="mg/m3"/>
    <s v="N"/>
    <s v="N"/>
    <m/>
    <m/>
    <m/>
    <s v="NA"/>
    <n v="1000"/>
    <s v="NA"/>
    <m/>
    <m/>
    <m/>
    <x v="1"/>
    <s v=""/>
    <m/>
    <s v="Excluded because a BMDL is required for an OEB"/>
    <x v="3"/>
    <m/>
    <m/>
    <m/>
    <x v="1"/>
    <n v="3"/>
    <m/>
    <m/>
    <s v="N"/>
    <s v="N"/>
    <s v="Y"/>
    <s v="N"/>
    <n v="0"/>
    <n v="0"/>
    <n v="1"/>
    <n v="0"/>
  </r>
  <r>
    <n v="361"/>
    <x v="1"/>
    <s v="NTP_lungneo_noael_loael"/>
    <s v="1303-00-0"/>
    <m/>
    <s v="NTP"/>
    <m/>
    <x v="44"/>
    <x v="34"/>
    <x v="0"/>
    <s v="2 year"/>
    <s v="2 years"/>
    <s v="Lung"/>
    <s v="Neoplasia incidence"/>
    <s v="Rat"/>
    <s v="F 344/N"/>
    <s v="M"/>
    <n v="1"/>
    <m/>
    <m/>
    <m/>
    <s v="mg/m3"/>
    <s v="N"/>
    <s v="N"/>
    <m/>
    <m/>
    <m/>
    <s v="NA"/>
    <n v="1000"/>
    <s v="NA"/>
    <m/>
    <m/>
    <m/>
    <x v="1"/>
    <s v=""/>
    <m/>
    <s v="Excluded because a BMDL is required for an OEB"/>
    <x v="3"/>
    <m/>
    <m/>
    <m/>
    <x v="1"/>
    <n v="3"/>
    <m/>
    <m/>
    <s v="N"/>
    <s v="N"/>
    <s v="Y"/>
    <s v="N"/>
    <n v="0"/>
    <n v="0"/>
    <n v="1"/>
    <n v="0"/>
  </r>
  <r>
    <n v="362"/>
    <x v="1"/>
    <s v="NTP_lungneo_noael_loael"/>
    <s v="1309-64-4"/>
    <m/>
    <s v="NTP"/>
    <m/>
    <x v="41"/>
    <x v="35"/>
    <x v="0"/>
    <s v="2 year"/>
    <s v="2 years"/>
    <s v="Lung"/>
    <s v="Neoplasia incidence"/>
    <s v="Mouse"/>
    <s v="B6C3F1"/>
    <s v="F"/>
    <m/>
    <n v="3"/>
    <m/>
    <m/>
    <s v="mg/m3"/>
    <s v="N"/>
    <s v="N"/>
    <m/>
    <m/>
    <m/>
    <s v="NA"/>
    <s v="NA"/>
    <n v="300"/>
    <m/>
    <m/>
    <m/>
    <x v="3"/>
    <s v=""/>
    <m/>
    <s v="Excluded because a BMDL is required for an OEB"/>
    <x v="3"/>
    <m/>
    <m/>
    <m/>
    <x v="1"/>
    <n v="4"/>
    <m/>
    <m/>
    <s v="N"/>
    <s v="N"/>
    <s v="Y"/>
    <s v="N"/>
    <n v="0"/>
    <n v="0"/>
    <n v="1"/>
    <n v="0"/>
  </r>
  <r>
    <n v="363"/>
    <x v="1"/>
    <s v="NTP_lungneo_noael_loael"/>
    <s v="1313-27-5"/>
    <m/>
    <s v="NTP"/>
    <m/>
    <x v="45"/>
    <x v="36"/>
    <x v="0"/>
    <s v="2 year"/>
    <s v="2 years"/>
    <s v="Lung"/>
    <s v="Neoplasia incidence"/>
    <s v="Mouse"/>
    <s v="B6C3F1"/>
    <s v="M"/>
    <m/>
    <n v="10"/>
    <m/>
    <m/>
    <s v="mg/m3"/>
    <s v="N"/>
    <s v="N"/>
    <m/>
    <m/>
    <m/>
    <s v="NA"/>
    <s v="NA"/>
    <n v="1000"/>
    <m/>
    <m/>
    <m/>
    <x v="1"/>
    <s v=""/>
    <m/>
    <s v="Excluded because a BMDL is required for an OEB"/>
    <x v="3"/>
    <m/>
    <m/>
    <m/>
    <x v="1"/>
    <n v="3"/>
    <m/>
    <m/>
    <s v="N"/>
    <s v="N"/>
    <s v="Y"/>
    <s v="N"/>
    <n v="0"/>
    <n v="0"/>
    <n v="1"/>
    <n v="0"/>
  </r>
  <r>
    <n v="364"/>
    <x v="1"/>
    <s v="NTP_lungneo_noael_loael"/>
    <s v="1313-27-5"/>
    <m/>
    <s v="NTP"/>
    <m/>
    <x v="45"/>
    <x v="36"/>
    <x v="0"/>
    <s v="2 year"/>
    <s v="2 years"/>
    <s v="Lung"/>
    <s v="Neoplasia incidence"/>
    <s v="Rat"/>
    <s v="F 344/N"/>
    <s v="F"/>
    <n v="100"/>
    <m/>
    <m/>
    <m/>
    <s v="mg/m3"/>
    <s v="N"/>
    <s v="N"/>
    <m/>
    <m/>
    <m/>
    <s v="NA"/>
    <n v="100000"/>
    <s v="NA"/>
    <m/>
    <m/>
    <m/>
    <x v="6"/>
    <s v=""/>
    <m/>
    <s v="Excluded because a BMDL is required for an OEB"/>
    <x v="3"/>
    <m/>
    <m/>
    <m/>
    <x v="1"/>
    <n v="1"/>
    <m/>
    <m/>
    <s v="N"/>
    <s v="N"/>
    <s v="Y"/>
    <s v="N"/>
    <n v="0"/>
    <n v="0"/>
    <n v="1"/>
    <n v="0"/>
  </r>
  <r>
    <n v="365"/>
    <x v="1"/>
    <s v="NTP_lungneo_noael_loael"/>
    <s v="1313-27-5"/>
    <m/>
    <s v="NTP"/>
    <m/>
    <x v="45"/>
    <x v="36"/>
    <x v="0"/>
    <s v="2 year"/>
    <s v="2 years"/>
    <s v="Lung"/>
    <s v="Neoplasia incidence"/>
    <s v="Rat"/>
    <s v="F 344/N"/>
    <s v="M"/>
    <n v="100"/>
    <m/>
    <m/>
    <m/>
    <s v="mg/m3"/>
    <s v="N"/>
    <s v="N"/>
    <m/>
    <m/>
    <m/>
    <s v="NA"/>
    <n v="100000"/>
    <s v="NA"/>
    <m/>
    <m/>
    <m/>
    <x v="6"/>
    <s v=""/>
    <m/>
    <s v="Excluded because a BMDL is required for an OEB"/>
    <x v="3"/>
    <m/>
    <m/>
    <m/>
    <x v="1"/>
    <n v="1"/>
    <m/>
    <m/>
    <s v="N"/>
    <s v="N"/>
    <s v="Y"/>
    <s v="N"/>
    <n v="0"/>
    <n v="0"/>
    <n v="1"/>
    <n v="0"/>
  </r>
  <r>
    <n v="366"/>
    <x v="1"/>
    <s v="NTP_lungneo_noael_loael"/>
    <s v="1313-99-1"/>
    <m/>
    <s v="NTP"/>
    <s v="Y"/>
    <x v="42"/>
    <x v="37"/>
    <x v="0"/>
    <s v="2 year"/>
    <s v="2 years"/>
    <s v="Lung"/>
    <s v="Neoplasia incidence"/>
    <s v="Mouse"/>
    <s v="B6C3F1"/>
    <s v="F"/>
    <m/>
    <n v="1.25"/>
    <m/>
    <m/>
    <s v="mg/m3"/>
    <s v="N"/>
    <s v="N"/>
    <m/>
    <m/>
    <m/>
    <s v="NA"/>
    <s v="NA"/>
    <n v="125"/>
    <m/>
    <m/>
    <m/>
    <x v="3"/>
    <s v=""/>
    <m/>
    <s v="Excluded because a BMDL is required for an OEB"/>
    <x v="3"/>
    <m/>
    <m/>
    <m/>
    <x v="1"/>
    <n v="4"/>
    <m/>
    <m/>
    <s v="N"/>
    <s v="N"/>
    <s v="Y"/>
    <s v="N"/>
    <n v="0"/>
    <n v="0"/>
    <n v="1"/>
    <n v="0"/>
  </r>
  <r>
    <n v="367"/>
    <x v="1"/>
    <s v="NTP_lungneo_noael_loael"/>
    <s v="1313-99-1"/>
    <m/>
    <s v="NTP"/>
    <s v="Y"/>
    <x v="42"/>
    <x v="37"/>
    <x v="0"/>
    <s v="2 year"/>
    <s v="2 years"/>
    <s v="Lung"/>
    <s v="Neoplasia incidence"/>
    <s v="Mouse"/>
    <s v="B6C3F1"/>
    <s v="M"/>
    <n v="5"/>
    <m/>
    <m/>
    <m/>
    <s v="mg/m3"/>
    <s v="N"/>
    <s v="N"/>
    <m/>
    <m/>
    <m/>
    <s v="NA"/>
    <n v="5000"/>
    <s v="NA"/>
    <m/>
    <m/>
    <m/>
    <x v="0"/>
    <s v=""/>
    <m/>
    <s v="Excluded because a BMDL is required for an OEB"/>
    <x v="3"/>
    <m/>
    <m/>
    <m/>
    <x v="1"/>
    <n v="2"/>
    <m/>
    <m/>
    <s v="N"/>
    <s v="N"/>
    <s v="Y"/>
    <s v="N"/>
    <n v="0"/>
    <n v="0"/>
    <n v="1"/>
    <n v="0"/>
  </r>
  <r>
    <n v="368"/>
    <x v="1"/>
    <s v="NTP_lungneo_noael_loael"/>
    <s v="1314-62-1"/>
    <m/>
    <s v="NTP"/>
    <m/>
    <x v="24"/>
    <x v="38"/>
    <x v="0"/>
    <s v="2 year"/>
    <s v="2 years"/>
    <s v="Lung"/>
    <s v="Neoplasia incidence"/>
    <s v="Rat"/>
    <s v="F 344/N"/>
    <s v="F"/>
    <n v="2"/>
    <m/>
    <m/>
    <m/>
    <s v="mg/m3"/>
    <s v="N"/>
    <s v="N"/>
    <m/>
    <m/>
    <m/>
    <s v="NA"/>
    <n v="2000"/>
    <s v="NA"/>
    <m/>
    <m/>
    <m/>
    <x v="1"/>
    <s v=""/>
    <m/>
    <s v="Excluded because a BMDL is required for an OEB"/>
    <x v="3"/>
    <m/>
    <m/>
    <m/>
    <x v="1"/>
    <n v="3"/>
    <m/>
    <m/>
    <s v="N"/>
    <s v="N"/>
    <s v="Y"/>
    <s v="N"/>
    <n v="0"/>
    <n v="0"/>
    <n v="1"/>
    <n v="0"/>
  </r>
  <r>
    <n v="369"/>
    <x v="1"/>
    <s v="NTP_lungneo_noael_loael"/>
    <s v="1314-62-1"/>
    <m/>
    <s v="NTP"/>
    <m/>
    <x v="24"/>
    <x v="38"/>
    <x v="0"/>
    <s v="2 year"/>
    <s v="2 years"/>
    <s v="Lung"/>
    <s v="Neoplasia incidence"/>
    <s v="Rat"/>
    <s v="F 344/N"/>
    <s v="M"/>
    <n v="2"/>
    <m/>
    <m/>
    <m/>
    <s v="mg/m3"/>
    <s v="N"/>
    <s v="N"/>
    <m/>
    <m/>
    <m/>
    <s v="NA"/>
    <n v="2000"/>
    <s v="NA"/>
    <m/>
    <m/>
    <m/>
    <x v="1"/>
    <s v=""/>
    <m/>
    <s v="Excluded because a BMDL is required for an OEB"/>
    <x v="3"/>
    <m/>
    <m/>
    <m/>
    <x v="1"/>
    <n v="3"/>
    <m/>
    <m/>
    <s v="N"/>
    <s v="N"/>
    <s v="Y"/>
    <s v="N"/>
    <n v="0"/>
    <n v="0"/>
    <n v="1"/>
    <n v="0"/>
  </r>
  <r>
    <n v="370"/>
    <x v="1"/>
    <s v="NTP_lungneo_noael_loael"/>
    <s v="13765-19-0"/>
    <m/>
    <s v="NTP"/>
    <m/>
    <x v="25"/>
    <x v="39"/>
    <x v="0"/>
    <s v="2 year"/>
    <s v="2 years"/>
    <s v="Lung"/>
    <s v="Neoplasia incidence"/>
    <s v="Rat"/>
    <s v="Sprague Dawley"/>
    <s v="M"/>
    <n v="20"/>
    <m/>
    <m/>
    <m/>
    <s v="mg/m3"/>
    <s v="N"/>
    <s v="N"/>
    <m/>
    <m/>
    <m/>
    <s v="NA"/>
    <n v="20000"/>
    <s v="NA"/>
    <m/>
    <m/>
    <m/>
    <x v="0"/>
    <s v=""/>
    <m/>
    <s v="Excluded because a BMDL is required for an OEB"/>
    <x v="3"/>
    <m/>
    <m/>
    <m/>
    <x v="1"/>
    <n v="2"/>
    <m/>
    <m/>
    <s v="N"/>
    <s v="N"/>
    <s v="Y"/>
    <s v="N"/>
    <n v="0"/>
    <n v="0"/>
    <n v="1"/>
    <n v="0"/>
  </r>
  <r>
    <n v="371"/>
    <x v="1"/>
    <s v="NTP_lungneo_noael_loael"/>
    <s v="13765-19-0"/>
    <m/>
    <s v="NTP"/>
    <m/>
    <x v="25"/>
    <x v="39"/>
    <x v="0"/>
    <s v="2 year"/>
    <s v="2 years"/>
    <s v="Lung"/>
    <s v="Neoplasia incidence"/>
    <s v="Hamster"/>
    <s v="Syrian Golden"/>
    <s v="M"/>
    <n v="20"/>
    <m/>
    <m/>
    <m/>
    <s v="mg/m3"/>
    <s v="N"/>
    <s v="N"/>
    <m/>
    <m/>
    <m/>
    <s v="NA"/>
    <n v="20000"/>
    <s v="NA"/>
    <m/>
    <m/>
    <m/>
    <x v="0"/>
    <s v=""/>
    <m/>
    <s v="Excluded because a BMDL is required for an OEB"/>
    <x v="3"/>
    <m/>
    <m/>
    <m/>
    <x v="1"/>
    <n v="2"/>
    <m/>
    <m/>
    <s v="N"/>
    <s v="N"/>
    <s v="Y"/>
    <s v="N"/>
    <n v="0"/>
    <n v="0"/>
    <n v="1"/>
    <n v="0"/>
  </r>
  <r>
    <n v="372"/>
    <x v="1"/>
    <s v="NTP_lungneo_noael_loael"/>
    <s v="14807-96-6"/>
    <m/>
    <s v="NTP"/>
    <m/>
    <x v="26"/>
    <x v="40"/>
    <x v="0"/>
    <s v="2 year"/>
    <s v="2 years"/>
    <s v="Lung"/>
    <s v="Neoplasia incidence"/>
    <s v="Mouse"/>
    <s v="B6C3F1"/>
    <s v="F"/>
    <n v="18"/>
    <m/>
    <m/>
    <m/>
    <s v="mg/m3"/>
    <s v="N"/>
    <s v="N"/>
    <m/>
    <m/>
    <m/>
    <s v="NA"/>
    <n v="18000"/>
    <s v="NA"/>
    <m/>
    <m/>
    <m/>
    <x v="0"/>
    <s v=""/>
    <m/>
    <s v="Excluded because a BMDL is required for an OEB"/>
    <x v="3"/>
    <m/>
    <m/>
    <m/>
    <x v="1"/>
    <n v="2"/>
    <m/>
    <m/>
    <s v="N"/>
    <s v="N"/>
    <s v="Y"/>
    <s v="N"/>
    <n v="0"/>
    <n v="0"/>
    <n v="1"/>
    <n v="0"/>
  </r>
  <r>
    <n v="373"/>
    <x v="1"/>
    <s v="NTP_lungneo_noael_loael"/>
    <s v="14807-96-6"/>
    <m/>
    <s v="NTP"/>
    <m/>
    <x v="26"/>
    <x v="40"/>
    <x v="0"/>
    <s v="2 year"/>
    <s v="2 years"/>
    <s v="Lung"/>
    <s v="Neoplasia incidence"/>
    <s v="Mouse"/>
    <s v="B6C3F1"/>
    <s v="M"/>
    <n v="18"/>
    <m/>
    <m/>
    <m/>
    <s v="mg/m3"/>
    <s v="N"/>
    <s v="N"/>
    <m/>
    <m/>
    <m/>
    <s v="NA"/>
    <n v="18000"/>
    <s v="NA"/>
    <m/>
    <m/>
    <m/>
    <x v="0"/>
    <s v=""/>
    <m/>
    <s v="Excluded because a BMDL is required for an OEB"/>
    <x v="3"/>
    <m/>
    <m/>
    <m/>
    <x v="1"/>
    <n v="2"/>
    <m/>
    <m/>
    <s v="N"/>
    <s v="N"/>
    <s v="Y"/>
    <s v="N"/>
    <n v="0"/>
    <n v="0"/>
    <n v="1"/>
    <n v="0"/>
  </r>
  <r>
    <n v="374"/>
    <x v="1"/>
    <s v="NTP_lungneo_noael_loael"/>
    <s v="14807-96-6"/>
    <m/>
    <s v="NTP"/>
    <m/>
    <x v="26"/>
    <x v="40"/>
    <x v="0"/>
    <s v="2 year"/>
    <s v="2 years"/>
    <s v="Lung"/>
    <s v="Neoplasia incidence"/>
    <s v="Rat"/>
    <s v="F 344/N"/>
    <s v="M"/>
    <n v="18"/>
    <m/>
    <m/>
    <m/>
    <s v="mg/m3"/>
    <s v="N"/>
    <s v="N"/>
    <m/>
    <m/>
    <m/>
    <s v="NA"/>
    <n v="18000"/>
    <s v="NA"/>
    <m/>
    <m/>
    <m/>
    <x v="0"/>
    <s v=""/>
    <m/>
    <s v="Excluded because a BMDL is required for an OEB"/>
    <x v="3"/>
    <m/>
    <m/>
    <m/>
    <x v="1"/>
    <n v="2"/>
    <m/>
    <m/>
    <s v="N"/>
    <s v="N"/>
    <s v="Y"/>
    <s v="N"/>
    <n v="0"/>
    <n v="0"/>
    <n v="1"/>
    <n v="0"/>
  </r>
  <r>
    <n v="375"/>
    <x v="1"/>
    <s v="NTP_lungneo_noael_loael"/>
    <s v="22398-80-7"/>
    <m/>
    <s v="NTP"/>
    <m/>
    <x v="27"/>
    <x v="41"/>
    <x v="0"/>
    <s v="2 year"/>
    <s v="2 years"/>
    <s v="Lung"/>
    <s v="Neoplasia incidence"/>
    <s v="Mouse"/>
    <s v="B6C3F1"/>
    <s v="F"/>
    <n v="100"/>
    <m/>
    <m/>
    <m/>
    <s v="mg/m3"/>
    <s v="N"/>
    <s v="N"/>
    <m/>
    <m/>
    <m/>
    <s v="NA"/>
    <n v="100000"/>
    <s v="NA"/>
    <m/>
    <m/>
    <m/>
    <x v="6"/>
    <s v=""/>
    <m/>
    <s v="Excluded because a BMDL is required for an OEB"/>
    <x v="3"/>
    <m/>
    <m/>
    <m/>
    <x v="0"/>
    <n v="1"/>
    <m/>
    <m/>
    <s v="N"/>
    <s v="N"/>
    <s v="Y"/>
    <s v="N"/>
    <n v="0"/>
    <n v="0"/>
    <n v="1"/>
    <n v="0"/>
  </r>
  <r>
    <n v="376"/>
    <x v="1"/>
    <s v="NTP_lungneo_noael_loael"/>
    <s v="22398-80-7"/>
    <m/>
    <s v="NTP"/>
    <m/>
    <x v="27"/>
    <x v="41"/>
    <x v="0"/>
    <s v="2 year"/>
    <s v="2 years"/>
    <s v="Lung"/>
    <s v="Neoplasia incidence"/>
    <s v="Mouse"/>
    <s v="B6C3F1"/>
    <s v="M"/>
    <n v="0.3"/>
    <m/>
    <m/>
    <m/>
    <s v="mg/m3"/>
    <s v="N"/>
    <s v="N"/>
    <m/>
    <m/>
    <m/>
    <s v="NA"/>
    <n v="300"/>
    <s v="NA"/>
    <m/>
    <m/>
    <m/>
    <x v="3"/>
    <s v=""/>
    <m/>
    <s v="Excluded because a BMDL is required for an OEB"/>
    <x v="3"/>
    <m/>
    <m/>
    <m/>
    <x v="0"/>
    <n v="4"/>
    <m/>
    <m/>
    <s v="N"/>
    <s v="N"/>
    <s v="Y"/>
    <s v="N"/>
    <n v="0"/>
    <n v="0"/>
    <n v="1"/>
    <n v="0"/>
  </r>
  <r>
    <n v="377"/>
    <x v="1"/>
    <s v="NTP_lungneo_noael_loael"/>
    <s v="2698-41-1"/>
    <m/>
    <s v="NTP"/>
    <m/>
    <x v="28"/>
    <x v="42"/>
    <x v="0"/>
    <s v="2 year"/>
    <s v="2 years"/>
    <s v="Lung"/>
    <s v="Neoplasia incidence"/>
    <s v="Mouse"/>
    <s v="B6C3F1"/>
    <s v="F"/>
    <n v="1.5"/>
    <m/>
    <m/>
    <m/>
    <s v="mg/m3"/>
    <s v="N"/>
    <s v="N"/>
    <m/>
    <m/>
    <m/>
    <s v="NA"/>
    <n v="1500"/>
    <s v="NA"/>
    <m/>
    <m/>
    <m/>
    <x v="1"/>
    <s v=""/>
    <m/>
    <s v="Excluded because a BMDL is required for an OEB"/>
    <x v="3"/>
    <m/>
    <m/>
    <m/>
    <x v="1"/>
    <n v="3"/>
    <m/>
    <m/>
    <s v="N"/>
    <s v="N"/>
    <s v="Y"/>
    <s v="N"/>
    <n v="0"/>
    <n v="0"/>
    <n v="1"/>
    <n v="0"/>
  </r>
  <r>
    <n v="378"/>
    <x v="1"/>
    <s v="NTP_lungneo_noael_loael"/>
    <s v="2698-41-1"/>
    <m/>
    <s v="NTP"/>
    <m/>
    <x v="28"/>
    <x v="42"/>
    <x v="0"/>
    <s v="2 year"/>
    <s v="2 years"/>
    <s v="Lung"/>
    <s v="Neoplasia incidence"/>
    <s v="Mouse"/>
    <s v="B6C3F1"/>
    <s v="M"/>
    <n v="1.5"/>
    <m/>
    <m/>
    <m/>
    <s v="mg/m3"/>
    <s v="N"/>
    <s v="N"/>
    <m/>
    <m/>
    <m/>
    <s v="NA"/>
    <n v="1500"/>
    <s v="NA"/>
    <m/>
    <m/>
    <m/>
    <x v="1"/>
    <s v=""/>
    <m/>
    <s v="Excluded because a BMDL is required for an OEB"/>
    <x v="3"/>
    <m/>
    <m/>
    <m/>
    <x v="1"/>
    <n v="3"/>
    <m/>
    <m/>
    <s v="N"/>
    <s v="N"/>
    <s v="Y"/>
    <s v="N"/>
    <n v="0"/>
    <n v="0"/>
    <n v="1"/>
    <n v="0"/>
  </r>
  <r>
    <n v="379"/>
    <x v="1"/>
    <s v="NTP_lungneo_noael_loael"/>
    <s v="2698-41-1"/>
    <m/>
    <s v="NTP"/>
    <m/>
    <x v="28"/>
    <x v="42"/>
    <x v="0"/>
    <s v="2 year"/>
    <s v="2 years"/>
    <s v="Lung"/>
    <s v="Neoplasia incidence"/>
    <s v="Rat"/>
    <s v="F 344/N"/>
    <s v="F"/>
    <n v="0.75"/>
    <m/>
    <m/>
    <m/>
    <s v="mg/m3"/>
    <s v="N"/>
    <s v="N"/>
    <m/>
    <m/>
    <m/>
    <s v="NA"/>
    <n v="750"/>
    <s v="NA"/>
    <m/>
    <m/>
    <m/>
    <x v="1"/>
    <s v=""/>
    <m/>
    <s v="Excluded because a BMDL is required for an OEB"/>
    <x v="3"/>
    <m/>
    <m/>
    <m/>
    <x v="1"/>
    <n v="3"/>
    <m/>
    <m/>
    <s v="N"/>
    <s v="N"/>
    <s v="Y"/>
    <s v="N"/>
    <n v="0"/>
    <n v="0"/>
    <n v="1"/>
    <n v="0"/>
  </r>
  <r>
    <n v="380"/>
    <x v="1"/>
    <s v="NTP_lungneo_noael_loael"/>
    <s v="2698-41-1"/>
    <m/>
    <s v="NTP"/>
    <m/>
    <x v="28"/>
    <x v="42"/>
    <x v="0"/>
    <s v="2 year"/>
    <s v="2 years"/>
    <s v="Lung"/>
    <s v="Neoplasia incidence"/>
    <s v="Rat"/>
    <s v="F 344/N"/>
    <s v="M"/>
    <n v="0.75"/>
    <m/>
    <m/>
    <m/>
    <s v="mg/m3"/>
    <s v="N"/>
    <s v="N"/>
    <m/>
    <m/>
    <m/>
    <s v="NA"/>
    <n v="750"/>
    <s v="NA"/>
    <m/>
    <m/>
    <m/>
    <x v="1"/>
    <s v=""/>
    <m/>
    <s v="Excluded because a BMDL is required for an OEB"/>
    <x v="3"/>
    <m/>
    <m/>
    <m/>
    <x v="1"/>
    <n v="3"/>
    <m/>
    <m/>
    <s v="N"/>
    <s v="N"/>
    <s v="Y"/>
    <s v="N"/>
    <n v="0"/>
    <n v="0"/>
    <n v="1"/>
    <n v="0"/>
  </r>
  <r>
    <n v="381"/>
    <x v="1"/>
    <s v="NTP_lungneo_noael_loael"/>
    <s v="643-79-8"/>
    <m/>
    <s v="NTP"/>
    <m/>
    <x v="29"/>
    <x v="43"/>
    <x v="0"/>
    <s v="2 year"/>
    <s v="2 years"/>
    <s v="Lung"/>
    <s v="Neoplasia incidence"/>
    <s v="Mouse"/>
    <s v="B6C3F1"/>
    <s v="F"/>
    <n v="7"/>
    <m/>
    <m/>
    <m/>
    <s v="ppm"/>
    <s v="N"/>
    <s v="N"/>
    <m/>
    <m/>
    <m/>
    <s v="NA"/>
    <n v="7"/>
    <s v="NA"/>
    <m/>
    <m/>
    <m/>
    <x v="4"/>
    <s v=""/>
    <m/>
    <s v="Excluded because a BMDL is required for an OEB"/>
    <x v="3"/>
    <m/>
    <m/>
    <m/>
    <x v="1"/>
    <n v="5"/>
    <m/>
    <m/>
    <s v="N"/>
    <s v="N"/>
    <s v="Y"/>
    <s v="N"/>
    <n v="0"/>
    <n v="0"/>
    <n v="1"/>
    <n v="0"/>
  </r>
  <r>
    <n v="382"/>
    <x v="1"/>
    <s v="NTP_lungneo_noael_loael"/>
    <s v="7440-47-3"/>
    <m/>
    <s v="NTP"/>
    <m/>
    <x v="30"/>
    <x v="44"/>
    <x v="0"/>
    <s v="2 year"/>
    <s v="2 years"/>
    <s v="Lung"/>
    <s v="Neoplasia incidence"/>
    <s v="Hamster"/>
    <s v="Syrian Golden"/>
    <s v="M"/>
    <n v="20"/>
    <m/>
    <m/>
    <m/>
    <s v="mg/m3"/>
    <s v="N"/>
    <s v="N"/>
    <m/>
    <m/>
    <m/>
    <s v="NA"/>
    <n v="20000"/>
    <s v="NA"/>
    <m/>
    <m/>
    <m/>
    <x v="0"/>
    <s v=""/>
    <m/>
    <s v="Excluded because a BMDL is required for an OEB"/>
    <x v="3"/>
    <m/>
    <m/>
    <m/>
    <x v="1"/>
    <n v="2"/>
    <m/>
    <m/>
    <s v="N"/>
    <s v="N"/>
    <s v="Y"/>
    <s v="N"/>
    <n v="0"/>
    <n v="0"/>
    <n v="1"/>
    <n v="0"/>
  </r>
  <r>
    <n v="383"/>
    <x v="1"/>
    <s v="NTP_lungneo_noael_loael"/>
    <s v="7440-48-4"/>
    <m/>
    <s v="NTP"/>
    <m/>
    <x v="19"/>
    <x v="45"/>
    <x v="0"/>
    <s v="2 year"/>
    <s v="2 years"/>
    <s v="Lung"/>
    <s v="Neoplasia incidence"/>
    <s v="Mouse"/>
    <s v="B6C3F1"/>
    <s v="F"/>
    <n v="40"/>
    <m/>
    <m/>
    <m/>
    <s v="mg/m3"/>
    <s v="N"/>
    <s v="N"/>
    <m/>
    <m/>
    <m/>
    <s v="NA"/>
    <n v="40000"/>
    <s v="NA"/>
    <m/>
    <m/>
    <m/>
    <x v="6"/>
    <s v=""/>
    <m/>
    <s v="Excluded because a BMDL is required for an OEB"/>
    <x v="3"/>
    <m/>
    <m/>
    <m/>
    <x v="1"/>
    <n v="1"/>
    <m/>
    <m/>
    <s v="N"/>
    <s v="N"/>
    <s v="Y"/>
    <s v="N"/>
    <n v="0"/>
    <n v="0"/>
    <n v="1"/>
    <n v="0"/>
  </r>
  <r>
    <n v="384"/>
    <x v="1"/>
    <s v="NTP_lungneo_noael_loael"/>
    <s v="BLASTINGSAND"/>
    <m/>
    <s v="NTP"/>
    <m/>
    <x v="31"/>
    <x v="46"/>
    <x v="0"/>
    <s v="2 year"/>
    <s v="2 years"/>
    <s v="Lung"/>
    <s v="Neoplasia incidence"/>
    <s v="Rat"/>
    <s v="F344/N Tac"/>
    <s v="M"/>
    <m/>
    <n v="3"/>
    <m/>
    <m/>
    <s v="mg/m3"/>
    <s v="N"/>
    <s v="N"/>
    <m/>
    <m/>
    <m/>
    <s v="NA"/>
    <s v="NA"/>
    <n v="300"/>
    <m/>
    <m/>
    <m/>
    <x v="3"/>
    <s v=""/>
    <m/>
    <s v="Excluded because a BMDL is required for an OEB"/>
    <x v="3"/>
    <m/>
    <m/>
    <m/>
    <x v="1"/>
    <n v="4"/>
    <m/>
    <m/>
    <s v="N"/>
    <s v="N"/>
    <s v="Y"/>
    <s v="N"/>
    <n v="0"/>
    <n v="0"/>
    <n v="1"/>
    <n v="0"/>
  </r>
  <r>
    <n v="385"/>
    <x v="1"/>
    <s v="NTP_lungneo_noael_loael"/>
    <s v="13983-17-0"/>
    <m/>
    <s v="NTP"/>
    <m/>
    <x v="37"/>
    <x v="52"/>
    <x v="0"/>
    <s v="2 year"/>
    <s v="2 years"/>
    <s v="Lung"/>
    <s v="Neoplasia incidence"/>
    <s v="Rat"/>
    <s v="F 344/N"/>
    <s v="M"/>
    <n v="10"/>
    <m/>
    <m/>
    <m/>
    <s v="mg/m3"/>
    <s v="N"/>
    <s v="N"/>
    <m/>
    <m/>
    <m/>
    <s v="NA"/>
    <n v="10000"/>
    <s v="NA"/>
    <m/>
    <m/>
    <m/>
    <x v="0"/>
    <s v=""/>
    <m/>
    <s v="Excluded because a BMDL is required for an OEB"/>
    <x v="3"/>
    <m/>
    <m/>
    <m/>
    <x v="1"/>
    <n v="2"/>
    <m/>
    <m/>
    <s v="N"/>
    <s v="N"/>
    <s v="Y"/>
    <s v="N"/>
    <n v="0"/>
    <n v="0"/>
    <n v="1"/>
    <n v="0"/>
  </r>
  <r>
    <n v="386"/>
    <x v="1"/>
    <s v="NTP_lungneo_noael_loael"/>
    <s v="13983-17-0"/>
    <m/>
    <s v="NTP"/>
    <m/>
    <x v="37"/>
    <x v="52"/>
    <x v="0"/>
    <s v="2 year"/>
    <s v="2 years"/>
    <s v="Lung"/>
    <s v="Neoplasia incidence"/>
    <s v="Rat"/>
    <s v="F 344/N"/>
    <s v="M"/>
    <m/>
    <n v="10"/>
    <m/>
    <m/>
    <s v="mg/m3"/>
    <s v="N"/>
    <s v="N"/>
    <m/>
    <m/>
    <m/>
    <s v="NA"/>
    <s v="NA"/>
    <n v="1000"/>
    <m/>
    <m/>
    <m/>
    <x v="1"/>
    <s v=""/>
    <m/>
    <s v="Excluded because a BMDL is required for an OEB"/>
    <x v="3"/>
    <m/>
    <m/>
    <m/>
    <x v="1"/>
    <n v="3"/>
    <m/>
    <m/>
    <s v="N"/>
    <s v="N"/>
    <s v="Y"/>
    <s v="N"/>
    <n v="0"/>
    <n v="0"/>
    <n v="1"/>
    <n v="0"/>
  </r>
  <r>
    <n v="387"/>
    <x v="1"/>
    <s v="NTP_lungneo_noael_loael"/>
    <s v="Nik95"/>
    <s v="https://doi.org/10.1006/faat.1995.1042"/>
    <s v="NTP"/>
    <s v="Y"/>
    <x v="4"/>
    <x v="54"/>
    <x v="0"/>
    <s v="2 year"/>
    <s v="2 years"/>
    <s v="Lung"/>
    <s v="Neoplasia incidence"/>
    <s v="Rat"/>
    <s v="F344/N"/>
    <s v="M"/>
    <n v="6.6"/>
    <m/>
    <m/>
    <m/>
    <s v="mg/m3"/>
    <s v="N"/>
    <s v="N"/>
    <m/>
    <m/>
    <m/>
    <s v="NA"/>
    <n v="6600"/>
    <s v="NA"/>
    <m/>
    <m/>
    <m/>
    <x v="0"/>
    <s v=""/>
    <m/>
    <s v="Excluded because a BMDL is required for an OEB"/>
    <x v="3"/>
    <m/>
    <m/>
    <m/>
    <x v="0"/>
    <n v="2"/>
    <m/>
    <m/>
    <s v="N"/>
    <s v="N"/>
    <s v="Y"/>
    <s v="N"/>
    <n v="0"/>
    <n v="0"/>
    <n v="1"/>
    <n v="0"/>
  </r>
  <r>
    <n v="388"/>
    <x v="1"/>
    <s v="NTP_lungneo_noael_loael"/>
    <s v="Hein95"/>
    <m/>
    <s v="NTP"/>
    <m/>
    <x v="4"/>
    <x v="57"/>
    <x v="0"/>
    <s v="2 year"/>
    <s v="2 years"/>
    <s v="Lung"/>
    <s v="Neoplasia incidence"/>
    <s v="Rat"/>
    <s v="Wistar"/>
    <s v="F"/>
    <n v="5.4"/>
    <m/>
    <m/>
    <m/>
    <s v="mg/m3"/>
    <s v="N"/>
    <s v="N"/>
    <m/>
    <m/>
    <m/>
    <s v="NA"/>
    <n v="5400"/>
    <s v="NA"/>
    <m/>
    <m/>
    <m/>
    <x v="0"/>
    <s v=""/>
    <m/>
    <s v="Excluded because a BMDL is required for an OEB"/>
    <x v="3"/>
    <m/>
    <m/>
    <m/>
    <x v="0"/>
    <n v="2"/>
    <m/>
    <m/>
    <s v="N"/>
    <s v="N"/>
    <s v="Y"/>
    <s v="N"/>
    <n v="0"/>
    <n v="0"/>
    <n v="1"/>
    <n v="0"/>
  </r>
  <r>
    <n v="389"/>
    <x v="1"/>
    <s v="NTP_lungneo_noael_loael"/>
    <s v="102-54-5"/>
    <m/>
    <s v="NTP"/>
    <m/>
    <x v="17"/>
    <x v="32"/>
    <x v="0"/>
    <s v="3 month"/>
    <s v="3 months"/>
    <s v="Lung"/>
    <s v="Neoplasia incidence"/>
    <s v="Mouse"/>
    <s v="B6C3F1"/>
    <s v="F"/>
    <n v="30"/>
    <m/>
    <m/>
    <m/>
    <s v="mg/m3"/>
    <s v="N"/>
    <s v="N"/>
    <m/>
    <m/>
    <m/>
    <s v="NA"/>
    <n v="30000"/>
    <s v="NA"/>
    <m/>
    <m/>
    <m/>
    <x v="0"/>
    <s v=""/>
    <m/>
    <s v="Excluded because duration is &lt;2yr and endpoint is neoplasia"/>
    <x v="3"/>
    <m/>
    <m/>
    <m/>
    <x v="1"/>
    <n v="2"/>
    <m/>
    <m/>
    <s v="N"/>
    <s v="Y"/>
    <s v="N"/>
    <s v="N"/>
    <n v="0"/>
    <n v="1"/>
    <n v="0"/>
    <n v="0"/>
  </r>
  <r>
    <n v="390"/>
    <x v="1"/>
    <s v="NTP_lungneo_noael_loael"/>
    <s v="102-54-5"/>
    <m/>
    <s v="NTP"/>
    <m/>
    <x v="17"/>
    <x v="32"/>
    <x v="0"/>
    <s v="3 month"/>
    <s v="3 months"/>
    <s v="Lung"/>
    <s v="Neoplasia incidence"/>
    <s v="Mouse"/>
    <s v="B6C3F1"/>
    <s v="M"/>
    <n v="30"/>
    <m/>
    <m/>
    <m/>
    <s v="mg/m3"/>
    <s v="N"/>
    <s v="N"/>
    <m/>
    <m/>
    <m/>
    <s v="NA"/>
    <n v="30000"/>
    <s v="NA"/>
    <m/>
    <m/>
    <m/>
    <x v="0"/>
    <s v=""/>
    <m/>
    <s v="Excluded because duration is &lt;2yr and endpoint is neoplasia"/>
    <x v="3"/>
    <m/>
    <m/>
    <m/>
    <x v="1"/>
    <n v="2"/>
    <m/>
    <m/>
    <s v="N"/>
    <s v="Y"/>
    <s v="N"/>
    <s v="N"/>
    <n v="0"/>
    <n v="1"/>
    <n v="0"/>
    <n v="0"/>
  </r>
  <r>
    <n v="391"/>
    <x v="1"/>
    <s v="NTP_lungneo_noael_loael"/>
    <s v="102-54-5"/>
    <m/>
    <s v="NTP"/>
    <m/>
    <x v="17"/>
    <x v="32"/>
    <x v="0"/>
    <s v="3 month"/>
    <s v="3 months"/>
    <s v="Lung"/>
    <s v="Neoplasia incidence"/>
    <s v="Rat"/>
    <s v="F 344/N"/>
    <s v="F"/>
    <n v="30"/>
    <m/>
    <m/>
    <m/>
    <s v="mg/m3"/>
    <s v="N"/>
    <s v="N"/>
    <m/>
    <m/>
    <m/>
    <s v="NA"/>
    <n v="30000"/>
    <s v="NA"/>
    <m/>
    <m/>
    <m/>
    <x v="0"/>
    <s v=""/>
    <m/>
    <s v="Excluded because duration is &lt;2yr and endpoint is neoplasia"/>
    <x v="3"/>
    <m/>
    <m/>
    <m/>
    <x v="1"/>
    <n v="2"/>
    <m/>
    <m/>
    <s v="N"/>
    <s v="Y"/>
    <s v="N"/>
    <s v="N"/>
    <n v="0"/>
    <n v="1"/>
    <n v="0"/>
    <n v="0"/>
  </r>
  <r>
    <n v="392"/>
    <x v="1"/>
    <s v="NTP_lungneo_noael_loael"/>
    <s v="102-54-5"/>
    <m/>
    <s v="NTP"/>
    <m/>
    <x v="17"/>
    <x v="32"/>
    <x v="0"/>
    <s v="3 month"/>
    <s v="3 months"/>
    <s v="Lung"/>
    <s v="Neoplasia incidence"/>
    <s v="Rat"/>
    <s v="F 344/N"/>
    <s v="M"/>
    <n v="30"/>
    <m/>
    <m/>
    <m/>
    <s v="mg/m3"/>
    <s v="N"/>
    <s v="N"/>
    <m/>
    <m/>
    <m/>
    <s v="NA"/>
    <n v="30000"/>
    <s v="NA"/>
    <m/>
    <m/>
    <m/>
    <x v="0"/>
    <s v=""/>
    <m/>
    <s v="Excluded because duration is &lt;2yr and endpoint is neoplasia"/>
    <x v="3"/>
    <m/>
    <m/>
    <m/>
    <x v="1"/>
    <n v="2"/>
    <m/>
    <m/>
    <s v="N"/>
    <s v="Y"/>
    <s v="N"/>
    <s v="N"/>
    <n v="0"/>
    <n v="1"/>
    <n v="0"/>
    <n v="0"/>
  </r>
  <r>
    <n v="393"/>
    <x v="1"/>
    <s v="NTP_lungneo_noael_loael"/>
    <s v="1314-62-1"/>
    <m/>
    <s v="NTP"/>
    <m/>
    <x v="24"/>
    <x v="38"/>
    <x v="0"/>
    <s v="3 month"/>
    <s v="3 months"/>
    <s v="Lung"/>
    <s v="Neoplasia incidence"/>
    <s v="Mouse"/>
    <s v="B6C3F1"/>
    <s v="F"/>
    <n v="16"/>
    <m/>
    <m/>
    <m/>
    <s v="mg/m3"/>
    <s v="N"/>
    <s v="N"/>
    <m/>
    <m/>
    <m/>
    <s v="NA"/>
    <n v="16000"/>
    <s v="NA"/>
    <m/>
    <m/>
    <m/>
    <x v="0"/>
    <s v=""/>
    <m/>
    <s v="Excluded because duration is &lt;2yr and endpoint is neoplasia"/>
    <x v="3"/>
    <m/>
    <m/>
    <m/>
    <x v="1"/>
    <n v="2"/>
    <m/>
    <m/>
    <s v="N"/>
    <s v="Y"/>
    <s v="N"/>
    <s v="N"/>
    <n v="0"/>
    <n v="1"/>
    <n v="0"/>
    <n v="0"/>
  </r>
  <r>
    <n v="394"/>
    <x v="1"/>
    <s v="NTP_lungneo_noael_loael"/>
    <s v="1314-62-1"/>
    <m/>
    <s v="NTP"/>
    <m/>
    <x v="24"/>
    <x v="38"/>
    <x v="0"/>
    <s v="3 month"/>
    <s v="3 months"/>
    <s v="Lung"/>
    <s v="Neoplasia incidence"/>
    <s v="Mouse"/>
    <s v="B6C3F1"/>
    <s v="M"/>
    <n v="16"/>
    <m/>
    <m/>
    <m/>
    <s v="mg/m3"/>
    <s v="N"/>
    <s v="N"/>
    <m/>
    <m/>
    <m/>
    <s v="NA"/>
    <n v="16000"/>
    <s v="NA"/>
    <m/>
    <m/>
    <m/>
    <x v="0"/>
    <s v=""/>
    <m/>
    <s v="Excluded because duration is &lt;2yr and endpoint is neoplasia"/>
    <x v="3"/>
    <m/>
    <m/>
    <m/>
    <x v="1"/>
    <n v="2"/>
    <m/>
    <m/>
    <s v="N"/>
    <s v="Y"/>
    <s v="N"/>
    <s v="N"/>
    <n v="0"/>
    <n v="1"/>
    <n v="0"/>
    <n v="0"/>
  </r>
  <r>
    <n v="395"/>
    <x v="1"/>
    <s v="NTP_lungneo_noael_loael"/>
    <s v="1314-62-1"/>
    <m/>
    <s v="NTP"/>
    <m/>
    <x v="24"/>
    <x v="38"/>
    <x v="0"/>
    <s v="3 month"/>
    <s v="3 months"/>
    <s v="Lung"/>
    <s v="Neoplasia incidence"/>
    <s v="Rat"/>
    <s v="F 344/N"/>
    <s v="M"/>
    <n v="16"/>
    <m/>
    <m/>
    <m/>
    <s v="mg/m3"/>
    <s v="N"/>
    <s v="N"/>
    <m/>
    <m/>
    <m/>
    <s v="NA"/>
    <n v="16000"/>
    <s v="NA"/>
    <m/>
    <m/>
    <m/>
    <x v="0"/>
    <s v=""/>
    <m/>
    <s v="Excluded because duration is &lt;2yr and endpoint is neoplasia"/>
    <x v="3"/>
    <m/>
    <m/>
    <m/>
    <x v="1"/>
    <n v="2"/>
    <m/>
    <m/>
    <s v="N"/>
    <s v="Y"/>
    <s v="N"/>
    <s v="N"/>
    <n v="0"/>
    <n v="1"/>
    <n v="0"/>
    <n v="0"/>
  </r>
  <r>
    <n v="396"/>
    <x v="1"/>
    <s v="NTP_lungneo_noael_loael"/>
    <s v="1314-62-1"/>
    <m/>
    <s v="NTP"/>
    <m/>
    <x v="24"/>
    <x v="38"/>
    <x v="0"/>
    <s v="3 month"/>
    <s v="3 months"/>
    <s v="Lung"/>
    <s v="Neoplasia incidence"/>
    <s v="Rat"/>
    <s v="F 344/N"/>
    <s v="F"/>
    <n v="16"/>
    <m/>
    <m/>
    <m/>
    <s v="mg/m3"/>
    <s v="N"/>
    <s v="N"/>
    <m/>
    <m/>
    <m/>
    <s v="NA"/>
    <n v="16000"/>
    <s v="NA"/>
    <m/>
    <m/>
    <m/>
    <x v="0"/>
    <s v=""/>
    <m/>
    <s v="Excluded because duration is &lt;2yr and endpoint is neoplasia"/>
    <x v="3"/>
    <m/>
    <m/>
    <m/>
    <x v="1"/>
    <n v="2"/>
    <m/>
    <m/>
    <s v="N"/>
    <s v="Y"/>
    <s v="N"/>
    <s v="N"/>
    <n v="0"/>
    <n v="1"/>
    <n v="0"/>
    <n v="0"/>
  </r>
  <r>
    <n v="397"/>
    <x v="1"/>
    <s v="NTP_lungneo_noael_loael"/>
    <s v="22398-80-7"/>
    <m/>
    <s v="NTP"/>
    <m/>
    <x v="27"/>
    <x v="41"/>
    <x v="0"/>
    <s v="3 month"/>
    <s v="3 months"/>
    <s v="Lung"/>
    <s v="Neoplasia incidence"/>
    <s v="Mouse"/>
    <s v="B6C3F1"/>
    <s v="M"/>
    <n v="100"/>
    <m/>
    <m/>
    <m/>
    <s v="mg/m3"/>
    <s v="N"/>
    <s v="N"/>
    <m/>
    <m/>
    <m/>
    <s v="NA"/>
    <n v="100000"/>
    <s v="NA"/>
    <m/>
    <m/>
    <m/>
    <x v="6"/>
    <s v=""/>
    <m/>
    <s v="Excluded because duration is &lt;2yr and endpoint is neoplasia"/>
    <x v="3"/>
    <m/>
    <m/>
    <m/>
    <x v="0"/>
    <n v="1"/>
    <m/>
    <m/>
    <s v="N"/>
    <s v="Y"/>
    <s v="N"/>
    <s v="N"/>
    <n v="0"/>
    <n v="1"/>
    <n v="0"/>
    <n v="0"/>
  </r>
  <r>
    <n v="398"/>
    <x v="1"/>
    <s v="NTP_lungneo_noael_loael"/>
    <s v="22398-80-7"/>
    <m/>
    <s v="NTP"/>
    <m/>
    <x v="27"/>
    <x v="41"/>
    <x v="0"/>
    <s v="3 month"/>
    <s v="3 months"/>
    <s v="Lung"/>
    <s v="Neoplasia incidence"/>
    <s v="Rat"/>
    <s v="F 344/N"/>
    <s v="F"/>
    <n v="100"/>
    <m/>
    <m/>
    <m/>
    <s v="mg/m3"/>
    <s v="N"/>
    <s v="N"/>
    <m/>
    <m/>
    <m/>
    <s v="NA"/>
    <n v="100000"/>
    <s v="NA"/>
    <m/>
    <m/>
    <m/>
    <x v="6"/>
    <s v=""/>
    <m/>
    <s v="Excluded because duration is &lt;2yr and endpoint is neoplasia"/>
    <x v="3"/>
    <m/>
    <m/>
    <m/>
    <x v="0"/>
    <n v="1"/>
    <m/>
    <m/>
    <s v="N"/>
    <s v="Y"/>
    <s v="N"/>
    <s v="N"/>
    <n v="0"/>
    <n v="1"/>
    <n v="0"/>
    <n v="0"/>
  </r>
  <r>
    <n v="399"/>
    <x v="1"/>
    <s v="NTP_lungneo_noael_loael"/>
    <s v="22398-80-7"/>
    <m/>
    <s v="NTP"/>
    <m/>
    <x v="27"/>
    <x v="41"/>
    <x v="0"/>
    <s v="3 month"/>
    <s v="3 months"/>
    <s v="Lung"/>
    <s v="Neoplasia incidence"/>
    <s v="Rat"/>
    <s v="F 344/N"/>
    <s v="M"/>
    <n v="100"/>
    <m/>
    <m/>
    <m/>
    <s v="mg/m3"/>
    <s v="N"/>
    <s v="N"/>
    <m/>
    <m/>
    <m/>
    <s v="NA"/>
    <n v="100000"/>
    <s v="NA"/>
    <m/>
    <m/>
    <m/>
    <x v="6"/>
    <s v=""/>
    <m/>
    <s v="Excluded because duration is &lt;2yr and endpoint is neoplasia"/>
    <x v="3"/>
    <m/>
    <m/>
    <m/>
    <x v="0"/>
    <n v="1"/>
    <m/>
    <m/>
    <s v="N"/>
    <s v="Y"/>
    <s v="N"/>
    <s v="N"/>
    <n v="0"/>
    <n v="1"/>
    <n v="0"/>
    <n v="0"/>
  </r>
  <r>
    <n v="400"/>
    <x v="1"/>
    <s v="NTP_lungneo_noael_loael"/>
    <s v="643-79-8"/>
    <m/>
    <s v="NTP"/>
    <m/>
    <x v="29"/>
    <x v="43"/>
    <x v="0"/>
    <s v="3 month"/>
    <s v="3 months"/>
    <s v="Lung"/>
    <s v="Neoplasia incidence"/>
    <s v="Mouse"/>
    <s v="B6C3F1"/>
    <s v="M"/>
    <n v="7"/>
    <m/>
    <m/>
    <m/>
    <s v="ppm"/>
    <s v="N"/>
    <s v="N"/>
    <m/>
    <m/>
    <m/>
    <s v="NA"/>
    <n v="7"/>
    <s v="NA"/>
    <m/>
    <m/>
    <m/>
    <x v="4"/>
    <s v=""/>
    <m/>
    <s v="Excluded because duration is &lt;2yr and endpoint is neoplasia"/>
    <x v="3"/>
    <m/>
    <m/>
    <m/>
    <x v="1"/>
    <n v="5"/>
    <m/>
    <m/>
    <s v="N"/>
    <s v="Y"/>
    <s v="N"/>
    <s v="N"/>
    <n v="0"/>
    <n v="1"/>
    <n v="0"/>
    <n v="0"/>
  </r>
  <r>
    <n v="401"/>
    <x v="1"/>
    <s v="NTP_lungneo_noael_loael"/>
    <s v="643-79-8"/>
    <m/>
    <s v="NTP"/>
    <m/>
    <x v="29"/>
    <x v="43"/>
    <x v="0"/>
    <s v="3 month"/>
    <s v="3 months"/>
    <s v="Lung"/>
    <s v="Neoplasia incidence"/>
    <s v="Rat"/>
    <s v="HSD"/>
    <s v="F"/>
    <n v="7"/>
    <m/>
    <m/>
    <m/>
    <s v="ppm"/>
    <s v="N"/>
    <s v="N"/>
    <m/>
    <m/>
    <m/>
    <s v="NA"/>
    <n v="7"/>
    <s v="NA"/>
    <m/>
    <m/>
    <m/>
    <x v="4"/>
    <s v=""/>
    <m/>
    <s v="Excluded because duration is &lt;2yr and endpoint is neoplasia"/>
    <x v="3"/>
    <m/>
    <m/>
    <m/>
    <x v="1"/>
    <n v="5"/>
    <m/>
    <m/>
    <s v="N"/>
    <s v="Y"/>
    <s v="N"/>
    <s v="N"/>
    <n v="0"/>
    <n v="1"/>
    <n v="0"/>
    <n v="0"/>
  </r>
  <r>
    <n v="402"/>
    <x v="1"/>
    <s v="NTP_lungneo_noael_loael"/>
    <s v="643-79-8"/>
    <m/>
    <s v="NTP"/>
    <m/>
    <x v="29"/>
    <x v="43"/>
    <x v="0"/>
    <s v="3 month"/>
    <s v="3 months"/>
    <s v="Lung"/>
    <s v="Neoplasia incidence"/>
    <s v="Rat"/>
    <s v="HSD"/>
    <s v="M"/>
    <n v="7"/>
    <m/>
    <m/>
    <m/>
    <s v="ppm"/>
    <s v="N"/>
    <s v="N"/>
    <m/>
    <m/>
    <m/>
    <s v="NA"/>
    <n v="7"/>
    <s v="NA"/>
    <m/>
    <m/>
    <m/>
    <x v="4"/>
    <s v=""/>
    <m/>
    <s v="Excluded because duration is &lt;2yr and endpoint is neoplasia"/>
    <x v="3"/>
    <m/>
    <m/>
    <m/>
    <x v="1"/>
    <n v="5"/>
    <m/>
    <m/>
    <s v="N"/>
    <s v="Y"/>
    <s v="N"/>
    <s v="N"/>
    <n v="0"/>
    <n v="1"/>
    <n v="0"/>
    <n v="0"/>
  </r>
  <r>
    <n v="403"/>
    <x v="1"/>
    <s v="NTP_lungneo_noael_loael"/>
    <s v="7440-47-3"/>
    <m/>
    <s v="NTP"/>
    <m/>
    <x v="30"/>
    <x v="44"/>
    <x v="0"/>
    <s v="3 month"/>
    <s v="3 months"/>
    <s v="Lung"/>
    <s v="Neoplasia incidence"/>
    <s v="Rat"/>
    <s v="Sprague Dawley"/>
    <s v="M"/>
    <n v="20"/>
    <m/>
    <m/>
    <m/>
    <s v="mg/m3"/>
    <s v="N"/>
    <s v="N"/>
    <m/>
    <m/>
    <m/>
    <s v="NA"/>
    <n v="20000"/>
    <s v="NA"/>
    <m/>
    <m/>
    <m/>
    <x v="0"/>
    <s v=""/>
    <m/>
    <s v="Excluded because duration is &lt;2yr and endpoint is neoplasia"/>
    <x v="3"/>
    <m/>
    <m/>
    <m/>
    <x v="1"/>
    <n v="2"/>
    <m/>
    <m/>
    <s v="N"/>
    <s v="Y"/>
    <s v="N"/>
    <s v="N"/>
    <n v="0"/>
    <n v="1"/>
    <n v="0"/>
    <n v="0"/>
  </r>
  <r>
    <n v="404"/>
    <x v="1"/>
    <s v="NTP_lungneo_noael_loael"/>
    <s v="7440-48-4"/>
    <m/>
    <s v="NTP"/>
    <m/>
    <x v="19"/>
    <x v="45"/>
    <x v="0"/>
    <s v="3 month"/>
    <s v="3 months"/>
    <s v="Lung"/>
    <s v="Neoplasia incidence"/>
    <s v="Mouse"/>
    <s v="B6C3F1"/>
    <s v="M"/>
    <n v="10"/>
    <m/>
    <m/>
    <m/>
    <s v="mg/m3"/>
    <s v="N"/>
    <s v="N"/>
    <m/>
    <m/>
    <m/>
    <s v="NA"/>
    <n v="10000"/>
    <s v="NA"/>
    <m/>
    <m/>
    <m/>
    <x v="0"/>
    <s v=""/>
    <m/>
    <s v="Excluded because duration is &lt;2yr and endpoint is neoplasia"/>
    <x v="3"/>
    <m/>
    <m/>
    <m/>
    <x v="1"/>
    <n v="2"/>
    <m/>
    <m/>
    <s v="N"/>
    <s v="Y"/>
    <s v="N"/>
    <s v="N"/>
    <n v="0"/>
    <n v="1"/>
    <n v="0"/>
    <n v="0"/>
  </r>
  <r>
    <n v="405"/>
    <x v="1"/>
    <s v="NTP_lungneo_noael_loael"/>
    <s v="7440-48-4"/>
    <m/>
    <s v="NTP"/>
    <m/>
    <x v="19"/>
    <x v="45"/>
    <x v="0"/>
    <s v="3 month"/>
    <s v="3 months"/>
    <s v="Lung"/>
    <s v="Neoplasia incidence"/>
    <s v="Rat"/>
    <s v="F 344/N"/>
    <s v="F"/>
    <n v="5"/>
    <m/>
    <m/>
    <m/>
    <s v="mg/m3"/>
    <s v="N"/>
    <s v="N"/>
    <m/>
    <m/>
    <m/>
    <s v="NA"/>
    <n v="5000"/>
    <s v="NA"/>
    <m/>
    <m/>
    <m/>
    <x v="0"/>
    <s v=""/>
    <m/>
    <s v="Excluded because duration is &lt;2yr and endpoint is neoplasia"/>
    <x v="3"/>
    <m/>
    <m/>
    <m/>
    <x v="1"/>
    <n v="2"/>
    <m/>
    <m/>
    <s v="N"/>
    <s v="Y"/>
    <s v="N"/>
    <s v="N"/>
    <n v="0"/>
    <n v="1"/>
    <n v="0"/>
    <n v="0"/>
  </r>
  <r>
    <n v="406"/>
    <x v="1"/>
    <s v="NTP_lungneo_noael_loael"/>
    <s v="7440-48-4"/>
    <m/>
    <s v="NTP"/>
    <m/>
    <x v="19"/>
    <x v="45"/>
    <x v="0"/>
    <s v="3 month"/>
    <s v="3 months"/>
    <s v="Lung"/>
    <s v="Neoplasia incidence"/>
    <s v="Rat"/>
    <s v="F 344/N"/>
    <s v="M"/>
    <n v="5"/>
    <m/>
    <m/>
    <m/>
    <s v="mg/m3"/>
    <s v="N"/>
    <s v="N"/>
    <m/>
    <m/>
    <m/>
    <s v="NA"/>
    <n v="5000"/>
    <s v="NA"/>
    <m/>
    <m/>
    <m/>
    <x v="0"/>
    <s v=""/>
    <m/>
    <s v="Excluded because duration is &lt;2yr and endpoint is neoplasia"/>
    <x v="3"/>
    <m/>
    <m/>
    <m/>
    <x v="1"/>
    <n v="2"/>
    <m/>
    <m/>
    <s v="N"/>
    <s v="Y"/>
    <s v="N"/>
    <s v="N"/>
    <n v="0"/>
    <n v="1"/>
    <n v="0"/>
    <n v="0"/>
  </r>
  <r>
    <n v="407"/>
    <x v="1"/>
    <s v="NTP_lungneo_noael_loael"/>
    <s v="13983-17-0"/>
    <m/>
    <s v="NTP"/>
    <m/>
    <x v="37"/>
    <x v="52"/>
    <x v="0"/>
    <s v="30 day"/>
    <s v="30 days"/>
    <s v="Lung"/>
    <s v="Neoplasia incidence"/>
    <s v="Rat"/>
    <s v="F 344/N"/>
    <s v="M"/>
    <n v="10"/>
    <m/>
    <m/>
    <m/>
    <s v="mg/m3"/>
    <s v="N"/>
    <s v="Y"/>
    <m/>
    <m/>
    <m/>
    <s v="NA"/>
    <n v="3333.3333333333335"/>
    <s v="NA"/>
    <m/>
    <m/>
    <m/>
    <x v="0"/>
    <s v=""/>
    <m/>
    <s v="Excluded because duration is &lt;2yr and endpoint is neoplasia"/>
    <x v="3"/>
    <m/>
    <m/>
    <m/>
    <x v="1"/>
    <n v="2"/>
    <m/>
    <m/>
    <s v="N"/>
    <s v="Y"/>
    <s v="N"/>
    <s v="N"/>
    <n v="0"/>
    <n v="1"/>
    <n v="0"/>
    <n v="0"/>
  </r>
  <r>
    <n v="408"/>
    <x v="1"/>
    <s v="NTP_lungneo_noael_loael"/>
    <s v="L-MWNT-1020"/>
    <m/>
    <s v="NTP"/>
    <m/>
    <x v="36"/>
    <x v="51"/>
    <x v="1"/>
    <s v="30 day"/>
    <s v="30 days"/>
    <s v="Lung"/>
    <s v="Neoplasia incidence"/>
    <s v="Mouse"/>
    <s v="B6C3F1"/>
    <s v="M"/>
    <m/>
    <n v="0.1"/>
    <m/>
    <m/>
    <s v="mg/m3"/>
    <s v="N"/>
    <s v="Y"/>
    <m/>
    <m/>
    <m/>
    <s v="NA"/>
    <s v="NA"/>
    <n v="3.3333333333333335"/>
    <m/>
    <m/>
    <m/>
    <x v="4"/>
    <s v=""/>
    <m/>
    <s v="Excluded because duration is &lt;2yr and endpoint is neoplasia"/>
    <x v="3"/>
    <m/>
    <m/>
    <m/>
    <x v="0"/>
    <n v="5"/>
    <m/>
    <m/>
    <s v="N"/>
    <s v="Y"/>
    <s v="N"/>
    <s v="N"/>
    <n v="0"/>
    <n v="1"/>
    <n v="0"/>
    <n v="0"/>
  </r>
  <r>
    <n v="409"/>
    <x v="1"/>
    <s v="NTP_lungneo_noael_loael"/>
    <s v="L-MWNT-1020"/>
    <m/>
    <s v="NTP"/>
    <m/>
    <x v="36"/>
    <x v="51"/>
    <x v="1"/>
    <s v="30 day"/>
    <s v="30 days"/>
    <s v="Lung"/>
    <s v="Neoplasia incidence"/>
    <s v="Rat"/>
    <s v="HSD"/>
    <s v="M"/>
    <m/>
    <n v="0.1"/>
    <m/>
    <m/>
    <s v="mg/m3"/>
    <s v="N"/>
    <s v="Y"/>
    <m/>
    <m/>
    <m/>
    <s v="NA"/>
    <s v="NA"/>
    <n v="3.3333333333333335"/>
    <m/>
    <m/>
    <m/>
    <x v="4"/>
    <s v=""/>
    <m/>
    <s v="Excluded because duration is &lt;2yr and endpoint is neoplasia"/>
    <x v="3"/>
    <m/>
    <m/>
    <m/>
    <x v="0"/>
    <n v="5"/>
    <m/>
    <m/>
    <s v="N"/>
    <s v="Y"/>
    <s v="N"/>
    <s v="N"/>
    <n v="0"/>
    <n v="1"/>
    <n v="0"/>
    <n v="0"/>
  </r>
  <r>
    <n v="410"/>
    <x v="1"/>
    <s v="NTP_lungneo_noael_loael"/>
    <s v="L-MWNT-1020"/>
    <m/>
    <s v="NTP"/>
    <m/>
    <x v="36"/>
    <x v="51"/>
    <x v="1"/>
    <s v="30 day"/>
    <s v="30 days"/>
    <s v="Lung"/>
    <s v="Neoplasia incidence"/>
    <s v="Rat"/>
    <s v="HSD"/>
    <s v="F"/>
    <m/>
    <n v="0.1"/>
    <m/>
    <m/>
    <s v="mg/m3"/>
    <s v="N"/>
    <s v="Y"/>
    <m/>
    <m/>
    <m/>
    <s v="NA"/>
    <s v="NA"/>
    <n v="3.3333333333333335"/>
    <m/>
    <m/>
    <m/>
    <x v="4"/>
    <s v=""/>
    <m/>
    <s v="Excluded because duration is &lt;2yr and endpoint is neoplasia"/>
    <x v="3"/>
    <m/>
    <m/>
    <m/>
    <x v="0"/>
    <n v="5"/>
    <m/>
    <m/>
    <s v="N"/>
    <s v="Y"/>
    <s v="N"/>
    <s v="N"/>
    <n v="0"/>
    <n v="1"/>
    <n v="0"/>
    <n v="0"/>
  </r>
  <r>
    <n v="411"/>
    <x v="1"/>
    <s v="NTP_lungneo_noael_loael"/>
    <s v="COALSLAG"/>
    <m/>
    <s v="NTP"/>
    <m/>
    <x v="32"/>
    <x v="47"/>
    <x v="0"/>
    <s v="39 week"/>
    <s v="39 weeks"/>
    <s v="Lung"/>
    <s v="Neoplasia incidence"/>
    <s v="Rat"/>
    <s v="F 344/N"/>
    <s v="M"/>
    <m/>
    <n v="3"/>
    <m/>
    <m/>
    <s v="mg/m3"/>
    <s v="N"/>
    <s v="N"/>
    <m/>
    <m/>
    <m/>
    <s v="NA"/>
    <s v="NA"/>
    <n v="300"/>
    <m/>
    <m/>
    <m/>
    <x v="3"/>
    <s v=""/>
    <m/>
    <s v="Excluded because duration is &lt;2yr and endpoint is neoplasia"/>
    <x v="3"/>
    <m/>
    <m/>
    <m/>
    <x v="1"/>
    <n v="4"/>
    <m/>
    <m/>
    <s v="N"/>
    <s v="N"/>
    <s v="Y"/>
    <s v="N"/>
    <n v="0"/>
    <n v="0"/>
    <n v="1"/>
    <n v="0"/>
  </r>
  <r>
    <n v="412"/>
    <x v="1"/>
    <s v="NTP_lungneo_noael_loael"/>
    <s v="L-MWNT-1020"/>
    <m/>
    <s v="NTP"/>
    <m/>
    <x v="36"/>
    <x v="51"/>
    <x v="1"/>
    <s v="39 week"/>
    <s v="39 weeks"/>
    <s v="Lung"/>
    <s v="Neoplasia incidence"/>
    <s v="Mouse"/>
    <s v="B6C3F1"/>
    <s v="F"/>
    <m/>
    <n v="0.1"/>
    <m/>
    <m/>
    <s v="mg/m3"/>
    <s v="N"/>
    <s v="N"/>
    <m/>
    <m/>
    <m/>
    <s v="NA"/>
    <s v="NA"/>
    <n v="10"/>
    <m/>
    <m/>
    <m/>
    <x v="4"/>
    <s v=""/>
    <m/>
    <s v="Excluded because duration is &lt;2yr and endpoint is neoplasia"/>
    <x v="3"/>
    <m/>
    <m/>
    <m/>
    <x v="0"/>
    <n v="5"/>
    <m/>
    <m/>
    <s v="N"/>
    <s v="N"/>
    <s v="Y"/>
    <s v="N"/>
    <n v="0"/>
    <n v="0"/>
    <n v="1"/>
    <n v="0"/>
  </r>
  <r>
    <n v="413"/>
    <x v="0"/>
    <s v="oecd_bands_v1"/>
    <n v="200001"/>
    <m/>
    <s v="Morimoto, Y. et al. 2010"/>
    <m/>
    <x v="46"/>
    <x v="58"/>
    <x v="1"/>
    <s v="28 days"/>
    <s v="28 days"/>
    <s v="Lung"/>
    <s v="Inflammation"/>
    <s v="Rat"/>
    <s v="Wistar"/>
    <s v="M"/>
    <n v="0.12"/>
    <m/>
    <m/>
    <m/>
    <s v="mg/m3"/>
    <s v="N"/>
    <s v="Y"/>
    <m/>
    <m/>
    <m/>
    <m/>
    <n v="40"/>
    <m/>
    <m/>
    <m/>
    <m/>
    <x v="3"/>
    <s v=""/>
    <s v="Y"/>
    <m/>
    <x v="0"/>
    <m/>
    <m/>
    <m/>
    <x v="1"/>
    <n v="4"/>
    <s v="NOAEL"/>
    <n v="40"/>
    <s v="N"/>
    <s v="Y"/>
    <s v="N"/>
    <s v="N"/>
    <n v="0"/>
    <n v="1"/>
    <n v="0"/>
    <n v="0"/>
  </r>
  <r>
    <n v="414"/>
    <x v="0"/>
    <s v="oecd_bands_v1"/>
    <n v="200004"/>
    <m/>
    <s v="Zn Dossier (NM-111) 0"/>
    <m/>
    <x v="47"/>
    <x v="59"/>
    <x v="1"/>
    <s v="28 days"/>
    <s v="90 days"/>
    <s v="Lung"/>
    <s v="Inflammation"/>
    <s v="Rat"/>
    <s v="Wistar (Clr:WI(WU))"/>
    <s v="M"/>
    <n v="1.5"/>
    <n v="4.5"/>
    <m/>
    <m/>
    <s v="mg/m3"/>
    <s v="N"/>
    <s v="Y"/>
    <m/>
    <m/>
    <m/>
    <m/>
    <n v="1500"/>
    <n v="4500"/>
    <m/>
    <m/>
    <m/>
    <x v="1"/>
    <s v=""/>
    <s v="Y"/>
    <m/>
    <x v="0"/>
    <m/>
    <m/>
    <m/>
    <x v="0"/>
    <n v="3"/>
    <s v="NOAEL"/>
    <n v="1500"/>
    <s v="N"/>
    <s v="Y"/>
    <s v="N"/>
    <s v="N"/>
    <n v="0"/>
    <n v="1"/>
    <n v="0"/>
    <n v="0"/>
  </r>
  <r>
    <n v="415"/>
    <x v="1"/>
    <s v="oecd_bands_v1"/>
    <n v="200008"/>
    <m/>
    <s v="CeO2 Dossier (NM-213) 0"/>
    <m/>
    <x v="3"/>
    <x v="60"/>
    <x v="0"/>
    <s v="28 days"/>
    <s v="28 days"/>
    <s v="Lung"/>
    <s v="Inflammation"/>
    <s v="Rat"/>
    <s v="Wistar (Clr:WI(WU))"/>
    <s v="M"/>
    <m/>
    <n v="5.9"/>
    <m/>
    <m/>
    <s v="mg/m3"/>
    <s v="N"/>
    <s v="Y"/>
    <m/>
    <m/>
    <m/>
    <m/>
    <m/>
    <n v="590"/>
    <m/>
    <m/>
    <m/>
    <x v="1"/>
    <s v=""/>
    <s v="Y"/>
    <m/>
    <x v="0"/>
    <m/>
    <m/>
    <m/>
    <x v="0"/>
    <n v="3"/>
    <s v="LOAEL"/>
    <n v="590"/>
    <s v="N"/>
    <s v="Y"/>
    <s v="N"/>
    <s v="N"/>
    <n v="0"/>
    <n v="1"/>
    <n v="0"/>
    <n v="0"/>
  </r>
  <r>
    <n v="416"/>
    <x v="1"/>
    <s v="oecd_bands_v1"/>
    <n v="200009"/>
    <m/>
    <s v="CeO2 Dossier (NM-211) 0"/>
    <m/>
    <x v="3"/>
    <x v="61"/>
    <x v="1"/>
    <s v="90 days"/>
    <s v="90 days"/>
    <s v="Lung"/>
    <s v="Inflammation"/>
    <s v="Rat"/>
    <s v="Wistar (Clr:WI(WU))"/>
    <s v="M"/>
    <m/>
    <n v="1.2"/>
    <m/>
    <m/>
    <s v="mg/m3"/>
    <s v="N"/>
    <s v="N"/>
    <m/>
    <m/>
    <m/>
    <m/>
    <m/>
    <n v="120"/>
    <m/>
    <m/>
    <m/>
    <x v="3"/>
    <s v=""/>
    <s v="Y"/>
    <m/>
    <x v="0"/>
    <m/>
    <m/>
    <m/>
    <x v="0"/>
    <n v="4"/>
    <s v="LOAEL"/>
    <n v="120"/>
    <s v="N"/>
    <s v="Y"/>
    <s v="N"/>
    <s v="N"/>
    <n v="0"/>
    <n v="1"/>
    <n v="0"/>
    <n v="0"/>
  </r>
  <r>
    <n v="417"/>
    <x v="1"/>
    <s v="oecd_bands_v1"/>
    <n v="200010"/>
    <m/>
    <s v="CeO2 Dossier (NM-212) 0"/>
    <m/>
    <x v="3"/>
    <x v="62"/>
    <x v="1"/>
    <s v="90 days"/>
    <s v="90 days"/>
    <s v="Lung"/>
    <s v="Inflammation"/>
    <s v="Rat"/>
    <s v="Wistar (Clr:WI(WU))"/>
    <s v="M"/>
    <m/>
    <n v="2.5"/>
    <m/>
    <m/>
    <s v="mg/m3"/>
    <s v="N"/>
    <s v="N"/>
    <m/>
    <m/>
    <m/>
    <m/>
    <m/>
    <n v="250"/>
    <m/>
    <m/>
    <m/>
    <x v="3"/>
    <s v=""/>
    <s v="Y"/>
    <m/>
    <x v="0"/>
    <m/>
    <m/>
    <m/>
    <x v="0"/>
    <n v="4"/>
    <s v="LOAEL"/>
    <n v="250"/>
    <s v="N"/>
    <s v="Y"/>
    <s v="N"/>
    <s v="N"/>
    <n v="0"/>
    <n v="1"/>
    <n v="0"/>
    <n v="0"/>
  </r>
  <r>
    <n v="418"/>
    <x v="0"/>
    <s v="oecd_bands_v1"/>
    <n v="200011"/>
    <m/>
    <s v="Cassee, F.R. et al. 2012"/>
    <m/>
    <x v="3"/>
    <x v="63"/>
    <x v="1"/>
    <s v="90 days"/>
    <s v="90 days"/>
    <s v="Lung"/>
    <s v="Inflammation"/>
    <s v="Mouse"/>
    <s v="ApoE(-/-) (B6.129P2-Apoetm1Unc N11, Taconic,Denmark)"/>
    <s v="M"/>
    <n v="1.7"/>
    <m/>
    <m/>
    <m/>
    <s v="mg/m3"/>
    <s v="N"/>
    <s v="N"/>
    <m/>
    <m/>
    <m/>
    <m/>
    <n v="566.66666666666663"/>
    <m/>
    <m/>
    <m/>
    <m/>
    <x v="1"/>
    <s v=""/>
    <s v="Y"/>
    <m/>
    <x v="0"/>
    <m/>
    <m/>
    <m/>
    <x v="0"/>
    <n v="3"/>
    <s v="NOAEL"/>
    <n v="566.66666666666663"/>
    <s v="N"/>
    <s v="Y"/>
    <s v="N"/>
    <s v="N"/>
    <n v="0"/>
    <n v="1"/>
    <n v="0"/>
    <n v="0"/>
  </r>
  <r>
    <n v="419"/>
    <x v="1"/>
    <s v="oecd_bands_v1"/>
    <n v="200012"/>
    <m/>
    <s v="Aalapati, S. et al. 2013"/>
    <s v="Y"/>
    <x v="3"/>
    <x v="64"/>
    <x v="1"/>
    <s v="28 days"/>
    <s v="28 days"/>
    <s v="Lung"/>
    <s v="Inflammation"/>
    <s v="Mouse"/>
    <s v="CD-1"/>
    <s v="M"/>
    <m/>
    <m/>
    <m/>
    <m/>
    <m/>
    <s v="N"/>
    <s v="Y"/>
    <m/>
    <m/>
    <m/>
    <m/>
    <m/>
    <m/>
    <m/>
    <m/>
    <m/>
    <x v="3"/>
    <s v=""/>
    <m/>
    <m/>
    <x v="0"/>
    <m/>
    <m/>
    <m/>
    <x v="0"/>
    <n v="4"/>
    <m/>
    <m/>
    <s v="N"/>
    <s v="Y"/>
    <s v="N"/>
    <s v="N"/>
    <n v="0"/>
    <n v="1"/>
    <n v="0"/>
    <n v="0"/>
  </r>
  <r>
    <n v="420"/>
    <x v="1"/>
    <s v="oecd_bands_v1"/>
    <n v="200018"/>
    <s v="https://doi.org/10.1016/0278-6915(91)90205-L"/>
    <s v="Reuzel, P.G. et al. 1991"/>
    <m/>
    <x v="1"/>
    <x v="65"/>
    <x v="1"/>
    <s v="28 days"/>
    <s v="28 days"/>
    <s v="Lung"/>
    <s v="Inflammation"/>
    <s v="Rat"/>
    <s v="Wistar (Cpb:WU Wistar rand.)"/>
    <s v="M"/>
    <m/>
    <m/>
    <m/>
    <m/>
    <m/>
    <s v="N"/>
    <s v="Y"/>
    <m/>
    <m/>
    <m/>
    <m/>
    <m/>
    <m/>
    <m/>
    <m/>
    <m/>
    <x v="1"/>
    <s v=""/>
    <s v="Y"/>
    <m/>
    <x v="0"/>
    <m/>
    <m/>
    <m/>
    <x v="0"/>
    <n v="3"/>
    <m/>
    <m/>
    <s v="N"/>
    <s v="Y"/>
    <s v="N"/>
    <s v="N"/>
    <n v="0"/>
    <n v="1"/>
    <n v="0"/>
    <n v="0"/>
  </r>
  <r>
    <n v="421"/>
    <x v="1"/>
    <s v="oecd_bands_v1"/>
    <n v="200019"/>
    <s v="https://doi.org/10.1016/0278-6915(91)90205-L"/>
    <s v="Reuzel, P.G. et al. 1991"/>
    <m/>
    <x v="1"/>
    <x v="66"/>
    <x v="1"/>
    <s v="90 days"/>
    <s v="90 days"/>
    <s v="Lung"/>
    <s v="Inflammation"/>
    <s v="Rat"/>
    <s v="Wistar (Cpb:WU Wistar rand.)"/>
    <s v="M"/>
    <m/>
    <m/>
    <m/>
    <m/>
    <m/>
    <s v="N"/>
    <s v="N"/>
    <m/>
    <m/>
    <m/>
    <m/>
    <m/>
    <m/>
    <m/>
    <m/>
    <m/>
    <x v="1"/>
    <s v=""/>
    <s v="Y"/>
    <m/>
    <x v="0"/>
    <m/>
    <m/>
    <m/>
    <x v="0"/>
    <n v="3"/>
    <m/>
    <m/>
    <s v="N"/>
    <s v="Y"/>
    <s v="N"/>
    <s v="N"/>
    <n v="0"/>
    <n v="1"/>
    <n v="0"/>
    <n v="0"/>
  </r>
  <r>
    <n v="422"/>
    <x v="1"/>
    <s v="oecd_bands_v1"/>
    <n v="200020"/>
    <s v="https://doi.org/10.1016/0278-6915(91)90205-L"/>
    <s v="Reuzel, P.G. et al. 1991"/>
    <m/>
    <x v="1"/>
    <x v="67"/>
    <x v="1"/>
    <s v="28 days"/>
    <s v="28 days"/>
    <s v="Lung"/>
    <s v="Inflammation"/>
    <s v="Rat"/>
    <s v="Wistar (Cpb:WU Wistar rand.)"/>
    <s v="M"/>
    <m/>
    <m/>
    <m/>
    <m/>
    <m/>
    <s v="N"/>
    <s v="Y"/>
    <m/>
    <m/>
    <m/>
    <m/>
    <m/>
    <m/>
    <m/>
    <m/>
    <m/>
    <x v="1"/>
    <s v=""/>
    <s v="Y"/>
    <m/>
    <x v="0"/>
    <m/>
    <m/>
    <m/>
    <x v="0"/>
    <n v="3"/>
    <m/>
    <m/>
    <s v="N"/>
    <s v="Y"/>
    <s v="N"/>
    <s v="N"/>
    <n v="0"/>
    <n v="1"/>
    <n v="0"/>
    <n v="0"/>
  </r>
  <r>
    <n v="423"/>
    <x v="1"/>
    <s v="oecd_bands_v1"/>
    <n v="200043"/>
    <m/>
    <s v="Sung, J.H. et al. 2009"/>
    <s v="Y"/>
    <x v="2"/>
    <x v="68"/>
    <x v="1"/>
    <s v="90 days"/>
    <s v="90 days"/>
    <s v="Lung"/>
    <s v="Inflammation"/>
    <s v="Rat"/>
    <s v="Sprague-Dawley (Crl:SD)"/>
    <s v="M"/>
    <m/>
    <m/>
    <m/>
    <m/>
    <m/>
    <s v="N"/>
    <s v="N"/>
    <m/>
    <m/>
    <m/>
    <m/>
    <m/>
    <m/>
    <m/>
    <m/>
    <m/>
    <x v="3"/>
    <s v=""/>
    <m/>
    <m/>
    <x v="0"/>
    <m/>
    <m/>
    <m/>
    <x v="0"/>
    <n v="4"/>
    <m/>
    <m/>
    <s v="N"/>
    <s v="Y"/>
    <s v="N"/>
    <s v="N"/>
    <n v="0"/>
    <n v="1"/>
    <n v="0"/>
    <n v="0"/>
  </r>
  <r>
    <n v="424"/>
    <x v="0"/>
    <s v="oecd_bands_v1"/>
    <n v="200044"/>
    <m/>
    <s v="Ji, H.J. et al. 2007"/>
    <m/>
    <x v="2"/>
    <x v="68"/>
    <x v="1"/>
    <s v="90 days"/>
    <s v="90 days"/>
    <s v="Lung"/>
    <s v="Inflammation"/>
    <s v="Rat"/>
    <s v="Sprague-Dawley"/>
    <s v="M"/>
    <n v="3.48E-3"/>
    <m/>
    <m/>
    <m/>
    <s v="mg/m3"/>
    <s v="N"/>
    <s v="N"/>
    <m/>
    <m/>
    <m/>
    <m/>
    <n v="1.1599999999999999"/>
    <m/>
    <m/>
    <m/>
    <m/>
    <x v="4"/>
    <s v=""/>
    <s v="Y"/>
    <m/>
    <x v="0"/>
    <m/>
    <m/>
    <m/>
    <x v="0"/>
    <n v="5"/>
    <s v="NOAEL"/>
    <n v="1.1599999999999999"/>
    <s v="N"/>
    <s v="Y"/>
    <s v="N"/>
    <s v="N"/>
    <n v="0"/>
    <n v="1"/>
    <n v="0"/>
    <n v="0"/>
  </r>
  <r>
    <n v="425"/>
    <x v="0"/>
    <s v="oecd_bands_v1"/>
    <n v="200058"/>
    <m/>
    <s v="Sung, J.H. et al. 2011"/>
    <s v="Y"/>
    <x v="18"/>
    <x v="69"/>
    <x v="1"/>
    <s v="90 days"/>
    <s v="90 days"/>
    <s v="Lung"/>
    <s v="Inflammation"/>
    <s v="Rat"/>
    <s v="Sprague-Dawley (Crl:SD)"/>
    <s v="M"/>
    <n v="3.8000000000000002E-4"/>
    <m/>
    <m/>
    <m/>
    <s v="mg/m3"/>
    <s v="N"/>
    <s v="N"/>
    <m/>
    <m/>
    <m/>
    <m/>
    <n v="0.38"/>
    <m/>
    <m/>
    <m/>
    <m/>
    <x v="4"/>
    <s v=""/>
    <s v="Y"/>
    <m/>
    <x v="0"/>
    <m/>
    <m/>
    <m/>
    <x v="1"/>
    <n v="5"/>
    <s v="NOAEL"/>
    <n v="0.38"/>
    <s v="N"/>
    <s v="Y"/>
    <s v="N"/>
    <s v="N"/>
    <n v="0"/>
    <n v="1"/>
    <n v="0"/>
    <n v="0"/>
  </r>
  <r>
    <n v="426"/>
    <x v="1"/>
    <s v="oecd_bands_v1"/>
    <n v="200063"/>
    <m/>
    <s v="SWCNT dossier 0"/>
    <m/>
    <x v="36"/>
    <x v="70"/>
    <x v="1"/>
    <s v="90 days"/>
    <s v="28 days"/>
    <s v="Lung"/>
    <s v="Inflammation"/>
    <s v="Rat"/>
    <s v="Wistar"/>
    <s v="M"/>
    <n v="0.4"/>
    <m/>
    <m/>
    <m/>
    <s v="mg/m3"/>
    <s v="N"/>
    <s v="N"/>
    <m/>
    <m/>
    <m/>
    <m/>
    <n v="133.33333333333334"/>
    <m/>
    <m/>
    <m/>
    <m/>
    <x v="3"/>
    <s v=""/>
    <s v="Y"/>
    <m/>
    <x v="0"/>
    <m/>
    <m/>
    <m/>
    <x v="0"/>
    <n v="4"/>
    <s v="NOAEL"/>
    <n v="133.33333333333334"/>
    <s v="N"/>
    <s v="Y"/>
    <s v="N"/>
    <s v="N"/>
    <n v="0"/>
    <n v="1"/>
    <n v="0"/>
    <n v="0"/>
  </r>
  <r>
    <n v="427"/>
    <x v="0"/>
    <s v="oecd_bands_v1"/>
    <n v="200064"/>
    <m/>
    <s v="Morimoto, Y. et al. (SWCNT) 2012"/>
    <m/>
    <x v="36"/>
    <x v="70"/>
    <x v="1"/>
    <s v="28 days"/>
    <s v="28 days"/>
    <s v="Lung"/>
    <s v="Inflammation"/>
    <s v="Rat"/>
    <s v="Wistar"/>
    <s v="M"/>
    <n v="0.13"/>
    <m/>
    <m/>
    <m/>
    <s v="mg/m3"/>
    <s v="N"/>
    <s v="Y"/>
    <m/>
    <m/>
    <m/>
    <m/>
    <n v="43.333333333333336"/>
    <m/>
    <m/>
    <m/>
    <m/>
    <x v="3"/>
    <s v=""/>
    <s v="Y"/>
    <m/>
    <x v="0"/>
    <m/>
    <m/>
    <m/>
    <x v="0"/>
    <n v="4"/>
    <s v="NOAEL"/>
    <n v="43.333333333333336"/>
    <s v="N"/>
    <s v="Y"/>
    <s v="N"/>
    <s v="N"/>
    <n v="0"/>
    <n v="1"/>
    <n v="0"/>
    <n v="0"/>
  </r>
  <r>
    <n v="428"/>
    <x v="0"/>
    <s v="oecd_bands_v1"/>
    <n v="200070"/>
    <m/>
    <s v="Ma-Hock, L. et al. 2009"/>
    <m/>
    <x v="36"/>
    <x v="71"/>
    <x v="1"/>
    <s v="60 days"/>
    <s v="90 days"/>
    <s v="Lung"/>
    <s v="Inflammation"/>
    <s v="Rat"/>
    <s v="Wistar (Crl:WI)"/>
    <s v="M"/>
    <m/>
    <n v="0.1"/>
    <m/>
    <m/>
    <s v="mg/m3"/>
    <s v="N"/>
    <s v="Y"/>
    <m/>
    <m/>
    <m/>
    <m/>
    <m/>
    <n v="1"/>
    <m/>
    <m/>
    <m/>
    <x v="4"/>
    <s v=""/>
    <s v="Y"/>
    <m/>
    <x v="0"/>
    <m/>
    <m/>
    <m/>
    <x v="0"/>
    <n v="5"/>
    <s v="LOAEL"/>
    <n v="1"/>
    <s v="N"/>
    <s v="Y"/>
    <s v="N"/>
    <s v="N"/>
    <n v="0"/>
    <n v="1"/>
    <n v="0"/>
    <n v="0"/>
  </r>
  <r>
    <n v="429"/>
    <x v="0"/>
    <s v="oecd_bands_v1"/>
    <n v="200070"/>
    <m/>
    <s v="Ma-Hock, L. et al. 2009"/>
    <m/>
    <x v="36"/>
    <x v="72"/>
    <x v="1"/>
    <s v="30 days"/>
    <s v="90 days"/>
    <s v="Lung"/>
    <s v="Inflammation"/>
    <s v="Rat"/>
    <s v="Wistar (Crl:WI)"/>
    <s v="F"/>
    <m/>
    <n v="0.1"/>
    <m/>
    <m/>
    <s v="mg/m3"/>
    <s v="N"/>
    <s v="Y"/>
    <m/>
    <m/>
    <m/>
    <m/>
    <m/>
    <n v="1"/>
    <m/>
    <m/>
    <m/>
    <x v="4"/>
    <s v=""/>
    <s v="Y"/>
    <m/>
    <x v="0"/>
    <m/>
    <m/>
    <m/>
    <x v="0"/>
    <n v="5"/>
    <s v="LOAEL"/>
    <n v="1"/>
    <s v="N"/>
    <s v="Y"/>
    <s v="N"/>
    <s v="N"/>
    <n v="0"/>
    <n v="1"/>
    <n v="0"/>
    <n v="0"/>
  </r>
  <r>
    <n v="430"/>
    <x v="1"/>
    <s v="oecd_bands_v1"/>
    <n v="200071"/>
    <m/>
    <s v="Pauluhn, J. 2010"/>
    <s v="Y"/>
    <x v="36"/>
    <x v="73"/>
    <x v="1"/>
    <s v="13 weeks"/>
    <s v="13 weeks"/>
    <s v="Lung"/>
    <s v="Inflammation"/>
    <s v="Rat"/>
    <s v="Wistar (HsCpb:WU)"/>
    <s v="M"/>
    <m/>
    <m/>
    <m/>
    <m/>
    <m/>
    <s v="N"/>
    <s v="N"/>
    <m/>
    <m/>
    <m/>
    <m/>
    <m/>
    <m/>
    <m/>
    <m/>
    <m/>
    <x v="3"/>
    <s v=""/>
    <m/>
    <m/>
    <x v="0"/>
    <m/>
    <m/>
    <m/>
    <x v="0"/>
    <n v="4"/>
    <m/>
    <m/>
    <s v="N"/>
    <s v="Y"/>
    <s v="N"/>
    <s v="N"/>
    <n v="0"/>
    <n v="1"/>
    <n v="0"/>
    <n v="0"/>
  </r>
  <r>
    <n v="431"/>
    <x v="1"/>
    <s v="oecd_bands_v1"/>
    <n v="200071"/>
    <m/>
    <s v="Pauluhn, J. 2010"/>
    <m/>
    <x v="36"/>
    <x v="74"/>
    <x v="1"/>
    <s v="90 days"/>
    <s v="90 days"/>
    <s v="Lung"/>
    <s v="Inflammation"/>
    <s v="Rat"/>
    <s v="Wistar (HsCpb:WU)"/>
    <s v="F"/>
    <n v="0.1"/>
    <n v="0.4"/>
    <m/>
    <m/>
    <s v="mg/m3"/>
    <s v="N"/>
    <s v="N"/>
    <m/>
    <m/>
    <m/>
    <m/>
    <n v="100"/>
    <m/>
    <m/>
    <m/>
    <m/>
    <x v="3"/>
    <s v=""/>
    <s v="Y"/>
    <m/>
    <x v="0"/>
    <m/>
    <m/>
    <m/>
    <x v="0"/>
    <n v="4"/>
    <s v="NOAEL"/>
    <n v="100"/>
    <s v="N"/>
    <s v="Y"/>
    <s v="N"/>
    <s v="N"/>
    <n v="0"/>
    <n v="1"/>
    <n v="0"/>
    <n v="0"/>
  </r>
  <r>
    <n v="432"/>
    <x v="1"/>
    <s v="oecd_bands_v1"/>
    <n v="200072"/>
    <m/>
    <s v="MWCNT dossier 0"/>
    <m/>
    <x v="36"/>
    <x v="74"/>
    <x v="1"/>
    <s v="12 weeks"/>
    <s v="12 weeks"/>
    <s v="Lung"/>
    <s v="Inflammation"/>
    <s v="Rat"/>
    <s v="Fischer 344"/>
    <s v="M"/>
    <m/>
    <n v="0.2"/>
    <m/>
    <m/>
    <s v="mg/m3"/>
    <s v="N"/>
    <s v="N*"/>
    <m/>
    <m/>
    <m/>
    <m/>
    <m/>
    <n v="20"/>
    <m/>
    <m/>
    <m/>
    <x v="4"/>
    <s v=""/>
    <s v="Y"/>
    <m/>
    <x v="0"/>
    <m/>
    <m/>
    <m/>
    <x v="0"/>
    <n v="5"/>
    <s v="LOAEL"/>
    <n v="20"/>
    <s v="N"/>
    <s v="Y"/>
    <s v="N"/>
    <s v="N"/>
    <n v="0"/>
    <n v="1"/>
    <n v="0"/>
    <n v="0"/>
  </r>
  <r>
    <n v="433"/>
    <x v="0"/>
    <s v="oecd_bands_v1"/>
    <n v="200073"/>
    <m/>
    <s v="Morimoto, Y. et al. (MWCNT) 2012"/>
    <m/>
    <x v="36"/>
    <x v="71"/>
    <x v="1"/>
    <s v="28 days"/>
    <s v="28 days"/>
    <s v="Lung"/>
    <s v="Inflammation"/>
    <s v="Rat"/>
    <s v="Wistar"/>
    <s v="M"/>
    <m/>
    <n v="0.37"/>
    <m/>
    <m/>
    <s v="mg/m3"/>
    <s v="N"/>
    <s v="Y"/>
    <m/>
    <m/>
    <m/>
    <m/>
    <m/>
    <n v="37"/>
    <m/>
    <m/>
    <m/>
    <x v="3"/>
    <s v=""/>
    <s v="Y"/>
    <m/>
    <x v="0"/>
    <m/>
    <m/>
    <m/>
    <x v="0"/>
    <n v="4"/>
    <s v="LOAEL"/>
    <n v="37"/>
    <s v="N"/>
    <s v="Y"/>
    <s v="N"/>
    <s v="N"/>
    <n v="0"/>
    <n v="1"/>
    <n v="0"/>
    <n v="0"/>
  </r>
  <r>
    <n v="434"/>
    <x v="1"/>
    <s v="oecd_bands_v1"/>
    <n v="200077"/>
    <m/>
    <s v="Li, J.G. et al. 2009"/>
    <m/>
    <x v="36"/>
    <x v="71"/>
    <x v="1"/>
    <s v="60 days"/>
    <s v="60 days"/>
    <s v="Lung"/>
    <s v="Inflammation"/>
    <s v="Mouse"/>
    <s v="Kunming"/>
    <s v="F"/>
    <m/>
    <n v="32.6"/>
    <m/>
    <m/>
    <s v="mg/m3"/>
    <s v="N"/>
    <s v="Y"/>
    <m/>
    <m/>
    <m/>
    <m/>
    <m/>
    <n v="3260"/>
    <m/>
    <m/>
    <m/>
    <x v="0"/>
    <s v=""/>
    <s v="Y"/>
    <m/>
    <x v="0"/>
    <m/>
    <m/>
    <m/>
    <x v="0"/>
    <n v="2"/>
    <s v="LOAEL"/>
    <n v="3260"/>
    <s v="N"/>
    <s v="Y"/>
    <s v="N"/>
    <s v="N"/>
    <n v="0"/>
    <n v="1"/>
    <n v="0"/>
    <n v="0"/>
  </r>
  <r>
    <n v="435"/>
    <x v="1"/>
    <s v="oecd_bands_v1"/>
    <n v="200078"/>
    <m/>
    <s v="Li, J.G. et al. 2009"/>
    <m/>
    <x v="36"/>
    <x v="71"/>
    <x v="1"/>
    <s v="30 days"/>
    <s v="30 days"/>
    <s v="Lung"/>
    <s v="Inflammation"/>
    <s v="Mouse"/>
    <s v="Kunming"/>
    <s v="F"/>
    <n v="32.6"/>
    <m/>
    <m/>
    <m/>
    <s v="mg/m3"/>
    <s v="N"/>
    <s v="Y"/>
    <m/>
    <m/>
    <m/>
    <m/>
    <n v="10866.666666666666"/>
    <m/>
    <m/>
    <m/>
    <m/>
    <x v="0"/>
    <s v=""/>
    <s v="Y"/>
    <m/>
    <x v="0"/>
    <m/>
    <m/>
    <m/>
    <x v="0"/>
    <n v="2"/>
    <s v="NOAEL"/>
    <n v="10866.666666666666"/>
    <s v="N"/>
    <s v="Y"/>
    <s v="N"/>
    <s v="N"/>
    <n v="0"/>
    <n v="1"/>
    <n v="0"/>
    <n v="0"/>
  </r>
  <r>
    <n v="436"/>
    <x v="1"/>
    <s v="oecd_bands_v1"/>
    <n v="200084"/>
    <m/>
    <s v="Heinrich, U. et al. 1995"/>
    <s v="Y"/>
    <x v="0"/>
    <x v="75"/>
    <x v="1"/>
    <s v="13.5 months"/>
    <s v="24 months"/>
    <s v="Lung"/>
    <s v="Cancer"/>
    <s v="Rat"/>
    <s v="Wistar (Crl:(WI)BR)"/>
    <s v="F"/>
    <m/>
    <n v="10"/>
    <m/>
    <m/>
    <s v="mg/m3"/>
    <s v="N"/>
    <s v="N"/>
    <s v="Y"/>
    <s v="N"/>
    <m/>
    <m/>
    <m/>
    <m/>
    <m/>
    <m/>
    <m/>
    <x v="2"/>
    <s v="Y"/>
    <s v="Y"/>
    <m/>
    <x v="3"/>
    <m/>
    <m/>
    <m/>
    <x v="0"/>
    <n v="0"/>
    <m/>
    <m/>
    <s v="N"/>
    <s v="N"/>
    <s v="Y"/>
    <s v="N"/>
    <n v="0"/>
    <n v="0"/>
    <n v="1"/>
    <n v="0"/>
  </r>
  <r>
    <n v="437"/>
    <x v="1"/>
    <s v="oecd_bands_v1"/>
    <n v="200085"/>
    <m/>
    <s v="Bermudez, E. et al. 2004"/>
    <s v="Y"/>
    <x v="0"/>
    <x v="75"/>
    <x v="1"/>
    <s v="90 days"/>
    <s v="90 days"/>
    <s v="Lung"/>
    <s v="Inflammation"/>
    <s v="Rat"/>
    <s v="F344"/>
    <s v="F"/>
    <m/>
    <m/>
    <m/>
    <m/>
    <m/>
    <s v="N"/>
    <s v="N"/>
    <m/>
    <m/>
    <m/>
    <m/>
    <m/>
    <m/>
    <m/>
    <m/>
    <m/>
    <x v="1"/>
    <s v=""/>
    <m/>
    <m/>
    <x v="0"/>
    <m/>
    <m/>
    <m/>
    <x v="0"/>
    <n v="3"/>
    <m/>
    <m/>
    <s v="N"/>
    <s v="Y"/>
    <s v="N"/>
    <s v="N"/>
    <n v="0"/>
    <n v="1"/>
    <n v="0"/>
    <n v="0"/>
  </r>
  <r>
    <n v="438"/>
    <x v="0"/>
    <s v="oecd_bands_v1"/>
    <n v="200086"/>
    <m/>
    <s v="Oberdörster, G. et al. 1994"/>
    <m/>
    <x v="0"/>
    <x v="75"/>
    <x v="1"/>
    <s v="90 days"/>
    <s v="90 days"/>
    <s v="Lung"/>
    <s v="Inflammation"/>
    <s v="Rat"/>
    <s v="Fischer 344"/>
    <s v="M"/>
    <m/>
    <n v="23.5"/>
    <m/>
    <m/>
    <s v="mg/m3"/>
    <s v="N"/>
    <s v="N"/>
    <m/>
    <m/>
    <m/>
    <m/>
    <m/>
    <n v="2350"/>
    <m/>
    <m/>
    <m/>
    <x v="1"/>
    <s v=""/>
    <s v="Y"/>
    <m/>
    <x v="0"/>
    <m/>
    <m/>
    <m/>
    <x v="0"/>
    <n v="3"/>
    <s v="LOAEL"/>
    <n v="2350"/>
    <s v="N"/>
    <s v="Y"/>
    <s v="N"/>
    <s v="N"/>
    <n v="0"/>
    <n v="1"/>
    <n v="0"/>
    <n v="0"/>
  </r>
  <r>
    <n v="439"/>
    <x v="0"/>
    <s v="oecd_bands_v1"/>
    <n v="200087"/>
    <m/>
    <s v="Creutzenberg, O. 2013"/>
    <m/>
    <x v="0"/>
    <x v="76"/>
    <x v="1"/>
    <s v="32(m)/33(f) days"/>
    <s v="32 days"/>
    <s v="Lung"/>
    <s v="Inflammation"/>
    <s v="Rat"/>
    <s v="Wistar (Crl:WI(Han))"/>
    <s v="M"/>
    <n v="3.1"/>
    <n v="12.1"/>
    <m/>
    <m/>
    <s v="mg/m3"/>
    <s v="N"/>
    <s v="Y"/>
    <m/>
    <m/>
    <m/>
    <m/>
    <n v="1033.3333333333333"/>
    <n v="12100"/>
    <m/>
    <m/>
    <m/>
    <x v="1"/>
    <s v=""/>
    <s v="Y"/>
    <m/>
    <x v="0"/>
    <m/>
    <m/>
    <m/>
    <x v="0"/>
    <n v="3"/>
    <s v="NOAEL"/>
    <n v="1033.3333333333333"/>
    <s v="N"/>
    <s v="Y"/>
    <s v="N"/>
    <s v="N"/>
    <n v="0"/>
    <n v="1"/>
    <n v="0"/>
    <n v="0"/>
  </r>
  <r>
    <n v="440"/>
    <x v="0"/>
    <s v="oecd_bands_v1"/>
    <n v="200088"/>
    <m/>
    <s v="Creutzenberg, O. 2013"/>
    <m/>
    <x v="0"/>
    <x v="77"/>
    <x v="1"/>
    <s v="28 days"/>
    <s v="28 days"/>
    <s v="Lung"/>
    <s v="Inflammation"/>
    <s v="Rat"/>
    <s v="Wistar (Crl:WI (Han))"/>
    <s v="M"/>
    <n v="3.1"/>
    <n v="12.1"/>
    <m/>
    <m/>
    <s v="mg/m3"/>
    <s v="N"/>
    <s v="Y"/>
    <m/>
    <m/>
    <m/>
    <m/>
    <n v="1033.3333333333333"/>
    <n v="12100"/>
    <m/>
    <m/>
    <m/>
    <x v="1"/>
    <s v=""/>
    <s v="Y"/>
    <m/>
    <x v="0"/>
    <m/>
    <m/>
    <m/>
    <x v="0"/>
    <n v="3"/>
    <s v="NOAEL"/>
    <n v="1033.3333333333333"/>
    <s v="N"/>
    <s v="Y"/>
    <s v="N"/>
    <s v="N"/>
    <n v="0"/>
    <n v="1"/>
    <n v="0"/>
    <n v="0"/>
  </r>
  <r>
    <n v="441"/>
    <x v="0"/>
    <s v="oecd_bands_v1"/>
    <n v="200089"/>
    <m/>
    <s v="Creutzenberg, O. 2013"/>
    <m/>
    <x v="0"/>
    <x v="78"/>
    <x v="1"/>
    <s v="30 days"/>
    <s v="30 days"/>
    <s v="Lung"/>
    <s v="Inflammation"/>
    <s v="Rat"/>
    <s v="Wistar (Crl:WI (Han))"/>
    <s v="M"/>
    <n v="3.1"/>
    <n v="12.1"/>
    <m/>
    <m/>
    <s v="mg/m3"/>
    <s v="N"/>
    <s v="Y"/>
    <m/>
    <m/>
    <m/>
    <m/>
    <n v="1033.3333333333333"/>
    <n v="12100"/>
    <m/>
    <m/>
    <m/>
    <x v="1"/>
    <s v=""/>
    <s v="Y"/>
    <m/>
    <x v="0"/>
    <m/>
    <m/>
    <m/>
    <x v="0"/>
    <n v="3"/>
    <s v="NOAEL"/>
    <n v="1033.3333333333333"/>
    <s v="N"/>
    <s v="Y"/>
    <s v="N"/>
    <s v="N"/>
    <n v="0"/>
    <n v="1"/>
    <n v="0"/>
    <n v="0"/>
  </r>
  <r>
    <n v="442"/>
    <x v="1"/>
    <s v="oecd_bands_v1"/>
    <n v="200093"/>
    <m/>
    <s v="Heinrich, U. et al. 1995"/>
    <s v="Y"/>
    <x v="0"/>
    <x v="75"/>
    <x v="1"/>
    <s v="28 days"/>
    <s v="13.5 months"/>
    <s v="Lung"/>
    <s v="Cancer"/>
    <s v="Mouse"/>
    <s v="Crl:NMRI"/>
    <s v="F"/>
    <m/>
    <n v="10"/>
    <m/>
    <m/>
    <s v="mg/m3"/>
    <s v="N"/>
    <s v="Y"/>
    <s v="Y"/>
    <s v="N"/>
    <m/>
    <m/>
    <m/>
    <n v="1000"/>
    <m/>
    <m/>
    <m/>
    <x v="2"/>
    <s v="Y"/>
    <s v="Y"/>
    <m/>
    <x v="3"/>
    <m/>
    <m/>
    <m/>
    <x v="0"/>
    <n v="0"/>
    <s v="LOAEL"/>
    <n v="1000"/>
    <s v="N"/>
    <s v="N"/>
    <s v="Y"/>
    <s v="N"/>
    <n v="0"/>
    <n v="0"/>
    <n v="1"/>
    <n v="0"/>
  </r>
  <r>
    <n v="443"/>
    <x v="1"/>
    <s v="oecd_bands_v1"/>
    <n v="200094"/>
    <m/>
    <s v="Bermudez, E. et al. 2004"/>
    <s v="Y"/>
    <x v="0"/>
    <x v="75"/>
    <x v="1"/>
    <s v="90 days"/>
    <s v="90 days"/>
    <s v="Lung"/>
    <s v="Inflammation"/>
    <s v="Rat"/>
    <s v="F344"/>
    <s v="F"/>
    <m/>
    <m/>
    <m/>
    <m/>
    <m/>
    <s v="N"/>
    <s v="N"/>
    <m/>
    <m/>
    <m/>
    <m/>
    <m/>
    <m/>
    <m/>
    <m/>
    <m/>
    <x v="1"/>
    <s v=""/>
    <m/>
    <m/>
    <x v="0"/>
    <m/>
    <m/>
    <m/>
    <x v="0"/>
    <n v="3"/>
    <m/>
    <m/>
    <s v="N"/>
    <s v="Y"/>
    <s v="N"/>
    <s v="N"/>
    <n v="0"/>
    <n v="1"/>
    <n v="0"/>
    <n v="0"/>
  </r>
  <r>
    <n v="444"/>
    <x v="1"/>
    <s v="oecd_bands_v1"/>
    <n v="300001"/>
    <m/>
    <s v="DeLorme, M. et al. 2012"/>
    <m/>
    <x v="36"/>
    <x v="79"/>
    <x v="1"/>
    <s v="90 days"/>
    <s v="90 days"/>
    <s v="Lung"/>
    <s v="Inflammation"/>
    <s v="Rat"/>
    <s v="Sprague Dawley"/>
    <s v="M"/>
    <n v="0.54"/>
    <n v="2.5"/>
    <m/>
    <m/>
    <s v="mg/m3"/>
    <s v="N"/>
    <s v="N"/>
    <m/>
    <m/>
    <m/>
    <m/>
    <n v="540"/>
    <n v="2500"/>
    <m/>
    <m/>
    <m/>
    <x v="1"/>
    <s v=""/>
    <s v="Y"/>
    <m/>
    <x v="0"/>
    <m/>
    <m/>
    <m/>
    <x v="0"/>
    <n v="3"/>
    <s v="NOAEL"/>
    <n v="540"/>
    <s v="N"/>
    <s v="Y"/>
    <s v="N"/>
    <s v="N"/>
    <n v="0"/>
    <n v="1"/>
    <n v="0"/>
    <n v="0"/>
  </r>
  <r>
    <n v="445"/>
    <x v="1"/>
    <s v="oecd_bands_v1"/>
    <n v="300002"/>
    <m/>
    <s v="DeLorme, M. et al. 2012"/>
    <m/>
    <x v="36"/>
    <x v="79"/>
    <x v="1"/>
    <s v="90 days"/>
    <s v="90 days"/>
    <s v="Lung"/>
    <s v="Inflammation"/>
    <s v="Rat"/>
    <s v="Sprague Dawley"/>
    <s v="F"/>
    <n v="0.54"/>
    <n v="2.5"/>
    <m/>
    <m/>
    <s v="mg/m3"/>
    <s v="N"/>
    <s v="N"/>
    <m/>
    <m/>
    <m/>
    <m/>
    <n v="540"/>
    <n v="2500"/>
    <m/>
    <m/>
    <m/>
    <x v="1"/>
    <s v=""/>
    <s v="Y"/>
    <m/>
    <x v="0"/>
    <m/>
    <m/>
    <m/>
    <x v="0"/>
    <n v="3"/>
    <s v="NOAEL"/>
    <n v="540"/>
    <s v="N"/>
    <s v="Y"/>
    <s v="N"/>
    <s v="N"/>
    <n v="0"/>
    <n v="1"/>
    <n v="0"/>
    <n v="0"/>
  </r>
  <r>
    <n v="446"/>
    <x v="1"/>
    <s v="oecd_bands_v1"/>
    <n v="300003"/>
    <m/>
    <s v="Pothmann, D. et al. 2015"/>
    <s v="Y"/>
    <x v="36"/>
    <x v="80"/>
    <x v="1"/>
    <s v="90 days"/>
    <s v="90 days"/>
    <s v="Lung"/>
    <s v="Inflammation"/>
    <s v="Rat"/>
    <s v="Wistar"/>
    <s v="M"/>
    <m/>
    <m/>
    <m/>
    <m/>
    <m/>
    <s v="N"/>
    <s v="N"/>
    <m/>
    <m/>
    <m/>
    <m/>
    <m/>
    <m/>
    <m/>
    <m/>
    <m/>
    <x v="3"/>
    <s v=""/>
    <s v="Y"/>
    <m/>
    <x v="0"/>
    <m/>
    <m/>
    <m/>
    <x v="0"/>
    <n v="4"/>
    <m/>
    <m/>
    <s v="N"/>
    <s v="Y"/>
    <s v="N"/>
    <s v="N"/>
    <n v="0"/>
    <n v="1"/>
    <n v="0"/>
    <n v="0"/>
  </r>
  <r>
    <n v="447"/>
    <x v="1"/>
    <s v="oecd_bands_v1"/>
    <n v="300004"/>
    <m/>
    <s v="Pothmann, D. et al. 2015"/>
    <s v="Y"/>
    <x v="36"/>
    <x v="80"/>
    <x v="1"/>
    <s v="90 days"/>
    <s v="90 days"/>
    <s v="Lung"/>
    <s v="Inflammation"/>
    <s v="Rat"/>
    <s v="Wistar"/>
    <s v="F"/>
    <m/>
    <m/>
    <m/>
    <m/>
    <m/>
    <s v="N"/>
    <s v="N"/>
    <m/>
    <m/>
    <m/>
    <m/>
    <m/>
    <m/>
    <m/>
    <m/>
    <m/>
    <x v="3"/>
    <s v=""/>
    <m/>
    <m/>
    <x v="0"/>
    <m/>
    <m/>
    <m/>
    <x v="0"/>
    <n v="4"/>
    <m/>
    <m/>
    <s v="N"/>
    <s v="Y"/>
    <s v="N"/>
    <s v="N"/>
    <n v="0"/>
    <n v="1"/>
    <n v="0"/>
    <n v="0"/>
  </r>
  <r>
    <n v="448"/>
    <x v="0"/>
    <s v="atl_inh_pmn_bands_v1"/>
    <m/>
    <m/>
    <s v="Jurgen Pauluhn, 2010"/>
    <s v="Y"/>
    <x v="17"/>
    <x v="81"/>
    <x v="0"/>
    <s v="Subchronic"/>
    <s v="13 weeks"/>
    <s v="Lung"/>
    <s v="Inflammation"/>
    <s v="Rat"/>
    <s v="Winstar"/>
    <s v="M"/>
    <m/>
    <m/>
    <n v="0.413489"/>
    <n v="0.19502900000000001"/>
    <s v="mg/m3"/>
    <s v="N"/>
    <s v="N"/>
    <m/>
    <m/>
    <m/>
    <n v="195.029"/>
    <m/>
    <m/>
    <m/>
    <m/>
    <m/>
    <x v="3"/>
    <s v=""/>
    <s v="Y"/>
    <m/>
    <x v="0"/>
    <m/>
    <m/>
    <m/>
    <x v="1"/>
    <n v="4"/>
    <s v="BMDL"/>
    <n v="195.029"/>
    <s v="N"/>
    <s v="Y"/>
    <s v="N"/>
    <s v="N"/>
    <n v="0"/>
    <n v="1"/>
    <n v="0"/>
    <n v="0"/>
  </r>
  <r>
    <n v="449"/>
    <x v="1"/>
    <s v="atl_inh_pmn_bands_v1"/>
    <m/>
    <m/>
    <s v="J. Gallagher, 2003"/>
    <s v="Y"/>
    <x v="4"/>
    <x v="82"/>
    <x v="1"/>
    <s v="13 weeks"/>
    <s v="13 weeks"/>
    <s v="Lung"/>
    <s v="Inflammation"/>
    <s v="Rat"/>
    <s v="F344"/>
    <s v="F"/>
    <m/>
    <m/>
    <m/>
    <m/>
    <m/>
    <m/>
    <m/>
    <m/>
    <m/>
    <m/>
    <m/>
    <m/>
    <m/>
    <m/>
    <m/>
    <m/>
    <x v="3"/>
    <s v=""/>
    <m/>
    <m/>
    <x v="0"/>
    <m/>
    <m/>
    <m/>
    <x v="0"/>
    <n v="4"/>
    <m/>
    <m/>
    <s v="N"/>
    <s v="Y"/>
    <s v="N"/>
    <s v="N"/>
    <n v="0"/>
    <n v="1"/>
    <n v="0"/>
    <n v="0"/>
  </r>
  <r>
    <n v="450"/>
    <x v="1"/>
    <s v="atl_inh_pmn_bands_v1"/>
    <m/>
    <m/>
    <s v="Alison Elder, 2005"/>
    <s v="Y"/>
    <x v="4"/>
    <x v="83"/>
    <x v="1"/>
    <s v="13 weeks"/>
    <s v="13 weeks"/>
    <s v="Lung"/>
    <s v="Inflammation"/>
    <s v="Rat"/>
    <s v="F344"/>
    <s v="F"/>
    <m/>
    <m/>
    <m/>
    <n v="10.7128"/>
    <s v="ug/m3"/>
    <s v="N"/>
    <s v="N"/>
    <m/>
    <m/>
    <m/>
    <m/>
    <m/>
    <m/>
    <m/>
    <m/>
    <m/>
    <x v="4"/>
    <s v=""/>
    <s v="Y"/>
    <m/>
    <x v="0"/>
    <m/>
    <m/>
    <m/>
    <x v="0"/>
    <n v="5"/>
    <m/>
    <m/>
    <s v="N"/>
    <s v="Y"/>
    <s v="N"/>
    <s v="N"/>
    <n v="0"/>
    <n v="1"/>
    <n v="0"/>
    <n v="0"/>
  </r>
  <r>
    <n v="451"/>
    <x v="1"/>
    <s v="atl_inh_pmn_bands_v1"/>
    <m/>
    <m/>
    <s v="Jurgen Pauluhn, 2011"/>
    <s v="Y"/>
    <x v="17"/>
    <x v="84"/>
    <x v="0"/>
    <s v="Subchronic"/>
    <s v="13 weeks"/>
    <s v="Lung"/>
    <s v="Inflammation"/>
    <s v="Rat"/>
    <s v="Winstar"/>
    <s v="M"/>
    <m/>
    <m/>
    <m/>
    <m/>
    <m/>
    <s v="N"/>
    <s v="N"/>
    <m/>
    <m/>
    <m/>
    <m/>
    <m/>
    <m/>
    <m/>
    <m/>
    <m/>
    <x v="4"/>
    <s v=""/>
    <s v="Y"/>
    <m/>
    <x v="0"/>
    <m/>
    <m/>
    <m/>
    <x v="1"/>
    <n v="5"/>
    <m/>
    <m/>
    <s v="N"/>
    <s v="Y"/>
    <s v="N"/>
    <s v="N"/>
    <n v="0"/>
    <n v="1"/>
    <n v="0"/>
    <n v="0"/>
  </r>
  <r>
    <n v="452"/>
    <x v="1"/>
    <s v="atl_inh_pmn_bands_v1"/>
    <m/>
    <m/>
    <s v="Jurgen Pauluhn, 2011"/>
    <s v="Y"/>
    <x v="17"/>
    <x v="85"/>
    <x v="0"/>
    <s v="Subchronic"/>
    <s v="13 weeks"/>
    <s v="Lung"/>
    <s v="Inflammation"/>
    <s v="Rat"/>
    <s v="Winstar"/>
    <s v="M"/>
    <m/>
    <m/>
    <m/>
    <m/>
    <m/>
    <s v="N"/>
    <s v="N"/>
    <m/>
    <m/>
    <m/>
    <m/>
    <m/>
    <m/>
    <m/>
    <m/>
    <m/>
    <x v="4"/>
    <s v=""/>
    <s v="Y"/>
    <m/>
    <x v="0"/>
    <m/>
    <m/>
    <m/>
    <x v="1"/>
    <n v="5"/>
    <m/>
    <m/>
    <s v="N"/>
    <s v="Y"/>
    <s v="N"/>
    <s v="N"/>
    <n v="0"/>
    <n v="1"/>
    <n v="0"/>
    <n v="0"/>
  </r>
  <r>
    <n v="453"/>
    <x v="0"/>
    <s v="Hadrup et al 2023 DS_28d+ inhal and OEB est (102623a) - To Check Gosens (050324 edk)"/>
    <n v="1001"/>
    <m/>
    <s v="Sung 2008, Rat"/>
    <m/>
    <x v="2"/>
    <x v="86"/>
    <x v="1"/>
    <s v="0.7x10(6) particles/cm3, 1.4x10(6), or 2.9x10(6) for 6 h/day for 90 days = 0,05 mg/m3   0,13 mg/m3  and 0,5 mg/m3 for 6h/day 5 days per week for 13 weeks"/>
    <s v="13 weeks"/>
    <s v="Lung"/>
    <s v="Inflammation"/>
    <s v="Rat"/>
    <m/>
    <m/>
    <n v="0.5"/>
    <s v="n"/>
    <m/>
    <m/>
    <s v="mg/m3"/>
    <s v="N"/>
    <s v="N"/>
    <m/>
    <m/>
    <m/>
    <m/>
    <n v="500"/>
    <m/>
    <m/>
    <s v="C"/>
    <m/>
    <x v="1"/>
    <s v=""/>
    <s v="Y"/>
    <m/>
    <x v="0"/>
    <m/>
    <m/>
    <m/>
    <x v="0"/>
    <n v="3"/>
    <s v="NOAEL"/>
    <n v="500"/>
    <s v="N"/>
    <s v="Y"/>
    <s v="N"/>
    <s v="N"/>
    <n v="0"/>
    <n v="1"/>
    <n v="0"/>
    <n v="0"/>
  </r>
  <r>
    <n v="454"/>
    <x v="1"/>
    <s v="Hadrup et al 2023 DS_28d+ inhal and OEB est (102623a) - To Check Gosens (050324 edk)"/>
    <n v="2002"/>
    <m/>
    <s v="Heinrich 1995, Rat"/>
    <s v="Y"/>
    <x v="4"/>
    <x v="87"/>
    <x v="1"/>
    <s v="18 h/day, 5 days per week for up to 24 months (7.2 mg/m3 for first 4 months and then 12.2 mg/m3 for 20 months)  average exposure 11,6 mg/m3 for 104 weeks"/>
    <s v="104 weeks"/>
    <s v="Lung"/>
    <s v="Inflammation"/>
    <s v="Rat"/>
    <m/>
    <m/>
    <s v="n"/>
    <s v="n"/>
    <m/>
    <m/>
    <s v="mg/m3"/>
    <s v="N"/>
    <s v="N"/>
    <s v="N"/>
    <s v="N"/>
    <m/>
    <m/>
    <m/>
    <m/>
    <m/>
    <m/>
    <m/>
    <x v="2"/>
    <s v="Y"/>
    <m/>
    <m/>
    <x v="0"/>
    <m/>
    <m/>
    <m/>
    <x v="0"/>
    <n v="0"/>
    <m/>
    <m/>
    <s v="N"/>
    <s v="N"/>
    <s v="Y"/>
    <s v="N"/>
    <n v="0"/>
    <n v="0"/>
    <n v="1"/>
    <n v="0"/>
  </r>
  <r>
    <n v="455"/>
    <x v="1"/>
    <s v="Hadrup et al 2023 DS_28d+ inhal and OEB est (102623a) - To Check Gosens (050324 edk)"/>
    <n v="2003"/>
    <m/>
    <s v="Heinrich 1995, Mouse"/>
    <s v="Y"/>
    <x v="4"/>
    <x v="87"/>
    <x v="1"/>
    <s v="18 h/day, 5 days per week for up to 13,5 months (7.2 mg/m3 for first 4 months and then 12.2 mg/m3 for 9.5 months)  average exposure 10,7 mg/m3 for 54 weeks"/>
    <s v="54 weeks"/>
    <s v="Lung"/>
    <s v="Inflammation"/>
    <s v="Mouse"/>
    <m/>
    <m/>
    <s v="n"/>
    <s v="n"/>
    <m/>
    <m/>
    <s v="mg/m3"/>
    <s v="N"/>
    <s v="N"/>
    <s v="N"/>
    <s v="N"/>
    <m/>
    <m/>
    <m/>
    <m/>
    <m/>
    <m/>
    <m/>
    <x v="2"/>
    <s v="Y"/>
    <m/>
    <m/>
    <x v="0"/>
    <m/>
    <m/>
    <m/>
    <x v="0"/>
    <n v="0"/>
    <m/>
    <m/>
    <s v="N"/>
    <s v="N"/>
    <s v="Y"/>
    <s v="N"/>
    <n v="0"/>
    <n v="0"/>
    <n v="1"/>
    <n v="0"/>
  </r>
  <r>
    <n v="456"/>
    <x v="1"/>
    <s v="Hadrup et al 2023 DS_28d+ inhal and OEB est (102623a) - To Check Gosens (050324 edk)"/>
    <n v="2006"/>
    <s v="Mauderly, Joe L., M. B. Snipes, Edward B. Barr, Steven A. Belinsky, James A. Bond, A. L. Brooks, I. Y. Chang, Y. S. Cheng, N. A. Gillett, and W. C. Griffith. &quot;Pulmonary toxicity of inhaled diesel exhaust and carbon black in chronically exposed rats. Part I: Neoplastic and nonneoplastic lung lesions.&quot; Research Report (Health Effects Institute) 68 Pt 1 (1994): 1-75."/>
    <s v="Mauderly 1994, Rat"/>
    <m/>
    <x v="4"/>
    <x v="88"/>
    <x v="1"/>
    <s v="2.5 or 6.5  mg/m3 for 16 h/day , 5 days/week for 24 months"/>
    <s v="24 months"/>
    <s v="Lung"/>
    <s v="Inflammation"/>
    <s v="Rat"/>
    <m/>
    <m/>
    <s v="n"/>
    <s v="n"/>
    <m/>
    <m/>
    <s v="mg/m3"/>
    <s v="N"/>
    <s v="N"/>
    <s v="N"/>
    <s v="N"/>
    <m/>
    <m/>
    <m/>
    <m/>
    <m/>
    <m/>
    <m/>
    <x v="2"/>
    <s v="Y"/>
    <m/>
    <m/>
    <x v="0"/>
    <m/>
    <m/>
    <m/>
    <x v="0"/>
    <n v="0"/>
    <m/>
    <m/>
    <s v="N"/>
    <s v="N"/>
    <s v="Y"/>
    <s v="N"/>
    <n v="0"/>
    <n v="0"/>
    <n v="1"/>
    <n v="0"/>
  </r>
  <r>
    <n v="457"/>
    <x v="1"/>
    <s v="Hadrup et al 2023 DS_28d+ inhal and OEB est (102623a) - To Check Gosens (050324 edk)"/>
    <n v="2007"/>
    <s v="Mauderly, Joe L., M. B. Snipes, Edward B. Barr, Steven A. Belinsky, James A. Bond, A. L. Brooks, I. Y. Chang, Y. S. Cheng, N. A. Gillett, and W. C. Griffith. &quot;Pulmonary toxicity of inhaled diesel exhaust and carbon black in chronically exposed rats. Part I: Neoplastic and nonneoplastic lung lesions.&quot; Research Report (Health Effects Institute) 68 Pt 1 (1994): 1-75."/>
    <s v="Mauderly 1994, Rat"/>
    <m/>
    <x v="4"/>
    <x v="88"/>
    <x v="1"/>
    <s v="2.5 or 6.5  mg/m3 for 16 h/day, 5 days/week for 24 months"/>
    <s v="24 months"/>
    <s v="Lung"/>
    <s v="Inflammation"/>
    <s v="Rat"/>
    <m/>
    <m/>
    <s v="n"/>
    <n v="2.5"/>
    <m/>
    <m/>
    <s v="mg/m3"/>
    <s v="N"/>
    <s v="N"/>
    <m/>
    <m/>
    <m/>
    <m/>
    <m/>
    <n v="250"/>
    <m/>
    <m/>
    <s v="D"/>
    <x v="3"/>
    <s v=""/>
    <s v="Y"/>
    <m/>
    <x v="0"/>
    <m/>
    <m/>
    <m/>
    <x v="0"/>
    <n v="4"/>
    <m/>
    <m/>
    <s v="N"/>
    <s v="N"/>
    <s v="Y"/>
    <s v="N"/>
    <n v="0"/>
    <n v="0"/>
    <n v="1"/>
    <n v="0"/>
  </r>
  <r>
    <n v="458"/>
    <x v="1"/>
    <s v="Hadrup et al 2023 DS_28d+ inhal and OEB est (102623a) - To Check Gosens (050324 edk)"/>
    <n v="2008"/>
    <m/>
    <s v="Elder 2005, Rat"/>
    <s v="Y"/>
    <x v="4"/>
    <x v="87"/>
    <x v="1"/>
    <s v="1, 7 and 50 mg/m3 6 h/day  5 days /week for 13 weeks"/>
    <s v="13 weeks"/>
    <s v="Lung"/>
    <s v="Inflammation"/>
    <s v="Rat"/>
    <m/>
    <m/>
    <s v="1*"/>
    <s v="7*"/>
    <m/>
    <m/>
    <s v="mg/m3"/>
    <s v="N"/>
    <s v="N"/>
    <m/>
    <m/>
    <m/>
    <m/>
    <n v="1000"/>
    <n v="700"/>
    <m/>
    <s v="C"/>
    <s v="C"/>
    <x v="1"/>
    <s v=""/>
    <m/>
    <m/>
    <x v="0"/>
    <m/>
    <m/>
    <m/>
    <x v="0"/>
    <n v="3"/>
    <m/>
    <m/>
    <s v="N"/>
    <s v="Y"/>
    <s v="N"/>
    <s v="N"/>
    <n v="0"/>
    <n v="1"/>
    <n v="0"/>
    <n v="0"/>
  </r>
  <r>
    <n v="459"/>
    <x v="1"/>
    <s v="Hadrup et al 2023 DS_28d+ inhal and OEB est (102623a) - To Check Gosens (050324 edk)"/>
    <n v="2009"/>
    <m/>
    <s v="Elder 2005, Rat"/>
    <s v="Y"/>
    <x v="4"/>
    <x v="89"/>
    <x v="1"/>
    <s v="50 mg/m3 6 h/day 5 days/week for 13 weeks"/>
    <s v="13 weeks"/>
    <s v="Lung"/>
    <s v="Inflammation"/>
    <s v="Rat"/>
    <m/>
    <m/>
    <s v="n"/>
    <n v="50"/>
    <m/>
    <m/>
    <s v="mg/m3"/>
    <s v="N"/>
    <s v="N"/>
    <m/>
    <m/>
    <m/>
    <m/>
    <m/>
    <n v="5000"/>
    <m/>
    <m/>
    <s v="B"/>
    <x v="0"/>
    <s v=""/>
    <m/>
    <m/>
    <x v="0"/>
    <m/>
    <m/>
    <m/>
    <x v="0"/>
    <n v="2"/>
    <m/>
    <m/>
    <s v="N"/>
    <s v="Y"/>
    <s v="N"/>
    <s v="N"/>
    <n v="0"/>
    <n v="1"/>
    <n v="0"/>
    <n v="0"/>
  </r>
  <r>
    <n v="460"/>
    <x v="1"/>
    <s v="Hadrup et al 2023 DS_28d+ inhal and OEB est (102623a) - To Check Gosens (050324 edk)"/>
    <n v="2010"/>
    <m/>
    <s v="Elder 2005, Mouse"/>
    <s v="Y"/>
    <x v="4"/>
    <x v="87"/>
    <x v="1"/>
    <s v="1, 7 and 50 mg/m3 6 h/day  5 days /week for 13 weeks"/>
    <s v="13 weeks"/>
    <s v="Lung"/>
    <s v="Inflammation"/>
    <s v="Mouse"/>
    <m/>
    <m/>
    <s v="n*"/>
    <s v="1*"/>
    <m/>
    <m/>
    <s v="mg/m3"/>
    <s v="N"/>
    <s v="N"/>
    <m/>
    <m/>
    <m/>
    <m/>
    <m/>
    <n v="100"/>
    <m/>
    <m/>
    <s v="D"/>
    <x v="3"/>
    <s v=""/>
    <m/>
    <m/>
    <x v="0"/>
    <m/>
    <m/>
    <m/>
    <x v="0"/>
    <n v="4"/>
    <m/>
    <m/>
    <s v="N"/>
    <s v="Y"/>
    <s v="N"/>
    <s v="N"/>
    <n v="0"/>
    <n v="1"/>
    <n v="0"/>
    <n v="0"/>
  </r>
  <r>
    <n v="461"/>
    <x v="1"/>
    <s v="Hadrup et al 2023 DS_28d+ inhal and OEB est (102623a) - To Check Gosens (050324 edk)"/>
    <n v="2011"/>
    <m/>
    <s v="Elder 2005, Hamster"/>
    <s v="Y"/>
    <x v="4"/>
    <x v="87"/>
    <x v="1"/>
    <s v="1, 7 and 50 mg/m3 6 h/day  5 days /week for 13 weeks"/>
    <s v="13 weeks"/>
    <s v="Lung"/>
    <s v="Inflammation"/>
    <s v="Hamster"/>
    <m/>
    <m/>
    <s v="n*"/>
    <s v="1*"/>
    <m/>
    <m/>
    <s v="mg/m3"/>
    <s v="N"/>
    <s v="N"/>
    <m/>
    <m/>
    <m/>
    <m/>
    <m/>
    <n v="100"/>
    <m/>
    <m/>
    <s v="D"/>
    <x v="3"/>
    <s v=""/>
    <m/>
    <m/>
    <x v="0"/>
    <m/>
    <m/>
    <m/>
    <x v="0"/>
    <n v="4"/>
    <m/>
    <m/>
    <s v="N"/>
    <s v="Y"/>
    <s v="N"/>
    <s v="N"/>
    <n v="0"/>
    <n v="1"/>
    <n v="0"/>
    <n v="0"/>
  </r>
  <r>
    <n v="462"/>
    <x v="1"/>
    <s v="Hadrup et al 2023 DS_28d+ inhal and OEB est (102623a) - To Check Gosens (050324 edk)"/>
    <n v="2012"/>
    <m/>
    <s v="Gallagher 2003, Rat"/>
    <s v="Y"/>
    <x v="4"/>
    <x v="87"/>
    <x v="1"/>
    <s v="1, 7 and 50 mg/m3 6 h/day  5 days /week for 13 weeks"/>
    <s v="13 weeks"/>
    <s v="Lung"/>
    <s v="Inflammation"/>
    <s v="Rat"/>
    <m/>
    <m/>
    <s v="These data are similar to those in Elder et al."/>
    <s v="These data are similar to those in Elder et al."/>
    <m/>
    <m/>
    <s v="mg/m3"/>
    <s v="N"/>
    <s v="N"/>
    <m/>
    <m/>
    <m/>
    <m/>
    <m/>
    <m/>
    <m/>
    <m/>
    <m/>
    <x v="2"/>
    <s v="Y"/>
    <m/>
    <m/>
    <x v="0"/>
    <m/>
    <m/>
    <m/>
    <x v="0"/>
    <n v="0"/>
    <m/>
    <m/>
    <s v="N"/>
    <s v="Y"/>
    <s v="N"/>
    <s v="N"/>
    <n v="0"/>
    <n v="1"/>
    <n v="0"/>
    <n v="0"/>
  </r>
  <r>
    <n v="463"/>
    <x v="1"/>
    <s v="Hadrup et al 2023 DS_28d+ inhal and OEB est (102623a) - To Check Gosens (050324 edk)"/>
    <n v="2013"/>
    <m/>
    <s v="Gallagher 2003, Rat"/>
    <s v="Y"/>
    <x v="4"/>
    <x v="89"/>
    <x v="1"/>
    <s v="50 mg/m3 6 h/day 5 days/week for 13 weeks"/>
    <s v="13 weeks"/>
    <s v="Lung"/>
    <s v="Inflammation"/>
    <s v="Rat"/>
    <m/>
    <m/>
    <s v="These data are similar to those in Elder et al."/>
    <s v="These data are similar to those in Elder et al."/>
    <m/>
    <m/>
    <s v="mg/m3"/>
    <s v="N"/>
    <s v="N"/>
    <m/>
    <m/>
    <m/>
    <m/>
    <m/>
    <m/>
    <m/>
    <m/>
    <m/>
    <x v="2"/>
    <s v="Y"/>
    <m/>
    <m/>
    <x v="0"/>
    <m/>
    <m/>
    <m/>
    <x v="0"/>
    <n v="0"/>
    <m/>
    <m/>
    <s v="N"/>
    <s v="Y"/>
    <s v="N"/>
    <s v="N"/>
    <n v="0"/>
    <n v="1"/>
    <n v="0"/>
    <n v="0"/>
  </r>
  <r>
    <n v="464"/>
    <x v="1"/>
    <s v="Hadrup et al 2023 DS_28d+ inhal and OEB est (102623a) - To Check Gosens (050324 edk)"/>
    <n v="2014"/>
    <m/>
    <s v="Driscoll 1996, Rat"/>
    <s v="Y"/>
    <x v="4"/>
    <x v="90"/>
    <x v="1"/>
    <s v="1.1   7.1  or 52.8 mg/m3 for 6 h/day 5 days/week for 13 weeks"/>
    <s v="13 weeks"/>
    <s v="Lung"/>
    <s v="Inflammation"/>
    <s v="Rat"/>
    <m/>
    <m/>
    <n v="1"/>
    <n v="7"/>
    <m/>
    <m/>
    <s v="mg/m3"/>
    <s v="N"/>
    <s v="N"/>
    <m/>
    <m/>
    <m/>
    <m/>
    <n v="1000"/>
    <n v="700"/>
    <m/>
    <s v="C"/>
    <s v="C"/>
    <x v="1"/>
    <s v=""/>
    <s v="Y"/>
    <m/>
    <x v="0"/>
    <m/>
    <m/>
    <m/>
    <x v="0"/>
    <n v="3"/>
    <m/>
    <m/>
    <s v="N"/>
    <s v="Y"/>
    <s v="N"/>
    <s v="N"/>
    <n v="0"/>
    <n v="1"/>
    <n v="0"/>
    <n v="0"/>
  </r>
  <r>
    <n v="465"/>
    <x v="0"/>
    <s v="Hadrup et al 2023 DS_28d+ inhal and OEB est (102623a) - To Check Gosens (050324 edk)"/>
    <n v="2015"/>
    <m/>
    <s v="Wolff 1990, Rat"/>
    <m/>
    <x v="4"/>
    <x v="88"/>
    <x v="1"/>
    <s v="10 mg/m3 for 7 h/day 5 days/week for 12 weeks"/>
    <s v="12 weeks"/>
    <s v="Lung"/>
    <s v="Inflammation"/>
    <s v="Rat"/>
    <m/>
    <m/>
    <s v="n"/>
    <n v="10"/>
    <m/>
    <m/>
    <s v="mg/m3"/>
    <s v="N"/>
    <s v="N"/>
    <m/>
    <m/>
    <m/>
    <m/>
    <m/>
    <n v="1000"/>
    <m/>
    <m/>
    <s v="C"/>
    <x v="1"/>
    <s v=""/>
    <s v="Y"/>
    <m/>
    <x v="0"/>
    <m/>
    <m/>
    <m/>
    <x v="0"/>
    <n v="3"/>
    <s v="LOAEL"/>
    <n v="1000"/>
    <s v="N"/>
    <s v="Y"/>
    <s v="N"/>
    <s v="N"/>
    <n v="0"/>
    <n v="1"/>
    <n v="0"/>
    <n v="0"/>
  </r>
  <r>
    <n v="466"/>
    <x v="1"/>
    <s v="Hadrup et al 2023 DS_28d+ inhal and OEB est (102623a) - To Check Gosens (050324 edk)"/>
    <n v="2019"/>
    <m/>
    <s v="Henderson 1992, Rat"/>
    <m/>
    <x v="4"/>
    <x v="91"/>
    <x v="1"/>
    <s v="3.5 mg/m3 16 h/day, 7 days per week, the neutrophils were measured in BAL at 6 and 12 weeks of exposure"/>
    <s v="12 weeks"/>
    <s v="Lung"/>
    <s v="Inflammation"/>
    <s v="Rat"/>
    <m/>
    <m/>
    <s v="n"/>
    <n v="3.5"/>
    <m/>
    <m/>
    <s v="mg/m3"/>
    <s v="N"/>
    <s v="N"/>
    <m/>
    <m/>
    <m/>
    <m/>
    <m/>
    <n v="350"/>
    <m/>
    <m/>
    <s v="C"/>
    <x v="1"/>
    <s v=""/>
    <m/>
    <m/>
    <x v="0"/>
    <m/>
    <m/>
    <m/>
    <x v="0"/>
    <n v="3"/>
    <m/>
    <m/>
    <s v="N"/>
    <s v="Y"/>
    <s v="N"/>
    <s v="N"/>
    <n v="0"/>
    <n v="1"/>
    <n v="0"/>
    <n v="0"/>
  </r>
  <r>
    <n v="467"/>
    <x v="0"/>
    <s v="Hadrup et al 2023 DS_28d+ inhal and OEB est (102623a) - To Check Gosens (050324 edk)"/>
    <n v="2020"/>
    <m/>
    <s v="Henderson 1992, Rat"/>
    <m/>
    <x v="4"/>
    <x v="91"/>
    <x v="1"/>
    <s v="13 mg/m3 for 6 h/day for 5 days/week, the neutrophils were measured in BAL at 6 and 12 weeks of exposure"/>
    <s v="12 weeks"/>
    <s v="Lung"/>
    <s v="Inflammation"/>
    <s v="Rat"/>
    <m/>
    <m/>
    <s v="n"/>
    <n v="13"/>
    <m/>
    <m/>
    <s v="mg/m3"/>
    <s v="N"/>
    <s v="N*"/>
    <m/>
    <m/>
    <m/>
    <m/>
    <m/>
    <n v="1300"/>
    <m/>
    <m/>
    <s v="C"/>
    <x v="1"/>
    <s v=""/>
    <s v="Y"/>
    <m/>
    <x v="0"/>
    <m/>
    <m/>
    <m/>
    <x v="0"/>
    <n v="3"/>
    <s v="LOAEL"/>
    <n v="1300"/>
    <s v="N"/>
    <s v="Y"/>
    <s v="N"/>
    <s v="N"/>
    <n v="0"/>
    <n v="1"/>
    <n v="0"/>
    <n v="0"/>
  </r>
  <r>
    <n v="468"/>
    <x v="1"/>
    <s v="Hadrup et al 2023 DS_28d+ inhal and OEB est (102623a) - To Check Gosens (050324 edk)"/>
    <n v="2021"/>
    <m/>
    <s v="Henderson 1992, Rat"/>
    <m/>
    <x v="4"/>
    <x v="91"/>
    <x v="1"/>
    <s v="98 mg/m3  for 4 h/day for 1 day/week, the neutrophils were measured in BAL at 6 and 12 weeks of exposure"/>
    <s v="12 weeks"/>
    <s v="Lung"/>
    <s v="Inflammation"/>
    <s v="Rat"/>
    <m/>
    <m/>
    <s v="n"/>
    <n v="98"/>
    <m/>
    <m/>
    <s v="mg/m3"/>
    <s v="Y*"/>
    <s v="Y"/>
    <m/>
    <m/>
    <m/>
    <m/>
    <m/>
    <n v="9800"/>
    <m/>
    <m/>
    <m/>
    <x v="2"/>
    <s v="Y"/>
    <m/>
    <m/>
    <x v="0"/>
    <m/>
    <m/>
    <m/>
    <x v="0"/>
    <n v="0"/>
    <m/>
    <m/>
    <s v="N"/>
    <s v="Y"/>
    <s v="N"/>
    <s v="N"/>
    <n v="0"/>
    <n v="1"/>
    <n v="0"/>
    <n v="0"/>
  </r>
  <r>
    <n v="469"/>
    <x v="1"/>
    <s v="Hadrup et al 2023 DS_28d+ inhal and OEB est (102623a) - To Check Gosens (050324 edk)"/>
    <n v="3002"/>
    <m/>
    <s v="Pothmann 2015, Rat"/>
    <s v="Y"/>
    <x v="36"/>
    <x v="92"/>
    <x v="1"/>
    <s v="0.05, 0.25 or 5  mg/m3 6 h/day, 5 days/week for 90 days "/>
    <s v="90 days"/>
    <s v="Lung"/>
    <s v="Inflammation"/>
    <s v="Rat"/>
    <m/>
    <m/>
    <n v="0.05"/>
    <n v="0.25"/>
    <m/>
    <m/>
    <s v="mg/m3"/>
    <s v="N"/>
    <s v="N"/>
    <m/>
    <m/>
    <m/>
    <m/>
    <n v="50"/>
    <n v="25"/>
    <m/>
    <s v="D"/>
    <s v="E"/>
    <x v="4"/>
    <s v=""/>
    <m/>
    <m/>
    <x v="0"/>
    <m/>
    <m/>
    <m/>
    <x v="0"/>
    <n v="5"/>
    <m/>
    <m/>
    <s v="N"/>
    <s v="Y"/>
    <s v="N"/>
    <s v="N"/>
    <n v="0"/>
    <n v="1"/>
    <n v="0"/>
    <n v="0"/>
  </r>
  <r>
    <n v="470"/>
    <x v="0"/>
    <s v="Hadrup et al 2023 DS_28d+ inhal and OEB est (102623a) - To Check Gosens (050324 edk)"/>
    <n v="3003"/>
    <m/>
    <s v="Pauluhn 2010, Rat"/>
    <s v="Y"/>
    <x v="36"/>
    <x v="73"/>
    <x v="1"/>
    <s v="0.1, 0.4, 1.5 or 6 mg/m3 for 8 weeks or 13 weeks  6 h/day 5 days/week"/>
    <s v="13 weeks"/>
    <s v="Lung"/>
    <s v="Inflammation"/>
    <s v="Rat"/>
    <m/>
    <m/>
    <n v="0.1"/>
    <n v="0.4"/>
    <m/>
    <m/>
    <s v="mg/m3"/>
    <s v="N"/>
    <s v="N"/>
    <m/>
    <m/>
    <m/>
    <m/>
    <n v="100"/>
    <n v="40"/>
    <m/>
    <s v="D"/>
    <s v="D"/>
    <x v="3"/>
    <s v=""/>
    <s v="Y"/>
    <m/>
    <x v="0"/>
    <m/>
    <m/>
    <m/>
    <x v="0"/>
    <n v="4"/>
    <s v="NOAEL"/>
    <n v="100"/>
    <s v="N"/>
    <s v="Y"/>
    <s v="N"/>
    <s v="N"/>
    <n v="0"/>
    <n v="1"/>
    <n v="0"/>
    <n v="0"/>
  </r>
  <r>
    <n v="471"/>
    <x v="1"/>
    <s v="Hadrup et al 2023 DS_28d+ inhal and OEB est (102623a) - To Check Gosens (050324 edk)"/>
    <n v="3012"/>
    <m/>
    <s v="Kasai 2016, Rat"/>
    <s v="Y"/>
    <x v="36"/>
    <x v="93"/>
    <x v="1"/>
    <s v="0.02, 0.2 or 2 mg/m3 6 h/day, 5 days/week for 104 weeks "/>
    <s v="104 weeks"/>
    <s v="Lung"/>
    <s v="Inflammation"/>
    <s v="Rat"/>
    <m/>
    <m/>
    <n v="0.2"/>
    <n v="2"/>
    <m/>
    <m/>
    <s v="mg/m3"/>
    <s v="N"/>
    <s v="N"/>
    <m/>
    <m/>
    <m/>
    <m/>
    <n v="200"/>
    <n v="200"/>
    <m/>
    <s v="D"/>
    <s v="D"/>
    <x v="3"/>
    <s v=""/>
    <s v="Y"/>
    <m/>
    <x v="0"/>
    <m/>
    <m/>
    <m/>
    <x v="0"/>
    <n v="4"/>
    <m/>
    <m/>
    <s v="N"/>
    <s v="N"/>
    <s v="Y"/>
    <s v="N"/>
    <n v="0"/>
    <n v="0"/>
    <n v="1"/>
    <n v="0"/>
  </r>
  <r>
    <n v="472"/>
    <x v="0"/>
    <s v="Hadrup et al 2023 DS_28d+ inhal and OEB est (102623a) - To Check Gosens (050324 edk)"/>
    <n v="3016"/>
    <m/>
    <s v="Kasai 2015, Rat"/>
    <s v="Y"/>
    <x v="36"/>
    <x v="93"/>
    <x v="1"/>
    <s v="0.2, 1 or 5 mg/m3 6 h/day 5 days/week for 13 weeks"/>
    <s v="13 weeks"/>
    <s v="Lung"/>
    <s v="Inflammation"/>
    <s v="Rat"/>
    <m/>
    <m/>
    <n v="0.2"/>
    <n v="1"/>
    <m/>
    <m/>
    <s v="mg/m3"/>
    <s v="N"/>
    <s v="N"/>
    <m/>
    <m/>
    <m/>
    <m/>
    <n v="200"/>
    <n v="100"/>
    <m/>
    <s v="D"/>
    <s v="D"/>
    <x v="3"/>
    <s v=""/>
    <s v="Y"/>
    <m/>
    <x v="0"/>
    <m/>
    <m/>
    <m/>
    <x v="0"/>
    <n v="4"/>
    <s v="NOAEL"/>
    <n v="200"/>
    <s v="N"/>
    <s v="Y"/>
    <s v="N"/>
    <s v="N"/>
    <n v="0"/>
    <n v="1"/>
    <n v="0"/>
    <n v="0"/>
  </r>
  <r>
    <n v="473"/>
    <x v="1"/>
    <s v="Hadrup et al 2023 DS_28d+ inhal and OEB est (102623a) - To Check Gosens (050324 edk)"/>
    <n v="5002"/>
    <m/>
    <s v="Alapati 2014, Mouse"/>
    <s v="Y"/>
    <x v="3"/>
    <x v="94"/>
    <x v="1"/>
    <s v="2 mg/m3 for 6 h/day for 7, 14 or 28 days"/>
    <s v="28 days"/>
    <s v="Lung"/>
    <s v="Inflammation"/>
    <s v="Mouse"/>
    <m/>
    <m/>
    <s v="n"/>
    <n v="2"/>
    <m/>
    <m/>
    <s v="mg/m3"/>
    <s v="N"/>
    <s v="Y"/>
    <m/>
    <m/>
    <m/>
    <m/>
    <m/>
    <n v="66.666666666666671"/>
    <m/>
    <m/>
    <s v="D"/>
    <x v="3"/>
    <s v=""/>
    <m/>
    <m/>
    <x v="0"/>
    <m/>
    <m/>
    <m/>
    <x v="0"/>
    <n v="4"/>
    <m/>
    <m/>
    <s v="N"/>
    <s v="Y"/>
    <s v="N"/>
    <s v="N"/>
    <n v="0"/>
    <n v="1"/>
    <n v="0"/>
    <n v="0"/>
  </r>
  <r>
    <n v="474"/>
    <x v="1"/>
    <s v="Hadrup et al 2023 DS_28d+ inhal and OEB est (102623a) - To Check Gosens (050324 edk)"/>
    <n v="5005"/>
    <m/>
    <s v="Gosens 2014, Rat"/>
    <m/>
    <x v="3"/>
    <x v="95"/>
    <x v="1"/>
    <s v="50 mg/m3 described as dose equivalents of 1.2  3.5 and 10.8 mg/m3 based on differences in exposure duration [28 d inhalation]"/>
    <s v="28 days"/>
    <s v="Lung"/>
    <s v="Inflammation"/>
    <s v="Rat"/>
    <m/>
    <m/>
    <s v="n"/>
    <s v="*50"/>
    <m/>
    <m/>
    <s v="mg/m3"/>
    <s v="Y"/>
    <s v="Y"/>
    <m/>
    <m/>
    <m/>
    <m/>
    <m/>
    <m/>
    <m/>
    <m/>
    <m/>
    <x v="2"/>
    <s v="Y"/>
    <m/>
    <m/>
    <x v="0"/>
    <m/>
    <m/>
    <m/>
    <x v="0"/>
    <n v="0"/>
    <m/>
    <m/>
    <s v="N"/>
    <s v="Y"/>
    <s v="N"/>
    <s v="N"/>
    <n v="0"/>
    <n v="1"/>
    <n v="0"/>
    <n v="0"/>
  </r>
  <r>
    <n v="475"/>
    <x v="1"/>
    <s v="Hadrup et al 2023 DS_28d+ inhal and OEB est (102623a) - To Check Gosens (050324 edk)"/>
    <n v="5006"/>
    <m/>
    <s v="Gosens 2014, Rat"/>
    <m/>
    <x v="3"/>
    <x v="95"/>
    <x v="1"/>
    <s v="50 mg/m3 described as dose equivalents of 1.2  3.5 and 10.8 mg/m3 based on differences in exposure duration"/>
    <s v="28 days"/>
    <s v="Lung"/>
    <s v="Inflammation"/>
    <s v="Rat"/>
    <m/>
    <m/>
    <s v="n"/>
    <s v="*50"/>
    <m/>
    <m/>
    <s v="mg/m3"/>
    <s v="Y"/>
    <s v="Y"/>
    <m/>
    <m/>
    <m/>
    <m/>
    <m/>
    <m/>
    <m/>
    <m/>
    <m/>
    <x v="2"/>
    <s v="Y"/>
    <m/>
    <m/>
    <x v="0"/>
    <m/>
    <m/>
    <m/>
    <x v="0"/>
    <n v="0"/>
    <m/>
    <m/>
    <s v="N"/>
    <s v="Y"/>
    <s v="N"/>
    <s v="N"/>
    <n v="0"/>
    <n v="1"/>
    <n v="0"/>
    <n v="0"/>
  </r>
  <r>
    <n v="476"/>
    <x v="1"/>
    <s v="Hadrup et al 2023 DS_28d+ inhal and OEB est (102623a) - To Check Gosens (050324 edk)"/>
    <n v="5007"/>
    <m/>
    <s v="Gosens 2014, Rat"/>
    <m/>
    <x v="3"/>
    <x v="95"/>
    <x v="1"/>
    <s v="50 mg/m3 described as dose equivalents of 1.2  3.5 and 10.8 mg/m3 based on differences in exposure duration"/>
    <s v="28 days"/>
    <s v="Lung"/>
    <s v="Inflammation"/>
    <s v="Rat"/>
    <m/>
    <m/>
    <s v="n"/>
    <n v="50"/>
    <m/>
    <m/>
    <s v="mg/m3"/>
    <s v="N"/>
    <s v="Y"/>
    <m/>
    <m/>
    <m/>
    <m/>
    <m/>
    <n v="5000"/>
    <m/>
    <m/>
    <s v="B"/>
    <x v="0"/>
    <s v=""/>
    <m/>
    <m/>
    <x v="0"/>
    <m/>
    <m/>
    <m/>
    <x v="0"/>
    <n v="2"/>
    <m/>
    <m/>
    <s v="N"/>
    <s v="Y"/>
    <s v="N"/>
    <s v="N"/>
    <n v="0"/>
    <n v="1"/>
    <n v="0"/>
    <n v="0"/>
  </r>
  <r>
    <n v="477"/>
    <x v="1"/>
    <s v="Hadrup et al 2023 DS_28d+ inhal and OEB est (102623a) - To Check Gosens (050324 edk)"/>
    <n v="5008"/>
    <m/>
    <s v="Gosens 2014, Rat"/>
    <m/>
    <x v="3"/>
    <x v="96"/>
    <x v="1"/>
    <s v="50 mg/m3 described as dose equivalents of 2.5, 6.7 and 19.9 mg/m3 based on differences in exposure duration"/>
    <s v="28 days"/>
    <s v="Lung"/>
    <s v="Inflammation"/>
    <s v="Rat"/>
    <m/>
    <m/>
    <s v="n"/>
    <s v="*50"/>
    <m/>
    <m/>
    <s v="mg/m3"/>
    <s v="Y"/>
    <s v="Y"/>
    <m/>
    <m/>
    <m/>
    <m/>
    <m/>
    <m/>
    <m/>
    <m/>
    <m/>
    <x v="2"/>
    <s v="Y"/>
    <m/>
    <m/>
    <x v="0"/>
    <m/>
    <m/>
    <m/>
    <x v="0"/>
    <n v="0"/>
    <m/>
    <m/>
    <s v="N"/>
    <s v="Y"/>
    <s v="N"/>
    <s v="N"/>
    <n v="0"/>
    <n v="1"/>
    <n v="0"/>
    <n v="0"/>
  </r>
  <r>
    <n v="478"/>
    <x v="1"/>
    <s v="Hadrup et al 2023 DS_28d+ inhal and OEB est (102623a) - To Check Gosens (050324 edk)"/>
    <n v="5009"/>
    <m/>
    <s v="Gosens 2014, Rat"/>
    <m/>
    <x v="3"/>
    <x v="96"/>
    <x v="1"/>
    <s v="50 mg/m3 described as dose equivalents of 2.5, 6.7 and 19.9 mg/m3 based on differences in exposure duration"/>
    <s v="28 days"/>
    <s v="Lung"/>
    <s v="Inflammation"/>
    <s v="Rat"/>
    <m/>
    <m/>
    <s v="n"/>
    <s v="*50"/>
    <m/>
    <m/>
    <s v="mg/m3"/>
    <s v="Y"/>
    <s v="Y"/>
    <m/>
    <m/>
    <m/>
    <m/>
    <m/>
    <m/>
    <m/>
    <m/>
    <m/>
    <x v="2"/>
    <s v="Y"/>
    <m/>
    <m/>
    <x v="0"/>
    <m/>
    <m/>
    <m/>
    <x v="0"/>
    <n v="0"/>
    <m/>
    <m/>
    <s v="N"/>
    <s v="Y"/>
    <s v="N"/>
    <s v="N"/>
    <n v="0"/>
    <n v="1"/>
    <n v="0"/>
    <n v="0"/>
  </r>
  <r>
    <n v="479"/>
    <x v="1"/>
    <s v="Hadrup et al 2023 DS_28d+ inhal and OEB est (102623a) - To Check Gosens (050324 edk)"/>
    <n v="5010"/>
    <m/>
    <s v="Gosens 2014, Rat"/>
    <m/>
    <x v="3"/>
    <x v="96"/>
    <x v="1"/>
    <s v="50 mg/m3 described as dose equivalents of 2.5, 6.7 and 19.9 mg/m3 based on differences in exposure duration"/>
    <s v="28 days"/>
    <s v="Lung"/>
    <s v="Inflammation"/>
    <s v="Rat"/>
    <m/>
    <m/>
    <s v="n"/>
    <n v="50"/>
    <m/>
    <m/>
    <s v="mg/m3"/>
    <s v="N"/>
    <s v="Y"/>
    <m/>
    <m/>
    <m/>
    <m/>
    <m/>
    <n v="5000"/>
    <m/>
    <m/>
    <s v="B"/>
    <x v="0"/>
    <s v=""/>
    <m/>
    <m/>
    <x v="0"/>
    <m/>
    <m/>
    <m/>
    <x v="0"/>
    <n v="2"/>
    <m/>
    <m/>
    <s v="N"/>
    <s v="Y"/>
    <s v="N"/>
    <s v="N"/>
    <n v="0"/>
    <n v="1"/>
    <n v="0"/>
    <n v="0"/>
  </r>
  <r>
    <n v="480"/>
    <x v="1"/>
    <s v="Hadrup et al 2023 DS_28d+ inhal and OEB est (102623a) - To Check Gosens (050324 edk)"/>
    <n v="5011"/>
    <m/>
    <s v="Gosens 2014, Rat"/>
    <m/>
    <x v="3"/>
    <x v="60"/>
    <x v="0"/>
    <s v="50 mg/m3 described as dose equivalents of 5.9 , 18.4  and 55 mg/m3 based on differences in exposure duration"/>
    <s v="28 days"/>
    <s v="Lung"/>
    <s v="Inflammation"/>
    <s v="Rat"/>
    <m/>
    <m/>
    <s v="n"/>
    <s v="*50"/>
    <m/>
    <m/>
    <s v="mg/m3"/>
    <s v="Y"/>
    <s v="Y"/>
    <m/>
    <m/>
    <m/>
    <m/>
    <m/>
    <m/>
    <m/>
    <m/>
    <m/>
    <x v="2"/>
    <s v="Y"/>
    <m/>
    <m/>
    <x v="0"/>
    <m/>
    <m/>
    <m/>
    <x v="0"/>
    <n v="0"/>
    <m/>
    <m/>
    <s v="N"/>
    <s v="Y"/>
    <s v="N"/>
    <s v="N"/>
    <n v="0"/>
    <n v="1"/>
    <n v="0"/>
    <n v="0"/>
  </r>
  <r>
    <n v="481"/>
    <x v="1"/>
    <s v="Hadrup et al 2023 DS_28d+ inhal and OEB est (102623a) - To Check Gosens (050324 edk)"/>
    <n v="5012"/>
    <m/>
    <s v="Gosens 2014, Rat"/>
    <m/>
    <x v="3"/>
    <x v="60"/>
    <x v="0"/>
    <s v="50 mg/m3 described as dose equivalents of 5.9 , 18.4  and 55 mg/m3 based on differences in exposure duration"/>
    <s v="28 days"/>
    <s v="Lung"/>
    <s v="Inflammation"/>
    <s v="Rat"/>
    <m/>
    <m/>
    <s v="n"/>
    <s v="*50"/>
    <m/>
    <m/>
    <s v="mg/m3"/>
    <s v="Y"/>
    <s v="Y"/>
    <m/>
    <m/>
    <m/>
    <m/>
    <m/>
    <m/>
    <m/>
    <m/>
    <m/>
    <x v="2"/>
    <s v="Y"/>
    <m/>
    <m/>
    <x v="0"/>
    <m/>
    <m/>
    <m/>
    <x v="0"/>
    <n v="0"/>
    <m/>
    <m/>
    <s v="N"/>
    <s v="Y"/>
    <s v="N"/>
    <s v="N"/>
    <n v="0"/>
    <n v="1"/>
    <n v="0"/>
    <n v="0"/>
  </r>
  <r>
    <n v="482"/>
    <x v="1"/>
    <s v="Hadrup et al 2023 DS_28d+ inhal and OEB est (102623a) - To Check Gosens (050324 edk)"/>
    <n v="5013"/>
    <m/>
    <s v="Gosens 2014, Rat"/>
    <m/>
    <x v="3"/>
    <x v="60"/>
    <x v="0"/>
    <s v="50 mg/m3 described as dose equivalents of 5.9 , 18.4  and 55 mg/m3 based on differences in exposure duration"/>
    <s v="28 days"/>
    <s v="Lung"/>
    <s v="Inflammation"/>
    <s v="Rat"/>
    <m/>
    <m/>
    <s v="n"/>
    <n v="50"/>
    <m/>
    <m/>
    <s v="mg/m3"/>
    <s v="N"/>
    <s v="Y"/>
    <m/>
    <m/>
    <m/>
    <m/>
    <m/>
    <n v="1666.6666666666667"/>
    <m/>
    <m/>
    <s v="C"/>
    <x v="1"/>
    <s v=""/>
    <m/>
    <m/>
    <x v="0"/>
    <m/>
    <m/>
    <m/>
    <x v="0"/>
    <n v="3"/>
    <m/>
    <m/>
    <s v="N"/>
    <s v="Y"/>
    <s v="N"/>
    <s v="N"/>
    <n v="0"/>
    <n v="1"/>
    <n v="0"/>
    <n v="0"/>
  </r>
  <r>
    <n v="483"/>
    <x v="1"/>
    <s v="Hadrup et al 2023 DS_28d+ inhal and OEB est (102623a) - To Check Gosens (050324 edk)"/>
    <n v="5014"/>
    <m/>
    <s v="Cordelli 2017, Rat"/>
    <m/>
    <x v="3"/>
    <x v="97"/>
    <x v="1"/>
    <s v="3 or 6 months exposure with 0,1 to 3 mg/m3 6h/day 5 days per weeks"/>
    <s v="6 months"/>
    <s v="Lung"/>
    <s v="Inflammation"/>
    <s v="Rat"/>
    <m/>
    <m/>
    <s v="n"/>
    <s v="n"/>
    <m/>
    <m/>
    <s v="mg/m3"/>
    <s v="N"/>
    <s v="N"/>
    <s v="N"/>
    <s v="N"/>
    <m/>
    <m/>
    <m/>
    <m/>
    <m/>
    <m/>
    <m/>
    <x v="2"/>
    <s v="Y"/>
    <m/>
    <m/>
    <x v="0"/>
    <m/>
    <m/>
    <m/>
    <x v="0"/>
    <n v="0"/>
    <m/>
    <m/>
    <s v="N"/>
    <s v="N"/>
    <s v="Y"/>
    <s v="N"/>
    <n v="0"/>
    <n v="0"/>
    <n v="1"/>
    <n v="0"/>
  </r>
  <r>
    <n v="484"/>
    <x v="1"/>
    <s v="Hadrup et al 2023 DS_28d+ inhal and OEB est (102623a) - To Check Gosens (050324 edk)"/>
    <n v="5015"/>
    <m/>
    <s v="Keller 2014, Rat"/>
    <s v="Y"/>
    <x v="3"/>
    <x v="96"/>
    <x v="1"/>
    <s v="0.5, 5 or 25 mg/m3 for 6 h/day 5 days/week for 4 weeks"/>
    <s v="4 weeks"/>
    <s v="Lung"/>
    <s v="Inflammation"/>
    <s v="Rat"/>
    <m/>
    <m/>
    <n v="0.5"/>
    <n v="5"/>
    <m/>
    <m/>
    <s v="mg/m3"/>
    <s v="N"/>
    <s v="Y"/>
    <m/>
    <m/>
    <m/>
    <m/>
    <n v="166.66666666666666"/>
    <n v="166.66666666666666"/>
    <m/>
    <s v="D"/>
    <s v="D"/>
    <x v="3"/>
    <s v=""/>
    <m/>
    <m/>
    <x v="0"/>
    <m/>
    <m/>
    <m/>
    <x v="0"/>
    <n v="4"/>
    <m/>
    <m/>
    <s v="N"/>
    <s v="Y"/>
    <s v="N"/>
    <s v="N"/>
    <n v="0"/>
    <n v="1"/>
    <n v="0"/>
    <n v="0"/>
  </r>
  <r>
    <n v="485"/>
    <x v="1"/>
    <s v="Hadrup et al 2023 DS_28d+ inhal and OEB est (102623a) - To Check Gosens (050324 edk)"/>
    <n v="5016"/>
    <m/>
    <s v="Schwotzer 2017, Rat"/>
    <s v="Y"/>
    <x v="3"/>
    <x v="96"/>
    <x v="1"/>
    <s v="0.1, 0.3, 1 and 3 mg/m3 6 h/day 5 days/week over up to 90 days [Note: NOAEL-LOAEL is for 90 d (390 hr]"/>
    <s v="90 days"/>
    <s v="Lung"/>
    <s v="Inflammation"/>
    <s v="Rat"/>
    <m/>
    <m/>
    <n v="0.3"/>
    <n v="1"/>
    <m/>
    <m/>
    <s v="mg/m3"/>
    <s v="N"/>
    <s v="N"/>
    <m/>
    <m/>
    <m/>
    <m/>
    <n v="300"/>
    <n v="100"/>
    <m/>
    <s v="D"/>
    <s v="D"/>
    <x v="3"/>
    <s v=""/>
    <m/>
    <m/>
    <x v="0"/>
    <m/>
    <m/>
    <m/>
    <x v="0"/>
    <n v="4"/>
    <m/>
    <m/>
    <s v="N"/>
    <s v="Y"/>
    <s v="N"/>
    <s v="N"/>
    <n v="0"/>
    <n v="1"/>
    <n v="0"/>
    <n v="0"/>
  </r>
  <r>
    <n v="486"/>
    <x v="1"/>
    <s v="Hadrup et al 2023 DS_28d+ inhal and OEB est (102623a) - To Check Gosens (050324 edk)"/>
    <n v="6001"/>
    <m/>
    <s v="Johansson 1992, Rabbit"/>
    <m/>
    <x v="19"/>
    <x v="98"/>
    <x v="0"/>
    <s v="0.5 mg/m3 for 4 months, 5 days/week, 6 hr/day"/>
    <s v="4 months"/>
    <s v="Lung"/>
    <s v="Inflammation"/>
    <s v="Rabbit"/>
    <m/>
    <m/>
    <n v="0.5"/>
    <s v="n"/>
    <m/>
    <m/>
    <s v="mg/m3"/>
    <s v="N"/>
    <s v="N"/>
    <m/>
    <m/>
    <m/>
    <m/>
    <n v="500"/>
    <m/>
    <m/>
    <s v="C"/>
    <m/>
    <x v="1"/>
    <s v=""/>
    <m/>
    <m/>
    <x v="0"/>
    <m/>
    <m/>
    <m/>
    <x v="1"/>
    <n v="3"/>
    <m/>
    <m/>
    <s v="N"/>
    <s v="N"/>
    <s v="Y"/>
    <s v="N"/>
    <n v="0"/>
    <n v="0"/>
    <n v="1"/>
    <n v="0"/>
  </r>
  <r>
    <n v="487"/>
    <x v="1"/>
    <s v="Hadrup et al 2023 DS_28d+ inhal and OEB est (102623a) - To Check Gosens (050324 edk)"/>
    <n v="6002"/>
    <m/>
    <s v="Johansson 1991, Rabbit"/>
    <m/>
    <x v="19"/>
    <x v="98"/>
    <x v="0"/>
    <s v="0.5 mg/m3 for 4 months, 5 days/week, 6 hr/day"/>
    <s v="4 months"/>
    <s v="Lung"/>
    <s v="Inflammation"/>
    <s v="Rabbit"/>
    <m/>
    <m/>
    <n v="0.5"/>
    <s v="n"/>
    <m/>
    <m/>
    <s v="mg/m3"/>
    <s v="N"/>
    <s v="N"/>
    <m/>
    <m/>
    <m/>
    <m/>
    <n v="500"/>
    <m/>
    <m/>
    <s v="C"/>
    <m/>
    <x v="1"/>
    <s v=""/>
    <m/>
    <m/>
    <x v="0"/>
    <m/>
    <m/>
    <m/>
    <x v="1"/>
    <n v="3"/>
    <m/>
    <m/>
    <s v="N"/>
    <s v="N"/>
    <s v="Y"/>
    <s v="N"/>
    <n v="0"/>
    <n v="0"/>
    <n v="1"/>
    <n v="0"/>
  </r>
  <r>
    <n v="488"/>
    <x v="1"/>
    <s v="Hadrup et al 2023 DS_28d+ inhal and OEB est (102623a) - To Check Gosens (050324 edk)"/>
    <n v="6003"/>
    <m/>
    <s v="Bucher 1999, Rat"/>
    <m/>
    <x v="19"/>
    <x v="99"/>
    <x v="1"/>
    <s v="0.3, 1 or 3 mg/m3 for 5 days per week, 6h /day for 104 weeks"/>
    <s v="104 weeks"/>
    <s v="Lung"/>
    <s v="Inflammation"/>
    <s v="Rat"/>
    <m/>
    <m/>
    <s v="n"/>
    <s v="n"/>
    <m/>
    <m/>
    <s v="mg/m3"/>
    <s v="N"/>
    <s v="N"/>
    <s v="N"/>
    <s v="N"/>
    <m/>
    <m/>
    <m/>
    <m/>
    <m/>
    <m/>
    <m/>
    <x v="2"/>
    <s v="Y"/>
    <m/>
    <m/>
    <x v="0"/>
    <m/>
    <m/>
    <m/>
    <x v="1"/>
    <n v="0"/>
    <m/>
    <m/>
    <s v="N"/>
    <s v="N"/>
    <s v="Y"/>
    <s v="N"/>
    <n v="0"/>
    <n v="0"/>
    <n v="1"/>
    <n v="0"/>
  </r>
  <r>
    <n v="489"/>
    <x v="1"/>
    <s v="Hadrup et al 2023 DS_28d+ inhal and OEB est (102623a) - To Check Gosens (050324 edk)"/>
    <n v="6004"/>
    <m/>
    <s v="Bucher 1999, Mouse"/>
    <m/>
    <x v="19"/>
    <x v="99"/>
    <x v="1"/>
    <s v="0.3, 1 or 3 mg/m3 for 5 days per week, 6h /day for 104 weeks"/>
    <s v="104 weeks"/>
    <s v="Lung"/>
    <s v="Inflammation"/>
    <s v="Mouse"/>
    <m/>
    <m/>
    <s v="n"/>
    <s v="n"/>
    <m/>
    <m/>
    <s v="mg/m3"/>
    <s v="N"/>
    <s v="N"/>
    <s v="N"/>
    <s v="N"/>
    <m/>
    <m/>
    <m/>
    <m/>
    <m/>
    <m/>
    <m/>
    <x v="2"/>
    <s v="Y"/>
    <m/>
    <m/>
    <x v="0"/>
    <m/>
    <m/>
    <m/>
    <x v="1"/>
    <n v="0"/>
    <m/>
    <m/>
    <s v="N"/>
    <s v="N"/>
    <s v="Y"/>
    <s v="N"/>
    <n v="0"/>
    <n v="0"/>
    <n v="1"/>
    <n v="0"/>
  </r>
  <r>
    <n v="490"/>
    <x v="1"/>
    <s v="Hadrup et al 2023 DS_28d+ inhal and OEB est (102623a) - To Check Gosens (050324 edk)"/>
    <n v="6005"/>
    <m/>
    <s v="Wehner 1977, Hamster"/>
    <m/>
    <x v="19"/>
    <x v="100"/>
    <x v="0"/>
    <s v="10 mg/m3 for 7 h/day  5 days / week for 10 - 20 months (all life span) set to 40 weeks and thus 1400 h"/>
    <s v="40 weeks"/>
    <s v="Lung"/>
    <s v="Inflammation"/>
    <s v="Hamster"/>
    <m/>
    <m/>
    <s v="n"/>
    <s v="n"/>
    <m/>
    <m/>
    <s v="mg/m3"/>
    <s v="N"/>
    <s v="N"/>
    <s v="N"/>
    <m/>
    <m/>
    <m/>
    <m/>
    <m/>
    <m/>
    <m/>
    <m/>
    <x v="2"/>
    <s v="Y"/>
    <m/>
    <m/>
    <x v="0"/>
    <m/>
    <m/>
    <m/>
    <x v="1"/>
    <n v="0"/>
    <m/>
    <m/>
    <s v="N"/>
    <s v="N"/>
    <s v="Y"/>
    <s v="N"/>
    <n v="0"/>
    <n v="0"/>
    <n v="1"/>
    <n v="0"/>
  </r>
  <r>
    <n v="491"/>
    <x v="1"/>
    <s v="Hadrup et al 2023 DS_28d+ inhal and OEB est (102623a) - To Check Gosens (050324 edk)"/>
    <n v="6006"/>
    <m/>
    <s v="Behl 2015, Mouse"/>
    <m/>
    <x v="19"/>
    <x v="99"/>
    <x v="1"/>
    <s v="0.11, 0.32 or 1.14 mg cobolt/m3 for 6 h/day 5 days per week for up to 105 weeks"/>
    <s v="105 weeks"/>
    <s v="Lung"/>
    <s v="Inflammation"/>
    <s v="Mouse"/>
    <m/>
    <m/>
    <s v="n"/>
    <s v="n"/>
    <m/>
    <m/>
    <s v="mg/m3"/>
    <s v="N"/>
    <s v="N"/>
    <s v="N"/>
    <s v="N"/>
    <m/>
    <m/>
    <m/>
    <m/>
    <m/>
    <m/>
    <m/>
    <x v="2"/>
    <s v="Y"/>
    <m/>
    <m/>
    <x v="0"/>
    <m/>
    <m/>
    <m/>
    <x v="1"/>
    <n v="0"/>
    <m/>
    <m/>
    <s v="N"/>
    <s v="N"/>
    <s v="N"/>
    <s v="Y"/>
    <n v="0"/>
    <n v="0"/>
    <n v="0"/>
    <n v="1"/>
  </r>
  <r>
    <n v="492"/>
    <x v="1"/>
    <s v="Hadrup et al 2023 DS_28d+ inhal and OEB est (102623a) - To Check Gosens (050324 edk)"/>
    <n v="6007"/>
    <m/>
    <s v="Behl 2015, Rat"/>
    <m/>
    <x v="19"/>
    <x v="99"/>
    <x v="1"/>
    <s v="0.11, 0.32 or 1.14 mg cobolt/m3 for 6 h/day 5 days per week for up to 105 weeks"/>
    <s v="105 weeks"/>
    <s v="Lung"/>
    <s v="Inflammation"/>
    <s v="Rat"/>
    <m/>
    <m/>
    <s v="n"/>
    <s v="n"/>
    <m/>
    <m/>
    <s v="mg/m3"/>
    <s v="N"/>
    <s v="N"/>
    <s v="N"/>
    <s v="N"/>
    <m/>
    <m/>
    <m/>
    <m/>
    <m/>
    <m/>
    <m/>
    <x v="2"/>
    <s v="Y"/>
    <m/>
    <m/>
    <x v="0"/>
    <m/>
    <m/>
    <m/>
    <x v="1"/>
    <n v="0"/>
    <m/>
    <m/>
    <s v="N"/>
    <s v="N"/>
    <s v="N"/>
    <s v="Y"/>
    <n v="0"/>
    <n v="0"/>
    <n v="0"/>
    <n v="1"/>
  </r>
  <r>
    <n v="493"/>
    <x v="1"/>
    <s v="Hadrup et al 2023 DS_28d+ inhal and OEB est (102623a) - To Check Gosens (050324 edk)"/>
    <n v="6008"/>
    <m/>
    <s v="Behl 2015, Mouse"/>
    <m/>
    <x v="19"/>
    <x v="101"/>
    <x v="1"/>
    <s v="1.25, 2.5 or 5 mg/m3 for 6 h/day 5 days per week for up to 105 weeks"/>
    <s v="105 weeks"/>
    <s v="Lung"/>
    <s v="Inflammation"/>
    <s v="Mouse"/>
    <m/>
    <m/>
    <s v="n"/>
    <s v="n"/>
    <m/>
    <m/>
    <s v="mg/m3"/>
    <s v="N"/>
    <s v="N"/>
    <s v="N"/>
    <s v="N"/>
    <m/>
    <m/>
    <m/>
    <m/>
    <m/>
    <m/>
    <m/>
    <x v="2"/>
    <s v="Y"/>
    <m/>
    <m/>
    <x v="0"/>
    <m/>
    <m/>
    <m/>
    <x v="1"/>
    <n v="0"/>
    <m/>
    <m/>
    <s v="N"/>
    <s v="N"/>
    <s v="N"/>
    <s v="Y"/>
    <n v="0"/>
    <n v="0"/>
    <n v="0"/>
    <n v="1"/>
  </r>
  <r>
    <n v="494"/>
    <x v="1"/>
    <s v="Hadrup et al 2023 DS_28d+ inhal and OEB est (102623a) - To Check Gosens (050324 edk)"/>
    <n v="6009"/>
    <m/>
    <s v="Behl 2015, Rat"/>
    <m/>
    <x v="19"/>
    <x v="101"/>
    <x v="1"/>
    <s v="1.25, 2.5 or 5 mg/m3 for 6 h/day 5 days per week for up to 105 weeks"/>
    <s v="105 weeks"/>
    <s v="Lung"/>
    <s v="Inflammation"/>
    <s v="Rat"/>
    <m/>
    <m/>
    <s v="n"/>
    <s v="n"/>
    <m/>
    <m/>
    <s v="mg/m3"/>
    <s v="N"/>
    <s v="N"/>
    <s v="N"/>
    <s v="N"/>
    <m/>
    <m/>
    <m/>
    <m/>
    <m/>
    <m/>
    <m/>
    <x v="2"/>
    <s v="Y"/>
    <m/>
    <m/>
    <x v="0"/>
    <m/>
    <m/>
    <m/>
    <x v="1"/>
    <n v="0"/>
    <m/>
    <m/>
    <s v="N"/>
    <s v="N"/>
    <s v="N"/>
    <s v="Y"/>
    <n v="0"/>
    <n v="0"/>
    <n v="0"/>
    <n v="1"/>
  </r>
  <r>
    <n v="495"/>
    <x v="1"/>
    <s v="Hadrup et al 2023 DS_28d+ inhal and OEB est (102623a) - To Check Gosens (050324 edk)"/>
    <n v="6010"/>
    <m/>
    <s v="Wehner 1979, Hamster"/>
    <m/>
    <x v="19"/>
    <x v="100"/>
    <x v="2"/>
    <s v="10 mg/m3 7 h/day 5 days/week for the whole life 14.6 months "/>
    <s v="14.6 months"/>
    <s v="Lung"/>
    <s v="Inflammation"/>
    <s v="Hamster"/>
    <m/>
    <m/>
    <s v="n"/>
    <s v="n"/>
    <m/>
    <m/>
    <s v="mg/m3"/>
    <s v="N"/>
    <s v="N"/>
    <s v="N"/>
    <m/>
    <m/>
    <m/>
    <m/>
    <m/>
    <m/>
    <m/>
    <m/>
    <x v="2"/>
    <s v="Y"/>
    <m/>
    <m/>
    <x v="0"/>
    <m/>
    <m/>
    <m/>
    <x v="1"/>
    <n v="0"/>
    <m/>
    <m/>
    <s v="N"/>
    <s v="N"/>
    <s v="Y"/>
    <s v="N"/>
    <n v="0"/>
    <n v="0"/>
    <n v="1"/>
    <n v="0"/>
  </r>
  <r>
    <n v="496"/>
    <x v="1"/>
    <s v="Hadrup et al 2023 DS_28d+ inhal and OEB est (102623a) - To Check Gosens (050324 edk)"/>
    <n v="8003"/>
    <m/>
    <s v="Pauluhn 2009, Rat"/>
    <m/>
    <x v="17"/>
    <x v="102"/>
    <x v="0"/>
    <s v="5, 15, or 50 mg/m3 for 13 weeks, 6 h/day for 5 days"/>
    <s v="13 weeks"/>
    <s v="Lung"/>
    <s v="Inflammation"/>
    <s v="Rat"/>
    <m/>
    <m/>
    <n v="15"/>
    <n v="50"/>
    <m/>
    <m/>
    <s v="mg/m3"/>
    <s v="N"/>
    <s v="N"/>
    <m/>
    <m/>
    <m/>
    <m/>
    <n v="15000"/>
    <n v="5000"/>
    <m/>
    <s v="B"/>
    <s v="B"/>
    <x v="0"/>
    <s v=""/>
    <s v="Y"/>
    <m/>
    <x v="0"/>
    <m/>
    <m/>
    <m/>
    <x v="1"/>
    <n v="2"/>
    <m/>
    <m/>
    <s v="N"/>
    <s v="Y"/>
    <s v="N"/>
    <s v="N"/>
    <n v="0"/>
    <n v="1"/>
    <n v="0"/>
    <n v="0"/>
  </r>
  <r>
    <n v="497"/>
    <x v="0"/>
    <s v="Hadrup et al 2023 DS_28d+ inhal and OEB est (102623a) - To Check Gosens (050324 edk)"/>
    <n v="8004"/>
    <m/>
    <s v="Warheit 1997, Rat"/>
    <m/>
    <x v="17"/>
    <x v="103"/>
    <x v="0"/>
    <s v="5, 50 and 250 mg/m3 for 4 weeks 6 h/day 5 days/week"/>
    <s v="4 weeks"/>
    <s v="Lung"/>
    <s v="Inflammation"/>
    <s v="Rat"/>
    <m/>
    <m/>
    <n v="50"/>
    <n v="250"/>
    <m/>
    <m/>
    <s v="mg/m3"/>
    <s v="N"/>
    <s v="Y"/>
    <m/>
    <m/>
    <m/>
    <m/>
    <n v="16666.666666666668"/>
    <n v="8333.3333333333339"/>
    <m/>
    <s v="B"/>
    <s v="B"/>
    <x v="0"/>
    <s v=""/>
    <s v="Y"/>
    <m/>
    <x v="0"/>
    <m/>
    <m/>
    <m/>
    <x v="1"/>
    <n v="2"/>
    <s v="NOAEL"/>
    <n v="16666.666666666668"/>
    <s v="N"/>
    <s v="Y"/>
    <s v="N"/>
    <s v="N"/>
    <n v="0"/>
    <n v="1"/>
    <n v="0"/>
    <n v="0"/>
  </r>
  <r>
    <n v="498"/>
    <x v="1"/>
    <s v="Hadrup et al 2023 DS_28d+ inhal and OEB est (102623a) - To Check Gosens (050324 edk)"/>
    <n v="8005"/>
    <m/>
    <s v="Sutunkova 2016, Rat"/>
    <s v="Y"/>
    <x v="17"/>
    <x v="104"/>
    <x v="1"/>
    <s v="1.14 mg/m3 4 h/day 5 days/week for 3 months"/>
    <s v="3 months"/>
    <s v="Lung"/>
    <s v="Inflammation"/>
    <s v="Rat"/>
    <m/>
    <m/>
    <s v="n"/>
    <n v="1.1399999999999999"/>
    <m/>
    <m/>
    <s v="mg/m3"/>
    <s v="N"/>
    <s v="Y*"/>
    <m/>
    <m/>
    <m/>
    <m/>
    <m/>
    <n v="38"/>
    <m/>
    <m/>
    <s v="D"/>
    <x v="3"/>
    <s v=""/>
    <m/>
    <m/>
    <x v="0"/>
    <m/>
    <m/>
    <m/>
    <x v="1"/>
    <n v="4"/>
    <m/>
    <m/>
    <s v="N"/>
    <s v="Y"/>
    <s v="N"/>
    <s v="N"/>
    <n v="0"/>
    <n v="1"/>
    <n v="0"/>
    <n v="0"/>
  </r>
  <r>
    <n v="499"/>
    <x v="1"/>
    <s v="Hadrup et al 2023 DS_28d+ inhal and OEB est (102623a) - To Check Gosens (050324 edk)"/>
    <n v="9001"/>
    <m/>
    <s v="Oller 2008, Rat"/>
    <m/>
    <x v="20"/>
    <x v="105"/>
    <x v="3"/>
    <s v="0.1, 0.4 and 1 mg/m3 6h/day 5 days a week for up to 24 months, actually only up to 0.4 mg/m3 for carcinogenicity"/>
    <s v="24 months"/>
    <s v="Lung"/>
    <s v="Inflammation"/>
    <s v="Rat"/>
    <m/>
    <m/>
    <s v="n"/>
    <s v="n"/>
    <m/>
    <m/>
    <s v="mg/m3"/>
    <s v="N"/>
    <s v="N"/>
    <s v="N"/>
    <s v="N"/>
    <m/>
    <m/>
    <m/>
    <m/>
    <m/>
    <m/>
    <m/>
    <x v="2"/>
    <s v="Y"/>
    <m/>
    <m/>
    <x v="0"/>
    <m/>
    <m/>
    <m/>
    <x v="1"/>
    <n v="0"/>
    <m/>
    <m/>
    <s v="N"/>
    <s v="N"/>
    <s v="Y"/>
    <s v="N"/>
    <n v="0"/>
    <n v="0"/>
    <n v="1"/>
    <n v="0"/>
  </r>
  <r>
    <n v="500"/>
    <x v="1"/>
    <s v="Hadrup et al 2023 DS_28d+ inhal and OEB est (102623a) - To Check Gosens (050324 edk)"/>
    <n v="9002"/>
    <m/>
    <s v="Johansson 1992 Rabbit"/>
    <m/>
    <x v="20"/>
    <x v="106"/>
    <x v="0"/>
    <s v="0.6 mg/m3 for 4 months, 5 days/week, 6 hr/day"/>
    <s v="4 months"/>
    <s v="Lung"/>
    <s v="Inflammation"/>
    <s v="Rabbit"/>
    <m/>
    <m/>
    <s v="n"/>
    <n v="0.6"/>
    <m/>
    <m/>
    <s v="mg/m3"/>
    <s v="N"/>
    <s v="N"/>
    <m/>
    <m/>
    <m/>
    <m/>
    <m/>
    <n v="60"/>
    <m/>
    <m/>
    <s v="D"/>
    <x v="3"/>
    <s v=""/>
    <m/>
    <m/>
    <x v="0"/>
    <m/>
    <m/>
    <m/>
    <x v="1"/>
    <n v="4"/>
    <m/>
    <m/>
    <s v="N"/>
    <s v="N"/>
    <s v="Y"/>
    <s v="N"/>
    <n v="0"/>
    <n v="0"/>
    <n v="1"/>
    <n v="0"/>
  </r>
  <r>
    <n v="501"/>
    <x v="1"/>
    <s v="Hadrup et al 2023 DS_28d+ inhal and OEB est (102623a) - To Check Gosens (050324 edk)"/>
    <n v="9003"/>
    <m/>
    <s v="Dunnick 1995, Rat"/>
    <m/>
    <x v="20"/>
    <x v="107"/>
    <x v="2"/>
    <s v="0,62     1,2    2,5    mg/m3  6h/day 5 d/week for 104 weeks doses recalculated into 76   147  and 304 mg Ni/kg bw"/>
    <s v="104 weeks"/>
    <s v="Lung"/>
    <s v="Inflammation"/>
    <s v="Rat"/>
    <m/>
    <m/>
    <s v="n"/>
    <s v="n"/>
    <m/>
    <m/>
    <s v="mg/m3"/>
    <s v="N"/>
    <s v="N"/>
    <m/>
    <m/>
    <m/>
    <m/>
    <m/>
    <m/>
    <m/>
    <m/>
    <m/>
    <x v="2"/>
    <s v="Y"/>
    <m/>
    <m/>
    <x v="0"/>
    <m/>
    <m/>
    <m/>
    <x v="1"/>
    <n v="0"/>
    <m/>
    <m/>
    <s v="N"/>
    <s v="N"/>
    <s v="Y"/>
    <s v="N"/>
    <n v="0"/>
    <n v="0"/>
    <n v="1"/>
    <n v="0"/>
  </r>
  <r>
    <n v="502"/>
    <x v="1"/>
    <s v="Hadrup et al 2023 DS_28d+ inhal and OEB est (102623a) - To Check Gosens (050324 edk)"/>
    <n v="9004"/>
    <m/>
    <s v="Dunnick 1995, Mouse"/>
    <m/>
    <x v="20"/>
    <x v="107"/>
    <x v="2"/>
    <s v="1.25, 2.5 or 5 mg/m3 6 h/day 5 d/week for 104 weeks recalculated into 275  550 and 1100 mg/kg bw"/>
    <s v="104 weeks"/>
    <s v="Lung"/>
    <s v="Inflammation"/>
    <s v="Mouse"/>
    <m/>
    <m/>
    <s v="n"/>
    <s v="n"/>
    <m/>
    <m/>
    <s v="mg/m3"/>
    <s v="N"/>
    <s v="N"/>
    <m/>
    <m/>
    <m/>
    <m/>
    <m/>
    <m/>
    <m/>
    <m/>
    <m/>
    <x v="2"/>
    <s v="Y"/>
    <m/>
    <m/>
    <x v="0"/>
    <m/>
    <m/>
    <m/>
    <x v="1"/>
    <n v="0"/>
    <m/>
    <m/>
    <s v="N"/>
    <s v="N"/>
    <s v="Y"/>
    <s v="N"/>
    <n v="0"/>
    <n v="0"/>
    <n v="1"/>
    <n v="0"/>
  </r>
  <r>
    <n v="503"/>
    <x v="1"/>
    <s v="Hadrup et al 2023 DS_28d+ inhal and OEB est (102623a) - To Check Gosens (050324 edk)"/>
    <n v="9005"/>
    <m/>
    <s v="NTP 1996, Rat"/>
    <s v="Y"/>
    <x v="20"/>
    <x v="107"/>
    <x v="2"/>
    <s v="0.62, 1.2 or 2.5 mg/m3, for a 2 year study"/>
    <s v="2 years"/>
    <s v="Lung"/>
    <s v="Inflammation"/>
    <s v="Rat"/>
    <m/>
    <m/>
    <s v="n"/>
    <s v="n"/>
    <m/>
    <m/>
    <s v="mg/m3"/>
    <s v="N"/>
    <s v="N"/>
    <s v="N"/>
    <s v="N"/>
    <m/>
    <m/>
    <m/>
    <m/>
    <m/>
    <m/>
    <m/>
    <x v="2"/>
    <s v="Y"/>
    <m/>
    <m/>
    <x v="0"/>
    <m/>
    <m/>
    <m/>
    <x v="1"/>
    <n v="0"/>
    <m/>
    <m/>
    <s v="N"/>
    <s v="N"/>
    <s v="Y"/>
    <s v="N"/>
    <n v="0"/>
    <n v="0"/>
    <n v="1"/>
    <n v="0"/>
  </r>
  <r>
    <n v="504"/>
    <x v="1"/>
    <s v="Hadrup et al 2023 DS_28d+ inhal and OEB est (102623a) - To Check Gosens (050324 edk)"/>
    <n v="9006"/>
    <m/>
    <s v="NTP 1996, Mouse"/>
    <s v="Y"/>
    <x v="20"/>
    <x v="107"/>
    <x v="2"/>
    <s v="0.62, 1.2, 2.5, 5 or 10 (highest does not thested for micronuclei) mg/m3 for 6 h/day   5 days/week for 13 weeks"/>
    <s v="13 weeks"/>
    <s v="Lung"/>
    <s v="Inflammation"/>
    <s v="Mouse"/>
    <m/>
    <m/>
    <s v="n"/>
    <s v="n"/>
    <m/>
    <m/>
    <s v="mg/m3"/>
    <s v="N"/>
    <s v="N"/>
    <s v="N"/>
    <s v="N"/>
    <m/>
    <m/>
    <m/>
    <m/>
    <m/>
    <m/>
    <m/>
    <x v="2"/>
    <s v="Y"/>
    <m/>
    <m/>
    <x v="0"/>
    <m/>
    <m/>
    <m/>
    <x v="1"/>
    <n v="0"/>
    <m/>
    <m/>
    <s v="N"/>
    <s v="Y"/>
    <s v="N"/>
    <s v="N"/>
    <n v="0"/>
    <n v="1"/>
    <n v="0"/>
    <n v="0"/>
  </r>
  <r>
    <n v="505"/>
    <x v="1"/>
    <s v="Hadrup et al 2023 DS_28d+ inhal and OEB est (102623a) - To Check Gosens (050324 edk)"/>
    <n v="9007"/>
    <m/>
    <s v="NTP 1996, Mouse"/>
    <s v="Y"/>
    <x v="20"/>
    <x v="107"/>
    <x v="2"/>
    <s v="1.25, 2.5, or 5 mg/m3  for 2 years"/>
    <s v="2 years"/>
    <s v="Lung"/>
    <s v="Inflammation"/>
    <s v="Mouse"/>
    <m/>
    <m/>
    <s v="n"/>
    <s v="n"/>
    <m/>
    <m/>
    <s v="mg/m3"/>
    <s v="N"/>
    <s v="N"/>
    <s v="N"/>
    <s v="N"/>
    <m/>
    <m/>
    <m/>
    <m/>
    <m/>
    <m/>
    <m/>
    <x v="2"/>
    <s v="Y"/>
    <m/>
    <m/>
    <x v="0"/>
    <m/>
    <m/>
    <m/>
    <x v="1"/>
    <n v="0"/>
    <m/>
    <m/>
    <s v="N"/>
    <s v="N"/>
    <s v="Y"/>
    <s v="N"/>
    <n v="0"/>
    <n v="0"/>
    <n v="1"/>
    <n v="0"/>
  </r>
  <r>
    <n v="506"/>
    <x v="1"/>
    <s v="Hadrup et al 2023 DS_28d+ inhal and OEB est (102623a) - To Check Gosens (050324 edk)"/>
    <n v="9008"/>
    <m/>
    <s v="Horie 1985, Rat"/>
    <m/>
    <x v="20"/>
    <x v="108"/>
    <x v="2"/>
    <s v="0.6 or 8 mg/m3 {DURATION?  140 hr more than 4 wk x 30 hr/wk}"/>
    <s v="4 weeks"/>
    <s v="Lung"/>
    <s v="Inflammation"/>
    <s v="Rat"/>
    <m/>
    <m/>
    <s v="n"/>
    <s v="n"/>
    <m/>
    <m/>
    <s v="mg/m3"/>
    <s v="N"/>
    <s v="Y"/>
    <s v="N"/>
    <s v="N"/>
    <m/>
    <m/>
    <m/>
    <m/>
    <m/>
    <m/>
    <m/>
    <x v="2"/>
    <s v="Y"/>
    <m/>
    <m/>
    <x v="0"/>
    <m/>
    <m/>
    <m/>
    <x v="1"/>
    <n v="0"/>
    <m/>
    <m/>
    <s v="N"/>
    <s v="Y"/>
    <s v="N"/>
    <s v="N"/>
    <n v="0"/>
    <n v="1"/>
    <n v="0"/>
    <n v="0"/>
  </r>
  <r>
    <n v="507"/>
    <x v="1"/>
    <s v="Hadrup et al 2023 DS_28d+ inhal and OEB est (102623a) - To Check Gosens (050324 edk)"/>
    <n v="9009"/>
    <m/>
    <s v="Wehner 1975, Hamster"/>
    <m/>
    <x v="20"/>
    <x v="107"/>
    <x v="2"/>
    <s v="53 µg/L = 53 mg/m3, 7 h /day 5 days/week lifelong {Hamster - use?}"/>
    <s v="Lifelong"/>
    <s v="Lung"/>
    <s v="Inflammation"/>
    <s v="Hamster"/>
    <m/>
    <m/>
    <s v="n"/>
    <s v="n"/>
    <m/>
    <m/>
    <s v="mg/m3"/>
    <s v="N"/>
    <s v="N"/>
    <s v="N"/>
    <m/>
    <m/>
    <m/>
    <m/>
    <m/>
    <m/>
    <m/>
    <m/>
    <x v="2"/>
    <s v="Y"/>
    <m/>
    <m/>
    <x v="0"/>
    <m/>
    <m/>
    <m/>
    <x v="1"/>
    <n v="0"/>
    <m/>
    <m/>
    <s v="N"/>
    <s v="N"/>
    <s v="N"/>
    <s v="Y"/>
    <n v="0"/>
    <n v="0"/>
    <n v="0"/>
    <n v="1"/>
  </r>
  <r>
    <n v="508"/>
    <x v="1"/>
    <s v="Hadrup et al 2023 DS_28d+ inhal and OEB est (102623a) - To Check Gosens (050324 edk)"/>
    <n v="9010"/>
    <m/>
    <s v="Sunderman 1965, Hamster"/>
    <m/>
    <x v="20"/>
    <x v="109"/>
    <x v="2"/>
    <s v="0.6 mg/L = 600 mg/m3 for 0.5 h  {Hamster - use?}  Acute exposure - delete"/>
    <s v="0.5 hours"/>
    <s v="Lung"/>
    <s v="Inflammation"/>
    <s v="Hamster"/>
    <m/>
    <m/>
    <s v="n"/>
    <s v="n"/>
    <m/>
    <m/>
    <s v="mg/m3"/>
    <s v="Y"/>
    <s v="Y"/>
    <m/>
    <m/>
    <m/>
    <m/>
    <m/>
    <m/>
    <m/>
    <m/>
    <m/>
    <x v="2"/>
    <s v="Y"/>
    <m/>
    <m/>
    <x v="0"/>
    <m/>
    <m/>
    <m/>
    <x v="1"/>
    <n v="0"/>
    <m/>
    <m/>
    <s v="Y"/>
    <s v="N"/>
    <s v="N"/>
    <s v="N"/>
    <n v="1"/>
    <n v="0"/>
    <n v="0"/>
    <n v="0"/>
  </r>
  <r>
    <n v="509"/>
    <x v="1"/>
    <s v="Hadrup et al 2023 DS_28d+ inhal and OEB est (102623a) - To Check Gosens (050324 edk)"/>
    <n v="9011"/>
    <m/>
    <s v="Sunderman 1965, Hamster"/>
    <m/>
    <x v="20"/>
    <x v="109"/>
    <x v="2"/>
    <s v="0.03 mg/L = 30 mg/m3 for 0,5 h three times per week, lifelong  {Hamster - use?}"/>
    <s v="Lifelong"/>
    <s v="Lung"/>
    <s v="Inflammation"/>
    <s v="Hamster"/>
    <m/>
    <m/>
    <s v="n"/>
    <s v="n"/>
    <m/>
    <m/>
    <s v="mg/m3"/>
    <s v="N"/>
    <s v="N"/>
    <s v="N"/>
    <m/>
    <m/>
    <m/>
    <m/>
    <m/>
    <m/>
    <m/>
    <m/>
    <x v="2"/>
    <s v="Y"/>
    <m/>
    <m/>
    <x v="0"/>
    <m/>
    <m/>
    <m/>
    <x v="1"/>
    <n v="0"/>
    <m/>
    <m/>
    <s v="N"/>
    <s v="N"/>
    <s v="N"/>
    <s v="Y"/>
    <n v="0"/>
    <n v="0"/>
    <n v="0"/>
    <n v="1"/>
  </r>
  <r>
    <n v="510"/>
    <x v="1"/>
    <s v="Hadrup et al 2023 DS_28d+ inhal and OEB est (102623a) - To Check Gosens (050324 edk)"/>
    <n v="9012"/>
    <m/>
    <s v="Wehner 1979, Hamster"/>
    <m/>
    <x v="20"/>
    <x v="107"/>
    <x v="2"/>
    <s v="53 mg/m3 7h/day 5 days/week, lifelong (14.1 months)   {Hamster - use?}"/>
    <s v="Lifelong"/>
    <s v="Lung"/>
    <s v="Inflammation"/>
    <s v="Hamster"/>
    <m/>
    <m/>
    <s v="n"/>
    <s v="n"/>
    <m/>
    <m/>
    <s v="mg/m3"/>
    <s v="N"/>
    <s v="N"/>
    <s v="N"/>
    <m/>
    <m/>
    <m/>
    <m/>
    <m/>
    <m/>
    <m/>
    <m/>
    <x v="2"/>
    <s v="Y"/>
    <m/>
    <m/>
    <x v="0"/>
    <m/>
    <m/>
    <m/>
    <x v="1"/>
    <n v="0"/>
    <m/>
    <m/>
    <s v="N"/>
    <s v="N"/>
    <s v="N"/>
    <s v="Y"/>
    <n v="0"/>
    <n v="0"/>
    <n v="0"/>
    <n v="1"/>
  </r>
  <r>
    <n v="511"/>
    <x v="1"/>
    <s v="Hadrup et al 2023 DS_28d+ inhal and OEB est (102623a) - To Check Gosens (050324 edk)"/>
    <n v="9013"/>
    <m/>
    <s v="Sutunkova 2019, Rat"/>
    <m/>
    <x v="20"/>
    <x v="107"/>
    <x v="1"/>
    <s v="0.23 mg/m3 4h/day 5 days/week for up to 10 months"/>
    <s v="10 months"/>
    <s v="Lung"/>
    <s v="Inflammation"/>
    <s v="Rat"/>
    <m/>
    <m/>
    <s v="n"/>
    <n v="0.23"/>
    <m/>
    <m/>
    <s v="mg/m3"/>
    <s v="N"/>
    <s v="N"/>
    <m/>
    <m/>
    <m/>
    <m/>
    <m/>
    <n v="23"/>
    <m/>
    <m/>
    <s v="E"/>
    <x v="4"/>
    <s v=""/>
    <s v="Y"/>
    <m/>
    <x v="0"/>
    <m/>
    <m/>
    <m/>
    <x v="1"/>
    <n v="5"/>
    <m/>
    <m/>
    <s v="N"/>
    <s v="N"/>
    <s v="Y"/>
    <s v="N"/>
    <n v="0"/>
    <n v="0"/>
    <n v="1"/>
    <n v="0"/>
  </r>
  <r>
    <n v="512"/>
    <x v="0"/>
    <s v="Hadrup et al 2023 DS_28d+ inhal and OEB est (102623a) - To Check Gosens (050324 edk)"/>
    <n v="9015"/>
    <m/>
    <s v="Katsnelson 2021, Rat"/>
    <m/>
    <x v="20"/>
    <x v="107"/>
    <x v="1"/>
    <s v="0.0024 mg/m3 4h/day 5 days/week for 6 months (also 4 weeks and 3 months but same results on neutrophils and genotoxicity)"/>
    <s v="3 months"/>
    <s v="Lung"/>
    <s v="Inflammation"/>
    <s v="Rat"/>
    <m/>
    <m/>
    <s v="n"/>
    <n v="2.3999999999999998E-3"/>
    <m/>
    <m/>
    <s v="mg/m3"/>
    <s v="N"/>
    <s v="N"/>
    <m/>
    <m/>
    <m/>
    <m/>
    <m/>
    <n v="0.24"/>
    <m/>
    <m/>
    <s v="E(F)"/>
    <x v="4"/>
    <s v=""/>
    <s v="Y"/>
    <m/>
    <x v="0"/>
    <m/>
    <m/>
    <m/>
    <x v="1"/>
    <n v="5"/>
    <s v="LOAEL"/>
    <n v="0.24"/>
    <s v="N"/>
    <s v="Y"/>
    <s v="N"/>
    <s v="N"/>
    <n v="0"/>
    <n v="1"/>
    <n v="0"/>
    <n v="0"/>
  </r>
  <r>
    <n v="513"/>
    <x v="1"/>
    <s v="Hadrup et al 2023 DS_28d+ inhal and OEB est (102623a) - To Check Gosens (050324 edk)"/>
    <n v="10001"/>
    <s v="10.1021/es800975u"/>
    <s v="Chen 2008, Rat"/>
    <s v="Y"/>
    <x v="1"/>
    <x v="110"/>
    <x v="1"/>
    <s v="24.1 mg/m3, 40 min/day for 4 weeks"/>
    <s v="4 weeks"/>
    <s v="Lung"/>
    <s v="Inflammation"/>
    <s v="Rat"/>
    <m/>
    <m/>
    <s v="n"/>
    <n v="24.1"/>
    <m/>
    <m/>
    <s v="mg/m3"/>
    <s v="N*"/>
    <s v="Y"/>
    <m/>
    <m/>
    <m/>
    <m/>
    <m/>
    <n v="803.33333333333337"/>
    <m/>
    <m/>
    <s v="C"/>
    <x v="1"/>
    <s v=""/>
    <m/>
    <m/>
    <x v="0"/>
    <m/>
    <m/>
    <m/>
    <x v="0"/>
    <n v="3"/>
    <m/>
    <m/>
    <s v="N"/>
    <s v="Y"/>
    <s v="N"/>
    <s v="N"/>
    <n v="0"/>
    <n v="1"/>
    <n v="0"/>
    <n v="0"/>
  </r>
  <r>
    <n v="514"/>
    <x v="1"/>
    <s v="Hadrup et al 2023 DS_28d+ inhal and OEB est (102623a) - To Check Gosens (050324 edk)"/>
    <n v="10002"/>
    <s v="10.1021/es800975u"/>
    <s v="Chen 2008, Rat"/>
    <s v="Y"/>
    <x v="1"/>
    <x v="110"/>
    <x v="1"/>
    <s v="24.1 mg/m3, 40 min/day for 4 weeks"/>
    <s v="4 weeks"/>
    <s v="Lung"/>
    <s v="Inflammation"/>
    <s v="Rat"/>
    <m/>
    <m/>
    <s v="n"/>
    <n v="24.1"/>
    <m/>
    <m/>
    <s v="mg/m3"/>
    <s v="N*"/>
    <s v="Y"/>
    <m/>
    <m/>
    <m/>
    <m/>
    <m/>
    <m/>
    <m/>
    <m/>
    <m/>
    <x v="2"/>
    <s v="Y"/>
    <m/>
    <m/>
    <x v="0"/>
    <m/>
    <m/>
    <m/>
    <x v="0"/>
    <n v="0"/>
    <m/>
    <m/>
    <s v="N"/>
    <s v="Y"/>
    <s v="N"/>
    <s v="N"/>
    <n v="0"/>
    <n v="1"/>
    <n v="0"/>
    <n v="0"/>
  </r>
  <r>
    <n v="515"/>
    <x v="1"/>
    <s v="Hadrup et al 2023 DS_28d+ inhal and OEB est (102623a) - To Check Gosens (050324 edk)"/>
    <n v="10003"/>
    <s v="10.1021/es800975u"/>
    <s v="Chen 2008, Rat"/>
    <s v="Y"/>
    <x v="1"/>
    <x v="110"/>
    <x v="1"/>
    <s v="24.1 mg/m3, 40 min/day for 4 weeks"/>
    <s v="4 weeks"/>
    <s v="Lung"/>
    <s v="Inflammation"/>
    <s v="Rat"/>
    <m/>
    <m/>
    <s v="n"/>
    <n v="24.1"/>
    <m/>
    <m/>
    <s v="mg/m3"/>
    <s v="N*"/>
    <s v="Y"/>
    <m/>
    <m/>
    <m/>
    <m/>
    <m/>
    <m/>
    <m/>
    <m/>
    <m/>
    <x v="2"/>
    <s v="Y"/>
    <m/>
    <m/>
    <x v="0"/>
    <m/>
    <m/>
    <m/>
    <x v="0"/>
    <n v="0"/>
    <m/>
    <m/>
    <s v="N"/>
    <s v="Y"/>
    <s v="N"/>
    <s v="N"/>
    <n v="0"/>
    <n v="1"/>
    <n v="0"/>
    <n v="0"/>
  </r>
  <r>
    <n v="516"/>
    <x v="1"/>
    <s v="Hadrup et al 2023 DS_28d+ inhal and OEB est (102623a) - To Check Gosens (050324 edk)"/>
    <n v="10004"/>
    <s v="10.1093/toxsci/kfp254"/>
    <s v="Rossi 2010, Mouse, Tox Sci"/>
    <s v="Y"/>
    <x v="1"/>
    <x v="111"/>
    <x v="1"/>
    <s v="10 mg/m3 for 2h, 2h on 4 consecutive days, or 2 h on 4 consecutive days for 4 weeks"/>
    <s v="4 weeks"/>
    <s v="Lung"/>
    <s v="Inflammation"/>
    <s v="Mouse"/>
    <m/>
    <m/>
    <n v="10"/>
    <s v="n"/>
    <m/>
    <m/>
    <s v="mg/m3"/>
    <s v="N*"/>
    <s v="Y"/>
    <m/>
    <m/>
    <m/>
    <m/>
    <n v="3333.3333333333335"/>
    <m/>
    <m/>
    <s v="B"/>
    <m/>
    <x v="0"/>
    <s v=""/>
    <m/>
    <m/>
    <x v="0"/>
    <m/>
    <m/>
    <m/>
    <x v="0"/>
    <n v="2"/>
    <m/>
    <m/>
    <s v="N"/>
    <s v="Y"/>
    <s v="N"/>
    <s v="N"/>
    <n v="0"/>
    <n v="1"/>
    <n v="0"/>
    <n v="0"/>
  </r>
  <r>
    <n v="517"/>
    <x v="1"/>
    <s v="Hadrup et al 2023 DS_28d+ inhal and OEB est (102623a) - To Check Gosens (050324 edk)"/>
    <n v="10009"/>
    <m/>
    <s v="Johnston 2000, Rat"/>
    <s v="Y"/>
    <x v="1"/>
    <x v="112"/>
    <x v="1"/>
    <s v="50 mg/m3 for 6h/day 5 days/week for 13 weeks"/>
    <s v="13 weeks"/>
    <s v="Lung"/>
    <s v="Inflammation"/>
    <s v="Rat"/>
    <m/>
    <m/>
    <s v="n"/>
    <n v="50"/>
    <m/>
    <m/>
    <s v="mg/m3"/>
    <s v="N"/>
    <s v="N"/>
    <m/>
    <m/>
    <m/>
    <m/>
    <m/>
    <n v="5000"/>
    <m/>
    <m/>
    <s v="B"/>
    <x v="0"/>
    <s v=""/>
    <m/>
    <m/>
    <x v="0"/>
    <m/>
    <m/>
    <m/>
    <x v="0"/>
    <n v="2"/>
    <m/>
    <m/>
    <s v="N"/>
    <s v="Y"/>
    <s v="N"/>
    <s v="N"/>
    <n v="0"/>
    <n v="1"/>
    <n v="0"/>
    <n v="0"/>
  </r>
  <r>
    <n v="518"/>
    <x v="1"/>
    <s v="Hadrup et al 2023 DS_28d+ inhal and OEB est (102623a) - To Check Gosens (050324 edk)"/>
    <n v="10011"/>
    <s v="10.1080/08958378.2018.1426661"/>
    <s v="Shin 2017, Rat"/>
    <s v="Y"/>
    <x v="1"/>
    <x v="110"/>
    <x v="1"/>
    <s v="0.4 1.4 or 5.4 mg/m3 6h/day 5 days/week in total 20 days of exposure over 28 days"/>
    <s v="28 days"/>
    <s v="Lung"/>
    <s v="Inflammation"/>
    <s v="Rat"/>
    <m/>
    <m/>
    <n v="5.4"/>
    <s v="n"/>
    <m/>
    <m/>
    <s v="mg/m3"/>
    <s v="N"/>
    <s v="Y"/>
    <m/>
    <m/>
    <m/>
    <m/>
    <n v="1800"/>
    <m/>
    <m/>
    <s v="C"/>
    <m/>
    <x v="1"/>
    <s v=""/>
    <m/>
    <m/>
    <x v="0"/>
    <m/>
    <m/>
    <m/>
    <x v="0"/>
    <n v="3"/>
    <m/>
    <m/>
    <s v="N"/>
    <s v="Y"/>
    <s v="N"/>
    <s v="N"/>
    <n v="0"/>
    <n v="1"/>
    <n v="0"/>
    <n v="0"/>
  </r>
  <r>
    <n v="519"/>
    <x v="1"/>
    <s v="Hadrup et al 2023 DS_28d+ inhal and OEB est (102623a) - To Check Gosens (050324 edk)"/>
    <n v="11102"/>
    <m/>
    <s v="Muhle 1995, Rat"/>
    <s v="Y"/>
    <x v="1"/>
    <x v="113"/>
    <x v="0"/>
    <s v="1 mg/m3 6h/d 5d/week, for 104 weeks"/>
    <s v="104 weeks"/>
    <s v="Lung"/>
    <s v="Inflammation"/>
    <s v="Rat"/>
    <m/>
    <m/>
    <s v="n"/>
    <s v="n"/>
    <m/>
    <m/>
    <s v="mg/m3"/>
    <s v="N"/>
    <s v="N"/>
    <s v="N"/>
    <s v="N"/>
    <m/>
    <m/>
    <m/>
    <m/>
    <m/>
    <m/>
    <m/>
    <x v="2"/>
    <s v="Y"/>
    <m/>
    <m/>
    <x v="0"/>
    <m/>
    <m/>
    <m/>
    <x v="0"/>
    <n v="0"/>
    <m/>
    <m/>
    <s v="N"/>
    <s v="N"/>
    <s v="Y"/>
    <s v="N"/>
    <n v="0"/>
    <n v="0"/>
    <n v="1"/>
    <n v="0"/>
  </r>
  <r>
    <n v="520"/>
    <x v="1"/>
    <s v="Hadrup et al 2023 DS_28d+ inhal and OEB est (102623a) - To Check Gosens (050324 edk)"/>
    <n v="11103"/>
    <m/>
    <s v="Porter 2004, Rat"/>
    <s v="Y"/>
    <x v="1"/>
    <x v="114"/>
    <x v="0"/>
    <s v="15 mg/m3 6h/ day 5 days per with a total of 20 exposure days"/>
    <s v="20 days"/>
    <s v="Lung"/>
    <s v="Inflammation"/>
    <s v="Rat"/>
    <m/>
    <m/>
    <s v="n"/>
    <n v="15"/>
    <m/>
    <m/>
    <s v="mg/m3"/>
    <s v="N"/>
    <s v="Y"/>
    <m/>
    <m/>
    <m/>
    <m/>
    <m/>
    <n v="500"/>
    <m/>
    <m/>
    <s v="C"/>
    <x v="1"/>
    <s v=""/>
    <m/>
    <m/>
    <x v="0"/>
    <m/>
    <m/>
    <m/>
    <x v="0"/>
    <n v="3"/>
    <m/>
    <m/>
    <s v="Y"/>
    <s v="N"/>
    <s v="N"/>
    <s v="N"/>
    <n v="1"/>
    <n v="0"/>
    <n v="0"/>
    <n v="0"/>
  </r>
  <r>
    <n v="521"/>
    <x v="1"/>
    <s v="Hadrup et al 2023 DS_28d+ inhal and OEB est (102623a) - To Check Gosens (050324 edk)"/>
    <n v="11104"/>
    <m/>
    <s v="Porter 2004, Rat"/>
    <s v="Y"/>
    <x v="1"/>
    <x v="114"/>
    <x v="0"/>
    <s v="15 mg/m3 6h/ day 5 days per with a total of 40 exposure days"/>
    <s v="40 days"/>
    <s v="Lung"/>
    <s v="Inflammation"/>
    <s v="Rat"/>
    <m/>
    <m/>
    <s v="n"/>
    <s v="*15"/>
    <m/>
    <m/>
    <s v="mg/m3"/>
    <s v="N"/>
    <s v="Y"/>
    <m/>
    <m/>
    <m/>
    <m/>
    <m/>
    <m/>
    <m/>
    <m/>
    <m/>
    <x v="2"/>
    <s v="Y"/>
    <m/>
    <m/>
    <x v="0"/>
    <m/>
    <m/>
    <m/>
    <x v="0"/>
    <n v="0"/>
    <m/>
    <m/>
    <s v="N"/>
    <s v="Y"/>
    <s v="N"/>
    <s v="N"/>
    <n v="0"/>
    <n v="1"/>
    <n v="0"/>
    <n v="0"/>
  </r>
  <r>
    <n v="522"/>
    <x v="1"/>
    <s v="Hadrup et al 2023 DS_28d+ inhal and OEB est (102623a) - To Check Gosens (050324 edk)"/>
    <n v="11105"/>
    <m/>
    <s v="Porter 2004, Rat"/>
    <s v="Y"/>
    <x v="1"/>
    <x v="114"/>
    <x v="0"/>
    <s v="15 mg/m3 6h/ day 5 days per with a total of 60 exposure days"/>
    <s v="60 days"/>
    <s v="Lung"/>
    <s v="Inflammation"/>
    <s v="Rat"/>
    <m/>
    <m/>
    <s v="n"/>
    <s v="*15"/>
    <m/>
    <m/>
    <s v="mg/m3"/>
    <s v="N"/>
    <s v="N*"/>
    <m/>
    <m/>
    <m/>
    <m/>
    <m/>
    <m/>
    <m/>
    <m/>
    <m/>
    <x v="2"/>
    <s v="Y"/>
    <m/>
    <m/>
    <x v="0"/>
    <m/>
    <m/>
    <m/>
    <x v="0"/>
    <n v="0"/>
    <m/>
    <m/>
    <s v="N"/>
    <s v="Y"/>
    <s v="N"/>
    <s v="N"/>
    <n v="0"/>
    <n v="1"/>
    <n v="0"/>
    <n v="0"/>
  </r>
  <r>
    <n v="523"/>
    <x v="1"/>
    <s v="Hadrup et al 2023 DS_28d+ inhal and OEB est (102623a) - To Check Gosens (050324 edk)"/>
    <n v="11106"/>
    <m/>
    <s v="Porter 2002, Rat"/>
    <s v="Y"/>
    <x v="1"/>
    <x v="115"/>
    <x v="0"/>
    <s v="15 mg/m3 for 6h/day for up to 116 days"/>
    <s v="116 days"/>
    <s v="Lung"/>
    <s v="Inflammation"/>
    <s v="Rat"/>
    <m/>
    <m/>
    <s v="n"/>
    <s v="n"/>
    <m/>
    <m/>
    <s v="mg/m3"/>
    <s v="N"/>
    <s v="N"/>
    <m/>
    <m/>
    <m/>
    <m/>
    <m/>
    <m/>
    <m/>
    <m/>
    <m/>
    <x v="2"/>
    <s v="Y"/>
    <m/>
    <m/>
    <x v="0"/>
    <m/>
    <m/>
    <m/>
    <x v="0"/>
    <n v="0"/>
    <m/>
    <m/>
    <s v="N"/>
    <s v="N"/>
    <s v="Y"/>
    <s v="N"/>
    <n v="0"/>
    <n v="0"/>
    <n v="1"/>
    <n v="0"/>
  </r>
  <r>
    <n v="524"/>
    <x v="1"/>
    <s v="Hadrup et al 2023 DS_28d+ inhal and OEB est (102623a) - To Check Gosens (050324 edk)"/>
    <n v="11107"/>
    <m/>
    <s v="Porter 2002, Rat"/>
    <s v="Y"/>
    <x v="1"/>
    <x v="115"/>
    <x v="0"/>
    <s v="15 mg/m3 for 6h/day for up to 116 days"/>
    <s v="116 days"/>
    <s v="Lung"/>
    <s v="Inflammation"/>
    <s v="Rat"/>
    <m/>
    <m/>
    <s v="n"/>
    <s v="n"/>
    <m/>
    <m/>
    <s v="mg/m3"/>
    <s v="N"/>
    <s v="N"/>
    <m/>
    <m/>
    <m/>
    <m/>
    <m/>
    <m/>
    <m/>
    <m/>
    <m/>
    <x v="2"/>
    <s v="Y"/>
    <m/>
    <m/>
    <x v="0"/>
    <m/>
    <m/>
    <m/>
    <x v="0"/>
    <n v="0"/>
    <m/>
    <m/>
    <s v="N"/>
    <s v="N"/>
    <s v="Y"/>
    <s v="N"/>
    <n v="0"/>
    <n v="0"/>
    <n v="1"/>
    <n v="0"/>
  </r>
  <r>
    <n v="525"/>
    <x v="1"/>
    <s v="Hadrup et al 2023 DS_28d+ inhal and OEB est (102623a) - To Check Gosens (050324 edk)"/>
    <n v="11108"/>
    <m/>
    <s v="Johnston 2000, Rat"/>
    <s v="Y"/>
    <x v="1"/>
    <x v="116"/>
    <x v="0"/>
    <s v="3 mg/m3 for 6h/day 5 days/week for 13 weeks"/>
    <s v="13 weeks"/>
    <s v="Lung"/>
    <s v="Inflammation"/>
    <s v="Rat"/>
    <m/>
    <m/>
    <s v="n"/>
    <n v="3"/>
    <m/>
    <m/>
    <s v="mg/m3"/>
    <s v="N"/>
    <s v="N"/>
    <m/>
    <m/>
    <m/>
    <m/>
    <m/>
    <n v="300"/>
    <m/>
    <m/>
    <s v="D"/>
    <x v="3"/>
    <s v=""/>
    <m/>
    <m/>
    <x v="0"/>
    <m/>
    <m/>
    <m/>
    <x v="0"/>
    <n v="4"/>
    <m/>
    <m/>
    <s v="N"/>
    <s v="Y"/>
    <s v="N"/>
    <s v="N"/>
    <n v="0"/>
    <n v="1"/>
    <n v="0"/>
    <n v="0"/>
  </r>
  <r>
    <n v="526"/>
    <x v="0"/>
    <s v="Hadrup et al 2023 DS_28d+ inhal and OEB est (102623a) - To Check Gosens (050324 edk)"/>
    <n v="11111"/>
    <m/>
    <s v="Umbright 2017, Rat"/>
    <m/>
    <x v="1"/>
    <x v="117"/>
    <x v="0"/>
    <s v="15 mg/m3 6h/day 5 days/week for 3, 6 or 12 weeks"/>
    <s v="12 weeks"/>
    <s v="Lung"/>
    <s v="Inflammation"/>
    <s v="Rat"/>
    <m/>
    <m/>
    <s v="n"/>
    <n v="15"/>
    <m/>
    <m/>
    <s v="mg/m3"/>
    <s v="N"/>
    <s v="N*"/>
    <m/>
    <m/>
    <m/>
    <m/>
    <m/>
    <n v="1500"/>
    <m/>
    <m/>
    <s v="C"/>
    <x v="1"/>
    <s v=""/>
    <s v="Y"/>
    <m/>
    <x v="0"/>
    <m/>
    <m/>
    <m/>
    <x v="0"/>
    <n v="3"/>
    <s v="LOAEL"/>
    <n v="1500"/>
    <s v="N"/>
    <s v="Y"/>
    <s v="N"/>
    <s v="N"/>
    <n v="0"/>
    <n v="1"/>
    <n v="0"/>
    <n v="0"/>
  </r>
  <r>
    <n v="527"/>
    <x v="1"/>
    <s v="Hadrup et al 2023 DS_28d+ inhal and OEB est (102623a) - To Check Gosens (050324 edk)"/>
    <n v="12001"/>
    <m/>
    <s v="Bermudez 2004, Mouse"/>
    <s v="Y"/>
    <x v="0"/>
    <x v="118"/>
    <x v="1"/>
    <s v="0.5, 2 or 10 mg/m3  6h/day 5 days/week for 13 weeks"/>
    <s v="13 weeks"/>
    <s v="Lung"/>
    <s v="Inflammation"/>
    <s v="Mouse"/>
    <m/>
    <m/>
    <n v="2"/>
    <n v="10"/>
    <m/>
    <m/>
    <s v="mg/m3"/>
    <s v="N"/>
    <s v="N"/>
    <m/>
    <m/>
    <m/>
    <m/>
    <n v="2000"/>
    <n v="1000"/>
    <m/>
    <s v="C"/>
    <s v="C"/>
    <x v="1"/>
    <s v=""/>
    <m/>
    <m/>
    <x v="0"/>
    <m/>
    <m/>
    <m/>
    <x v="0"/>
    <n v="3"/>
    <m/>
    <m/>
    <s v="N"/>
    <s v="Y"/>
    <s v="N"/>
    <s v="N"/>
    <n v="0"/>
    <n v="1"/>
    <n v="0"/>
    <n v="0"/>
  </r>
  <r>
    <n v="528"/>
    <x v="1"/>
    <s v="Hadrup et al 2023 DS_28d+ inhal and OEB est (102623a) - To Check Gosens (050324 edk)"/>
    <n v="12002"/>
    <m/>
    <s v="Bermudez 2004, Rat"/>
    <s v="Y"/>
    <x v="0"/>
    <x v="118"/>
    <x v="1"/>
    <s v="0.5, 2 or 10 mg/m3  6h/day 5 days/week for 13 weeks"/>
    <s v="13 weeks"/>
    <s v="Lung"/>
    <s v="Inflammation"/>
    <s v="Rat"/>
    <m/>
    <m/>
    <n v="0.5"/>
    <n v="2"/>
    <m/>
    <m/>
    <s v="mg/m3"/>
    <s v="N"/>
    <s v="N"/>
    <m/>
    <m/>
    <m/>
    <m/>
    <n v="500"/>
    <n v="200"/>
    <m/>
    <s v="C"/>
    <s v="D"/>
    <x v="3"/>
    <s v=""/>
    <m/>
    <m/>
    <x v="0"/>
    <m/>
    <m/>
    <m/>
    <x v="0"/>
    <n v="4"/>
    <m/>
    <m/>
    <s v="N"/>
    <s v="Y"/>
    <s v="N"/>
    <s v="N"/>
    <n v="0"/>
    <n v="1"/>
    <n v="0"/>
    <n v="0"/>
  </r>
  <r>
    <n v="529"/>
    <x v="1"/>
    <s v="Hadrup et al 2023 DS_28d+ inhal and OEB est (102623a) - To Check Gosens (050324 edk)"/>
    <n v="12003"/>
    <m/>
    <s v="Bermudez 2004, Hamster"/>
    <s v="Y"/>
    <x v="0"/>
    <x v="118"/>
    <x v="1"/>
    <s v="0.5, 2 or 10 mg/m3  6h/day 5 days/week for 13 weeks"/>
    <s v="13 weeks"/>
    <s v="Lung"/>
    <s v="Inflammation"/>
    <s v="Hamster"/>
    <m/>
    <m/>
    <n v="10"/>
    <s v="n"/>
    <m/>
    <m/>
    <s v="mg/m3"/>
    <s v="N"/>
    <s v="N"/>
    <m/>
    <m/>
    <m/>
    <m/>
    <n v="10000"/>
    <m/>
    <m/>
    <s v="B"/>
    <m/>
    <x v="0"/>
    <s v=""/>
    <m/>
    <m/>
    <x v="0"/>
    <m/>
    <m/>
    <m/>
    <x v="0"/>
    <n v="2"/>
    <m/>
    <m/>
    <s v="N"/>
    <s v="Y"/>
    <s v="N"/>
    <s v="N"/>
    <n v="0"/>
    <n v="1"/>
    <n v="0"/>
    <n v="0"/>
  </r>
  <r>
    <n v="530"/>
    <x v="1"/>
    <s v="Hadrup et al 2023 DS_28d+ inhal and OEB est (102623a) - To Check Gosens (050324 edk)"/>
    <n v="12004"/>
    <m/>
    <s v="Bermudez 2002, Mouse"/>
    <s v="Y"/>
    <x v="0"/>
    <x v="119"/>
    <x v="0"/>
    <s v="10, 50 or 250 mg/m3 for 6h/day 5 days/week for 13 weeks"/>
    <s v="13 weeks"/>
    <s v="Lung"/>
    <s v="Inflammation"/>
    <s v="Mouse"/>
    <m/>
    <m/>
    <n v="10"/>
    <n v="50"/>
    <m/>
    <m/>
    <s v="mg/m3"/>
    <s v="N"/>
    <s v="N"/>
    <m/>
    <m/>
    <m/>
    <m/>
    <n v="10000"/>
    <n v="5000"/>
    <m/>
    <s v="B"/>
    <s v="B"/>
    <x v="0"/>
    <s v=""/>
    <m/>
    <m/>
    <x v="0"/>
    <m/>
    <m/>
    <m/>
    <x v="0"/>
    <n v="2"/>
    <m/>
    <m/>
    <s v="N"/>
    <s v="Y"/>
    <s v="N"/>
    <s v="N"/>
    <n v="0"/>
    <n v="1"/>
    <n v="0"/>
    <n v="0"/>
  </r>
  <r>
    <n v="531"/>
    <x v="1"/>
    <s v="Hadrup et al 2023 DS_28d+ inhal and OEB est (102623a) - To Check Gosens (050324 edk)"/>
    <n v="12005"/>
    <m/>
    <s v="Bermudez 2002, Rat"/>
    <s v="Y"/>
    <x v="0"/>
    <x v="119"/>
    <x v="0"/>
    <s v="10, 50 or 250 mg/m3 for 6h/day 5 days/week for 13 weeks"/>
    <s v="13 weeks"/>
    <s v="Lung"/>
    <s v="Inflammation"/>
    <s v="Rat"/>
    <m/>
    <m/>
    <s v="n"/>
    <n v="10"/>
    <m/>
    <m/>
    <s v="mg/m3"/>
    <s v="N"/>
    <s v="N"/>
    <m/>
    <m/>
    <m/>
    <m/>
    <m/>
    <n v="1000"/>
    <m/>
    <m/>
    <s v="C"/>
    <x v="1"/>
    <s v=""/>
    <m/>
    <m/>
    <x v="0"/>
    <m/>
    <m/>
    <m/>
    <x v="0"/>
    <n v="3"/>
    <m/>
    <m/>
    <s v="N"/>
    <s v="Y"/>
    <s v="N"/>
    <s v="N"/>
    <n v="0"/>
    <n v="1"/>
    <n v="0"/>
    <n v="0"/>
  </r>
  <r>
    <n v="532"/>
    <x v="1"/>
    <s v="Hadrup et al 2023 DS_28d+ inhal and OEB est (102623a) - To Check Gosens (050324 edk)"/>
    <n v="12006"/>
    <m/>
    <s v="Bermudez 2002, Hamster"/>
    <s v="Y"/>
    <x v="0"/>
    <x v="119"/>
    <x v="0"/>
    <s v="10, 50 or 250 mg/m3 for 6h/day 5 days/week for 13 weeks"/>
    <s v="13 weeks"/>
    <s v="Lung"/>
    <s v="Inflammation"/>
    <s v="Hamster"/>
    <m/>
    <m/>
    <n v="10"/>
    <n v="50"/>
    <m/>
    <m/>
    <s v="mg/m3"/>
    <s v="N"/>
    <s v="N"/>
    <m/>
    <m/>
    <m/>
    <m/>
    <n v="10000"/>
    <n v="5000"/>
    <m/>
    <s v="B"/>
    <s v="B"/>
    <x v="0"/>
    <s v=""/>
    <m/>
    <m/>
    <x v="0"/>
    <m/>
    <m/>
    <m/>
    <x v="0"/>
    <n v="2"/>
    <m/>
    <m/>
    <s v="N"/>
    <s v="Y"/>
    <s v="N"/>
    <s v="N"/>
    <n v="0"/>
    <n v="1"/>
    <n v="0"/>
    <n v="0"/>
  </r>
  <r>
    <n v="533"/>
    <x v="1"/>
    <s v="Hadrup et al 2023 DS_28d+ inhal and OEB est (102623a) - To Check Gosens (050324 edk)"/>
    <n v="12007"/>
    <m/>
    <s v="Rossi 2010 Tox Sci, Mouse"/>
    <s v="Y"/>
    <x v="0"/>
    <x v="120"/>
    <x v="1"/>
    <s v="10 mg/m3 for 2h, 2h on 4 consecutive days, or 2 h on 4 consecutive days for 4 weeks"/>
    <s v="4 weeks"/>
    <s v="Lung"/>
    <s v="Inflammation"/>
    <s v="Mouse"/>
    <m/>
    <m/>
    <n v="10"/>
    <s v="n"/>
    <m/>
    <m/>
    <s v="mg/m3"/>
    <s v="Y*"/>
    <s v="Y"/>
    <m/>
    <m/>
    <m/>
    <m/>
    <n v="10000"/>
    <m/>
    <m/>
    <m/>
    <m/>
    <x v="2"/>
    <s v="Y"/>
    <m/>
    <m/>
    <x v="0"/>
    <m/>
    <m/>
    <m/>
    <x v="0"/>
    <n v="0"/>
    <m/>
    <m/>
    <s v="N"/>
    <s v="Y"/>
    <s v="N"/>
    <s v="N"/>
    <n v="0"/>
    <n v="1"/>
    <n v="0"/>
    <n v="0"/>
  </r>
  <r>
    <n v="534"/>
    <x v="1"/>
    <s v="Hadrup et al 2023 DS_28d+ inhal and OEB est (102623a) - To Check Gosens (050324 edk)"/>
    <n v="12008"/>
    <m/>
    <s v="Rossi 2010 Tox Sci, Mouse"/>
    <s v="Y"/>
    <x v="0"/>
    <x v="121"/>
    <x v="0"/>
    <s v="10 mg/m3 for 2h, 2h on 4 consecutive days, or 2 h on 4 consecutive days for 4 weeks"/>
    <s v="4 weeks"/>
    <s v="Lung"/>
    <s v="Inflammation"/>
    <s v="Mouse"/>
    <m/>
    <m/>
    <n v="10"/>
    <s v="n"/>
    <m/>
    <m/>
    <s v="mg/m3"/>
    <s v="Y*"/>
    <s v="Y"/>
    <m/>
    <m/>
    <m/>
    <m/>
    <n v="10000"/>
    <m/>
    <m/>
    <m/>
    <m/>
    <x v="2"/>
    <s v="Y"/>
    <m/>
    <m/>
    <x v="0"/>
    <m/>
    <m/>
    <m/>
    <x v="0"/>
    <n v="0"/>
    <m/>
    <m/>
    <s v="N"/>
    <s v="Y"/>
    <s v="N"/>
    <s v="N"/>
    <n v="0"/>
    <n v="1"/>
    <n v="0"/>
    <n v="0"/>
  </r>
  <r>
    <n v="535"/>
    <x v="1"/>
    <s v="Hadrup et al 2023 DS_28d+ inhal and OEB est (102623a) - To Check Gosens (050324 edk)"/>
    <n v="12009"/>
    <m/>
    <s v="Rossi 2010 Tox Sci, Mouse"/>
    <s v="Y"/>
    <x v="0"/>
    <x v="122"/>
    <x v="1"/>
    <s v="10 mg/m3 for 2h, 2h on 4 consecutive days, or 2 h on 4 consecutive days for 4 weeks"/>
    <s v="4 weeks"/>
    <s v="Lung"/>
    <s v="Inflammation"/>
    <s v="Mouse"/>
    <m/>
    <m/>
    <n v="10"/>
    <s v="n"/>
    <m/>
    <m/>
    <s v="mg/m3"/>
    <s v="Y*"/>
    <s v="Y"/>
    <m/>
    <m/>
    <m/>
    <m/>
    <n v="10000"/>
    <m/>
    <m/>
    <m/>
    <m/>
    <x v="2"/>
    <s v="Y"/>
    <m/>
    <m/>
    <x v="0"/>
    <m/>
    <m/>
    <m/>
    <x v="0"/>
    <n v="0"/>
    <m/>
    <m/>
    <s v="N"/>
    <s v="Y"/>
    <s v="N"/>
    <s v="N"/>
    <n v="0"/>
    <n v="1"/>
    <n v="0"/>
    <n v="0"/>
  </r>
  <r>
    <n v="536"/>
    <x v="1"/>
    <s v="Hadrup et al 2023 DS_28d+ inhal and OEB est (102623a) - To Check Gosens (050324 edk)"/>
    <n v="12010"/>
    <m/>
    <s v="Rossi 2010 PFT, Mouse"/>
    <s v="Y"/>
    <x v="0"/>
    <x v="121"/>
    <x v="0"/>
    <s v="10 mg/m3 for 2h/day 3 days/week for 4 weeks"/>
    <s v="4 weeks"/>
    <s v="Lung"/>
    <s v="Inflammation"/>
    <s v="Mouse"/>
    <m/>
    <m/>
    <n v="10"/>
    <s v="n"/>
    <m/>
    <m/>
    <s v="mg/m3"/>
    <s v="Y*"/>
    <s v="Y"/>
    <m/>
    <m/>
    <m/>
    <m/>
    <n v="10000"/>
    <m/>
    <m/>
    <m/>
    <m/>
    <x v="2"/>
    <s v="Y"/>
    <m/>
    <m/>
    <x v="0"/>
    <m/>
    <m/>
    <m/>
    <x v="0"/>
    <n v="0"/>
    <m/>
    <m/>
    <s v="N"/>
    <s v="Y"/>
    <s v="N"/>
    <s v="N"/>
    <n v="0"/>
    <n v="1"/>
    <n v="0"/>
    <n v="0"/>
  </r>
  <r>
    <n v="537"/>
    <x v="1"/>
    <s v="Hadrup et al 2023 DS_28d+ inhal and OEB est (102623a) - To Check Gosens (050324 edk)"/>
    <n v="12014"/>
    <m/>
    <s v="Lee 1985, Rat"/>
    <m/>
    <x v="0"/>
    <x v="94"/>
    <x v="0"/>
    <s v="10, 50 or 250 mg/m3 for 6 h/day, 5 days per week for 2 years"/>
    <s v="2 years"/>
    <s v="Lung"/>
    <s v="Inflammation"/>
    <s v="Rat"/>
    <m/>
    <m/>
    <s v="n"/>
    <s v="n"/>
    <m/>
    <m/>
    <s v="mg/m3"/>
    <s v="N"/>
    <s v="N"/>
    <s v="N"/>
    <s v="N"/>
    <m/>
    <m/>
    <m/>
    <m/>
    <m/>
    <m/>
    <m/>
    <x v="2"/>
    <s v="Y"/>
    <m/>
    <m/>
    <x v="0"/>
    <m/>
    <m/>
    <m/>
    <x v="0"/>
    <n v="0"/>
    <m/>
    <m/>
    <s v="N"/>
    <s v="N"/>
    <s v="Y"/>
    <s v="N"/>
    <n v="0"/>
    <n v="0"/>
    <n v="1"/>
    <n v="0"/>
  </r>
  <r>
    <n v="538"/>
    <x v="1"/>
    <s v="Hadrup et al 2023 DS_28d+ inhal and OEB est (102623a) - To Check Gosens (050324 edk)"/>
    <n v="12018"/>
    <m/>
    <s v="Heinrich 1995, Rat"/>
    <s v="Y"/>
    <x v="0"/>
    <x v="123"/>
    <x v="1"/>
    <s v="18 h/day, 5 days per week for up to 24 months (7.2 mg/m3 for first 4 months and then 14.8 mg/m3 for 4 months, and 9.4 mg/m3 for 16 months) average exposure was 10 mg/m3 for 104 weeks"/>
    <s v="104 weeks"/>
    <s v="Lung"/>
    <s v="Inflammation"/>
    <s v="Rat"/>
    <m/>
    <m/>
    <s v="n"/>
    <s v="n"/>
    <m/>
    <m/>
    <s v="mg/m3"/>
    <s v="N"/>
    <s v="N"/>
    <m/>
    <m/>
    <m/>
    <m/>
    <m/>
    <m/>
    <m/>
    <m/>
    <m/>
    <x v="2"/>
    <s v="Y"/>
    <m/>
    <m/>
    <x v="0"/>
    <m/>
    <m/>
    <m/>
    <x v="0"/>
    <n v="0"/>
    <m/>
    <m/>
    <s v="N"/>
    <s v="N"/>
    <s v="Y"/>
    <s v="N"/>
    <n v="0"/>
    <n v="0"/>
    <n v="1"/>
    <n v="0"/>
  </r>
  <r>
    <n v="539"/>
    <x v="1"/>
    <s v="Hadrup et al 2023 DS_28d+ inhal and OEB est (102623a) - To Check Gosens (050324 edk)"/>
    <n v="12019"/>
    <m/>
    <s v="Heinrich 1995, Mouse"/>
    <s v="Y"/>
    <x v="0"/>
    <x v="123"/>
    <x v="1"/>
    <s v="18 h/day, 5 days per week for up to 24 months (7.2 mg/m3 for first 4 months and then 14.8 mg/m3 for 4 months, and 9.4 mg/m3 for 5.5 months) average exposure was 10,3 mg/m3 for 54 weeks"/>
    <s v="54 weeks"/>
    <s v="Lung"/>
    <s v="Inflammation"/>
    <s v="Mouse"/>
    <m/>
    <m/>
    <s v="n"/>
    <s v="n"/>
    <m/>
    <m/>
    <s v="mg/m3"/>
    <s v="N"/>
    <s v="N"/>
    <m/>
    <m/>
    <m/>
    <m/>
    <m/>
    <m/>
    <m/>
    <m/>
    <m/>
    <x v="2"/>
    <s v="Y"/>
    <m/>
    <m/>
    <x v="0"/>
    <m/>
    <m/>
    <m/>
    <x v="0"/>
    <n v="0"/>
    <m/>
    <m/>
    <s v="N"/>
    <s v="N"/>
    <s v="Y"/>
    <s v="N"/>
    <n v="0"/>
    <n v="0"/>
    <n v="1"/>
    <n v="0"/>
  </r>
  <r>
    <n v="540"/>
    <x v="1"/>
    <s v="Hadrup et al 2023 DS_28d+ inhal and OEB est (102623a) - To Check Gosens (050324 edk)"/>
    <n v="12022"/>
    <m/>
    <s v="Leppänen 2015, Mouse"/>
    <s v="Y"/>
    <x v="0"/>
    <x v="124"/>
    <x v="0"/>
    <s v="16 m2 for  16 h (1 h/day 4 days/week for 4 weeks) {ck if 1 hr/d for 4 wks counts, vs 6 hr/d}"/>
    <s v="4 weeks"/>
    <s v="Lung"/>
    <s v="Inflammation"/>
    <s v="Mouse"/>
    <m/>
    <m/>
    <n v="16"/>
    <s v="n"/>
    <m/>
    <m/>
    <s v="mg/m3"/>
    <s v="Y*"/>
    <s v="Y"/>
    <s v="N"/>
    <m/>
    <m/>
    <m/>
    <n v="16000"/>
    <m/>
    <m/>
    <m/>
    <m/>
    <x v="2"/>
    <s v="Y"/>
    <m/>
    <m/>
    <x v="0"/>
    <m/>
    <m/>
    <m/>
    <x v="0"/>
    <n v="0"/>
    <m/>
    <m/>
    <s v="N"/>
    <s v="Y"/>
    <s v="N"/>
    <s v="N"/>
    <n v="0"/>
    <n v="1"/>
    <n v="0"/>
    <n v="0"/>
  </r>
  <r>
    <n v="541"/>
    <x v="1"/>
    <s v="Hadrup et al 2023 DS_28d+ inhal and OEB est (102623a) - To Check Gosens (050324 edk)"/>
    <n v="12023"/>
    <m/>
    <s v="Muhle 1995, Rat"/>
    <s v="Y"/>
    <x v="0"/>
    <x v="125"/>
    <x v="0"/>
    <s v="5 mg/m3 6 h/d 5d/week, for 104 weeks"/>
    <s v="104 weeks"/>
    <s v="Lung"/>
    <s v="Inflammation"/>
    <s v="Rat"/>
    <m/>
    <m/>
    <s v="n"/>
    <s v="n"/>
    <m/>
    <m/>
    <s v="mg/m3"/>
    <s v="N"/>
    <s v="N"/>
    <s v="N"/>
    <s v="N"/>
    <m/>
    <m/>
    <m/>
    <m/>
    <m/>
    <m/>
    <m/>
    <x v="2"/>
    <s v="Y"/>
    <m/>
    <m/>
    <x v="0"/>
    <m/>
    <m/>
    <m/>
    <x v="0"/>
    <n v="0"/>
    <m/>
    <m/>
    <s v="N"/>
    <s v="N"/>
    <s v="Y"/>
    <s v="N"/>
    <n v="0"/>
    <n v="0"/>
    <n v="1"/>
    <n v="0"/>
  </r>
  <r>
    <n v="542"/>
    <x v="0"/>
    <s v="Hadrup et al 2023 DS_28d+ inhal and OEB est (102623a) - To Check Gosens (050324 edk)"/>
    <n v="12024"/>
    <m/>
    <s v="Warheit 1997, Rat"/>
    <m/>
    <x v="0"/>
    <x v="126"/>
    <x v="1"/>
    <s v="5, 50 and 250 mg/m3 for 4 weeks 6 h/day 5 days/week"/>
    <s v="4 weeks"/>
    <s v="Lung"/>
    <s v="Inflammation"/>
    <s v="Rat"/>
    <m/>
    <m/>
    <n v="50"/>
    <n v="250"/>
    <m/>
    <m/>
    <s v="mg/m3"/>
    <s v="N"/>
    <s v="Y"/>
    <m/>
    <m/>
    <m/>
    <m/>
    <n v="16666.666666666668"/>
    <n v="8333.3333333333339"/>
    <m/>
    <s v="B"/>
    <s v="B"/>
    <x v="0"/>
    <s v=""/>
    <s v="Y"/>
    <m/>
    <x v="0"/>
    <m/>
    <m/>
    <m/>
    <x v="0"/>
    <n v="2"/>
    <s v="NOAEL"/>
    <n v="16666.666666666668"/>
    <s v="N"/>
    <s v="Y"/>
    <s v="N"/>
    <s v="N"/>
    <n v="0"/>
    <n v="1"/>
    <n v="0"/>
    <n v="0"/>
  </r>
  <r>
    <n v="543"/>
    <x v="1"/>
    <s v="Hadrup et al 2023 DS_28d+ inhal and OEB est (102623a) - To Check Gosens (050324 edk)"/>
    <n v="12025"/>
    <m/>
    <s v="Yamano 2022 Sci Rep, Mouse"/>
    <m/>
    <x v="0"/>
    <x v="127"/>
    <x v="1"/>
    <s v="2, 8 and 32 mg/m3 for 6 h/day, 5 days/week for 26 weeks"/>
    <s v="26 weeks"/>
    <s v="Lung"/>
    <s v="Inflammation"/>
    <s v="Mouse"/>
    <m/>
    <m/>
    <s v="n"/>
    <s v="n"/>
    <m/>
    <m/>
    <s v="mg/m3"/>
    <s v="N"/>
    <s v="N"/>
    <s v="N"/>
    <s v="N"/>
    <m/>
    <m/>
    <m/>
    <m/>
    <m/>
    <m/>
    <m/>
    <x v="2"/>
    <s v="Y"/>
    <m/>
    <m/>
    <x v="0"/>
    <m/>
    <m/>
    <m/>
    <x v="0"/>
    <n v="0"/>
    <m/>
    <m/>
    <s v="N"/>
    <s v="N"/>
    <s v="Y"/>
    <s v="N"/>
    <n v="0"/>
    <n v="0"/>
    <n v="1"/>
    <n v="0"/>
  </r>
  <r>
    <n v="544"/>
    <x v="0"/>
    <s v="Hadrup et al 2023 DS_28d+ inhal and OEB est (102623a) - To Check Gosens (050324 edk)"/>
    <n v="12027"/>
    <m/>
    <s v="Yamano 2022 PFT, Rat"/>
    <m/>
    <x v="0"/>
    <x v="127"/>
    <x v="1"/>
    <s v="6.3, 12.5, 25 and 50 mg/m3 for 6h/day, 5 days/week for 13 weeks"/>
    <s v="13 weeks"/>
    <s v="Lung"/>
    <s v="Inflammation"/>
    <s v="Rat"/>
    <m/>
    <m/>
    <n v="12.5"/>
    <n v="25"/>
    <m/>
    <m/>
    <s v="mg/m3"/>
    <s v="N"/>
    <s v="N"/>
    <m/>
    <m/>
    <m/>
    <m/>
    <n v="12500"/>
    <n v="2500"/>
    <m/>
    <s v="B"/>
    <s v="C"/>
    <x v="1"/>
    <s v=""/>
    <s v="Y"/>
    <m/>
    <x v="0"/>
    <m/>
    <m/>
    <m/>
    <x v="0"/>
    <n v="3"/>
    <s v="NOAEL"/>
    <n v="12500"/>
    <s v="N"/>
    <s v="Y"/>
    <s v="N"/>
    <s v="N"/>
    <n v="0"/>
    <n v="1"/>
    <n v="0"/>
    <n v="0"/>
  </r>
  <r>
    <n v="545"/>
    <x v="1"/>
    <s v="Hadrup et al 2023 DS_28d+ inhal and OEB est (102623a) - To Check Gosens (050324 edk)"/>
    <n v="13002"/>
    <m/>
    <s v="Adamcakova-Dodd 2014, Mouse"/>
    <s v="Y"/>
    <x v="47"/>
    <x v="128"/>
    <x v="1"/>
    <s v="3,5 mg/m3 4 h/day for 13 weeks"/>
    <s v="13 weeks"/>
    <s v="Lung"/>
    <s v="Inflammation"/>
    <s v="Mouse"/>
    <m/>
    <m/>
    <n v="3.5"/>
    <s v="n"/>
    <m/>
    <m/>
    <s v="mg/m3"/>
    <s v="N"/>
    <s v="N*"/>
    <m/>
    <m/>
    <m/>
    <m/>
    <n v="3500"/>
    <m/>
    <m/>
    <s v="B"/>
    <m/>
    <x v="0"/>
    <s v=""/>
    <m/>
    <m/>
    <x v="0"/>
    <m/>
    <m/>
    <m/>
    <x v="0"/>
    <n v="2"/>
    <m/>
    <m/>
    <s v="N"/>
    <s v="Y"/>
    <s v="N"/>
    <s v="N"/>
    <n v="0"/>
    <n v="1"/>
    <n v="0"/>
    <n v="0"/>
  </r>
  <r>
    <n v="546"/>
    <x v="0"/>
    <s v="NOAELs, LOAELs from nanoMeOx searches - AAT 120123"/>
    <n v="1"/>
    <m/>
    <s v="Kim_2018"/>
    <m/>
    <x v="48"/>
    <x v="129"/>
    <x v="1"/>
    <s v="28 (5d/w) days"/>
    <s v="28 days"/>
    <s v="Lung, BAL"/>
    <s v="PMNs (10^3/uL)"/>
    <s v="Rat"/>
    <s v="Sprague Dawley"/>
    <s v="M"/>
    <m/>
    <n v="0.2"/>
    <m/>
    <m/>
    <s v="mg/m3"/>
    <s v="N"/>
    <s v="Y"/>
    <s v="Y"/>
    <s v="N"/>
    <s v="Divide NOAEL or BMDL by 3;Divide LOAEL by 10;Units conversion needed;"/>
    <s v="NA"/>
    <m/>
    <n v="6.666666666666667"/>
    <m/>
    <m/>
    <s v="band E"/>
    <x v="4"/>
    <m/>
    <s v="Y"/>
    <m/>
    <x v="0"/>
    <m/>
    <m/>
    <m/>
    <x v="0"/>
    <n v="5"/>
    <s v="LOAEL"/>
    <n v="6.666666666666667"/>
    <s v="N"/>
    <s v="Y"/>
    <s v="N"/>
    <s v="N"/>
    <n v="0"/>
    <n v="1"/>
    <n v="0"/>
    <n v="0"/>
  </r>
  <r>
    <n v="547"/>
    <x v="1"/>
    <s v="NOAELs, LOAELs from nanoMeOx searches - AAT 120123"/>
    <n v="1"/>
    <m/>
    <s v="Kim_2018"/>
    <m/>
    <x v="48"/>
    <x v="129"/>
    <x v="1"/>
    <s v="28 (5d/w) days"/>
    <s v="28 days"/>
    <s v="Lung, BAL"/>
    <s v="PMNs (10^3/uL)"/>
    <s v="Rat"/>
    <s v="Sprague Dawley"/>
    <s v="M"/>
    <m/>
    <n v="5"/>
    <m/>
    <m/>
    <s v="mg/m3"/>
    <s v="N"/>
    <s v="Y"/>
    <s v="Y"/>
    <s v="N"/>
    <s v="Divide NOAEL or BMDL by 3;Divide LOAEL by 10;Units conversion needed;"/>
    <s v="NA"/>
    <m/>
    <n v="166.66666666666666"/>
    <m/>
    <m/>
    <s v="band D"/>
    <x v="3"/>
    <m/>
    <m/>
    <m/>
    <x v="0"/>
    <m/>
    <m/>
    <m/>
    <x v="0"/>
    <n v="4"/>
    <m/>
    <m/>
    <s v="N"/>
    <s v="Y"/>
    <s v="N"/>
    <s v="N"/>
    <n v="0"/>
    <n v="1"/>
    <n v="0"/>
    <n v="0"/>
  </r>
  <r>
    <n v="548"/>
    <x v="1"/>
    <s v="NOAELs, LOAELs from nanoMeOx searches - AAT 120123"/>
    <n v="2"/>
    <m/>
    <s v="Aalapati_2014"/>
    <s v="Y"/>
    <x v="3"/>
    <x v="130"/>
    <x v="1"/>
    <s v="28 (6h/d) days"/>
    <s v="28 days"/>
    <s v="Lung, BAL"/>
    <s v="PMNs (% in BAL), Pulmonary fibrosis in 5/6 mice (histopathology)"/>
    <s v="Mouse"/>
    <s v="CD1"/>
    <s v="M"/>
    <m/>
    <n v="2"/>
    <m/>
    <m/>
    <s v="mg/m3"/>
    <s v="N"/>
    <s v="Y"/>
    <s v="Y"/>
    <s v="N"/>
    <s v="Divide NOAEL or BMDL by 3;Divide LOAEL by 10;Units conversion needed;"/>
    <s v="NA"/>
    <m/>
    <n v="66.666666666666671"/>
    <m/>
    <m/>
    <s v="band D"/>
    <x v="3"/>
    <m/>
    <m/>
    <m/>
    <x v="0"/>
    <m/>
    <m/>
    <m/>
    <x v="0"/>
    <n v="4"/>
    <m/>
    <m/>
    <s v="N"/>
    <s v="Y"/>
    <s v="N"/>
    <s v="N"/>
    <n v="0"/>
    <n v="1"/>
    <n v="0"/>
    <n v="0"/>
  </r>
  <r>
    <n v="549"/>
    <x v="0"/>
    <s v="NOAELs, LOAELs from nanoMeOx searches - AAT 120123"/>
    <n v="3"/>
    <m/>
    <s v="Keller_2014"/>
    <s v="Y"/>
    <x v="3"/>
    <x v="131"/>
    <x v="1"/>
    <s v="4 (6h/d, 5d/w, 4wks) weeks"/>
    <s v="4 weeks"/>
    <s v="Lung, BAL"/>
    <s v="PMNs (cm/uL in BAL)"/>
    <s v="Rat"/>
    <s v="Wistar"/>
    <s v="F"/>
    <n v="0.5"/>
    <n v="5"/>
    <m/>
    <m/>
    <s v="mg/m3"/>
    <s v="N"/>
    <s v="Y"/>
    <s v="N"/>
    <s v="N"/>
    <s v="Divide NOAEL or BMDL by 3;Units conversion needed;"/>
    <s v="NA"/>
    <n v="166.66666666666666"/>
    <m/>
    <m/>
    <s v="band D"/>
    <m/>
    <x v="3"/>
    <m/>
    <s v="Y"/>
    <m/>
    <x v="0"/>
    <m/>
    <m/>
    <m/>
    <x v="0"/>
    <n v="4"/>
    <s v="NOAEL"/>
    <n v="166.66666666666666"/>
    <s v="N"/>
    <s v="Y"/>
    <s v="N"/>
    <s v="N"/>
    <n v="0"/>
    <n v="1"/>
    <n v="0"/>
    <n v="0"/>
  </r>
  <r>
    <n v="550"/>
    <x v="1"/>
    <s v="NOAELs, LOAELs from nanoMeOx searches - AAT 120123"/>
    <n v="4"/>
    <m/>
    <s v="Morimoto_2015"/>
    <s v="Y"/>
    <x v="3"/>
    <x v="130"/>
    <x v="1"/>
    <s v="4 (6h/d, 5d/w, 4wks) weeks"/>
    <s v="4 weeks"/>
    <s v="Lung, BAL"/>
    <s v="PMNs (x1000 cells/mL and % in BAL)"/>
    <s v="Rat"/>
    <s v="F344"/>
    <s v="M"/>
    <m/>
    <n v="2.09"/>
    <m/>
    <m/>
    <s v="mg/m3"/>
    <s v="N"/>
    <s v="Y"/>
    <s v="Y"/>
    <s v="N"/>
    <s v="Divide NOAEL or BMDL by 3;Divide LOAEL by 10;Units conversion needed;"/>
    <s v="NA"/>
    <m/>
    <n v="69.666666666666671"/>
    <m/>
    <m/>
    <s v="band D"/>
    <x v="3"/>
    <m/>
    <s v="Y"/>
    <m/>
    <x v="0"/>
    <m/>
    <m/>
    <m/>
    <x v="0"/>
    <n v="4"/>
    <m/>
    <m/>
    <s v="N"/>
    <s v="Y"/>
    <s v="N"/>
    <s v="N"/>
    <n v="0"/>
    <n v="1"/>
    <n v="0"/>
    <n v="0"/>
  </r>
  <r>
    <n v="551"/>
    <x v="0"/>
    <s v="NOAELs, LOAELs from nanoMeOx searches - AAT 120123"/>
    <n v="5"/>
    <m/>
    <s v="Schwotzer_2017"/>
    <s v="Y"/>
    <x v="3"/>
    <x v="131"/>
    <x v="1"/>
    <s v="28 days"/>
    <s v="28 days"/>
    <s v="Lung, BAL"/>
    <s v="PMNs (cells/mL and % in BAL)"/>
    <s v="Rat"/>
    <s v="Wistar"/>
    <s v="F"/>
    <n v="1"/>
    <n v="3"/>
    <m/>
    <m/>
    <s v="mg/m3"/>
    <s v="N"/>
    <s v="Y"/>
    <s v="N"/>
    <s v="N"/>
    <s v="Divide NOAEL or BMDL by 3;Units conversion needed;"/>
    <s v="NA"/>
    <n v="333.33333333333331"/>
    <m/>
    <m/>
    <s v="band C"/>
    <m/>
    <x v="1"/>
    <m/>
    <s v="Y"/>
    <m/>
    <x v="0"/>
    <m/>
    <m/>
    <m/>
    <x v="0"/>
    <n v="3"/>
    <s v="NOAEL"/>
    <n v="333.33333333333331"/>
    <s v="N"/>
    <s v="Y"/>
    <s v="N"/>
    <s v="N"/>
    <n v="0"/>
    <n v="1"/>
    <n v="0"/>
    <n v="0"/>
  </r>
  <r>
    <n v="552"/>
    <x v="1"/>
    <s v="NOAELs, LOAELs from nanoMeOx searches - AAT 120123"/>
    <n v="5"/>
    <m/>
    <s v="Schwotzer_2017"/>
    <s v="Y"/>
    <x v="3"/>
    <x v="131"/>
    <x v="1"/>
    <s v="90 days"/>
    <s v="90 days"/>
    <s v="Lung, BAL"/>
    <s v="PMNs (cells/mL and % in BAL)"/>
    <s v="Rat"/>
    <s v="Wistar"/>
    <s v="F"/>
    <n v="0.3"/>
    <n v="1"/>
    <m/>
    <m/>
    <s v="mg/m3"/>
    <s v="N"/>
    <s v="N"/>
    <s v="N"/>
    <s v="N"/>
    <s v="Units conversion needed;"/>
    <s v="NA"/>
    <n v="300"/>
    <m/>
    <m/>
    <s v="band D"/>
    <m/>
    <x v="3"/>
    <m/>
    <s v="Y"/>
    <m/>
    <x v="0"/>
    <m/>
    <m/>
    <m/>
    <x v="0"/>
    <n v="4"/>
    <m/>
    <m/>
    <s v="N"/>
    <s v="Y"/>
    <s v="N"/>
    <s v="N"/>
    <n v="0"/>
    <n v="1"/>
    <n v="0"/>
    <n v="0"/>
  </r>
  <r>
    <n v="553"/>
    <x v="0"/>
    <s v="NOAELs, LOAELs from nanoMeOx searches - AAT 120123"/>
    <n v="6"/>
    <m/>
    <s v="Lim_2014"/>
    <m/>
    <x v="27"/>
    <x v="132"/>
    <x v="1"/>
    <s v="4 (6h/d, 5d/w, 4wks) weeks"/>
    <s v="4 weeks"/>
    <s v="Lung, BAL"/>
    <s v="PMNs (% in BAL), alveolar wall fibrosis (histopathology)"/>
    <s v="Rat"/>
    <s v="Sprague Dawley"/>
    <s v="M"/>
    <m/>
    <n v="1.1000000000000001"/>
    <m/>
    <m/>
    <s v="mg/m3"/>
    <s v="N"/>
    <s v="Y"/>
    <s v="Y"/>
    <s v="N"/>
    <s v="Divide NOAEL or BMDL by 3;Divide LOAEL by 10;Units conversion needed;"/>
    <s v="NA"/>
    <m/>
    <n v="36.666666666666671"/>
    <m/>
    <m/>
    <s v="band D"/>
    <x v="3"/>
    <m/>
    <s v="Y"/>
    <m/>
    <x v="0"/>
    <m/>
    <m/>
    <m/>
    <x v="0"/>
    <n v="4"/>
    <s v="LOAEL"/>
    <n v="36.666666666666671"/>
    <s v="N"/>
    <s v="Y"/>
    <s v="N"/>
    <s v="N"/>
    <n v="0"/>
    <n v="1"/>
    <n v="0"/>
    <n v="0"/>
  </r>
  <r>
    <n v="554"/>
    <x v="0"/>
    <s v="NOAELs, LOAELs from nanoMeOx searches - AAT 120123"/>
    <n v="6"/>
    <m/>
    <s v="Lim_2014"/>
    <m/>
    <x v="27"/>
    <x v="133"/>
    <x v="0"/>
    <s v="4 (6h/d, 5d/w, 4wks) weeks"/>
    <s v="4 weeks"/>
    <s v="Lung, BAL"/>
    <s v="PMNs (% in BAL), alveolar wall fibrosis (histopathology)"/>
    <s v="Rat"/>
    <s v="Sprague Dawley"/>
    <s v="M"/>
    <m/>
    <n v="1.3"/>
    <m/>
    <m/>
    <s v="mg/m3"/>
    <s v="N"/>
    <s v="Y"/>
    <s v="Y"/>
    <s v="N"/>
    <s v="Divide NOAEL or BMDL by 3;Divide LOAEL by 10;Units conversion needed;"/>
    <s v="NA"/>
    <m/>
    <n v="43.333333333333336"/>
    <m/>
    <m/>
    <s v="band D"/>
    <x v="3"/>
    <m/>
    <s v="Y"/>
    <m/>
    <x v="0"/>
    <m/>
    <m/>
    <m/>
    <x v="0"/>
    <n v="4"/>
    <s v="LOAEL"/>
    <n v="43.333333333333336"/>
    <s v="N"/>
    <s v="Y"/>
    <s v="N"/>
    <s v="N"/>
    <n v="0"/>
    <n v="1"/>
    <n v="0"/>
    <n v="0"/>
  </r>
  <r>
    <n v="555"/>
    <x v="0"/>
    <s v="NOAELs, LOAELs from nanoMeOx searches - AAT 120123"/>
    <n v="6"/>
    <m/>
    <s v="Lim_2014"/>
    <m/>
    <x v="27"/>
    <x v="134"/>
    <x v="0"/>
    <s v="4 (6h/d, 5d/w, 4wks) weeks"/>
    <s v="4 weeks"/>
    <s v="Lung, BAL"/>
    <s v="PMNs (% in BAL), alveolar wall fibrosis (histopathology)"/>
    <s v="Rat"/>
    <s v="Sprague Dawley"/>
    <s v="M"/>
    <m/>
    <n v="1.1299999999999999"/>
    <m/>
    <m/>
    <s v="mg/m3"/>
    <s v="N"/>
    <s v="Y"/>
    <s v="Y"/>
    <s v="N"/>
    <s v="Divide NOAEL or BMDL by 3;Divide LOAEL by 10;Units conversion needed;"/>
    <s v="NA"/>
    <m/>
    <n v="37.666666666666664"/>
    <m/>
    <m/>
    <s v="band D"/>
    <x v="3"/>
    <m/>
    <s v="Y"/>
    <m/>
    <x v="0"/>
    <m/>
    <m/>
    <m/>
    <x v="0"/>
    <n v="4"/>
    <s v="LOAEL"/>
    <n v="37.666666666666664"/>
    <s v="N"/>
    <s v="Y"/>
    <s v="N"/>
    <s v="N"/>
    <n v="0"/>
    <n v="1"/>
    <n v="0"/>
    <n v="0"/>
  </r>
  <r>
    <n v="556"/>
    <x v="1"/>
    <s v="NOAELs, LOAELs from nanoMeOx searches - AAT 120123"/>
    <n v="7"/>
    <s v="10.1021/es800975u"/>
    <s v="Chen_2008"/>
    <s v="Y"/>
    <x v="1"/>
    <x v="135"/>
    <x v="1"/>
    <s v="4 (40min/day) weeks"/>
    <s v="4 weeks"/>
    <s v="Lung, BAL"/>
    <s v="PMNs (% in BAL)"/>
    <s v="Rat"/>
    <s v="Sprague Dawley"/>
    <s v="M"/>
    <m/>
    <n v="24.1"/>
    <m/>
    <m/>
    <s v="mg/m3"/>
    <s v="N"/>
    <s v="Y"/>
    <s v="Y"/>
    <s v="N"/>
    <s v="Divide NOAEL or BMDL by 3;Divide LOAEL by 10;Units conversion needed;"/>
    <s v="NA"/>
    <m/>
    <n v="803.33333333333337"/>
    <m/>
    <m/>
    <s v="band C"/>
    <x v="1"/>
    <m/>
    <m/>
    <m/>
    <x v="0"/>
    <m/>
    <m/>
    <m/>
    <x v="0"/>
    <n v="3"/>
    <m/>
    <m/>
    <s v="N"/>
    <s v="Y"/>
    <s v="N"/>
    <s v="N"/>
    <n v="0"/>
    <n v="1"/>
    <n v="0"/>
    <n v="0"/>
  </r>
  <r>
    <n v="557"/>
    <x v="1"/>
    <s v="NOAELs, LOAELs from nanoMeOx searches - AAT 120123"/>
    <n v="8"/>
    <m/>
    <s v="Leppanen_2015"/>
    <m/>
    <x v="0"/>
    <x v="136"/>
    <x v="1"/>
    <s v="4 (1h/day, 4d/w) weeks"/>
    <s v="4 weeks"/>
    <s v="Lung, BAL"/>
    <s v="PMNs (cells/ high power-field (HPF) in BAL)"/>
    <s v="Rat"/>
    <s v="Outbred Crl:OF1"/>
    <s v="M"/>
    <m/>
    <n v="30"/>
    <m/>
    <m/>
    <s v="mg/m3"/>
    <s v="N"/>
    <s v="Y"/>
    <s v="Y"/>
    <s v="N"/>
    <s v="Divide NOAEL or BMDL by 3;Divide LOAEL by 10;Units conversion needed;"/>
    <s v="NA"/>
    <m/>
    <n v="1000"/>
    <m/>
    <m/>
    <s v="band C"/>
    <x v="1"/>
    <m/>
    <m/>
    <m/>
    <x v="0"/>
    <m/>
    <m/>
    <m/>
    <x v="0"/>
    <n v="3"/>
    <m/>
    <m/>
    <s v="N"/>
    <s v="Y"/>
    <s v="N"/>
    <s v="N"/>
    <n v="0"/>
    <n v="1"/>
    <n v="0"/>
    <n v="0"/>
  </r>
  <r>
    <n v="558"/>
    <x v="0"/>
    <s v="NOAELs, LOAELs from nanoMeOx searches - AAT 120123"/>
    <n v="9"/>
    <m/>
    <s v="Nagano_2011c"/>
    <s v="Y"/>
    <x v="27"/>
    <x v="132"/>
    <x v="0"/>
    <s v="26 (6h/d, 5d/w) weeks"/>
    <s v="26 weeks"/>
    <s v="Lung"/>
    <s v="Fibrosis of alveolar wall ('severe' histopathlogy score)"/>
    <s v="Rat"/>
    <s v="F344/DuCrlCrlj"/>
    <s v="M"/>
    <m/>
    <n v="0.1"/>
    <m/>
    <m/>
    <s v="mg/m3"/>
    <s v="N"/>
    <s v="N"/>
    <s v="Y"/>
    <s v="N"/>
    <s v="Divide LOAEL by 10;Units conversion needed;"/>
    <s v="NA"/>
    <m/>
    <n v="10"/>
    <m/>
    <m/>
    <s v="band E"/>
    <x v="4"/>
    <m/>
    <m/>
    <m/>
    <x v="2"/>
    <m/>
    <m/>
    <m/>
    <x v="0"/>
    <n v="5"/>
    <s v="LOAEL"/>
    <n v="10"/>
    <s v="N"/>
    <s v="N"/>
    <s v="Y"/>
    <s v="N"/>
    <n v="0"/>
    <n v="0"/>
    <n v="1"/>
    <n v="0"/>
  </r>
  <r>
    <n v="559"/>
    <x v="0"/>
    <s v="NOAELs, LOAELs from nanoMeOx searches - AAT 120123"/>
    <n v="9"/>
    <m/>
    <s v="Nagano_2011c"/>
    <s v="Y"/>
    <x v="27"/>
    <x v="132"/>
    <x v="0"/>
    <s v="26 (6h/d, 5d/w) weeks"/>
    <s v="26 weeks"/>
    <s v="Lung"/>
    <s v="Fibrosis of alveolar wall ('severe' histopathlogy score)"/>
    <s v="Rat"/>
    <s v="F344/DuCrlCrlj"/>
    <s v="F"/>
    <m/>
    <n v="0.1"/>
    <m/>
    <m/>
    <s v="mg/m3"/>
    <s v="N"/>
    <s v="N"/>
    <s v="Y"/>
    <s v="N"/>
    <s v="Divide LOAEL by 10;Units conversion needed;"/>
    <s v="NA"/>
    <m/>
    <n v="10"/>
    <m/>
    <m/>
    <s v="band E"/>
    <x v="4"/>
    <m/>
    <m/>
    <m/>
    <x v="2"/>
    <m/>
    <m/>
    <m/>
    <x v="0"/>
    <n v="5"/>
    <s v="LOAEL"/>
    <n v="10"/>
    <s v="N"/>
    <s v="N"/>
    <s v="Y"/>
    <s v="N"/>
    <n v="0"/>
    <n v="0"/>
    <n v="1"/>
    <n v="0"/>
  </r>
  <r>
    <n v="560"/>
    <x v="0"/>
    <s v="NOAELs, LOAELs from nanoMeOx searches - AAT 120123"/>
    <n v="9"/>
    <m/>
    <s v="Nagano_2011c"/>
    <s v="Y"/>
    <x v="27"/>
    <x v="132"/>
    <x v="0"/>
    <s v="104 (6h/d, 5d/w) weeks"/>
    <s v="104 weeks"/>
    <s v="Lung"/>
    <s v="Fibrosis of alveolar wall ('severe' histopathlogy score)"/>
    <s v="Rat"/>
    <s v="F344/DuCrlCrlj"/>
    <s v="M"/>
    <m/>
    <n v="0.01"/>
    <m/>
    <m/>
    <s v="mg/m3"/>
    <s v="N"/>
    <s v="N"/>
    <s v="Y"/>
    <s v="N"/>
    <s v="Divide LOAEL by 10;Units conversion needed;"/>
    <s v="NA"/>
    <m/>
    <n v="1"/>
    <m/>
    <m/>
    <s v="band E"/>
    <x v="4"/>
    <m/>
    <m/>
    <m/>
    <x v="2"/>
    <m/>
    <m/>
    <m/>
    <x v="0"/>
    <n v="5"/>
    <s v="LOAEL"/>
    <n v="1"/>
    <s v="N"/>
    <s v="N"/>
    <s v="Y"/>
    <s v="N"/>
    <n v="0"/>
    <n v="0"/>
    <n v="1"/>
    <n v="0"/>
  </r>
  <r>
    <n v="561"/>
    <x v="0"/>
    <s v="NOAELs, LOAELs from nanoMeOx searches - AAT 120123"/>
    <n v="9"/>
    <m/>
    <s v="Nagano_2011c"/>
    <s v="Y"/>
    <x v="27"/>
    <x v="132"/>
    <x v="0"/>
    <s v="104 (6h/d, 5d/w) weeks"/>
    <s v="104 weeks"/>
    <s v="Lung"/>
    <s v="Fibrosis of alveolar wall ('severe' histopathlogy score)"/>
    <s v="Rat"/>
    <s v="F344/DuCrlCrlj"/>
    <s v="F"/>
    <m/>
    <n v="0.01"/>
    <m/>
    <m/>
    <s v="mg/m3"/>
    <s v="N"/>
    <s v="N"/>
    <s v="Y"/>
    <s v="N"/>
    <s v="Divide LOAEL by 10;Units conversion needed;"/>
    <s v="NA"/>
    <m/>
    <n v="1"/>
    <m/>
    <m/>
    <s v="band E"/>
    <x v="4"/>
    <m/>
    <m/>
    <m/>
    <x v="2"/>
    <m/>
    <m/>
    <m/>
    <x v="0"/>
    <n v="5"/>
    <s v="LOAEL"/>
    <n v="1"/>
    <s v="N"/>
    <s v="N"/>
    <s v="Y"/>
    <s v="N"/>
    <n v="0"/>
    <n v="0"/>
    <n v="1"/>
    <n v="0"/>
  </r>
  <r>
    <n v="562"/>
    <x v="1"/>
    <s v="NOAELs, LOAELs from nanoMeOx searches - AAT 120123"/>
    <n v="10"/>
    <m/>
    <s v="Rossi_2010"/>
    <s v="Y"/>
    <x v="0"/>
    <x v="137"/>
    <x v="1"/>
    <s v="4 (2h/d, 4d/w) weeks"/>
    <s v="4 weeks"/>
    <s v="Lung, BAL"/>
    <s v="PMNs (% of BAL cells)"/>
    <s v="Mouse"/>
    <s v="BALB/c/Sca"/>
    <s v="F"/>
    <m/>
    <n v="10"/>
    <m/>
    <m/>
    <s v="mg/m3"/>
    <s v="N"/>
    <s v="Y"/>
    <s v="Y"/>
    <s v="N"/>
    <s v="Divide NOAEL or BMDL by 3;Divide LOAEL by 10;Units conversion needed;"/>
    <s v="NA"/>
    <m/>
    <n v="333.33333333333331"/>
    <m/>
    <m/>
    <s v="band C"/>
    <x v="1"/>
    <m/>
    <m/>
    <m/>
    <x v="0"/>
    <m/>
    <m/>
    <m/>
    <x v="0"/>
    <n v="3"/>
    <m/>
    <m/>
    <s v="N"/>
    <s v="Y"/>
    <s v="N"/>
    <s v="N"/>
    <n v="0"/>
    <n v="1"/>
    <n v="0"/>
    <n v="0"/>
  </r>
  <r>
    <n v="563"/>
    <x v="1"/>
    <s v="NOAELs, LOAELs from nanoMeOx searches - AAT 120123"/>
    <n v="11"/>
    <m/>
    <s v="Sutunkova_2016"/>
    <s v="Y"/>
    <x v="17"/>
    <x v="138"/>
    <x v="1"/>
    <s v="3 (4h/d, 5d/w) months"/>
    <s v="3 months"/>
    <s v="Lung, BAL"/>
    <s v="PMNs (#x10^6 in BAL)"/>
    <s v="Rat"/>
    <s v="Outbred white"/>
    <s v="F"/>
    <m/>
    <n v="1.1399999999999999"/>
    <m/>
    <m/>
    <s v="mg/m3"/>
    <s v="N"/>
    <s v="N"/>
    <s v="Y"/>
    <s v="N"/>
    <s v="Divide LOAEL by 10;Units conversion needed;"/>
    <s v="NA"/>
    <m/>
    <n v="38"/>
    <m/>
    <m/>
    <s v="band D"/>
    <x v="3"/>
    <m/>
    <s v="Y"/>
    <m/>
    <x v="0"/>
    <m/>
    <m/>
    <m/>
    <x v="1"/>
    <n v="4"/>
    <m/>
    <m/>
    <s v="N"/>
    <s v="Y"/>
    <s v="N"/>
    <s v="N"/>
    <n v="0"/>
    <n v="1"/>
    <n v="0"/>
    <n v="0"/>
  </r>
  <r>
    <n v="564"/>
    <x v="0"/>
    <s v="NOAELs, LOAELs from nanoMeOx searches - AAT 120123"/>
    <n v="12"/>
    <m/>
    <s v="Adamcakova-Dodd_2012"/>
    <m/>
    <x v="48"/>
    <x v="139"/>
    <x v="1"/>
    <s v="4 (4h/d, 5d/w) weeks"/>
    <s v="4 weeks"/>
    <s v="Lung, BAL"/>
    <s v="PMNs (#x10^3/mouse in BAL)"/>
    <s v="Mouse"/>
    <s v="C57BL/6 J"/>
    <s v="M"/>
    <n v="3.3"/>
    <m/>
    <m/>
    <m/>
    <s v="mg/m3"/>
    <s v="N"/>
    <s v="Y"/>
    <s v="N"/>
    <s v="N"/>
    <s v="Divide NOAEL or BMDL by 3;Units conversion needed;"/>
    <s v="NA"/>
    <n v="1099.9999999999998"/>
    <m/>
    <m/>
    <s v="band C"/>
    <m/>
    <x v="1"/>
    <m/>
    <s v="Y"/>
    <m/>
    <x v="0"/>
    <m/>
    <m/>
    <m/>
    <x v="0"/>
    <n v="3"/>
    <s v="NOAEL"/>
    <n v="1099.9999999999998"/>
    <s v="N"/>
    <s v="Y"/>
    <s v="N"/>
    <s v="N"/>
    <n v="0"/>
    <n v="1"/>
    <n v="0"/>
    <n v="0"/>
  </r>
  <r>
    <n v="565"/>
    <x v="0"/>
    <s v="NOAELs, LOAELs from nanoMeOx searches - AAT 120123"/>
    <n v="13"/>
    <s v="10.1080/08958378.2018.1426661"/>
    <s v="Shin_2017"/>
    <s v="Y"/>
    <x v="1"/>
    <x v="140"/>
    <x v="1"/>
    <s v="4 (6h/d, 5d/w) weeks"/>
    <s v="4 weeks"/>
    <s v="Lung, BAL"/>
    <s v="PMNs (#x10^6/mL in BAL)"/>
    <s v="Rat"/>
    <s v="Sprague Dawley"/>
    <s v="M"/>
    <n v="5.4"/>
    <m/>
    <m/>
    <m/>
    <s v="mg/m3"/>
    <s v="N"/>
    <s v="Y"/>
    <s v="N"/>
    <s v="N"/>
    <s v="Divide NOAEL or BMDL by 3;Units conversion needed;"/>
    <s v="NA"/>
    <n v="1800"/>
    <m/>
    <m/>
    <s v="band C"/>
    <m/>
    <x v="1"/>
    <m/>
    <s v="Y"/>
    <m/>
    <x v="0"/>
    <m/>
    <m/>
    <m/>
    <x v="0"/>
    <n v="3"/>
    <s v="NOAEL"/>
    <n v="1800"/>
    <s v="N"/>
    <s v="Y"/>
    <s v="N"/>
    <s v="N"/>
    <n v="0"/>
    <n v="1"/>
    <n v="0"/>
    <n v="0"/>
  </r>
  <r>
    <n v="566"/>
    <x v="0"/>
    <s v="NOAELs, LOAELs from nanoMeOx searches - AAT 120123"/>
    <n v="14"/>
    <m/>
    <s v="Adamcakova-Dodd_2014"/>
    <s v="Y"/>
    <x v="47"/>
    <x v="141"/>
    <x v="1"/>
    <s v="13 (4h/day) weeks"/>
    <s v="13 weeks"/>
    <s v="Lung, BAL"/>
    <s v="PMNs (#x10^3/mouse in BAL)"/>
    <s v="Mouse"/>
    <s v="C57BL/6"/>
    <s v="M"/>
    <n v="3.3"/>
    <m/>
    <m/>
    <m/>
    <s v="mg/m3"/>
    <s v="N"/>
    <s v="N"/>
    <s v="N"/>
    <s v="N"/>
    <s v="Units conversion needed;"/>
    <s v="NA"/>
    <n v="3300"/>
    <m/>
    <m/>
    <s v="band B"/>
    <m/>
    <x v="0"/>
    <m/>
    <s v="Y"/>
    <m/>
    <x v="0"/>
    <m/>
    <m/>
    <m/>
    <x v="0"/>
    <n v="2"/>
    <s v="NOAEL"/>
    <n v="3300"/>
    <s v="N"/>
    <s v="Y"/>
    <s v="N"/>
    <s v="N"/>
    <n v="0"/>
    <n v="1"/>
    <n v="0"/>
    <n v="0"/>
  </r>
  <r>
    <n v="567"/>
    <x v="1"/>
    <s v="NOAELs, LOAELs from nanoMeOx searches - AAT 120123"/>
    <n v="15"/>
    <s v="https://doi.org/10.1016/j.tox.2017.04.010"/>
    <s v="Sutunkova_2017"/>
    <m/>
    <x v="1"/>
    <x v="142"/>
    <x v="1"/>
    <s v="3 (4h/d, 5d/w) months"/>
    <s v="3 months"/>
    <s v="Lung"/>
    <s v="Absolute hydroxyproline content of lungs (ug, lung)"/>
    <s v="Rat"/>
    <s v="Outbred white"/>
    <s v="F"/>
    <m/>
    <n v="2.6"/>
    <m/>
    <m/>
    <s v="mg/m3"/>
    <s v="N"/>
    <s v="N"/>
    <s v="Y"/>
    <s v="N"/>
    <s v="Divide LOAEL by 10;Units conversion needed;"/>
    <s v="NA"/>
    <m/>
    <n v="260"/>
    <m/>
    <m/>
    <s v="band D"/>
    <x v="3"/>
    <m/>
    <m/>
    <m/>
    <x v="2"/>
    <m/>
    <m/>
    <m/>
    <x v="0"/>
    <n v="4"/>
    <m/>
    <m/>
    <s v="N"/>
    <s v="Y"/>
    <s v="N"/>
    <s v="N"/>
    <n v="0"/>
    <n v="1"/>
    <n v="0"/>
    <n v="0"/>
  </r>
  <r>
    <n v="568"/>
    <x v="1"/>
    <s v="NOAELs, LOAELs from nanoMeOx searches - AAT 120123"/>
    <n v="16"/>
    <m/>
    <s v="Pauluhn_2009a"/>
    <m/>
    <x v="48"/>
    <x v="143"/>
    <x v="1"/>
    <s v="35 days"/>
    <s v="4 weeks"/>
    <s v="Lung, BAL"/>
    <s v="PMNs (#x10^4/lung in BAL)"/>
    <s v="Rat"/>
    <s v="Wistar"/>
    <s v="M"/>
    <n v="3"/>
    <n v="28"/>
    <m/>
    <m/>
    <s v="mg/m3"/>
    <s v="N"/>
    <s v="Y"/>
    <s v="N"/>
    <s v="N"/>
    <s v="Divide NOAEL or BMDL by 3;Units conversion needed;"/>
    <s v="NA"/>
    <n v="1000"/>
    <m/>
    <m/>
    <s v="band C"/>
    <m/>
    <x v="1"/>
    <m/>
    <m/>
    <m/>
    <x v="0"/>
    <s v="7 days"/>
    <m/>
    <m/>
    <x v="1"/>
    <n v="3"/>
    <m/>
    <m/>
    <s v="N"/>
    <s v="Y"/>
    <s v="N"/>
    <s v="N"/>
    <n v="0"/>
    <n v="1"/>
    <n v="0"/>
    <n v="0"/>
  </r>
  <r>
    <n v="569"/>
    <x v="1"/>
    <s v="NOAELs, LOAELs from nanoMeOx searches - AAT 120123"/>
    <n v="16"/>
    <m/>
    <s v="Pauluhn_2009a"/>
    <m/>
    <x v="48"/>
    <x v="143"/>
    <x v="1"/>
    <s v="56 days"/>
    <s v="4 weeks"/>
    <s v="Lung, BAL"/>
    <s v="PMNs (#x10^4/lung in BAL)"/>
    <s v="Rat"/>
    <s v="Wistar"/>
    <s v="M"/>
    <n v="3"/>
    <n v="28"/>
    <m/>
    <m/>
    <s v="mg/m3"/>
    <s v="N"/>
    <s v="Y"/>
    <s v="N"/>
    <s v="N"/>
    <s v="Divide NOAEL or BMDL by 3;Units conversion needed;"/>
    <s v="NA"/>
    <n v="1000"/>
    <m/>
    <m/>
    <s v="band C"/>
    <m/>
    <x v="1"/>
    <m/>
    <m/>
    <m/>
    <x v="0"/>
    <s v="7 days"/>
    <m/>
    <m/>
    <x v="1"/>
    <n v="3"/>
    <m/>
    <m/>
    <s v="N"/>
    <s v="Y"/>
    <s v="N"/>
    <s v="N"/>
    <n v="0"/>
    <n v="1"/>
    <n v="0"/>
    <n v="0"/>
  </r>
  <r>
    <n v="570"/>
    <x v="1"/>
    <s v="NOAELs, LOAELs from nanoMeOx searches - AAT 120123"/>
    <n v="16"/>
    <m/>
    <s v="Pauluhn_2009a"/>
    <m/>
    <x v="48"/>
    <x v="143"/>
    <x v="1"/>
    <s v="113 days"/>
    <s v="4 weeks"/>
    <s v="Lung, BAL"/>
    <s v="PMNs (#x10^4/lung in BAL)"/>
    <s v="Rat"/>
    <s v="Wistar"/>
    <s v="M"/>
    <n v="3"/>
    <n v="28"/>
    <m/>
    <m/>
    <s v="mg/m3"/>
    <s v="N"/>
    <s v="N"/>
    <s v="N"/>
    <s v="N"/>
    <s v="Units conversion needed;"/>
    <s v="NA"/>
    <n v="3000"/>
    <m/>
    <m/>
    <s v="band C"/>
    <m/>
    <x v="1"/>
    <m/>
    <m/>
    <m/>
    <x v="0"/>
    <s v="7 days"/>
    <m/>
    <m/>
    <x v="1"/>
    <n v="3"/>
    <m/>
    <m/>
    <s v="N"/>
    <s v="Y"/>
    <s v="N"/>
    <s v="N"/>
    <n v="0"/>
    <n v="1"/>
    <n v="0"/>
    <n v="0"/>
  </r>
  <r>
    <n v="571"/>
    <x v="1"/>
    <s v="NOAELs, LOAELs from nanoMeOx searches - AAT 120123"/>
    <n v="16"/>
    <m/>
    <s v="Pauluhn_2009a"/>
    <m/>
    <x v="48"/>
    <x v="143"/>
    <x v="1"/>
    <s v="35 days"/>
    <s v="4 weeks"/>
    <s v="Lung, BAL"/>
    <s v="PMNs (#x10^4/lung in BAL)"/>
    <s v="Rat"/>
    <s v="Wistar"/>
    <s v="M"/>
    <n v="3"/>
    <n v="28"/>
    <m/>
    <m/>
    <s v="mg/m3"/>
    <s v="N"/>
    <s v="Y"/>
    <s v="N"/>
    <s v="N"/>
    <s v="Divide NOAEL or BMDL by 3;Units conversion needed;"/>
    <s v="NA"/>
    <n v="1000"/>
    <m/>
    <m/>
    <s v="band C"/>
    <m/>
    <x v="1"/>
    <m/>
    <m/>
    <m/>
    <x v="0"/>
    <s v="7 days"/>
    <m/>
    <m/>
    <x v="1"/>
    <n v="3"/>
    <m/>
    <m/>
    <s v="N"/>
    <s v="Y"/>
    <s v="N"/>
    <s v="N"/>
    <n v="0"/>
    <n v="1"/>
    <n v="0"/>
    <n v="0"/>
  </r>
  <r>
    <n v="572"/>
    <x v="1"/>
    <s v="NOAELs, LOAELs from nanoMeOx searches - AAT 120123"/>
    <n v="16"/>
    <m/>
    <s v="Pauluhn_2009a"/>
    <m/>
    <x v="48"/>
    <x v="143"/>
    <x v="1"/>
    <s v="56 days"/>
    <s v="4 weeks"/>
    <s v="Lung, BAL"/>
    <s v="PMNs (#x10^4/lung in BAL)"/>
    <s v="Rat"/>
    <s v="Wistar"/>
    <s v="M"/>
    <n v="3"/>
    <n v="28"/>
    <m/>
    <m/>
    <s v="mg/m3"/>
    <s v="N"/>
    <s v="Y"/>
    <s v="N"/>
    <s v="N"/>
    <s v="Divide NOAEL or BMDL by 3;Units conversion needed;"/>
    <s v="NA"/>
    <n v="1000"/>
    <m/>
    <m/>
    <s v="band C"/>
    <m/>
    <x v="1"/>
    <m/>
    <m/>
    <m/>
    <x v="0"/>
    <s v="7 days"/>
    <m/>
    <m/>
    <x v="1"/>
    <n v="3"/>
    <m/>
    <m/>
    <s v="N"/>
    <s v="Y"/>
    <s v="N"/>
    <s v="N"/>
    <n v="0"/>
    <n v="1"/>
    <n v="0"/>
    <n v="0"/>
  </r>
  <r>
    <n v="573"/>
    <x v="1"/>
    <s v="NOAELs, LOAELs from nanoMeOx searches - AAT 120123"/>
    <n v="16"/>
    <m/>
    <s v="Pauluhn_2009a"/>
    <m/>
    <x v="48"/>
    <x v="143"/>
    <x v="1"/>
    <s v="113 days"/>
    <s v="4 weeks"/>
    <s v="Lung, BAL"/>
    <s v="PMNs (#x10^4/lung in BAL)"/>
    <s v="Rat"/>
    <s v="Wistar"/>
    <s v="M"/>
    <n v="3"/>
    <n v="28"/>
    <m/>
    <m/>
    <s v="mg/m3"/>
    <s v="N"/>
    <s v="N"/>
    <s v="N"/>
    <s v="N"/>
    <s v="Units conversion needed;"/>
    <s v="NA"/>
    <n v="3000"/>
    <m/>
    <m/>
    <s v="band C"/>
    <m/>
    <x v="1"/>
    <m/>
    <m/>
    <m/>
    <x v="0"/>
    <s v="7 days"/>
    <m/>
    <m/>
    <x v="1"/>
    <n v="3"/>
    <m/>
    <m/>
    <s v="N"/>
    <s v="Y"/>
    <s v="N"/>
    <s v="N"/>
    <n v="0"/>
    <n v="1"/>
    <n v="0"/>
    <n v="0"/>
  </r>
  <r>
    <n v="574"/>
    <x v="1"/>
    <s v="NOAELs, LOAELs from nanoMeOx searches - AAT 120123"/>
    <n v="16"/>
    <m/>
    <s v="Pauluhn_2009a"/>
    <m/>
    <x v="17"/>
    <x v="18"/>
    <x v="0"/>
    <s v="36 days"/>
    <s v="4 weeks"/>
    <s v="Lung, BAL"/>
    <s v="PMNs (#x10^4/lung in BAL)"/>
    <s v="Rat"/>
    <s v="Wistar"/>
    <s v="M"/>
    <n v="20"/>
    <n v="50"/>
    <m/>
    <m/>
    <s v="mg/m3"/>
    <s v="N"/>
    <s v="Y"/>
    <s v="N"/>
    <s v="N"/>
    <s v="Divide NOAEL or BMDL by 3;Units conversion needed;"/>
    <s v="NA"/>
    <n v="6666.666666666667"/>
    <m/>
    <m/>
    <s v="band B"/>
    <m/>
    <x v="0"/>
    <m/>
    <m/>
    <m/>
    <x v="0"/>
    <s v="7 days"/>
    <m/>
    <m/>
    <x v="1"/>
    <n v="2"/>
    <m/>
    <m/>
    <s v="N"/>
    <s v="Y"/>
    <s v="N"/>
    <s v="N"/>
    <n v="0"/>
    <n v="1"/>
    <n v="0"/>
    <n v="0"/>
  </r>
  <r>
    <n v="575"/>
    <x v="1"/>
    <s v="NOAELs, LOAELs from nanoMeOx searches - AAT 120123"/>
    <n v="16"/>
    <m/>
    <s v="Pauluhn_2009a"/>
    <m/>
    <x v="17"/>
    <x v="18"/>
    <x v="0"/>
    <s v="85 days"/>
    <s v="4 weeks"/>
    <s v="Lung, BAL"/>
    <s v="PMNs (#x10^4/lung in BAL)"/>
    <s v="Rat"/>
    <s v="Wistar"/>
    <s v="M"/>
    <n v="50"/>
    <n v="100"/>
    <m/>
    <m/>
    <s v="mg/m3"/>
    <s v="N"/>
    <s v="Y"/>
    <s v="N"/>
    <s v="N"/>
    <s v="Divide NOAEL or BMDL by 3;Units conversion needed;"/>
    <s v="NA"/>
    <n v="16666.666666666668"/>
    <m/>
    <m/>
    <s v="band B"/>
    <m/>
    <x v="0"/>
    <m/>
    <m/>
    <m/>
    <x v="0"/>
    <s v="7 days"/>
    <m/>
    <m/>
    <x v="1"/>
    <n v="2"/>
    <m/>
    <m/>
    <s v="N"/>
    <s v="Y"/>
    <s v="N"/>
    <s v="N"/>
    <n v="0"/>
    <n v="1"/>
    <n v="0"/>
    <n v="0"/>
  </r>
  <r>
    <n v="576"/>
    <x v="1"/>
    <s v="NOAELs, LOAELs from nanoMeOx searches - AAT 120123"/>
    <n v="16"/>
    <m/>
    <s v="Pauluhn_2009a"/>
    <m/>
    <x v="17"/>
    <x v="18"/>
    <x v="0"/>
    <s v="197 days"/>
    <s v="4 weeks"/>
    <s v="Lung, BAL"/>
    <s v="PMNs (#x10^4/lung in BAL)"/>
    <s v="Rat"/>
    <s v="Wistar"/>
    <s v="M"/>
    <n v="50"/>
    <n v="100"/>
    <m/>
    <m/>
    <s v="mg/m3"/>
    <s v="N"/>
    <s v="N"/>
    <s v="N"/>
    <s v="N"/>
    <s v="Units conversion needed;"/>
    <s v="NA"/>
    <n v="50000"/>
    <m/>
    <m/>
    <s v="band A"/>
    <m/>
    <x v="6"/>
    <m/>
    <m/>
    <m/>
    <x v="0"/>
    <s v="7 days"/>
    <m/>
    <m/>
    <x v="1"/>
    <n v="1"/>
    <m/>
    <m/>
    <s v="N"/>
    <s v="Y"/>
    <s v="N"/>
    <s v="N"/>
    <n v="0"/>
    <n v="1"/>
    <n v="0"/>
    <n v="0"/>
  </r>
  <r>
    <n v="577"/>
    <x v="0"/>
    <s v="Gosens 2014 OEB determination.xlsx"/>
    <n v="1"/>
    <m/>
    <s v="Gosens 2014"/>
    <m/>
    <x v="3"/>
    <x v="95"/>
    <x v="1"/>
    <s v="28 days"/>
    <s v="28 days"/>
    <s v="Lung"/>
    <s v="PMN%"/>
    <s v="Rat"/>
    <s v="Wistar"/>
    <s v="M"/>
    <s v="na"/>
    <n v="1.2"/>
    <m/>
    <n v="0.73014155092299637"/>
    <s v="mg/m3"/>
    <s v="N"/>
    <s v="Y"/>
    <s v="Y"/>
    <s v="N"/>
    <s v="Divide NOAEL or BMDL by 3;Divide LOAEL by 10;Units conversion needed;"/>
    <n v="243.38051697433212"/>
    <s v="na"/>
    <n v="40"/>
    <s v="band D"/>
    <s v="na"/>
    <s v="band D"/>
    <x v="3"/>
    <m/>
    <s v="Y"/>
    <m/>
    <x v="0"/>
    <m/>
    <m/>
    <m/>
    <x v="0"/>
    <n v="4"/>
    <s v="BMDL"/>
    <n v="243.38051697433212"/>
    <s v="N"/>
    <s v="Y"/>
    <s v="N"/>
    <s v="N"/>
    <n v="0"/>
    <n v="1"/>
    <n v="0"/>
    <n v="0"/>
  </r>
  <r>
    <n v="578"/>
    <x v="0"/>
    <s v="Gosens 2014 OEB determination.xlsx"/>
    <n v="2"/>
    <m/>
    <s v="Gosens 2014"/>
    <m/>
    <x v="3"/>
    <x v="95"/>
    <x v="1"/>
    <s v="28 days"/>
    <s v="28 days"/>
    <s v="Lung"/>
    <s v="PMN%"/>
    <s v="Rat"/>
    <s v="Wistar"/>
    <s v="F"/>
    <s v="na"/>
    <n v="1.2"/>
    <m/>
    <n v="0.19944756501927841"/>
    <s v="mg/m3"/>
    <s v="N"/>
    <s v="Y"/>
    <s v="Y"/>
    <s v="N"/>
    <s v="Divide NOAEL or BMDL by 3;Divide LOAEL by 10;Units conversion needed;"/>
    <n v="66.482521673092805"/>
    <s v="na"/>
    <n v="40"/>
    <s v="band D"/>
    <s v="na"/>
    <s v="band D"/>
    <x v="3"/>
    <m/>
    <s v="Y"/>
    <m/>
    <x v="0"/>
    <m/>
    <m/>
    <m/>
    <x v="0"/>
    <n v="4"/>
    <s v="BMDL"/>
    <n v="66.482521673092805"/>
    <s v="N"/>
    <s v="Y"/>
    <s v="N"/>
    <s v="N"/>
    <n v="0"/>
    <n v="1"/>
    <n v="0"/>
    <n v="0"/>
  </r>
  <r>
    <n v="579"/>
    <x v="0"/>
    <s v="Gosens 2014 OEB determination.xlsx"/>
    <n v="3"/>
    <m/>
    <s v="Gosens 2014"/>
    <m/>
    <x v="3"/>
    <x v="96"/>
    <x v="1"/>
    <s v="28 days"/>
    <s v="28 days"/>
    <s v="Lung"/>
    <s v="PMN%"/>
    <s v="Rat"/>
    <s v="Wistar"/>
    <s v="M"/>
    <s v="na"/>
    <n v="2.5"/>
    <m/>
    <n v="2.4232615171682084"/>
    <s v="mg/m3"/>
    <s v="N"/>
    <s v="Y"/>
    <s v="Y"/>
    <s v="N"/>
    <s v="Divide NOAEL or BMDL by 3;Divide LOAEL by 10;Units conversion needed;"/>
    <n v="807.75383905606941"/>
    <s v="na"/>
    <n v="83.333333333333329"/>
    <s v="band C"/>
    <s v="na"/>
    <s v="band D"/>
    <x v="3"/>
    <m/>
    <s v="Y"/>
    <m/>
    <x v="0"/>
    <m/>
    <m/>
    <m/>
    <x v="0"/>
    <n v="4"/>
    <s v="BMDL"/>
    <n v="807.75383905606941"/>
    <s v="N"/>
    <s v="Y"/>
    <s v="N"/>
    <s v="N"/>
    <n v="0"/>
    <n v="1"/>
    <n v="0"/>
    <n v="0"/>
  </r>
  <r>
    <n v="580"/>
    <x v="0"/>
    <s v="Gosens 2014 OEB determination.xlsx"/>
    <n v="4"/>
    <m/>
    <s v="Gosens 2014"/>
    <m/>
    <x v="3"/>
    <x v="96"/>
    <x v="1"/>
    <s v="28 days"/>
    <s v="28 days"/>
    <s v="Lung"/>
    <s v="PMN%"/>
    <s v="Rat"/>
    <s v="Wistar"/>
    <s v="F"/>
    <s v="na"/>
    <n v="2.5"/>
    <m/>
    <n v="0.394873571506833"/>
    <s v="mg/m3"/>
    <s v="N"/>
    <s v="Y"/>
    <s v="Y"/>
    <s v="N"/>
    <s v="Divide NOAEL or BMDL by 3;Divide LOAEL by 10;Units conversion needed;"/>
    <n v="131.624523835611"/>
    <s v="na"/>
    <n v="83.333333333333329"/>
    <s v="band D"/>
    <s v="na"/>
    <s v="band D"/>
    <x v="3"/>
    <m/>
    <s v="Y"/>
    <m/>
    <x v="0"/>
    <m/>
    <m/>
    <m/>
    <x v="0"/>
    <n v="4"/>
    <s v="BMDL"/>
    <n v="131.624523835611"/>
    <s v="N"/>
    <s v="Y"/>
    <s v="N"/>
    <s v="N"/>
    <n v="0"/>
    <n v="1"/>
    <n v="0"/>
    <n v="0"/>
  </r>
  <r>
    <n v="581"/>
    <x v="0"/>
    <s v="Gosens 2014 OEB determination.xlsx"/>
    <n v="5"/>
    <m/>
    <s v="Gosens 2014"/>
    <m/>
    <x v="3"/>
    <x v="60"/>
    <x v="0"/>
    <s v="28 days"/>
    <s v="28 days"/>
    <s v="Lung"/>
    <s v="PMN%"/>
    <s v="Rat"/>
    <s v="Wistar"/>
    <s v="M"/>
    <s v="na"/>
    <n v="5.9"/>
    <m/>
    <n v="3.208090330633893"/>
    <s v="mg/m3"/>
    <s v="N"/>
    <s v="Y"/>
    <s v="Y"/>
    <s v="N"/>
    <s v="Divide NOAEL or BMDL by 3;Divide LOAEL by 10;Units conversion needed;"/>
    <n v="1069.3634435446311"/>
    <s v="na"/>
    <n v="196.66666666666669"/>
    <s v="band C"/>
    <s v="na"/>
    <s v="band D"/>
    <x v="3"/>
    <m/>
    <s v="Y"/>
    <m/>
    <x v="0"/>
    <m/>
    <m/>
    <m/>
    <x v="0"/>
    <n v="4"/>
    <s v="BMDL"/>
    <n v="1069.3634435446311"/>
    <s v="N"/>
    <s v="Y"/>
    <s v="N"/>
    <s v="N"/>
    <n v="0"/>
    <n v="1"/>
    <n v="0"/>
    <n v="0"/>
  </r>
  <r>
    <n v="582"/>
    <x v="0"/>
    <s v="Gosens 2014 OEB determination.xlsx"/>
    <n v="6"/>
    <m/>
    <s v="Gosens 2014"/>
    <m/>
    <x v="3"/>
    <x v="60"/>
    <x v="0"/>
    <s v="28 days"/>
    <s v="28 days"/>
    <s v="Lung"/>
    <s v="PMN%"/>
    <s v="Rat"/>
    <s v="Wistar"/>
    <s v="F"/>
    <s v="na"/>
    <n v="5.7"/>
    <m/>
    <n v="2.9424320160193158"/>
    <s v="mg/m3"/>
    <s v="N"/>
    <s v="Y"/>
    <s v="Y"/>
    <s v="N"/>
    <s v="Divide NOAEL or BMDL by 3;Divide LOAEL by 10;Units conversion needed;"/>
    <n v="980.81067200643861"/>
    <s v="na"/>
    <n v="190.00000000000003"/>
    <s v="band C"/>
    <s v="na"/>
    <s v="band D"/>
    <x v="3"/>
    <m/>
    <s v="Y"/>
    <m/>
    <x v="0"/>
    <m/>
    <m/>
    <m/>
    <x v="0"/>
    <n v="4"/>
    <s v="BMDL"/>
    <n v="980.81067200643861"/>
    <s v="N"/>
    <s v="Y"/>
    <s v="N"/>
    <s v="N"/>
    <n v="0"/>
    <n v="1"/>
    <n v="0"/>
    <n v="0"/>
  </r>
  <r>
    <n v="584"/>
    <x v="1"/>
    <s v="oecd_bands_v1"/>
    <n v="200008"/>
    <m/>
    <s v="CeO2 Dossier (NM-213) 0"/>
    <m/>
    <x v="3"/>
    <x v="60"/>
    <x v="0"/>
    <s v="28 days"/>
    <s v="28 days"/>
    <s v="Lung"/>
    <s v="Inflammation"/>
    <s v="Rat"/>
    <s v="Wistar (Clr:WI(WU))"/>
    <s v="F"/>
    <m/>
    <n v="5.9"/>
    <m/>
    <m/>
    <s v="mg/m3"/>
    <s v="N"/>
    <s v="Y"/>
    <m/>
    <m/>
    <m/>
    <m/>
    <m/>
    <n v="590"/>
    <m/>
    <m/>
    <m/>
    <x v="1"/>
    <s v=""/>
    <s v="Y"/>
    <m/>
    <x v="0"/>
    <m/>
    <m/>
    <m/>
    <x v="0"/>
    <n v="3"/>
    <s v="LOAEL"/>
    <n v="590"/>
    <s v="N"/>
    <s v="Y"/>
    <s v="N"/>
    <s v="N"/>
    <n v="0"/>
    <n v="1"/>
    <n v="0"/>
    <n v="0"/>
  </r>
  <r>
    <n v="585"/>
    <x v="1"/>
    <s v="oecd_bands_v1"/>
    <n v="200009"/>
    <m/>
    <s v="CeO2 Dossier (NM-211) 0"/>
    <m/>
    <x v="3"/>
    <x v="61"/>
    <x v="1"/>
    <s v="90 days"/>
    <s v="90 days"/>
    <s v="Lung"/>
    <s v="Inflammation"/>
    <s v="Rat"/>
    <s v="Wistar (Clr:WI(WU))"/>
    <s v="F"/>
    <m/>
    <n v="1.2"/>
    <m/>
    <m/>
    <s v="mg/m3"/>
    <s v="N"/>
    <s v="N"/>
    <m/>
    <m/>
    <m/>
    <m/>
    <m/>
    <n v="120"/>
    <m/>
    <m/>
    <m/>
    <x v="3"/>
    <s v=""/>
    <s v="Y"/>
    <m/>
    <x v="0"/>
    <m/>
    <m/>
    <m/>
    <x v="0"/>
    <n v="4"/>
    <s v="LOAEL"/>
    <n v="120"/>
    <s v="N"/>
    <s v="Y"/>
    <s v="N"/>
    <s v="N"/>
    <n v="0"/>
    <n v="1"/>
    <n v="0"/>
    <n v="0"/>
  </r>
  <r>
    <n v="586"/>
    <x v="1"/>
    <s v="oecd_bands_v1"/>
    <n v="200010"/>
    <m/>
    <s v="CeO2 Dossier (NM-212) 0"/>
    <m/>
    <x v="3"/>
    <x v="62"/>
    <x v="1"/>
    <s v="90 days"/>
    <s v="90 days"/>
    <s v="Lung"/>
    <s v="Inflammation"/>
    <s v="Rat"/>
    <s v="Wistar (Clr:WI(WU))"/>
    <s v="F"/>
    <m/>
    <n v="2.5"/>
    <m/>
    <m/>
    <s v="mg/m3"/>
    <s v="N"/>
    <s v="N"/>
    <m/>
    <m/>
    <m/>
    <m/>
    <m/>
    <n v="250"/>
    <m/>
    <m/>
    <m/>
    <x v="3"/>
    <s v=""/>
    <s v="Y"/>
    <m/>
    <x v="0"/>
    <m/>
    <m/>
    <m/>
    <x v="0"/>
    <n v="4"/>
    <s v="LOAEL"/>
    <n v="250"/>
    <s v="N"/>
    <s v="Y"/>
    <s v="N"/>
    <s v="N"/>
    <n v="0"/>
    <n v="1"/>
    <n v="0"/>
    <n v="0"/>
  </r>
  <r>
    <n v="587"/>
    <x v="0"/>
    <s v="oecd_bands_v1"/>
    <n v="200011"/>
    <m/>
    <s v="Cassee, F.R. et al. 2012"/>
    <m/>
    <x v="3"/>
    <x v="63"/>
    <x v="1"/>
    <s v="90 days"/>
    <s v="90 days"/>
    <s v="Lung"/>
    <s v="Inflammation"/>
    <s v="Mouse"/>
    <s v="ApoE(-/-) (B6.129P2-Apoetm1Unc N11, Taconic,Denmark)"/>
    <s v="F"/>
    <n v="1.7"/>
    <m/>
    <m/>
    <m/>
    <s v="mg/m3"/>
    <s v="N"/>
    <s v="N"/>
    <m/>
    <m/>
    <m/>
    <m/>
    <n v="566.66666666666663"/>
    <m/>
    <m/>
    <m/>
    <m/>
    <x v="1"/>
    <s v=""/>
    <s v="Y"/>
    <m/>
    <x v="0"/>
    <m/>
    <m/>
    <m/>
    <x v="0"/>
    <n v="3"/>
    <s v="NOAEL"/>
    <n v="566.66666666666663"/>
    <s v="N"/>
    <s v="Y"/>
    <s v="N"/>
    <s v="N"/>
    <n v="0"/>
    <n v="1"/>
    <n v="0"/>
    <n v="0"/>
  </r>
  <r>
    <n v="588"/>
    <x v="1"/>
    <s v="oecd_bands_v1"/>
    <n v="200018"/>
    <s v="https://doi.org/10.1016/0278-6915(91)90205-L"/>
    <s v="Reuzel, P.G. et al. 1991"/>
    <m/>
    <x v="1"/>
    <x v="65"/>
    <x v="1"/>
    <s v="28 days"/>
    <s v="28 days"/>
    <s v="Lung"/>
    <s v="Inflammation"/>
    <s v="Rat"/>
    <s v="Wistar (Cpb:WU Wistar rand.)"/>
    <s v="F"/>
    <m/>
    <m/>
    <m/>
    <m/>
    <m/>
    <s v="N"/>
    <s v="Y"/>
    <m/>
    <m/>
    <m/>
    <m/>
    <m/>
    <m/>
    <m/>
    <m/>
    <m/>
    <x v="1"/>
    <s v=""/>
    <s v="Y"/>
    <m/>
    <x v="0"/>
    <m/>
    <m/>
    <m/>
    <x v="0"/>
    <n v="3"/>
    <m/>
    <m/>
    <s v="N"/>
    <s v="Y"/>
    <s v="N"/>
    <s v="N"/>
    <n v="0"/>
    <n v="1"/>
    <n v="0"/>
    <n v="0"/>
  </r>
  <r>
    <n v="589"/>
    <x v="1"/>
    <s v="oecd_bands_v1"/>
    <n v="200019"/>
    <s v="https://doi.org/10.1016/0278-6915(91)90205-L"/>
    <s v="Reuzel, P.G. et al. 1991"/>
    <m/>
    <x v="1"/>
    <x v="66"/>
    <x v="1"/>
    <s v="90 days"/>
    <s v="90 days"/>
    <s v="Lung"/>
    <s v="Inflammation"/>
    <s v="Rat"/>
    <s v="Wistar (Cpb:WU Wistar rand.)"/>
    <s v="F"/>
    <m/>
    <m/>
    <m/>
    <m/>
    <m/>
    <s v="N"/>
    <s v="N"/>
    <m/>
    <m/>
    <m/>
    <m/>
    <m/>
    <m/>
    <m/>
    <m/>
    <m/>
    <x v="1"/>
    <s v=""/>
    <s v="Y"/>
    <m/>
    <x v="0"/>
    <m/>
    <m/>
    <m/>
    <x v="0"/>
    <n v="3"/>
    <m/>
    <m/>
    <s v="N"/>
    <s v="Y"/>
    <s v="N"/>
    <s v="N"/>
    <n v="0"/>
    <n v="1"/>
    <n v="0"/>
    <n v="0"/>
  </r>
  <r>
    <n v="590"/>
    <x v="1"/>
    <s v="oecd_bands_v1"/>
    <n v="200020"/>
    <s v="https://doi.org/10.1016/0278-6915(91)90205-L"/>
    <s v="Reuzel, P.G. et al. 1991"/>
    <m/>
    <x v="1"/>
    <x v="67"/>
    <x v="1"/>
    <s v="28 days"/>
    <s v="28 days"/>
    <s v="Lung"/>
    <s v="Inflammation"/>
    <s v="Rat"/>
    <s v="Wistar (Cpb:WU Wistar rand.)"/>
    <s v="F"/>
    <m/>
    <m/>
    <m/>
    <m/>
    <m/>
    <s v="N"/>
    <s v="Y"/>
    <m/>
    <m/>
    <m/>
    <m/>
    <m/>
    <m/>
    <m/>
    <m/>
    <m/>
    <x v="1"/>
    <s v=""/>
    <s v="Y"/>
    <m/>
    <x v="0"/>
    <m/>
    <m/>
    <m/>
    <x v="0"/>
    <n v="3"/>
    <m/>
    <m/>
    <s v="N"/>
    <s v="Y"/>
    <s v="N"/>
    <s v="N"/>
    <n v="0"/>
    <n v="1"/>
    <n v="0"/>
    <n v="0"/>
  </r>
  <r>
    <n v="591"/>
    <x v="1"/>
    <s v="oecd_bands_v1"/>
    <n v="200043"/>
    <m/>
    <s v="Sung, J.H. et al. 2009"/>
    <s v="Y"/>
    <x v="2"/>
    <x v="68"/>
    <x v="1"/>
    <s v="90 days"/>
    <s v="90 days"/>
    <s v="Lung"/>
    <s v="Inflammation"/>
    <s v="Rat"/>
    <s v="Sprague-Dawley (Crl:SD)"/>
    <s v="F"/>
    <m/>
    <m/>
    <m/>
    <m/>
    <m/>
    <s v="N"/>
    <s v="N"/>
    <m/>
    <m/>
    <m/>
    <m/>
    <m/>
    <m/>
    <m/>
    <m/>
    <m/>
    <x v="3"/>
    <s v=""/>
    <m/>
    <m/>
    <x v="0"/>
    <m/>
    <m/>
    <m/>
    <x v="0"/>
    <n v="4"/>
    <m/>
    <m/>
    <s v="N"/>
    <s v="Y"/>
    <s v="N"/>
    <s v="N"/>
    <n v="0"/>
    <n v="1"/>
    <n v="0"/>
    <n v="0"/>
  </r>
  <r>
    <n v="592"/>
    <x v="0"/>
    <s v="oecd_bands_v1"/>
    <n v="200044"/>
    <m/>
    <s v="Ji, H.J. et al. 2007"/>
    <m/>
    <x v="2"/>
    <x v="68"/>
    <x v="1"/>
    <s v="90 days"/>
    <s v="90 days"/>
    <s v="Lung"/>
    <s v="Inflammation"/>
    <s v="Rat"/>
    <s v="Sprague-Dawley"/>
    <s v="F"/>
    <n v="3.48E-3"/>
    <m/>
    <m/>
    <m/>
    <s v="mg/m3"/>
    <s v="N"/>
    <s v="N"/>
    <m/>
    <m/>
    <m/>
    <m/>
    <n v="1.1599999999999999"/>
    <m/>
    <m/>
    <m/>
    <m/>
    <x v="4"/>
    <s v=""/>
    <s v="Y"/>
    <m/>
    <x v="0"/>
    <m/>
    <m/>
    <m/>
    <x v="0"/>
    <n v="5"/>
    <s v="NOAEL"/>
    <n v="1.1599999999999999"/>
    <s v="N"/>
    <s v="Y"/>
    <s v="N"/>
    <s v="N"/>
    <n v="0"/>
    <n v="1"/>
    <n v="0"/>
    <n v="0"/>
  </r>
  <r>
    <n v="593"/>
    <x v="0"/>
    <s v="oecd_bands_v1"/>
    <n v="200058"/>
    <m/>
    <s v="Sung, J.H. et al. 2011"/>
    <s v="Y"/>
    <x v="18"/>
    <x v="69"/>
    <x v="1"/>
    <s v="90 days"/>
    <s v="90 days"/>
    <s v="Lung"/>
    <s v="Inflammation"/>
    <s v="Rat"/>
    <s v="Sprague-Dawley (Crl:SD)"/>
    <s v="F"/>
    <n v="3.8000000000000002E-4"/>
    <m/>
    <m/>
    <m/>
    <s v="mg/m3"/>
    <s v="N"/>
    <s v="N"/>
    <m/>
    <m/>
    <m/>
    <m/>
    <n v="0.38"/>
    <m/>
    <m/>
    <m/>
    <m/>
    <x v="4"/>
    <s v=""/>
    <s v="Y"/>
    <m/>
    <x v="0"/>
    <m/>
    <m/>
    <m/>
    <x v="1"/>
    <n v="5"/>
    <s v="NOAEL"/>
    <n v="0.38"/>
    <s v="N"/>
    <s v="Y"/>
    <s v="N"/>
    <s v="N"/>
    <n v="0"/>
    <n v="1"/>
    <n v="0"/>
    <n v="0"/>
  </r>
  <r>
    <n v="594"/>
    <x v="1"/>
    <s v="oecd_bands_v1"/>
    <n v="200072"/>
    <m/>
    <s v="MWCNT dossier 0"/>
    <m/>
    <x v="36"/>
    <x v="74"/>
    <x v="1"/>
    <s v="12 weeks"/>
    <s v="12 weeks"/>
    <s v="Lung"/>
    <s v="Inflammation"/>
    <s v="Rat"/>
    <s v="Fischer 344"/>
    <s v="F"/>
    <m/>
    <n v="0.2"/>
    <m/>
    <m/>
    <s v="mg/m3"/>
    <s v="N"/>
    <s v="N*"/>
    <m/>
    <m/>
    <m/>
    <m/>
    <m/>
    <n v="20"/>
    <m/>
    <m/>
    <m/>
    <x v="4"/>
    <s v=""/>
    <s v="Y"/>
    <m/>
    <x v="0"/>
    <m/>
    <m/>
    <m/>
    <x v="0"/>
    <n v="5"/>
    <s v="LOAEL"/>
    <n v="20"/>
    <s v="N"/>
    <s v="Y"/>
    <s v="N"/>
    <s v="N"/>
    <n v="0"/>
    <n v="1"/>
    <n v="0"/>
    <n v="0"/>
  </r>
  <r>
    <n v="595"/>
    <x v="1"/>
    <s v="OEB Template EK TB ND Combined.xlsx"/>
    <s v="nd1"/>
    <s v="10.1002/jbm.a.35945"/>
    <s v="Liu 2016"/>
    <m/>
    <x v="49"/>
    <x v="144"/>
    <x v="3"/>
    <m/>
    <m/>
    <m/>
    <m/>
    <m/>
    <m/>
    <m/>
    <m/>
    <m/>
    <m/>
    <m/>
    <m/>
    <m/>
    <m/>
    <m/>
    <m/>
    <m/>
    <m/>
    <m/>
    <m/>
    <m/>
    <m/>
    <m/>
    <x v="2"/>
    <m/>
    <m/>
    <s v="Intragastric route of exposure; No10_Liu_2017_Lung inflammation caused by long-term exposure to titanium dioxide.pdf"/>
    <x v="4"/>
    <m/>
    <m/>
    <m/>
    <x v="1"/>
    <n v="0"/>
    <m/>
    <m/>
    <e v="#N/A"/>
    <e v="#N/A"/>
    <e v="#N/A"/>
    <e v="#N/A"/>
    <e v="#N/A"/>
    <e v="#N/A"/>
    <e v="#N/A"/>
    <e v="#N/A"/>
  </r>
  <r>
    <n v="596"/>
    <x v="1"/>
    <s v="OEB Template EK TB ND Combined.xlsx"/>
    <s v="nd2"/>
    <s v="10.1016/j.taap.2009.05.026"/>
    <s v="Cho 2009"/>
    <m/>
    <x v="49"/>
    <x v="144"/>
    <x v="3"/>
    <m/>
    <m/>
    <m/>
    <m/>
    <m/>
    <m/>
    <m/>
    <m/>
    <m/>
    <m/>
    <m/>
    <m/>
    <m/>
    <m/>
    <m/>
    <m/>
    <m/>
    <m/>
    <m/>
    <m/>
    <m/>
    <m/>
    <m/>
    <x v="2"/>
    <m/>
    <m/>
    <s v="IT route of exposure; No22_Cho_2009_Pulmonary toxicity and kinetic study of Cy5.5-conjugated superparamagnetic iron.pdf"/>
    <x v="4"/>
    <m/>
    <m/>
    <m/>
    <x v="1"/>
    <n v="0"/>
    <m/>
    <m/>
    <e v="#N/A"/>
    <e v="#N/A"/>
    <e v="#N/A"/>
    <e v="#N/A"/>
    <e v="#N/A"/>
    <e v="#N/A"/>
    <e v="#N/A"/>
    <e v="#N/A"/>
  </r>
  <r>
    <n v="597"/>
    <x v="1"/>
    <s v="OEB Template EK TB ND Combined.xlsx"/>
    <s v="nd3"/>
    <s v="10.3762/bjnano.4.105"/>
    <s v="Haberl 2013"/>
    <m/>
    <x v="49"/>
    <x v="144"/>
    <x v="3"/>
    <m/>
    <m/>
    <m/>
    <m/>
    <m/>
    <m/>
    <m/>
    <m/>
    <m/>
    <m/>
    <m/>
    <m/>
    <m/>
    <m/>
    <m/>
    <m/>
    <m/>
    <m/>
    <m/>
    <m/>
    <m/>
    <m/>
    <m/>
    <x v="2"/>
    <m/>
    <m/>
    <s v="IT route of exposure; No30_Haberl_2013_Cytotoxic and proinflammatory effects of PVP-coated silver nanoparticles after intratracheal instillation in rats.pdf"/>
    <x v="4"/>
    <m/>
    <m/>
    <m/>
    <x v="1"/>
    <n v="0"/>
    <m/>
    <m/>
    <e v="#N/A"/>
    <e v="#N/A"/>
    <e v="#N/A"/>
    <e v="#N/A"/>
    <e v="#N/A"/>
    <e v="#N/A"/>
    <e v="#N/A"/>
    <e v="#N/A"/>
  </r>
  <r>
    <n v="598"/>
    <x v="1"/>
    <s v="OEB Template EK TB ND Combined.xlsx"/>
    <s v="nd4"/>
    <s v="10.3109/08958378.2014.960106"/>
    <s v="Kulkarni 2014"/>
    <m/>
    <x v="49"/>
    <x v="144"/>
    <x v="3"/>
    <m/>
    <s v="14 days"/>
    <m/>
    <m/>
    <m/>
    <m/>
    <m/>
    <m/>
    <m/>
    <m/>
    <m/>
    <m/>
    <m/>
    <m/>
    <m/>
    <m/>
    <m/>
    <m/>
    <m/>
    <m/>
    <m/>
    <m/>
    <m/>
    <x v="2"/>
    <m/>
    <m/>
    <s v="14 day inhalation; No34_Kulkarni_2014_A comparative study of the toxicological aspects of vanadium pentoxide and vanadium oxide nanoparticles.pdf"/>
    <x v="4"/>
    <m/>
    <m/>
    <m/>
    <x v="1"/>
    <n v="0"/>
    <m/>
    <m/>
    <s v="Y"/>
    <s v="N"/>
    <s v="N"/>
    <s v="N"/>
    <n v="1"/>
    <n v="0"/>
    <n v="0"/>
    <n v="0"/>
  </r>
  <r>
    <n v="599"/>
    <x v="1"/>
    <s v="OEB Template EK TB ND Combined.xlsx"/>
    <s v="nd5"/>
    <s v="10.1155/2015/376756"/>
    <s v="Han 2015"/>
    <m/>
    <x v="49"/>
    <x v="144"/>
    <x v="3"/>
    <m/>
    <s v="6 hour"/>
    <m/>
    <m/>
    <m/>
    <m/>
    <m/>
    <m/>
    <m/>
    <m/>
    <m/>
    <m/>
    <m/>
    <m/>
    <m/>
    <m/>
    <m/>
    <m/>
    <m/>
    <m/>
    <m/>
    <m/>
    <m/>
    <x v="2"/>
    <m/>
    <m/>
    <s v="6 hour inhalation; No37_Han_2015_Pulmonary Responses of Sprague-Dawley Rats in Single Inhalation Exposure to Graphene Oxide Nanomaterials.pdf"/>
    <x v="4"/>
    <m/>
    <m/>
    <m/>
    <x v="1"/>
    <n v="0"/>
    <m/>
    <m/>
    <s v="Y"/>
    <s v="N"/>
    <s v="N"/>
    <s v="N"/>
    <n v="1"/>
    <n v="0"/>
    <n v="0"/>
    <n v="0"/>
  </r>
  <r>
    <n v="600"/>
    <x v="1"/>
    <s v="OEB Template EK TB ND Combined.xlsx"/>
    <s v="nd6"/>
    <s v="10.1016/j.toxlet.2017.04.001"/>
    <s v="Krishnaraj 2017"/>
    <m/>
    <x v="49"/>
    <x v="144"/>
    <x v="3"/>
    <m/>
    <s v="4 weeks"/>
    <m/>
    <m/>
    <m/>
    <m/>
    <m/>
    <m/>
    <m/>
    <m/>
    <m/>
    <m/>
    <m/>
    <m/>
    <m/>
    <m/>
    <m/>
    <m/>
    <m/>
    <m/>
    <m/>
    <m/>
    <m/>
    <x v="2"/>
    <m/>
    <m/>
    <s v="4 week or less inhalation; has pro-inflammatory cytokines but no PMN; no fibrotic endpoints"/>
    <x v="4"/>
    <m/>
    <m/>
    <m/>
    <x v="1"/>
    <n v="0"/>
    <m/>
    <m/>
    <s v="N"/>
    <s v="Y"/>
    <s v="N"/>
    <s v="N"/>
    <n v="0"/>
    <n v="1"/>
    <n v="0"/>
    <n v="0"/>
  </r>
  <r>
    <n v="601"/>
    <x v="1"/>
    <s v="OEB Template EK TB ND Combined.xlsx"/>
    <s v="nd7"/>
    <s v="10.1186/s12989-017-0204-6"/>
    <s v="Schwotzer 2017"/>
    <s v="Y"/>
    <x v="3"/>
    <x v="145"/>
    <x v="1"/>
    <m/>
    <s v="90 days"/>
    <s v="Lung"/>
    <s v="Fibrosis, interstitial"/>
    <s v="Rat"/>
    <s v="Wistar Crl:WI (Han)"/>
    <s v="F"/>
    <n v="3"/>
    <m/>
    <m/>
    <m/>
    <s v="mg/m3"/>
    <s v="N"/>
    <s v="N"/>
    <s v="N"/>
    <s v="N"/>
    <s v="Units conversion needed;"/>
    <m/>
    <n v="3000"/>
    <m/>
    <m/>
    <s v="band C"/>
    <m/>
    <x v="1"/>
    <m/>
    <m/>
    <s v="Histopath is only for the highest dose group (3 mg/m3 for cerium); barium only had 1 dose; No47_Schwotzer_2017_Effects from a 90-day inhalation toxicity study with cerium oxide and barium sulfate nanoparticles in rats.pdf"/>
    <x v="2"/>
    <s v="1 day"/>
    <s v="0.0, 0.1, 0.3, 1.0 and 3.0"/>
    <m/>
    <x v="0"/>
    <n v="3"/>
    <m/>
    <m/>
    <s v="N"/>
    <s v="Y"/>
    <s v="N"/>
    <s v="N"/>
    <n v="0"/>
    <n v="1"/>
    <n v="0"/>
    <n v="0"/>
  </r>
  <r>
    <n v="602"/>
    <x v="1"/>
    <s v="OEB Template EK TB ND Combined.xlsx"/>
    <s v="nd7"/>
    <s v="10.1186/s12989-017-0204-6"/>
    <s v="Schwotzer 2017"/>
    <s v="Y"/>
    <x v="3"/>
    <x v="145"/>
    <x v="1"/>
    <m/>
    <s v="90 days"/>
    <s v="Lung"/>
    <s v="Fibrosis, interstitial"/>
    <s v="Rat"/>
    <s v="Wistar Crl:WI (Han)"/>
    <s v="F"/>
    <n v="3"/>
    <m/>
    <m/>
    <m/>
    <s v="mg/m3"/>
    <s v="N"/>
    <s v="N"/>
    <s v="N"/>
    <s v="N"/>
    <s v="Units conversion needed;"/>
    <m/>
    <n v="3000"/>
    <m/>
    <m/>
    <s v="band C"/>
    <m/>
    <x v="1"/>
    <m/>
    <m/>
    <s v="Histopath is only for the highest dose group (3 mg/m3 for cerium); barium only had 1 dose; No47_Schwotzer_2017_Effects from a 90-day inhalation toxicity study with cerium oxide and barium sulfate nanoparticles in rats.pdf"/>
    <x v="2"/>
    <s v="28 days"/>
    <s v="0.0, 0.1, 0.3, 1.0 and 3.0"/>
    <m/>
    <x v="0"/>
    <n v="3"/>
    <m/>
    <m/>
    <s v="N"/>
    <s v="Y"/>
    <s v="N"/>
    <s v="N"/>
    <n v="0"/>
    <n v="1"/>
    <n v="0"/>
    <n v="0"/>
  </r>
  <r>
    <n v="603"/>
    <x v="0"/>
    <s v="OEB Template EK TB ND Combined.xlsx"/>
    <s v="nd7"/>
    <s v="10.1186/s12989-017-0204-6"/>
    <s v="Schwotzer 2017"/>
    <s v="Y"/>
    <x v="3"/>
    <x v="145"/>
    <x v="1"/>
    <m/>
    <s v="90 days"/>
    <s v="Lung"/>
    <s v="Fibrosis, interstitial"/>
    <s v="Rat"/>
    <s v="Wistar Crl:WI (Han)"/>
    <s v="F"/>
    <n v="1"/>
    <n v="3"/>
    <m/>
    <m/>
    <s v="mg/m3"/>
    <s v="N"/>
    <s v="N"/>
    <s v="N"/>
    <s v="N"/>
    <s v="Units conversion needed;"/>
    <m/>
    <n v="1000"/>
    <m/>
    <m/>
    <s v="band C"/>
    <m/>
    <x v="1"/>
    <m/>
    <m/>
    <s v="Histopath is only for the highest dose group (3 mg/m3 for cerium); barium only had 1 dose; No47_Schwotzer_2017_Effects from a 90-day inhalation toxicity study with cerium oxide and barium sulfate nanoparticles in rats.pdf"/>
    <x v="2"/>
    <s v="90 days"/>
    <s v="0.0, 0.1, 0.3, 1.0 and 3.0"/>
    <m/>
    <x v="0"/>
    <n v="3"/>
    <s v="NOAEL"/>
    <n v="1000"/>
    <s v="N"/>
    <s v="Y"/>
    <s v="N"/>
    <s v="N"/>
    <n v="0"/>
    <n v="1"/>
    <n v="0"/>
    <n v="0"/>
  </r>
  <r>
    <n v="604"/>
    <x v="1"/>
    <s v="OEB Template EK TB ND Combined.xlsx"/>
    <s v="nd7"/>
    <s v="10.1186/s12989-017-0204-6"/>
    <s v="Schwotzer 2017"/>
    <s v="Y"/>
    <x v="50"/>
    <x v="146"/>
    <x v="1"/>
    <m/>
    <s v="90 days"/>
    <s v="Lung"/>
    <s v="Fibrosis, interstitial"/>
    <s v="Rat"/>
    <s v="Wistar Crl:WI (Han)"/>
    <s v="F"/>
    <n v="50"/>
    <m/>
    <m/>
    <m/>
    <s v="mg/m3"/>
    <s v="N"/>
    <s v="N"/>
    <s v="N"/>
    <s v="N"/>
    <s v="Units conversion needed;"/>
    <m/>
    <n v="50000"/>
    <m/>
    <m/>
    <s v="band A"/>
    <m/>
    <x v="6"/>
    <m/>
    <m/>
    <s v="Histopath is only for the highest dose group (3 mg/m3 for cerium); barium only had 1 dose; No47_Schwotzer_2017_Effects from a 90-day inhalation toxicity study with cerium oxide and barium sulfate nanoparticles in rats.pdf"/>
    <x v="2"/>
    <s v="1 day"/>
    <s v="0.0, 50.0"/>
    <m/>
    <x v="1"/>
    <n v="1"/>
    <m/>
    <m/>
    <s v="N"/>
    <s v="Y"/>
    <s v="N"/>
    <s v="N"/>
    <n v="0"/>
    <n v="1"/>
    <n v="0"/>
    <n v="0"/>
  </r>
  <r>
    <n v="605"/>
    <x v="1"/>
    <s v="OEB Template EK TB ND Combined.xlsx"/>
    <s v="nd7"/>
    <s v="10.1186/s12989-017-0204-6"/>
    <s v="Schwotzer 2017"/>
    <s v="Y"/>
    <x v="50"/>
    <x v="146"/>
    <x v="1"/>
    <m/>
    <s v="90 days"/>
    <s v="Lung"/>
    <s v="Fibrosis, interstitial"/>
    <s v="Rat"/>
    <s v="Wistar Crl:WI (Han)"/>
    <s v="F"/>
    <n v="50"/>
    <m/>
    <m/>
    <m/>
    <s v="mg/m3"/>
    <s v="N"/>
    <s v="N"/>
    <s v="N"/>
    <s v="N"/>
    <s v="Units conversion needed;"/>
    <m/>
    <n v="50000"/>
    <m/>
    <m/>
    <s v="band A"/>
    <m/>
    <x v="6"/>
    <m/>
    <m/>
    <s v="Histopath is only for the highest dose group (3 mg/m3 for cerium); barium only had 1 dose; No47_Schwotzer_2017_Effects from a 90-day inhalation toxicity study with cerium oxide and barium sulfate nanoparticles in rats.pdf"/>
    <x v="2"/>
    <s v="28 days"/>
    <s v="0.0, 50.0"/>
    <m/>
    <x v="1"/>
    <n v="1"/>
    <m/>
    <m/>
    <s v="N"/>
    <s v="Y"/>
    <s v="N"/>
    <s v="N"/>
    <n v="0"/>
    <n v="1"/>
    <n v="0"/>
    <n v="0"/>
  </r>
  <r>
    <n v="606"/>
    <x v="0"/>
    <s v="OEB Template EK TB ND Combined.xlsx"/>
    <s v="nd7"/>
    <s v="10.1186/s12989-017-0204-6"/>
    <s v="Schwotzer 2017"/>
    <s v="Y"/>
    <x v="50"/>
    <x v="146"/>
    <x v="1"/>
    <m/>
    <s v="90 days"/>
    <s v="Lung"/>
    <s v="Fibrosis, interstitial"/>
    <s v="Rat"/>
    <s v="Wistar Crl:WI (Han)"/>
    <s v="F"/>
    <n v="50"/>
    <m/>
    <m/>
    <m/>
    <s v="mg/m3"/>
    <s v="N"/>
    <s v="N"/>
    <s v="N"/>
    <s v="N"/>
    <s v="Units conversion needed;"/>
    <m/>
    <n v="50000"/>
    <m/>
    <m/>
    <s v="band A"/>
    <m/>
    <x v="6"/>
    <m/>
    <m/>
    <s v="Histopath is only for the highest dose group (3 mg/m3 for cerium); barium only had 1 dose; No47_Schwotzer_2017_Effects from a 90-day inhalation toxicity study with cerium oxide and barium sulfate nanoparticles in rats.pdf"/>
    <x v="2"/>
    <s v="90 days"/>
    <s v="0.0, 50.0"/>
    <m/>
    <x v="1"/>
    <n v="1"/>
    <s v="NOAEL"/>
    <n v="50000"/>
    <s v="N"/>
    <s v="Y"/>
    <s v="N"/>
    <s v="N"/>
    <n v="0"/>
    <n v="1"/>
    <n v="0"/>
    <n v="0"/>
  </r>
  <r>
    <n v="607"/>
    <x v="0"/>
    <s v="OEB Template EK TB ND Combined.xlsx"/>
    <s v="nd7"/>
    <s v="10.1186/s12989-017-0204-6"/>
    <s v="Schwotzer 2017"/>
    <s v="Y"/>
    <x v="3"/>
    <x v="145"/>
    <x v="1"/>
    <m/>
    <s v="90 days"/>
    <s v="Lung"/>
    <s v="PMN%"/>
    <s v="Rat"/>
    <s v="Wistar Crl:WI (Han)"/>
    <s v="F"/>
    <n v="0.3"/>
    <n v="1"/>
    <m/>
    <m/>
    <s v="mg/m3"/>
    <s v="N"/>
    <s v="N"/>
    <s v="N"/>
    <s v="N"/>
    <s v="Units conversion needed;"/>
    <m/>
    <n v="300"/>
    <m/>
    <m/>
    <s v="band D"/>
    <m/>
    <x v="3"/>
    <m/>
    <m/>
    <s v="Histopath is only for the highest dose group (3 mg/m3 for cerium); barium only had 1 dose; No47_Schwotzer_2017_Effects from a 90-day inhalation toxicity study with cerium oxide and barium sulfate nanoparticles in rats.pdf"/>
    <x v="0"/>
    <s v="1 day"/>
    <s v="0.0, 0.1, 0.3, 1.0 and 3.0"/>
    <m/>
    <x v="0"/>
    <n v="4"/>
    <s v="NOAEL"/>
    <n v="300"/>
    <s v="N"/>
    <s v="Y"/>
    <s v="N"/>
    <s v="N"/>
    <n v="0"/>
    <n v="1"/>
    <n v="0"/>
    <n v="0"/>
  </r>
  <r>
    <n v="608"/>
    <x v="0"/>
    <s v="OEB Template EK TB ND Combined.xlsx"/>
    <s v="nd7"/>
    <s v="10.1186/s12989-017-0204-6"/>
    <s v="Schwotzer 2017"/>
    <s v="Y"/>
    <x v="3"/>
    <x v="145"/>
    <x v="1"/>
    <m/>
    <s v="90 days"/>
    <s v="Lung"/>
    <s v="PMN%"/>
    <s v="Rat"/>
    <s v="Wistar Crl:WI (Han)"/>
    <s v="F"/>
    <n v="0.3"/>
    <n v="1"/>
    <m/>
    <m/>
    <s v="mg/m3"/>
    <s v="N"/>
    <s v="N"/>
    <s v="N"/>
    <s v="N"/>
    <s v="Units conversion needed;"/>
    <m/>
    <n v="300"/>
    <m/>
    <m/>
    <s v="band D"/>
    <m/>
    <x v="3"/>
    <m/>
    <m/>
    <s v="Histopath is only for the highest dose group (3 mg/m3 for cerium); barium only had 1 dose; No47_Schwotzer_2017_Effects from a 90-day inhalation toxicity study with cerium oxide and barium sulfate nanoparticles in rats.pdf"/>
    <x v="0"/>
    <s v="28 days"/>
    <s v="0.0, 0.1, 0.3, 1.0 and 3.0"/>
    <m/>
    <x v="0"/>
    <n v="4"/>
    <s v="NOAEL"/>
    <n v="300"/>
    <s v="N"/>
    <s v="Y"/>
    <s v="N"/>
    <s v="N"/>
    <n v="0"/>
    <n v="1"/>
    <n v="0"/>
    <n v="0"/>
  </r>
  <r>
    <n v="609"/>
    <x v="0"/>
    <s v="OEB Template EK TB ND Combined.xlsx"/>
    <s v="nd7"/>
    <s v="10.1186/s12989-017-0204-6"/>
    <s v="Schwotzer 2017"/>
    <s v="Y"/>
    <x v="3"/>
    <x v="145"/>
    <x v="1"/>
    <m/>
    <s v="90 days"/>
    <s v="Lung"/>
    <s v="PMN%"/>
    <s v="Rat"/>
    <s v="Wistar Crl:WI (Han)"/>
    <s v="F"/>
    <n v="0.3"/>
    <n v="1"/>
    <m/>
    <m/>
    <s v="mg/m3"/>
    <s v="N"/>
    <s v="N"/>
    <s v="N"/>
    <s v="N"/>
    <s v="Units conversion needed;"/>
    <m/>
    <n v="300"/>
    <m/>
    <m/>
    <s v="band D"/>
    <m/>
    <x v="3"/>
    <m/>
    <m/>
    <s v="Histopath is only for the highest dose group (3 mg/m3 for cerium); barium only had 1 dose; No47_Schwotzer_2017_Effects from a 90-day inhalation toxicity study with cerium oxide and barium sulfate nanoparticles in rats.pdf"/>
    <x v="0"/>
    <s v="90 days"/>
    <s v="0.0, 0.1, 0.3, 1.0 and 3.0"/>
    <m/>
    <x v="0"/>
    <n v="4"/>
    <s v="NOAEL"/>
    <n v="300"/>
    <s v="N"/>
    <s v="Y"/>
    <s v="N"/>
    <s v="N"/>
    <n v="0"/>
    <n v="1"/>
    <n v="0"/>
    <n v="0"/>
  </r>
  <r>
    <n v="610"/>
    <x v="0"/>
    <s v="OEB Template EK TB ND Combined.xlsx"/>
    <s v="nd7"/>
    <s v="10.1186/s12989-017-0204-6"/>
    <s v="Schwotzer 2017"/>
    <s v="Y"/>
    <x v="50"/>
    <x v="146"/>
    <x v="1"/>
    <m/>
    <s v="90 days"/>
    <s v="Lung"/>
    <s v="PMN%"/>
    <s v="Rat"/>
    <s v="Wistar Crl:WI (Han)"/>
    <s v="F"/>
    <m/>
    <n v="50"/>
    <m/>
    <m/>
    <s v="mg/m3"/>
    <s v="N"/>
    <s v="N"/>
    <s v="Y"/>
    <s v="N"/>
    <s v="Divide LOAEL by 10;Units conversion needed;"/>
    <m/>
    <m/>
    <n v="5000"/>
    <m/>
    <m/>
    <s v="band B"/>
    <x v="0"/>
    <m/>
    <m/>
    <s v="Histopath is only for the highest dose group (3 mg/m3 for cerium); barium only had 1 dose; No47_Schwotzer_2017_Effects from a 90-day inhalation toxicity study with cerium oxide and barium sulfate nanoparticles in rats.pdf"/>
    <x v="0"/>
    <s v="1 day"/>
    <s v="0.0, 50.0"/>
    <m/>
    <x v="1"/>
    <n v="2"/>
    <s v="LOAEL"/>
    <n v="5000"/>
    <s v="N"/>
    <s v="Y"/>
    <s v="N"/>
    <s v="N"/>
    <n v="0"/>
    <n v="1"/>
    <n v="0"/>
    <n v="0"/>
  </r>
  <r>
    <n v="611"/>
    <x v="0"/>
    <s v="OEB Template EK TB ND Combined.xlsx"/>
    <s v="nd7"/>
    <s v="10.1186/s12989-017-0204-6"/>
    <s v="Schwotzer 2017"/>
    <s v="Y"/>
    <x v="50"/>
    <x v="146"/>
    <x v="1"/>
    <m/>
    <s v="90 days"/>
    <s v="Lung"/>
    <s v="PMN%"/>
    <s v="Rat"/>
    <s v="Wistar Crl:WI (Han)"/>
    <s v="F"/>
    <m/>
    <n v="50"/>
    <m/>
    <m/>
    <s v="mg/m3"/>
    <s v="N"/>
    <s v="N"/>
    <s v="Y"/>
    <s v="N"/>
    <s v="Divide LOAEL by 10;Units conversion needed;"/>
    <m/>
    <m/>
    <n v="5000"/>
    <m/>
    <m/>
    <s v="band B"/>
    <x v="0"/>
    <m/>
    <m/>
    <s v="Histopath is only for the highest dose group (3 mg/m3 for cerium); barium only had 1 dose; No47_Schwotzer_2017_Effects from a 90-day inhalation toxicity study with cerium oxide and barium sulfate nanoparticles in rats.pdf"/>
    <x v="0"/>
    <s v="28 days"/>
    <s v="0.0, 50.0"/>
    <m/>
    <x v="1"/>
    <n v="2"/>
    <s v="LOAEL"/>
    <n v="5000"/>
    <s v="N"/>
    <s v="Y"/>
    <s v="N"/>
    <s v="N"/>
    <n v="0"/>
    <n v="1"/>
    <n v="0"/>
    <n v="0"/>
  </r>
  <r>
    <n v="612"/>
    <x v="0"/>
    <s v="OEB Template EK TB ND Combined.xlsx"/>
    <s v="nd7"/>
    <s v="10.1186/s12989-017-0204-6"/>
    <s v="Schwotzer 2017"/>
    <s v="Y"/>
    <x v="50"/>
    <x v="146"/>
    <x v="1"/>
    <m/>
    <s v="90 days"/>
    <s v="Lung"/>
    <s v="PMN%"/>
    <s v="Rat"/>
    <s v="Wistar Crl:WI (Han)"/>
    <s v="F"/>
    <m/>
    <n v="50"/>
    <m/>
    <m/>
    <s v="mg/m3"/>
    <s v="N"/>
    <s v="N"/>
    <s v="Y"/>
    <s v="N"/>
    <s v="Divide LOAEL by 10;Units conversion needed;"/>
    <m/>
    <m/>
    <n v="5000"/>
    <m/>
    <m/>
    <s v="band B"/>
    <x v="0"/>
    <m/>
    <m/>
    <s v="Histopath is only for the highest dose group (3 mg/m3 for cerium); barium only had 1 dose; No47_Schwotzer_2017_Effects from a 90-day inhalation toxicity study with cerium oxide and barium sulfate nanoparticles in rats.pdf"/>
    <x v="0"/>
    <s v="90 days"/>
    <s v="0.0, 50.0"/>
    <m/>
    <x v="1"/>
    <n v="2"/>
    <s v="LOAEL"/>
    <n v="5000"/>
    <s v="N"/>
    <s v="Y"/>
    <s v="N"/>
    <s v="N"/>
    <n v="0"/>
    <n v="1"/>
    <n v="0"/>
    <n v="0"/>
  </r>
  <r>
    <n v="613"/>
    <x v="0"/>
    <s v="OEB Template EK TB ND Combined.xlsx"/>
    <s v="nd8"/>
    <s v="10.5487/TR.2017.33.3.239"/>
    <s v="Kim 2017"/>
    <m/>
    <x v="51"/>
    <x v="147"/>
    <x v="1"/>
    <m/>
    <s v="28 days"/>
    <s v="Lung"/>
    <s v="Neutrophils (10^3/uL)"/>
    <s v="Rat"/>
    <s v="Sprague-Dawley"/>
    <s v="M"/>
    <m/>
    <n v="0.5"/>
    <m/>
    <m/>
    <s v="mg/m3"/>
    <s v="N"/>
    <s v="Y"/>
    <s v="Y"/>
    <s v="N"/>
    <s v="Divide NOAEL or BMDL by 3;Divide LOAEL by 10;Units conversion needed;"/>
    <m/>
    <m/>
    <n v="16.666666666666668"/>
    <m/>
    <m/>
    <s v="band E"/>
    <x v="4"/>
    <m/>
    <m/>
    <s v="28 day inhalation; various blood, serum, BAL metrics but no fibrosis (e.g., collagen, hydroxyproline); No48_Kim_2017_Twenty-Eight-Day Repeated Inhalation Toxicity Study of Nano-Sized Neodymium Oxide in Male Sprague-Dawley Rats.pdf"/>
    <x v="0"/>
    <s v="0 days"/>
    <s v="0, 0.5, 2.5, 10"/>
    <m/>
    <x v="1"/>
    <n v="5"/>
    <s v="LOAEL"/>
    <n v="16.666666666666668"/>
    <s v="N"/>
    <s v="Y"/>
    <s v="N"/>
    <s v="N"/>
    <n v="0"/>
    <n v="1"/>
    <n v="0"/>
    <n v="0"/>
  </r>
  <r>
    <n v="614"/>
    <x v="0"/>
    <s v="OEB Template EK TB ND Combined.xlsx"/>
    <s v="nd8"/>
    <s v="10.5487/TR.2017.33.3.239"/>
    <s v="Kim 2017"/>
    <m/>
    <x v="51"/>
    <x v="147"/>
    <x v="1"/>
    <m/>
    <s v="28 days"/>
    <s v="Lung"/>
    <s v="Neutrophils (10^3/uL)"/>
    <s v="Rat"/>
    <s v="Sprague-Dawley"/>
    <s v="M"/>
    <n v="0.5"/>
    <n v="2.5"/>
    <m/>
    <m/>
    <s v="mg/m3"/>
    <s v="N"/>
    <s v="Y"/>
    <s v="N"/>
    <s v="N"/>
    <s v="Divide NOAEL or BMDL by 3;Units conversion needed;"/>
    <m/>
    <n v="166.66666666666666"/>
    <m/>
    <m/>
    <s v="band D"/>
    <m/>
    <x v="3"/>
    <m/>
    <m/>
    <s v="28 day inhalation; various blood, serum, BAL metrics but no fibrosis (e.g., collagen, hydroxyproline); No48_Kim_2017_Twenty-Eight-Day Repeated Inhalation Toxicity Study of Nano-Sized Neodymium Oxide in Male Sprague-Dawley Rats.pdf"/>
    <x v="0"/>
    <s v="28 days"/>
    <s v="0, 0.5, 2.5, 10"/>
    <m/>
    <x v="1"/>
    <n v="4"/>
    <s v="NOAEL"/>
    <n v="166.66666666666666"/>
    <s v="N"/>
    <s v="Y"/>
    <s v="N"/>
    <s v="N"/>
    <n v="0"/>
    <n v="1"/>
    <n v="0"/>
    <n v="0"/>
  </r>
  <r>
    <n v="615"/>
    <x v="1"/>
    <s v="OEB Template EK TB ND Combined.xlsx"/>
    <s v="nd9"/>
    <s v="10.1016/j.taap.2020.114890"/>
    <s v="Han 2020"/>
    <m/>
    <x v="49"/>
    <x v="144"/>
    <x v="3"/>
    <m/>
    <m/>
    <m/>
    <m/>
    <m/>
    <m/>
    <m/>
    <m/>
    <m/>
    <m/>
    <m/>
    <m/>
    <m/>
    <m/>
    <m/>
    <m/>
    <m/>
    <m/>
    <m/>
    <m/>
    <m/>
    <m/>
    <m/>
    <x v="2"/>
    <m/>
    <m/>
    <s v="IT route of exposure; No55_Han_2020_Amorphous silica nanoparticle-induced pulmonary inflammatory response depends on particle size and is sex-specific in rats.pdf"/>
    <x v="4"/>
    <m/>
    <m/>
    <m/>
    <x v="1"/>
    <n v="0"/>
    <m/>
    <m/>
    <e v="#N/A"/>
    <e v="#N/A"/>
    <e v="#N/A"/>
    <e v="#N/A"/>
    <e v="#N/A"/>
    <e v="#N/A"/>
    <e v="#N/A"/>
    <e v="#N/A"/>
  </r>
  <r>
    <n v="616"/>
    <x v="1"/>
    <s v="OEB Template EK TB ND Combined.xlsx"/>
    <s v="nd10"/>
    <s v="10.1016/j.tox.2009.03.005"/>
    <s v="Park 2009b"/>
    <m/>
    <x v="49"/>
    <x v="144"/>
    <x v="3"/>
    <m/>
    <m/>
    <m/>
    <m/>
    <m/>
    <m/>
    <m/>
    <m/>
    <m/>
    <m/>
    <m/>
    <m/>
    <m/>
    <m/>
    <m/>
    <m/>
    <m/>
    <m/>
    <m/>
    <m/>
    <m/>
    <m/>
    <m/>
    <x v="2"/>
    <m/>
    <m/>
    <s v="IT route of exposure"/>
    <x v="4"/>
    <m/>
    <m/>
    <m/>
    <x v="1"/>
    <n v="0"/>
    <m/>
    <m/>
    <e v="#N/A"/>
    <e v="#N/A"/>
    <e v="#N/A"/>
    <e v="#N/A"/>
    <e v="#N/A"/>
    <e v="#N/A"/>
    <e v="#N/A"/>
    <e v="#N/A"/>
  </r>
  <r>
    <n v="617"/>
    <x v="1"/>
    <s v="OEB Template EK TB ND Combined.xlsx"/>
    <s v="nd11"/>
    <s v="10.1248/jhs.56.387"/>
    <s v="Park 2010a"/>
    <m/>
    <x v="49"/>
    <x v="144"/>
    <x v="3"/>
    <m/>
    <m/>
    <m/>
    <m/>
    <m/>
    <m/>
    <m/>
    <m/>
    <m/>
    <m/>
    <m/>
    <m/>
    <m/>
    <m/>
    <m/>
    <m/>
    <m/>
    <m/>
    <m/>
    <m/>
    <m/>
    <m/>
    <m/>
    <x v="2"/>
    <m/>
    <m/>
    <s v="IT route of exposure"/>
    <x v="4"/>
    <m/>
    <m/>
    <m/>
    <x v="1"/>
    <n v="0"/>
    <m/>
    <m/>
    <e v="#N/A"/>
    <e v="#N/A"/>
    <e v="#N/A"/>
    <e v="#N/A"/>
    <e v="#N/A"/>
    <e v="#N/A"/>
    <e v="#N/A"/>
    <e v="#N/A"/>
  </r>
  <r>
    <n v="618"/>
    <x v="1"/>
    <s v="OEB Template EK TB ND Combined.xlsx"/>
    <s v="nd12"/>
    <s v="10.1016/j.tox.2010.06.002"/>
    <s v="Park 2010b"/>
    <m/>
    <x v="49"/>
    <x v="144"/>
    <x v="3"/>
    <m/>
    <m/>
    <m/>
    <m/>
    <m/>
    <m/>
    <m/>
    <m/>
    <m/>
    <m/>
    <m/>
    <m/>
    <m/>
    <m/>
    <m/>
    <m/>
    <m/>
    <m/>
    <m/>
    <m/>
    <m/>
    <m/>
    <m/>
    <x v="2"/>
    <m/>
    <m/>
    <s v="IT route of exposure"/>
    <x v="4"/>
    <m/>
    <m/>
    <m/>
    <x v="1"/>
    <n v="0"/>
    <m/>
    <m/>
    <e v="#N/A"/>
    <e v="#N/A"/>
    <e v="#N/A"/>
    <e v="#N/A"/>
    <e v="#N/A"/>
    <e v="#N/A"/>
    <e v="#N/A"/>
    <e v="#N/A"/>
  </r>
  <r>
    <n v="619"/>
    <x v="1"/>
    <s v="OEB Template EK TB ND Combined.xlsx"/>
    <s v="nd13"/>
    <s v="10.1016/j.envres.2015.09.030"/>
    <s v="Park 2015b"/>
    <m/>
    <x v="49"/>
    <x v="144"/>
    <x v="3"/>
    <m/>
    <m/>
    <m/>
    <m/>
    <m/>
    <m/>
    <m/>
    <m/>
    <m/>
    <m/>
    <m/>
    <m/>
    <m/>
    <m/>
    <m/>
    <m/>
    <m/>
    <m/>
    <m/>
    <m/>
    <m/>
    <m/>
    <m/>
    <x v="2"/>
    <m/>
    <m/>
    <s v="IT route of exposure"/>
    <x v="4"/>
    <m/>
    <m/>
    <m/>
    <x v="1"/>
    <n v="0"/>
    <m/>
    <m/>
    <e v="#N/A"/>
    <e v="#N/A"/>
    <e v="#N/A"/>
    <e v="#N/A"/>
    <e v="#N/A"/>
    <e v="#N/A"/>
    <e v="#N/A"/>
    <e v="#N/A"/>
  </r>
  <r>
    <n v="620"/>
    <x v="1"/>
    <s v="OEB Template EK TB ND Combined.xlsx"/>
    <s v="nd14"/>
    <s v="10.3109/17435390.2015.1078851"/>
    <s v="Park 2016"/>
    <m/>
    <x v="49"/>
    <x v="144"/>
    <x v="3"/>
    <m/>
    <m/>
    <m/>
    <m/>
    <m/>
    <m/>
    <m/>
    <m/>
    <m/>
    <m/>
    <m/>
    <m/>
    <m/>
    <m/>
    <m/>
    <m/>
    <m/>
    <m/>
    <m/>
    <m/>
    <m/>
    <m/>
    <m/>
    <x v="2"/>
    <m/>
    <m/>
    <s v="Intranasal instillation route of exposure"/>
    <x v="4"/>
    <m/>
    <m/>
    <m/>
    <x v="1"/>
    <n v="0"/>
    <m/>
    <m/>
    <e v="#N/A"/>
    <e v="#N/A"/>
    <e v="#N/A"/>
    <e v="#N/A"/>
    <e v="#N/A"/>
    <e v="#N/A"/>
    <e v="#N/A"/>
    <e v="#N/A"/>
  </r>
  <r>
    <n v="621"/>
    <x v="1"/>
    <s v="OEB Template EK TB ND Combined.xlsx"/>
    <s v="nd15"/>
    <s v="10.1002/jat.3361"/>
    <s v="Park 2016a"/>
    <m/>
    <x v="49"/>
    <x v="144"/>
    <x v="3"/>
    <m/>
    <m/>
    <m/>
    <m/>
    <m/>
    <m/>
    <m/>
    <m/>
    <m/>
    <m/>
    <m/>
    <m/>
    <m/>
    <m/>
    <m/>
    <m/>
    <m/>
    <m/>
    <m/>
    <m/>
    <m/>
    <m/>
    <m/>
    <x v="2"/>
    <m/>
    <m/>
    <s v="IT route of exposure"/>
    <x v="4"/>
    <m/>
    <m/>
    <m/>
    <x v="1"/>
    <n v="0"/>
    <m/>
    <m/>
    <e v="#N/A"/>
    <e v="#N/A"/>
    <e v="#N/A"/>
    <e v="#N/A"/>
    <e v="#N/A"/>
    <e v="#N/A"/>
    <e v="#N/A"/>
    <e v="#N/A"/>
  </r>
  <r>
    <n v="622"/>
    <x v="1"/>
    <s v="OEB Template EK TB ND Combined.xlsx"/>
    <s v="nd16"/>
    <s v="10.1080/17435390.2016.1202348"/>
    <s v="Park 2016b"/>
    <m/>
    <x v="49"/>
    <x v="144"/>
    <x v="3"/>
    <m/>
    <m/>
    <m/>
    <m/>
    <m/>
    <m/>
    <m/>
    <m/>
    <m/>
    <m/>
    <m/>
    <m/>
    <m/>
    <m/>
    <m/>
    <m/>
    <m/>
    <m/>
    <m/>
    <m/>
    <m/>
    <m/>
    <m/>
    <x v="2"/>
    <m/>
    <m/>
    <s v="IT route of exposure"/>
    <x v="4"/>
    <m/>
    <m/>
    <m/>
    <x v="1"/>
    <n v="0"/>
    <m/>
    <m/>
    <e v="#N/A"/>
    <e v="#N/A"/>
    <e v="#N/A"/>
    <e v="#N/A"/>
    <e v="#N/A"/>
    <e v="#N/A"/>
    <e v="#N/A"/>
    <e v="#N/A"/>
  </r>
  <r>
    <n v="623"/>
    <x v="1"/>
    <s v="OEB Template EK TB ND Combined.xlsx"/>
    <s v="nd17"/>
    <s v="10.1016/j.envres.2016.03.027"/>
    <s v="Park 2016c"/>
    <m/>
    <x v="49"/>
    <x v="144"/>
    <x v="3"/>
    <m/>
    <m/>
    <m/>
    <m/>
    <m/>
    <m/>
    <m/>
    <m/>
    <m/>
    <m/>
    <m/>
    <m/>
    <m/>
    <m/>
    <m/>
    <m/>
    <m/>
    <m/>
    <m/>
    <m/>
    <m/>
    <m/>
    <m/>
    <x v="2"/>
    <m/>
    <m/>
    <s v="IT route of exposure"/>
    <x v="4"/>
    <m/>
    <m/>
    <m/>
    <x v="1"/>
    <n v="0"/>
    <m/>
    <m/>
    <e v="#N/A"/>
    <e v="#N/A"/>
    <e v="#N/A"/>
    <e v="#N/A"/>
    <e v="#N/A"/>
    <e v="#N/A"/>
    <e v="#N/A"/>
    <e v="#N/A"/>
  </r>
  <r>
    <n v="624"/>
    <x v="1"/>
    <s v="OEB Template EK TB ND Combined.xlsx"/>
    <s v="nd18"/>
    <s v="10.1002/jat.3564"/>
    <s v="Park 2017b"/>
    <m/>
    <x v="49"/>
    <x v="144"/>
    <x v="3"/>
    <m/>
    <m/>
    <m/>
    <m/>
    <m/>
    <m/>
    <m/>
    <m/>
    <m/>
    <m/>
    <m/>
    <m/>
    <m/>
    <m/>
    <m/>
    <m/>
    <m/>
    <m/>
    <m/>
    <m/>
    <m/>
    <m/>
    <m/>
    <x v="2"/>
    <m/>
    <m/>
    <s v="IT route of exposure"/>
    <x v="4"/>
    <m/>
    <m/>
    <m/>
    <x v="1"/>
    <n v="0"/>
    <m/>
    <m/>
    <e v="#N/A"/>
    <e v="#N/A"/>
    <e v="#N/A"/>
    <e v="#N/A"/>
    <e v="#N/A"/>
    <e v="#N/A"/>
    <e v="#N/A"/>
    <e v="#N/A"/>
  </r>
  <r>
    <n v="625"/>
    <x v="1"/>
    <s v="OEB Template EK TB ND Combined.xlsx"/>
    <s v="nd19"/>
    <s v="10.3109/17435390.2011.635814"/>
    <s v="Ho 2013"/>
    <m/>
    <x v="49"/>
    <x v="144"/>
    <x v="3"/>
    <m/>
    <m/>
    <m/>
    <m/>
    <m/>
    <m/>
    <m/>
    <m/>
    <m/>
    <m/>
    <m/>
    <m/>
    <m/>
    <m/>
    <m/>
    <m/>
    <m/>
    <m/>
    <m/>
    <m/>
    <m/>
    <m/>
    <m/>
    <x v="2"/>
    <m/>
    <m/>
    <s v="IT route of exposure"/>
    <x v="4"/>
    <m/>
    <m/>
    <m/>
    <x v="1"/>
    <n v="0"/>
    <m/>
    <m/>
    <e v="#N/A"/>
    <e v="#N/A"/>
    <e v="#N/A"/>
    <e v="#N/A"/>
    <e v="#N/A"/>
    <e v="#N/A"/>
    <e v="#N/A"/>
    <e v="#N/A"/>
  </r>
  <r>
    <n v="626"/>
    <x v="1"/>
    <s v="OEB Template EK TB ND Combined.xlsx"/>
    <s v="nd20"/>
    <s v="10.3109/17435390.2011.648223"/>
    <s v="Song 2013"/>
    <s v="Y"/>
    <x v="49"/>
    <x v="144"/>
    <x v="3"/>
    <m/>
    <s v="12 weeks"/>
    <m/>
    <m/>
    <m/>
    <m/>
    <m/>
    <m/>
    <m/>
    <m/>
    <m/>
    <m/>
    <m/>
    <m/>
    <m/>
    <m/>
    <m/>
    <m/>
    <m/>
    <m/>
    <m/>
    <m/>
    <m/>
    <x v="2"/>
    <m/>
    <m/>
    <s v="No fibrosis endpoints; inflammation data already extracted"/>
    <x v="4"/>
    <m/>
    <m/>
    <m/>
    <x v="1"/>
    <n v="0"/>
    <m/>
    <m/>
    <s v="N"/>
    <s v="Y"/>
    <s v="N"/>
    <s v="N"/>
    <n v="0"/>
    <n v="1"/>
    <n v="0"/>
    <n v="0"/>
  </r>
  <r>
    <n v="627"/>
    <x v="1"/>
    <s v="OEB Template EK TB ND Combined.xlsx"/>
    <s v="nd21"/>
    <s v="10.1080/17435390.2018.1431318"/>
    <s v="Kim 2018"/>
    <m/>
    <x v="49"/>
    <x v="144"/>
    <x v="3"/>
    <m/>
    <s v="5 days"/>
    <m/>
    <m/>
    <m/>
    <m/>
    <m/>
    <m/>
    <m/>
    <m/>
    <m/>
    <m/>
    <m/>
    <m/>
    <m/>
    <m/>
    <m/>
    <m/>
    <m/>
    <m/>
    <m/>
    <m/>
    <m/>
    <x v="2"/>
    <m/>
    <m/>
    <s v="5 day inhalation"/>
    <x v="4"/>
    <m/>
    <m/>
    <m/>
    <x v="1"/>
    <n v="0"/>
    <m/>
    <m/>
    <s v="Y"/>
    <s v="N"/>
    <s v="N"/>
    <s v="N"/>
    <n v="1"/>
    <n v="0"/>
    <n v="0"/>
    <n v="0"/>
  </r>
  <r>
    <n v="628"/>
    <x v="1"/>
    <s v="OEB Template EK TB ND Combined.xlsx"/>
    <s v="nd22"/>
    <s v="10.1016/j.jhazmat.2019.02.068"/>
    <s v="Sisler 2019"/>
    <m/>
    <x v="49"/>
    <x v="144"/>
    <x v="3"/>
    <m/>
    <m/>
    <m/>
    <m/>
    <m/>
    <m/>
    <m/>
    <m/>
    <m/>
    <m/>
    <m/>
    <m/>
    <m/>
    <m/>
    <m/>
    <m/>
    <m/>
    <m/>
    <m/>
    <m/>
    <m/>
    <m/>
    <m/>
    <x v="2"/>
    <m/>
    <m/>
    <s v="Oropharyngeal aspiration route of exposure"/>
    <x v="4"/>
    <m/>
    <m/>
    <m/>
    <x v="1"/>
    <n v="0"/>
    <m/>
    <m/>
    <e v="#N/A"/>
    <e v="#N/A"/>
    <e v="#N/A"/>
    <e v="#N/A"/>
    <e v="#N/A"/>
    <e v="#N/A"/>
    <e v="#N/A"/>
    <e v="#N/A"/>
  </r>
  <r>
    <n v="629"/>
    <x v="1"/>
    <s v="OEB Template EK TB ND Combined.xlsx"/>
    <s v="nd23"/>
    <s v="10.1289/ehp.8266"/>
    <s v="Stoeger 2006"/>
    <m/>
    <x v="49"/>
    <x v="144"/>
    <x v="3"/>
    <m/>
    <m/>
    <m/>
    <m/>
    <m/>
    <m/>
    <m/>
    <m/>
    <m/>
    <m/>
    <m/>
    <m/>
    <m/>
    <m/>
    <m/>
    <m/>
    <m/>
    <m/>
    <m/>
    <m/>
    <m/>
    <m/>
    <m/>
    <x v="2"/>
    <m/>
    <m/>
    <s v="IT route of exposure"/>
    <x v="4"/>
    <m/>
    <m/>
    <m/>
    <x v="1"/>
    <n v="0"/>
    <m/>
    <m/>
    <e v="#N/A"/>
    <e v="#N/A"/>
    <e v="#N/A"/>
    <e v="#N/A"/>
    <e v="#N/A"/>
    <e v="#N/A"/>
    <e v="#N/A"/>
    <e v="#N/A"/>
  </r>
  <r>
    <n v="630"/>
    <x v="1"/>
    <s v="OEB Template EK TB ND Combined.xlsx"/>
    <s v="nd24"/>
    <s v="10.1016/j.jhazmat.2012.05.072"/>
    <s v="Sun 2012"/>
    <m/>
    <x v="49"/>
    <x v="144"/>
    <x v="3"/>
    <m/>
    <m/>
    <m/>
    <m/>
    <m/>
    <m/>
    <m/>
    <m/>
    <m/>
    <m/>
    <m/>
    <m/>
    <m/>
    <m/>
    <m/>
    <m/>
    <m/>
    <m/>
    <m/>
    <m/>
    <m/>
    <m/>
    <m/>
    <x v="2"/>
    <m/>
    <m/>
    <s v="IT route of exposure"/>
    <x v="4"/>
    <m/>
    <m/>
    <m/>
    <x v="1"/>
    <n v="0"/>
    <m/>
    <m/>
    <e v="#N/A"/>
    <e v="#N/A"/>
    <e v="#N/A"/>
    <e v="#N/A"/>
    <e v="#N/A"/>
    <e v="#N/A"/>
    <e v="#N/A"/>
    <e v="#N/A"/>
  </r>
  <r>
    <n v="631"/>
    <x v="1"/>
    <s v="OEB Template EK TB ND Combined.xlsx"/>
    <s v="nd25"/>
    <s v="10.1186/s12989-017-0234-0"/>
    <s v="Li 2017"/>
    <m/>
    <x v="49"/>
    <x v="144"/>
    <x v="3"/>
    <m/>
    <s v="7 days"/>
    <m/>
    <m/>
    <m/>
    <m/>
    <m/>
    <m/>
    <m/>
    <m/>
    <m/>
    <m/>
    <m/>
    <m/>
    <m/>
    <m/>
    <m/>
    <m/>
    <m/>
    <m/>
    <m/>
    <m/>
    <m/>
    <x v="2"/>
    <m/>
    <m/>
    <s v="7 day inhalation"/>
    <x v="4"/>
    <m/>
    <m/>
    <m/>
    <x v="1"/>
    <n v="0"/>
    <m/>
    <m/>
    <s v="Y"/>
    <s v="N"/>
    <s v="N"/>
    <s v="N"/>
    <n v="1"/>
    <n v="0"/>
    <n v="0"/>
    <n v="0"/>
  </r>
  <r>
    <n v="632"/>
    <x v="1"/>
    <s v="OEB Template EK TB ND Combined.xlsx"/>
    <s v="nd26"/>
    <s v="10.2147/IJN.S109950"/>
    <s v="Principi 2016"/>
    <m/>
    <x v="49"/>
    <x v="144"/>
    <x v="3"/>
    <m/>
    <m/>
    <m/>
    <m/>
    <m/>
    <m/>
    <m/>
    <m/>
    <m/>
    <m/>
    <m/>
    <m/>
    <m/>
    <m/>
    <m/>
    <m/>
    <m/>
    <m/>
    <m/>
    <m/>
    <m/>
    <m/>
    <m/>
    <x v="2"/>
    <m/>
    <m/>
    <s v="Injected in tail vein route of exposure"/>
    <x v="4"/>
    <m/>
    <m/>
    <m/>
    <x v="1"/>
    <n v="0"/>
    <m/>
    <m/>
    <e v="#N/A"/>
    <e v="#N/A"/>
    <e v="#N/A"/>
    <e v="#N/A"/>
    <e v="#N/A"/>
    <e v="#N/A"/>
    <e v="#N/A"/>
    <e v="#N/A"/>
  </r>
  <r>
    <n v="633"/>
    <x v="1"/>
    <s v="OEB Template EK TB ND Combined.xlsx"/>
    <s v="nd27"/>
    <s v="10.1080/17435390.2019.1694184"/>
    <s v="Kim 2020"/>
    <m/>
    <x v="49"/>
    <x v="144"/>
    <x v="3"/>
    <m/>
    <m/>
    <m/>
    <m/>
    <m/>
    <m/>
    <m/>
    <m/>
    <m/>
    <m/>
    <m/>
    <m/>
    <m/>
    <m/>
    <m/>
    <m/>
    <m/>
    <m/>
    <m/>
    <m/>
    <m/>
    <m/>
    <m/>
    <x v="2"/>
    <m/>
    <m/>
    <s v="IT route of exposure"/>
    <x v="4"/>
    <m/>
    <m/>
    <m/>
    <x v="1"/>
    <n v="0"/>
    <m/>
    <m/>
    <e v="#N/A"/>
    <e v="#N/A"/>
    <e v="#N/A"/>
    <e v="#N/A"/>
    <e v="#N/A"/>
    <e v="#N/A"/>
    <e v="#N/A"/>
    <e v="#N/A"/>
  </r>
  <r>
    <n v="634"/>
    <x v="0"/>
    <s v="OEB Template EK TB ND Combined.xlsx"/>
    <s v="nd28"/>
    <s v="10.3109/17435390.2014.933903"/>
    <s v="Kasai 2015"/>
    <s v="Y"/>
    <x v="36"/>
    <x v="93"/>
    <x v="1"/>
    <m/>
    <s v="13 weeks"/>
    <s v="Lung"/>
    <s v="Focal fibrosis"/>
    <s v="Rat"/>
    <s v="F344/DuCrlCrlj"/>
    <s v="M"/>
    <n v="0.2"/>
    <n v="1"/>
    <m/>
    <m/>
    <s v="mg/m3"/>
    <s v="N"/>
    <s v="N"/>
    <s v="N"/>
    <s v="N"/>
    <s v="Units conversion needed;"/>
    <m/>
    <n v="200"/>
    <m/>
    <m/>
    <s v="band D"/>
    <m/>
    <x v="3"/>
    <m/>
    <m/>
    <s v="Inflammation already extracted; Also has fibrosis via granulomatous change (same NOAEL/LOAEL results except for female)"/>
    <x v="2"/>
    <s v="0 days"/>
    <s v="0.0, 0.2, 1.0, 5.0"/>
    <m/>
    <x v="0"/>
    <n v="4"/>
    <s v="NOAEL"/>
    <n v="200"/>
    <s v="N"/>
    <s v="Y"/>
    <s v="N"/>
    <s v="N"/>
    <n v="0"/>
    <n v="1"/>
    <n v="0"/>
    <n v="0"/>
  </r>
  <r>
    <n v="635"/>
    <x v="0"/>
    <s v="OEB Template EK TB ND Combined.xlsx"/>
    <s v="nd28"/>
    <s v="10.3109/17435390.2014.933903"/>
    <s v="Kasai 2015"/>
    <s v="Y"/>
    <x v="36"/>
    <x v="93"/>
    <x v="1"/>
    <m/>
    <s v="13 weeks"/>
    <s v="Lung"/>
    <s v="Focal fibrosis"/>
    <s v="Rat"/>
    <s v="F344/DuCrlCrlj"/>
    <s v="F"/>
    <n v="0.2"/>
    <n v="1"/>
    <m/>
    <m/>
    <s v="mg/m3"/>
    <s v="N"/>
    <s v="N"/>
    <s v="N"/>
    <s v="N"/>
    <s v="Units conversion needed;"/>
    <m/>
    <n v="200"/>
    <m/>
    <m/>
    <s v="band D"/>
    <m/>
    <x v="3"/>
    <m/>
    <m/>
    <s v="Inflammation already extracted; Also has fibrosis via granulomatous change (same NOAEL/LOAEL results except for female)"/>
    <x v="2"/>
    <s v="0 days"/>
    <s v="0.0, 0.2, 1.0, 5.0"/>
    <m/>
    <x v="0"/>
    <n v="4"/>
    <s v="NOAEL"/>
    <n v="200"/>
    <s v="N"/>
    <s v="Y"/>
    <s v="N"/>
    <s v="N"/>
    <n v="0"/>
    <n v="1"/>
    <n v="0"/>
    <n v="0"/>
  </r>
  <r>
    <n v="636"/>
    <x v="1"/>
    <s v="OEB Template EK TB ND Combined.xlsx"/>
    <s v="nd29"/>
    <s v="10.3109/17435390.2013.829877"/>
    <s v="Aalapati 2014"/>
    <m/>
    <x v="49"/>
    <x v="144"/>
    <x v="3"/>
    <m/>
    <m/>
    <m/>
    <m/>
    <m/>
    <m/>
    <m/>
    <m/>
    <m/>
    <m/>
    <m/>
    <m/>
    <m/>
    <m/>
    <m/>
    <m/>
    <m/>
    <m/>
    <m/>
    <m/>
    <m/>
    <m/>
    <m/>
    <x v="2"/>
    <m/>
    <m/>
    <s v="Inflammation already extracted; EK extracted fibrosis info; 28 day or less inhalation"/>
    <x v="4"/>
    <m/>
    <m/>
    <m/>
    <x v="1"/>
    <n v="0"/>
    <m/>
    <m/>
    <e v="#N/A"/>
    <e v="#N/A"/>
    <e v="#N/A"/>
    <e v="#N/A"/>
    <e v="#N/A"/>
    <e v="#N/A"/>
    <e v="#N/A"/>
    <e v="#N/A"/>
  </r>
  <r>
    <n v="637"/>
    <x v="1"/>
    <s v="OEB Template EK TB ND Combined.xlsx"/>
    <s v="nd30"/>
    <s v="10.1021/nn2033055"/>
    <s v="Wang 2011"/>
    <m/>
    <x v="49"/>
    <x v="144"/>
    <x v="3"/>
    <m/>
    <m/>
    <m/>
    <m/>
    <m/>
    <m/>
    <m/>
    <m/>
    <m/>
    <m/>
    <m/>
    <m/>
    <m/>
    <m/>
    <m/>
    <m/>
    <m/>
    <m/>
    <m/>
    <m/>
    <m/>
    <m/>
    <m/>
    <x v="2"/>
    <m/>
    <m/>
    <s v="Oropharyngeal aspiration route of exposure"/>
    <x v="4"/>
    <m/>
    <m/>
    <m/>
    <x v="1"/>
    <n v="0"/>
    <m/>
    <m/>
    <e v="#N/A"/>
    <e v="#N/A"/>
    <e v="#N/A"/>
    <e v="#N/A"/>
    <e v="#N/A"/>
    <e v="#N/A"/>
    <e v="#N/A"/>
    <e v="#N/A"/>
  </r>
  <r>
    <n v="638"/>
    <x v="1"/>
    <s v="OEB Template EK TB ND Combined.xlsx"/>
    <s v="nd31"/>
    <s v="10.1016/j.taap.2005.11.007"/>
    <s v="Yamamoto 2006"/>
    <m/>
    <x v="49"/>
    <x v="144"/>
    <x v="3"/>
    <m/>
    <m/>
    <m/>
    <m/>
    <m/>
    <m/>
    <m/>
    <m/>
    <m/>
    <m/>
    <m/>
    <m/>
    <m/>
    <m/>
    <m/>
    <m/>
    <m/>
    <m/>
    <m/>
    <m/>
    <m/>
    <m/>
    <m/>
    <x v="2"/>
    <m/>
    <m/>
    <s v="IT route of exposure"/>
    <x v="4"/>
    <m/>
    <m/>
    <m/>
    <x v="1"/>
    <n v="0"/>
    <m/>
    <m/>
    <e v="#N/A"/>
    <e v="#N/A"/>
    <e v="#N/A"/>
    <e v="#N/A"/>
    <e v="#N/A"/>
    <e v="#N/A"/>
    <e v="#N/A"/>
    <e v="#N/A"/>
  </r>
  <r>
    <n v="639"/>
    <x v="1"/>
    <s v="OEB Template EK TB ND Combined.xlsx"/>
    <s v="nd32"/>
    <s v="10.1021/sc500153k"/>
    <s v="Yanamala 2014"/>
    <m/>
    <x v="49"/>
    <x v="144"/>
    <x v="3"/>
    <m/>
    <m/>
    <m/>
    <m/>
    <m/>
    <m/>
    <m/>
    <m/>
    <m/>
    <m/>
    <m/>
    <m/>
    <m/>
    <m/>
    <m/>
    <m/>
    <m/>
    <m/>
    <m/>
    <m/>
    <m/>
    <m/>
    <m/>
    <x v="2"/>
    <m/>
    <m/>
    <s v="Pharyngeal aspiration route of exposure"/>
    <x v="4"/>
    <m/>
    <m/>
    <m/>
    <x v="1"/>
    <n v="0"/>
    <m/>
    <m/>
    <e v="#N/A"/>
    <e v="#N/A"/>
    <e v="#N/A"/>
    <e v="#N/A"/>
    <e v="#N/A"/>
    <e v="#N/A"/>
    <e v="#N/A"/>
    <e v="#N/A"/>
  </r>
  <r>
    <n v="640"/>
    <x v="1"/>
    <s v="OEB Template EK TB ND Combined.xlsx"/>
    <s v="nd33"/>
    <s v="10.15666/aeer/1603_31453157"/>
    <s v="Yoo 2018"/>
    <m/>
    <x v="49"/>
    <x v="144"/>
    <x v="3"/>
    <m/>
    <m/>
    <m/>
    <m/>
    <m/>
    <m/>
    <m/>
    <m/>
    <m/>
    <m/>
    <m/>
    <m/>
    <m/>
    <m/>
    <m/>
    <m/>
    <m/>
    <m/>
    <m/>
    <m/>
    <m/>
    <m/>
    <m/>
    <x v="2"/>
    <m/>
    <m/>
    <s v="IT route of exposure"/>
    <x v="4"/>
    <m/>
    <m/>
    <m/>
    <x v="1"/>
    <n v="0"/>
    <m/>
    <m/>
    <e v="#N/A"/>
    <e v="#N/A"/>
    <e v="#N/A"/>
    <e v="#N/A"/>
    <e v="#N/A"/>
    <e v="#N/A"/>
    <e v="#N/A"/>
    <e v="#N/A"/>
  </r>
  <r>
    <n v="641"/>
    <x v="1"/>
    <s v="OEB Template EK TB ND Combined.xlsx"/>
    <s v="nd34"/>
    <s v="10.1002/tox.10119"/>
    <s v="Zhou 2003b"/>
    <m/>
    <x v="49"/>
    <x v="144"/>
    <x v="3"/>
    <m/>
    <s v="3 days"/>
    <m/>
    <m/>
    <m/>
    <m/>
    <m/>
    <m/>
    <m/>
    <m/>
    <m/>
    <m/>
    <m/>
    <m/>
    <m/>
    <m/>
    <m/>
    <m/>
    <m/>
    <m/>
    <m/>
    <m/>
    <m/>
    <x v="2"/>
    <m/>
    <m/>
    <s v="3 day inhalation"/>
    <x v="4"/>
    <m/>
    <m/>
    <m/>
    <x v="1"/>
    <n v="0"/>
    <m/>
    <m/>
    <s v="Y"/>
    <s v="N"/>
    <s v="N"/>
    <s v="N"/>
    <n v="1"/>
    <n v="0"/>
    <n v="0"/>
    <n v="0"/>
  </r>
  <r>
    <n v="642"/>
    <x v="1"/>
    <s v="OEB Template EK TB ND Combined.xlsx"/>
    <s v="ek1"/>
    <s v="doi: 10.3109/17435390.2013.829877"/>
    <s v="Alapati_2014"/>
    <s v="Y"/>
    <x v="3"/>
    <x v="148"/>
    <x v="1"/>
    <m/>
    <s v="28 days"/>
    <s v="Lung"/>
    <s v="Fibrosis, parenchymal, multifocal"/>
    <s v="Mouse"/>
    <s v="CD1"/>
    <s v="male"/>
    <s v="NA"/>
    <n v="2"/>
    <m/>
    <m/>
    <s v="mg/m3"/>
    <s v="N"/>
    <s v="Y"/>
    <s v="Y"/>
    <s v="N"/>
    <s v="Divide NOAEL or BMDL by 3;Divide LOAEL by 10;Units conversion needed;"/>
    <m/>
    <m/>
    <n v="66.666666666666671"/>
    <m/>
    <m/>
    <s v="band D"/>
    <x v="3"/>
    <m/>
    <m/>
    <s v="Reject, &lt;3 mo inhal"/>
    <x v="2"/>
    <s v="1 day"/>
    <s v="2 mg/m3"/>
    <s v="Table IV - Fibrosis, parenchymal, multifocal - 4/6 mice at day 14 and 5/6 at d28 of inhal expos; 6/6 at d 28 PE. (6 animals per group, per text)."/>
    <x v="0"/>
    <n v="4"/>
    <m/>
    <m/>
    <s v="N"/>
    <s v="Y"/>
    <s v="N"/>
    <s v="N"/>
    <n v="0"/>
    <n v="1"/>
    <n v="0"/>
    <n v="0"/>
  </r>
  <r>
    <n v="643"/>
    <x v="1"/>
    <s v="OEB Template EK TB ND Combined.xlsx"/>
    <s v="ek2"/>
    <s v="DOI: 10.1186/1743-8977-11-15"/>
    <s v="Adamcakova-Dodd 2014"/>
    <m/>
    <x v="47"/>
    <x v="149"/>
    <x v="1"/>
    <m/>
    <s v="28 days"/>
    <s v="Lung"/>
    <s v="Fibrosis - 4 point histopathology scale"/>
    <s v="Mouse"/>
    <s v="C57Bl/6"/>
    <s v="male"/>
    <n v="3.5"/>
    <s v="NA"/>
    <m/>
    <m/>
    <s v="mg/m3"/>
    <s v="N"/>
    <s v="Y"/>
    <s v="N"/>
    <s v="N"/>
    <s v="Divide NOAEL or BMDL by 3;Units conversion needed;"/>
    <m/>
    <n v="1166.6666666666667"/>
    <m/>
    <m/>
    <s v="band C"/>
    <m/>
    <x v="1"/>
    <m/>
    <m/>
    <s v="Reject, &lt;3 mo inhal"/>
    <x v="2"/>
    <s v="1 hour"/>
    <s v="3.5 mg/m3"/>
    <s v="4 hr/day, 5 days/wk "/>
    <x v="0"/>
    <n v="3"/>
    <m/>
    <m/>
    <s v="N"/>
    <s v="Y"/>
    <s v="N"/>
    <s v="N"/>
    <n v="0"/>
    <n v="1"/>
    <n v="0"/>
    <n v="0"/>
  </r>
  <r>
    <n v="644"/>
    <x v="1"/>
    <s v="OEB Template EK TB ND Combined.xlsx"/>
    <s v="ek3"/>
    <s v="DOI:10.1371/journal.pone.0118778"/>
    <s v="Armstead 2015"/>
    <m/>
    <x v="52"/>
    <x v="144"/>
    <x v="1"/>
    <m/>
    <m/>
    <m/>
    <m/>
    <m/>
    <m/>
    <m/>
    <m/>
    <m/>
    <m/>
    <m/>
    <m/>
    <m/>
    <m/>
    <m/>
    <m/>
    <m/>
    <m/>
    <m/>
    <m/>
    <m/>
    <m/>
    <m/>
    <x v="2"/>
    <m/>
    <m/>
    <s v="Reject, not inhalation"/>
    <x v="4"/>
    <m/>
    <m/>
    <s v="IT, S-D Rats, 24 hr BALF"/>
    <x v="1"/>
    <n v="0"/>
    <m/>
    <m/>
    <e v="#N/A"/>
    <e v="#N/A"/>
    <e v="#N/A"/>
    <e v="#N/A"/>
    <e v="#N/A"/>
    <e v="#N/A"/>
    <e v="#N/A"/>
    <e v="#N/A"/>
  </r>
  <r>
    <n v="645"/>
    <x v="1"/>
    <s v="OEB Template EK TB ND Combined.xlsx"/>
    <s v="ek4"/>
    <m/>
    <s v="Chen Ying 2004 "/>
    <m/>
    <x v="53"/>
    <x v="150"/>
    <x v="3"/>
    <m/>
    <m/>
    <m/>
    <m/>
    <m/>
    <m/>
    <m/>
    <m/>
    <m/>
    <m/>
    <m/>
    <m/>
    <m/>
    <m/>
    <m/>
    <m/>
    <m/>
    <m/>
    <m/>
    <m/>
    <m/>
    <m/>
    <m/>
    <x v="2"/>
    <m/>
    <m/>
    <s v="Reject, not inhalation"/>
    <x v="4"/>
    <m/>
    <m/>
    <s v="IT, 20 mg"/>
    <x v="1"/>
    <n v="0"/>
    <m/>
    <m/>
    <e v="#N/A"/>
    <e v="#N/A"/>
    <e v="#N/A"/>
    <e v="#N/A"/>
    <e v="#N/A"/>
    <e v="#N/A"/>
    <e v="#N/A"/>
    <e v="#N/A"/>
  </r>
  <r>
    <n v="646"/>
    <x v="1"/>
    <s v="OEB Template EK TB ND Combined.xlsx"/>
    <s v="ek5"/>
    <m/>
    <s v="Chou 2011"/>
    <m/>
    <x v="54"/>
    <x v="144"/>
    <x v="3"/>
    <m/>
    <m/>
    <m/>
    <m/>
    <m/>
    <m/>
    <m/>
    <m/>
    <m/>
    <m/>
    <m/>
    <m/>
    <m/>
    <m/>
    <m/>
    <m/>
    <m/>
    <m/>
    <m/>
    <m/>
    <m/>
    <m/>
    <m/>
    <x v="2"/>
    <m/>
    <m/>
    <s v="Reject, not inhalation"/>
    <x v="4"/>
    <m/>
    <m/>
    <s v="Fibrosis post-expos"/>
    <x v="1"/>
    <n v="0"/>
    <m/>
    <m/>
    <e v="#N/A"/>
    <e v="#N/A"/>
    <e v="#N/A"/>
    <e v="#N/A"/>
    <e v="#N/A"/>
    <e v="#N/A"/>
    <e v="#N/A"/>
    <e v="#N/A"/>
  </r>
  <r>
    <n v="647"/>
    <x v="1"/>
    <s v="OEB Template EK TB ND Combined.xlsx"/>
    <s v="ek6"/>
    <m/>
    <s v="Chuang 2017"/>
    <m/>
    <x v="54"/>
    <x v="144"/>
    <x v="3"/>
    <m/>
    <m/>
    <m/>
    <m/>
    <m/>
    <m/>
    <m/>
    <m/>
    <m/>
    <m/>
    <m/>
    <m/>
    <m/>
    <m/>
    <m/>
    <m/>
    <m/>
    <m/>
    <m/>
    <m/>
    <m/>
    <m/>
    <m/>
    <x v="2"/>
    <m/>
    <m/>
    <s v="Reject, not inhalation"/>
    <x v="4"/>
    <m/>
    <m/>
    <s v="IT"/>
    <x v="1"/>
    <n v="0"/>
    <m/>
    <m/>
    <e v="#N/A"/>
    <e v="#N/A"/>
    <e v="#N/A"/>
    <e v="#N/A"/>
    <e v="#N/A"/>
    <e v="#N/A"/>
    <e v="#N/A"/>
    <e v="#N/A"/>
  </r>
  <r>
    <n v="648"/>
    <x v="1"/>
    <s v="OEB Template EK TB ND Combined.xlsx"/>
    <s v="ek7"/>
    <m/>
    <s v="Hamilton 2018"/>
    <m/>
    <x v="55"/>
    <x v="144"/>
    <x v="3"/>
    <m/>
    <m/>
    <m/>
    <m/>
    <m/>
    <m/>
    <m/>
    <m/>
    <m/>
    <m/>
    <m/>
    <m/>
    <m/>
    <m/>
    <m/>
    <m/>
    <m/>
    <m/>
    <m/>
    <m/>
    <m/>
    <m/>
    <m/>
    <x v="2"/>
    <m/>
    <m/>
    <s v="Reject, not inhalation"/>
    <x v="4"/>
    <m/>
    <m/>
    <s v="PA, mice"/>
    <x v="0"/>
    <n v="0"/>
    <m/>
    <m/>
    <e v="#N/A"/>
    <e v="#N/A"/>
    <e v="#N/A"/>
    <e v="#N/A"/>
    <e v="#N/A"/>
    <e v="#N/A"/>
    <e v="#N/A"/>
    <e v="#N/A"/>
  </r>
  <r>
    <n v="649"/>
    <x v="1"/>
    <s v="OEB Template EK TB ND Combined.xlsx"/>
    <s v="ek8"/>
    <m/>
    <s v="Han 2018"/>
    <m/>
    <x v="56"/>
    <x v="144"/>
    <x v="3"/>
    <m/>
    <m/>
    <m/>
    <m/>
    <m/>
    <m/>
    <m/>
    <m/>
    <m/>
    <m/>
    <m/>
    <m/>
    <m/>
    <m/>
    <m/>
    <m/>
    <m/>
    <m/>
    <m/>
    <m/>
    <m/>
    <m/>
    <m/>
    <x v="2"/>
    <m/>
    <m/>
    <s v="Reject, not inhalation"/>
    <x v="4"/>
    <m/>
    <m/>
    <s v="IT"/>
    <x v="1"/>
    <n v="0"/>
    <m/>
    <m/>
    <e v="#N/A"/>
    <e v="#N/A"/>
    <e v="#N/A"/>
    <e v="#N/A"/>
    <e v="#N/A"/>
    <e v="#N/A"/>
    <e v="#N/A"/>
    <e v="#N/A"/>
  </r>
  <r>
    <n v="650"/>
    <x v="1"/>
    <s v="OEB Template EK TB ND Combined.xlsx"/>
    <s v="ek9"/>
    <s v="doi.org/10.1080/17435390.2019.1661041"/>
    <s v="Han 2020"/>
    <m/>
    <x v="4"/>
    <x v="151"/>
    <x v="1"/>
    <m/>
    <s v="28 days"/>
    <s v="Lung"/>
    <s v="Collagen"/>
    <s v="Rat"/>
    <s v="SD"/>
    <s v="M"/>
    <s v="5*"/>
    <s v="30*"/>
    <m/>
    <m/>
    <s v="mg/m3"/>
    <s v="N"/>
    <s v="Y"/>
    <s v="N"/>
    <s v="N"/>
    <s v="Divide NOAEL or BMDL by 3;Units conversion needed;"/>
    <m/>
    <n v="1666.6666666666667"/>
    <m/>
    <m/>
    <s v="band C"/>
    <m/>
    <x v="1"/>
    <m/>
    <m/>
    <s v="Reject, &lt;3 mo inhal"/>
    <x v="2"/>
    <m/>
    <s v="5, 30 mg/m3 (6 hr/d; 7d/wk)"/>
    <s v="*Fig 3 - at 5 mg/m3 collagen is signif incr, but not hydroxyproline (L). Authors seem to consisder 30 mg/m3 the LOAEL, but not clear. To check interpretation of ressults"/>
    <x v="0"/>
    <n v="3"/>
    <m/>
    <m/>
    <s v="N"/>
    <s v="Y"/>
    <s v="N"/>
    <s v="N"/>
    <n v="0"/>
    <n v="1"/>
    <n v="0"/>
    <n v="0"/>
  </r>
  <r>
    <n v="651"/>
    <x v="1"/>
    <s v="OEB Template EK TB ND Combined.xlsx"/>
    <s v="ek10"/>
    <s v="10.1016/j.biopha.2018.11.093"/>
    <s v="Hozayen 2019"/>
    <m/>
    <x v="1"/>
    <x v="152"/>
    <x v="1"/>
    <m/>
    <m/>
    <m/>
    <m/>
    <m/>
    <m/>
    <m/>
    <m/>
    <m/>
    <m/>
    <m/>
    <m/>
    <m/>
    <m/>
    <m/>
    <m/>
    <m/>
    <m/>
    <m/>
    <m/>
    <m/>
    <m/>
    <m/>
    <x v="2"/>
    <m/>
    <m/>
    <s v="Reject, not inhalation"/>
    <x v="4"/>
    <m/>
    <m/>
    <s v="intraperitoneal"/>
    <x v="0"/>
    <n v="0"/>
    <m/>
    <m/>
    <e v="#N/A"/>
    <e v="#N/A"/>
    <e v="#N/A"/>
    <e v="#N/A"/>
    <e v="#N/A"/>
    <e v="#N/A"/>
    <e v="#N/A"/>
    <e v="#N/A"/>
  </r>
  <r>
    <n v="652"/>
    <x v="1"/>
    <s v="OEB Template EK TB ND Combined.xlsx"/>
    <s v="ek11"/>
    <m/>
    <s v="HuangKauoLiang_2015 "/>
    <m/>
    <x v="54"/>
    <x v="144"/>
    <x v="3"/>
    <m/>
    <m/>
    <m/>
    <m/>
    <m/>
    <m/>
    <m/>
    <m/>
    <m/>
    <m/>
    <m/>
    <m/>
    <m/>
    <m/>
    <m/>
    <m/>
    <m/>
    <m/>
    <m/>
    <m/>
    <m/>
    <m/>
    <m/>
    <x v="2"/>
    <m/>
    <m/>
    <s v="Reject, not inhalation"/>
    <x v="4"/>
    <m/>
    <m/>
    <s v="pharyngeal aspiration"/>
    <x v="1"/>
    <n v="0"/>
    <m/>
    <m/>
    <e v="#N/A"/>
    <e v="#N/A"/>
    <e v="#N/A"/>
    <e v="#N/A"/>
    <e v="#N/A"/>
    <e v="#N/A"/>
    <e v="#N/A"/>
    <e v="#N/A"/>
  </r>
  <r>
    <n v="653"/>
    <x v="1"/>
    <s v="OEB Template EK TB ND Combined.xlsx"/>
    <s v="ek12"/>
    <m/>
    <s v="Ishihara_1999"/>
    <m/>
    <x v="57"/>
    <x v="153"/>
    <x v="3"/>
    <m/>
    <m/>
    <m/>
    <m/>
    <m/>
    <m/>
    <m/>
    <m/>
    <m/>
    <m/>
    <m/>
    <m/>
    <m/>
    <m/>
    <m/>
    <m/>
    <m/>
    <m/>
    <m/>
    <m/>
    <m/>
    <m/>
    <m/>
    <x v="2"/>
    <m/>
    <m/>
    <s v="Reject, not inhalation"/>
    <x v="4"/>
    <m/>
    <m/>
    <s v="IT"/>
    <x v="1"/>
    <n v="0"/>
    <m/>
    <m/>
    <e v="#N/A"/>
    <e v="#N/A"/>
    <e v="#N/A"/>
    <e v="#N/A"/>
    <e v="#N/A"/>
    <e v="#N/A"/>
    <e v="#N/A"/>
    <e v="#N/A"/>
  </r>
  <r>
    <n v="654"/>
    <x v="1"/>
    <s v="OEB Template EK TB ND Combined.xlsx"/>
    <s v="ek13"/>
    <m/>
    <s v="Jeong 2016"/>
    <m/>
    <x v="58"/>
    <x v="154"/>
    <x v="3"/>
    <m/>
    <m/>
    <m/>
    <m/>
    <m/>
    <m/>
    <m/>
    <m/>
    <m/>
    <m/>
    <m/>
    <m/>
    <m/>
    <m/>
    <m/>
    <m/>
    <m/>
    <m/>
    <m/>
    <m/>
    <m/>
    <m/>
    <m/>
    <x v="2"/>
    <m/>
    <m/>
    <s v="Reject, not inhalation"/>
    <x v="4"/>
    <m/>
    <m/>
    <s v="IT"/>
    <x v="1"/>
    <n v="0"/>
    <m/>
    <m/>
    <e v="#N/A"/>
    <e v="#N/A"/>
    <e v="#N/A"/>
    <e v="#N/A"/>
    <e v="#N/A"/>
    <e v="#N/A"/>
    <e v="#N/A"/>
    <e v="#N/A"/>
  </r>
  <r>
    <n v="655"/>
    <x v="1"/>
    <s v="OEB Template EK TB ND Combined.xlsx"/>
    <s v="ek14"/>
    <m/>
    <s v="Jeong 2016a"/>
    <m/>
    <x v="49"/>
    <x v="144"/>
    <x v="3"/>
    <m/>
    <m/>
    <m/>
    <m/>
    <m/>
    <m/>
    <m/>
    <m/>
    <m/>
    <m/>
    <m/>
    <m/>
    <m/>
    <m/>
    <m/>
    <m/>
    <m/>
    <m/>
    <m/>
    <m/>
    <m/>
    <m/>
    <m/>
    <x v="2"/>
    <m/>
    <m/>
    <s v="Reject, duplicate"/>
    <x v="4"/>
    <m/>
    <m/>
    <s v="IT"/>
    <x v="1"/>
    <n v="0"/>
    <m/>
    <m/>
    <e v="#N/A"/>
    <e v="#N/A"/>
    <e v="#N/A"/>
    <e v="#N/A"/>
    <e v="#N/A"/>
    <e v="#N/A"/>
    <e v="#N/A"/>
    <e v="#N/A"/>
  </r>
  <r>
    <n v="656"/>
    <x v="1"/>
    <s v="OEB Template EK TB ND Combined.xlsx"/>
    <s v="ek15"/>
    <m/>
    <s v="Jiang 2018"/>
    <m/>
    <x v="54"/>
    <x v="144"/>
    <x v="3"/>
    <m/>
    <m/>
    <m/>
    <m/>
    <m/>
    <m/>
    <m/>
    <m/>
    <m/>
    <m/>
    <m/>
    <m/>
    <m/>
    <m/>
    <m/>
    <m/>
    <m/>
    <m/>
    <m/>
    <m/>
    <m/>
    <m/>
    <m/>
    <x v="2"/>
    <m/>
    <m/>
    <s v="Reject, not inhalation"/>
    <x v="4"/>
    <m/>
    <m/>
    <m/>
    <x v="1"/>
    <n v="0"/>
    <m/>
    <m/>
    <e v="#N/A"/>
    <e v="#N/A"/>
    <e v="#N/A"/>
    <e v="#N/A"/>
    <e v="#N/A"/>
    <e v="#N/A"/>
    <e v="#N/A"/>
    <e v="#N/A"/>
  </r>
  <r>
    <n v="657"/>
    <x v="1"/>
    <s v="OEB Template EK TB ND Combined.xlsx"/>
    <s v="ek16"/>
    <m/>
    <s v="Keller 2014"/>
    <m/>
    <x v="59"/>
    <x v="155"/>
    <x v="3"/>
    <m/>
    <m/>
    <m/>
    <m/>
    <m/>
    <m/>
    <m/>
    <m/>
    <m/>
    <m/>
    <m/>
    <m/>
    <m/>
    <m/>
    <m/>
    <m/>
    <m/>
    <m/>
    <m/>
    <m/>
    <m/>
    <m/>
    <m/>
    <x v="2"/>
    <m/>
    <m/>
    <s v="Reject, &lt;3 month inhal"/>
    <x v="4"/>
    <m/>
    <m/>
    <s v="See longer-term study"/>
    <x v="0"/>
    <n v="0"/>
    <m/>
    <m/>
    <e v="#N/A"/>
    <e v="#N/A"/>
    <e v="#N/A"/>
    <e v="#N/A"/>
    <e v="#N/A"/>
    <e v="#N/A"/>
    <e v="#N/A"/>
    <e v="#N/A"/>
  </r>
  <r>
    <n v="658"/>
    <x v="1"/>
    <s v="OEB Template EK TB ND Combined.xlsx"/>
    <s v="ek17"/>
    <s v="dx.doi.org/10.5491/SHAW.2011.2.3.282"/>
    <s v="Kim Jong-Kyu 2011"/>
    <m/>
    <x v="60"/>
    <x v="144"/>
    <x v="1"/>
    <m/>
    <s v="28 days"/>
    <m/>
    <s v="BALF and serum cytokines, blood vessel relaxation"/>
    <m/>
    <m/>
    <m/>
    <m/>
    <m/>
    <m/>
    <m/>
    <m/>
    <m/>
    <m/>
    <m/>
    <m/>
    <m/>
    <m/>
    <m/>
    <m/>
    <m/>
    <m/>
    <m/>
    <x v="2"/>
    <m/>
    <m/>
    <s v="Endpoints not fibrosis, &lt;3 mo. Inhal."/>
    <x v="4"/>
    <m/>
    <m/>
    <s v="28 d inhal; check hr/d etc."/>
    <x v="1"/>
    <n v="0"/>
    <m/>
    <m/>
    <s v="N"/>
    <s v="Y"/>
    <s v="N"/>
    <s v="N"/>
    <n v="0"/>
    <n v="1"/>
    <n v="0"/>
    <n v="0"/>
  </r>
  <r>
    <n v="659"/>
    <x v="1"/>
    <s v="OEB Template EK TB ND Combined.xlsx"/>
    <s v="ek18"/>
    <m/>
    <s v="Kim Jong Sung 2011"/>
    <m/>
    <x v="61"/>
    <x v="144"/>
    <x v="1"/>
    <m/>
    <m/>
    <m/>
    <m/>
    <m/>
    <m/>
    <m/>
    <m/>
    <m/>
    <m/>
    <m/>
    <m/>
    <m/>
    <m/>
    <m/>
    <m/>
    <m/>
    <m/>
    <m/>
    <m/>
    <m/>
    <m/>
    <m/>
    <x v="2"/>
    <m/>
    <m/>
    <s v="Reject, &lt;3 month inhal"/>
    <x v="4"/>
    <m/>
    <m/>
    <s v="2 wk inhal, IT"/>
    <x v="1"/>
    <n v="0"/>
    <m/>
    <m/>
    <e v="#N/A"/>
    <e v="#N/A"/>
    <e v="#N/A"/>
    <e v="#N/A"/>
    <e v="#N/A"/>
    <e v="#N/A"/>
    <e v="#N/A"/>
    <e v="#N/A"/>
  </r>
  <r>
    <n v="660"/>
    <x v="1"/>
    <s v="OEB Template EK TB ND Combined.xlsx"/>
    <s v="ek19"/>
    <m/>
    <s v="Lee 2020"/>
    <m/>
    <x v="27"/>
    <x v="144"/>
    <x v="3"/>
    <m/>
    <m/>
    <m/>
    <m/>
    <m/>
    <m/>
    <m/>
    <m/>
    <m/>
    <m/>
    <m/>
    <m/>
    <m/>
    <m/>
    <m/>
    <m/>
    <m/>
    <m/>
    <m/>
    <m/>
    <m/>
    <m/>
    <m/>
    <x v="2"/>
    <m/>
    <m/>
    <s v="Reject, not inhalation"/>
    <x v="4"/>
    <m/>
    <m/>
    <s v="pharyngeal aspiration"/>
    <x v="0"/>
    <n v="0"/>
    <m/>
    <m/>
    <e v="#N/A"/>
    <e v="#N/A"/>
    <e v="#N/A"/>
    <e v="#N/A"/>
    <e v="#N/A"/>
    <e v="#N/A"/>
    <e v="#N/A"/>
    <e v="#N/A"/>
  </r>
  <r>
    <n v="661"/>
    <x v="1"/>
    <s v="OEB Template EK TB ND Combined.xlsx"/>
    <s v="ek20"/>
    <s v="DOI: 10.3109/17435390.2014.914260"/>
    <s v="Leppanen 2014"/>
    <m/>
    <x v="62"/>
    <x v="156"/>
    <x v="1"/>
    <m/>
    <s v="28 days*"/>
    <m/>
    <s v="PMNs"/>
    <m/>
    <m/>
    <m/>
    <m/>
    <s v="30*"/>
    <m/>
    <m/>
    <s v="mg/m3"/>
    <m/>
    <m/>
    <m/>
    <m/>
    <m/>
    <m/>
    <m/>
    <m/>
    <m/>
    <m/>
    <m/>
    <x v="2"/>
    <m/>
    <m/>
    <s v="Endpoint not fibrosis, &lt;3 mo. Inhal."/>
    <x v="0"/>
    <m/>
    <s v="0, 30 mg/m3"/>
    <s v="*28 d inhal, 1 hr/d [NOTE short er exposure time]"/>
    <x v="1"/>
    <n v="0"/>
    <m/>
    <m/>
    <s v="N"/>
    <s v="Y"/>
    <s v="N"/>
    <s v="N"/>
    <n v="0"/>
    <n v="1"/>
    <n v="0"/>
    <n v="0"/>
  </r>
  <r>
    <n v="662"/>
    <x v="1"/>
    <s v="OEB Template EK TB ND Combined.xlsx"/>
    <s v="ek21"/>
    <m/>
    <s v="Lin 2013"/>
    <m/>
    <x v="63"/>
    <x v="144"/>
    <x v="1"/>
    <m/>
    <m/>
    <m/>
    <m/>
    <m/>
    <m/>
    <m/>
    <m/>
    <m/>
    <m/>
    <m/>
    <m/>
    <m/>
    <m/>
    <m/>
    <m/>
    <m/>
    <m/>
    <m/>
    <m/>
    <m/>
    <m/>
    <m/>
    <x v="2"/>
    <m/>
    <m/>
    <s v="Reject, not inhalation"/>
    <x v="4"/>
    <m/>
    <m/>
    <s v="IT, every 2 d, for 5 wk"/>
    <x v="1"/>
    <n v="0"/>
    <m/>
    <m/>
    <e v="#N/A"/>
    <e v="#N/A"/>
    <e v="#N/A"/>
    <e v="#N/A"/>
    <e v="#N/A"/>
    <e v="#N/A"/>
    <e v="#N/A"/>
    <e v="#N/A"/>
  </r>
  <r>
    <n v="663"/>
    <x v="1"/>
    <s v="OEB Template EK TB ND Combined.xlsx"/>
    <s v="ek22"/>
    <m/>
    <s v="Liu Huan Liang 2013"/>
    <m/>
    <x v="64"/>
    <x v="144"/>
    <x v="1"/>
    <m/>
    <m/>
    <m/>
    <m/>
    <m/>
    <m/>
    <m/>
    <m/>
    <m/>
    <m/>
    <m/>
    <m/>
    <m/>
    <m/>
    <m/>
    <m/>
    <m/>
    <m/>
    <m/>
    <m/>
    <m/>
    <m/>
    <m/>
    <x v="2"/>
    <m/>
    <m/>
    <s v="Reject, not inhalation"/>
    <x v="4"/>
    <m/>
    <m/>
    <s v="IT, every 2 d, for 5 wk"/>
    <x v="1"/>
    <n v="0"/>
    <m/>
    <m/>
    <e v="#N/A"/>
    <e v="#N/A"/>
    <e v="#N/A"/>
    <e v="#N/A"/>
    <e v="#N/A"/>
    <e v="#N/A"/>
    <e v="#N/A"/>
    <e v="#N/A"/>
  </r>
  <r>
    <n v="664"/>
    <x v="1"/>
    <s v="OEB Template EK TB ND Combined.xlsx"/>
    <s v="ek23"/>
    <m/>
    <s v="Liu Huan Liang 2016x - 2015 is correct yr"/>
    <m/>
    <x v="64"/>
    <x v="144"/>
    <x v="3"/>
    <m/>
    <m/>
    <m/>
    <m/>
    <m/>
    <m/>
    <m/>
    <m/>
    <m/>
    <m/>
    <m/>
    <m/>
    <m/>
    <m/>
    <m/>
    <m/>
    <m/>
    <m/>
    <m/>
    <m/>
    <m/>
    <m/>
    <m/>
    <x v="2"/>
    <m/>
    <m/>
    <s v="Reject, not inhalation"/>
    <x v="4"/>
    <m/>
    <m/>
    <s v="IT, every 2 d, for 5 wk"/>
    <x v="1"/>
    <n v="0"/>
    <m/>
    <m/>
    <e v="#N/A"/>
    <e v="#N/A"/>
    <e v="#N/A"/>
    <e v="#N/A"/>
    <e v="#N/A"/>
    <e v="#N/A"/>
    <e v="#N/A"/>
    <e v="#N/A"/>
  </r>
  <r>
    <n v="665"/>
    <x v="1"/>
    <s v="OEB Template EK TB ND Combined.xlsx"/>
    <s v="ek24"/>
    <s v="DOI 10.1186/s12989-017-0234-0"/>
    <s v="Li Xiaobo 2017"/>
    <m/>
    <x v="65"/>
    <x v="144"/>
    <x v="1"/>
    <m/>
    <s v="7 days"/>
    <m/>
    <s v="Fibrosis - thickness of fibrosis layer"/>
    <m/>
    <m/>
    <m/>
    <m/>
    <s v="[Fibrosis LOAEL unclear in paper; See supplement]"/>
    <m/>
    <m/>
    <m/>
    <m/>
    <m/>
    <m/>
    <m/>
    <m/>
    <m/>
    <m/>
    <m/>
    <m/>
    <m/>
    <m/>
    <x v="2"/>
    <m/>
    <m/>
    <s v="Reject, &lt;3 month inhal"/>
    <x v="2"/>
    <m/>
    <m/>
    <s v="7-d inhalation; fibrosis in Fig. 4, signif incr. in sub-epithelial thickness of small airways(see text also). Fig. 1C signif incr. in PMNs. See Supplement for more info on fibrosis."/>
    <x v="1"/>
    <n v="0"/>
    <m/>
    <m/>
    <s v="Y"/>
    <s v="N"/>
    <s v="N"/>
    <s v="N"/>
    <n v="1"/>
    <n v="0"/>
    <n v="0"/>
    <n v="0"/>
  </r>
  <r>
    <n v="666"/>
    <x v="1"/>
    <s v="OEB Template EK TB ND Combined.xlsx"/>
    <s v="ek24"/>
    <s v="DOI 10.1186/s12989-017-0234-0"/>
    <s v="Li Xiaobo 2017"/>
    <m/>
    <x v="65"/>
    <x v="144"/>
    <x v="1"/>
    <m/>
    <s v="7 days"/>
    <m/>
    <s v="% PMN"/>
    <m/>
    <m/>
    <m/>
    <m/>
    <n v="0.4"/>
    <m/>
    <m/>
    <s v="mg/m3"/>
    <m/>
    <m/>
    <m/>
    <m/>
    <m/>
    <m/>
    <m/>
    <m/>
    <m/>
    <m/>
    <m/>
    <x v="2"/>
    <m/>
    <m/>
    <s v="Endpoint not fibrosis, &lt;3 mo. Inhal."/>
    <x v="0"/>
    <m/>
    <s v="0.4 and 2 mg/m3"/>
    <m/>
    <x v="1"/>
    <n v="0"/>
    <m/>
    <m/>
    <s v="Y"/>
    <s v="N"/>
    <s v="N"/>
    <s v="N"/>
    <n v="1"/>
    <n v="0"/>
    <n v="0"/>
    <n v="0"/>
  </r>
  <r>
    <n v="667"/>
    <x v="1"/>
    <s v="OEB Template EK TB ND Combined.xlsx"/>
    <s v="ek25"/>
    <m/>
    <s v="Ma 2012"/>
    <m/>
    <x v="66"/>
    <x v="144"/>
    <x v="3"/>
    <m/>
    <m/>
    <m/>
    <m/>
    <m/>
    <m/>
    <m/>
    <m/>
    <m/>
    <m/>
    <m/>
    <m/>
    <m/>
    <m/>
    <m/>
    <m/>
    <m/>
    <m/>
    <m/>
    <m/>
    <m/>
    <m/>
    <m/>
    <x v="2"/>
    <m/>
    <m/>
    <s v="Reject, not inhalation"/>
    <x v="4"/>
    <m/>
    <m/>
    <s v="IT"/>
    <x v="1"/>
    <n v="0"/>
    <m/>
    <m/>
    <e v="#N/A"/>
    <e v="#N/A"/>
    <e v="#N/A"/>
    <e v="#N/A"/>
    <e v="#N/A"/>
    <e v="#N/A"/>
    <e v="#N/A"/>
    <e v="#N/A"/>
  </r>
  <r>
    <n v="668"/>
    <x v="1"/>
    <s v="OEB Template EK TB ND Combined.xlsx"/>
    <s v="ek26"/>
    <m/>
    <s v="Mandler 2019"/>
    <m/>
    <x v="67"/>
    <x v="144"/>
    <x v="3"/>
    <m/>
    <m/>
    <m/>
    <m/>
    <m/>
    <m/>
    <m/>
    <m/>
    <m/>
    <m/>
    <m/>
    <m/>
    <m/>
    <m/>
    <m/>
    <m/>
    <m/>
    <m/>
    <m/>
    <m/>
    <m/>
    <m/>
    <m/>
    <x v="2"/>
    <m/>
    <m/>
    <s v="Reject, not inhalation"/>
    <x v="4"/>
    <m/>
    <m/>
    <s v="pharyngeal aspiration"/>
    <x v="1"/>
    <n v="0"/>
    <m/>
    <m/>
    <e v="#N/A"/>
    <e v="#N/A"/>
    <e v="#N/A"/>
    <e v="#N/A"/>
    <e v="#N/A"/>
    <e v="#N/A"/>
    <e v="#N/A"/>
    <e v="#N/A"/>
  </r>
  <r>
    <n v="669"/>
    <x v="1"/>
    <s v="OEB Template EK TB ND Combined.xlsx"/>
    <s v="ek27"/>
    <m/>
    <s v="Mo 2020"/>
    <m/>
    <x v="68"/>
    <x v="144"/>
    <x v="1"/>
    <m/>
    <m/>
    <m/>
    <m/>
    <m/>
    <m/>
    <m/>
    <m/>
    <m/>
    <m/>
    <m/>
    <m/>
    <m/>
    <m/>
    <m/>
    <m/>
    <m/>
    <m/>
    <m/>
    <m/>
    <m/>
    <m/>
    <m/>
    <x v="2"/>
    <m/>
    <m/>
    <s v="Reject, not inhalation"/>
    <x v="4"/>
    <m/>
    <m/>
    <s v="IT"/>
    <x v="1"/>
    <n v="0"/>
    <m/>
    <m/>
    <e v="#N/A"/>
    <e v="#N/A"/>
    <e v="#N/A"/>
    <e v="#N/A"/>
    <e v="#N/A"/>
    <e v="#N/A"/>
    <e v="#N/A"/>
    <e v="#N/A"/>
  </r>
  <r>
    <n v="670"/>
    <x v="1"/>
    <s v="OEB Template EK TB ND Combined.xlsx"/>
    <s v="ek28"/>
    <m/>
    <s v="Morimoto 2010"/>
    <m/>
    <x v="69"/>
    <x v="144"/>
    <x v="1"/>
    <m/>
    <m/>
    <m/>
    <m/>
    <m/>
    <m/>
    <m/>
    <m/>
    <m/>
    <m/>
    <m/>
    <m/>
    <m/>
    <m/>
    <m/>
    <m/>
    <m/>
    <m/>
    <m/>
    <m/>
    <m/>
    <m/>
    <m/>
    <x v="2"/>
    <m/>
    <m/>
    <s v="Reject, not inhalation"/>
    <x v="4"/>
    <m/>
    <m/>
    <s v="IT"/>
    <x v="1"/>
    <n v="0"/>
    <m/>
    <m/>
    <e v="#N/A"/>
    <e v="#N/A"/>
    <e v="#N/A"/>
    <e v="#N/A"/>
    <e v="#N/A"/>
    <e v="#N/A"/>
    <e v="#N/A"/>
    <e v="#N/A"/>
  </r>
  <r>
    <n v="671"/>
    <x v="0"/>
    <s v="OEB Template EK TB ND Combined.xlsx"/>
    <s v="ek29"/>
    <s v="DOI 10.1007/s11051-015-3249-1"/>
    <s v="Morimoto 2015"/>
    <s v="Y"/>
    <x v="3"/>
    <x v="64"/>
    <x v="1"/>
    <s v="28 days*"/>
    <s v="28 days"/>
    <s v="Lung"/>
    <s v="%PMN"/>
    <s v="Rat"/>
    <s v="Fischer 344"/>
    <s v="M"/>
    <s v="NA"/>
    <n v="2"/>
    <m/>
    <m/>
    <s v="mg/m3"/>
    <s v="N"/>
    <s v="Y"/>
    <s v="Y"/>
    <s v="N"/>
    <s v="Divide NOAEL or BMDL by 3;Divide LOAEL by 10;Units conversion needed;"/>
    <m/>
    <m/>
    <n v="66.666666666666671"/>
    <m/>
    <m/>
    <s v="band D"/>
    <x v="3"/>
    <m/>
    <m/>
    <s v="Endpoint not fibrosis, &lt;3 mo. Inhal."/>
    <x v="0"/>
    <s v="3 days"/>
    <s v="2, 10 mg/m3; 4 weeks (6 h/day, 5 days/week), whole body inhalation"/>
    <m/>
    <x v="0"/>
    <n v="4"/>
    <s v="LOAEL"/>
    <n v="66.666666666666671"/>
    <s v="N"/>
    <s v="Y"/>
    <s v="N"/>
    <s v="N"/>
    <n v="0"/>
    <n v="1"/>
    <n v="0"/>
    <n v="0"/>
  </r>
  <r>
    <n v="672"/>
    <x v="1"/>
    <s v="OEB Template EK TB ND Combined.xlsx"/>
    <s v="ek30"/>
    <m/>
    <s v="Muhfeld 2012"/>
    <m/>
    <x v="55"/>
    <x v="157"/>
    <x v="1"/>
    <m/>
    <m/>
    <m/>
    <m/>
    <m/>
    <m/>
    <m/>
    <m/>
    <m/>
    <m/>
    <m/>
    <m/>
    <m/>
    <m/>
    <m/>
    <m/>
    <m/>
    <m/>
    <m/>
    <m/>
    <m/>
    <m/>
    <m/>
    <x v="2"/>
    <m/>
    <m/>
    <s v="Reject, not inhalation"/>
    <x v="4"/>
    <m/>
    <m/>
    <s v="pharyngeal aspiration. Alveolar septal fibrosis was only observed with short MWCNT. Type II pneumocyte hypertrophy was only detected with long MWCNT."/>
    <x v="0"/>
    <n v="0"/>
    <m/>
    <m/>
    <e v="#N/A"/>
    <e v="#N/A"/>
    <e v="#N/A"/>
    <e v="#N/A"/>
    <e v="#N/A"/>
    <e v="#N/A"/>
    <e v="#N/A"/>
    <e v="#N/A"/>
  </r>
  <r>
    <n v="673"/>
    <x v="1"/>
    <s v="OEB Template EK TB ND Combined.xlsx"/>
    <s v="ek31"/>
    <m/>
    <s v="Park J-W 2015"/>
    <m/>
    <x v="70"/>
    <x v="144"/>
    <x v="1"/>
    <m/>
    <m/>
    <m/>
    <m/>
    <m/>
    <m/>
    <m/>
    <m/>
    <m/>
    <m/>
    <m/>
    <m/>
    <m/>
    <m/>
    <m/>
    <m/>
    <m/>
    <m/>
    <m/>
    <m/>
    <m/>
    <m/>
    <m/>
    <x v="2"/>
    <m/>
    <m/>
    <s v="Reject, not inhalation"/>
    <x v="4"/>
    <m/>
    <m/>
    <s v="intranasal instillation; murine model of ovalbumin (OVA)-induced asthma"/>
    <x v="1"/>
    <n v="0"/>
    <m/>
    <m/>
    <e v="#N/A"/>
    <e v="#N/A"/>
    <e v="#N/A"/>
    <e v="#N/A"/>
    <e v="#N/A"/>
    <e v="#N/A"/>
    <e v="#N/A"/>
    <e v="#N/A"/>
  </r>
  <r>
    <n v="674"/>
    <x v="1"/>
    <s v="OEB Template EK TB ND Combined.xlsx"/>
    <s v="ek32"/>
    <s v="doi:10.3109/17435390.2012.719649."/>
    <s v="Porter 2013"/>
    <m/>
    <x v="55"/>
    <x v="74"/>
    <x v="1"/>
    <s v="8 or 12 d"/>
    <s v="12 days"/>
    <m/>
    <s v="Fibrosis - histopathology (severity+distribution scores) at mild or above"/>
    <s v="Mouse"/>
    <s v="C57BL/6J"/>
    <s v="male"/>
    <m/>
    <n v="10"/>
    <m/>
    <m/>
    <s v="mg/m3"/>
    <m/>
    <m/>
    <m/>
    <m/>
    <m/>
    <m/>
    <m/>
    <m/>
    <m/>
    <m/>
    <m/>
    <x v="2"/>
    <m/>
    <m/>
    <s v="Reject, &lt;3 month inhal"/>
    <x v="2"/>
    <s v="1d"/>
    <s v="10 mg/m3; 5 h/day for 2, 4, 8 or 12 days."/>
    <s v="Lung fibrosis was generally minimal to mild in severity..., in the lungs of all MWCNT-exposed mice at the 8- and 12-day time point"/>
    <x v="0"/>
    <n v="0"/>
    <m/>
    <m/>
    <s v="Y"/>
    <s v="N"/>
    <s v="N"/>
    <s v="N"/>
    <n v="1"/>
    <n v="0"/>
    <n v="0"/>
    <n v="0"/>
  </r>
  <r>
    <n v="675"/>
    <x v="1"/>
    <s v="OEB Template EK TB ND Combined.xlsx"/>
    <s v="ek33"/>
    <s v="doi.org/10.3390/nano11010180"/>
    <s v="Weiss 2021"/>
    <m/>
    <x v="71"/>
    <x v="144"/>
    <x v="1"/>
    <m/>
    <m/>
    <m/>
    <m/>
    <m/>
    <m/>
    <m/>
    <m/>
    <m/>
    <m/>
    <m/>
    <m/>
    <m/>
    <m/>
    <m/>
    <m/>
    <m/>
    <m/>
    <m/>
    <m/>
    <m/>
    <m/>
    <m/>
    <x v="2"/>
    <m/>
    <m/>
    <s v="Reject, not inhalation"/>
    <x v="4"/>
    <m/>
    <m/>
    <s v="intranasal instillation"/>
    <x v="1"/>
    <n v="0"/>
    <m/>
    <m/>
    <e v="#N/A"/>
    <e v="#N/A"/>
    <e v="#N/A"/>
    <e v="#N/A"/>
    <e v="#N/A"/>
    <e v="#N/A"/>
    <e v="#N/A"/>
    <e v="#N/A"/>
  </r>
  <r>
    <n v="676"/>
    <x v="1"/>
    <s v="OEB Template EK TB ND Combined.xlsx"/>
    <s v="tb1"/>
    <s v="https://doi.org/10.1080/17435390.2018.1472312"/>
    <s v="Ilves, 2018"/>
    <m/>
    <x v="72"/>
    <x v="158"/>
    <x v="3"/>
    <m/>
    <m/>
    <m/>
    <m/>
    <m/>
    <m/>
    <m/>
    <m/>
    <m/>
    <m/>
    <m/>
    <m/>
    <m/>
    <m/>
    <m/>
    <m/>
    <m/>
    <m/>
    <m/>
    <m/>
    <m/>
    <m/>
    <m/>
    <x v="2"/>
    <m/>
    <m/>
    <s v="Not inhalation - OPA"/>
    <x v="4"/>
    <m/>
    <m/>
    <m/>
    <x v="1"/>
    <n v="0"/>
    <m/>
    <m/>
    <e v="#N/A"/>
    <e v="#N/A"/>
    <e v="#N/A"/>
    <e v="#N/A"/>
    <e v="#N/A"/>
    <e v="#N/A"/>
    <e v="#N/A"/>
    <e v="#N/A"/>
  </r>
  <r>
    <n v="677"/>
    <x v="1"/>
    <s v="OEB Template EK TB ND Combined.xlsx"/>
    <s v="tb2"/>
    <s v="10.1093/toxsci/kfp247"/>
    <s v="Pauluhn, 2010"/>
    <s v="Y"/>
    <x v="36"/>
    <x v="71"/>
    <x v="1"/>
    <m/>
    <s v="13 weeks"/>
    <s v="Lung"/>
    <s v="Collagen in BAL"/>
    <s v="Rat"/>
    <s v="Wistar"/>
    <s v="MF"/>
    <n v="0.1"/>
    <n v="0.4"/>
    <m/>
    <m/>
    <s v="mg/m3"/>
    <s v="N"/>
    <s v="N"/>
    <s v="N"/>
    <s v="N"/>
    <s v="Units conversion needed;"/>
    <m/>
    <n v="100"/>
    <m/>
    <m/>
    <s v="band D"/>
    <m/>
    <x v="3"/>
    <m/>
    <m/>
    <m/>
    <x v="2"/>
    <s v="1 day"/>
    <s v="0.1,0.4,1.5,6"/>
    <m/>
    <x v="0"/>
    <n v="4"/>
    <m/>
    <m/>
    <s v="N"/>
    <s v="Y"/>
    <s v="N"/>
    <s v="N"/>
    <n v="0"/>
    <n v="1"/>
    <n v="0"/>
    <n v="0"/>
  </r>
  <r>
    <n v="678"/>
    <x v="1"/>
    <s v="OEB Template EK TB ND Combined.xlsx"/>
    <s v="tb2"/>
    <s v="10.1093/toxsci/kfp247"/>
    <s v="Pauluhn, 2010"/>
    <s v="Y"/>
    <x v="36"/>
    <x v="71"/>
    <x v="1"/>
    <m/>
    <s v="13 weeks"/>
    <s v="Lung"/>
    <s v="Collagen in BAL"/>
    <s v="Rat"/>
    <s v="Wistar"/>
    <s v="MF"/>
    <n v="0.1"/>
    <n v="0.4"/>
    <m/>
    <m/>
    <s v="mg/m3"/>
    <s v="N"/>
    <s v="N"/>
    <s v="N"/>
    <s v="N"/>
    <s v="Units conversion needed;"/>
    <m/>
    <n v="100"/>
    <m/>
    <m/>
    <s v="band D"/>
    <m/>
    <x v="3"/>
    <m/>
    <m/>
    <m/>
    <x v="2"/>
    <s v="4 weeks"/>
    <s v="0.1,0.4,1.5,6"/>
    <m/>
    <x v="0"/>
    <n v="4"/>
    <m/>
    <m/>
    <s v="N"/>
    <s v="Y"/>
    <s v="N"/>
    <s v="N"/>
    <n v="0"/>
    <n v="1"/>
    <n v="0"/>
    <n v="0"/>
  </r>
  <r>
    <n v="679"/>
    <x v="1"/>
    <s v="OEB Template EK TB ND Combined.xlsx"/>
    <s v="tb2"/>
    <s v="10.1093/toxsci/kfp247"/>
    <s v="Pauluhn, 2010"/>
    <s v="Y"/>
    <x v="36"/>
    <x v="71"/>
    <x v="1"/>
    <m/>
    <s v="13 weeks"/>
    <s v="Lung"/>
    <s v="Collagen in BAL"/>
    <s v="Rat"/>
    <s v="Wistar"/>
    <s v="MF"/>
    <n v="0.1"/>
    <n v="0.4"/>
    <m/>
    <m/>
    <s v="mg/m3"/>
    <s v="N"/>
    <s v="N"/>
    <s v="N"/>
    <s v="N"/>
    <s v="Units conversion needed;"/>
    <m/>
    <n v="100"/>
    <m/>
    <m/>
    <s v="band D"/>
    <m/>
    <x v="3"/>
    <m/>
    <m/>
    <m/>
    <x v="2"/>
    <s v="13 weeks"/>
    <s v="0.1,0.4,1.5,6"/>
    <m/>
    <x v="0"/>
    <n v="4"/>
    <m/>
    <m/>
    <s v="N"/>
    <s v="Y"/>
    <s v="N"/>
    <s v="N"/>
    <n v="0"/>
    <n v="1"/>
    <n v="0"/>
    <n v="0"/>
  </r>
  <r>
    <n v="680"/>
    <x v="1"/>
    <s v="OEB Template EK TB ND Combined.xlsx"/>
    <s v="tb2"/>
    <s v="10.1093/toxsci/kfp247"/>
    <s v="Pauluhn, 2010"/>
    <s v="Y"/>
    <x v="36"/>
    <x v="71"/>
    <x v="1"/>
    <m/>
    <s v="13 weeks"/>
    <s v="Lung"/>
    <s v="Collagen in BAL"/>
    <s v="Rat"/>
    <s v="Wistar"/>
    <s v="MF"/>
    <n v="0.4"/>
    <n v="1.5"/>
    <m/>
    <m/>
    <s v="mg/m3"/>
    <s v="N"/>
    <s v="N"/>
    <s v="N"/>
    <s v="N"/>
    <s v="Units conversion needed;"/>
    <m/>
    <n v="400"/>
    <m/>
    <m/>
    <s v="band C"/>
    <m/>
    <x v="1"/>
    <m/>
    <m/>
    <m/>
    <x v="2"/>
    <s v="26 weeks"/>
    <s v="0.1,0.4,1.5,6"/>
    <m/>
    <x v="0"/>
    <n v="3"/>
    <m/>
    <m/>
    <s v="N"/>
    <s v="Y"/>
    <s v="N"/>
    <s v="N"/>
    <n v="0"/>
    <n v="1"/>
    <n v="0"/>
    <n v="0"/>
  </r>
  <r>
    <n v="681"/>
    <x v="1"/>
    <s v="OEB Template EK TB ND Combined.xlsx"/>
    <s v="tb2"/>
    <s v="10.1093/toxsci/kfp247"/>
    <s v="Pauluhn, 2010"/>
    <s v="Y"/>
    <x v="36"/>
    <x v="71"/>
    <x v="1"/>
    <m/>
    <s v="13 weeks"/>
    <s v="Lung"/>
    <s v="Histopathology - severity of alveolus interstitial (septal) thickening"/>
    <s v="Rat"/>
    <s v="Wistar"/>
    <s v="MF"/>
    <n v="0.1"/>
    <n v="0.4"/>
    <m/>
    <m/>
    <s v="mg/m3"/>
    <s v="N"/>
    <s v="N"/>
    <s v="N"/>
    <s v="N"/>
    <s v="Units conversion needed;"/>
    <m/>
    <n v="100"/>
    <m/>
    <m/>
    <s v="band D"/>
    <m/>
    <x v="3"/>
    <m/>
    <m/>
    <m/>
    <x v="2"/>
    <s v="1 day"/>
    <s v="0.1,0.4,1.5,6"/>
    <m/>
    <x v="0"/>
    <n v="4"/>
    <m/>
    <m/>
    <s v="N"/>
    <s v="Y"/>
    <s v="N"/>
    <s v="N"/>
    <n v="0"/>
    <n v="1"/>
    <n v="0"/>
    <n v="0"/>
  </r>
  <r>
    <n v="682"/>
    <x v="1"/>
    <s v="OEB Template EK TB ND Combined.xlsx"/>
    <s v="tb2"/>
    <s v="10.1093/toxsci/kfp247"/>
    <s v="Pauluhn, 2010"/>
    <s v="Y"/>
    <x v="36"/>
    <x v="71"/>
    <x v="1"/>
    <m/>
    <s v="13 weeks"/>
    <s v="Lung"/>
    <s v="Histopathology - severity of alveolus interstitial (septal) thickening"/>
    <s v="Rat"/>
    <s v="Wistar"/>
    <s v="MF"/>
    <n v="0.1"/>
    <n v="0.4"/>
    <m/>
    <m/>
    <s v="mg/m3"/>
    <s v="N"/>
    <s v="N"/>
    <s v="N"/>
    <s v="N"/>
    <s v="Units conversion needed;"/>
    <m/>
    <n v="100"/>
    <m/>
    <m/>
    <s v="band D"/>
    <m/>
    <x v="3"/>
    <m/>
    <m/>
    <m/>
    <x v="2"/>
    <s v="4 weeks"/>
    <s v="0.1,0.4,1.5,6"/>
    <m/>
    <x v="0"/>
    <n v="4"/>
    <m/>
    <m/>
    <s v="N"/>
    <s v="Y"/>
    <s v="N"/>
    <s v="N"/>
    <n v="0"/>
    <n v="1"/>
    <n v="0"/>
    <n v="0"/>
  </r>
  <r>
    <n v="683"/>
    <x v="1"/>
    <s v="OEB Template EK TB ND Combined.xlsx"/>
    <s v="tb2"/>
    <s v="10.1093/toxsci/kfp247"/>
    <s v="Pauluhn, 2010"/>
    <s v="Y"/>
    <x v="36"/>
    <x v="71"/>
    <x v="1"/>
    <m/>
    <s v="13 weeks"/>
    <s v="Lung"/>
    <s v="Histopathology - severity of alveolus interstitial (septal) thickening"/>
    <s v="Rat"/>
    <s v="Wistar"/>
    <s v="MF"/>
    <n v="0.1"/>
    <n v="0.4"/>
    <m/>
    <m/>
    <s v="mg/m3"/>
    <s v="N"/>
    <s v="N"/>
    <s v="N"/>
    <s v="N"/>
    <s v="Units conversion needed;"/>
    <m/>
    <n v="100"/>
    <m/>
    <m/>
    <s v="band D"/>
    <m/>
    <x v="3"/>
    <m/>
    <m/>
    <m/>
    <x v="2"/>
    <s v="13 weeks"/>
    <s v="0.1,0.4,1.5,6"/>
    <m/>
    <x v="0"/>
    <n v="4"/>
    <m/>
    <m/>
    <s v="N"/>
    <s v="Y"/>
    <s v="N"/>
    <s v="N"/>
    <n v="0"/>
    <n v="1"/>
    <n v="0"/>
    <n v="0"/>
  </r>
  <r>
    <n v="684"/>
    <x v="1"/>
    <s v="OEB Template EK TB ND Combined.xlsx"/>
    <s v="tb2"/>
    <s v="10.1093/toxsci/kfp247"/>
    <s v="Pauluhn, 2010"/>
    <s v="Y"/>
    <x v="36"/>
    <x v="71"/>
    <x v="1"/>
    <m/>
    <s v="13 weeks"/>
    <s v="Lung"/>
    <s v="Histopathology - severity of alveolus interstitial (septal) thickening"/>
    <s v="Rat"/>
    <s v="Wistar"/>
    <s v="MF"/>
    <n v="0.1"/>
    <n v="0.4"/>
    <m/>
    <m/>
    <s v="mg/m3"/>
    <s v="N"/>
    <s v="N"/>
    <s v="N"/>
    <s v="N"/>
    <s v="Units conversion needed;"/>
    <m/>
    <n v="100"/>
    <m/>
    <m/>
    <s v="band D"/>
    <m/>
    <x v="3"/>
    <m/>
    <m/>
    <m/>
    <x v="2"/>
    <s v="26 weeks"/>
    <s v="0.1,0.4,1.5,6"/>
    <m/>
    <x v="0"/>
    <n v="4"/>
    <m/>
    <m/>
    <s v="N"/>
    <s v="Y"/>
    <s v="N"/>
    <s v="N"/>
    <n v="0"/>
    <n v="1"/>
    <n v="0"/>
    <n v="0"/>
  </r>
  <r>
    <n v="685"/>
    <x v="1"/>
    <s v="OEB Template EK TB ND Combined.xlsx"/>
    <s v="tb3"/>
    <s v="10.1166/jnn.2010.2420"/>
    <s v="Liu, 2010"/>
    <m/>
    <x v="62"/>
    <x v="159"/>
    <x v="3"/>
    <m/>
    <m/>
    <m/>
    <m/>
    <m/>
    <m/>
    <m/>
    <m/>
    <m/>
    <m/>
    <m/>
    <m/>
    <m/>
    <m/>
    <m/>
    <m/>
    <m/>
    <m/>
    <m/>
    <m/>
    <m/>
    <m/>
    <m/>
    <x v="2"/>
    <m/>
    <m/>
    <s v="Not Inhalation - ITI"/>
    <x v="4"/>
    <m/>
    <m/>
    <m/>
    <x v="1"/>
    <n v="0"/>
    <m/>
    <m/>
    <e v="#N/A"/>
    <e v="#N/A"/>
    <e v="#N/A"/>
    <e v="#N/A"/>
    <e v="#N/A"/>
    <e v="#N/A"/>
    <e v="#N/A"/>
    <e v="#N/A"/>
  </r>
  <r>
    <n v="686"/>
    <x v="1"/>
    <s v="OEB Template EK TB ND Combined.xlsx"/>
    <s v="tb4"/>
    <s v="10.1016/j.biomaterials.2011.12.008"/>
    <s v="Liu, 2011"/>
    <m/>
    <x v="53"/>
    <x v="160"/>
    <x v="3"/>
    <m/>
    <m/>
    <m/>
    <m/>
    <m/>
    <m/>
    <m/>
    <m/>
    <m/>
    <m/>
    <m/>
    <m/>
    <m/>
    <m/>
    <m/>
    <m/>
    <m/>
    <m/>
    <m/>
    <m/>
    <m/>
    <m/>
    <m/>
    <x v="2"/>
    <m/>
    <m/>
    <s v="Not Inhalatin - IP"/>
    <x v="4"/>
    <m/>
    <m/>
    <m/>
    <x v="1"/>
    <n v="0"/>
    <m/>
    <m/>
    <e v="#N/A"/>
    <e v="#N/A"/>
    <e v="#N/A"/>
    <e v="#N/A"/>
    <e v="#N/A"/>
    <e v="#N/A"/>
    <e v="#N/A"/>
    <e v="#N/A"/>
  </r>
  <r>
    <n v="687"/>
    <x v="1"/>
    <s v="OEB Template EK TB ND Combined.xlsx"/>
    <s v="tb5"/>
    <s v="http://dx.doi.org/10.1016/j.yrtph.2012.05.020"/>
    <s v="Naya, 2012"/>
    <m/>
    <x v="36"/>
    <x v="70"/>
    <x v="3"/>
    <m/>
    <m/>
    <m/>
    <m/>
    <m/>
    <m/>
    <m/>
    <m/>
    <m/>
    <m/>
    <m/>
    <m/>
    <m/>
    <m/>
    <m/>
    <m/>
    <m/>
    <m/>
    <m/>
    <m/>
    <m/>
    <m/>
    <m/>
    <x v="2"/>
    <m/>
    <m/>
    <s v="Not Inhalation - ITI"/>
    <x v="4"/>
    <m/>
    <m/>
    <m/>
    <x v="0"/>
    <n v="0"/>
    <m/>
    <m/>
    <e v="#N/A"/>
    <e v="#N/A"/>
    <e v="#N/A"/>
    <e v="#N/A"/>
    <e v="#N/A"/>
    <e v="#N/A"/>
    <e v="#N/A"/>
    <e v="#N/A"/>
  </r>
  <r>
    <n v="688"/>
    <x v="1"/>
    <s v="OEB Template EK TB ND Combined.xlsx"/>
    <s v="tb6"/>
    <s v="10.1002/jat.2810"/>
    <s v="Ema, 2012"/>
    <m/>
    <x v="36"/>
    <x v="71"/>
    <x v="3"/>
    <m/>
    <m/>
    <m/>
    <m/>
    <m/>
    <m/>
    <m/>
    <m/>
    <m/>
    <m/>
    <m/>
    <m/>
    <m/>
    <m/>
    <m/>
    <m/>
    <m/>
    <m/>
    <m/>
    <m/>
    <m/>
    <m/>
    <m/>
    <x v="2"/>
    <m/>
    <m/>
    <s v="Not Inhalation - ITI"/>
    <x v="4"/>
    <m/>
    <m/>
    <m/>
    <x v="0"/>
    <n v="0"/>
    <m/>
    <m/>
    <e v="#N/A"/>
    <e v="#N/A"/>
    <e v="#N/A"/>
    <e v="#N/A"/>
    <e v="#N/A"/>
    <e v="#N/A"/>
    <e v="#N/A"/>
    <e v="#N/A"/>
  </r>
  <r>
    <n v="689"/>
    <x v="1"/>
    <s v="OEB Template EK TB ND Combined.xlsx"/>
    <s v="tb7"/>
    <s v="10.1007/s00204-015-1493-x"/>
    <s v="Jeong, 2016"/>
    <m/>
    <x v="27"/>
    <x v="161"/>
    <x v="3"/>
    <m/>
    <m/>
    <m/>
    <m/>
    <m/>
    <m/>
    <m/>
    <m/>
    <m/>
    <m/>
    <m/>
    <m/>
    <m/>
    <m/>
    <m/>
    <m/>
    <m/>
    <m/>
    <m/>
    <m/>
    <m/>
    <m/>
    <m/>
    <x v="2"/>
    <m/>
    <m/>
    <s v="Not Inhalation - PA"/>
    <x v="4"/>
    <m/>
    <m/>
    <m/>
    <x v="0"/>
    <n v="0"/>
    <m/>
    <m/>
    <e v="#N/A"/>
    <e v="#N/A"/>
    <e v="#N/A"/>
    <e v="#N/A"/>
    <e v="#N/A"/>
    <e v="#N/A"/>
    <e v="#N/A"/>
    <e v="#N/A"/>
  </r>
  <r>
    <n v="690"/>
    <x v="1"/>
    <s v="OEB Template EK TB ND Combined.xlsx"/>
    <s v="tb8"/>
    <s v="10.1186/s12989-016-0148-2"/>
    <s v="Saber, 2016"/>
    <m/>
    <x v="36"/>
    <x v="162"/>
    <x v="3"/>
    <m/>
    <m/>
    <m/>
    <m/>
    <m/>
    <m/>
    <m/>
    <m/>
    <m/>
    <m/>
    <m/>
    <m/>
    <m/>
    <m/>
    <m/>
    <m/>
    <m/>
    <m/>
    <m/>
    <m/>
    <m/>
    <m/>
    <m/>
    <x v="2"/>
    <m/>
    <m/>
    <s v="Not Inhalation - ITI"/>
    <x v="4"/>
    <m/>
    <m/>
    <m/>
    <x v="0"/>
    <n v="0"/>
    <m/>
    <m/>
    <e v="#N/A"/>
    <e v="#N/A"/>
    <e v="#N/A"/>
    <e v="#N/A"/>
    <e v="#N/A"/>
    <e v="#N/A"/>
    <e v="#N/A"/>
    <e v="#N/A"/>
  </r>
  <r>
    <n v="691"/>
    <x v="1"/>
    <s v="OEB Template EK TB ND Combined.xlsx"/>
    <s v="tb9"/>
    <s v="10.1177/0960327116666650"/>
    <s v="Chang, 2017"/>
    <m/>
    <x v="69"/>
    <x v="163"/>
    <x v="3"/>
    <m/>
    <m/>
    <m/>
    <m/>
    <m/>
    <m/>
    <m/>
    <m/>
    <m/>
    <m/>
    <m/>
    <m/>
    <m/>
    <m/>
    <m/>
    <m/>
    <m/>
    <m/>
    <m/>
    <m/>
    <m/>
    <m/>
    <m/>
    <x v="2"/>
    <m/>
    <m/>
    <s v="Not Inhalation - ITI"/>
    <x v="4"/>
    <m/>
    <m/>
    <m/>
    <x v="1"/>
    <n v="0"/>
    <m/>
    <m/>
    <e v="#N/A"/>
    <e v="#N/A"/>
    <e v="#N/A"/>
    <e v="#N/A"/>
    <e v="#N/A"/>
    <e v="#N/A"/>
    <e v="#N/A"/>
    <e v="#N/A"/>
  </r>
  <r>
    <n v="692"/>
    <x v="1"/>
    <s v="OEB Template EK TB ND Combined.xlsx"/>
    <s v="tb10"/>
    <s v="10.1002/jat.3564"/>
    <s v="Park, 2017"/>
    <m/>
    <x v="73"/>
    <x v="164"/>
    <x v="3"/>
    <m/>
    <m/>
    <m/>
    <m/>
    <m/>
    <m/>
    <m/>
    <m/>
    <m/>
    <m/>
    <m/>
    <m/>
    <m/>
    <m/>
    <m/>
    <m/>
    <m/>
    <m/>
    <m/>
    <m/>
    <m/>
    <m/>
    <m/>
    <x v="2"/>
    <m/>
    <m/>
    <s v="Not Inhalation - ITI"/>
    <x v="4"/>
    <m/>
    <m/>
    <m/>
    <x v="1"/>
    <n v="0"/>
    <m/>
    <m/>
    <e v="#N/A"/>
    <e v="#N/A"/>
    <e v="#N/A"/>
    <e v="#N/A"/>
    <e v="#N/A"/>
    <e v="#N/A"/>
    <e v="#N/A"/>
    <e v="#N/A"/>
  </r>
  <r>
    <n v="693"/>
    <x v="1"/>
    <s v="OEB Template EK TB ND Combined.xlsx"/>
    <s v="tb11"/>
    <s v="10.1038/s41598-018-22556-7"/>
    <s v="Lai, 2017"/>
    <m/>
    <x v="70"/>
    <x v="165"/>
    <x v="3"/>
    <m/>
    <m/>
    <m/>
    <m/>
    <m/>
    <m/>
    <m/>
    <m/>
    <m/>
    <m/>
    <m/>
    <m/>
    <m/>
    <m/>
    <m/>
    <m/>
    <m/>
    <m/>
    <m/>
    <m/>
    <m/>
    <m/>
    <m/>
    <x v="2"/>
    <m/>
    <m/>
    <s v="Not Inhalation - Intranasal instillation"/>
    <x v="4"/>
    <m/>
    <m/>
    <m/>
    <x v="1"/>
    <n v="0"/>
    <m/>
    <m/>
    <e v="#N/A"/>
    <e v="#N/A"/>
    <e v="#N/A"/>
    <e v="#N/A"/>
    <e v="#N/A"/>
    <e v="#N/A"/>
    <e v="#N/A"/>
    <e v="#N/A"/>
  </r>
  <r>
    <n v="694"/>
    <x v="1"/>
    <s v="OEB Template EK TB ND Combined.xlsx"/>
    <s v="tb12"/>
    <s v="https://doi.org/10.1016/j.ecoenv.2018.07.076"/>
    <s v="Zheng, 2018"/>
    <m/>
    <x v="74"/>
    <x v="166"/>
    <x v="3"/>
    <m/>
    <m/>
    <m/>
    <m/>
    <m/>
    <m/>
    <m/>
    <m/>
    <m/>
    <m/>
    <m/>
    <m/>
    <m/>
    <m/>
    <m/>
    <m/>
    <m/>
    <m/>
    <m/>
    <m/>
    <m/>
    <m/>
    <m/>
    <x v="2"/>
    <m/>
    <m/>
    <s v="Not Inhalation - OA"/>
    <x v="4"/>
    <m/>
    <m/>
    <m/>
    <x v="1"/>
    <n v="0"/>
    <m/>
    <m/>
    <e v="#N/A"/>
    <e v="#N/A"/>
    <e v="#N/A"/>
    <e v="#N/A"/>
    <e v="#N/A"/>
    <e v="#N/A"/>
    <e v="#N/A"/>
    <e v="#N/A"/>
  </r>
  <r>
    <n v="695"/>
    <x v="1"/>
    <s v="OEB Template EK TB ND Combined.xlsx"/>
    <s v="tb13"/>
    <s v="https://doi.org/10.1016/j.lfs.2019.116741"/>
    <s v="Liu, 2019"/>
    <m/>
    <x v="4"/>
    <x v="167"/>
    <x v="3"/>
    <m/>
    <m/>
    <m/>
    <m/>
    <m/>
    <m/>
    <m/>
    <m/>
    <m/>
    <m/>
    <m/>
    <m/>
    <m/>
    <m/>
    <m/>
    <m/>
    <m/>
    <m/>
    <m/>
    <m/>
    <m/>
    <m/>
    <m/>
    <x v="2"/>
    <m/>
    <m/>
    <s v="Not Inhalation - Intranasal instillation"/>
    <x v="4"/>
    <m/>
    <m/>
    <m/>
    <x v="0"/>
    <n v="0"/>
    <m/>
    <m/>
    <e v="#N/A"/>
    <e v="#N/A"/>
    <e v="#N/A"/>
    <e v="#N/A"/>
    <e v="#N/A"/>
    <e v="#N/A"/>
    <e v="#N/A"/>
    <e v="#N/A"/>
  </r>
  <r>
    <n v="696"/>
    <x v="1"/>
    <s v="OEB Template EK TB ND Combined.xlsx"/>
    <s v="tb14"/>
    <s v="10.1166/jnn.2020.18571"/>
    <s v="Gouveia, 2020"/>
    <m/>
    <x v="72"/>
    <x v="168"/>
    <x v="3"/>
    <m/>
    <m/>
    <m/>
    <m/>
    <m/>
    <m/>
    <m/>
    <m/>
    <m/>
    <m/>
    <m/>
    <m/>
    <m/>
    <m/>
    <m/>
    <m/>
    <m/>
    <m/>
    <m/>
    <m/>
    <m/>
    <m/>
    <m/>
    <x v="2"/>
    <m/>
    <m/>
    <s v="Duration too short - only 26 days"/>
    <x v="4"/>
    <m/>
    <m/>
    <m/>
    <x v="1"/>
    <n v="0"/>
    <m/>
    <m/>
    <e v="#N/A"/>
    <e v="#N/A"/>
    <e v="#N/A"/>
    <e v="#N/A"/>
    <e v="#N/A"/>
    <e v="#N/A"/>
    <e v="#N/A"/>
    <e v="#N/A"/>
  </r>
  <r>
    <n v="697"/>
    <x v="1"/>
    <s v="OEB Template EK TB ND Combined.xlsx"/>
    <s v="tb15"/>
    <s v="https://doi.org/10.1186/s12989-021-00398-y"/>
    <s v="Annangi, 2021"/>
    <m/>
    <x v="66"/>
    <x v="130"/>
    <x v="3"/>
    <m/>
    <m/>
    <m/>
    <m/>
    <m/>
    <m/>
    <m/>
    <m/>
    <m/>
    <m/>
    <m/>
    <m/>
    <m/>
    <m/>
    <m/>
    <m/>
    <m/>
    <m/>
    <m/>
    <m/>
    <m/>
    <m/>
    <m/>
    <x v="2"/>
    <m/>
    <m/>
    <s v="Not Inhalation - OA"/>
    <x v="4"/>
    <m/>
    <m/>
    <m/>
    <x v="1"/>
    <n v="0"/>
    <m/>
    <m/>
    <e v="#N/A"/>
    <e v="#N/A"/>
    <e v="#N/A"/>
    <e v="#N/A"/>
    <e v="#N/A"/>
    <e v="#N/A"/>
    <e v="#N/A"/>
    <e v="#N/A"/>
  </r>
  <r>
    <n v="698"/>
    <x v="1"/>
    <s v="OEB Template EK TB ND Combined.xlsx"/>
    <s v="tb16"/>
    <s v="10.1093/toxsci/kfg243"/>
    <s v="Lam, 2004"/>
    <m/>
    <x v="36"/>
    <x v="70"/>
    <x v="3"/>
    <m/>
    <m/>
    <m/>
    <m/>
    <m/>
    <m/>
    <m/>
    <m/>
    <m/>
    <m/>
    <m/>
    <m/>
    <m/>
    <m/>
    <m/>
    <m/>
    <m/>
    <m/>
    <m/>
    <m/>
    <m/>
    <m/>
    <m/>
    <x v="2"/>
    <m/>
    <m/>
    <s v="Not Inhalation - ITI"/>
    <x v="4"/>
    <m/>
    <m/>
    <m/>
    <x v="0"/>
    <n v="0"/>
    <m/>
    <m/>
    <e v="#N/A"/>
    <e v="#N/A"/>
    <e v="#N/A"/>
    <e v="#N/A"/>
    <e v="#N/A"/>
    <e v="#N/A"/>
    <e v="#N/A"/>
    <e v="#N/A"/>
  </r>
  <r>
    <n v="699"/>
    <x v="1"/>
    <s v="OEB Template EK TB ND Combined.xlsx"/>
    <s v="tb17"/>
    <s v="https://doi.org/10.1080/08958370701874671"/>
    <s v="Sung, 2008"/>
    <m/>
    <x v="75"/>
    <x v="169"/>
    <x v="1"/>
    <m/>
    <s v="90 days"/>
    <s v="Lung"/>
    <m/>
    <s v="Rat"/>
    <s v="Sprague-Dawley"/>
    <s v="male"/>
    <m/>
    <m/>
    <m/>
    <m/>
    <m/>
    <m/>
    <m/>
    <m/>
    <m/>
    <m/>
    <m/>
    <m/>
    <m/>
    <m/>
    <m/>
    <m/>
    <x v="2"/>
    <m/>
    <m/>
    <s v="Did not present statistical analysis of lung tissue histopathology"/>
    <x v="4"/>
    <m/>
    <m/>
    <m/>
    <x v="1"/>
    <n v="0"/>
    <m/>
    <m/>
    <s v="N"/>
    <s v="Y"/>
    <s v="N"/>
    <s v="N"/>
    <n v="0"/>
    <n v="1"/>
    <n v="0"/>
    <n v="0"/>
  </r>
  <r>
    <n v="700"/>
    <x v="1"/>
    <s v="OEB Template EK TB ND Combined.xlsx"/>
    <s v="tb17"/>
    <s v="https://doi.org/10.1080/08958370701874671"/>
    <s v="Sung, 2008"/>
    <m/>
    <x v="75"/>
    <x v="169"/>
    <x v="1"/>
    <m/>
    <s v="90 days"/>
    <s v="Lung"/>
    <m/>
    <s v="Rat"/>
    <s v="Sprague-Dawley"/>
    <s v="Female"/>
    <m/>
    <m/>
    <m/>
    <m/>
    <m/>
    <m/>
    <m/>
    <m/>
    <m/>
    <m/>
    <m/>
    <m/>
    <m/>
    <m/>
    <m/>
    <m/>
    <x v="2"/>
    <m/>
    <m/>
    <s v="Did not present statistical analysis of lung tissue histopathology"/>
    <x v="4"/>
    <m/>
    <m/>
    <m/>
    <x v="1"/>
    <n v="0"/>
    <m/>
    <m/>
    <s v="N"/>
    <s v="Y"/>
    <s v="N"/>
    <s v="N"/>
    <n v="0"/>
    <n v="1"/>
    <n v="0"/>
    <n v="0"/>
  </r>
  <r>
    <n v="701"/>
    <x v="1"/>
    <s v="OEB Template EK TB ND Combined.xlsx"/>
    <s v="tb18"/>
    <s v="10.1016/j.toxlet.2008.07.020"/>
    <s v="Yang, 2008"/>
    <m/>
    <x v="36"/>
    <x v="70"/>
    <x v="3"/>
    <m/>
    <m/>
    <m/>
    <m/>
    <m/>
    <m/>
    <m/>
    <m/>
    <m/>
    <m/>
    <m/>
    <m/>
    <m/>
    <m/>
    <m/>
    <m/>
    <m/>
    <m/>
    <m/>
    <m/>
    <m/>
    <m/>
    <m/>
    <x v="2"/>
    <m/>
    <m/>
    <s v="Not Inhalation - IV"/>
    <x v="4"/>
    <m/>
    <m/>
    <m/>
    <x v="0"/>
    <n v="0"/>
    <m/>
    <m/>
    <e v="#N/A"/>
    <e v="#N/A"/>
    <e v="#N/A"/>
    <e v="#N/A"/>
    <e v="#N/A"/>
    <e v="#N/A"/>
    <e v="#N/A"/>
    <e v="#N/A"/>
  </r>
  <r>
    <n v="702"/>
    <x v="1"/>
    <s v="OEB Template EK TB ND Combined.xlsx"/>
    <s v="tb19"/>
    <s v="NA"/>
    <s v="Aiso, 2010"/>
    <m/>
    <x v="36"/>
    <x v="71"/>
    <x v="3"/>
    <m/>
    <m/>
    <m/>
    <m/>
    <m/>
    <m/>
    <m/>
    <m/>
    <m/>
    <m/>
    <m/>
    <m/>
    <m/>
    <m/>
    <m/>
    <m/>
    <m/>
    <m/>
    <m/>
    <m/>
    <m/>
    <m/>
    <m/>
    <x v="2"/>
    <m/>
    <m/>
    <s v="Not Inhalation - ITI"/>
    <x v="4"/>
    <m/>
    <m/>
    <m/>
    <x v="0"/>
    <n v="0"/>
    <m/>
    <m/>
    <e v="#N/A"/>
    <e v="#N/A"/>
    <e v="#N/A"/>
    <e v="#N/A"/>
    <e v="#N/A"/>
    <e v="#N/A"/>
    <e v="#N/A"/>
    <e v="#N/A"/>
  </r>
  <r>
    <n v="703"/>
    <x v="1"/>
    <s v="OEB Template EK TB ND Combined.xlsx"/>
    <s v="tb20"/>
    <s v="http://www.particleandfibretoxicology.com/content/9/1/4"/>
    <s v="Saber, 2012"/>
    <m/>
    <x v="62"/>
    <x v="170"/>
    <x v="3"/>
    <m/>
    <m/>
    <m/>
    <m/>
    <m/>
    <m/>
    <m/>
    <m/>
    <m/>
    <m/>
    <m/>
    <m/>
    <m/>
    <m/>
    <m/>
    <m/>
    <m/>
    <m/>
    <m/>
    <m/>
    <m/>
    <m/>
    <m/>
    <x v="2"/>
    <m/>
    <m/>
    <s v="Not Inhalation- ITI"/>
    <x v="4"/>
    <m/>
    <m/>
    <m/>
    <x v="1"/>
    <n v="0"/>
    <m/>
    <m/>
    <e v="#N/A"/>
    <e v="#N/A"/>
    <e v="#N/A"/>
    <e v="#N/A"/>
    <e v="#N/A"/>
    <e v="#N/A"/>
    <e v="#N/A"/>
    <e v="#N/A"/>
  </r>
  <r>
    <n v="704"/>
    <x v="1"/>
    <s v="OEB Template EK TB ND Combined.xlsx"/>
    <s v="tb21"/>
    <s v="10.1007/s00204-013-1116-3"/>
    <s v="Ronzani, 2014"/>
    <m/>
    <x v="36"/>
    <x v="71"/>
    <x v="3"/>
    <m/>
    <m/>
    <m/>
    <m/>
    <m/>
    <m/>
    <m/>
    <m/>
    <m/>
    <m/>
    <m/>
    <m/>
    <m/>
    <m/>
    <m/>
    <m/>
    <m/>
    <m/>
    <m/>
    <m/>
    <m/>
    <m/>
    <m/>
    <x v="2"/>
    <m/>
    <m/>
    <s v="Not Inhalation - intranasal instillation"/>
    <x v="4"/>
    <m/>
    <m/>
    <m/>
    <x v="0"/>
    <n v="0"/>
    <m/>
    <m/>
    <e v="#N/A"/>
    <e v="#N/A"/>
    <e v="#N/A"/>
    <e v="#N/A"/>
    <e v="#N/A"/>
    <e v="#N/A"/>
    <e v="#N/A"/>
    <e v="#N/A"/>
  </r>
  <r>
    <n v="705"/>
    <x v="1"/>
    <s v="OEB Template EK TB ND Combined.xlsx"/>
    <s v="tb22"/>
    <s v="doi: 10.1093/toxsci/kfu187"/>
    <s v="Snow, 2014"/>
    <m/>
    <x v="66"/>
    <x v="171"/>
    <x v="3"/>
    <m/>
    <m/>
    <m/>
    <m/>
    <m/>
    <m/>
    <m/>
    <m/>
    <m/>
    <m/>
    <m/>
    <m/>
    <m/>
    <m/>
    <m/>
    <m/>
    <m/>
    <m/>
    <m/>
    <m/>
    <m/>
    <m/>
    <m/>
    <x v="2"/>
    <m/>
    <m/>
    <s v="Duration too short - only 2 days"/>
    <x v="4"/>
    <m/>
    <m/>
    <m/>
    <x v="1"/>
    <n v="0"/>
    <m/>
    <m/>
    <e v="#N/A"/>
    <e v="#N/A"/>
    <e v="#N/A"/>
    <e v="#N/A"/>
    <e v="#N/A"/>
    <e v="#N/A"/>
    <e v="#N/A"/>
    <e v="#N/A"/>
  </r>
  <r>
    <n v="706"/>
    <x v="1"/>
    <s v="OEB Template EK TB ND Combined.xlsx"/>
    <s v="tb23"/>
    <s v="10.3390/ijms16010660"/>
    <s v="Wu, 2015"/>
    <m/>
    <x v="76"/>
    <x v="141"/>
    <x v="3"/>
    <m/>
    <m/>
    <m/>
    <m/>
    <m/>
    <m/>
    <m/>
    <m/>
    <m/>
    <m/>
    <m/>
    <m/>
    <m/>
    <m/>
    <m/>
    <m/>
    <m/>
    <m/>
    <m/>
    <m/>
    <m/>
    <m/>
    <m/>
    <x v="2"/>
    <m/>
    <m/>
    <s v="Not Inhalation - PA"/>
    <x v="4"/>
    <m/>
    <m/>
    <m/>
    <x v="1"/>
    <n v="0"/>
    <m/>
    <m/>
    <e v="#N/A"/>
    <e v="#N/A"/>
    <e v="#N/A"/>
    <e v="#N/A"/>
    <e v="#N/A"/>
    <e v="#N/A"/>
    <e v="#N/A"/>
    <e v="#N/A"/>
  </r>
  <r>
    <n v="707"/>
    <x v="1"/>
    <s v="OEB Template EK TB ND Combined.xlsx"/>
    <s v="tb24"/>
    <s v="10.1177/1535370216665173"/>
    <s v="Prajapati, 2017"/>
    <m/>
    <x v="77"/>
    <x v="172"/>
    <x v="3"/>
    <m/>
    <m/>
    <m/>
    <m/>
    <m/>
    <m/>
    <m/>
    <m/>
    <m/>
    <m/>
    <m/>
    <m/>
    <m/>
    <m/>
    <m/>
    <m/>
    <m/>
    <m/>
    <m/>
    <m/>
    <m/>
    <m/>
    <m/>
    <x v="2"/>
    <m/>
    <m/>
    <s v="Not rodent - hamster study"/>
    <x v="4"/>
    <m/>
    <m/>
    <m/>
    <x v="1"/>
    <n v="0"/>
    <m/>
    <m/>
    <e v="#N/A"/>
    <e v="#N/A"/>
    <e v="#N/A"/>
    <e v="#N/A"/>
    <e v="#N/A"/>
    <e v="#N/A"/>
    <e v="#N/A"/>
    <e v="#N/A"/>
  </r>
  <r>
    <n v="708"/>
    <x v="1"/>
    <s v="OEB Template EK TB ND Combined.xlsx"/>
    <s v="tb25"/>
    <s v="10.1539/joh.16-0184-OA"/>
    <s v="Senoh, 2017"/>
    <m/>
    <x v="69"/>
    <x v="163"/>
    <x v="3"/>
    <m/>
    <m/>
    <m/>
    <m/>
    <m/>
    <m/>
    <m/>
    <m/>
    <m/>
    <m/>
    <m/>
    <m/>
    <m/>
    <m/>
    <m/>
    <m/>
    <m/>
    <m/>
    <m/>
    <m/>
    <m/>
    <m/>
    <m/>
    <x v="2"/>
    <m/>
    <m/>
    <s v="Not Inhalation - ITI"/>
    <x v="4"/>
    <m/>
    <m/>
    <m/>
    <x v="1"/>
    <n v="0"/>
    <m/>
    <m/>
    <e v="#N/A"/>
    <e v="#N/A"/>
    <e v="#N/A"/>
    <e v="#N/A"/>
    <e v="#N/A"/>
    <e v="#N/A"/>
    <e v="#N/A"/>
    <e v="#N/A"/>
  </r>
  <r>
    <n v="709"/>
    <x v="1"/>
    <s v="OEB Template EK TB ND Combined.xlsx"/>
    <s v="tb26"/>
    <s v="10.1093/toxsci/kfx006"/>
    <s v="Relier, 2017"/>
    <m/>
    <x v="62"/>
    <x v="173"/>
    <x v="3"/>
    <m/>
    <m/>
    <m/>
    <m/>
    <m/>
    <m/>
    <m/>
    <m/>
    <m/>
    <m/>
    <m/>
    <m/>
    <m/>
    <m/>
    <m/>
    <m/>
    <m/>
    <m/>
    <m/>
    <m/>
    <m/>
    <m/>
    <m/>
    <x v="2"/>
    <m/>
    <m/>
    <s v="Not Inhalation - ITI"/>
    <x v="4"/>
    <m/>
    <m/>
    <m/>
    <x v="1"/>
    <n v="0"/>
    <m/>
    <m/>
    <e v="#N/A"/>
    <e v="#N/A"/>
    <e v="#N/A"/>
    <e v="#N/A"/>
    <e v="#N/A"/>
    <e v="#N/A"/>
    <e v="#N/A"/>
    <e v="#N/A"/>
  </r>
  <r>
    <n v="710"/>
    <x v="1"/>
    <s v="OEB Template EK TB ND Combined.xlsx"/>
    <s v="tb27"/>
    <s v="10.1186/s12989-017-0204-6"/>
    <s v="Schwotzer, 2017"/>
    <s v="Y"/>
    <x v="66"/>
    <x v="130"/>
    <x v="1"/>
    <m/>
    <s v="90 days"/>
    <s v="Lung"/>
    <s v="Histopathology - interstitial fibrosis"/>
    <s v="Rat"/>
    <s v="Wistar"/>
    <s v="Female"/>
    <n v="3"/>
    <m/>
    <m/>
    <m/>
    <s v="mg/m3"/>
    <m/>
    <m/>
    <m/>
    <m/>
    <m/>
    <m/>
    <m/>
    <m/>
    <m/>
    <m/>
    <m/>
    <x v="2"/>
    <m/>
    <m/>
    <s v="Originally identified article was Schwotzer 2018 (DOI: 10.1186/s12951-018-0343-4), but that was the part of the study that only reported the gene expression data.  Fibrosis data from this study was presented in different paper (which is what is referenced here).  However, histopathology data was done in a time-course study at only one dose - recorded at what post exposure timeframe the dose went from non-significant to significant"/>
    <x v="4"/>
    <s v="28 days"/>
    <n v="3"/>
    <m/>
    <x v="1"/>
    <n v="0"/>
    <m/>
    <m/>
    <s v="N"/>
    <s v="Y"/>
    <s v="N"/>
    <s v="N"/>
    <n v="0"/>
    <n v="1"/>
    <n v="0"/>
    <n v="0"/>
  </r>
  <r>
    <n v="711"/>
    <x v="1"/>
    <s v="OEB Template EK TB ND Combined.xlsx"/>
    <s v="tb27"/>
    <s v="10.1186/s12989-017-0204-6"/>
    <s v="Schwotzer, 2017"/>
    <s v="Y"/>
    <x v="66"/>
    <x v="130"/>
    <x v="1"/>
    <m/>
    <s v="90 days"/>
    <s v="Lung"/>
    <s v="Histopathology - interstitial fibrosis"/>
    <s v="Rat"/>
    <s v="Wistar"/>
    <s v="Female"/>
    <m/>
    <n v="3"/>
    <m/>
    <m/>
    <s v="mg/m3"/>
    <m/>
    <m/>
    <m/>
    <m/>
    <m/>
    <m/>
    <m/>
    <m/>
    <m/>
    <m/>
    <m/>
    <x v="2"/>
    <m/>
    <m/>
    <s v="Originally identified article was Schwotzer 2018 (DOI: 10.1186/s12951-018-0343-4), but that was the part of the study that only reported the gene expression data.  Fibrosis data from this study was presented in different paper (which is what is referenced here).  However, histopathology data was done in a time-course study at only one dose - recorded at what post exposure timeframe the dose went from non-significant to significant"/>
    <x v="4"/>
    <s v="90 days"/>
    <n v="3"/>
    <m/>
    <x v="1"/>
    <n v="0"/>
    <m/>
    <m/>
    <s v="N"/>
    <s v="Y"/>
    <s v="N"/>
    <s v="N"/>
    <n v="0"/>
    <n v="1"/>
    <n v="0"/>
    <n v="0"/>
  </r>
  <r>
    <n v="712"/>
    <x v="1"/>
    <s v="OEB Template EK TB ND Combined.xlsx"/>
    <s v="tb28"/>
    <s v="NA"/>
    <s v="Suker, 2018"/>
    <m/>
    <x v="62"/>
    <x v="55"/>
    <x v="3"/>
    <m/>
    <m/>
    <m/>
    <m/>
    <m/>
    <m/>
    <m/>
    <m/>
    <m/>
    <m/>
    <m/>
    <m/>
    <m/>
    <m/>
    <m/>
    <m/>
    <m/>
    <m/>
    <m/>
    <m/>
    <m/>
    <m/>
    <m/>
    <x v="2"/>
    <m/>
    <m/>
    <s v="Not Inhalation - ITI"/>
    <x v="4"/>
    <m/>
    <m/>
    <m/>
    <x v="1"/>
    <n v="0"/>
    <m/>
    <m/>
    <e v="#N/A"/>
    <e v="#N/A"/>
    <e v="#N/A"/>
    <e v="#N/A"/>
    <e v="#N/A"/>
    <e v="#N/A"/>
    <e v="#N/A"/>
    <e v="#N/A"/>
  </r>
  <r>
    <n v="713"/>
    <x v="1"/>
    <s v="OEB Template EK TB ND Combined.xlsx"/>
    <s v="tb29"/>
    <s v="10.1111/bcpt.13119"/>
    <s v="Knudsen, 2018"/>
    <m/>
    <x v="36"/>
    <x v="71"/>
    <x v="3"/>
    <m/>
    <m/>
    <m/>
    <m/>
    <m/>
    <m/>
    <m/>
    <m/>
    <m/>
    <m/>
    <m/>
    <m/>
    <m/>
    <m/>
    <m/>
    <m/>
    <m/>
    <m/>
    <m/>
    <m/>
    <m/>
    <m/>
    <m/>
    <x v="2"/>
    <m/>
    <m/>
    <s v="Not Inhalation - ITI"/>
    <x v="4"/>
    <m/>
    <m/>
    <m/>
    <x v="0"/>
    <n v="0"/>
    <m/>
    <m/>
    <e v="#N/A"/>
    <e v="#N/A"/>
    <e v="#N/A"/>
    <e v="#N/A"/>
    <e v="#N/A"/>
    <e v="#N/A"/>
    <e v="#N/A"/>
    <e v="#N/A"/>
  </r>
  <r>
    <n v="714"/>
    <x v="1"/>
    <s v="OEB Template EK TB ND Combined.xlsx"/>
    <s v="tb30"/>
    <s v="https://doi.org/10.1371/journal._x000a_pone.0205702"/>
    <s v="Otsuka, 2018"/>
    <m/>
    <x v="36"/>
    <x v="71"/>
    <x v="3"/>
    <m/>
    <m/>
    <m/>
    <m/>
    <m/>
    <m/>
    <m/>
    <m/>
    <m/>
    <m/>
    <m/>
    <m/>
    <m/>
    <m/>
    <m/>
    <m/>
    <m/>
    <m/>
    <m/>
    <m/>
    <m/>
    <m/>
    <m/>
    <x v="2"/>
    <m/>
    <m/>
    <s v="Duration too short - 1/week for 5 weeks"/>
    <x v="4"/>
    <m/>
    <m/>
    <m/>
    <x v="0"/>
    <n v="0"/>
    <m/>
    <m/>
    <e v="#N/A"/>
    <e v="#N/A"/>
    <e v="#N/A"/>
    <e v="#N/A"/>
    <e v="#N/A"/>
    <e v="#N/A"/>
    <e v="#N/A"/>
    <e v="#N/A"/>
  </r>
  <r>
    <n v="715"/>
    <x v="1"/>
    <s v="OEB Template EK TB ND Combined.xlsx"/>
    <s v="tb31"/>
    <s v="https://doi.org/10.1016/j.envpol.2019.06.092"/>
    <s v="Cui, 2019"/>
    <m/>
    <x v="48"/>
    <x v="174"/>
    <x v="3"/>
    <m/>
    <m/>
    <m/>
    <m/>
    <m/>
    <m/>
    <m/>
    <m/>
    <m/>
    <m/>
    <m/>
    <m/>
    <m/>
    <m/>
    <m/>
    <m/>
    <m/>
    <m/>
    <m/>
    <m/>
    <m/>
    <m/>
    <m/>
    <x v="2"/>
    <m/>
    <m/>
    <s v="Not Inhalation - ITI"/>
    <x v="4"/>
    <m/>
    <m/>
    <m/>
    <x v="0"/>
    <n v="0"/>
    <m/>
    <m/>
    <e v="#N/A"/>
    <e v="#N/A"/>
    <e v="#N/A"/>
    <e v="#N/A"/>
    <e v="#N/A"/>
    <e v="#N/A"/>
    <e v="#N/A"/>
    <e v="#N/A"/>
  </r>
  <r>
    <n v="716"/>
    <x v="1"/>
    <s v="OEB Template EK TB ND Combined.xlsx"/>
    <s v="tb32"/>
    <s v="10.1002/jat.4079"/>
    <s v="Qian, 2020"/>
    <m/>
    <x v="66"/>
    <x v="175"/>
    <x v="3"/>
    <m/>
    <m/>
    <m/>
    <m/>
    <m/>
    <m/>
    <m/>
    <m/>
    <m/>
    <m/>
    <m/>
    <m/>
    <m/>
    <m/>
    <m/>
    <m/>
    <m/>
    <m/>
    <m/>
    <m/>
    <m/>
    <m/>
    <m/>
    <x v="2"/>
    <m/>
    <m/>
    <s v="Not Inhalation - ITI"/>
    <x v="4"/>
    <m/>
    <m/>
    <m/>
    <x v="1"/>
    <n v="0"/>
    <m/>
    <m/>
    <e v="#N/A"/>
    <e v="#N/A"/>
    <e v="#N/A"/>
    <e v="#N/A"/>
    <e v="#N/A"/>
    <e v="#N/A"/>
    <e v="#N/A"/>
    <e v="#N/A"/>
  </r>
  <r>
    <n v="717"/>
    <x v="1"/>
    <s v="OEB Template EK TB ND Combined.xlsx"/>
    <s v="tb33"/>
    <s v="10.1293/tox.2020-0064; J Toxicol Pathol 2021; 34: 57–71"/>
    <s v="Numano, 2021"/>
    <m/>
    <x v="36"/>
    <x v="71"/>
    <x v="3"/>
    <m/>
    <m/>
    <m/>
    <m/>
    <m/>
    <m/>
    <m/>
    <m/>
    <m/>
    <m/>
    <m/>
    <m/>
    <m/>
    <m/>
    <m/>
    <m/>
    <m/>
    <m/>
    <m/>
    <m/>
    <m/>
    <m/>
    <m/>
    <x v="2"/>
    <m/>
    <m/>
    <s v="Not Inhalation - ITI"/>
    <x v="4"/>
    <m/>
    <m/>
    <m/>
    <x v="0"/>
    <n v="0"/>
    <m/>
    <m/>
    <e v="#N/A"/>
    <e v="#N/A"/>
    <e v="#N/A"/>
    <e v="#N/A"/>
    <e v="#N/A"/>
    <e v="#N/A"/>
    <e v="#N/A"/>
    <e v="#N/A"/>
  </r>
  <r>
    <n v="718"/>
    <x v="0"/>
    <s v="OEB Studies to Check (from catOEL DB). [Adding fibrosis endpt]"/>
    <s v="edk fibrosis"/>
    <m/>
    <s v="Chu_2019"/>
    <m/>
    <x v="4"/>
    <x v="5"/>
    <x v="1"/>
    <s v="90 days"/>
    <s v="90 days"/>
    <s v="Lung"/>
    <s v="Focal fibrosis"/>
    <s v="Rat"/>
    <s v="Sprague-Dawley"/>
    <s v="M"/>
    <m/>
    <n v="30"/>
    <m/>
    <m/>
    <s v="mg/m3"/>
    <s v="N"/>
    <s v="N"/>
    <s v="Y"/>
    <s v="N"/>
    <s v="Divide LOAEL by 10;Units conversion needed;"/>
    <m/>
    <m/>
    <n v="3000"/>
    <m/>
    <m/>
    <s v="band C"/>
    <x v="1"/>
    <s v=""/>
    <m/>
    <m/>
    <x v="2"/>
    <m/>
    <s v="0, 30 mg/m3"/>
    <s v="Focal fibrosis (Figure 4). &quot;The degree of phagocytosed CB particles accumulation, inflammation, focal fibrosis, and other histopathologic changes in the lung of the rats in the recovery group was almost similar to the CB exposure group.&quot; (on p. 8 of 19) - So, the effects were persistent after the end of exposure. "/>
    <x v="0"/>
    <n v="3"/>
    <s v="LOAEL"/>
    <n v="3000"/>
    <s v="N"/>
    <s v="Y"/>
    <s v="N"/>
    <s v="N"/>
    <n v="0"/>
    <n v="1"/>
    <n v="0"/>
    <n v="0"/>
  </r>
  <r>
    <n v="719"/>
    <x v="0"/>
    <s v="Additional OEB Data"/>
    <s v="edk fibrosis"/>
    <m/>
    <s v="Johnston 2000"/>
    <s v="Y"/>
    <x v="1"/>
    <x v="22"/>
    <x v="0"/>
    <s v="13 weeks"/>
    <s v="13 weeks"/>
    <s v="Lung"/>
    <s v="Alveolar septal fibrosis"/>
    <s v="Rat"/>
    <s v="Fischer 344"/>
    <s v="M"/>
    <m/>
    <n v="3"/>
    <m/>
    <m/>
    <s v="mg/m3"/>
    <s v="N"/>
    <s v="N"/>
    <s v="Y"/>
    <s v="N"/>
    <s v="Divide LOAEL by 10;Units conversion needed;"/>
    <m/>
    <m/>
    <n v="300"/>
    <m/>
    <m/>
    <s v="band D"/>
    <x v="3"/>
    <s v=""/>
    <s v="Y"/>
    <m/>
    <x v="2"/>
    <m/>
    <m/>
    <m/>
    <x v="0"/>
    <n v="4"/>
    <s v="LOAEL"/>
    <n v="300"/>
    <s v="N"/>
    <s v="Y"/>
    <s v="N"/>
    <s v="N"/>
    <n v="0"/>
    <n v="1"/>
    <n v="0"/>
    <n v="0"/>
  </r>
  <r>
    <n v="720"/>
    <x v="0"/>
    <s v="Additional OEB Data"/>
    <s v="edk fibrosis"/>
    <m/>
    <s v="Johnston 2000"/>
    <s v="Y"/>
    <x v="1"/>
    <x v="23"/>
    <x v="1"/>
    <s v="13 weeks"/>
    <s v="13 weeks"/>
    <s v="Lung"/>
    <s v="Alveolar septal fibrosis"/>
    <s v="Rat"/>
    <s v="Fischer 344"/>
    <s v="M"/>
    <m/>
    <n v="50.4"/>
    <m/>
    <m/>
    <s v="mg/m3"/>
    <s v="N"/>
    <s v="N"/>
    <s v="Y"/>
    <s v="N"/>
    <s v="Divide LOAEL by 10;Units conversion needed;"/>
    <m/>
    <m/>
    <n v="5040"/>
    <m/>
    <m/>
    <s v="band B"/>
    <x v="0"/>
    <s v=""/>
    <s v="Y"/>
    <m/>
    <x v="2"/>
    <m/>
    <m/>
    <s v=" "/>
    <x v="0"/>
    <n v="2"/>
    <s v="LOAEL"/>
    <n v="5040"/>
    <s v="N"/>
    <s v="Y"/>
    <s v="N"/>
    <s v="N"/>
    <n v="0"/>
    <n v="1"/>
    <n v="0"/>
    <n v="0"/>
  </r>
  <r>
    <n v="721"/>
    <x v="2"/>
    <s v="OEB Template EK TB ND Combined.xlsx"/>
    <s v="edk fibrosis"/>
    <s v="10.1093/toxsci/kfp247"/>
    <s v="Pauluhn 2010"/>
    <m/>
    <x v="36"/>
    <x v="71"/>
    <x v="1"/>
    <m/>
    <s v="13 weeks"/>
    <s v="Lung"/>
    <s v="Alveolar interstitial (septal) thickening"/>
    <s v="Rat"/>
    <s v="Wistar"/>
    <s v="M"/>
    <n v="0.1"/>
    <n v="0.4"/>
    <m/>
    <m/>
    <s v="mg/m3"/>
    <s v="N"/>
    <s v="N"/>
    <s v="N"/>
    <s v="N"/>
    <s v="Units conversion needed;"/>
    <m/>
    <n v="100"/>
    <m/>
    <m/>
    <s v="band D"/>
    <m/>
    <x v="3"/>
    <m/>
    <m/>
    <m/>
    <x v="2"/>
    <s v="8 weeks"/>
    <s v="0, 0.1,0.4,1.5,6"/>
    <m/>
    <x v="0"/>
    <n v="4"/>
    <s v="NOAEL"/>
    <n v="100"/>
    <s v="N"/>
    <s v="Y"/>
    <s v="N"/>
    <s v="N"/>
    <n v="0"/>
    <n v="1"/>
    <n v="0"/>
    <n v="0"/>
  </r>
  <r>
    <n v="722"/>
    <x v="1"/>
    <s v="OEB Template EK TB ND Combined.xlsx"/>
    <s v="edk fibrosis"/>
    <s v="10.1093/toxsci/kfp247"/>
    <s v="Pauluhn 2010"/>
    <m/>
    <x v="36"/>
    <x v="71"/>
    <x v="1"/>
    <m/>
    <s v="13 weeks"/>
    <s v="Lung"/>
    <s v="Alveolar interstitial (septal) thickening"/>
    <s v="Rat"/>
    <s v="Wistar"/>
    <s v="M"/>
    <n v="0.1"/>
    <n v="0.4"/>
    <m/>
    <m/>
    <s v="mg/m3"/>
    <s v="N"/>
    <s v="N"/>
    <s v="N"/>
    <s v="N"/>
    <s v="Units conversion needed;"/>
    <m/>
    <n v="100"/>
    <m/>
    <m/>
    <s v="band D"/>
    <m/>
    <x v="3"/>
    <m/>
    <m/>
    <m/>
    <x v="2"/>
    <s v="13 weeks"/>
    <s v="0, 0.1,0.4,1.5,6"/>
    <m/>
    <x v="0"/>
    <n v="4"/>
    <m/>
    <m/>
    <s v="N"/>
    <s v="Y"/>
    <s v="N"/>
    <s v="N"/>
    <n v="0"/>
    <n v="1"/>
    <n v="0"/>
    <n v="0"/>
  </r>
  <r>
    <n v="723"/>
    <x v="1"/>
    <s v="OEB Template EK TB ND Combined.xlsx"/>
    <s v="edk fibrosis"/>
    <s v="10.1093/toxsci/kfp247"/>
    <s v="Pauluhn 2010"/>
    <m/>
    <x v="36"/>
    <x v="71"/>
    <x v="1"/>
    <m/>
    <s v="13 weeks"/>
    <s v="Lung"/>
    <s v="Alveolar interstitial (septal) thickening"/>
    <s v="Rat"/>
    <s v="Wistar"/>
    <s v="M"/>
    <n v="0.1"/>
    <n v="0.4"/>
    <m/>
    <m/>
    <s v="mg/m3"/>
    <s v="N"/>
    <s v="N"/>
    <s v="N"/>
    <s v="N"/>
    <s v="Units conversion needed;"/>
    <m/>
    <n v="100"/>
    <m/>
    <m/>
    <s v="band D"/>
    <m/>
    <x v="3"/>
    <m/>
    <m/>
    <m/>
    <x v="2"/>
    <s v="17 weeks"/>
    <s v="0, 0.1,0.4,1.5,6"/>
    <m/>
    <x v="0"/>
    <n v="4"/>
    <m/>
    <m/>
    <s v="N"/>
    <s v="Y"/>
    <s v="N"/>
    <s v="N"/>
    <n v="0"/>
    <n v="1"/>
    <n v="0"/>
    <n v="0"/>
  </r>
  <r>
    <n v="724"/>
    <x v="1"/>
    <s v="OEB Template EK TB ND Combined.xlsx"/>
    <s v="edk fibrosis"/>
    <s v="10.1093/toxsci/kfp247"/>
    <s v="Pauluhn 2010"/>
    <m/>
    <x v="36"/>
    <x v="71"/>
    <x v="1"/>
    <m/>
    <s v="13 weeks"/>
    <s v="Lung"/>
    <s v="Alveolar interstitial (septal) thickening"/>
    <s v="Rat"/>
    <s v="Wistar"/>
    <s v="M"/>
    <n v="0.1"/>
    <n v="0.4"/>
    <m/>
    <m/>
    <s v="mg/m3"/>
    <s v="N"/>
    <s v="N"/>
    <s v="N"/>
    <s v="N"/>
    <s v="Units conversion needed;"/>
    <m/>
    <n v="100"/>
    <m/>
    <m/>
    <s v="band D"/>
    <m/>
    <x v="3"/>
    <m/>
    <m/>
    <m/>
    <x v="2"/>
    <s v="26 weeks"/>
    <s v="0, 0.1,0.4,1.5,6"/>
    <m/>
    <x v="0"/>
    <n v="4"/>
    <m/>
    <m/>
    <s v="N"/>
    <s v="Y"/>
    <s v="N"/>
    <s v="N"/>
    <n v="0"/>
    <n v="1"/>
    <n v="0"/>
    <n v="0"/>
  </r>
  <r>
    <n v="725"/>
    <x v="1"/>
    <s v="OEB Template EK TB ND Combined.xlsx"/>
    <s v="edk fibrosis"/>
    <s v="10.1093/toxsci/kfp247"/>
    <s v="Pauluhn 2010"/>
    <m/>
    <x v="36"/>
    <x v="71"/>
    <x v="1"/>
    <m/>
    <s v="13 weeks"/>
    <s v="Lung"/>
    <s v="Alveolar interstitial (septal) thickening"/>
    <s v="Rat"/>
    <s v="Wistar"/>
    <s v="M"/>
    <n v="0.1"/>
    <n v="0.4"/>
    <m/>
    <m/>
    <s v="mg/m3"/>
    <s v="N"/>
    <s v="N"/>
    <s v="N"/>
    <s v="N"/>
    <s v="Units conversion needed;"/>
    <m/>
    <n v="100"/>
    <m/>
    <m/>
    <s v="band D"/>
    <m/>
    <x v="3"/>
    <m/>
    <m/>
    <m/>
    <x v="2"/>
    <s v="39 weeks"/>
    <s v="0, 0.1,0.4,1.5,6"/>
    <m/>
    <x v="0"/>
    <n v="4"/>
    <m/>
    <m/>
    <s v="N"/>
    <s v="Y"/>
    <s v="N"/>
    <s v="N"/>
    <n v="0"/>
    <n v="1"/>
    <n v="0"/>
    <n v="0"/>
  </r>
  <r>
    <n v="726"/>
    <x v="1"/>
    <s v="MeOx, Alumunium"/>
    <s v="edk fibrosis"/>
    <s v="doi:10.1093/toxsci/kfp046"/>
    <s v="Pauluhn 2009"/>
    <m/>
    <x v="48"/>
    <x v="176"/>
    <x v="1"/>
    <s v="4 wk (6 hr/d, 5 days/wk)"/>
    <s v="4 weeks"/>
    <s v="Lung"/>
    <s v="Focal septal thickening"/>
    <s v="Rat"/>
    <s v="Wistar"/>
    <s v="M"/>
    <n v="3"/>
    <n v="28"/>
    <m/>
    <m/>
    <s v="mg/m3"/>
    <s v="N"/>
    <s v="Y"/>
    <s v="N"/>
    <s v="N"/>
    <s v="Divide NOAEL or BMDL by 3;Units conversion needed;"/>
    <m/>
    <n v="1000"/>
    <m/>
    <m/>
    <s v="band C"/>
    <m/>
    <x v="1"/>
    <m/>
    <m/>
    <m/>
    <x v="2"/>
    <s v="0 d"/>
    <s v="0, 0.4, 3, 28"/>
    <s v="&quot;Histopathology findings attributable to AlOOH poorly soluble particles were only found in rats exposed at 28 mg/m3....In the bronchioloalveolar region a slight hypercellularity (increased epithelial cells, inflammatory cells, focal septal thickening; all changes were graded very slight to minimal) occurred. In Sirius red stained sections, focal septal collagen depositions existed....Differences between AlOOH-40 nm/MMAD-0.6 um and AlOOH-10 nm/MMAD-1.7 um were not found.&quot; (p. 158)"/>
    <x v="1"/>
    <n v="3"/>
    <m/>
    <m/>
    <s v="N"/>
    <s v="Y"/>
    <s v="N"/>
    <s v="N"/>
    <n v="0"/>
    <n v="1"/>
    <n v="0"/>
    <n v="0"/>
  </r>
  <r>
    <n v="727"/>
    <x v="1"/>
    <s v="MeOx, Alumunium"/>
    <s v="edk fibrosis"/>
    <s v="doi:10.1093/toxsci/kfp046"/>
    <s v="Pauluhn 2009"/>
    <m/>
    <x v="48"/>
    <x v="177"/>
    <x v="1"/>
    <s v="4 wk (6 hr/d, 5 days/wk)"/>
    <s v="4 weeks"/>
    <s v="Lung"/>
    <s v="Focal septal thickening"/>
    <s v="Rat"/>
    <s v="Wistar"/>
    <s v="M"/>
    <n v="3"/>
    <n v="28"/>
    <m/>
    <m/>
    <s v="mg/m3"/>
    <s v="N"/>
    <s v="Y"/>
    <s v="N"/>
    <s v="N"/>
    <s v="Divide NOAEL or BMDL by 3;Units conversion needed;"/>
    <m/>
    <n v="1000"/>
    <m/>
    <m/>
    <s v="band C"/>
    <m/>
    <x v="1"/>
    <m/>
    <m/>
    <m/>
    <x v="2"/>
    <s v="0 d"/>
    <m/>
    <m/>
    <x v="1"/>
    <n v="3"/>
    <m/>
    <m/>
    <s v="N"/>
    <s v="Y"/>
    <s v="N"/>
    <s v="N"/>
    <n v="0"/>
    <n v="1"/>
    <n v="0"/>
    <n v="0"/>
  </r>
  <r>
    <n v="728"/>
    <x v="0"/>
    <s v="Found in PubMed and added to MeOx, FeOx folder"/>
    <s v="edk fibrosis"/>
    <s v="DOI: 10.3109/08958378.2011.606431"/>
    <s v="Pauluhn and Wiemann 2011"/>
    <s v="Y"/>
    <x v="17"/>
    <x v="178"/>
    <x v="0"/>
    <s v="4 wk (6 hr/d, 5 days/wk)"/>
    <s v="4 weeks"/>
    <s v="Lung "/>
    <s v="%PMN"/>
    <s v="Rat"/>
    <s v="Wistar"/>
    <s v="M"/>
    <m/>
    <n v="33"/>
    <m/>
    <m/>
    <s v="mg/m3"/>
    <s v="N"/>
    <s v="Y"/>
    <s v="Y"/>
    <s v="N"/>
    <s v="Divide NOAEL or BMDL by 3;Divide LOAEL by 10;Units conversion needed;"/>
    <m/>
    <m/>
    <n v="1099.9999999999998"/>
    <m/>
    <m/>
    <s v="band C"/>
    <x v="1"/>
    <m/>
    <m/>
    <m/>
    <x v="0"/>
    <s v="0 d"/>
    <s v="33, 99 mg/m3"/>
    <m/>
    <x v="1"/>
    <n v="3"/>
    <s v="LOAEL"/>
    <n v="1099.9999999999998"/>
    <s v="N"/>
    <s v="Y"/>
    <s v="N"/>
    <s v="N"/>
    <n v="0"/>
    <n v="1"/>
    <n v="0"/>
    <n v="0"/>
  </r>
  <r>
    <n v="729"/>
    <x v="0"/>
    <s v="Found in PubMed and added to MeOx, FeOx folder"/>
    <s v="edk fibrosis"/>
    <s v="DOI: 10.3109/08958378.2011.606431"/>
    <s v="Pauluhn and Wiemann 2011"/>
    <s v="Y"/>
    <x v="17"/>
    <x v="179"/>
    <x v="0"/>
    <s v="4 wk (6 hr/d, 5 days/wk)"/>
    <s v="4 weeks"/>
    <s v="Lung "/>
    <s v="%PMN"/>
    <s v="Rat"/>
    <s v="Wistar"/>
    <s v="M"/>
    <m/>
    <n v="32"/>
    <m/>
    <m/>
    <s v="mg/m3"/>
    <s v="N"/>
    <s v="Y"/>
    <s v="Y"/>
    <s v="N"/>
    <s v="Divide NOAEL or BMDL by 3;Divide LOAEL by 10;Units conversion needed;"/>
    <m/>
    <m/>
    <n v="1066.6666666666667"/>
    <m/>
    <m/>
    <s v="band C"/>
    <x v="1"/>
    <m/>
    <m/>
    <m/>
    <x v="0"/>
    <s v="0 d"/>
    <s v="32, 100 mg/m3"/>
    <m/>
    <x v="1"/>
    <n v="3"/>
    <s v="LOAEL"/>
    <n v="1066.6666666666667"/>
    <s v="N"/>
    <s v="Y"/>
    <s v="N"/>
    <s v="N"/>
    <n v="0"/>
    <n v="1"/>
    <n v="0"/>
    <n v="0"/>
  </r>
  <r>
    <n v="730"/>
    <x v="0"/>
    <s v="Found in PubMed and added to MeOx, FeOx folder"/>
    <s v="edk fibrosis"/>
    <s v="DOI 10.1002/jat.1668"/>
    <s v="Pauluhn 2011"/>
    <m/>
    <x v="17"/>
    <x v="178"/>
    <x v="0"/>
    <s v="13 wk (6 hr/d, 5 days/wk)"/>
    <s v="13 weeks"/>
    <s v="Lung"/>
    <s v="Increased collagen fibers (Sirius red stain) "/>
    <s v="Rat"/>
    <s v="Wistar HsdCpb:WU (SPF)"/>
    <s v="M"/>
    <n v="16.600000000000001"/>
    <n v="52.1"/>
    <m/>
    <m/>
    <s v="mg/m3"/>
    <s v="N"/>
    <s v="N"/>
    <s v="N"/>
    <s v="N"/>
    <s v="Units conversion needed;"/>
    <m/>
    <n v="16600"/>
    <m/>
    <m/>
    <s v="band B"/>
    <m/>
    <x v="0"/>
    <m/>
    <m/>
    <m/>
    <x v="2"/>
    <s v="0 d"/>
    <s v="0, 4.7, 16.6, 52.1 mg/m3 (actual concentrations)"/>
    <m/>
    <x v="1"/>
    <n v="2"/>
    <s v="NOAEL"/>
    <n v="16600"/>
    <s v="N"/>
    <s v="Y"/>
    <s v="N"/>
    <s v="N"/>
    <n v="0"/>
    <n v="1"/>
    <n v="0"/>
    <n v="0"/>
  </r>
  <r>
    <n v="731"/>
    <x v="0"/>
    <s v="Found in PubMed and added to MeOx, FeOx folder"/>
    <s v="edk fibrosis"/>
    <s v="DOI 10.1002/jat.1668"/>
    <s v="Pauluhn 2011"/>
    <m/>
    <x v="17"/>
    <x v="178"/>
    <x v="0"/>
    <s v="13 wk (6 hr/d, 5 days/wk)"/>
    <s v="13 weeks"/>
    <s v="Lung"/>
    <s v="Increased collagen fibers (Sirius red stain) "/>
    <s v="Rat"/>
    <s v="Wistar HsdCpb:WU (SPF)"/>
    <s v="F"/>
    <n v="16.600000000000001"/>
    <n v="52.1"/>
    <m/>
    <m/>
    <s v="mg/m3"/>
    <s v="N"/>
    <s v="N"/>
    <s v="N"/>
    <s v="N"/>
    <s v="Units conversion needed;"/>
    <m/>
    <n v="16600"/>
    <m/>
    <m/>
    <s v="band B"/>
    <m/>
    <x v="0"/>
    <m/>
    <m/>
    <m/>
    <x v="2"/>
    <s v="0 d"/>
    <s v="0, 4.7, 16.6, 52.1 mg/m3 (actual concentrations)"/>
    <m/>
    <x v="1"/>
    <n v="2"/>
    <s v="NOAEL"/>
    <n v="16600"/>
    <s v="N"/>
    <s v="Y"/>
    <s v="N"/>
    <s v="N"/>
    <n v="0"/>
    <n v="1"/>
    <n v="0"/>
    <n v="0"/>
  </r>
  <r>
    <n v="732"/>
    <x v="0"/>
    <s v="Found in PubMed and added to MeOx, FeOx folder"/>
    <s v="edk fibrosis"/>
    <s v="DOI 10.1002/jat.1668"/>
    <s v="Pauluhn 2011"/>
    <m/>
    <x v="17"/>
    <x v="178"/>
    <x v="0"/>
    <s v="13 wk (6 hr/d, 5 days/wk)"/>
    <s v="13 weeks"/>
    <s v="Lung"/>
    <s v="%PMN"/>
    <s v="Rat"/>
    <s v="Wistar HsdCpb:WU (SPF)"/>
    <s v="M"/>
    <s v="n"/>
    <n v="4.7"/>
    <m/>
    <m/>
    <s v="mg/m3"/>
    <s v="N"/>
    <s v="N"/>
    <s v="Y"/>
    <s v="N"/>
    <s v="Divide LOAEL by 10;Units conversion needed;"/>
    <m/>
    <m/>
    <n v="470.00000000000006"/>
    <m/>
    <m/>
    <s v="band C"/>
    <x v="1"/>
    <m/>
    <m/>
    <s v="[Also, Fig 4 shows PMNs at 4 wk expos a but 6 month Post-exposure - Not relevant endpoint after 6 month recovery]."/>
    <x v="0"/>
    <s v="0 d"/>
    <s v="0, 4.7, 16.6, 52.1 mg/m3 (actual concentrations)"/>
    <m/>
    <x v="1"/>
    <n v="3"/>
    <s v="LOAEL"/>
    <n v="470.00000000000006"/>
    <s v="N"/>
    <s v="Y"/>
    <s v="N"/>
    <s v="N"/>
    <n v="0"/>
    <n v="1"/>
    <n v="0"/>
    <n v="0"/>
  </r>
  <r>
    <n v="733"/>
    <x v="0"/>
    <s v="Found in PubMed and added to MeOx, FeOx folder"/>
    <s v="edk fibrosis"/>
    <s v="DOI 10.1002/jat.1668"/>
    <s v="Pauluhn 2011"/>
    <m/>
    <x v="17"/>
    <x v="178"/>
    <x v="0"/>
    <s v="13 wk (6 hr/d, 5 days/wk)"/>
    <s v="13 weeks"/>
    <s v="Lung"/>
    <s v="%PMN"/>
    <s v="Rat"/>
    <s v="Wistar HsdCpb:WU (SPF)"/>
    <s v="F"/>
    <s v="n"/>
    <n v="4.7"/>
    <m/>
    <m/>
    <s v="mg/m3"/>
    <s v="N"/>
    <s v="N"/>
    <s v="Y"/>
    <s v="N"/>
    <s v="Divide LOAEL by 10;Units conversion needed;"/>
    <m/>
    <m/>
    <n v="470.00000000000006"/>
    <m/>
    <m/>
    <s v="band C"/>
    <x v="1"/>
    <m/>
    <m/>
    <s v="[Also, Fig 4 shows PMNs at 4 wk expos a but 6 month Post-exposure - Not relevant endpoint after 6 month recovery]."/>
    <x v="0"/>
    <s v="0 d"/>
    <s v="0, 4.7, 16.6, 52.1 mg/m3 (actual concentrations)"/>
    <m/>
    <x v="1"/>
    <n v="3"/>
    <s v="LOAEL"/>
    <n v="470.00000000000006"/>
    <s v="N"/>
    <s v="Y"/>
    <s v="N"/>
    <s v="N"/>
    <n v="0"/>
    <n v="1"/>
    <n v="0"/>
    <n v="0"/>
  </r>
  <r>
    <n v="734"/>
    <x v="0"/>
    <s v="Graphene manuscript"/>
    <s v="edk fibrosis"/>
    <s v="DOI: 10.3109/17435390.2015.1133865"/>
    <s v="Kim 2016"/>
    <m/>
    <x v="78"/>
    <x v="180"/>
    <x v="1"/>
    <s v="28 days (6 h/day, 5 days/week)"/>
    <s v="28 days"/>
    <s v="Lung"/>
    <s v="PMN count"/>
    <s v="Rat"/>
    <s v="Sprague-Dawley "/>
    <s v="M"/>
    <n v="1.88"/>
    <m/>
    <m/>
    <m/>
    <s v="mg/m3"/>
    <s v="N"/>
    <s v="Y"/>
    <s v="N"/>
    <s v="N"/>
    <s v="Divide NOAEL or BMDL by 3;Units conversion needed;"/>
    <m/>
    <n v="626.66666666666663"/>
    <m/>
    <m/>
    <s v="band C"/>
    <m/>
    <x v="1"/>
    <m/>
    <m/>
    <m/>
    <x v="0"/>
    <s v="1d"/>
    <s v="0.05 (control), 0.12, 0.47, 1.88 mg/m3 (actual concs)"/>
    <m/>
    <x v="0"/>
    <n v="3"/>
    <s v="NOAEL"/>
    <n v="626.66666666666663"/>
    <s v="N"/>
    <s v="Y"/>
    <s v="N"/>
    <s v="N"/>
    <n v="0"/>
    <n v="1"/>
    <n v="0"/>
    <n v="0"/>
  </r>
  <r>
    <n v="735"/>
    <x v="0"/>
    <m/>
    <s v="edk fibrosis"/>
    <s v="doi: 10.1539/joh.l10128"/>
    <s v="Nagano 2011a (Rat, ITO, M, inflam, 0d PE)"/>
    <m/>
    <x v="27"/>
    <x v="181"/>
    <x v="0"/>
    <s v="13 wk, 6 hr/d, 5 d/wk "/>
    <s v="13 weeks"/>
    <s v="Lung"/>
    <s v="Histopath: &quot;Infiltration of inflammatory cells&quot;"/>
    <s v="Rat"/>
    <s v="F344"/>
    <s v="M"/>
    <n v="0.1"/>
    <n v="1"/>
    <m/>
    <m/>
    <s v="mg/m3"/>
    <s v="N"/>
    <s v="N"/>
    <s v="N"/>
    <s v="N"/>
    <s v="Units conversion needed;"/>
    <m/>
    <n v="100"/>
    <m/>
    <m/>
    <s v="band D"/>
    <m/>
    <x v="3"/>
    <m/>
    <m/>
    <m/>
    <x v="0"/>
    <s v="0d"/>
    <s v="0.10, 1.01 mg/m3"/>
    <s v="0.1 mg/m3: 2/10 not sig; 1 mg/m3: 10/10 sig. At 13 wk PE, 4/10 males had the same inflammation endpoint at 0.1 mg/m3, but not stat. sig. Not including data since not specifically including inflammation data at PE timepoints. "/>
    <x v="0"/>
    <n v="4"/>
    <s v="NOAEL"/>
    <n v="100"/>
    <s v="N"/>
    <s v="Y"/>
    <s v="N"/>
    <s v="N"/>
    <n v="0"/>
    <n v="1"/>
    <n v="0"/>
    <n v="0"/>
  </r>
  <r>
    <n v="736"/>
    <x v="1"/>
    <m/>
    <s v="edk fibrosis"/>
    <s v="doi: 10.1539/joh.l10128"/>
    <s v="Nagano 2011a (Rat, ITO, M, inflam, 13 wk PE)"/>
    <m/>
    <x v="27"/>
    <x v="181"/>
    <x v="0"/>
    <s v="13 wk, 6 hr/d, 5 d/wk "/>
    <s v="13 weeks"/>
    <s v="Lung"/>
    <s v="Histopath: &quot;Infiltration of inflammatory cells&quot;"/>
    <s v="Rat"/>
    <s v="F344"/>
    <s v="M"/>
    <s v="0.1*"/>
    <m/>
    <m/>
    <m/>
    <s v="mg/m3"/>
    <s v="N"/>
    <s v="N"/>
    <s v="N"/>
    <s v="N"/>
    <s v="Units conversion needed;"/>
    <m/>
    <n v="100"/>
    <m/>
    <m/>
    <s v="band D"/>
    <m/>
    <x v="3"/>
    <m/>
    <m/>
    <s v="Same endpoint, inflammation. Omit this PE for inflam, consistent w other short PE for inflammation endpoint. "/>
    <x v="0"/>
    <s v="13 wk"/>
    <s v="0.1 mg/m3"/>
    <s v="*4/10 males had this inflam endpoint at 13 wk PE, not stat sig. Only 1 PE dose. "/>
    <x v="0"/>
    <n v="4"/>
    <m/>
    <m/>
    <s v="N"/>
    <s v="Y"/>
    <s v="N"/>
    <s v="N"/>
    <n v="0"/>
    <n v="1"/>
    <n v="0"/>
    <n v="0"/>
  </r>
  <r>
    <n v="737"/>
    <x v="0"/>
    <m/>
    <s v="edk fibrosis"/>
    <s v="doi: 10.1539/joh.l10128"/>
    <s v="Nagano 2011a (Rat, IO, M, inflam, 0d PE)"/>
    <m/>
    <x v="27"/>
    <x v="182"/>
    <x v="0"/>
    <s v="13 wk, 6 hr/d, 5 d/wk "/>
    <s v="13 weeks"/>
    <s v="Lung"/>
    <s v="Histopath: &quot;Infiltration of inflammatory cells&quot;"/>
    <s v="Rat"/>
    <s v="F344"/>
    <s v="M"/>
    <n v="0.1"/>
    <n v="1"/>
    <m/>
    <m/>
    <s v="mg/m3"/>
    <s v="N"/>
    <s v="N"/>
    <s v="N"/>
    <s v="N"/>
    <s v="Units conversion needed;"/>
    <m/>
    <n v="100"/>
    <m/>
    <m/>
    <s v="band D"/>
    <m/>
    <x v="3"/>
    <m/>
    <m/>
    <m/>
    <x v="0"/>
    <s v="0d"/>
    <s v="0.10, 1.01 mg/m3"/>
    <s v="0.1 mg/m3: 0/10; 1 mg/m3: 5/10 sig."/>
    <x v="0"/>
    <n v="4"/>
    <s v="NOAEL"/>
    <n v="100"/>
    <s v="N"/>
    <s v="Y"/>
    <s v="N"/>
    <s v="N"/>
    <n v="0"/>
    <n v="1"/>
    <n v="0"/>
    <n v="0"/>
  </r>
  <r>
    <n v="738"/>
    <x v="0"/>
    <m/>
    <s v="edk fibrosis"/>
    <s v="doi: 10.1539/joh.l10128"/>
    <s v="Nagano 2011a (Rat, ITO, M, fibrosis, 13 wk PE)"/>
    <m/>
    <x v="27"/>
    <x v="181"/>
    <x v="0"/>
    <s v="13 wk, 6 hr/d, 5 d/wk "/>
    <s v="13 weeks"/>
    <s v="Lung"/>
    <s v="Histopath: &quot;Infiltration of inflammatory cells&quot;"/>
    <s v="Rat"/>
    <s v="F344"/>
    <s v="M"/>
    <m/>
    <n v="0.1"/>
    <m/>
    <m/>
    <s v="mg/m3"/>
    <s v="N"/>
    <s v="N"/>
    <s v="Y"/>
    <s v="N"/>
    <s v="Divide LOAEL by 10;Units conversion needed;"/>
    <m/>
    <m/>
    <n v="10"/>
    <m/>
    <m/>
    <s v="band E"/>
    <x v="4"/>
    <m/>
    <m/>
    <s v="13 wk PE only for ITO and one dose. IO did not have 13 wk PE. "/>
    <x v="2"/>
    <s v="13 wk"/>
    <s v="0.10 mg/m3"/>
    <s v="10/10 sig"/>
    <x v="0"/>
    <n v="5"/>
    <s v="LOAEL"/>
    <n v="10"/>
    <s v="N"/>
    <s v="Y"/>
    <s v="N"/>
    <s v="N"/>
    <n v="0"/>
    <n v="1"/>
    <n v="0"/>
    <n v="0"/>
  </r>
  <r>
    <n v="739"/>
    <x v="0"/>
    <m/>
    <s v="edk fibrosis"/>
    <s v="doi: 10.1539/joh.l10128"/>
    <s v="Nagano 2011a (Rat, ITO, F, inflam, 0d PE)"/>
    <m/>
    <x v="27"/>
    <x v="181"/>
    <x v="0"/>
    <s v="13 wk, 6 hr/d, 5 d/wk "/>
    <s v="13 weeks"/>
    <s v="Lung"/>
    <s v="Histopath: &quot;Infiltration of inflammatory cells&quot;"/>
    <s v="Rat"/>
    <s v="F344"/>
    <s v="F"/>
    <n v="0.1"/>
    <n v="1"/>
    <m/>
    <m/>
    <s v="mg/m3"/>
    <s v="N"/>
    <s v="N"/>
    <s v="N"/>
    <s v="N"/>
    <s v="Units conversion needed;"/>
    <m/>
    <n v="100"/>
    <m/>
    <m/>
    <s v="band D"/>
    <m/>
    <x v="3"/>
    <m/>
    <m/>
    <m/>
    <x v="0"/>
    <s v="0d"/>
    <s v="0.10, 1.01 mg/m3"/>
    <s v="0.1 mg/m3: 2/10 not sig; 1 mg/m3: 10/10 sig."/>
    <x v="0"/>
    <n v="4"/>
    <s v="NOAEL"/>
    <n v="100"/>
    <s v="N"/>
    <s v="Y"/>
    <s v="N"/>
    <s v="N"/>
    <n v="0"/>
    <n v="1"/>
    <n v="0"/>
    <n v="0"/>
  </r>
  <r>
    <n v="740"/>
    <x v="1"/>
    <m/>
    <s v="edk fibrosis"/>
    <s v="doi: 10.1539/joh.l10128"/>
    <s v="Nagano 2011a (Rat, ITO, F, inflam, 13 wk PE)"/>
    <m/>
    <x v="27"/>
    <x v="181"/>
    <x v="0"/>
    <s v="13 wk, 6 hr/d, 5 d/wk "/>
    <s v="13 weeks"/>
    <s v="Lung"/>
    <s v="Histopath: &quot;Infiltration of inflammatory cells&quot;"/>
    <s v="Rat"/>
    <s v="F344"/>
    <s v="F"/>
    <m/>
    <s v="0.1*"/>
    <m/>
    <m/>
    <s v="mg/m3"/>
    <s v="N"/>
    <s v="N"/>
    <s v="Y"/>
    <s v="N"/>
    <s v="Divide LOAEL by 10;Units conversion needed;"/>
    <m/>
    <m/>
    <n v="10"/>
    <m/>
    <m/>
    <s v="band E"/>
    <x v="4"/>
    <m/>
    <m/>
    <s v="Same endpoint, inflammation. Discuss SOP for including PE for inflammation if progress, to best capture adverse response."/>
    <x v="0"/>
    <s v="13 wk"/>
    <s v="0.1 mg/m3"/>
    <s v="*10/10 females had this inflam endpoint at 13 wk, one dose. In this case, the inflammation increased during PE."/>
    <x v="0"/>
    <n v="5"/>
    <m/>
    <m/>
    <s v="N"/>
    <s v="Y"/>
    <s v="N"/>
    <s v="N"/>
    <n v="0"/>
    <n v="1"/>
    <n v="0"/>
    <n v="0"/>
  </r>
  <r>
    <n v="741"/>
    <x v="0"/>
    <m/>
    <s v="edk fibrosis"/>
    <s v="doi: 10.1539/joh.l10128"/>
    <s v="Nagano 2011a (Rat, IO, F, inflam, 0d PE)"/>
    <m/>
    <x v="27"/>
    <x v="182"/>
    <x v="0"/>
    <s v="13 wk, 6 hr/d, 5 d/wk "/>
    <s v="13 weeks"/>
    <s v="Lung"/>
    <s v="Histopath: &quot;Infiltration of inflammatory cells&quot;"/>
    <s v="Rat"/>
    <s v="F344"/>
    <s v="F"/>
    <n v="0.1"/>
    <n v="1"/>
    <m/>
    <m/>
    <s v="mg/m3"/>
    <s v="N"/>
    <s v="N"/>
    <s v="N"/>
    <s v="N"/>
    <s v="Units conversion needed;"/>
    <m/>
    <n v="100"/>
    <m/>
    <m/>
    <s v="band D"/>
    <m/>
    <x v="3"/>
    <m/>
    <m/>
    <m/>
    <x v="0"/>
    <s v="0d"/>
    <s v="0.10, 1.01 mg/m3"/>
    <s v="0.1 mg/m3: 0/10; 1 mg/m3: 7/10 sig."/>
    <x v="0"/>
    <n v="4"/>
    <s v="NOAEL"/>
    <n v="100"/>
    <s v="N"/>
    <s v="Y"/>
    <s v="N"/>
    <s v="N"/>
    <n v="0"/>
    <n v="1"/>
    <n v="0"/>
    <n v="0"/>
  </r>
  <r>
    <n v="742"/>
    <x v="0"/>
    <m/>
    <s v="edk fibrosis"/>
    <s v="doi: 10.1539/joh.l10128"/>
    <s v="Nagano 2011a (Rat, ITO, F, fibrosis, 13 wk PE)"/>
    <m/>
    <x v="27"/>
    <x v="181"/>
    <x v="0"/>
    <s v="13 wk, 6 hr/d, 5 d/wk "/>
    <s v="13 weeks"/>
    <s v="Lung"/>
    <s v="Histopath: &quot;Infiltration of inflammatory cells&quot;"/>
    <s v="Rat"/>
    <s v="F344"/>
    <s v="F"/>
    <m/>
    <n v="0.1"/>
    <m/>
    <m/>
    <s v="mg/m3"/>
    <s v="N"/>
    <s v="N"/>
    <s v="Y"/>
    <s v="N"/>
    <s v="Divide LOAEL by 10;Units conversion needed;"/>
    <m/>
    <m/>
    <n v="10"/>
    <m/>
    <m/>
    <s v="band E"/>
    <x v="4"/>
    <m/>
    <m/>
    <s v="13 wk PE only for ITO and one dose. IO did not have 13 wk PE. "/>
    <x v="2"/>
    <s v="13 wk"/>
    <s v="0.10 mg/m3"/>
    <s v="10/10 sig"/>
    <x v="0"/>
    <n v="5"/>
    <s v="LOAEL"/>
    <n v="10"/>
    <s v="N"/>
    <s v="Y"/>
    <s v="N"/>
    <s v="N"/>
    <n v="0"/>
    <n v="1"/>
    <n v="0"/>
    <n v="0"/>
  </r>
  <r>
    <n v="743"/>
    <x v="0"/>
    <m/>
    <s v="edk fibrosis"/>
    <s v="doi: 10.1539/joh.10-0053-br"/>
    <s v="Nagano 2011b (Mouse, ITO, M, inflam, 0d PE)"/>
    <m/>
    <x v="27"/>
    <x v="181"/>
    <x v="0"/>
    <s v="13 wk, 6 hr/d, 5 d/wk "/>
    <s v="13 weeks"/>
    <s v="Lung"/>
    <s v="Histopath: &quot;Infiltration of inflammatory cells&quot;"/>
    <s v="Mouse"/>
    <s v="B6C3F1"/>
    <s v="M"/>
    <n v="0.1"/>
    <n v="1"/>
    <m/>
    <m/>
    <s v="mg/m3"/>
    <s v="N"/>
    <s v="N"/>
    <s v="N"/>
    <s v="N"/>
    <s v="Units conversion needed;"/>
    <m/>
    <n v="100"/>
    <m/>
    <m/>
    <s v="band D"/>
    <m/>
    <x v="3"/>
    <m/>
    <m/>
    <m/>
    <x v="0"/>
    <s v="0d"/>
    <s v="0.1, 1 mg/m3"/>
    <s v="0.1 mg/m3: 0/10; 1 mg/m3: 10/10 sig."/>
    <x v="0"/>
    <n v="4"/>
    <s v="NOAEL"/>
    <n v="100"/>
    <s v="N"/>
    <s v="Y"/>
    <s v="N"/>
    <s v="N"/>
    <n v="0"/>
    <n v="1"/>
    <n v="0"/>
    <n v="0"/>
  </r>
  <r>
    <n v="744"/>
    <x v="0"/>
    <m/>
    <s v="edk fibrosis"/>
    <s v="doi: 10.1539/joh.10-0053-br"/>
    <s v="Nagano 2011b (Mouse, IO, M, inflam, 0d PE)"/>
    <m/>
    <x v="27"/>
    <x v="182"/>
    <x v="0"/>
    <s v="13 wk, 6 hr/d, 5 d/wk "/>
    <s v="13 weeks"/>
    <s v="Lung"/>
    <s v="Histopath: &quot;Infiltration of inflammatory cells&quot;"/>
    <s v="Mouse"/>
    <s v="B6C3F1"/>
    <s v="M"/>
    <n v="0.1"/>
    <n v="1"/>
    <m/>
    <m/>
    <s v="mg/m3"/>
    <s v="N"/>
    <s v="N"/>
    <s v="N"/>
    <s v="N"/>
    <s v="Units conversion needed;"/>
    <m/>
    <n v="100"/>
    <m/>
    <m/>
    <s v="band D"/>
    <m/>
    <x v="3"/>
    <m/>
    <m/>
    <m/>
    <x v="0"/>
    <s v="0d"/>
    <s v="0.1, 1 mg/m3"/>
    <s v="0.1 mg/m3: 0/10; 1 mg/m3: 5/10 sig."/>
    <x v="0"/>
    <n v="4"/>
    <s v="NOAEL"/>
    <n v="100"/>
    <s v="N"/>
    <s v="Y"/>
    <s v="N"/>
    <s v="N"/>
    <n v="0"/>
    <n v="1"/>
    <n v="0"/>
    <n v="0"/>
  </r>
  <r>
    <n v="745"/>
    <x v="0"/>
    <m/>
    <s v="edk fibrosis"/>
    <s v="doi: 10.1539/joh.10-0053-br"/>
    <s v="Nagano 2011b (Mouse, ITO, F, inflam, 0d PE)"/>
    <m/>
    <x v="27"/>
    <x v="181"/>
    <x v="0"/>
    <s v="13 wk, 6 hr/d, 5 d/wk "/>
    <s v="13 weeks"/>
    <s v="Lung"/>
    <s v="Histopath: &quot;Infiltration of inflammatory cells&quot;"/>
    <s v="Mouse"/>
    <s v="B6C3F1"/>
    <s v="F"/>
    <n v="0.1"/>
    <n v="1"/>
    <m/>
    <m/>
    <s v="mg/m3"/>
    <s v="N"/>
    <s v="N"/>
    <s v="N"/>
    <s v="N"/>
    <s v="Units conversion needed;"/>
    <m/>
    <n v="100"/>
    <m/>
    <m/>
    <s v="band D"/>
    <m/>
    <x v="3"/>
    <m/>
    <m/>
    <m/>
    <x v="0"/>
    <s v="0d"/>
    <s v="0.1, 1 mg/m3"/>
    <s v="0.1 mg/m3: 0/10; 1 mg/m3: 9/10 sig."/>
    <x v="0"/>
    <n v="4"/>
    <s v="NOAEL"/>
    <n v="100"/>
    <s v="N"/>
    <s v="Y"/>
    <s v="N"/>
    <s v="N"/>
    <n v="0"/>
    <n v="1"/>
    <n v="0"/>
    <n v="0"/>
  </r>
  <r>
    <n v="746"/>
    <x v="0"/>
    <m/>
    <s v="edk fibrosis"/>
    <s v="doi: 10.1539/joh.10-0053-br"/>
    <s v="Nagano 2011b (Mouse, IO, F, inflam, 0d PE)"/>
    <m/>
    <x v="27"/>
    <x v="182"/>
    <x v="0"/>
    <s v="13 wk, 6 hr/d, 5 d/wk "/>
    <s v="13 weeks"/>
    <s v="Lung"/>
    <s v="Histopath: &quot;Infiltration of inflammatory cells&quot;"/>
    <s v="Mouse"/>
    <s v="B6C3F1"/>
    <s v="F"/>
    <n v="0.1"/>
    <n v="1"/>
    <m/>
    <m/>
    <s v="mg/m3"/>
    <s v="N"/>
    <s v="N"/>
    <s v="N"/>
    <s v="N"/>
    <s v="Units conversion needed;"/>
    <m/>
    <n v="100"/>
    <m/>
    <m/>
    <s v="band D"/>
    <m/>
    <x v="3"/>
    <m/>
    <m/>
    <m/>
    <x v="0"/>
    <s v="0d"/>
    <s v="0.1, 1 mg/m3"/>
    <s v="0.1 mg/m3: 0/10; 1 mg/m3: 6/10 sig."/>
    <x v="0"/>
    <n v="4"/>
    <s v="NOAEL"/>
    <n v="100"/>
    <s v="N"/>
    <s v="Y"/>
    <s v="N"/>
    <s v="N"/>
    <n v="0"/>
    <n v="1"/>
    <n v="0"/>
    <n v="0"/>
  </r>
  <r>
    <n v="747"/>
    <x v="0"/>
    <m/>
    <s v="edk fibrosis"/>
    <s v="doi: 10.1006/taap.1996.0045"/>
    <s v="Driscoll 1996"/>
    <s v="Y"/>
    <x v="4"/>
    <x v="183"/>
    <x v="1"/>
    <s v="6.5 wk, 6 hr/d, 5 d/wk "/>
    <s v="6.5 weeks"/>
    <s v="Lung"/>
    <s v="%Neutrophils, PMNs, in BALF"/>
    <s v="Rat"/>
    <s v="Fischer 344"/>
    <s v="M"/>
    <n v="1.1000000000000001"/>
    <n v="7.1"/>
    <m/>
    <m/>
    <s v="mg/m3"/>
    <s v="N"/>
    <s v="Y"/>
    <s v="N"/>
    <s v="N"/>
    <s v="Divide NOAEL or BMDL by 3;Units conversion needed;"/>
    <m/>
    <n v="366.66666666666669"/>
    <m/>
    <m/>
    <s v="band C"/>
    <m/>
    <x v="1"/>
    <m/>
    <m/>
    <m/>
    <x v="0"/>
    <s v="Od"/>
    <s v="1.1, 7.1, 52.8 mg/m3"/>
    <m/>
    <x v="0"/>
    <n v="3"/>
    <s v="NOAEL"/>
    <n v="366.66666666666669"/>
    <s v="N"/>
    <s v="Y"/>
    <s v="N"/>
    <s v="N"/>
    <n v="0"/>
    <n v="1"/>
    <n v="0"/>
    <n v="0"/>
  </r>
  <r>
    <n v="748"/>
    <x v="0"/>
    <m/>
    <s v="edk fibrosis"/>
    <s v="doi: 10.1006/taap.1996.0045"/>
    <s v="Driscoll 1996"/>
    <s v="Y"/>
    <x v="4"/>
    <x v="183"/>
    <x v="1"/>
    <s v="13 wk, 6 hr/d, 5 d/wk "/>
    <s v="13 weeks"/>
    <s v="Lung"/>
    <s v="%Neutrophils, PMNs, in BALF"/>
    <s v="Rat"/>
    <s v="Fischer 344"/>
    <s v="M"/>
    <n v="1.1000000000000001"/>
    <n v="7.1"/>
    <m/>
    <m/>
    <s v="mg/m3"/>
    <s v="N"/>
    <s v="N"/>
    <s v="N"/>
    <s v="N"/>
    <s v="Units conversion needed;"/>
    <m/>
    <n v="1100"/>
    <m/>
    <m/>
    <s v="band C"/>
    <m/>
    <x v="1"/>
    <m/>
    <m/>
    <m/>
    <x v="0"/>
    <s v="Od"/>
    <s v="1.1, 7.1, 52.8 mg/m3"/>
    <m/>
    <x v="0"/>
    <n v="3"/>
    <s v="NOAEL"/>
    <n v="1100"/>
    <s v="N"/>
    <s v="Y"/>
    <s v="N"/>
    <s v="N"/>
    <n v="0"/>
    <n v="1"/>
    <n v="0"/>
    <n v="0"/>
  </r>
  <r>
    <n v="749"/>
    <x v="0"/>
    <m/>
    <s v="edk fibrosis"/>
    <s v="doi: 10.1006/taap.1996.0045"/>
    <s v="Driscoll 1996"/>
    <s v="Y"/>
    <x v="4"/>
    <x v="183"/>
    <x v="1"/>
    <s v="13 wk, 6 hr/d, 5 d/wk "/>
    <s v="13 weeks"/>
    <s v="Lung"/>
    <s v="Histopath: &quot;mild interstitial fibrosis&quot; "/>
    <s v="Rat"/>
    <s v="Fischer 344"/>
    <s v="M"/>
    <n v="1.1000000000000001"/>
    <n v="7.1"/>
    <m/>
    <m/>
    <s v="mg/m3"/>
    <s v="N"/>
    <s v="N"/>
    <s v="N"/>
    <s v="N"/>
    <s v="Units conversion needed;"/>
    <m/>
    <n v="1100"/>
    <m/>
    <m/>
    <s v="band C"/>
    <m/>
    <x v="1"/>
    <m/>
    <m/>
    <m/>
    <x v="2"/>
    <s v="Od"/>
    <s v="1.1, 7.1, 52.8 mg/m3"/>
    <s v="Trichrome-stained sections; &quot;fibrosis was greatest at the latest time point examined [8 mo PE] and was most pronounced in animals exposed to 52.8 mg/m3 of carbon black.&quot;"/>
    <x v="0"/>
    <n v="3"/>
    <s v="NOAEL"/>
    <n v="1100"/>
    <s v="N"/>
    <s v="Y"/>
    <s v="N"/>
    <s v="N"/>
    <n v="0"/>
    <n v="1"/>
    <n v="0"/>
    <n v="0"/>
  </r>
  <r>
    <n v="750"/>
    <x v="0"/>
    <m/>
    <s v="edk fibrosis"/>
    <s v="doi: 10.1016/0891-5849(94)90032-9"/>
    <s v="Janssen 1994 (12wk+29wkPE)"/>
    <s v="Y"/>
    <x v="1"/>
    <x v="184"/>
    <x v="0"/>
    <s v="4, 8, or 12 wk (6 hr/d, 5 d/wk)"/>
    <s v="12 weeks"/>
    <s v="Lung"/>
    <s v="Histopath: focal interstitial fibrosis"/>
    <s v="Rat"/>
    <s v="Fischer 344"/>
    <s v="M"/>
    <m/>
    <n v="1.3"/>
    <m/>
    <m/>
    <s v="mg/m3"/>
    <s v="N"/>
    <s v="N*"/>
    <s v="Y"/>
    <s v="N"/>
    <s v="Divide LOAEL by 10;Units conversion needed;"/>
    <m/>
    <m/>
    <n v="130"/>
    <m/>
    <m/>
    <s v="band D"/>
    <x v="3"/>
    <m/>
    <m/>
    <m/>
    <x v="2"/>
    <s v="29 weeks"/>
    <s v="1.3 mg/m3 (single dose LOAEL)"/>
    <s v="&quot;focal interstitial fibrosis&quot; "/>
    <x v="0"/>
    <n v="4"/>
    <s v="LOAEL"/>
    <n v="130"/>
    <s v="N"/>
    <s v="Y"/>
    <s v="N"/>
    <s v="N"/>
    <n v="0"/>
    <n v="1"/>
    <n v="0"/>
    <n v="0"/>
  </r>
  <r>
    <n v="751"/>
    <x v="0"/>
    <m/>
    <s v="edk fibrosis"/>
    <s v="doi: 10.1016/0891-5849(94)90032-9"/>
    <s v="Janssen 1994 (12wk+29wkPE)"/>
    <s v="Y"/>
    <x v="0"/>
    <x v="185"/>
    <x v="1"/>
    <s v="4, 8, or 12 wk (6 hr/d, 5 d/wk)"/>
    <s v="12 weeks"/>
    <s v="Lung"/>
    <s v="Histopath: focal interstitial fibrosis"/>
    <s v="Rat"/>
    <s v="Fischer 344"/>
    <s v="M"/>
    <m/>
    <n v="23.5"/>
    <m/>
    <m/>
    <s v="mg/m3"/>
    <s v="N"/>
    <s v="N*"/>
    <s v="Y"/>
    <s v="N"/>
    <s v="Divide LOAEL by 10;Units conversion needed;"/>
    <m/>
    <m/>
    <n v="2350"/>
    <m/>
    <m/>
    <s v="band C"/>
    <x v="1"/>
    <m/>
    <m/>
    <m/>
    <x v="2"/>
    <s v="29 weeks"/>
    <s v="23.5 mg/m3 (single dose LOAEL)"/>
    <s v="&quot;Less inflammation and fibrosis&quot;"/>
    <x v="0"/>
    <n v="3"/>
    <s v="LOAEL"/>
    <n v="2350"/>
    <s v="N"/>
    <s v="Y"/>
    <s v="N"/>
    <s v="N"/>
    <n v="0"/>
    <n v="1"/>
    <n v="0"/>
    <n v="0"/>
  </r>
  <r>
    <n v="752"/>
    <x v="0"/>
    <m/>
    <s v="edk fibrosis"/>
    <s v="doi: 10.1016/0891-5849(94)90032-9"/>
    <s v="Janssen 1994 (12wk+29wkPE)"/>
    <s v="Y"/>
    <x v="0"/>
    <x v="186"/>
    <x v="0"/>
    <s v="4, 8, or 12 wk (6 hr/d, 5 d/wk)"/>
    <s v="12 weeks"/>
    <s v="Lung "/>
    <s v="Histopath: focal interstitial fibrosis"/>
    <s v="Rat"/>
    <s v="Fischer 344"/>
    <s v="M"/>
    <n v="22.3"/>
    <m/>
    <m/>
    <m/>
    <s v="mg/m3"/>
    <s v="N"/>
    <s v="N*"/>
    <s v="N"/>
    <s v="N"/>
    <s v="Units conversion needed;"/>
    <m/>
    <n v="22300"/>
    <m/>
    <m/>
    <s v="band B"/>
    <m/>
    <x v="0"/>
    <m/>
    <m/>
    <m/>
    <x v="2"/>
    <s v="29 weeks"/>
    <s v="22.3 mg/m3 (single dose NOAEL)"/>
    <s v="&quot;Minimal inflammatory changes&quot;"/>
    <x v="0"/>
    <n v="2"/>
    <s v="NOAEL"/>
    <n v="22300"/>
    <s v="N"/>
    <s v="Y"/>
    <s v="N"/>
    <s v="N"/>
    <n v="0"/>
    <n v="1"/>
    <n v="0"/>
    <n v="0"/>
  </r>
  <r>
    <n v="753"/>
    <x v="0"/>
    <m/>
    <s v="edk fibrosis"/>
    <s v="doi: 10.1016/0891-5849(94)90032-9"/>
    <s v="Janssen 1994 (12 wk PMN)"/>
    <s v="Y"/>
    <x v="1"/>
    <x v="184"/>
    <x v="0"/>
    <s v="4, 8, or 12 wk (6 hr/d, 5 d/wk)"/>
    <s v="12 weeks"/>
    <s v="Lung"/>
    <s v="%PMNs in BALF"/>
    <s v="Rat"/>
    <s v="Fischer 344"/>
    <s v="M"/>
    <m/>
    <n v="1.3"/>
    <m/>
    <m/>
    <s v="mg/m3"/>
    <s v="N"/>
    <s v="N*"/>
    <s v="Y"/>
    <s v="N"/>
    <s v="Divide LOAEL by 10;Units conversion needed;"/>
    <m/>
    <m/>
    <n v="130"/>
    <m/>
    <m/>
    <s v="band D"/>
    <x v="3"/>
    <m/>
    <m/>
    <m/>
    <x v="0"/>
    <s v="0d"/>
    <s v="1.3 mg/m3 (single dose LOAEL)"/>
    <s v="Sig incr in %PMNs in BALF (Fig 3)"/>
    <x v="0"/>
    <n v="4"/>
    <s v="LOAEL"/>
    <n v="130"/>
    <s v="N"/>
    <s v="Y"/>
    <s v="N"/>
    <s v="N"/>
    <n v="0"/>
    <n v="1"/>
    <n v="0"/>
    <n v="0"/>
  </r>
  <r>
    <n v="754"/>
    <x v="0"/>
    <m/>
    <s v="edk fibrosis"/>
    <s v="doi: 10.1016/0891-5849(94)90032-9"/>
    <s v="Janssen 1994 (12 wk PMN)"/>
    <s v="Y"/>
    <x v="0"/>
    <x v="185"/>
    <x v="1"/>
    <s v="4, 8, or 12 wk (6 hr/d, 5 d/wk)"/>
    <s v="12 weeks"/>
    <s v="Lung"/>
    <s v="%PMNs in BALF"/>
    <s v="Rat"/>
    <s v="Fischer 344"/>
    <s v="M"/>
    <m/>
    <n v="23.5"/>
    <m/>
    <m/>
    <s v="mg/m3"/>
    <s v="N"/>
    <s v="N*"/>
    <s v="Y"/>
    <s v="N"/>
    <s v="Divide LOAEL by 10;Units conversion needed;"/>
    <m/>
    <m/>
    <n v="2350"/>
    <m/>
    <m/>
    <s v="band C"/>
    <x v="1"/>
    <m/>
    <m/>
    <m/>
    <x v="0"/>
    <s v="0d"/>
    <s v="23.5 mg/m3 (single dose LOAEL)"/>
    <s v="Sig incr in %PMNs in BALF (Fig 3)"/>
    <x v="0"/>
    <n v="3"/>
    <s v="LOAEL"/>
    <n v="2350"/>
    <s v="N"/>
    <s v="Y"/>
    <s v="N"/>
    <s v="N"/>
    <n v="0"/>
    <n v="1"/>
    <n v="0"/>
    <n v="0"/>
  </r>
  <r>
    <n v="755"/>
    <x v="0"/>
    <m/>
    <s v="edk fibrosis"/>
    <s v="doi: 10.1016/0891-5849(94)90032-9"/>
    <s v="Janssen 1994 (12 wk PMN)"/>
    <s v="Y"/>
    <x v="0"/>
    <x v="186"/>
    <x v="0"/>
    <s v="4, 8, or 12 wk (6 hr/d, 5 d/wk)"/>
    <s v="12 weeks"/>
    <s v="Lung "/>
    <s v="%PMNs in BALF"/>
    <s v="Rat"/>
    <s v="Fischer 344"/>
    <s v="M"/>
    <m/>
    <n v="22.3"/>
    <m/>
    <m/>
    <s v="mg/m3"/>
    <s v="N"/>
    <s v="N*"/>
    <s v="Y"/>
    <s v="N"/>
    <s v="Divide LOAEL by 10;Units conversion needed;"/>
    <m/>
    <m/>
    <n v="2230"/>
    <m/>
    <m/>
    <s v="band C"/>
    <x v="1"/>
    <m/>
    <m/>
    <m/>
    <x v="0"/>
    <s v="0d"/>
    <s v="22.3 mg/m3 (single dose NOAEL)"/>
    <s v="Sig incr in %PMNs in BALF (Fig 3)"/>
    <x v="0"/>
    <n v="3"/>
    <s v="LOAEL"/>
    <n v="2230"/>
    <s v="N"/>
    <s v="Y"/>
    <s v="N"/>
    <s v="N"/>
    <n v="0"/>
    <n v="1"/>
    <n v="0"/>
    <n v="0"/>
  </r>
  <r>
    <n v="756"/>
    <x v="0"/>
    <m/>
    <s v="edk fibrosis"/>
    <s v="doi: 10.1016/0891-5849(94)90032-9"/>
    <s v="Janssen 1994 (8 wk PMN)"/>
    <s v="Y"/>
    <x v="1"/>
    <x v="184"/>
    <x v="0"/>
    <s v="4, 8, or 12 wk (6 hr/d, 5 d/wk)"/>
    <s v="8 weeks"/>
    <s v="Lung"/>
    <s v="%PMNs in BALF"/>
    <s v="Rat"/>
    <s v="Fischer 344"/>
    <s v="M"/>
    <m/>
    <n v="1.3"/>
    <m/>
    <m/>
    <s v="mg/m3"/>
    <s v="N"/>
    <s v="N*"/>
    <s v="Y"/>
    <s v="N"/>
    <s v="Divide LOAEL by 10;Units conversion needed;"/>
    <m/>
    <m/>
    <n v="130"/>
    <m/>
    <m/>
    <s v="band D"/>
    <x v="3"/>
    <m/>
    <m/>
    <m/>
    <x v="0"/>
    <s v="0d"/>
    <s v="1.3 mg/m3 (single dose LOAEL)"/>
    <s v="Sig incr in %PMNs in BALF (Fig 3)"/>
    <x v="0"/>
    <n v="4"/>
    <s v="LOAEL"/>
    <n v="130"/>
    <s v="N"/>
    <s v="Y"/>
    <s v="N"/>
    <s v="N"/>
    <n v="0"/>
    <n v="1"/>
    <n v="0"/>
    <n v="0"/>
  </r>
  <r>
    <n v="757"/>
    <x v="0"/>
    <m/>
    <s v="edk fibrosis"/>
    <s v="doi: 10.1016/0891-5849(94)90032-9"/>
    <s v="Janssen 1994 (8 wk PMN)"/>
    <s v="Y"/>
    <x v="0"/>
    <x v="185"/>
    <x v="1"/>
    <s v="4, 8, or 12 wk (6 hr/d, 5 d/wk)"/>
    <s v="8 weeks"/>
    <s v="Lung"/>
    <s v="%PMNs in BALF"/>
    <s v="Rat"/>
    <s v="Fischer 344"/>
    <s v="M"/>
    <m/>
    <n v="23.5"/>
    <m/>
    <m/>
    <s v="mg/m3"/>
    <s v="N"/>
    <s v="N*"/>
    <s v="Y"/>
    <s v="N"/>
    <s v="Divide LOAEL by 10;Units conversion needed;"/>
    <m/>
    <m/>
    <n v="2350"/>
    <m/>
    <m/>
    <s v="band C"/>
    <x v="1"/>
    <m/>
    <m/>
    <m/>
    <x v="0"/>
    <s v="0d"/>
    <s v="23.5 mg/m3 (single dose LOAEL)"/>
    <s v="Sig incr in %PMNs in BALF (Fig 3)"/>
    <x v="0"/>
    <n v="3"/>
    <s v="LOAEL"/>
    <n v="2350"/>
    <s v="N"/>
    <s v="Y"/>
    <s v="N"/>
    <s v="N"/>
    <n v="0"/>
    <n v="1"/>
    <n v="0"/>
    <n v="0"/>
  </r>
  <r>
    <n v="758"/>
    <x v="0"/>
    <m/>
    <s v="edk fibrosis"/>
    <s v="doi: 10.1016/0891-5849(94)90032-9"/>
    <s v="Janssen 1994 (8 wk PMN)"/>
    <s v="Y"/>
    <x v="0"/>
    <x v="186"/>
    <x v="0"/>
    <s v="4, 8, or 12 wk (6 hr/d, 5 d/wk)"/>
    <s v="8 weeks"/>
    <s v="Lung "/>
    <s v="%PMNs in BALF"/>
    <s v="Rat"/>
    <s v="Fischer 344"/>
    <s v="M"/>
    <n v="22.3"/>
    <m/>
    <m/>
    <m/>
    <s v="mg/m3"/>
    <s v="N"/>
    <s v="N*"/>
    <s v="N"/>
    <s v="N"/>
    <s v="Units conversion needed;"/>
    <m/>
    <n v="22300"/>
    <m/>
    <m/>
    <s v="band B"/>
    <m/>
    <x v="0"/>
    <m/>
    <m/>
    <m/>
    <x v="0"/>
    <s v="0d"/>
    <s v="22.3 mg/m3 (single dose NOAEL)"/>
    <s v="Sig incr in %PMNs in BALF (Fig 3)"/>
    <x v="0"/>
    <n v="2"/>
    <s v="NOAEL"/>
    <n v="22300"/>
    <s v="N"/>
    <s v="Y"/>
    <s v="N"/>
    <s v="N"/>
    <n v="0"/>
    <n v="1"/>
    <n v="0"/>
    <n v="0"/>
  </r>
  <r>
    <n v="759"/>
    <x v="0"/>
    <m/>
    <s v="edk fibrosis"/>
    <s v="doi: 10.1016/0891-5849(94)90032-9"/>
    <s v="Janssen 1994 (4 wk PMN)"/>
    <s v="Y"/>
    <x v="1"/>
    <x v="184"/>
    <x v="0"/>
    <s v="4, 8, or 12 wk (6 hr/d, 5 d/wk)"/>
    <s v="4 weeks"/>
    <s v="Lung"/>
    <s v="%PMNs in BALF"/>
    <s v="Rat"/>
    <s v="Fischer 344"/>
    <s v="M"/>
    <m/>
    <n v="1.3"/>
    <m/>
    <m/>
    <s v="mg/m3"/>
    <s v="N"/>
    <s v="N*"/>
    <s v="Y"/>
    <s v="N"/>
    <s v="Divide LOAEL by 10;Units conversion needed;"/>
    <m/>
    <m/>
    <n v="130"/>
    <m/>
    <m/>
    <s v="band D"/>
    <x v="3"/>
    <m/>
    <m/>
    <m/>
    <x v="0"/>
    <s v="0d"/>
    <s v="1.3 mg/m3 (single dose LOAEL)"/>
    <s v="Sig incr in %PMNs in BALF (Fig 3)"/>
    <x v="0"/>
    <n v="4"/>
    <s v="LOAEL"/>
    <n v="130"/>
    <s v="N"/>
    <s v="Y"/>
    <s v="N"/>
    <s v="N"/>
    <n v="0"/>
    <n v="1"/>
    <n v="0"/>
    <n v="0"/>
  </r>
  <r>
    <n v="760"/>
    <x v="0"/>
    <m/>
    <s v="edk fibrosis"/>
    <s v="doi: 10.1016/0891-5849(94)90032-9"/>
    <s v="Janssen 1994 (4 wk PMN)"/>
    <s v="Y"/>
    <x v="0"/>
    <x v="185"/>
    <x v="1"/>
    <s v="4, 8, or 12 wk (6 hr/d, 5 d/wk)"/>
    <s v="4 weeks"/>
    <s v="Lung"/>
    <s v="%PMNs in BALF"/>
    <s v="Rat"/>
    <s v="Fischer 344"/>
    <s v="M"/>
    <m/>
    <n v="23.5"/>
    <m/>
    <m/>
    <s v="mg/m3"/>
    <s v="N"/>
    <s v="N*"/>
    <s v="Y"/>
    <s v="N"/>
    <s v="Divide LOAEL by 10;Units conversion needed;"/>
    <m/>
    <m/>
    <n v="2350"/>
    <m/>
    <m/>
    <s v="band C"/>
    <x v="1"/>
    <m/>
    <m/>
    <m/>
    <x v="0"/>
    <s v="0d"/>
    <s v="23.5 mg/m3 (single dose LOAEL)"/>
    <s v="Sig incr in %PMNs in BALF (Fig 3)"/>
    <x v="0"/>
    <n v="3"/>
    <s v="LOAEL"/>
    <n v="2350"/>
    <s v="N"/>
    <s v="Y"/>
    <s v="N"/>
    <s v="N"/>
    <n v="0"/>
    <n v="1"/>
    <n v="0"/>
    <n v="0"/>
  </r>
  <r>
    <n v="761"/>
    <x v="0"/>
    <m/>
    <s v="edk fibrosis"/>
    <s v="doi: 10.1016/0891-5849(94)90032-9"/>
    <s v="Janssen 1994 (4 wk PMN)"/>
    <s v="Y"/>
    <x v="0"/>
    <x v="186"/>
    <x v="0"/>
    <s v="4, 8, or 12 wk (6 hr/d, 5 d/wk)"/>
    <s v="4 weeks"/>
    <s v="Lung "/>
    <s v="%PMNs in BALF"/>
    <s v="Rat"/>
    <s v="Fischer 344"/>
    <s v="M"/>
    <n v="22.3"/>
    <m/>
    <m/>
    <m/>
    <s v="mg/m3"/>
    <s v="N"/>
    <s v="N*"/>
    <s v="N"/>
    <s v="N"/>
    <s v="Units conversion needed;"/>
    <m/>
    <n v="22300"/>
    <m/>
    <m/>
    <s v="band B"/>
    <m/>
    <x v="0"/>
    <m/>
    <m/>
    <m/>
    <x v="0"/>
    <s v="0d"/>
    <s v="22.3 mg/m3 (single dose NOAEL)"/>
    <s v="Sig incr in %PMNs in BALF (Fig 3)"/>
    <x v="0"/>
    <n v="2"/>
    <s v="NOAEL"/>
    <n v="22300"/>
    <s v="N"/>
    <s v="Y"/>
    <s v="N"/>
    <s v="N"/>
    <n v="0"/>
    <n v="1"/>
    <n v="0"/>
    <n v="0"/>
  </r>
  <r>
    <n v="762"/>
    <x v="1"/>
    <m/>
    <s v="edk fibrosis"/>
    <s v="doi: 10.1093/toxsci/kfi327"/>
    <s v="Elder 2005"/>
    <s v="Y"/>
    <x v="4"/>
    <x v="187"/>
    <x v="1"/>
    <s v="13 wk"/>
    <s v="13 weeks"/>
    <s v="Lung"/>
    <s v="Interstitial Fibrosis"/>
    <s v="Rat"/>
    <s v="F-344"/>
    <s v="F"/>
    <n v="50.3"/>
    <m/>
    <m/>
    <m/>
    <s v="mg/m3"/>
    <s v="N"/>
    <s v="N"/>
    <s v="N"/>
    <s v="N"/>
    <s v="Units conversion needed;"/>
    <m/>
    <n v="50300"/>
    <m/>
    <m/>
    <s v="band A"/>
    <m/>
    <x v="6"/>
    <m/>
    <m/>
    <m/>
    <x v="2"/>
    <s v="1 day"/>
    <s v="1.1, 7.6, 50.3 mg/m3"/>
    <s v="&quot;Interstitial fibrosis was not present in the lungs of rats sacrificed at 1 day post-exposure&quot; (p. 622) "/>
    <x v="0"/>
    <n v="1"/>
    <m/>
    <m/>
    <s v="N"/>
    <s v="Y"/>
    <s v="N"/>
    <s v="N"/>
    <n v="0"/>
    <n v="1"/>
    <n v="0"/>
    <n v="0"/>
  </r>
  <r>
    <n v="763"/>
    <x v="1"/>
    <m/>
    <s v="edk fibrosis"/>
    <s v="doi: 10.1093/toxsci/kfi327"/>
    <s v="Elder 2005"/>
    <s v="Y"/>
    <x v="4"/>
    <x v="188"/>
    <x v="1"/>
    <s v="13 wk"/>
    <s v="13 weeks"/>
    <s v="Lung"/>
    <s v="Interstitial Fibrosis"/>
    <s v="Rat"/>
    <s v="F-344"/>
    <s v="F"/>
    <n v="48.2"/>
    <m/>
    <m/>
    <m/>
    <s v="mg/m3"/>
    <s v="N"/>
    <s v="N"/>
    <s v="N"/>
    <s v="N"/>
    <s v="Units conversion needed;"/>
    <m/>
    <n v="48200"/>
    <m/>
    <m/>
    <s v="band A"/>
    <m/>
    <x v="6"/>
    <m/>
    <m/>
    <m/>
    <x v="2"/>
    <s v="1 day"/>
    <s v="48.2 mg/m3"/>
    <s v="&quot;Interstitial fibrosis was not present in the lungs of rats sacrificed at 1 day post-exposure&quot; (p. 622) "/>
    <x v="0"/>
    <n v="1"/>
    <m/>
    <m/>
    <s v="N"/>
    <s v="Y"/>
    <s v="N"/>
    <s v="N"/>
    <n v="0"/>
    <n v="1"/>
    <n v="0"/>
    <n v="0"/>
  </r>
  <r>
    <n v="764"/>
    <x v="0"/>
    <m/>
    <s v="edk fibrosis"/>
    <s v="doi: 10.1093/toxsci/kfi327"/>
    <s v="Elder 2005"/>
    <s v="Y"/>
    <x v="4"/>
    <x v="187"/>
    <x v="1"/>
    <s v="13 wk"/>
    <s v="13 weeks"/>
    <s v="Lung"/>
    <s v="Interstitial Fibrosis"/>
    <s v="Rat"/>
    <s v="F-344"/>
    <s v="F"/>
    <n v="7.6"/>
    <n v="50.3"/>
    <m/>
    <m/>
    <s v="mg/m3"/>
    <s v="N"/>
    <s v="N"/>
    <s v="N"/>
    <s v="N"/>
    <s v="Units conversion needed;"/>
    <m/>
    <n v="7600"/>
    <m/>
    <m/>
    <s v="band B"/>
    <m/>
    <x v="0"/>
    <m/>
    <m/>
    <m/>
    <x v="2"/>
    <s v="3 months"/>
    <s v="1.1, 7.6, 50.3 mg/m3"/>
    <s v="&quot;a mild, widely scattered interstitial fibrosis of the alveolar septa was present in the HSCb-exposed rats that were sacrificed 13 weeks after the end of the exposure&quot; (p. 622). &quot;However, no particle-induced fibrosis was evident in any of these rats exposed to mid-dose HSCb.&quot;(p. 623)"/>
    <x v="0"/>
    <n v="2"/>
    <s v="NOAEL"/>
    <n v="7600"/>
    <s v="N"/>
    <s v="Y"/>
    <s v="N"/>
    <s v="N"/>
    <n v="0"/>
    <n v="1"/>
    <n v="0"/>
    <n v="0"/>
  </r>
  <r>
    <n v="765"/>
    <x v="0"/>
    <m/>
    <s v="edk fibrosis"/>
    <s v="doi: 10.1093/toxsci/kfi327"/>
    <s v="Elder 2005"/>
    <s v="Y"/>
    <x v="4"/>
    <x v="188"/>
    <x v="1"/>
    <s v="13 wk"/>
    <s v="13 weeks"/>
    <s v="Lung"/>
    <s v="Interstitial Fibrosis"/>
    <s v="Rat"/>
    <s v="F-344"/>
    <s v="F"/>
    <m/>
    <n v="48.2"/>
    <m/>
    <m/>
    <s v="mg/m3"/>
    <s v="N"/>
    <s v="N"/>
    <s v="Y"/>
    <s v="N"/>
    <s v="Divide LOAEL by 10;Units conversion needed;"/>
    <m/>
    <m/>
    <n v="4820"/>
    <m/>
    <m/>
    <s v="band B"/>
    <x v="0"/>
    <m/>
    <m/>
    <m/>
    <x v="2"/>
    <s v="3 months"/>
    <s v="48.2 mg/m3"/>
    <s v="&quot;Rats exposed to LSCb and sacrificed 3 and 11 months after the end of exposure had lung lesions, including interstitial fibrosis, that were similar in character but that appeared to be slightly less in extent and severity than those observed in rats exposed to high-dose HSCb&quot; (p. 623)"/>
    <x v="0"/>
    <n v="2"/>
    <s v="LOAEL"/>
    <n v="4820"/>
    <s v="N"/>
    <s v="Y"/>
    <s v="N"/>
    <s v="N"/>
    <n v="0"/>
    <n v="1"/>
    <n v="0"/>
    <n v="0"/>
  </r>
  <r>
    <n v="766"/>
    <x v="1"/>
    <m/>
    <s v="edk fibrosis"/>
    <s v="doi: 10.1093/toxsci/kfi327"/>
    <s v="Elder 2005"/>
    <s v="Y"/>
    <x v="4"/>
    <x v="187"/>
    <x v="1"/>
    <s v="13 wk"/>
    <s v="13 weeks"/>
    <s v="Lung"/>
    <s v="Interstitial Fibrosis"/>
    <s v="Rat"/>
    <s v="F-344"/>
    <s v="F"/>
    <n v="7.6"/>
    <n v="50.3"/>
    <m/>
    <m/>
    <s v="mg/m3"/>
    <s v="N"/>
    <s v="N"/>
    <s v="N"/>
    <s v="N"/>
    <s v="Units conversion needed;"/>
    <m/>
    <n v="7600"/>
    <m/>
    <m/>
    <s v="band B"/>
    <m/>
    <x v="0"/>
    <m/>
    <m/>
    <m/>
    <x v="2"/>
    <s v="11 months"/>
    <s v="1.1, 7.6, 50.3 mg/m3"/>
    <s v="&quot;...This particle-induced, multifocal fibrosis was markedly greater in both extent and severity in the lungs of rats exposed to the high concentration of HSCb and sacrificed 11 months post-exposure.&quot; (p. 622). &quot;However, no particle-induced fibrosis was evident in any of these rats exposed to mid-dose HSCb.&quot; (p. 623) "/>
    <x v="0"/>
    <n v="2"/>
    <m/>
    <m/>
    <s v="N"/>
    <s v="Y"/>
    <s v="N"/>
    <s v="N"/>
    <n v="0"/>
    <n v="1"/>
    <n v="0"/>
    <n v="0"/>
  </r>
  <r>
    <n v="767"/>
    <x v="1"/>
    <m/>
    <s v="edk fibrosis"/>
    <s v="doi: 10.1093/toxsci/kfi327"/>
    <s v="Elder 2005"/>
    <s v="Y"/>
    <x v="4"/>
    <x v="188"/>
    <x v="1"/>
    <s v="13 wk"/>
    <s v="13 weeks"/>
    <s v="Lung"/>
    <s v="Interstitial Fibrosis"/>
    <s v="Rat"/>
    <s v="F-344"/>
    <s v="F"/>
    <m/>
    <n v="48.2"/>
    <m/>
    <m/>
    <s v="mg/m3"/>
    <s v="N"/>
    <s v="N"/>
    <s v="Y"/>
    <s v="N"/>
    <s v="Divide LOAEL by 10;Units conversion needed;"/>
    <m/>
    <m/>
    <n v="4820"/>
    <m/>
    <m/>
    <s v="band B"/>
    <x v="0"/>
    <m/>
    <m/>
    <m/>
    <x v="2"/>
    <s v="11 months"/>
    <s v="48.2 mg/m3"/>
    <s v="&quot;Rats exposed to LSCb and sacrificed 3 and 11 months after the end of exposure had lung lesions, including interstitial fibrosis, that were similar in character but that appeared to be slightly less in extent and severity than those observed in rats exposed to high-dose HSCb&quot; (p. 623)"/>
    <x v="0"/>
    <n v="2"/>
    <m/>
    <m/>
    <s v="N"/>
    <s v="Y"/>
    <s v="N"/>
    <s v="N"/>
    <n v="0"/>
    <n v="1"/>
    <n v="0"/>
    <n v="0"/>
  </r>
  <r>
    <n v="768"/>
    <x v="0"/>
    <m/>
    <s v="edk fibrosis"/>
    <s v="doi: 10.1093/toxsci/kfi327"/>
    <s v="Elder 2005"/>
    <s v="Y"/>
    <x v="4"/>
    <x v="187"/>
    <x v="1"/>
    <s v="13 wk"/>
    <s v="13 weeks"/>
    <s v="Lung"/>
    <s v="%PMNs"/>
    <s v="Rat"/>
    <s v="F-344"/>
    <s v="F"/>
    <n v="1.1000000000000001"/>
    <n v="7.6"/>
    <m/>
    <m/>
    <s v="mg/m3"/>
    <s v="N"/>
    <s v="N"/>
    <s v="N"/>
    <s v="N"/>
    <s v="Units conversion needed;"/>
    <m/>
    <n v="1100"/>
    <m/>
    <m/>
    <s v="band C"/>
    <m/>
    <x v="1"/>
    <m/>
    <m/>
    <m/>
    <x v="0"/>
    <s v="1 day"/>
    <s v="1.1, 7.6, 50.3 mg/m3"/>
    <m/>
    <x v="0"/>
    <n v="3"/>
    <s v="NOAEL"/>
    <n v="1100"/>
    <s v="N"/>
    <s v="Y"/>
    <s v="N"/>
    <s v="N"/>
    <n v="0"/>
    <n v="1"/>
    <n v="0"/>
    <n v="0"/>
  </r>
  <r>
    <n v="769"/>
    <x v="0"/>
    <m/>
    <s v="edk fibrosis"/>
    <s v="doi: 10.1093/toxsci/kfi327"/>
    <s v="Elder 2005"/>
    <s v="Y"/>
    <x v="4"/>
    <x v="188"/>
    <x v="1"/>
    <s v="13 wk"/>
    <s v="13 weeks"/>
    <s v="Lung"/>
    <s v="%PMNs"/>
    <s v="Rat"/>
    <s v="F-344"/>
    <s v="F"/>
    <m/>
    <n v="48.2"/>
    <m/>
    <m/>
    <s v="mg/m3"/>
    <s v="N"/>
    <s v="N"/>
    <s v="Y"/>
    <s v="N"/>
    <s v="Divide LOAEL by 10;Units conversion needed;"/>
    <m/>
    <m/>
    <n v="4820"/>
    <m/>
    <m/>
    <s v="band B"/>
    <x v="0"/>
    <m/>
    <m/>
    <m/>
    <x v="0"/>
    <s v="1 day"/>
    <s v="48.2 mg/m3"/>
    <m/>
    <x v="0"/>
    <n v="2"/>
    <s v="LOAEL"/>
    <n v="4820"/>
    <s v="N"/>
    <s v="Y"/>
    <s v="N"/>
    <s v="N"/>
    <n v="0"/>
    <n v="1"/>
    <n v="0"/>
    <n v="0"/>
  </r>
  <r>
    <n v="770"/>
    <x v="1"/>
    <m/>
    <s v="edk fibrosis"/>
    <s v="doi: 10.1093/toxsci/kfi327"/>
    <s v="Elder 2005"/>
    <s v="Y"/>
    <x v="4"/>
    <x v="187"/>
    <x v="1"/>
    <s v="13 wk"/>
    <s v="13 weeks"/>
    <s v="Lung"/>
    <s v="Interstitial Fibrosis"/>
    <s v="Mouse"/>
    <s v="B6C3F1"/>
    <s v="F"/>
    <n v="64.400000000000006"/>
    <s v="n"/>
    <m/>
    <m/>
    <s v="mg/m3"/>
    <s v="N"/>
    <s v="N"/>
    <s v="N"/>
    <s v="N"/>
    <s v="Units conversion needed;"/>
    <m/>
    <n v="64400.000000000007"/>
    <m/>
    <m/>
    <s v="band A"/>
    <m/>
    <x v="6"/>
    <m/>
    <m/>
    <m/>
    <x v="2"/>
    <s v="1 day"/>
    <s v="1.1, 13.9, 64.4 mg/m3"/>
    <s v="&quot;...none of the mice developed alveolar septal fibrosis like that observed in the HSCb-exposed rats at 3 and 11 months post-exposure.&quot; (p. 625)"/>
    <x v="0"/>
    <n v="1"/>
    <m/>
    <m/>
    <s v="N"/>
    <s v="Y"/>
    <s v="N"/>
    <s v="N"/>
    <n v="0"/>
    <n v="1"/>
    <n v="0"/>
    <n v="0"/>
  </r>
  <r>
    <n v="771"/>
    <x v="0"/>
    <m/>
    <s v="edk fibrosis"/>
    <s v="doi: 10.1093/toxsci/kfi327"/>
    <s v="Elder 2005"/>
    <s v="Y"/>
    <x v="4"/>
    <x v="187"/>
    <x v="1"/>
    <s v="13 wk"/>
    <s v="13 weeks"/>
    <s v="Lung"/>
    <s v="Interstitial Fibrosis"/>
    <s v="Mouse"/>
    <s v="B6C3F1"/>
    <s v="F"/>
    <n v="64.400000000000006"/>
    <s v="n"/>
    <m/>
    <m/>
    <s v="mg/m3"/>
    <s v="N"/>
    <s v="N"/>
    <s v="N"/>
    <s v="N"/>
    <s v="Units conversion needed;"/>
    <m/>
    <n v="64400.000000000007"/>
    <m/>
    <m/>
    <s v="band A"/>
    <m/>
    <x v="6"/>
    <m/>
    <m/>
    <m/>
    <x v="2"/>
    <s v="3 months"/>
    <s v="1.1, 13.9, 64.4 mg/m3"/>
    <s v="&quot;...none of the mice developed alveolar septal fibrosis like that observed in the HSCb-exposed rats at 3 and 11 months post-exposure.&quot; (p. 625)"/>
    <x v="0"/>
    <n v="1"/>
    <s v="NOAEL"/>
    <n v="64400.000000000007"/>
    <s v="N"/>
    <s v="Y"/>
    <s v="N"/>
    <s v="N"/>
    <n v="0"/>
    <n v="1"/>
    <n v="0"/>
    <n v="0"/>
  </r>
  <r>
    <n v="772"/>
    <x v="1"/>
    <m/>
    <s v="edk fibrosis"/>
    <s v="doi: 10.1093/toxsci/kfi327"/>
    <s v="Elder 2005"/>
    <s v="Y"/>
    <x v="4"/>
    <x v="187"/>
    <x v="1"/>
    <s v="13 wk"/>
    <s v="13 weeks"/>
    <s v="Lung"/>
    <s v="Interstitial Fibrosis"/>
    <s v="Mouse"/>
    <s v="B6C3F1"/>
    <s v="F"/>
    <n v="64.400000000000006"/>
    <s v="n"/>
    <m/>
    <m/>
    <s v="mg/m3"/>
    <s v="N"/>
    <s v="N"/>
    <s v="N"/>
    <s v="N"/>
    <s v="Units conversion needed;"/>
    <m/>
    <n v="64400.000000000007"/>
    <m/>
    <m/>
    <s v="band A"/>
    <m/>
    <x v="6"/>
    <m/>
    <m/>
    <m/>
    <x v="2"/>
    <s v="11 months"/>
    <s v="1.1, 13.9, 64.4 mg/m3"/>
    <s v="&quot;...none of the mice developed alveolar septal fibrosis like that observed in the HSCb-exposed rats at 3 and 11 months post-exposure.&quot; (p. 625)"/>
    <x v="0"/>
    <n v="1"/>
    <m/>
    <m/>
    <s v="N"/>
    <s v="Y"/>
    <s v="N"/>
    <s v="N"/>
    <n v="0"/>
    <n v="1"/>
    <n v="0"/>
    <n v="0"/>
  </r>
  <r>
    <n v="773"/>
    <x v="0"/>
    <m/>
    <s v="edk fibrosis"/>
    <s v="doi: 10.1093/toxsci/kfi327"/>
    <s v="Elder 2005"/>
    <s v="Y"/>
    <x v="4"/>
    <x v="187"/>
    <x v="1"/>
    <s v="13 wk"/>
    <s v="13 weeks"/>
    <s v="Lung"/>
    <s v="%PMNs"/>
    <s v="Mouse"/>
    <s v="B6C3F1"/>
    <s v="F"/>
    <n v="1.1000000000000001"/>
    <n v="13.9"/>
    <m/>
    <m/>
    <s v="mg/m3"/>
    <s v="N"/>
    <s v="N"/>
    <s v="N"/>
    <s v="N"/>
    <s v="Units conversion needed;"/>
    <m/>
    <n v="1100"/>
    <m/>
    <m/>
    <s v="band C"/>
    <m/>
    <x v="1"/>
    <m/>
    <m/>
    <m/>
    <x v="0"/>
    <s v="1 day"/>
    <s v="1.1, 13.9, 64.4 mg/m3"/>
    <m/>
    <x v="0"/>
    <n v="3"/>
    <s v="NOAEL"/>
    <n v="1100"/>
    <s v="N"/>
    <s v="Y"/>
    <s v="N"/>
    <s v="N"/>
    <n v="0"/>
    <n v="1"/>
    <n v="0"/>
    <n v="0"/>
  </r>
  <r>
    <n v="774"/>
    <x v="1"/>
    <m/>
    <s v="edk fibrosis"/>
    <s v="doi: 10.1093/toxsci/kfi327"/>
    <s v="Elder 2005"/>
    <s v="Y"/>
    <x v="4"/>
    <x v="187"/>
    <x v="1"/>
    <s v="13 wk"/>
    <s v="13 weeks"/>
    <s v="Lung"/>
    <s v="Interstitial Fibrosis"/>
    <s v="Hamster"/>
    <s v="F1B Syrian golden"/>
    <s v="F"/>
    <n v="63"/>
    <s v="n"/>
    <m/>
    <m/>
    <s v="mg/m3"/>
    <s v="N"/>
    <s v="N"/>
    <s v="N"/>
    <s v="N"/>
    <s v="Units conversion needed;"/>
    <m/>
    <n v="63000"/>
    <m/>
    <m/>
    <s v="band A"/>
    <m/>
    <x v="6"/>
    <m/>
    <m/>
    <m/>
    <x v="2"/>
    <s v="1 day"/>
    <s v="1.1, 13.9, 64.4 mg/m3"/>
    <s v="&quot;...absence of … and septal fibrosis in the lungs of all of the hamsters.&quot; (p. 325)"/>
    <x v="0"/>
    <n v="1"/>
    <m/>
    <m/>
    <s v="N"/>
    <s v="Y"/>
    <s v="N"/>
    <s v="N"/>
    <n v="0"/>
    <n v="1"/>
    <n v="0"/>
    <n v="0"/>
  </r>
  <r>
    <n v="775"/>
    <x v="1"/>
    <m/>
    <s v="edk fibrosis"/>
    <s v="doi: 10.1093/toxsci/kfi327"/>
    <s v="Elder 2005"/>
    <s v="Y"/>
    <x v="4"/>
    <x v="187"/>
    <x v="1"/>
    <s v="13 wk"/>
    <s v="13 weeks"/>
    <s v="Lung"/>
    <s v="Interstitial Fibrosis"/>
    <s v="Hamster"/>
    <s v="F1B Syrian golden"/>
    <s v="F"/>
    <n v="63"/>
    <s v="n"/>
    <m/>
    <m/>
    <s v="mg/m3"/>
    <s v="N"/>
    <s v="N"/>
    <s v="N"/>
    <s v="N"/>
    <s v="Units conversion needed;"/>
    <m/>
    <n v="63000"/>
    <m/>
    <m/>
    <s v="band A"/>
    <m/>
    <x v="6"/>
    <m/>
    <m/>
    <m/>
    <x v="2"/>
    <s v="3 months"/>
    <s v="1.1, 13.9, 64.4 mg/m3"/>
    <s v="&quot;...absence of … and septal fibrosis in the lungs of all of the hamsters.&quot; (p. 325)"/>
    <x v="0"/>
    <n v="1"/>
    <m/>
    <m/>
    <s v="N"/>
    <s v="Y"/>
    <s v="N"/>
    <s v="N"/>
    <n v="0"/>
    <n v="1"/>
    <n v="0"/>
    <n v="0"/>
  </r>
  <r>
    <n v="776"/>
    <x v="1"/>
    <m/>
    <s v="edk fibrosis"/>
    <s v="doi: 10.1093/toxsci/kfi327"/>
    <s v="Elder 2005"/>
    <s v="Y"/>
    <x v="4"/>
    <x v="187"/>
    <x v="1"/>
    <s v="13 wk"/>
    <s v="13 weeks"/>
    <s v="Lung"/>
    <s v="Interstitial Fibrosis"/>
    <s v="Hamster"/>
    <s v="F1B Syrian golden"/>
    <s v="F"/>
    <n v="63"/>
    <s v="n"/>
    <m/>
    <m/>
    <s v="mg/m3"/>
    <s v="N"/>
    <s v="N"/>
    <s v="N"/>
    <s v="N"/>
    <s v="Units conversion needed;"/>
    <m/>
    <n v="63000"/>
    <m/>
    <m/>
    <s v="band A"/>
    <m/>
    <x v="6"/>
    <m/>
    <m/>
    <m/>
    <x v="2"/>
    <s v="11 months"/>
    <s v="1.1, 13.9, 64.4 mg/m3"/>
    <s v="&quot;...absence of … and septal fibrosis in the lungs of all of the hamsters.&quot; (p. 325)"/>
    <x v="0"/>
    <n v="1"/>
    <m/>
    <m/>
    <s v="N"/>
    <s v="Y"/>
    <s v="N"/>
    <s v="N"/>
    <n v="0"/>
    <n v="1"/>
    <n v="0"/>
    <n v="0"/>
  </r>
  <r>
    <n v="777"/>
    <x v="1"/>
    <m/>
    <s v="edk fibrosis"/>
    <s v="doi: 10.1093/toxsci/kfi327"/>
    <s v="Elder 2005"/>
    <s v="Y"/>
    <x v="4"/>
    <x v="187"/>
    <x v="1"/>
    <s v="13 wk"/>
    <s v="13 weeks"/>
    <s v="Lung"/>
    <s v="%PMNs"/>
    <s v="Hamster"/>
    <s v="F1B Syrian golden"/>
    <s v="F"/>
    <n v="1.1000000000000001"/>
    <n v="11.1"/>
    <m/>
    <m/>
    <s v="mg/m3"/>
    <s v="N"/>
    <s v="N"/>
    <s v="N"/>
    <s v="N"/>
    <s v="Units conversion needed;"/>
    <m/>
    <n v="1100"/>
    <m/>
    <m/>
    <s v="band C"/>
    <m/>
    <x v="1"/>
    <m/>
    <m/>
    <m/>
    <x v="0"/>
    <s v="1 day"/>
    <s v="1.1, 1.1, 63.0 mg/m3"/>
    <m/>
    <x v="0"/>
    <n v="3"/>
    <m/>
    <m/>
    <s v="N"/>
    <s v="Y"/>
    <s v="N"/>
    <s v="N"/>
    <n v="0"/>
    <n v="1"/>
    <n v="0"/>
    <n v="0"/>
  </r>
  <r>
    <n v="778"/>
    <x v="0"/>
    <m/>
    <s v="edk fibrosis"/>
    <s v="doi: 10.1093/toxsci/70.1.86"/>
    <s v="Bermudez 2002"/>
    <s v="Y"/>
    <x v="0"/>
    <x v="0"/>
    <x v="0"/>
    <s v="13 weeks"/>
    <s v="13 weeks"/>
    <s v="Lung"/>
    <s v="Fibrosis"/>
    <s v="Mouse"/>
    <s v="B3C3F1/CrlBR"/>
    <s v="F"/>
    <n v="240.3"/>
    <s v="n"/>
    <m/>
    <m/>
    <s v="mg/m3"/>
    <s v="N"/>
    <s v="N"/>
    <s v="N"/>
    <s v="N"/>
    <s v="Units conversion needed;"/>
    <m/>
    <n v="240300"/>
    <m/>
    <m/>
    <s v="band A"/>
    <m/>
    <x v="6"/>
    <m/>
    <m/>
    <m/>
    <x v="2"/>
    <s v="52 weeks"/>
    <m/>
    <s v="NOAEL &amp; LOAEL based on author description of results. No quantitative results shown (eg., response proportions and statistical significance)."/>
    <x v="0"/>
    <n v="1"/>
    <s v="NOAEL"/>
    <n v="240300"/>
    <s v="N"/>
    <s v="Y"/>
    <s v="N"/>
    <s v="N"/>
    <n v="0"/>
    <n v="1"/>
    <n v="0"/>
    <n v="0"/>
  </r>
  <r>
    <n v="779"/>
    <x v="0"/>
    <m/>
    <s v="edk fibrosis"/>
    <s v="doi: 10.1093/toxsci/70.1.86"/>
    <s v="Bermudez 2002"/>
    <s v="Y"/>
    <x v="0"/>
    <x v="0"/>
    <x v="0"/>
    <s v="13 weeks"/>
    <s v="13 weeks"/>
    <s v="Lung"/>
    <s v="Fibrosis"/>
    <s v="Rat"/>
    <s v="F344"/>
    <s v="F"/>
    <n v="47.7"/>
    <n v="239.1"/>
    <m/>
    <m/>
    <s v="mg/m3"/>
    <s v="N"/>
    <s v="N"/>
    <s v="N"/>
    <s v="N"/>
    <s v="Units conversion needed;"/>
    <m/>
    <n v="47700"/>
    <m/>
    <m/>
    <s v="band A"/>
    <m/>
    <x v="6"/>
    <m/>
    <m/>
    <m/>
    <x v="2"/>
    <s v="4 weeks"/>
    <m/>
    <s v="NOAEL &amp; LOAEL based on author description of results. See Note on rat NOAEL -  ambiguity in whether 50 mg/m3 is NOAEL or possibly a LOAEL. However, no quantitative results shown (eg., response proportions and statistical significance) to verify. "/>
    <x v="0"/>
    <n v="1"/>
    <s v="NOAEL"/>
    <n v="47700"/>
    <s v="N"/>
    <s v="Y"/>
    <s v="N"/>
    <s v="N"/>
    <n v="0"/>
    <n v="1"/>
    <n v="0"/>
    <n v="0"/>
  </r>
  <r>
    <n v="780"/>
    <x v="1"/>
    <m/>
    <s v="edk fibrosis"/>
    <s v="doi: 10.1093/toxsci/70.1.86"/>
    <s v="Bermudez 2002"/>
    <s v="Y"/>
    <x v="0"/>
    <x v="0"/>
    <x v="0"/>
    <s v="13 weeks"/>
    <s v="13 weeks"/>
    <s v="Lung"/>
    <s v="Fibrosis"/>
    <s v="Hamster"/>
    <s v="Syrian"/>
    <s v="F"/>
    <n v="251.1"/>
    <s v="n"/>
    <m/>
    <m/>
    <s v="mg/m3"/>
    <s v="N"/>
    <s v="N"/>
    <s v="N"/>
    <s v="N"/>
    <s v="Units conversion needed;"/>
    <m/>
    <n v="251100"/>
    <m/>
    <m/>
    <s v="band A"/>
    <m/>
    <x v="6"/>
    <m/>
    <m/>
    <m/>
    <x v="2"/>
    <s v="52 weeks"/>
    <m/>
    <s v="NOAEL &amp; LOAEL based on author description of results. No quantitative results shown (eg., response proportions and statistical significance). "/>
    <x v="0"/>
    <n v="1"/>
    <m/>
    <m/>
    <s v="N"/>
    <s v="Y"/>
    <s v="N"/>
    <s v="N"/>
    <n v="0"/>
    <n v="1"/>
    <n v="0"/>
    <n v="0"/>
  </r>
  <r>
    <n v="781"/>
    <x v="0"/>
    <m/>
    <s v="edk fibrosis"/>
    <s v="DOI: 10.1093/toxsci/kfh019"/>
    <s v="Bermudez 2004"/>
    <s v="Y"/>
    <x v="0"/>
    <x v="1"/>
    <x v="1"/>
    <s v="13 weeks"/>
    <s v="13 weeks"/>
    <s v="Lung"/>
    <s v="Fibrosis"/>
    <s v="Mouse"/>
    <s v="B3C3F1/CrlBR"/>
    <s v="F"/>
    <n v="10.8"/>
    <s v="n"/>
    <m/>
    <m/>
    <s v="mg/m3"/>
    <s v="N"/>
    <s v="N"/>
    <s v="N"/>
    <s v="N"/>
    <s v="Units conversion needed;"/>
    <m/>
    <n v="10800"/>
    <m/>
    <m/>
    <s v="band B"/>
    <m/>
    <x v="0"/>
    <m/>
    <m/>
    <m/>
    <x v="2"/>
    <s v="52 weeks"/>
    <m/>
    <m/>
    <x v="0"/>
    <n v="2"/>
    <s v="NOAEL"/>
    <n v="10800"/>
    <s v="N"/>
    <s v="Y"/>
    <s v="N"/>
    <s v="N"/>
    <n v="0"/>
    <n v="1"/>
    <n v="0"/>
    <n v="0"/>
  </r>
  <r>
    <n v="782"/>
    <x v="0"/>
    <m/>
    <s v="edk fibrosis"/>
    <s v="DOI: 10.1093/toxsci/kfh019"/>
    <s v="Bermudez 2004"/>
    <s v="Y"/>
    <x v="0"/>
    <x v="1"/>
    <x v="1"/>
    <s v="13 weeks"/>
    <s v="13 weeks"/>
    <s v="Lung"/>
    <s v="Fibrosis"/>
    <s v="Rat"/>
    <s v="F344"/>
    <s v="F"/>
    <n v="2.1"/>
    <n v="10.5"/>
    <m/>
    <m/>
    <s v="mg/m3"/>
    <s v="N"/>
    <s v="N"/>
    <s v="N"/>
    <s v="N"/>
    <s v="Units conversion needed;"/>
    <m/>
    <n v="2100"/>
    <m/>
    <m/>
    <s v="band C"/>
    <m/>
    <x v="1"/>
    <m/>
    <m/>
    <m/>
    <x v="2"/>
    <s v="0 d"/>
    <m/>
    <m/>
    <x v="0"/>
    <n v="3"/>
    <s v="NOAEL"/>
    <n v="2100"/>
    <s v="N"/>
    <s v="Y"/>
    <s v="N"/>
    <s v="N"/>
    <n v="0"/>
    <n v="1"/>
    <n v="0"/>
    <n v="0"/>
  </r>
  <r>
    <n v="783"/>
    <x v="1"/>
    <m/>
    <s v="edk fibrosis"/>
    <s v="DOI: 10.1093/toxsci/kfh019"/>
    <s v="Bermudez 2004"/>
    <s v="Y"/>
    <x v="0"/>
    <x v="1"/>
    <x v="1"/>
    <s v="13 weeks"/>
    <s v="13 weeks"/>
    <s v="Lung"/>
    <s v="Fibrosis"/>
    <s v="Hamster"/>
    <s v="Syrian"/>
    <s v="F"/>
    <n v="10.7"/>
    <s v="n"/>
    <m/>
    <m/>
    <s v="mg/m3"/>
    <s v="N"/>
    <s v="N"/>
    <s v="N"/>
    <s v="N"/>
    <s v="Units conversion needed;"/>
    <m/>
    <n v="10700"/>
    <m/>
    <m/>
    <s v="band B"/>
    <m/>
    <x v="0"/>
    <m/>
    <m/>
    <m/>
    <x v="2"/>
    <s v="52 weeks"/>
    <m/>
    <m/>
    <x v="0"/>
    <n v="2"/>
    <m/>
    <m/>
    <s v="N"/>
    <s v="Y"/>
    <s v="N"/>
    <s v="N"/>
    <n v="0"/>
    <n v="1"/>
    <n v="0"/>
    <n v="0"/>
  </r>
  <r>
    <n v="784"/>
    <x v="0"/>
    <s v="OEB 28d+ from Hadrup 2023\Addl PDFs - not yet recorded for nonca NOAELs-LOAELs [Not reported in Hadrup]"/>
    <s v="edk fibrosis"/>
    <s v="doi.org/10.1016/0278-6915(91)90205-L"/>
    <s v="Reuzel 1991"/>
    <s v="Y"/>
    <x v="1"/>
    <x v="189"/>
    <x v="1"/>
    <m/>
    <s v="13 weeks"/>
    <s v="Lung"/>
    <s v="Focal interstial fibrosis"/>
    <s v="Rat"/>
    <s v="SPF-bred Wistar rats (C[b:WU, Wistar random)"/>
    <s v="M"/>
    <n v="5.9"/>
    <n v="31"/>
    <m/>
    <m/>
    <s v="mg/m3"/>
    <s v="N"/>
    <s v="N"/>
    <s v="N"/>
    <s v="N"/>
    <s v="Units conversion needed;"/>
    <m/>
    <n v="5900"/>
    <m/>
    <m/>
    <s v="band B"/>
    <m/>
    <x v="0"/>
    <m/>
    <m/>
    <m/>
    <x v="2"/>
    <s v="13 wk PE"/>
    <s v="0, 1.3, 5.9, 31 mg/m3"/>
    <s v="No M rats w fibrosis at 0 wk PE. Stat sig. Fibrosis at 13 wk PE, which persisted through 52 wks."/>
    <x v="0"/>
    <n v="2"/>
    <s v="NOAEL"/>
    <n v="5900"/>
    <s v="N"/>
    <s v="Y"/>
    <s v="N"/>
    <s v="N"/>
    <n v="0"/>
    <n v="1"/>
    <n v="0"/>
    <n v="0"/>
  </r>
  <r>
    <n v="785"/>
    <x v="0"/>
    <s v="OEB 28d+ from Hadrup 2023\Addl PDFs - not yet recorded for nonca NOAELs-LOAELs [Not reported in Hadrup]"/>
    <s v="edk fibrosis"/>
    <s v="doi.org/10.1016/0278-6915(91)90205-L"/>
    <s v="Reuzel 1991"/>
    <s v="Y"/>
    <x v="1"/>
    <x v="189"/>
    <x v="1"/>
    <m/>
    <s v="13 weeks"/>
    <s v="Lung"/>
    <s v="Focal interstial fibrosis"/>
    <s v="Rat"/>
    <s v="SPF-bred Wistar rats (C[b:WU, Wistar random)"/>
    <s v="F"/>
    <n v="5.9"/>
    <n v="31"/>
    <m/>
    <m/>
    <s v="mg/m3"/>
    <s v="N"/>
    <s v="N"/>
    <s v="N"/>
    <s v="N"/>
    <s v="Units conversion needed;"/>
    <m/>
    <n v="5900"/>
    <m/>
    <m/>
    <s v="band B"/>
    <m/>
    <x v="0"/>
    <m/>
    <m/>
    <m/>
    <x v="2"/>
    <s v="13 wk PE"/>
    <s v="0, 1.3, 5.9, 31 mg/m3"/>
    <s v="No F rats w fibrosis at 0 wk PE. Stat sig. Fibrosis at 13 wk PE, which persisted through 52 wks."/>
    <x v="0"/>
    <n v="2"/>
    <s v="NOAEL"/>
    <n v="5900"/>
    <s v="N"/>
    <s v="Y"/>
    <s v="N"/>
    <s v="N"/>
    <n v="0"/>
    <n v="1"/>
    <n v="0"/>
    <n v="0"/>
  </r>
  <r>
    <n v="786"/>
    <x v="0"/>
    <s v="OEB 28d+ from Hadrup 2023\Addl PDFs - not yet recorded for nonca NOAELs-LOAELs [Not reported in Hadrup]"/>
    <s v="edk fibrosis"/>
    <s v="doi.org/10.1016/0278-6915(91)90205-L"/>
    <s v="Reuzel 1991"/>
    <s v="Y"/>
    <x v="1"/>
    <x v="190"/>
    <x v="1"/>
    <m/>
    <s v="13 weeks"/>
    <s v="Lung"/>
    <s v="Focal interstial fibrosis"/>
    <s v="Rat"/>
    <s v="SPF-bred Wistar rats (C[b:WU, Wistar random)"/>
    <s v="M"/>
    <n v="34.700000000000003"/>
    <m/>
    <m/>
    <m/>
    <s v="mg/m3"/>
    <s v="N"/>
    <s v="N"/>
    <s v="N"/>
    <s v="N"/>
    <s v="Units conversion needed;"/>
    <m/>
    <n v="34700"/>
    <m/>
    <m/>
    <s v="band A"/>
    <m/>
    <x v="6"/>
    <m/>
    <m/>
    <m/>
    <x v="2"/>
    <s v="0 d"/>
    <s v="0, 34.7 mg/m3"/>
    <m/>
    <x v="0"/>
    <n v="1"/>
    <s v="NOAEL"/>
    <n v="34700"/>
    <s v="N"/>
    <s v="Y"/>
    <s v="N"/>
    <s v="N"/>
    <n v="0"/>
    <n v="1"/>
    <n v="0"/>
    <n v="0"/>
  </r>
  <r>
    <n v="787"/>
    <x v="0"/>
    <s v="OEB 28d+ from Hadrup 2023\Addl PDFs - not yet recorded for nonca NOAELs-LOAELs [Not reported in Hadrup]"/>
    <s v="edk fibrosis"/>
    <s v="doi.org/10.1016/0278-6915(91)90205-L"/>
    <s v="Reuzel 1991"/>
    <s v="Y"/>
    <x v="1"/>
    <x v="190"/>
    <x v="1"/>
    <m/>
    <s v="13 weeks"/>
    <s v="Lung"/>
    <s v="Focal interstial fibrosis"/>
    <s v="Rat"/>
    <s v="SPF-bred Wistar rats (C[b:WU, Wistar random)"/>
    <s v="F"/>
    <n v="34.700000000000003"/>
    <m/>
    <m/>
    <m/>
    <s v="mg/m3"/>
    <s v="N"/>
    <s v="N"/>
    <s v="N"/>
    <s v="N"/>
    <s v="Units conversion needed;"/>
    <m/>
    <n v="34700"/>
    <m/>
    <m/>
    <s v="band A"/>
    <m/>
    <x v="6"/>
    <m/>
    <m/>
    <m/>
    <x v="2"/>
    <s v="0 d"/>
    <s v="0, 34.7 mg/m3"/>
    <m/>
    <x v="0"/>
    <n v="1"/>
    <s v="NOAEL"/>
    <n v="34700"/>
    <s v="N"/>
    <s v="Y"/>
    <s v="N"/>
    <s v="N"/>
    <n v="0"/>
    <n v="1"/>
    <n v="0"/>
    <n v="0"/>
  </r>
  <r>
    <n v="788"/>
    <x v="0"/>
    <s v="OEB 28d+ from Hadrup 2023\Addl PDFs - not yet recorded for nonca NOAELs-LOAELs [Not reported in Hadrup]"/>
    <s v="edk fibrosis"/>
    <s v="doi.org/10.1016/0278-6915(91)90205-L"/>
    <s v="Reuzel 1991"/>
    <s v="Y"/>
    <x v="1"/>
    <x v="191"/>
    <x v="1"/>
    <m/>
    <s v="13 weeks"/>
    <s v="Lung"/>
    <s v="Focal interstial fibrosis"/>
    <s v="Rat"/>
    <s v="SPF-bred Wistar rats (C[b:WU, Wistar random)"/>
    <s v="M"/>
    <n v="34.9"/>
    <m/>
    <m/>
    <m/>
    <s v="mg/m3"/>
    <s v="N"/>
    <s v="N"/>
    <s v="N"/>
    <s v="N"/>
    <s v="Units conversion needed;"/>
    <m/>
    <n v="34900"/>
    <m/>
    <m/>
    <s v="band A"/>
    <m/>
    <x v="6"/>
    <m/>
    <m/>
    <m/>
    <x v="2"/>
    <s v="0 d"/>
    <s v="0, 34.9 mg/m3"/>
    <m/>
    <x v="0"/>
    <n v="1"/>
    <s v="NOAEL"/>
    <n v="34900"/>
    <s v="N"/>
    <s v="Y"/>
    <s v="N"/>
    <s v="N"/>
    <n v="0"/>
    <n v="1"/>
    <n v="0"/>
    <n v="0"/>
  </r>
  <r>
    <n v="789"/>
    <x v="0"/>
    <s v="OEB 28d+ from Hadrup 2023\Addl PDFs - not yet recorded for nonca NOAELs-LOAELs [Not reported in Hadrup]"/>
    <s v="edk fibrosis"/>
    <s v="doi.org/10.1016/0278-6915(91)90205-L"/>
    <s v="Reuzel 1991"/>
    <s v="Y"/>
    <x v="1"/>
    <x v="191"/>
    <x v="1"/>
    <m/>
    <s v="13 weeks"/>
    <s v="Lung"/>
    <s v="Focal interstial fibrosis"/>
    <s v="Rat"/>
    <s v="SPF-bred Wistar rats (C[b:WU, Wistar random)"/>
    <s v="F"/>
    <n v="34.9"/>
    <m/>
    <m/>
    <m/>
    <s v="mg/m3"/>
    <s v="N"/>
    <s v="N"/>
    <s v="N"/>
    <s v="N"/>
    <s v="Units conversion needed;"/>
    <m/>
    <n v="34900"/>
    <m/>
    <m/>
    <s v="band A"/>
    <m/>
    <x v="6"/>
    <m/>
    <m/>
    <m/>
    <x v="2"/>
    <s v="0 d"/>
    <s v="0, 34.9 mg/m3"/>
    <m/>
    <x v="0"/>
    <n v="1"/>
    <s v="NOAEL"/>
    <n v="34900"/>
    <s v="N"/>
    <s v="Y"/>
    <s v="N"/>
    <s v="N"/>
    <n v="0"/>
    <n v="1"/>
    <n v="0"/>
    <n v="0"/>
  </r>
  <r>
    <n v="790"/>
    <x v="0"/>
    <s v="OEB 28d+ from Hadrup 2023\Addl PDFs - not yet recorded for nonca NOAELs-LOAELs [Not reported in Hadrup]"/>
    <s v="edk fibrosis"/>
    <s v="doi.org/10.1016/0278-6915(91)90205-L"/>
    <s v="Reuzel 1991"/>
    <s v="Y"/>
    <x v="1"/>
    <x v="192"/>
    <x v="0"/>
    <m/>
    <s v="13 weeks"/>
    <s v="Lung"/>
    <s v="Focal interstial fibrosis"/>
    <s v="Rat"/>
    <s v="SPF-bred Wistar rats (C[b:WU, Wistar random)"/>
    <s v="M"/>
    <m/>
    <n v="58.5"/>
    <m/>
    <m/>
    <s v="mg/m3"/>
    <s v="N"/>
    <s v="N"/>
    <s v="Y"/>
    <s v="N"/>
    <s v="Divide LOAEL by 10;Units conversion needed;"/>
    <m/>
    <m/>
    <n v="5850"/>
    <m/>
    <m/>
    <s v="band B"/>
    <x v="0"/>
    <m/>
    <m/>
    <m/>
    <x v="2"/>
    <s v="0 d"/>
    <s v="0, 58.5 mg/m3"/>
    <m/>
    <x v="0"/>
    <n v="2"/>
    <s v="LOAEL"/>
    <n v="5850"/>
    <s v="N"/>
    <s v="Y"/>
    <s v="N"/>
    <s v="N"/>
    <n v="0"/>
    <n v="1"/>
    <n v="0"/>
    <n v="0"/>
  </r>
  <r>
    <n v="791"/>
    <x v="0"/>
    <s v="OEB 28d+ from Hadrup 2023\Addl PDFs - not yet recorded for nonca NOAELs-LOAELs [Not reported in Hadrup]"/>
    <s v="edk fibrosis"/>
    <s v="doi.org/10.1016/0278-6915(91)90205-L"/>
    <s v="Reuzel 1991"/>
    <s v="Y"/>
    <x v="1"/>
    <x v="192"/>
    <x v="0"/>
    <m/>
    <s v="13 weeks"/>
    <s v="Lung"/>
    <s v="Focal interstial fibrosis"/>
    <s v="Rat"/>
    <s v="SPF-bred Wistar rats (C[b:WU, Wistar random)"/>
    <s v="F"/>
    <m/>
    <n v="58.5"/>
    <m/>
    <m/>
    <s v="mg/m3"/>
    <s v="N"/>
    <s v="N"/>
    <s v="Y"/>
    <s v="N"/>
    <s v="Divide LOAEL by 10;Units conversion needed;"/>
    <m/>
    <m/>
    <n v="5850"/>
    <m/>
    <m/>
    <s v="band B"/>
    <x v="0"/>
    <m/>
    <m/>
    <m/>
    <x v="2"/>
    <s v="0 d"/>
    <s v="0, 58.5 mg/m3"/>
    <m/>
    <x v="0"/>
    <n v="2"/>
    <s v="LOAEL"/>
    <n v="5850"/>
    <s v="N"/>
    <s v="Y"/>
    <s v="N"/>
    <s v="N"/>
    <n v="0"/>
    <n v="1"/>
    <n v="0"/>
    <n v="0"/>
  </r>
  <r>
    <n v="792"/>
    <x v="0"/>
    <m/>
    <s v="edk fibrosis"/>
    <s v="DOI 10.1186/s12989-015-0096-2"/>
    <s v="Pothman 2015"/>
    <s v="Y"/>
    <x v="36"/>
    <x v="193"/>
    <x v="1"/>
    <s v="90 days (6 hr/d, 5 d/wk)"/>
    <s v="90 days"/>
    <s v="Lung"/>
    <s v="Neutrophil % in BALF"/>
    <s v="Rat"/>
    <s v="Wistar"/>
    <s v="M"/>
    <n v="0.06"/>
    <n v="0.28000000000000003"/>
    <m/>
    <m/>
    <s v="mg/m3"/>
    <s v="N"/>
    <s v="N"/>
    <s v="N"/>
    <s v="N"/>
    <s v="Units conversion needed;"/>
    <m/>
    <n v="60"/>
    <m/>
    <m/>
    <s v="band D"/>
    <m/>
    <x v="3"/>
    <m/>
    <m/>
    <m/>
    <x v="0"/>
    <s v="24 hr"/>
    <s v="0, 0.06, 0.28 and 4.84 mg/m3"/>
    <m/>
    <x v="0"/>
    <n v="4"/>
    <s v="NOAEL"/>
    <n v="60"/>
    <s v="N"/>
    <s v="Y"/>
    <s v="N"/>
    <s v="N"/>
    <n v="0"/>
    <n v="1"/>
    <n v="0"/>
    <n v="0"/>
  </r>
  <r>
    <n v="793"/>
    <x v="0"/>
    <m/>
    <s v="edk fibrosis"/>
    <s v="DOI 10.1186/s12989-015-0096-2"/>
    <s v="Pothman 2015"/>
    <s v="Y"/>
    <x v="36"/>
    <x v="193"/>
    <x v="1"/>
    <s v="90 days (6 hr/d, 5 d/wk)"/>
    <s v="90 days"/>
    <s v="Lung"/>
    <s v="Neutrophil % in BALF"/>
    <s v="Rat"/>
    <s v="Wistar"/>
    <s v="F"/>
    <n v="0.06"/>
    <n v="0.28000000000000003"/>
    <m/>
    <m/>
    <s v="mg/m3"/>
    <s v="N"/>
    <s v="N"/>
    <s v="N"/>
    <s v="N"/>
    <s v="Units conversion needed;"/>
    <m/>
    <n v="60"/>
    <m/>
    <m/>
    <s v="band D"/>
    <m/>
    <x v="3"/>
    <m/>
    <m/>
    <m/>
    <x v="0"/>
    <s v="24 hr"/>
    <s v="0, 0.06, 0.28 and 4.84 mg/m3"/>
    <m/>
    <x v="0"/>
    <n v="4"/>
    <s v="NOAEL"/>
    <n v="60"/>
    <s v="N"/>
    <s v="Y"/>
    <s v="N"/>
    <s v="N"/>
    <n v="0"/>
    <n v="1"/>
    <n v="0"/>
    <n v="0"/>
  </r>
  <r>
    <n v="794"/>
    <x v="0"/>
    <m/>
    <s v="edk fibrosis"/>
    <s v="DOI 10.1186/s12989-015-0096-2"/>
    <s v="Pothman 2015"/>
    <s v="Y"/>
    <x v="36"/>
    <x v="193"/>
    <x v="1"/>
    <s v="90 days (6 hr/d, 5 d/wk)"/>
    <s v="90 days"/>
    <s v="Lung"/>
    <s v="Focal/multifocal collagen depositions, alveolar septa"/>
    <s v="Rat"/>
    <s v="Wistar"/>
    <s v="M"/>
    <n v="4.84"/>
    <s v="n"/>
    <m/>
    <m/>
    <s v="mg/m3"/>
    <s v="N"/>
    <s v="N"/>
    <s v="N"/>
    <s v="N"/>
    <s v="Units conversion needed;"/>
    <m/>
    <n v="4840"/>
    <m/>
    <m/>
    <s v="band B"/>
    <m/>
    <x v="0"/>
    <m/>
    <m/>
    <m/>
    <x v="2"/>
    <s v="24 hr"/>
    <s v="0, 0.06, 0.28 and 4.84 mg/m3"/>
    <s v="Authors report &quot;...no evidence of fibrosis was found 6 months post exposure.&quot;"/>
    <x v="0"/>
    <n v="2"/>
    <s v="NOAEL"/>
    <n v="4840"/>
    <s v="N"/>
    <s v="Y"/>
    <s v="N"/>
    <s v="N"/>
    <n v="0"/>
    <n v="1"/>
    <n v="0"/>
    <n v="0"/>
  </r>
  <r>
    <n v="795"/>
    <x v="0"/>
    <m/>
    <s v="edk fibrosis"/>
    <s v="DOI 10.1186/s12989-015-0096-2"/>
    <s v="Pothman 2015"/>
    <s v="Y"/>
    <x v="36"/>
    <x v="193"/>
    <x v="1"/>
    <s v="90 days (6 hr/d, 5 d/wk)"/>
    <s v="90 days"/>
    <s v="Lung"/>
    <s v="Focal/multifocal collagen depositions, alveolar septa"/>
    <s v="Rat"/>
    <s v="Wistar"/>
    <s v="F"/>
    <n v="4.84"/>
    <s v="n"/>
    <m/>
    <m/>
    <s v="mg/m3"/>
    <s v="N"/>
    <s v="N"/>
    <s v="N"/>
    <s v="N"/>
    <s v="Units conversion needed;"/>
    <m/>
    <n v="4840"/>
    <m/>
    <m/>
    <s v="band B"/>
    <m/>
    <x v="0"/>
    <m/>
    <m/>
    <m/>
    <x v="2"/>
    <s v="24 hr"/>
    <s v="0, 0.06, 0.28 and 4.84 mg/m3"/>
    <s v="Authors report &quot;...no evidence of fibrosis was found 6 months post exposure.&quot;"/>
    <x v="0"/>
    <n v="2"/>
    <s v="NOAEL"/>
    <n v="4840"/>
    <s v="N"/>
    <s v="Y"/>
    <s v="N"/>
    <s v="N"/>
    <n v="0"/>
    <n v="1"/>
    <n v="0"/>
    <n v="0"/>
  </r>
  <r>
    <n v="796"/>
    <x v="1"/>
    <m/>
    <s v="edk fibrosis"/>
    <s v="doi:10.1093/toxsci/kfs172"/>
    <s v="DeLorme 2012"/>
    <s v="Y"/>
    <x v="36"/>
    <x v="194"/>
    <x v="1"/>
    <s v="90 days (6 hr/d, 5 d/wk)"/>
    <s v="90 days"/>
    <s v="Lung"/>
    <s v="% PMNs in BALF"/>
    <s v="Rat"/>
    <s v="Sprague Dawley"/>
    <s v="M"/>
    <n v="2.5"/>
    <n v="25"/>
    <m/>
    <m/>
    <s v="mg/m3"/>
    <s v="N"/>
    <s v="N"/>
    <s v="N"/>
    <s v="N"/>
    <s v="Units conversion needed;"/>
    <m/>
    <n v="2500"/>
    <m/>
    <m/>
    <s v="band C"/>
    <m/>
    <x v="1"/>
    <m/>
    <m/>
    <m/>
    <x v="0"/>
    <s v="1 day"/>
    <s v="0.009, 0.54, 2.5, 25 mg/m3"/>
    <s v="[persists at 3-mo PE, stat. sig.]"/>
    <x v="0"/>
    <n v="3"/>
    <m/>
    <m/>
    <s v="N"/>
    <s v="Y"/>
    <s v="N"/>
    <s v="N"/>
    <n v="0"/>
    <n v="1"/>
    <n v="0"/>
    <n v="0"/>
  </r>
  <r>
    <n v="797"/>
    <x v="1"/>
    <m/>
    <s v="edk fibrosis"/>
    <s v="doi:10.1093/toxsci/kfs172"/>
    <s v="DeLorme 2012"/>
    <s v="Y"/>
    <x v="36"/>
    <x v="194"/>
    <x v="1"/>
    <s v="90 days (6 hr/d, 5 d/wk)"/>
    <s v="90 days"/>
    <s v="Lung"/>
    <s v="% PMNs in BALF"/>
    <s v="Rat"/>
    <s v="Sprague Dawley"/>
    <s v="F"/>
    <n v="2.5"/>
    <n v="25"/>
    <m/>
    <m/>
    <s v="mg/m3"/>
    <s v="N"/>
    <s v="N"/>
    <s v="N"/>
    <s v="N"/>
    <s v="Units conversion needed;"/>
    <m/>
    <n v="2500"/>
    <m/>
    <m/>
    <s v="band C"/>
    <m/>
    <x v="1"/>
    <m/>
    <m/>
    <m/>
    <x v="0"/>
    <s v="1 day"/>
    <s v="0.009, 0.54, 2.5, 25 mg/m3"/>
    <s v="[elevated but not stat sig at 3 mo PE]"/>
    <x v="0"/>
    <n v="3"/>
    <m/>
    <m/>
    <s v="N"/>
    <s v="Y"/>
    <s v="N"/>
    <s v="N"/>
    <n v="0"/>
    <n v="1"/>
    <n v="0"/>
    <n v="0"/>
  </r>
  <r>
    <n v="798"/>
    <x v="0"/>
    <m/>
    <s v="edk fibrosis"/>
    <s v="doi:10.1093/toxsci/kfs172"/>
    <s v="DeLorme 2012"/>
    <s v="Y"/>
    <x v="36"/>
    <x v="194"/>
    <x v="1"/>
    <s v="90 days (6 hr/d, 5 d/wk)"/>
    <s v="90 days"/>
    <s v="Lung"/>
    <s v="Histopath: Inflammation of the terminal bronchiole and alveolar duct"/>
    <s v="Rat"/>
    <s v="Sprague Dawley"/>
    <s v="M"/>
    <n v="0.54"/>
    <n v="2.5"/>
    <m/>
    <m/>
    <s v="mg/m3"/>
    <s v="N"/>
    <s v="N"/>
    <s v="N"/>
    <s v="N"/>
    <s v="Units conversion needed;"/>
    <m/>
    <n v="540"/>
    <m/>
    <m/>
    <s v="band C"/>
    <m/>
    <x v="1"/>
    <m/>
    <m/>
    <m/>
    <x v="0"/>
    <s v="1 day"/>
    <s v="0.009, 0.54, 2.5, 25 mg/m3"/>
    <s v="&quot;minimal inflammation of the terminal bronchiole and alveolar duct areas in rats exposed to 2.5 mg/m³ VGCF-H (i.e., grade 1 for 7/10 males and 7/10 females).&quot; (p.454)_x000a_&quot;No adverse effects were observed at 0.54 mg/m3.&quot; (p. 454)"/>
    <x v="0"/>
    <n v="3"/>
    <s v="NOAEL"/>
    <n v="540"/>
    <s v="N"/>
    <s v="Y"/>
    <s v="N"/>
    <s v="N"/>
    <n v="0"/>
    <n v="1"/>
    <n v="0"/>
    <n v="0"/>
  </r>
  <r>
    <n v="799"/>
    <x v="0"/>
    <m/>
    <s v="edk fibrosis"/>
    <s v="doi:10.1093/toxsci/kfs172"/>
    <s v="DeLorme 2012"/>
    <s v="Y"/>
    <x v="36"/>
    <x v="194"/>
    <x v="1"/>
    <s v="90 days (6 hr/d, 5 d/wk)"/>
    <s v="90 days"/>
    <s v="Lung"/>
    <s v="Histopath: Inflammation of the terminal bronchiole and alveolar duct"/>
    <s v="Rat"/>
    <s v="Sprague Dawley"/>
    <s v="F"/>
    <n v="0.54"/>
    <n v="2.5"/>
    <m/>
    <m/>
    <s v="mg/m3"/>
    <s v="N"/>
    <s v="N"/>
    <s v="N"/>
    <s v="N"/>
    <s v="Units conversion needed;"/>
    <m/>
    <n v="540"/>
    <m/>
    <m/>
    <s v="band C"/>
    <m/>
    <x v="1"/>
    <m/>
    <m/>
    <m/>
    <x v="0"/>
    <s v="1 day"/>
    <s v="0.009, 0.54, 2.5, 25 mg/m3"/>
    <s v="&quot;minimal inflammation of the terminal bronchiole and alveolar duct areas in rats exposed to 2.5 mg/m³ VGCF-H (i.e., grade 1 for 7/10 males and 7/10 females).&quot; (p.454)_x000a_&quot;No adverse effects were observed at 0.54 mg/m3.&quot; (p. 454)"/>
    <x v="0"/>
    <n v="3"/>
    <s v="NOAEL"/>
    <n v="540"/>
    <s v="N"/>
    <s v="Y"/>
    <s v="N"/>
    <s v="N"/>
    <n v="0"/>
    <n v="1"/>
    <n v="0"/>
    <n v="0"/>
  </r>
  <r>
    <n v="800"/>
    <x v="0"/>
    <m/>
    <s v="edk fibrosis"/>
    <s v="doi:10.1093/toxsci/kfs172"/>
    <s v="DeLorme 2012"/>
    <s v="Y"/>
    <x v="36"/>
    <x v="194"/>
    <x v="1"/>
    <s v="90 days (6 hr/d, 5 d/wk)"/>
    <s v="90 days"/>
    <s v="Lung"/>
    <s v="Histopath: Interstitial wall thickening"/>
    <s v="Rat"/>
    <s v="Sprague Dawley"/>
    <s v="M"/>
    <n v="2.5"/>
    <n v="25"/>
    <m/>
    <m/>
    <s v="mg/m3"/>
    <s v="N"/>
    <s v="N"/>
    <s v="N"/>
    <s v="N"/>
    <s v="Units conversion needed;"/>
    <m/>
    <n v="2500"/>
    <m/>
    <m/>
    <s v="band C"/>
    <m/>
    <x v="1"/>
    <m/>
    <m/>
    <m/>
    <x v="2"/>
    <s v="1 day"/>
    <s v="0.009, 0.54, 2.5, 25 mg/m3"/>
    <s v="In rats exposed to 25 mg/m³ CNF, ... some thickening of interstitial walls and hypertrophy/hyperplasia of type II pneumocytes (i.e., grade 2 for 10/10 males and females each; Figs. 4A and 4B).&quot;"/>
    <x v="0"/>
    <n v="3"/>
    <s v="NOAEL"/>
    <n v="2500"/>
    <s v="N"/>
    <s v="Y"/>
    <s v="N"/>
    <s v="N"/>
    <n v="0"/>
    <n v="1"/>
    <n v="0"/>
    <n v="0"/>
  </r>
  <r>
    <n v="801"/>
    <x v="0"/>
    <m/>
    <s v="edk fibrosis"/>
    <s v="doi:10.1093/toxsci/kfs172"/>
    <s v="DeLorme 2012"/>
    <s v="Y"/>
    <x v="36"/>
    <x v="194"/>
    <x v="1"/>
    <s v="90 days (6 hr/d, 5 d/wk)"/>
    <s v="90 days"/>
    <s v="Lung"/>
    <s v="Histopath: Interstitial wall thickening"/>
    <s v="Rat"/>
    <s v="Sprague Dawley"/>
    <s v="F"/>
    <n v="2.5"/>
    <n v="25"/>
    <m/>
    <m/>
    <s v="mg/m3"/>
    <s v="N"/>
    <s v="N"/>
    <s v="N"/>
    <s v="N"/>
    <s v="Units conversion needed;"/>
    <m/>
    <n v="2500"/>
    <m/>
    <m/>
    <s v="band C"/>
    <m/>
    <x v="1"/>
    <m/>
    <m/>
    <m/>
    <x v="2"/>
    <s v="1 day"/>
    <s v="0.009, 0.54, 2.5, 25 mg/m3"/>
    <s v="In rats exposed to 25 mg/m³ CNF, ... some thickening of interstitial walls and hypertrophy/hyperplasia of type II pneumocytes (i.e., grade 2 for 10/10 males and females each; Figs. 4A and 4B).&quot;"/>
    <x v="0"/>
    <n v="3"/>
    <s v="NOAEL"/>
    <n v="2500"/>
    <s v="N"/>
    <s v="Y"/>
    <s v="N"/>
    <s v="N"/>
    <n v="0"/>
    <n v="1"/>
    <n v="0"/>
    <n v="0"/>
  </r>
  <r>
    <n v="802"/>
    <x v="0"/>
    <m/>
    <s v="edk fibrosis"/>
    <s v="doi:10.3390/ijms20071778"/>
    <s v="Sutunkova 2019"/>
    <s v="Y"/>
    <x v="20"/>
    <x v="107"/>
    <x v="1"/>
    <s v="3 mo (4 hr/d, 5 d/wk)"/>
    <s v="3 months"/>
    <s v="Lung"/>
    <s v="Neutrophil leukocytes in BALF"/>
    <s v="Rat"/>
    <s v="outbred white"/>
    <s v="F"/>
    <s v="n"/>
    <n v="0.23"/>
    <m/>
    <m/>
    <s v="mg/m3"/>
    <s v="N"/>
    <s v="N*"/>
    <s v="Y"/>
    <s v="N"/>
    <s v="Divide LOAEL by 10;Units conversion needed;"/>
    <m/>
    <m/>
    <n v="23"/>
    <m/>
    <m/>
    <s v="band E"/>
    <x v="4"/>
    <m/>
    <m/>
    <m/>
    <x v="0"/>
    <s v="24 hr"/>
    <s v="0, 0.23 mg/m3"/>
    <m/>
    <x v="1"/>
    <n v="5"/>
    <s v="LOAEL"/>
    <n v="23"/>
    <s v="N"/>
    <s v="Y"/>
    <s v="N"/>
    <s v="N"/>
    <n v="0"/>
    <n v="1"/>
    <n v="0"/>
    <n v="0"/>
  </r>
  <r>
    <n v="803"/>
    <x v="1"/>
    <m/>
    <s v="edk fibrosis"/>
    <s v="doi:10.3390/ijms20071778"/>
    <s v="Sutunkova 2019"/>
    <s v="Y"/>
    <x v="20"/>
    <x v="107"/>
    <x v="1"/>
    <s v="6 mo (4 hr/d, 5 d/wk)"/>
    <s v="6 months"/>
    <s v="Lung"/>
    <s v="Neutrophil leukocytes in BALF"/>
    <s v="Rat"/>
    <s v="outbred white"/>
    <s v="F"/>
    <s v="n"/>
    <n v="0.23"/>
    <m/>
    <m/>
    <s v="mg/m3"/>
    <s v="N"/>
    <s v="N"/>
    <s v="Y"/>
    <s v="N"/>
    <s v="Divide LOAEL by 10;Units conversion needed;"/>
    <m/>
    <m/>
    <n v="23"/>
    <m/>
    <m/>
    <s v="band E"/>
    <x v="4"/>
    <m/>
    <m/>
    <m/>
    <x v="0"/>
    <s v="24 hr"/>
    <s v="0, 0.23 mg/m3"/>
    <m/>
    <x v="1"/>
    <n v="5"/>
    <m/>
    <m/>
    <s v="N"/>
    <s v="N"/>
    <s v="Y"/>
    <s v="N"/>
    <n v="0"/>
    <n v="0"/>
    <n v="1"/>
    <n v="0"/>
  </r>
  <r>
    <n v="804"/>
    <x v="1"/>
    <m/>
    <s v="edk fibrosis"/>
    <s v="doi:10.3390/ijms20071778"/>
    <s v="Sutunkova 2019"/>
    <s v="Y"/>
    <x v="20"/>
    <x v="107"/>
    <x v="1"/>
    <s v="10 mo (4 hr/d, 5 d/wk)"/>
    <s v="10 months"/>
    <s v="Lung"/>
    <s v="Neutrophil leukocytes in BALF"/>
    <s v="Rat"/>
    <s v="outbred white"/>
    <s v="F"/>
    <s v="n"/>
    <n v="0.23"/>
    <m/>
    <m/>
    <s v="mg/m3"/>
    <s v="N"/>
    <s v="N"/>
    <s v="Y"/>
    <s v="N"/>
    <s v="Divide LOAEL by 10;Units conversion needed;"/>
    <m/>
    <m/>
    <n v="23"/>
    <m/>
    <m/>
    <s v="band E"/>
    <x v="4"/>
    <m/>
    <m/>
    <m/>
    <x v="0"/>
    <s v="24 hr"/>
    <s v="0, 0.23 mg/m3"/>
    <m/>
    <x v="1"/>
    <n v="5"/>
    <m/>
    <m/>
    <s v="N"/>
    <s v="N"/>
    <s v="Y"/>
    <s v="N"/>
    <n v="0"/>
    <n v="0"/>
    <n v="1"/>
    <n v="0"/>
  </r>
  <r>
    <n v="805"/>
    <x v="0"/>
    <m/>
    <s v="edk fibrosis"/>
    <s v="dx.doi.org/10.1016/j.tox.2016.07.006"/>
    <s v="Sutunkova 2016"/>
    <s v="Y"/>
    <x v="17"/>
    <x v="195"/>
    <x v="1"/>
    <s v="3 mo (4 hr/d, 5 d/wk)"/>
    <s v="3 months"/>
    <s v="Lung"/>
    <s v="Neutrophil leukocytes in BALF"/>
    <s v="Rat"/>
    <s v="outbred white"/>
    <s v="F"/>
    <s v="n"/>
    <n v="1.1399999999999999"/>
    <m/>
    <m/>
    <s v="mg/m3"/>
    <s v="N"/>
    <s v="N*"/>
    <s v="Y"/>
    <s v="N"/>
    <s v="Divide LOAEL by 10;Units conversion needed;"/>
    <m/>
    <m/>
    <n v="113.99999999999999"/>
    <m/>
    <m/>
    <s v="band D"/>
    <x v="3"/>
    <m/>
    <m/>
    <m/>
    <x v="0"/>
    <s v="24 hr"/>
    <s v="0, 1.14 mg/m3"/>
    <m/>
    <x v="1"/>
    <n v="4"/>
    <s v="LOAEL"/>
    <n v="113.99999999999999"/>
    <s v="N"/>
    <s v="Y"/>
    <s v="N"/>
    <s v="N"/>
    <n v="0"/>
    <n v="1"/>
    <n v="0"/>
    <n v="0"/>
  </r>
  <r>
    <n v="806"/>
    <x v="3"/>
    <s v="NOAELs, LOAELs from nanoMeOx searches - AAT 120123"/>
    <s v="edk fibrosis"/>
    <s v="doi.org/10.1016/j.tox.2017.04.010"/>
    <s v="Sutunkova_2017"/>
    <s v="Y"/>
    <x v="1"/>
    <x v="196"/>
    <x v="1"/>
    <s v="3 mo (4h/d, 5d/wk)"/>
    <s v="3 months"/>
    <s v="Lung"/>
    <s v="Absolute hydroxyproline content of lungs (ug, lung)"/>
    <s v="Rat"/>
    <s v="Outbred white"/>
    <s v="F"/>
    <s v="n"/>
    <n v="2.6"/>
    <m/>
    <m/>
    <s v="mg/m3"/>
    <s v="N"/>
    <s v="N"/>
    <s v="Y"/>
    <s v="N"/>
    <s v="Divide LOAEL by 10;Units conversion needed;"/>
    <s v="NA"/>
    <m/>
    <n v="260"/>
    <m/>
    <m/>
    <s v="band D"/>
    <x v="3"/>
    <m/>
    <m/>
    <m/>
    <x v="2"/>
    <s v="0 d"/>
    <s v="0, 2.6, 10.6 mg/m3 "/>
    <m/>
    <x v="0"/>
    <n v="4"/>
    <s v="LOAEL"/>
    <n v="260"/>
    <s v="N"/>
    <s v="Y"/>
    <s v="N"/>
    <s v="N"/>
    <n v="0"/>
    <n v="1"/>
    <n v="0"/>
    <n v="0"/>
  </r>
  <r>
    <n v="807"/>
    <x v="0"/>
    <m/>
    <s v="edk fibrosis"/>
    <s v="doi.org/10.1016/j.tox.2017.04.010"/>
    <s v="Sutunkova_2017"/>
    <s v="Y"/>
    <x v="1"/>
    <x v="196"/>
    <x v="1"/>
    <s v="6 mo (4h/d, 5d/wk)"/>
    <s v="6 months"/>
    <s v="Lung"/>
    <s v="Absolute hydroxyproline content of lungs (ug, lung)"/>
    <s v="Rat"/>
    <s v="Outbred white"/>
    <s v="F"/>
    <n v="10.6"/>
    <s v="n"/>
    <m/>
    <m/>
    <s v="mg/m3"/>
    <s v="N"/>
    <s v="N"/>
    <s v="N"/>
    <s v="N"/>
    <s v="Units conversion needed;"/>
    <m/>
    <n v="10600"/>
    <m/>
    <m/>
    <s v="band B"/>
    <m/>
    <x v="0"/>
    <m/>
    <m/>
    <m/>
    <x v="2"/>
    <s v="0 d"/>
    <s v="0, 2.6, 10.6 mg/m3 "/>
    <s v="At 6 mo exposure, neither dose (2.6 or 10.6 mg/m3) is significantly different from controls. [Note odd pattern of results for control and exposed rat hydroxyproline content]."/>
    <x v="0"/>
    <n v="2"/>
    <s v="NOAEL"/>
    <n v="10600"/>
    <s v="N"/>
    <s v="N"/>
    <s v="Y"/>
    <s v="N"/>
    <n v="0"/>
    <n v="0"/>
    <n v="1"/>
    <n v="0"/>
  </r>
  <r>
    <n v="808"/>
    <x v="1"/>
    <s v="[Adding other exposure durations (4 and 8 wk inhalation) in Fig. 3]"/>
    <s v="edk fibrosis"/>
    <m/>
    <s v="Janssen 1994"/>
    <s v="Y"/>
    <x v="1"/>
    <x v="197"/>
    <x v="0"/>
    <s v="4 weeks (6 hr/d, 5 d/wk)"/>
    <s v="4 weeks"/>
    <s v="Lung"/>
    <s v="PMN%"/>
    <s v="Rat"/>
    <s v="Fischer 344"/>
    <s v="M"/>
    <s v="n"/>
    <n v="1.3"/>
    <m/>
    <m/>
    <s v="mg/m3"/>
    <s v="N"/>
    <s v="Y"/>
    <s v="Y"/>
    <s v="N"/>
    <s v="Divide NOAEL or BMDL by 3;Divide LOAEL by 10;Units conversion needed;"/>
    <m/>
    <m/>
    <n v="43.333333333333336"/>
    <m/>
    <m/>
    <s v="band D"/>
    <x v="3"/>
    <m/>
    <m/>
    <m/>
    <x v="0"/>
    <s v="0 d"/>
    <m/>
    <m/>
    <x v="0"/>
    <n v="4"/>
    <m/>
    <m/>
    <s v="N"/>
    <s v="Y"/>
    <s v="N"/>
    <s v="N"/>
    <n v="0"/>
    <n v="1"/>
    <n v="0"/>
    <n v="0"/>
  </r>
  <r>
    <n v="809"/>
    <x v="1"/>
    <s v="[Adding other exposure durations (4 and 8 wk inhalation) in Fig. 3]"/>
    <s v="edk fibrosis"/>
    <m/>
    <s v="Janssen 1994"/>
    <s v="Y"/>
    <x v="1"/>
    <x v="197"/>
    <x v="0"/>
    <s v="8 weeks (6 hr/d, 5 d/wk)"/>
    <s v="8 weeks"/>
    <s v="Lung"/>
    <s v="PMN%"/>
    <s v="Rat"/>
    <s v="Fischer 344"/>
    <s v="M"/>
    <s v="n"/>
    <n v="1.3"/>
    <m/>
    <m/>
    <s v="mg/m3"/>
    <s v="N"/>
    <s v="Y"/>
    <s v="Y"/>
    <s v="N"/>
    <s v="Divide NOAEL or BMDL by 3;Divide LOAEL by 10;Units conversion needed;"/>
    <m/>
    <m/>
    <n v="43.333333333333336"/>
    <m/>
    <m/>
    <s v="band D"/>
    <x v="3"/>
    <m/>
    <m/>
    <m/>
    <x v="0"/>
    <s v="0 d"/>
    <m/>
    <m/>
    <x v="0"/>
    <n v="4"/>
    <m/>
    <m/>
    <s v="N"/>
    <s v="Y"/>
    <s v="N"/>
    <s v="N"/>
    <n v="0"/>
    <n v="1"/>
    <n v="0"/>
    <n v="0"/>
  </r>
  <r>
    <n v="810"/>
    <x v="1"/>
    <s v="Additional OEB Data"/>
    <s v="edk fibrosis"/>
    <m/>
    <s v="Janssen 1994"/>
    <s v="Y"/>
    <x v="1"/>
    <x v="197"/>
    <x v="0"/>
    <s v="12 weeks (6 hr/d, 5 d/wk)"/>
    <s v="12 weeks"/>
    <s v="Lung"/>
    <s v="PMN%"/>
    <s v="Rat"/>
    <s v="Fischer 344"/>
    <s v="M"/>
    <s v="n"/>
    <n v="1.3"/>
    <m/>
    <m/>
    <s v="mg/m3"/>
    <s v="N"/>
    <s v="N"/>
    <s v="Y"/>
    <s v="N"/>
    <s v="Divide LOAEL by 10;Units conversion needed;"/>
    <m/>
    <m/>
    <n v="130"/>
    <m/>
    <m/>
    <s v="band D"/>
    <x v="3"/>
    <m/>
    <m/>
    <m/>
    <x v="0"/>
    <s v="0 d"/>
    <m/>
    <m/>
    <x v="0"/>
    <n v="4"/>
    <m/>
    <m/>
    <s v="N"/>
    <s v="Y"/>
    <s v="N"/>
    <s v="N"/>
    <n v="0"/>
    <n v="1"/>
    <n v="0"/>
    <n v="0"/>
  </r>
  <r>
    <n v="811"/>
    <x v="1"/>
    <s v="[Adding other exposure durations (4 wk inhalation) in Fig. 3]"/>
    <s v="edk fibrosis"/>
    <m/>
    <s v="Janssen 1994"/>
    <s v="Y"/>
    <x v="0"/>
    <x v="20"/>
    <x v="1"/>
    <s v="4 weeks (6 hr/d, 5 d/wk)"/>
    <s v="4 weeks"/>
    <s v="Lung"/>
    <s v="PMN%"/>
    <s v="Rat"/>
    <s v="Fischer 344"/>
    <s v="M"/>
    <s v="n"/>
    <n v="23.5"/>
    <m/>
    <m/>
    <s v="mg/m3"/>
    <s v="N"/>
    <s v="Y"/>
    <s v="Y"/>
    <s v="N"/>
    <s v="Divide NOAEL or BMDL by 3;Divide LOAEL by 10;Units conversion needed;"/>
    <m/>
    <m/>
    <n v="783.33333333333337"/>
    <m/>
    <m/>
    <s v="band C"/>
    <x v="1"/>
    <m/>
    <m/>
    <m/>
    <x v="0"/>
    <s v="0 d"/>
    <m/>
    <m/>
    <x v="0"/>
    <n v="3"/>
    <m/>
    <m/>
    <s v="N"/>
    <s v="Y"/>
    <s v="N"/>
    <s v="N"/>
    <n v="0"/>
    <n v="1"/>
    <n v="0"/>
    <n v="0"/>
  </r>
  <r>
    <n v="812"/>
    <x v="1"/>
    <s v="Additional OEB Data"/>
    <s v="edk fibrosis"/>
    <m/>
    <s v="Janssen 1994"/>
    <s v="Y"/>
    <x v="0"/>
    <x v="20"/>
    <x v="1"/>
    <s v="8 weeks (6 hr/d, 5 d/wk)"/>
    <s v="8 weeks"/>
    <s v="Lung"/>
    <s v="PMN%"/>
    <s v="Rat"/>
    <s v="Fischer 344"/>
    <s v="M"/>
    <s v="n"/>
    <n v="23.5"/>
    <m/>
    <m/>
    <s v="mg/m3"/>
    <s v="N"/>
    <s v="Y"/>
    <s v="Y"/>
    <s v="N"/>
    <s v="Divide NOAEL or BMDL by 3;Divide LOAEL by 10;Units conversion needed;"/>
    <m/>
    <m/>
    <n v="783.33333333333337"/>
    <m/>
    <m/>
    <s v="band C"/>
    <x v="1"/>
    <m/>
    <m/>
    <m/>
    <x v="0"/>
    <s v="0 d"/>
    <m/>
    <m/>
    <x v="0"/>
    <n v="3"/>
    <m/>
    <m/>
    <s v="N"/>
    <s v="Y"/>
    <s v="N"/>
    <s v="N"/>
    <n v="0"/>
    <n v="1"/>
    <n v="0"/>
    <n v="0"/>
  </r>
  <r>
    <n v="813"/>
    <x v="1"/>
    <s v="Additional OEB Data"/>
    <s v="edk fibrosis"/>
    <m/>
    <s v="Janssen 1994"/>
    <s v="Y"/>
    <x v="0"/>
    <x v="20"/>
    <x v="1"/>
    <s v="12 weeks (6 hr/d, 5 d/wk)"/>
    <s v="12 weeks"/>
    <s v="Lung"/>
    <s v="PMN%"/>
    <s v="Rat"/>
    <s v="Fischer 344"/>
    <s v="M"/>
    <s v="n"/>
    <n v="23.5"/>
    <m/>
    <m/>
    <s v="mg/m3"/>
    <s v="N"/>
    <s v="N"/>
    <s v="Y"/>
    <s v="N"/>
    <s v="Divide LOAEL by 10;Units conversion needed;"/>
    <m/>
    <m/>
    <n v="2350"/>
    <m/>
    <m/>
    <s v="band C"/>
    <x v="1"/>
    <m/>
    <m/>
    <m/>
    <x v="0"/>
    <s v="0 d"/>
    <m/>
    <m/>
    <x v="0"/>
    <n v="3"/>
    <m/>
    <m/>
    <s v="N"/>
    <s v="Y"/>
    <s v="N"/>
    <s v="N"/>
    <n v="0"/>
    <n v="1"/>
    <n v="0"/>
    <n v="0"/>
  </r>
  <r>
    <n v="814"/>
    <x v="1"/>
    <s v="[Adding other exposure durations (4 wk inhalation) in Fig. 3]"/>
    <s v="edk fibrosis"/>
    <m/>
    <s v="Janssen 1994"/>
    <s v="Y"/>
    <x v="0"/>
    <x v="21"/>
    <x v="1"/>
    <s v="4 weeks (6 hr/d, 5 d/wk)"/>
    <s v="4 weeks"/>
    <s v="Lung"/>
    <s v="PMN%"/>
    <s v="Rat"/>
    <s v="Fischer 344"/>
    <s v="M"/>
    <n v="22.3"/>
    <s v="n"/>
    <m/>
    <m/>
    <s v="mg/m3"/>
    <s v="N"/>
    <s v="Y"/>
    <s v="N"/>
    <s v="N"/>
    <s v="Divide NOAEL or BMDL by 3;Units conversion needed;"/>
    <m/>
    <n v="7433.3333333333339"/>
    <m/>
    <m/>
    <s v="band B"/>
    <m/>
    <x v="0"/>
    <m/>
    <m/>
    <m/>
    <x v="0"/>
    <s v="0 d"/>
    <m/>
    <m/>
    <x v="0"/>
    <n v="2"/>
    <m/>
    <m/>
    <s v="N"/>
    <s v="Y"/>
    <s v="N"/>
    <s v="N"/>
    <n v="0"/>
    <n v="1"/>
    <n v="0"/>
    <n v="0"/>
  </r>
  <r>
    <n v="815"/>
    <x v="1"/>
    <s v="Additional OEB Data"/>
    <s v="edk fibrosis"/>
    <m/>
    <s v="Janssen 1994"/>
    <s v="Y"/>
    <x v="0"/>
    <x v="21"/>
    <x v="0"/>
    <s v="8 weeks (6 hr/d, 5 d/wk)"/>
    <s v="8 weeks"/>
    <s v="Lung"/>
    <s v="PMN%"/>
    <s v="Rat"/>
    <s v="Fischer 344"/>
    <s v="M"/>
    <n v="22.3"/>
    <s v="n"/>
    <m/>
    <m/>
    <s v="mg/m3"/>
    <s v="N"/>
    <s v="Y"/>
    <s v="N"/>
    <s v="N"/>
    <s v="Divide NOAEL or BMDL by 3;Units conversion needed;"/>
    <m/>
    <n v="7433.3333333333339"/>
    <m/>
    <m/>
    <s v="band B"/>
    <m/>
    <x v="0"/>
    <m/>
    <m/>
    <m/>
    <x v="0"/>
    <s v="0 d"/>
    <m/>
    <m/>
    <x v="0"/>
    <n v="2"/>
    <m/>
    <m/>
    <s v="N"/>
    <s v="Y"/>
    <s v="N"/>
    <s v="N"/>
    <n v="0"/>
    <n v="1"/>
    <n v="0"/>
    <n v="0"/>
  </r>
  <r>
    <n v="816"/>
    <x v="1"/>
    <s v="Additional OEB Data"/>
    <s v="edk fibrosis"/>
    <m/>
    <s v="Janssen 1994"/>
    <s v="Y"/>
    <x v="0"/>
    <x v="21"/>
    <x v="0"/>
    <s v="12 weeks (6 hr/d, 5 d/wk)"/>
    <s v="12 weeks"/>
    <s v="Lung"/>
    <s v="PMN%"/>
    <s v="Rat"/>
    <s v="Fischer 344"/>
    <s v="M"/>
    <s v="n"/>
    <n v="22.3"/>
    <m/>
    <m/>
    <s v="mg/m3"/>
    <s v="N"/>
    <s v="N"/>
    <s v="Y"/>
    <s v="N"/>
    <s v="Divide LOAEL by 10;Units conversion needed;"/>
    <m/>
    <m/>
    <n v="2230"/>
    <m/>
    <m/>
    <s v="band C"/>
    <x v="1"/>
    <m/>
    <m/>
    <m/>
    <x v="0"/>
    <s v="0 d"/>
    <m/>
    <m/>
    <x v="0"/>
    <n v="3"/>
    <m/>
    <m/>
    <s v="N"/>
    <s v="Y"/>
    <s v="N"/>
    <s v="N"/>
    <n v="0"/>
    <n v="1"/>
    <n v="0"/>
    <n v="0"/>
  </r>
  <r>
    <n v="817"/>
    <x v="1"/>
    <s v="OEB Studies to Check (from catOEL DB)"/>
    <s v="edk fibrosis"/>
    <m/>
    <s v="Janssen 1994"/>
    <s v="Y"/>
    <x v="0"/>
    <x v="198"/>
    <x v="1"/>
    <s v="6 h/d, 5 d/week for 4, 8, and 12 weeks"/>
    <s v="12 weeks"/>
    <s v="Lung"/>
    <s v="Focal interstitial fibrosis"/>
    <s v="Rat"/>
    <s v="Fischer 344"/>
    <s v="M"/>
    <s v="n"/>
    <n v="23.5"/>
    <m/>
    <m/>
    <s v="mg/m3"/>
    <s v="N"/>
    <s v="N"/>
    <s v="Y"/>
    <s v="N"/>
    <s v="Divide LOAEL by 10;Units conversion needed;"/>
    <m/>
    <m/>
    <n v="2350"/>
    <m/>
    <m/>
    <s v="band C"/>
    <x v="1"/>
    <m/>
    <m/>
    <s v="p. 316:  &quot;The lungs of other rats were evaluated for inflammation and pulmonary fibrosis by histopathology at 29 weeks and 1 year after cessation of exposure...&quot; [Not stated, but reasonable to assume it is after exposure of 12 weeks (vs. 4- or 8-wk timepoints)]."/>
    <x v="2"/>
    <s v="29 weeks"/>
    <s v="0, 23.5 mg/m3"/>
    <m/>
    <x v="0"/>
    <n v="3"/>
    <s v="LOAEL"/>
    <n v="2350"/>
    <s v="N"/>
    <s v="Y"/>
    <s v="N"/>
    <s v="N"/>
    <n v="0"/>
    <n v="1"/>
    <n v="0"/>
    <n v="0"/>
  </r>
  <r>
    <n v="818"/>
    <x v="1"/>
    <s v="OEB Studies to Check (from catOEL DB)"/>
    <s v="edk fibrosis"/>
    <m/>
    <s v="Janssen 1994"/>
    <s v="Y"/>
    <x v="0"/>
    <x v="199"/>
    <x v="0"/>
    <s v="6 h/d, 5 d/week for 4, 8, and 12 weeks"/>
    <s v="12 weeks"/>
    <s v="Lung"/>
    <s v="Focal interstitial fibrosis"/>
    <s v="Rat"/>
    <s v="Fischer 344"/>
    <s v="M"/>
    <n v="22.3"/>
    <s v="n"/>
    <m/>
    <m/>
    <s v="mg/m3"/>
    <s v="N"/>
    <s v="N"/>
    <s v="N"/>
    <s v="N"/>
    <s v="Units conversion needed;"/>
    <m/>
    <n v="22300"/>
    <m/>
    <m/>
    <s v="band B"/>
    <m/>
    <x v="0"/>
    <m/>
    <m/>
    <s v="p. 316:  &quot;The lungs of other rats were evaluated for inflammation and pulmonary fibrosis by histopathology at 29 weeks and 1 year after cessation of exposure...&quot; [Not stated, but reasonable to assume it is after exposure of 12 weeks (vs. 4- or 8-wk timepoints)]."/>
    <x v="2"/>
    <s v="29 weeks"/>
    <s v="0, 22.3 mg/m3"/>
    <s v="Histopathology - At 29 weeks after cessation of exposure, cristobalite-exposed rats exhibited focal interstitial fibrosis and moderately severe focal alveolitis which persisted for 1 year (Baggs et al., in preparation). Less inflammation and fibrosis were apparent in TiO2-D-exposed rats, and minimal inflammatory changes appeared in the TiO2-F groups. In contrast to silica-exposed rats, all TiO2-induced changes appeared to regress after 1 year."/>
    <x v="0"/>
    <n v="2"/>
    <m/>
    <m/>
    <s v="N"/>
    <s v="Y"/>
    <s v="N"/>
    <s v="N"/>
    <n v="0"/>
    <n v="1"/>
    <n v="0"/>
    <n v="0"/>
  </r>
  <r>
    <n v="819"/>
    <x v="1"/>
    <s v="OEB Studies to Check (from catOEL DB)"/>
    <s v="edk fibrosis"/>
    <m/>
    <s v="Janssen 1994"/>
    <s v="Y"/>
    <x v="1"/>
    <x v="197"/>
    <x v="0"/>
    <s v="6 h/d, 5 d/week for 4, 8, and 12 weeks"/>
    <s v="12 weeks"/>
    <s v="Lung"/>
    <s v="Focal interstitial fibrosis"/>
    <s v="Rat"/>
    <s v="Fischer 344"/>
    <s v="M"/>
    <s v="n"/>
    <n v="1.3"/>
    <m/>
    <m/>
    <s v="mg/m3"/>
    <s v="N"/>
    <s v="N"/>
    <s v="Y"/>
    <s v="N"/>
    <s v="Divide LOAEL by 10;Units conversion needed;"/>
    <m/>
    <m/>
    <n v="130"/>
    <m/>
    <m/>
    <s v="band D"/>
    <x v="3"/>
    <m/>
    <m/>
    <s v="p. 316:  &quot;The lungs of other rats were evaluated for inflammation and pulmonary fibrosis by histopathology at 29 weeks and 1 year after cessation of exposure...&quot; [Not stated, but reasonable to assume it is after exposure of 12 weeks (vs. 4- or 8-wk timepoints)]."/>
    <x v="2"/>
    <s v="29 weeks"/>
    <s v="0, 1.3 mg/m3"/>
    <s v="Histopathology - At 29 weeks after cessation of exposure, cristobalite-exposed rats exhibited focal interstitial fibrosis and moderately severe focal alveolitis which persisted for 1 year (Baggs et al., in preparation). Less inflammation and fibrosis were apparent in TiO2-D-exposed rats, and minimal inflammatory changes appeared in the TiO2-F groups. In contrast to silica-exposed rats, all TiO2-induced changes appeared to regress after 1 year."/>
    <x v="0"/>
    <n v="4"/>
    <s v="LOAEL"/>
    <n v="130"/>
    <s v="N"/>
    <s v="Y"/>
    <s v="N"/>
    <s v="N"/>
    <n v="0"/>
    <n v="1"/>
    <n v="0"/>
    <n v="0"/>
  </r>
  <r>
    <n v="820"/>
    <x v="1"/>
    <m/>
    <s v="edk fibrosis"/>
    <s v="doi:10.1088/1757-899X/699/1/012054"/>
    <s v="Solovyeva 2019"/>
    <s v="Y"/>
    <x v="1"/>
    <x v="200"/>
    <x v="1"/>
    <s v="3 months, 5 times a week, 4 hr a day"/>
    <s v="3 months"/>
    <s v="Lung"/>
    <s v="Hydroxyproline"/>
    <s v="Rat"/>
    <s v="Outbred white rats"/>
    <s v="F"/>
    <m/>
    <n v="2.6"/>
    <m/>
    <m/>
    <s v="mg/m3"/>
    <m/>
    <m/>
    <s v="Y"/>
    <s v="N"/>
    <s v="Divide LOAEL by 10;Units conversion needed;"/>
    <m/>
    <m/>
    <n v="260"/>
    <m/>
    <m/>
    <s v="band D"/>
    <x v="3"/>
    <m/>
    <m/>
    <m/>
    <x v="2"/>
    <m/>
    <s v="0, 2.6, 10.6 mg/m3"/>
    <s v="Statis sig incr"/>
    <x v="0"/>
    <n v="4"/>
    <m/>
    <m/>
    <s v="N"/>
    <s v="Y"/>
    <s v="N"/>
    <s v="N"/>
    <n v="0"/>
    <n v="1"/>
    <n v="0"/>
    <n v="0"/>
  </r>
  <r>
    <n v="821"/>
    <x v="1"/>
    <m/>
    <s v="edk fibrosis"/>
    <s v="doi:10.1088/1757-899X/699/1/012054"/>
    <s v="Solovyeva 2019"/>
    <s v="Y"/>
    <x v="1"/>
    <x v="200"/>
    <x v="1"/>
    <s v="6 months, 5 times a week, 4 hr a day"/>
    <s v="6 months"/>
    <s v="Lung"/>
    <s v="Hydroxyproline"/>
    <s v="Rat"/>
    <s v="Outbred white rats"/>
    <s v="F"/>
    <n v="10.6"/>
    <m/>
    <m/>
    <m/>
    <s v="mg/m3"/>
    <m/>
    <m/>
    <s v="N"/>
    <s v="N"/>
    <s v="Units conversion needed;"/>
    <m/>
    <n v="10600"/>
    <m/>
    <m/>
    <s v="band B"/>
    <m/>
    <x v="0"/>
    <m/>
    <m/>
    <m/>
    <x v="2"/>
    <m/>
    <s v="0, 2.6, 10.6 mg/m3"/>
    <s v="Not statis sig incr"/>
    <x v="0"/>
    <n v="2"/>
    <m/>
    <m/>
    <s v="N"/>
    <s v="N"/>
    <s v="Y"/>
    <s v="N"/>
    <n v="0"/>
    <n v="0"/>
    <n v="1"/>
    <n v="0"/>
  </r>
  <r>
    <n v="822"/>
    <x v="1"/>
    <m/>
    <s v="edk fibrosis"/>
    <s v="doi.org/10.1080/17435390.2019.1694184"/>
    <s v="Kim 2020 - Fibrosis early onset &amp; persistence"/>
    <s v="Y"/>
    <x v="27"/>
    <x v="144"/>
    <x v="1"/>
    <m/>
    <m/>
    <m/>
    <m/>
    <m/>
    <m/>
    <m/>
    <m/>
    <m/>
    <m/>
    <m/>
    <m/>
    <m/>
    <m/>
    <m/>
    <m/>
    <m/>
    <m/>
    <m/>
    <m/>
    <m/>
    <m/>
    <m/>
    <x v="2"/>
    <m/>
    <m/>
    <m/>
    <x v="4"/>
    <m/>
    <m/>
    <m/>
    <x v="0"/>
    <n v="0"/>
    <m/>
    <m/>
    <e v="#N/A"/>
    <e v="#N/A"/>
    <e v="#N/A"/>
    <e v="#N/A"/>
    <e v="#N/A"/>
    <e v="#N/A"/>
    <e v="#N/A"/>
    <e v="#N/A"/>
  </r>
  <r>
    <n v="824"/>
    <x v="0"/>
    <s v="model_fit_summaries.xlsx"/>
    <m/>
    <m/>
    <s v="Kasai 2016"/>
    <s v="Y"/>
    <x v="36"/>
    <x v="71"/>
    <x v="1"/>
    <s v="2 years"/>
    <s v="2 years"/>
    <s v="Lung"/>
    <s v="Cancer - carcinoma and adenoma"/>
    <s v="Rat"/>
    <m/>
    <s v="F"/>
    <m/>
    <m/>
    <m/>
    <n v="99.52823839110053"/>
    <s v="ug/m3"/>
    <s v="N"/>
    <s v="N"/>
    <s v="N"/>
    <s v="Y"/>
    <m/>
    <n v="99.52823839110053"/>
    <m/>
    <m/>
    <s v="band D"/>
    <m/>
    <m/>
    <x v="3"/>
    <m/>
    <m/>
    <m/>
    <x v="3"/>
    <m/>
    <m/>
    <m/>
    <x v="0"/>
    <n v="4"/>
    <s v="BMDL"/>
    <n v="99.52823839110053"/>
    <s v="N"/>
    <s v="N"/>
    <s v="Y"/>
    <s v="N"/>
    <n v="0"/>
    <n v="0"/>
    <n v="1"/>
    <n v="0"/>
  </r>
  <r>
    <n v="825"/>
    <x v="0"/>
    <s v="model_fit_summaries.xlsx"/>
    <m/>
    <m/>
    <s v="Kasai 2016"/>
    <s v="Y"/>
    <x v="36"/>
    <x v="71"/>
    <x v="1"/>
    <s v="2 years"/>
    <s v="2 years"/>
    <s v="Lung"/>
    <s v="Cancer - carcinoma and adenoma"/>
    <s v="Rat"/>
    <m/>
    <s v="M"/>
    <m/>
    <m/>
    <m/>
    <n v="22.534951561450036"/>
    <s v="ug/m3"/>
    <s v="N"/>
    <s v="N"/>
    <s v="N"/>
    <s v="Y"/>
    <m/>
    <n v="22.534951561450036"/>
    <m/>
    <m/>
    <s v="band D"/>
    <m/>
    <m/>
    <x v="3"/>
    <m/>
    <m/>
    <m/>
    <x v="3"/>
    <m/>
    <m/>
    <m/>
    <x v="0"/>
    <n v="4"/>
    <s v="BMDL"/>
    <n v="22.534951561450036"/>
    <s v="N"/>
    <s v="N"/>
    <s v="Y"/>
    <s v="N"/>
    <n v="0"/>
    <n v="0"/>
    <n v="1"/>
    <n v="0"/>
  </r>
  <r>
    <n v="826"/>
    <x v="0"/>
    <s v="model_fit_summaries.xlsx"/>
    <m/>
    <m/>
    <s v="Nagano 2011c"/>
    <s v="Y"/>
    <x v="27"/>
    <x v="132"/>
    <x v="0"/>
    <s v="2 years"/>
    <s v="2 years"/>
    <s v="Lung"/>
    <s v="Cancer"/>
    <s v="Mouse"/>
    <m/>
    <s v="F"/>
    <m/>
    <m/>
    <m/>
    <n v="67.075298330745724"/>
    <s v="ug/m3"/>
    <s v="N"/>
    <s v="N"/>
    <s v="N"/>
    <s v="Y"/>
    <m/>
    <n v="67.075298330745724"/>
    <m/>
    <m/>
    <s v="band D"/>
    <m/>
    <m/>
    <x v="3"/>
    <m/>
    <m/>
    <m/>
    <x v="3"/>
    <m/>
    <m/>
    <m/>
    <x v="0"/>
    <n v="4"/>
    <s v="BMDL"/>
    <n v="67.075298330745724"/>
    <s v="N"/>
    <s v="N"/>
    <s v="Y"/>
    <s v="N"/>
    <n v="0"/>
    <n v="0"/>
    <n v="1"/>
    <n v="0"/>
  </r>
  <r>
    <n v="827"/>
    <x v="0"/>
    <s v="model_fit_summaries.xlsx"/>
    <m/>
    <m/>
    <s v="Nagano 2011c"/>
    <s v="Y"/>
    <x v="27"/>
    <x v="132"/>
    <x v="0"/>
    <s v="2 years"/>
    <s v="2 years"/>
    <s v="Lung"/>
    <s v="Cancer"/>
    <s v="Rat"/>
    <m/>
    <s v="F"/>
    <m/>
    <m/>
    <m/>
    <n v="6.4035504739736382"/>
    <s v="ug/m3"/>
    <s v="N"/>
    <s v="N"/>
    <s v="N"/>
    <s v="Y"/>
    <m/>
    <n v="6.4035504739736382"/>
    <m/>
    <m/>
    <s v="band D"/>
    <m/>
    <m/>
    <x v="3"/>
    <m/>
    <m/>
    <m/>
    <x v="3"/>
    <m/>
    <m/>
    <m/>
    <x v="0"/>
    <n v="4"/>
    <s v="BMDL"/>
    <n v="6.4035504739736382"/>
    <s v="N"/>
    <s v="N"/>
    <s v="Y"/>
    <s v="N"/>
    <n v="0"/>
    <n v="0"/>
    <n v="1"/>
    <n v="0"/>
  </r>
  <r>
    <n v="828"/>
    <x v="1"/>
    <s v="model_fit_summaries.xlsx"/>
    <m/>
    <m/>
    <s v="Nagano 2011c"/>
    <s v="Y"/>
    <x v="27"/>
    <x v="132"/>
    <x v="0"/>
    <s v="2 years"/>
    <s v="2 years"/>
    <s v="Lung"/>
    <s v="Cancer"/>
    <s v="Mouse"/>
    <m/>
    <s v="M"/>
    <m/>
    <m/>
    <m/>
    <s v="not estimable - extrapolation"/>
    <m/>
    <m/>
    <m/>
    <m/>
    <m/>
    <m/>
    <m/>
    <m/>
    <m/>
    <s v="---"/>
    <m/>
    <m/>
    <x v="2"/>
    <s v="Y"/>
    <m/>
    <m/>
    <x v="4"/>
    <m/>
    <m/>
    <m/>
    <x v="0"/>
    <n v="0"/>
    <m/>
    <m/>
    <s v="N"/>
    <s v="N"/>
    <s v="Y"/>
    <s v="N"/>
    <n v="0"/>
    <n v="0"/>
    <n v="1"/>
    <n v="0"/>
  </r>
  <r>
    <n v="829"/>
    <x v="0"/>
    <s v="model_fit_summaries.xlsx"/>
    <m/>
    <m/>
    <s v="Nagano 2011c"/>
    <s v="Y"/>
    <x v="27"/>
    <x v="132"/>
    <x v="0"/>
    <s v="2 years"/>
    <s v="2 years"/>
    <s v="Lung"/>
    <s v="Cancer"/>
    <s v="Rat"/>
    <m/>
    <s v="M"/>
    <m/>
    <m/>
    <m/>
    <n v="6.6611537317645935"/>
    <s v="ug/m3"/>
    <s v="N"/>
    <s v="N"/>
    <s v="N"/>
    <s v="Y"/>
    <m/>
    <n v="6.6611537317645935"/>
    <m/>
    <m/>
    <s v="band D"/>
    <m/>
    <m/>
    <x v="3"/>
    <m/>
    <m/>
    <m/>
    <x v="3"/>
    <m/>
    <m/>
    <m/>
    <x v="0"/>
    <n v="4"/>
    <s v="BMDL"/>
    <n v="6.6611537317645935"/>
    <s v="N"/>
    <s v="N"/>
    <s v="Y"/>
    <s v="N"/>
    <n v="0"/>
    <n v="0"/>
    <n v="1"/>
    <n v="0"/>
  </r>
  <r>
    <n v="830"/>
    <x v="0"/>
    <s v="model_fit_summaries.xlsx"/>
    <m/>
    <s v="https://doi.org/10.1006/faat.1995.1042"/>
    <s v="Nikula 1995"/>
    <s v="Y"/>
    <x v="4"/>
    <x v="201"/>
    <x v="1"/>
    <s v="2 years"/>
    <s v="2 years"/>
    <s v="Lung"/>
    <s v="Cancer"/>
    <s v="Rat"/>
    <m/>
    <s v="F"/>
    <m/>
    <m/>
    <m/>
    <n v="1900.3804982399001"/>
    <s v="ug/m3"/>
    <s v="N"/>
    <s v="N"/>
    <s v="N"/>
    <s v="Y"/>
    <m/>
    <n v="1900.3804982399001"/>
    <m/>
    <m/>
    <s v="band D"/>
    <m/>
    <m/>
    <x v="3"/>
    <m/>
    <m/>
    <m/>
    <x v="3"/>
    <m/>
    <m/>
    <m/>
    <x v="0"/>
    <n v="4"/>
    <s v="BMDL"/>
    <n v="1900.3804982399001"/>
    <s v="N"/>
    <s v="N"/>
    <s v="Y"/>
    <s v="N"/>
    <n v="0"/>
    <n v="0"/>
    <n v="1"/>
    <n v="0"/>
  </r>
  <r>
    <n v="831"/>
    <x v="1"/>
    <s v="model_fit_summaries.xlsx"/>
    <m/>
    <s v="https://doi.org/10.1006/faat.1995.1042"/>
    <s v="Nikula 1995"/>
    <s v="Y"/>
    <x v="4"/>
    <x v="201"/>
    <x v="1"/>
    <s v="2 years"/>
    <s v="2 years"/>
    <s v="Lung"/>
    <s v="Cancer"/>
    <s v="Rat"/>
    <m/>
    <s v="M"/>
    <m/>
    <m/>
    <m/>
    <s v="not estimable - extrapolation"/>
    <m/>
    <m/>
    <m/>
    <m/>
    <m/>
    <m/>
    <m/>
    <m/>
    <m/>
    <s v="---"/>
    <m/>
    <m/>
    <x v="2"/>
    <s v="Y"/>
    <m/>
    <m/>
    <x v="4"/>
    <m/>
    <m/>
    <m/>
    <x v="1"/>
    <n v="0"/>
    <m/>
    <m/>
    <s v="N"/>
    <s v="N"/>
    <s v="Y"/>
    <s v="N"/>
    <n v="0"/>
    <n v="0"/>
    <n v="1"/>
    <n v="0"/>
  </r>
  <r>
    <n v="832"/>
    <x v="4"/>
    <s v="Found in PubMed and added to MeOx, FeOx folder"/>
    <s v="edk fibrosis"/>
    <s v="DOI 10.1002/jat.1668"/>
    <s v="Pauluhn 2011"/>
    <m/>
    <x v="17"/>
    <x v="178"/>
    <x v="0"/>
    <s v="4 wk (6 hr/d, 5 days/wk)"/>
    <s v="4 weeks"/>
    <s v="Lung"/>
    <s v="%PMN"/>
    <s v="Rat"/>
    <s v="Wistar HsdCpb:WU (SPF)"/>
    <s v="M"/>
    <n v="19.7"/>
    <n v="45.6"/>
    <m/>
    <m/>
    <s v="mg/m3"/>
    <s v="N"/>
    <s v="Y"/>
    <s v="N"/>
    <s v="N"/>
    <s v="Divide NOAEL or BMDL by 3;Units conversion needed;"/>
    <m/>
    <n v="6566.6666666666661"/>
    <m/>
    <m/>
    <s v="band B"/>
    <m/>
    <x v="0"/>
    <m/>
    <m/>
    <s v="[Fig 4, first study endpoint of ~28 d on x axis]."/>
    <x v="0"/>
    <s v="0 d"/>
    <s v="0, 10.1, 19.7, 45.6, 95.8 mg/m3 (actual conc). [Target conc:  0, 10, 20, 50, 100 mg/m3.]"/>
    <m/>
    <x v="1"/>
    <n v="2"/>
    <s v="NOAEL"/>
    <n v="6566.6666666666661"/>
    <s v="N"/>
    <s v="Y"/>
    <s v="N"/>
    <s v="N"/>
    <n v="0"/>
    <n v="1"/>
    <n v="0"/>
    <n v="0"/>
  </r>
  <r>
    <n v="833"/>
    <x v="0"/>
    <s v="NIOSH_NanoBMD\OEB Updates 2023 (catOEL DB)\PSLT Single Dose Neoplasia BMD"/>
    <s v="Heinrich 1995 – uf TiO2"/>
    <s v="https://doi.org/10.3109/08958379509015211"/>
    <s v="Heinrich 1995"/>
    <s v="Y"/>
    <x v="0"/>
    <x v="202"/>
    <x v="1"/>
    <s v="18 h/d, 5 d/week for up to 24 months"/>
    <s v="2 years"/>
    <s v="Lung"/>
    <s v="Cancer"/>
    <s v="Rat"/>
    <s v="Wistar"/>
    <s v="F"/>
    <m/>
    <m/>
    <m/>
    <n v="3.5695899999999998"/>
    <s v="mg/m3"/>
    <s v="N"/>
    <s v="N"/>
    <s v="Y"/>
    <s v="N"/>
    <m/>
    <n v="1784.7950000000001"/>
    <m/>
    <m/>
    <s v="band D"/>
    <m/>
    <m/>
    <x v="3"/>
    <m/>
    <m/>
    <s v="Single dose exposure - only quantal linear model fit."/>
    <x v="3"/>
    <m/>
    <s v="0, 10 mg/m3"/>
    <m/>
    <x v="0"/>
    <n v="4"/>
    <s v="BMDL"/>
    <n v="1784.7950000000001"/>
    <s v="N"/>
    <s v="N"/>
    <s v="Y"/>
    <s v="N"/>
    <n v="0"/>
    <n v="0"/>
    <n v="1"/>
    <n v="0"/>
  </r>
  <r>
    <n v="834"/>
    <x v="0"/>
    <s v="NIOSH_NanoBMD\OEB Updates 2023 (catOEL DB)\PSLT Single Dose Neoplasia BMD"/>
    <s v="Heinrich 1995 - CB"/>
    <s v="https://doi.org/10.3109/08958379509015211"/>
    <s v="Heinrich 1995"/>
    <s v="Y"/>
    <x v="4"/>
    <x v="203"/>
    <x v="1"/>
    <s v="18 h/d, 5 d/week for up to 24 months"/>
    <s v="2 years"/>
    <s v="Lung"/>
    <s v="Cancer"/>
    <s v="Rat"/>
    <s v="Wistar"/>
    <s v="F"/>
    <m/>
    <m/>
    <m/>
    <n v="2.77996"/>
    <s v="mg/m3"/>
    <s v="N"/>
    <s v="N"/>
    <s v="Y"/>
    <s v="N"/>
    <m/>
    <n v="1389.98"/>
    <m/>
    <m/>
    <s v="band D"/>
    <m/>
    <m/>
    <x v="3"/>
    <m/>
    <m/>
    <s v="Single dose exposure - only quantal linear model fit."/>
    <x v="3"/>
    <m/>
    <s v="0, 11.5 mg/m3"/>
    <m/>
    <x v="0"/>
    <n v="4"/>
    <s v="BMDL"/>
    <n v="1389.98"/>
    <s v="N"/>
    <s v="N"/>
    <s v="Y"/>
    <s v="N"/>
    <n v="0"/>
    <n v="0"/>
    <n v="1"/>
    <n v="0"/>
  </r>
  <r>
    <n v="835"/>
    <x v="0"/>
    <s v="NIOSH_NanoBMD\OEB Updates 2023 (catOEL DB)\PSLT Single Dose Neoplasia BMD"/>
    <s v="Muhle 1991 - Silica"/>
    <s v="https://doi.org/10.1016/0272-0590(91)90219-T"/>
    <s v="Muhle 1991"/>
    <s v="Y"/>
    <x v="1"/>
    <x v="204"/>
    <x v="0"/>
    <s v="6 h/d, 5 d/week for up to 2 years"/>
    <s v="2 years"/>
    <s v="Lung"/>
    <s v="Cancer"/>
    <s v="Rat"/>
    <s v="F344"/>
    <s v="F"/>
    <m/>
    <m/>
    <m/>
    <n v="0.37124699999999999"/>
    <s v="mg/m3"/>
    <s v="N"/>
    <s v="N"/>
    <s v="Y"/>
    <s v="N"/>
    <m/>
    <n v="185.62350000000001"/>
    <m/>
    <m/>
    <s v="band D"/>
    <m/>
    <m/>
    <x v="3"/>
    <m/>
    <m/>
    <s v="Single dose exposure - only quantal linear model fit."/>
    <x v="3"/>
    <m/>
    <s v="0, 0.74 mg/m3"/>
    <m/>
    <x v="0"/>
    <n v="4"/>
    <s v="BMDL"/>
    <n v="185.62350000000001"/>
    <s v="N"/>
    <s v="N"/>
    <s v="Y"/>
    <s v="N"/>
    <n v="0"/>
    <n v="0"/>
    <n v="1"/>
    <n v="0"/>
  </r>
  <r>
    <m/>
    <x v="0"/>
    <m/>
    <m/>
    <m/>
    <m/>
    <m/>
    <x v="49"/>
    <x v="144"/>
    <x v="3"/>
    <m/>
    <m/>
    <m/>
    <m/>
    <m/>
    <m/>
    <m/>
    <m/>
    <m/>
    <m/>
    <m/>
    <m/>
    <m/>
    <m/>
    <m/>
    <m/>
    <m/>
    <m/>
    <m/>
    <m/>
    <m/>
    <m/>
    <m/>
    <x v="2"/>
    <m/>
    <m/>
    <m/>
    <x v="4"/>
    <m/>
    <m/>
    <m/>
    <x v="2"/>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3">
  <r>
    <n v="1"/>
    <x v="0"/>
    <n v="1"/>
    <x v="0"/>
    <x v="0"/>
    <s v="TiO2"/>
    <s v="NB1"/>
    <x v="0"/>
    <s v="PA"/>
    <x v="0"/>
  </r>
  <r>
    <n v="2"/>
    <x v="0"/>
    <n v="1"/>
    <x v="0"/>
    <x v="0"/>
    <s v="TiO2"/>
    <s v="NB2"/>
    <x v="0"/>
    <s v="PA"/>
    <x v="0"/>
  </r>
  <r>
    <n v="4"/>
    <x v="1"/>
    <n v="1"/>
    <x v="0"/>
    <x v="0"/>
    <s v="Fe3O4"/>
    <s v="Fe3O4 pure"/>
    <x v="0"/>
    <s v="IT"/>
    <x v="0"/>
  </r>
  <r>
    <n v="5"/>
    <x v="2"/>
    <n v="1"/>
    <x v="0"/>
    <x v="0"/>
    <s v="ZnO"/>
    <s v="ZnO pure"/>
    <x v="0"/>
    <s v="IT"/>
    <x v="0"/>
  </r>
  <r>
    <n v="6"/>
    <x v="2"/>
    <n v="1"/>
    <x v="0"/>
    <x v="0"/>
    <s v="ZnO"/>
    <s v="ZnO 1% Fe"/>
    <x v="0"/>
    <s v="IT"/>
    <x v="0"/>
  </r>
  <r>
    <n v="7"/>
    <x v="2"/>
    <n v="1"/>
    <x v="0"/>
    <x v="0"/>
    <s v="ZnO"/>
    <s v="ZnO 10% Fe"/>
    <x v="0"/>
    <s v="IT"/>
    <x v="0"/>
  </r>
  <r>
    <n v="10"/>
    <x v="3"/>
    <n v="1"/>
    <x v="0"/>
    <x v="0"/>
    <s v="MWCNT"/>
    <s v="Bare"/>
    <x v="0"/>
    <s v="PA"/>
    <x v="0"/>
  </r>
  <r>
    <n v="11"/>
    <x v="3"/>
    <n v="2"/>
    <x v="0"/>
    <x v="1"/>
    <s v="MWCNT"/>
    <s v="Carboxylated"/>
    <x v="0"/>
    <s v="PA"/>
    <x v="0"/>
  </r>
  <r>
    <n v="15"/>
    <x v="3"/>
    <n v="2"/>
    <x v="0"/>
    <x v="1"/>
    <s v="MWCNT"/>
    <s v="long"/>
    <x v="0"/>
    <s v="IT"/>
    <x v="0"/>
  </r>
  <r>
    <n v="16"/>
    <x v="3"/>
    <n v="4"/>
    <x v="0"/>
    <x v="1"/>
    <s v="MWCNT"/>
    <s v="long"/>
    <x v="0"/>
    <s v="IT"/>
    <x v="0"/>
  </r>
  <r>
    <n v="17"/>
    <x v="3"/>
    <n v="4"/>
    <x v="0"/>
    <x v="1"/>
    <s v="MWCNT"/>
    <s v="short"/>
    <x v="0"/>
    <s v="IT"/>
    <x v="0"/>
  </r>
  <r>
    <n v="18"/>
    <x v="3"/>
    <n v="1"/>
    <x v="0"/>
    <x v="0"/>
    <s v="MWCNT"/>
    <s v="short"/>
    <x v="0"/>
    <s v="IT"/>
    <x v="0"/>
  </r>
  <r>
    <n v="37"/>
    <x v="3"/>
    <n v="1"/>
    <x v="0"/>
    <x v="0"/>
    <s v="MWCNT"/>
    <s v="Original MWCNT"/>
    <x v="0"/>
    <s v="PA"/>
    <x v="0"/>
  </r>
  <r>
    <n v="38"/>
    <x v="3"/>
    <n v="2"/>
    <x v="0"/>
    <x v="1"/>
    <s v="MWCNT"/>
    <s v="Purified MWCNT"/>
    <x v="0"/>
    <s v="PA"/>
    <x v="0"/>
  </r>
  <r>
    <n v="39"/>
    <x v="3"/>
    <n v="1"/>
    <x v="0"/>
    <x v="0"/>
    <s v="MWCNT"/>
    <s v="Functionalized MWCNT"/>
    <x v="0"/>
    <s v="PA"/>
    <x v="0"/>
  </r>
  <r>
    <n v="44"/>
    <x v="0"/>
    <n v="2"/>
    <x v="0"/>
    <x v="1"/>
    <s v="TiO2"/>
    <s v="Anatase Nanobelt"/>
    <x v="0"/>
    <s v="PA"/>
    <x v="0"/>
  </r>
  <r>
    <n v="45"/>
    <x v="3"/>
    <n v="2"/>
    <x v="0"/>
    <x v="1"/>
    <s v="MWCNT"/>
    <s v="Original MWCNT"/>
    <x v="0"/>
    <s v="PA"/>
    <x v="0"/>
  </r>
  <r>
    <n v="46"/>
    <x v="3"/>
    <n v="2"/>
    <x v="0"/>
    <x v="1"/>
    <s v="MWCNT"/>
    <s v="Purified MWCNT"/>
    <x v="0"/>
    <s v="PA"/>
    <x v="0"/>
  </r>
  <r>
    <n v="47"/>
    <x v="3"/>
    <n v="2"/>
    <x v="0"/>
    <x v="1"/>
    <s v="MWCNT"/>
    <s v="Functionalized MWCNT"/>
    <x v="0"/>
    <s v="PA"/>
    <x v="0"/>
  </r>
  <r>
    <n v="48"/>
    <x v="0"/>
    <n v="1"/>
    <x v="0"/>
    <x v="0"/>
    <s v="TiO2"/>
    <s v="Anatase/Rutile Nanospheres"/>
    <x v="0"/>
    <s v="PA"/>
    <x v="0"/>
  </r>
  <r>
    <n v="50"/>
    <x v="0"/>
    <n v="2"/>
    <x v="0"/>
    <x v="1"/>
    <s v="TiO2"/>
    <s v="Anatase Nanobelt"/>
    <x v="0"/>
    <s v="PA"/>
    <x v="0"/>
  </r>
  <r>
    <n v="51"/>
    <x v="0"/>
    <n v="2"/>
    <x v="0"/>
    <x v="1"/>
    <s v="TiO2"/>
    <s v="Anatase/Rutile Nanospheres"/>
    <x v="0"/>
    <s v="PA"/>
    <x v="0"/>
  </r>
  <r>
    <n v="52"/>
    <x v="0"/>
    <n v="3"/>
    <x v="0"/>
    <x v="1"/>
    <s v="TiO2"/>
    <s v="Anatase Nanospheres"/>
    <x v="0"/>
    <s v="PA"/>
    <x v="0"/>
  </r>
  <r>
    <n v="53"/>
    <x v="0"/>
    <n v="1"/>
    <x v="0"/>
    <x v="0"/>
    <s v="TiO2"/>
    <s v="Anatase Nanobelt"/>
    <x v="0"/>
    <s v="PA"/>
    <x v="0"/>
  </r>
  <r>
    <n v="56"/>
    <x v="0"/>
    <n v="1"/>
    <x v="0"/>
    <x v="0"/>
    <s v="TiO2"/>
    <s v="Anatase Nanobelt"/>
    <x v="0"/>
    <s v="PA"/>
    <x v="0"/>
  </r>
  <r>
    <n v="57"/>
    <x v="0"/>
    <n v="1"/>
    <x v="0"/>
    <x v="0"/>
    <s v="TiO2"/>
    <s v="Anatase/Rutile Nanospheres"/>
    <x v="0"/>
    <s v="PA"/>
    <x v="0"/>
  </r>
  <r>
    <n v="59"/>
    <x v="0"/>
    <n v="3"/>
    <x v="0"/>
    <x v="1"/>
    <s v="TiO2"/>
    <s v="Anatase Nanobelt"/>
    <x v="0"/>
    <s v="PA"/>
    <x v="0"/>
  </r>
  <r>
    <n v="61"/>
    <x v="3"/>
    <n v="2"/>
    <x v="0"/>
    <x v="1"/>
    <s v="MWCNT"/>
    <s v="Purified MWCNT"/>
    <x v="0"/>
    <s v="PA"/>
    <x v="0"/>
  </r>
  <r>
    <n v="62"/>
    <x v="3"/>
    <n v="2"/>
    <x v="0"/>
    <x v="1"/>
    <s v="MWCNT"/>
    <s v="Functionalized MWCNT"/>
    <x v="0"/>
    <s v="PA"/>
    <x v="0"/>
  </r>
  <r>
    <n v="63"/>
    <x v="3"/>
    <n v="1"/>
    <x v="0"/>
    <x v="0"/>
    <s v="MWCNT"/>
    <s v="Original MWCNT"/>
    <x v="0"/>
    <s v="PA"/>
    <x v="0"/>
  </r>
  <r>
    <n v="64"/>
    <x v="3"/>
    <n v="1"/>
    <x v="0"/>
    <x v="0"/>
    <s v="MWCNT"/>
    <s v="Purified MWCNT"/>
    <x v="0"/>
    <s v="PA"/>
    <x v="0"/>
  </r>
  <r>
    <n v="65"/>
    <x v="3"/>
    <n v="2"/>
    <x v="0"/>
    <x v="1"/>
    <s v="MWCNT"/>
    <s v="Functionalized MWCNT"/>
    <x v="0"/>
    <s v="PA"/>
    <x v="0"/>
  </r>
  <r>
    <n v="66"/>
    <x v="3"/>
    <n v="1"/>
    <x v="0"/>
    <x v="0"/>
    <s v="MWCNT"/>
    <s v="Original MWCNT"/>
    <x v="0"/>
    <s v="PA"/>
    <x v="0"/>
  </r>
  <r>
    <n v="67"/>
    <x v="3"/>
    <n v="1"/>
    <x v="0"/>
    <x v="0"/>
    <s v="MWCNT"/>
    <s v="Purified MWCNT"/>
    <x v="0"/>
    <s v="PA"/>
    <x v="0"/>
  </r>
  <r>
    <n v="70"/>
    <x v="3"/>
    <n v="3"/>
    <x v="0"/>
    <x v="1"/>
    <s v="MWCNT"/>
    <s v="Purified MWCNT"/>
    <x v="0"/>
    <s v="PA"/>
    <x v="0"/>
  </r>
  <r>
    <n v="71"/>
    <x v="3"/>
    <n v="2"/>
    <x v="0"/>
    <x v="1"/>
    <s v="MWCNT"/>
    <s v="Functionalized MWCNT"/>
    <x v="0"/>
    <s v="PA"/>
    <x v="0"/>
  </r>
  <r>
    <n v="72"/>
    <x v="0"/>
    <n v="1"/>
    <x v="0"/>
    <x v="0"/>
    <s v="TiO2"/>
    <s v="NB1"/>
    <x v="0"/>
    <s v="PA"/>
    <x v="0"/>
  </r>
  <r>
    <n v="73"/>
    <x v="0"/>
    <n v="1"/>
    <x v="0"/>
    <x v="0"/>
    <s v="TiO2"/>
    <s v="NB2"/>
    <x v="0"/>
    <s v="PA"/>
    <x v="0"/>
  </r>
  <r>
    <n v="87"/>
    <x v="0"/>
    <n v="5"/>
    <x v="1"/>
    <x v="2"/>
    <s v="TiO2"/>
    <s v="TiO2_fine"/>
    <x v="0"/>
    <s v="IT"/>
    <x v="0"/>
  </r>
  <r>
    <n v="88"/>
    <x v="0"/>
    <n v="5"/>
    <x v="0"/>
    <x v="2"/>
    <s v="TiO2"/>
    <s v="TiO2_ufmeth"/>
    <x v="0"/>
    <s v="IT"/>
    <x v="0"/>
  </r>
  <r>
    <n v="89"/>
    <x v="0"/>
    <n v="1"/>
    <x v="0"/>
    <x v="0"/>
    <s v="TiO2"/>
    <s v="TiO2_Anatase"/>
    <x v="0"/>
    <s v="IT"/>
    <x v="0"/>
  </r>
  <r>
    <n v="90"/>
    <x v="0"/>
    <n v="5"/>
    <x v="1"/>
    <x v="2"/>
    <s v="TiO2"/>
    <s v="TiO2_1dPE"/>
    <x v="0"/>
    <s v="IT"/>
    <x v="0"/>
  </r>
  <r>
    <n v="91"/>
    <x v="4"/>
    <n v="3"/>
    <x v="1"/>
    <x v="1"/>
    <s v="Silica"/>
    <s v="Silica_1dPE"/>
    <x v="0"/>
    <s v="IT"/>
    <x v="0"/>
  </r>
  <r>
    <n v="92"/>
    <x v="4"/>
    <n v="3"/>
    <x v="1"/>
    <x v="1"/>
    <s v="Silica"/>
    <s v="Silica_2dPE"/>
    <x v="0"/>
    <s v="IT"/>
    <x v="0"/>
  </r>
  <r>
    <n v="93"/>
    <x v="5"/>
    <n v="1"/>
    <x v="0"/>
    <x v="0"/>
    <s v="M5"/>
    <s v="M5_part"/>
    <x v="0"/>
    <s v="IT"/>
    <x v="0"/>
  </r>
  <r>
    <n v="94"/>
    <x v="0"/>
    <n v="5"/>
    <x v="1"/>
    <x v="2"/>
    <s v="TiO2"/>
    <s v="TiO2_F1"/>
    <x v="0"/>
    <s v="IT"/>
    <x v="0"/>
  </r>
  <r>
    <n v="95"/>
    <x v="0"/>
    <n v="3"/>
    <x v="1"/>
    <x v="1"/>
    <s v="TiO2"/>
    <s v="TiO2_uf3"/>
    <x v="0"/>
    <s v="IT"/>
    <x v="0"/>
  </r>
  <r>
    <n v="96"/>
    <x v="0"/>
    <n v="5"/>
    <x v="1"/>
    <x v="2"/>
    <s v="TiO2"/>
    <s v="TiO2_uf1"/>
    <x v="0"/>
    <s v="IT"/>
    <x v="0"/>
  </r>
  <r>
    <n v="97"/>
    <x v="0"/>
    <n v="5"/>
    <x v="1"/>
    <x v="2"/>
    <s v="TiO2"/>
    <s v="TiO2_uf2"/>
    <x v="0"/>
    <s v="IT"/>
    <x v="0"/>
  </r>
  <r>
    <n v="98"/>
    <x v="0"/>
    <n v="3"/>
    <x v="1"/>
    <x v="1"/>
    <s v="TiO2"/>
    <s v="TiO2_fine"/>
    <x v="0"/>
    <s v="IT"/>
    <x v="0"/>
  </r>
  <r>
    <n v="99"/>
    <x v="0"/>
    <n v="3"/>
    <x v="0"/>
    <x v="1"/>
    <s v="TiO2"/>
    <s v="TiO2_nanodot"/>
    <x v="0"/>
    <s v="IT"/>
    <x v="0"/>
  </r>
  <r>
    <n v="100"/>
    <x v="0"/>
    <n v="2"/>
    <x v="1"/>
    <x v="1"/>
    <s v="TiO2"/>
    <s v="TiO2_nanorod"/>
    <x v="0"/>
    <s v="IT"/>
    <x v="0"/>
  </r>
  <r>
    <n v="101"/>
    <x v="3"/>
    <n v="2"/>
    <x v="0"/>
    <x v="1"/>
    <s v="CNT"/>
    <s v="SWCNT_af"/>
    <x v="0"/>
    <s v="PA"/>
    <x v="0"/>
  </r>
  <r>
    <n v="102"/>
    <x v="6"/>
    <n v="2"/>
    <x v="0"/>
    <x v="1"/>
    <s v="Carbon"/>
    <s v="ufCB"/>
    <x v="0"/>
    <s v="PA"/>
    <x v="0"/>
  </r>
  <r>
    <n v="103"/>
    <x v="6"/>
    <n v="2"/>
    <x v="0"/>
    <x v="1"/>
    <s v="Carbon"/>
    <s v="ufCB_af"/>
    <x v="0"/>
    <s v="PA"/>
    <x v="0"/>
  </r>
  <r>
    <n v="104"/>
    <x v="0"/>
    <n v="5"/>
    <x v="1"/>
    <x v="2"/>
    <s v="TiO2"/>
    <s v="TiO2"/>
    <x v="0"/>
    <s v="IT"/>
    <x v="0"/>
  </r>
  <r>
    <n v="105"/>
    <x v="3"/>
    <n v="1"/>
    <x v="0"/>
    <x v="0"/>
    <s v="CNT"/>
    <s v="CNTsmall"/>
    <x v="0"/>
    <s v="IT"/>
    <x v="0"/>
  </r>
  <r>
    <n v="106"/>
    <x v="3"/>
    <n v="2"/>
    <x v="0"/>
    <x v="1"/>
    <s v="CNT"/>
    <s v="CNTlarge"/>
    <x v="0"/>
    <s v="IT"/>
    <x v="0"/>
  </r>
  <r>
    <n v="108"/>
    <x v="7"/>
    <n v="8"/>
    <x v="0"/>
    <x v="3"/>
    <s v="Carbon"/>
    <s v="C60OHX"/>
    <x v="0"/>
    <s v="IT"/>
    <x v="0"/>
  </r>
  <r>
    <n v="111"/>
    <x v="8"/>
    <n v="3"/>
    <x v="0"/>
    <x v="1"/>
    <s v="In2O3"/>
    <s v="In2O3"/>
    <x v="0"/>
    <s v="IT"/>
    <x v="0"/>
  </r>
  <r>
    <n v="112"/>
    <x v="3"/>
    <n v="1"/>
    <x v="0"/>
    <x v="0"/>
    <s v="CNT"/>
    <s v="MWCNT_AP_Comp2"/>
    <x v="0"/>
    <s v="PA"/>
    <x v="0"/>
  </r>
  <r>
    <n v="113"/>
    <x v="3"/>
    <n v="2"/>
    <x v="0"/>
    <x v="1"/>
    <s v="CNT"/>
    <s v="MWCNT_PC_Comp2"/>
    <x v="0"/>
    <s v="PA"/>
    <x v="0"/>
  </r>
  <r>
    <n v="122"/>
    <x v="9"/>
    <n v="1"/>
    <x v="0"/>
    <x v="0"/>
    <s v="CeO2"/>
    <s v="CeO2-20Gd"/>
    <x v="0"/>
    <s v="IT"/>
    <x v="0"/>
  </r>
  <r>
    <n v="123"/>
    <x v="3"/>
    <n v="2"/>
    <x v="0"/>
    <x v="1"/>
    <s v="CNT"/>
    <s v="MWCNT_24PS"/>
    <x v="0"/>
    <s v="PA"/>
    <x v="0"/>
  </r>
  <r>
    <n v="124"/>
    <x v="9"/>
    <n v="1"/>
    <x v="0"/>
    <x v="0"/>
    <s v="CeO2"/>
    <s v="CeO2"/>
    <x v="0"/>
    <s v="IT"/>
    <x v="0"/>
  </r>
  <r>
    <n v="125"/>
    <x v="9"/>
    <n v="1"/>
    <x v="0"/>
    <x v="0"/>
    <s v="CeO2"/>
    <s v="CeO2_SiO2"/>
    <x v="0"/>
    <s v="IT"/>
    <x v="0"/>
  </r>
  <r>
    <n v="126"/>
    <x v="4"/>
    <n v="1"/>
    <x v="0"/>
    <x v="0"/>
    <s v="Silica"/>
    <s v="SiO2 amorphous"/>
    <x v="0"/>
    <s v="IT"/>
    <x v="0"/>
  </r>
  <r>
    <n v="127"/>
    <x v="10"/>
    <n v="3"/>
    <x v="0"/>
    <x v="1"/>
    <s v="Graphene"/>
    <s v="Gr1"/>
    <x v="0"/>
    <s v="PA"/>
    <x v="0"/>
  </r>
  <r>
    <n v="128"/>
    <x v="10"/>
    <n v="2"/>
    <x v="0"/>
    <x v="1"/>
    <s v="Graphene"/>
    <s v="Gr5"/>
    <x v="0"/>
    <s v="PA"/>
    <x v="0"/>
  </r>
  <r>
    <n v="129"/>
    <x v="10"/>
    <n v="2"/>
    <x v="0"/>
    <x v="1"/>
    <s v="Graphene"/>
    <s v="Gr5"/>
    <x v="0"/>
    <s v="PA"/>
    <x v="0"/>
  </r>
  <r>
    <n v="130"/>
    <x v="10"/>
    <n v="2"/>
    <x v="0"/>
    <x v="1"/>
    <s v="Graphene"/>
    <s v="Gr20"/>
    <x v="0"/>
    <s v="PA"/>
    <x v="0"/>
  </r>
  <r>
    <n v="131"/>
    <x v="10"/>
    <n v="2"/>
    <x v="0"/>
    <x v="1"/>
    <s v="Graphene"/>
    <s v="Gr20"/>
    <x v="0"/>
    <s v="PA"/>
    <x v="0"/>
  </r>
  <r>
    <n v="132"/>
    <x v="9"/>
    <n v="1"/>
    <x v="0"/>
    <x v="0"/>
    <s v="CeO2"/>
    <s v="CeO2 NP"/>
    <x v="0"/>
    <s v="IT"/>
    <x v="0"/>
  </r>
  <r>
    <n v="134"/>
    <x v="2"/>
    <n v="1"/>
    <x v="0"/>
    <x v="0"/>
    <s v="ZnO"/>
    <s v="ZnO NP"/>
    <x v="0"/>
    <s v="PA"/>
    <x v="0"/>
  </r>
  <r>
    <n v="146"/>
    <x v="0"/>
    <n v="4"/>
    <x v="0"/>
    <x v="1"/>
    <s v="TiO2"/>
    <s v="Fine TiO2 Particles"/>
    <x v="0"/>
    <s v="IT"/>
    <x v="0"/>
  </r>
  <r>
    <n v="147"/>
    <x v="0"/>
    <n v="3"/>
    <x v="0"/>
    <x v="1"/>
    <s v="TiO2"/>
    <s v="TiO2 Nano-dots"/>
    <x v="0"/>
    <s v="IT"/>
    <x v="0"/>
  </r>
  <r>
    <n v="148"/>
    <x v="0"/>
    <n v="2"/>
    <x v="0"/>
    <x v="1"/>
    <s v="TiO2"/>
    <s v="TiO2 Nano-rods"/>
    <x v="0"/>
    <s v="IT"/>
    <x v="0"/>
  </r>
  <r>
    <n v="149"/>
    <x v="2"/>
    <n v="1"/>
    <x v="0"/>
    <x v="0"/>
    <s v="ZnO"/>
    <s v="ZnO NP"/>
    <x v="0"/>
    <s v="IT"/>
    <x v="0"/>
  </r>
  <r>
    <n v="150"/>
    <x v="2"/>
    <n v="1"/>
    <x v="0"/>
    <x v="0"/>
    <s v="ZnO"/>
    <s v="Fine ZnO"/>
    <x v="0"/>
    <s v="IT"/>
    <x v="0"/>
  </r>
  <r>
    <n v="155"/>
    <x v="0"/>
    <n v="4"/>
    <x v="0"/>
    <x v="1"/>
    <s v="TiO2"/>
    <s v="TiO2 AMT-100"/>
    <x v="0"/>
    <s v="IT"/>
    <x v="0"/>
  </r>
  <r>
    <n v="156"/>
    <x v="0"/>
    <n v="3"/>
    <x v="0"/>
    <x v="1"/>
    <s v="TiO2"/>
    <s v="TiO2 MT-150AW"/>
    <x v="0"/>
    <s v="IT"/>
    <x v="0"/>
  </r>
  <r>
    <n v="157"/>
    <x v="0"/>
    <n v="3"/>
    <x v="0"/>
    <x v="1"/>
    <s v="TiO2"/>
    <s v="TiO2 TTO-S-3"/>
    <x v="0"/>
    <s v="IT"/>
    <x v="0"/>
  </r>
  <r>
    <n v="158"/>
    <x v="0"/>
    <n v="2"/>
    <x v="0"/>
    <x v="1"/>
    <s v="TiO2"/>
    <s v="TiO2 TTO-S-3_coated"/>
    <x v="0"/>
    <s v="IT"/>
    <x v="0"/>
  </r>
  <r>
    <n v="159"/>
    <x v="0"/>
    <n v="4"/>
    <x v="0"/>
    <x v="1"/>
    <s v="TiO2"/>
    <s v="TiO2 P25"/>
    <x v="0"/>
    <s v="IT"/>
    <x v="0"/>
  </r>
  <r>
    <n v="160"/>
    <x v="0"/>
    <n v="6"/>
    <x v="0"/>
    <x v="2"/>
    <s v="TiO2"/>
    <s v="TiO2 MP-100"/>
    <x v="0"/>
    <s v="IT"/>
    <x v="0"/>
  </r>
  <r>
    <n v="161"/>
    <x v="0"/>
    <n v="5"/>
    <x v="0"/>
    <x v="2"/>
    <s v="TiO2"/>
    <s v="TiO2 FTL-100"/>
    <x v="0"/>
    <s v="IT"/>
    <x v="0"/>
  </r>
  <r>
    <n v="162"/>
    <x v="3"/>
    <n v="5"/>
    <x v="0"/>
    <x v="2"/>
    <s v="CNT"/>
    <s v="CNT MWCNT"/>
    <x v="0"/>
    <s v="IT"/>
    <x v="0"/>
  </r>
  <r>
    <n v="163"/>
    <x v="0"/>
    <n v="3"/>
    <x v="0"/>
    <x v="1"/>
    <s v="TiO2"/>
    <s v="TiO2 TiO2_inhalation"/>
    <x v="0"/>
    <s v="Inh"/>
    <x v="1"/>
  </r>
  <r>
    <n v="164"/>
    <x v="0"/>
    <n v="2"/>
    <x v="0"/>
    <x v="1"/>
    <s v="TiO2"/>
    <s v="TiO2 TiO2_ITI"/>
    <x v="0"/>
    <s v="IT"/>
    <x v="0"/>
  </r>
  <r>
    <n v="165"/>
    <x v="3"/>
    <n v="1"/>
    <x v="0"/>
    <x v="0"/>
    <s v="CNT"/>
    <s v="CNT NRCWE-040"/>
    <x v="0"/>
    <s v="IT"/>
    <x v="0"/>
  </r>
  <r>
    <n v="166"/>
    <x v="3"/>
    <n v="1"/>
    <x v="0"/>
    <x v="0"/>
    <s v="CNT"/>
    <s v="CNT NRCWE-042"/>
    <x v="0"/>
    <s v="IT"/>
    <x v="0"/>
  </r>
  <r>
    <n v="167"/>
    <x v="3"/>
    <n v="2"/>
    <x v="0"/>
    <x v="1"/>
    <s v="CNT"/>
    <s v="CNT NRCWE-045"/>
    <x v="0"/>
    <s v="IT"/>
    <x v="0"/>
  </r>
  <r>
    <n v="168"/>
    <x v="3"/>
    <n v="1"/>
    <x v="0"/>
    <x v="0"/>
    <s v="CNT"/>
    <s v="CNT NRCWE-046"/>
    <x v="0"/>
    <s v="IT"/>
    <x v="0"/>
  </r>
  <r>
    <n v="169"/>
    <x v="3"/>
    <n v="1"/>
    <x v="0"/>
    <x v="0"/>
    <s v="CNT"/>
    <s v="CNT NRCWE-047"/>
    <x v="0"/>
    <s v="IT"/>
    <x v="0"/>
  </r>
  <r>
    <n v="170"/>
    <x v="3"/>
    <n v="1"/>
    <x v="0"/>
    <x v="0"/>
    <s v="CNT"/>
    <s v="CNT NRCWE-048"/>
    <x v="0"/>
    <s v="IT"/>
    <x v="0"/>
  </r>
  <r>
    <n v="170"/>
    <x v="3"/>
    <n v="1"/>
    <x v="0"/>
    <x v="0"/>
    <s v="CNT"/>
    <s v="CNT NRCWE-049"/>
    <x v="0"/>
    <s v="IT"/>
    <x v="0"/>
  </r>
  <r>
    <n v="140"/>
    <x v="9"/>
    <n v="1"/>
    <x v="0"/>
    <x v="0"/>
    <s v="CeO2"/>
    <s v="CeO2 NP"/>
    <x v="0"/>
    <s v="Inh"/>
    <x v="2"/>
  </r>
  <r>
    <n v="142"/>
    <x v="9"/>
    <n v="1"/>
    <x v="0"/>
    <x v="0"/>
    <s v="CeO2"/>
    <s v="Ceria NM-211"/>
    <x v="0"/>
    <s v="Inh"/>
    <x v="3"/>
  </r>
  <r>
    <n v="141"/>
    <x v="9"/>
    <n v="1"/>
    <x v="0"/>
    <x v="0"/>
    <s v="CeO2"/>
    <s v="Ceria NM-212"/>
    <x v="0"/>
    <s v="Inh"/>
    <x v="3"/>
  </r>
  <r>
    <n v="110"/>
    <x v="3"/>
    <n v="2"/>
    <x v="0"/>
    <x v="1"/>
    <s v="CNF"/>
    <s v="CNF_female"/>
    <x v="0"/>
    <s v="Inh"/>
    <x v="4"/>
  </r>
  <r>
    <n v="109"/>
    <x v="3"/>
    <n v="3"/>
    <x v="0"/>
    <x v="1"/>
    <s v="CNF"/>
    <s v="CNF_male"/>
    <x v="0"/>
    <s v="Inh"/>
    <x v="4"/>
  </r>
  <r>
    <n v="34"/>
    <x v="0"/>
    <n v="7"/>
    <x v="1"/>
    <x v="3"/>
    <s v="TiO2"/>
    <s v="Fine"/>
    <x v="0"/>
    <s v="Inh"/>
    <x v="4"/>
  </r>
  <r>
    <n v="35"/>
    <x v="0"/>
    <n v="4"/>
    <x v="0"/>
    <x v="1"/>
    <s v="TiO2"/>
    <s v="Ultrafine"/>
    <x v="0"/>
    <s v="Inh"/>
    <x v="4"/>
  </r>
  <r>
    <n v="12"/>
    <x v="4"/>
    <n v="1"/>
    <x v="1"/>
    <x v="0"/>
    <s v="Silica"/>
    <s v="crystalline"/>
    <x v="0"/>
    <s v="Inh"/>
    <x v="5"/>
  </r>
  <r>
    <n v="13"/>
    <x v="4"/>
    <n v="5"/>
    <x v="1"/>
    <x v="2"/>
    <s v="Silica"/>
    <s v="crystalline"/>
    <x v="0"/>
    <s v="Inh"/>
    <x v="6"/>
  </r>
  <r>
    <n v="171"/>
    <x v="6"/>
    <n v="5"/>
    <x v="0"/>
    <x v="2"/>
    <s v="Carbon"/>
    <s v="Printex90"/>
    <x v="0"/>
    <s v="Inh"/>
    <x v="4"/>
  </r>
  <r>
    <n v="172"/>
    <x v="6"/>
    <n v="3"/>
    <x v="0"/>
    <x v="1"/>
    <s v="Carbon"/>
    <s v="Printex90"/>
    <x v="0"/>
    <s v="Inh"/>
    <x v="4"/>
  </r>
  <r>
    <n v="75"/>
    <x v="11"/>
    <n v="1"/>
    <x v="0"/>
    <x v="0"/>
    <s v="Brass"/>
    <s v="Brass"/>
    <x v="0"/>
    <s v="Inh"/>
    <x v="7"/>
  </r>
  <r>
    <n v="76"/>
    <x v="12"/>
    <n v="2"/>
    <x v="0"/>
    <x v="1"/>
    <s v="Aluminum"/>
    <s v="Aluminum"/>
    <x v="0"/>
    <s v="Inh"/>
    <x v="7"/>
  </r>
  <r>
    <n v="77"/>
    <x v="10"/>
    <n v="4"/>
    <x v="0"/>
    <x v="1"/>
    <s v="Graphene"/>
    <s v="Graphite"/>
    <x v="0"/>
    <s v="Inh"/>
    <x v="7"/>
  </r>
  <r>
    <n v="173"/>
    <x v="9"/>
    <n v="4"/>
    <x v="1"/>
    <x v="1"/>
    <s v="CeO2"/>
    <s v="CeO2 (NM-213)"/>
    <x v="0"/>
    <s v="Inh"/>
    <x v="8"/>
  </r>
  <r>
    <n v="174"/>
    <x v="9"/>
    <n v="4"/>
    <x v="1"/>
    <x v="1"/>
    <s v="CeO2"/>
    <s v="CeO2 (NM-213)"/>
    <x v="0"/>
    <s v="Inh"/>
    <x v="8"/>
  </r>
  <r>
    <n v="175"/>
    <x v="9"/>
    <n v="4"/>
    <x v="0"/>
    <x v="1"/>
    <s v="CeO2"/>
    <s v="CeO2 (NM-212)"/>
    <x v="0"/>
    <s v="Inh"/>
    <x v="8"/>
  </r>
  <r>
    <n v="176"/>
    <x v="9"/>
    <n v="2"/>
    <x v="0"/>
    <x v="1"/>
    <s v="CeO2"/>
    <s v="CeO2 (NM-212)"/>
    <x v="0"/>
    <s v="Inh"/>
    <x v="8"/>
  </r>
  <r>
    <n v="177"/>
    <x v="9"/>
    <n v="2"/>
    <x v="0"/>
    <x v="1"/>
    <s v="CeO2"/>
    <s v="CeO2 (NM-211)"/>
    <x v="0"/>
    <s v="Inh"/>
    <x v="8"/>
  </r>
  <r>
    <n v="178"/>
    <x v="9"/>
    <n v="1"/>
    <x v="0"/>
    <x v="0"/>
    <s v="CeO2"/>
    <s v="CeO2 (NM-211)"/>
    <x v="0"/>
    <s v="Inh"/>
    <x v="8"/>
  </r>
  <r>
    <n v="1"/>
    <x v="0"/>
    <m/>
    <x v="1"/>
    <x v="2"/>
    <m/>
    <m/>
    <x v="1"/>
    <m/>
    <x v="0"/>
  </r>
  <r>
    <n v="2"/>
    <x v="0"/>
    <m/>
    <x v="1"/>
    <x v="2"/>
    <m/>
    <m/>
    <x v="1"/>
    <m/>
    <x v="0"/>
  </r>
  <r>
    <n v="4"/>
    <x v="0"/>
    <m/>
    <x v="0"/>
    <x v="1"/>
    <m/>
    <m/>
    <x v="1"/>
    <m/>
    <x v="0"/>
  </r>
  <r>
    <n v="5"/>
    <x v="0"/>
    <m/>
    <x v="0"/>
    <x v="1"/>
    <m/>
    <m/>
    <x v="1"/>
    <m/>
    <x v="0"/>
  </r>
  <r>
    <n v="11"/>
    <x v="4"/>
    <m/>
    <x v="1"/>
    <x v="1"/>
    <m/>
    <m/>
    <x v="1"/>
    <m/>
    <x v="0"/>
  </r>
  <r>
    <n v="16"/>
    <x v="4"/>
    <m/>
    <x v="1"/>
    <x v="1"/>
    <m/>
    <m/>
    <x v="1"/>
    <m/>
    <x v="0"/>
  </r>
  <r>
    <n v="20"/>
    <x v="13"/>
    <m/>
    <x v="0"/>
    <x v="0"/>
    <m/>
    <m/>
    <x v="1"/>
    <m/>
    <x v="0"/>
  </r>
  <r>
    <n v="27"/>
    <x v="13"/>
    <m/>
    <x v="0"/>
    <x v="4"/>
    <m/>
    <m/>
    <x v="1"/>
    <m/>
    <x v="0"/>
  </r>
  <r>
    <n v="29"/>
    <x v="13"/>
    <m/>
    <x v="0"/>
    <x v="4"/>
    <m/>
    <m/>
    <x v="1"/>
    <m/>
    <x v="0"/>
  </r>
  <r>
    <n v="32"/>
    <x v="9"/>
    <m/>
    <x v="0"/>
    <x v="4"/>
    <m/>
    <m/>
    <x v="1"/>
    <m/>
    <x v="0"/>
  </r>
  <r>
    <n v="33"/>
    <x v="6"/>
    <m/>
    <x v="0"/>
    <x v="1"/>
    <m/>
    <m/>
    <x v="1"/>
    <m/>
    <x v="0"/>
  </r>
  <r>
    <n v="105"/>
    <x v="1"/>
    <m/>
    <x v="1"/>
    <x v="1"/>
    <m/>
    <m/>
    <x v="1"/>
    <m/>
    <x v="0"/>
  </r>
  <r>
    <n v="114"/>
    <x v="4"/>
    <m/>
    <x v="1"/>
    <x v="4"/>
    <m/>
    <m/>
    <x v="1"/>
    <m/>
    <x v="0"/>
  </r>
  <r>
    <n v="115"/>
    <x v="4"/>
    <m/>
    <x v="1"/>
    <x v="4"/>
    <m/>
    <m/>
    <x v="1"/>
    <m/>
    <x v="0"/>
  </r>
  <r>
    <n v="116"/>
    <x v="4"/>
    <m/>
    <x v="0"/>
    <x v="1"/>
    <m/>
    <m/>
    <x v="1"/>
    <m/>
    <x v="0"/>
  </r>
  <r>
    <n v="117"/>
    <x v="4"/>
    <m/>
    <x v="0"/>
    <x v="2"/>
    <m/>
    <m/>
    <x v="1"/>
    <m/>
    <x v="0"/>
  </r>
  <r>
    <n v="126"/>
    <x v="6"/>
    <m/>
    <x v="0"/>
    <x v="1"/>
    <m/>
    <m/>
    <x v="1"/>
    <m/>
    <x v="0"/>
  </r>
  <r>
    <n v="127"/>
    <x v="6"/>
    <m/>
    <x v="0"/>
    <x v="1"/>
    <m/>
    <m/>
    <x v="1"/>
    <m/>
    <x v="0"/>
  </r>
  <r>
    <n v="226"/>
    <x v="8"/>
    <m/>
    <x v="1"/>
    <x v="0"/>
    <m/>
    <m/>
    <x v="1"/>
    <m/>
    <x v="0"/>
  </r>
  <r>
    <n v="227"/>
    <x v="8"/>
    <m/>
    <x v="1"/>
    <x v="0"/>
    <m/>
    <m/>
    <x v="1"/>
    <m/>
    <x v="0"/>
  </r>
  <r>
    <n v="229"/>
    <x v="8"/>
    <m/>
    <x v="1"/>
    <x v="0"/>
    <m/>
    <m/>
    <x v="1"/>
    <m/>
    <x v="0"/>
  </r>
  <r>
    <n v="230"/>
    <x v="14"/>
    <m/>
    <x v="1"/>
    <x v="0"/>
    <m/>
    <m/>
    <x v="1"/>
    <m/>
    <x v="0"/>
  </r>
  <r>
    <n v="234"/>
    <x v="14"/>
    <m/>
    <x v="1"/>
    <x v="0"/>
    <m/>
    <m/>
    <x v="1"/>
    <m/>
    <x v="0"/>
  </r>
  <r>
    <n v="236"/>
    <x v="8"/>
    <m/>
    <x v="1"/>
    <x v="0"/>
    <m/>
    <m/>
    <x v="1"/>
    <m/>
    <x v="0"/>
  </r>
  <r>
    <n v="245"/>
    <x v="3"/>
    <m/>
    <x v="0"/>
    <x v="4"/>
    <m/>
    <m/>
    <x v="1"/>
    <m/>
    <x v="0"/>
  </r>
  <r>
    <n v="251"/>
    <x v="3"/>
    <m/>
    <x v="0"/>
    <x v="4"/>
    <m/>
    <m/>
    <x v="1"/>
    <m/>
    <x v="0"/>
  </r>
  <r>
    <n v="257"/>
    <x v="3"/>
    <m/>
    <x v="0"/>
    <x v="4"/>
    <m/>
    <m/>
    <x v="1"/>
    <m/>
    <x v="0"/>
  </r>
  <r>
    <n v="258"/>
    <x v="15"/>
    <m/>
    <x v="1"/>
    <x v="4"/>
    <m/>
    <m/>
    <x v="1"/>
    <m/>
    <x v="0"/>
  </r>
  <r>
    <n v="259"/>
    <x v="3"/>
    <m/>
    <x v="0"/>
    <x v="4"/>
    <m/>
    <m/>
    <x v="1"/>
    <m/>
    <x v="0"/>
  </r>
  <r>
    <n v="260"/>
    <x v="15"/>
    <m/>
    <x v="1"/>
    <x v="1"/>
    <m/>
    <m/>
    <x v="1"/>
    <m/>
    <x v="0"/>
  </r>
  <r>
    <n v="266"/>
    <x v="15"/>
    <m/>
    <x v="1"/>
    <x v="1"/>
    <m/>
    <m/>
    <x v="1"/>
    <m/>
    <x v="0"/>
  </r>
  <r>
    <n v="269"/>
    <x v="15"/>
    <m/>
    <x v="1"/>
    <x v="1"/>
    <m/>
    <m/>
    <x v="1"/>
    <m/>
    <x v="0"/>
  </r>
  <r>
    <n v="281"/>
    <x v="1"/>
    <m/>
    <x v="1"/>
    <x v="2"/>
    <m/>
    <m/>
    <x v="1"/>
    <m/>
    <x v="0"/>
  </r>
  <r>
    <n v="296"/>
    <x v="1"/>
    <m/>
    <x v="1"/>
    <x v="2"/>
    <m/>
    <m/>
    <x v="1"/>
    <m/>
    <x v="0"/>
  </r>
  <r>
    <n v="297"/>
    <x v="1"/>
    <m/>
    <x v="1"/>
    <x v="2"/>
    <m/>
    <m/>
    <x v="1"/>
    <m/>
    <x v="0"/>
  </r>
  <r>
    <n v="298"/>
    <x v="1"/>
    <m/>
    <x v="1"/>
    <x v="2"/>
    <m/>
    <m/>
    <x v="1"/>
    <m/>
    <x v="0"/>
  </r>
  <r>
    <n v="299"/>
    <x v="14"/>
    <m/>
    <x v="1"/>
    <x v="4"/>
    <m/>
    <m/>
    <x v="1"/>
    <m/>
    <x v="0"/>
  </r>
  <r>
    <n v="300"/>
    <x v="14"/>
    <m/>
    <x v="1"/>
    <x v="4"/>
    <m/>
    <m/>
    <x v="1"/>
    <m/>
    <x v="0"/>
  </r>
  <r>
    <n v="413"/>
    <x v="7"/>
    <m/>
    <x v="0"/>
    <x v="4"/>
    <m/>
    <m/>
    <x v="1"/>
    <m/>
    <x v="0"/>
  </r>
  <r>
    <n v="414"/>
    <x v="2"/>
    <m/>
    <x v="0"/>
    <x v="1"/>
    <m/>
    <m/>
    <x v="1"/>
    <m/>
    <x v="0"/>
  </r>
  <r>
    <n v="418"/>
    <x v="9"/>
    <m/>
    <x v="0"/>
    <x v="1"/>
    <m/>
    <m/>
    <x v="1"/>
    <m/>
    <x v="0"/>
  </r>
  <r>
    <n v="424"/>
    <x v="13"/>
    <m/>
    <x v="0"/>
    <x v="0"/>
    <m/>
    <m/>
    <x v="1"/>
    <m/>
    <x v="0"/>
  </r>
  <r>
    <n v="425"/>
    <x v="16"/>
    <m/>
    <x v="0"/>
    <x v="0"/>
    <m/>
    <m/>
    <x v="1"/>
    <m/>
    <x v="0"/>
  </r>
  <r>
    <n v="427"/>
    <x v="3"/>
    <m/>
    <x v="0"/>
    <x v="4"/>
    <m/>
    <m/>
    <x v="1"/>
    <m/>
    <x v="0"/>
  </r>
  <r>
    <n v="428"/>
    <x v="3"/>
    <m/>
    <x v="0"/>
    <x v="0"/>
    <m/>
    <m/>
    <x v="1"/>
    <m/>
    <x v="0"/>
  </r>
  <r>
    <n v="429"/>
    <x v="3"/>
    <m/>
    <x v="0"/>
    <x v="0"/>
    <m/>
    <m/>
    <x v="1"/>
    <m/>
    <x v="0"/>
  </r>
  <r>
    <n v="433"/>
    <x v="3"/>
    <m/>
    <x v="0"/>
    <x v="4"/>
    <m/>
    <m/>
    <x v="1"/>
    <m/>
    <x v="0"/>
  </r>
  <r>
    <n v="438"/>
    <x v="0"/>
    <m/>
    <x v="0"/>
    <x v="1"/>
    <m/>
    <m/>
    <x v="1"/>
    <m/>
    <x v="0"/>
  </r>
  <r>
    <n v="439"/>
    <x v="0"/>
    <m/>
    <x v="0"/>
    <x v="1"/>
    <m/>
    <m/>
    <x v="1"/>
    <m/>
    <x v="0"/>
  </r>
  <r>
    <n v="440"/>
    <x v="0"/>
    <m/>
    <x v="0"/>
    <x v="1"/>
    <m/>
    <m/>
    <x v="1"/>
    <m/>
    <x v="0"/>
  </r>
  <r>
    <n v="441"/>
    <x v="0"/>
    <m/>
    <x v="0"/>
    <x v="1"/>
    <m/>
    <m/>
    <x v="1"/>
    <m/>
    <x v="0"/>
  </r>
  <r>
    <n v="448"/>
    <x v="1"/>
    <m/>
    <x v="1"/>
    <x v="4"/>
    <m/>
    <m/>
    <x v="1"/>
    <m/>
    <x v="0"/>
  </r>
  <r>
    <n v="453"/>
    <x v="13"/>
    <m/>
    <x v="0"/>
    <x v="1"/>
    <m/>
    <m/>
    <x v="1"/>
    <m/>
    <x v="0"/>
  </r>
  <r>
    <n v="465"/>
    <x v="6"/>
    <m/>
    <x v="0"/>
    <x v="1"/>
    <m/>
    <m/>
    <x v="1"/>
    <m/>
    <x v="0"/>
  </r>
  <r>
    <n v="467"/>
    <x v="6"/>
    <m/>
    <x v="0"/>
    <x v="1"/>
    <m/>
    <m/>
    <x v="1"/>
    <m/>
    <x v="0"/>
  </r>
  <r>
    <n v="470"/>
    <x v="3"/>
    <m/>
    <x v="0"/>
    <x v="4"/>
    <m/>
    <m/>
    <x v="1"/>
    <m/>
    <x v="0"/>
  </r>
  <r>
    <n v="472"/>
    <x v="3"/>
    <m/>
    <x v="0"/>
    <x v="4"/>
    <m/>
    <m/>
    <x v="1"/>
    <m/>
    <x v="0"/>
  </r>
  <r>
    <n v="497"/>
    <x v="1"/>
    <m/>
    <x v="1"/>
    <x v="2"/>
    <m/>
    <m/>
    <x v="1"/>
    <m/>
    <x v="0"/>
  </r>
  <r>
    <n v="512"/>
    <x v="17"/>
    <m/>
    <x v="0"/>
    <x v="0"/>
    <m/>
    <m/>
    <x v="1"/>
    <m/>
    <x v="0"/>
  </r>
  <r>
    <n v="526"/>
    <x v="4"/>
    <m/>
    <x v="1"/>
    <x v="1"/>
    <m/>
    <m/>
    <x v="1"/>
    <m/>
    <x v="0"/>
  </r>
  <r>
    <n v="542"/>
    <x v="0"/>
    <m/>
    <x v="0"/>
    <x v="2"/>
    <m/>
    <m/>
    <x v="1"/>
    <m/>
    <x v="0"/>
  </r>
  <r>
    <n v="544"/>
    <x v="0"/>
    <m/>
    <x v="0"/>
    <x v="1"/>
    <m/>
    <m/>
    <x v="1"/>
    <m/>
    <x v="0"/>
  </r>
  <r>
    <n v="546"/>
    <x v="12"/>
    <m/>
    <x v="0"/>
    <x v="0"/>
    <m/>
    <m/>
    <x v="1"/>
    <m/>
    <x v="0"/>
  </r>
  <r>
    <n v="549"/>
    <x v="9"/>
    <m/>
    <x v="0"/>
    <x v="4"/>
    <m/>
    <m/>
    <x v="1"/>
    <m/>
    <x v="0"/>
  </r>
  <r>
    <n v="551"/>
    <x v="9"/>
    <m/>
    <x v="0"/>
    <x v="1"/>
    <m/>
    <m/>
    <x v="1"/>
    <m/>
    <x v="0"/>
  </r>
  <r>
    <n v="553"/>
    <x v="8"/>
    <m/>
    <x v="0"/>
    <x v="4"/>
    <m/>
    <m/>
    <x v="1"/>
    <m/>
    <x v="0"/>
  </r>
  <r>
    <n v="554"/>
    <x v="8"/>
    <m/>
    <x v="1"/>
    <x v="4"/>
    <m/>
    <m/>
    <x v="1"/>
    <m/>
    <x v="0"/>
  </r>
  <r>
    <n v="555"/>
    <x v="8"/>
    <m/>
    <x v="1"/>
    <x v="4"/>
    <m/>
    <m/>
    <x v="1"/>
    <m/>
    <x v="0"/>
  </r>
  <r>
    <n v="564"/>
    <x v="12"/>
    <m/>
    <x v="0"/>
    <x v="1"/>
    <m/>
    <m/>
    <x v="1"/>
    <m/>
    <x v="0"/>
  </r>
  <r>
    <n v="565"/>
    <x v="4"/>
    <m/>
    <x v="0"/>
    <x v="1"/>
    <m/>
    <m/>
    <x v="1"/>
    <m/>
    <x v="0"/>
  </r>
  <r>
    <n v="566"/>
    <x v="2"/>
    <m/>
    <x v="0"/>
    <x v="2"/>
    <m/>
    <m/>
    <x v="1"/>
    <m/>
    <x v="0"/>
  </r>
  <r>
    <n v="577"/>
    <x v="9"/>
    <m/>
    <x v="0"/>
    <x v="4"/>
    <m/>
    <m/>
    <x v="1"/>
    <m/>
    <x v="0"/>
  </r>
  <r>
    <n v="578"/>
    <x v="9"/>
    <m/>
    <x v="0"/>
    <x v="4"/>
    <m/>
    <m/>
    <x v="1"/>
    <m/>
    <x v="0"/>
  </r>
  <r>
    <n v="579"/>
    <x v="9"/>
    <m/>
    <x v="0"/>
    <x v="4"/>
    <m/>
    <m/>
    <x v="1"/>
    <m/>
    <x v="0"/>
  </r>
  <r>
    <n v="580"/>
    <x v="9"/>
    <m/>
    <x v="0"/>
    <x v="4"/>
    <m/>
    <m/>
    <x v="1"/>
    <m/>
    <x v="0"/>
  </r>
  <r>
    <n v="581"/>
    <x v="9"/>
    <m/>
    <x v="1"/>
    <x v="4"/>
    <m/>
    <m/>
    <x v="1"/>
    <m/>
    <x v="0"/>
  </r>
  <r>
    <n v="582"/>
    <x v="9"/>
    <m/>
    <x v="1"/>
    <x v="4"/>
    <m/>
    <m/>
    <x v="1"/>
    <m/>
    <x v="0"/>
  </r>
  <r>
    <n v="587"/>
    <x v="9"/>
    <m/>
    <x v="0"/>
    <x v="1"/>
    <m/>
    <m/>
    <x v="1"/>
    <m/>
    <x v="0"/>
  </r>
  <r>
    <n v="592"/>
    <x v="13"/>
    <m/>
    <x v="0"/>
    <x v="0"/>
    <m/>
    <m/>
    <x v="1"/>
    <m/>
    <x v="0"/>
  </r>
  <r>
    <n v="593"/>
    <x v="16"/>
    <m/>
    <x v="0"/>
    <x v="0"/>
    <m/>
    <m/>
    <x v="1"/>
    <m/>
    <x v="0"/>
  </r>
  <r>
    <n v="607"/>
    <x v="9"/>
    <m/>
    <x v="0"/>
    <x v="4"/>
    <m/>
    <m/>
    <x v="1"/>
    <m/>
    <x v="0"/>
  </r>
  <r>
    <n v="608"/>
    <x v="9"/>
    <m/>
    <x v="0"/>
    <x v="4"/>
    <m/>
    <m/>
    <x v="1"/>
    <m/>
    <x v="0"/>
  </r>
  <r>
    <n v="609"/>
    <x v="9"/>
    <m/>
    <x v="0"/>
    <x v="4"/>
    <m/>
    <m/>
    <x v="1"/>
    <m/>
    <x v="0"/>
  </r>
  <r>
    <n v="610"/>
    <x v="18"/>
    <m/>
    <x v="0"/>
    <x v="2"/>
    <m/>
    <m/>
    <x v="1"/>
    <m/>
    <x v="0"/>
  </r>
  <r>
    <n v="611"/>
    <x v="18"/>
    <m/>
    <x v="0"/>
    <x v="2"/>
    <m/>
    <m/>
    <x v="1"/>
    <m/>
    <x v="0"/>
  </r>
  <r>
    <n v="612"/>
    <x v="18"/>
    <m/>
    <x v="0"/>
    <x v="2"/>
    <m/>
    <m/>
    <x v="1"/>
    <m/>
    <x v="0"/>
  </r>
  <r>
    <n v="613"/>
    <x v="19"/>
    <m/>
    <x v="0"/>
    <x v="0"/>
    <m/>
    <m/>
    <x v="1"/>
    <m/>
    <x v="0"/>
  </r>
  <r>
    <n v="614"/>
    <x v="19"/>
    <m/>
    <x v="0"/>
    <x v="4"/>
    <m/>
    <m/>
    <x v="1"/>
    <m/>
    <x v="0"/>
  </r>
  <r>
    <n v="671"/>
    <x v="9"/>
    <m/>
    <x v="0"/>
    <x v="4"/>
    <m/>
    <m/>
    <x v="1"/>
    <m/>
    <x v="0"/>
  </r>
  <r>
    <n v="728"/>
    <x v="1"/>
    <m/>
    <x v="1"/>
    <x v="1"/>
    <m/>
    <m/>
    <x v="1"/>
    <m/>
    <x v="0"/>
  </r>
  <r>
    <n v="729"/>
    <x v="1"/>
    <m/>
    <x v="1"/>
    <x v="1"/>
    <m/>
    <m/>
    <x v="1"/>
    <m/>
    <x v="0"/>
  </r>
  <r>
    <n v="732"/>
    <x v="1"/>
    <m/>
    <x v="1"/>
    <x v="1"/>
    <m/>
    <m/>
    <x v="1"/>
    <m/>
    <x v="0"/>
  </r>
  <r>
    <n v="733"/>
    <x v="1"/>
    <m/>
    <x v="1"/>
    <x v="1"/>
    <m/>
    <m/>
    <x v="1"/>
    <m/>
    <x v="0"/>
  </r>
  <r>
    <n v="734"/>
    <x v="10"/>
    <m/>
    <x v="0"/>
    <x v="1"/>
    <m/>
    <m/>
    <x v="1"/>
    <m/>
    <x v="0"/>
  </r>
  <r>
    <n v="735"/>
    <x v="8"/>
    <m/>
    <x v="1"/>
    <x v="4"/>
    <m/>
    <m/>
    <x v="1"/>
    <m/>
    <x v="0"/>
  </r>
  <r>
    <n v="737"/>
    <x v="8"/>
    <m/>
    <x v="1"/>
    <x v="4"/>
    <m/>
    <m/>
    <x v="1"/>
    <m/>
    <x v="0"/>
  </r>
  <r>
    <n v="739"/>
    <x v="8"/>
    <m/>
    <x v="1"/>
    <x v="4"/>
    <m/>
    <m/>
    <x v="1"/>
    <m/>
    <x v="0"/>
  </r>
  <r>
    <n v="741"/>
    <x v="8"/>
    <m/>
    <x v="1"/>
    <x v="4"/>
    <m/>
    <m/>
    <x v="1"/>
    <m/>
    <x v="0"/>
  </r>
  <r>
    <n v="743"/>
    <x v="8"/>
    <m/>
    <x v="1"/>
    <x v="4"/>
    <m/>
    <m/>
    <x v="1"/>
    <m/>
    <x v="0"/>
  </r>
  <r>
    <n v="744"/>
    <x v="8"/>
    <m/>
    <x v="1"/>
    <x v="4"/>
    <m/>
    <m/>
    <x v="1"/>
    <m/>
    <x v="0"/>
  </r>
  <r>
    <n v="745"/>
    <x v="8"/>
    <m/>
    <x v="1"/>
    <x v="4"/>
    <m/>
    <m/>
    <x v="1"/>
    <m/>
    <x v="0"/>
  </r>
  <r>
    <n v="746"/>
    <x v="8"/>
    <m/>
    <x v="1"/>
    <x v="4"/>
    <m/>
    <m/>
    <x v="1"/>
    <m/>
    <x v="0"/>
  </r>
  <r>
    <n v="747"/>
    <x v="6"/>
    <m/>
    <x v="0"/>
    <x v="1"/>
    <m/>
    <m/>
    <x v="1"/>
    <m/>
    <x v="0"/>
  </r>
  <r>
    <n v="748"/>
    <x v="6"/>
    <m/>
    <x v="0"/>
    <x v="1"/>
    <m/>
    <m/>
    <x v="1"/>
    <m/>
    <x v="0"/>
  </r>
  <r>
    <n v="753"/>
    <x v="4"/>
    <m/>
    <x v="1"/>
    <x v="4"/>
    <m/>
    <m/>
    <x v="1"/>
    <m/>
    <x v="0"/>
  </r>
  <r>
    <n v="754"/>
    <x v="0"/>
    <m/>
    <x v="0"/>
    <x v="1"/>
    <m/>
    <m/>
    <x v="1"/>
    <m/>
    <x v="0"/>
  </r>
  <r>
    <n v="755"/>
    <x v="0"/>
    <m/>
    <x v="1"/>
    <x v="1"/>
    <m/>
    <m/>
    <x v="1"/>
    <m/>
    <x v="0"/>
  </r>
  <r>
    <n v="756"/>
    <x v="4"/>
    <m/>
    <x v="1"/>
    <x v="4"/>
    <m/>
    <m/>
    <x v="1"/>
    <m/>
    <x v="0"/>
  </r>
  <r>
    <n v="757"/>
    <x v="0"/>
    <m/>
    <x v="0"/>
    <x v="1"/>
    <m/>
    <m/>
    <x v="1"/>
    <m/>
    <x v="0"/>
  </r>
  <r>
    <n v="758"/>
    <x v="0"/>
    <m/>
    <x v="1"/>
    <x v="2"/>
    <m/>
    <m/>
    <x v="1"/>
    <m/>
    <x v="0"/>
  </r>
  <r>
    <n v="759"/>
    <x v="4"/>
    <m/>
    <x v="1"/>
    <x v="4"/>
    <m/>
    <m/>
    <x v="1"/>
    <m/>
    <x v="0"/>
  </r>
  <r>
    <n v="760"/>
    <x v="0"/>
    <m/>
    <x v="0"/>
    <x v="1"/>
    <m/>
    <m/>
    <x v="1"/>
    <m/>
    <x v="0"/>
  </r>
  <r>
    <n v="761"/>
    <x v="0"/>
    <m/>
    <x v="1"/>
    <x v="2"/>
    <m/>
    <m/>
    <x v="1"/>
    <m/>
    <x v="0"/>
  </r>
  <r>
    <n v="768"/>
    <x v="6"/>
    <m/>
    <x v="0"/>
    <x v="1"/>
    <m/>
    <m/>
    <x v="1"/>
    <m/>
    <x v="0"/>
  </r>
  <r>
    <n v="769"/>
    <x v="6"/>
    <m/>
    <x v="0"/>
    <x v="2"/>
    <m/>
    <m/>
    <x v="1"/>
    <m/>
    <x v="0"/>
  </r>
  <r>
    <n v="773"/>
    <x v="6"/>
    <m/>
    <x v="0"/>
    <x v="1"/>
    <m/>
    <m/>
    <x v="1"/>
    <m/>
    <x v="0"/>
  </r>
  <r>
    <n v="792"/>
    <x v="3"/>
    <m/>
    <x v="0"/>
    <x v="4"/>
    <m/>
    <m/>
    <x v="1"/>
    <m/>
    <x v="0"/>
  </r>
  <r>
    <n v="793"/>
    <x v="3"/>
    <m/>
    <x v="0"/>
    <x v="4"/>
    <m/>
    <m/>
    <x v="1"/>
    <m/>
    <x v="0"/>
  </r>
  <r>
    <n v="798"/>
    <x v="3"/>
    <m/>
    <x v="0"/>
    <x v="1"/>
    <m/>
    <m/>
    <x v="1"/>
    <m/>
    <x v="0"/>
  </r>
  <r>
    <n v="799"/>
    <x v="3"/>
    <m/>
    <x v="0"/>
    <x v="1"/>
    <m/>
    <m/>
    <x v="1"/>
    <m/>
    <x v="0"/>
  </r>
  <r>
    <n v="802"/>
    <x v="17"/>
    <m/>
    <x v="0"/>
    <x v="0"/>
    <m/>
    <m/>
    <x v="1"/>
    <m/>
    <x v="0"/>
  </r>
  <r>
    <n v="805"/>
    <x v="1"/>
    <m/>
    <x v="0"/>
    <x v="4"/>
    <m/>
    <m/>
    <x v="1"/>
    <m/>
    <x v="0"/>
  </r>
  <r>
    <n v="832"/>
    <x v="1"/>
    <m/>
    <x v="1"/>
    <x v="2"/>
    <m/>
    <m/>
    <x v="1"/>
    <m/>
    <x v="0"/>
  </r>
  <r>
    <m/>
    <x v="20"/>
    <m/>
    <x v="2"/>
    <x v="5"/>
    <m/>
    <m/>
    <x v="1"/>
    <m/>
    <x v="0"/>
  </r>
  <r>
    <m/>
    <x v="20"/>
    <m/>
    <x v="2"/>
    <x v="5"/>
    <m/>
    <m/>
    <x v="1"/>
    <m/>
    <x v="0"/>
  </r>
  <r>
    <m/>
    <x v="20"/>
    <m/>
    <x v="2"/>
    <x v="5"/>
    <m/>
    <m/>
    <x v="1"/>
    <m/>
    <x v="0"/>
  </r>
  <r>
    <m/>
    <x v="20"/>
    <m/>
    <x v="2"/>
    <x v="5"/>
    <m/>
    <m/>
    <x v="2"/>
    <m/>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0">
  <r>
    <n v="1"/>
    <x v="0"/>
    <s v="PoDs for Inh Studies from 2017 paper"/>
    <m/>
    <m/>
    <x v="0"/>
    <s v="Y"/>
    <x v="0"/>
    <x v="0"/>
    <x v="0"/>
    <s v="13 weeks"/>
    <s v="13 weeks"/>
    <s v="Lung"/>
    <s v="PMN%"/>
    <s v="Mouse"/>
    <s v="B3C3F1/CrlBR"/>
    <x v="0"/>
    <n v="10"/>
    <n v="50"/>
    <s v="not modeled"/>
    <s v="not modeled"/>
    <s v="mg/m3"/>
    <s v="N"/>
    <s v="N"/>
    <s v="N"/>
    <s v="N"/>
    <s v="Units conversion needed"/>
    <m/>
    <n v="10000"/>
    <m/>
    <m/>
    <s v="band B"/>
    <m/>
    <x v="0"/>
    <s v=""/>
    <s v="Y"/>
    <m/>
    <x v="0"/>
    <x v="0"/>
    <m/>
    <m/>
    <s v="Y"/>
    <n v="2"/>
  </r>
  <r>
    <n v="2"/>
    <x v="0"/>
    <s v="PoDs for Inh Studies from 2017 paper"/>
    <m/>
    <m/>
    <x v="0"/>
    <s v="Y"/>
    <x v="0"/>
    <x v="0"/>
    <x v="0"/>
    <s v="13 weeks"/>
    <s v="13 weeks"/>
    <s v="Lung"/>
    <s v="PMN%"/>
    <s v="Rat"/>
    <s v="F344"/>
    <x v="0"/>
    <s v="na"/>
    <n v="10"/>
    <n v="10.976851851206535"/>
    <n v="10.43258377363712"/>
    <s v="mg/m3"/>
    <s v="N"/>
    <s v="N"/>
    <s v="N"/>
    <s v="N"/>
    <s v="Units conversion needed"/>
    <n v="10432.58377363712"/>
    <m/>
    <m/>
    <s v="band B"/>
    <m/>
    <m/>
    <x v="0"/>
    <s v=""/>
    <s v="Y"/>
    <m/>
    <x v="0"/>
    <x v="0"/>
    <m/>
    <m/>
    <s v="Y"/>
    <n v="2"/>
  </r>
  <r>
    <n v="3"/>
    <x v="1"/>
    <s v="PoDs for Inh Studies from 2017 paper"/>
    <m/>
    <m/>
    <x v="0"/>
    <s v="Y"/>
    <x v="0"/>
    <x v="0"/>
    <x v="0"/>
    <s v="13 weeks"/>
    <s v="13 weeks"/>
    <s v="Lung"/>
    <s v="PMN%"/>
    <s v="Hamster"/>
    <s v="Syrian"/>
    <x v="0"/>
    <n v="10"/>
    <n v="50"/>
    <s v="not modeled"/>
    <s v="not modeled"/>
    <s v="mg/m3"/>
    <s v="N"/>
    <s v="N"/>
    <s v="N"/>
    <s v="N"/>
    <s v="Units conversion needed"/>
    <m/>
    <n v="10000"/>
    <m/>
    <m/>
    <s v="band B"/>
    <m/>
    <x v="0"/>
    <s v=""/>
    <m/>
    <m/>
    <x v="0"/>
    <x v="0"/>
    <m/>
    <m/>
    <s v="Y"/>
    <n v="2"/>
  </r>
  <r>
    <n v="4"/>
    <x v="0"/>
    <s v="PoDs for Inh Studies from 2017 paper"/>
    <m/>
    <m/>
    <x v="1"/>
    <s v="Y"/>
    <x v="0"/>
    <x v="1"/>
    <x v="1"/>
    <s v="13 weeks"/>
    <s v="13 weeks"/>
    <s v="Lung"/>
    <s v="PMN%"/>
    <s v="Mouse"/>
    <s v="B3C3F1/CrlBR"/>
    <x v="0"/>
    <n v="2"/>
    <n v="10"/>
    <s v="not modeled"/>
    <s v="not modeled"/>
    <s v="mg/m3"/>
    <s v="N"/>
    <s v="N"/>
    <s v="N"/>
    <s v="N"/>
    <s v="Units conversion needed"/>
    <m/>
    <n v="2000"/>
    <m/>
    <m/>
    <s v="band C"/>
    <m/>
    <x v="1"/>
    <s v=""/>
    <s v="Y"/>
    <m/>
    <x v="0"/>
    <x v="0"/>
    <m/>
    <m/>
    <s v="Y"/>
    <n v="3"/>
  </r>
  <r>
    <n v="5"/>
    <x v="0"/>
    <s v="PoDs for Inh Studies from 2017 paper"/>
    <m/>
    <m/>
    <x v="1"/>
    <s v="Y"/>
    <x v="0"/>
    <x v="1"/>
    <x v="1"/>
    <s v="13 weeks"/>
    <s v="13 weeks"/>
    <s v="Lung"/>
    <s v="PMN%"/>
    <s v="Rat"/>
    <s v="F344"/>
    <x v="0"/>
    <n v="0.5"/>
    <n v="2"/>
    <n v="1.6488349515820884"/>
    <n v="1.3680873787451382"/>
    <s v="mg/m3"/>
    <s v="N"/>
    <s v="N"/>
    <s v="N"/>
    <s v="N"/>
    <s v="Units conversion needed"/>
    <n v="1368.0873787451383"/>
    <n v="500"/>
    <m/>
    <s v="band C"/>
    <s v="band C"/>
    <m/>
    <x v="1"/>
    <s v=""/>
    <s v="Y"/>
    <m/>
    <x v="0"/>
    <x v="0"/>
    <m/>
    <m/>
    <s v="Y"/>
    <n v="3"/>
  </r>
  <r>
    <n v="6"/>
    <x v="1"/>
    <s v="PoDs for Inh Studies from 2017 paper"/>
    <m/>
    <m/>
    <x v="1"/>
    <s v="Y"/>
    <x v="0"/>
    <x v="1"/>
    <x v="1"/>
    <s v="13 weeks"/>
    <s v="13 weeks"/>
    <s v="Lung"/>
    <s v="PMN%"/>
    <s v="Hamster"/>
    <s v="Syrian"/>
    <x v="0"/>
    <n v="10"/>
    <s v="na"/>
    <s v="not modeled"/>
    <s v="not modeled"/>
    <s v="mg/m3"/>
    <s v="N"/>
    <s v="N"/>
    <s v="N"/>
    <s v="N"/>
    <s v="Units conversion needed"/>
    <m/>
    <n v="10000"/>
    <m/>
    <m/>
    <s v="band B"/>
    <m/>
    <x v="0"/>
    <s v=""/>
    <m/>
    <m/>
    <x v="0"/>
    <x v="0"/>
    <m/>
    <m/>
    <s v="Y"/>
    <n v="2"/>
  </r>
  <r>
    <n v="7"/>
    <x v="1"/>
    <s v="PoDs for Inh Studies from 2017 paper"/>
    <m/>
    <m/>
    <x v="2"/>
    <s v="Y"/>
    <x v="1"/>
    <x v="2"/>
    <x v="0"/>
    <s v="5 days"/>
    <s v="5 days"/>
    <s v="Lung"/>
    <s v="PMN%"/>
    <s v="Rat"/>
    <s v="F344"/>
    <x v="1"/>
    <s v="na"/>
    <n v="15"/>
    <s v="not modeled"/>
    <s v="not modeled"/>
    <s v="mg/m3"/>
    <s v="Y"/>
    <s v="Y"/>
    <s v="Y"/>
    <s v="N"/>
    <s v="Duration is too short"/>
    <m/>
    <m/>
    <m/>
    <m/>
    <m/>
    <m/>
    <x v="2"/>
    <s v="Y"/>
    <m/>
    <m/>
    <x v="0"/>
    <x v="0"/>
    <m/>
    <m/>
    <s v="Y"/>
    <n v="0"/>
  </r>
  <r>
    <n v="8"/>
    <x v="1"/>
    <s v="PoDs for Inh Studies from 2017 paper"/>
    <m/>
    <m/>
    <x v="2"/>
    <s v="Y"/>
    <x v="1"/>
    <x v="2"/>
    <x v="0"/>
    <s v="10 days"/>
    <s v="10 days"/>
    <s v="Lung"/>
    <s v="PMN%"/>
    <s v="Rat"/>
    <s v="F344"/>
    <x v="1"/>
    <s v="na"/>
    <n v="15"/>
    <s v="not modeled"/>
    <s v="not modeled"/>
    <s v="mg/m3"/>
    <s v="Y"/>
    <s v="Y"/>
    <s v="Y"/>
    <s v="N"/>
    <s v="Duration is too short"/>
    <m/>
    <m/>
    <m/>
    <m/>
    <m/>
    <m/>
    <x v="2"/>
    <s v="Y"/>
    <m/>
    <m/>
    <x v="0"/>
    <x v="0"/>
    <m/>
    <m/>
    <s v="Y"/>
    <n v="0"/>
  </r>
  <r>
    <n v="9"/>
    <x v="1"/>
    <s v="PoDs for Inh Studies from 2017 paper"/>
    <m/>
    <m/>
    <x v="2"/>
    <s v="Y"/>
    <x v="1"/>
    <x v="2"/>
    <x v="0"/>
    <s v="16 days"/>
    <s v="16 days"/>
    <s v="Lung"/>
    <s v="PMN%"/>
    <s v="Rat"/>
    <s v="F344"/>
    <x v="1"/>
    <s v="na"/>
    <n v="15"/>
    <s v="not modeled"/>
    <s v="not modeled"/>
    <s v="mg/m3"/>
    <s v="Y"/>
    <s v="Y"/>
    <s v="Y"/>
    <s v="N"/>
    <s v="Duration is too short"/>
    <m/>
    <m/>
    <m/>
    <m/>
    <m/>
    <m/>
    <x v="2"/>
    <s v="Y"/>
    <m/>
    <m/>
    <x v="0"/>
    <x v="0"/>
    <m/>
    <m/>
    <s v="Y"/>
    <n v="0"/>
  </r>
  <r>
    <n v="10"/>
    <x v="1"/>
    <s v="PoDs for Inh Studies from 2017 paper"/>
    <m/>
    <m/>
    <x v="2"/>
    <s v="Y"/>
    <x v="1"/>
    <x v="2"/>
    <x v="0"/>
    <s v="20 days"/>
    <s v="20 days"/>
    <s v="Lung"/>
    <s v="PMN%"/>
    <s v="Rat"/>
    <s v="F344"/>
    <x v="1"/>
    <s v="na"/>
    <n v="15"/>
    <s v="not modeled"/>
    <s v="not modeled"/>
    <s v="mg/m3"/>
    <s v="Y"/>
    <s v="Y"/>
    <s v="Y"/>
    <s v="N"/>
    <s v="Duration is too short"/>
    <m/>
    <m/>
    <m/>
    <m/>
    <m/>
    <m/>
    <x v="2"/>
    <s v="Y"/>
    <m/>
    <m/>
    <x v="0"/>
    <x v="0"/>
    <m/>
    <m/>
    <s v="Y"/>
    <n v="0"/>
  </r>
  <r>
    <n v="11"/>
    <x v="0"/>
    <s v="PoDs for Inh Studies from 2017 paper"/>
    <m/>
    <m/>
    <x v="2"/>
    <s v="Y"/>
    <x v="1"/>
    <x v="2"/>
    <x v="0"/>
    <s v="30 days"/>
    <s v="30 days"/>
    <s v="Lung"/>
    <s v="PMN%"/>
    <s v="Rat"/>
    <s v="F344"/>
    <x v="1"/>
    <s v="na"/>
    <n v="15"/>
    <s v="not modeled"/>
    <s v="not modeled"/>
    <s v="mg/m3"/>
    <s v="N"/>
    <s v="Y"/>
    <s v="Y"/>
    <s v="N"/>
    <s v="Divide LOAEL by 10; Divide NOAEL or BMDL by 3; Units conversion needed"/>
    <m/>
    <m/>
    <n v="500"/>
    <m/>
    <m/>
    <s v="band C"/>
    <x v="1"/>
    <s v=""/>
    <s v="Y"/>
    <m/>
    <x v="0"/>
    <x v="0"/>
    <m/>
    <m/>
    <s v="Y"/>
    <n v="3"/>
  </r>
  <r>
    <n v="12"/>
    <x v="1"/>
    <s v="PoDs for Inh Studies from 2017 paper"/>
    <m/>
    <m/>
    <x v="2"/>
    <s v="Y"/>
    <x v="1"/>
    <x v="2"/>
    <x v="0"/>
    <s v="41 days"/>
    <s v="41 days"/>
    <s v="Lung"/>
    <s v="PMN%"/>
    <s v="Rat"/>
    <s v="F344"/>
    <x v="1"/>
    <s v="na"/>
    <n v="15"/>
    <s v="not modeled"/>
    <s v="not modeled"/>
    <s v="mg/m3"/>
    <s v="N"/>
    <s v="Y"/>
    <s v="Y"/>
    <s v="N"/>
    <s v="Divide LOAEL by 10; Divide NOAEL or BMDL by 3; Units conversion needed"/>
    <m/>
    <m/>
    <n v="500"/>
    <m/>
    <m/>
    <s v="band C"/>
    <x v="1"/>
    <s v=""/>
    <m/>
    <m/>
    <x v="0"/>
    <x v="0"/>
    <m/>
    <m/>
    <s v="Y"/>
    <n v="3"/>
  </r>
  <r>
    <n v="13"/>
    <x v="1"/>
    <s v="PoDs for Inh Studies from 2017 paper"/>
    <m/>
    <m/>
    <x v="2"/>
    <s v="Y"/>
    <x v="1"/>
    <x v="2"/>
    <x v="0"/>
    <s v="79 days"/>
    <s v="79 days"/>
    <s v="Lung"/>
    <s v="PMN%"/>
    <s v="Rat"/>
    <s v="F344"/>
    <x v="1"/>
    <s v="na"/>
    <n v="15"/>
    <s v="not modeled"/>
    <s v="not modeled"/>
    <s v="mg/m3"/>
    <s v="N"/>
    <s v="Y"/>
    <s v="Y"/>
    <s v="N"/>
    <s v="Divide LOAEL by 10; Divide NOAEL or BMDL by 3; Units conversion needed"/>
    <m/>
    <m/>
    <n v="500"/>
    <m/>
    <m/>
    <s v="band C"/>
    <x v="1"/>
    <s v=""/>
    <m/>
    <m/>
    <x v="0"/>
    <x v="0"/>
    <m/>
    <m/>
    <s v="Y"/>
    <n v="3"/>
  </r>
  <r>
    <n v="14"/>
    <x v="1"/>
    <s v="PoDs for Inh Studies from 2017 paper"/>
    <m/>
    <m/>
    <x v="2"/>
    <s v="Y"/>
    <x v="1"/>
    <x v="2"/>
    <x v="0"/>
    <s v="116 days"/>
    <s v="116 days"/>
    <s v="Lung"/>
    <s v="PMN%"/>
    <s v="Rat"/>
    <s v="F344"/>
    <x v="1"/>
    <s v="na"/>
    <n v="15"/>
    <s v="not modeled"/>
    <s v="not modeled"/>
    <s v="mg/m3"/>
    <s v="N"/>
    <s v="N"/>
    <s v="Y"/>
    <s v="N"/>
    <s v="Divide LOAEL by 10; Units conversion needed"/>
    <m/>
    <m/>
    <n v="1500"/>
    <m/>
    <m/>
    <s v="band C"/>
    <x v="1"/>
    <s v=""/>
    <m/>
    <m/>
    <x v="0"/>
    <x v="0"/>
    <m/>
    <m/>
    <s v="Y"/>
    <n v="3"/>
  </r>
  <r>
    <n v="15"/>
    <x v="1"/>
    <s v="PoDs for Inh Studies from 2017 paper"/>
    <m/>
    <m/>
    <x v="3"/>
    <s v="Y"/>
    <x v="1"/>
    <x v="2"/>
    <x v="0"/>
    <s v="20 days"/>
    <s v="20 days"/>
    <s v="Lung"/>
    <s v="PMN%"/>
    <s v="Rat"/>
    <s v="F344"/>
    <x v="1"/>
    <s v="na"/>
    <n v="15"/>
    <s v="not modeled"/>
    <s v="not modeled"/>
    <s v="mg/m3"/>
    <s v="Y"/>
    <s v="Y"/>
    <s v="Y"/>
    <s v="N"/>
    <s v="Duration is too short"/>
    <m/>
    <m/>
    <m/>
    <m/>
    <m/>
    <m/>
    <x v="2"/>
    <s v="Y"/>
    <m/>
    <m/>
    <x v="0"/>
    <x v="0"/>
    <m/>
    <m/>
    <s v="Y"/>
    <n v="0"/>
  </r>
  <r>
    <n v="16"/>
    <x v="0"/>
    <s v="PoDs for Inh Studies from 2017 paper"/>
    <m/>
    <m/>
    <x v="3"/>
    <s v="Y"/>
    <x v="1"/>
    <x v="2"/>
    <x v="0"/>
    <s v="40 days"/>
    <s v="40 days"/>
    <s v="Lung"/>
    <s v="PMN%"/>
    <s v="Rat"/>
    <s v="F344"/>
    <x v="1"/>
    <s v="na"/>
    <n v="15"/>
    <s v="not modeled"/>
    <s v="not modeled"/>
    <s v="mg/m3"/>
    <s v="N"/>
    <s v="Y"/>
    <s v="Y"/>
    <s v="N"/>
    <s v="Divide LOAEL by 10; Divide NOAEL or BMDL by 3; Units conversion needed"/>
    <m/>
    <m/>
    <n v="500"/>
    <m/>
    <m/>
    <s v="band C"/>
    <x v="1"/>
    <s v=""/>
    <s v="Y"/>
    <m/>
    <x v="0"/>
    <x v="0"/>
    <m/>
    <m/>
    <s v="Y"/>
    <n v="3"/>
  </r>
  <r>
    <n v="17"/>
    <x v="1"/>
    <s v="PoDs for Inh Studies from 2017 paper"/>
    <m/>
    <m/>
    <x v="3"/>
    <s v="Y"/>
    <x v="1"/>
    <x v="2"/>
    <x v="0"/>
    <s v="60 days"/>
    <s v="60 days"/>
    <s v="Lung"/>
    <s v="PMN%"/>
    <s v="Rat"/>
    <s v="F344"/>
    <x v="1"/>
    <s v="a"/>
    <n v="15"/>
    <s v="not modeled"/>
    <s v="not modeled"/>
    <s v="mg/m3"/>
    <s v="N"/>
    <s v="Y"/>
    <s v="Y"/>
    <s v="N"/>
    <s v="Divide LOAEL by 10; Divide NOAEL or BMDL by 3; Units conversion needed"/>
    <m/>
    <m/>
    <n v="500"/>
    <m/>
    <m/>
    <s v="band C"/>
    <x v="1"/>
    <s v=""/>
    <m/>
    <m/>
    <x v="0"/>
    <x v="0"/>
    <m/>
    <m/>
    <s v="Y"/>
    <n v="3"/>
  </r>
  <r>
    <n v="18"/>
    <x v="1"/>
    <s v="NanoSilver PoDs"/>
    <m/>
    <m/>
    <x v="4"/>
    <m/>
    <x v="2"/>
    <x v="3"/>
    <x v="1"/>
    <s v="90d"/>
    <s v="90 days"/>
    <s v="Liver"/>
    <s v="Bile duct hyperplasia"/>
    <s v="Rat"/>
    <s v="Sprague-Dawley"/>
    <x v="1"/>
    <n v="133"/>
    <n v="515"/>
    <n v="155.80000000000001"/>
    <n v="92.5"/>
    <s v="ug/m3"/>
    <m/>
    <s v="N"/>
    <s v="N"/>
    <s v="Y"/>
    <s v="No adjustments needed"/>
    <n v="92.5"/>
    <n v="133"/>
    <s v="na"/>
    <s v="band D"/>
    <s v="band D"/>
    <s v="na"/>
    <x v="3"/>
    <s v=""/>
    <m/>
    <m/>
    <x v="1"/>
    <x v="0"/>
    <m/>
    <m/>
    <s v="Y"/>
    <n v="4"/>
  </r>
  <r>
    <n v="19"/>
    <x v="1"/>
    <s v="NanoSilver PoDs"/>
    <m/>
    <m/>
    <x v="4"/>
    <m/>
    <x v="2"/>
    <x v="3"/>
    <x v="1"/>
    <s v="90d"/>
    <s v="90 days"/>
    <s v="Liver"/>
    <s v="Bile duct hyperplasia"/>
    <s v="Rat"/>
    <s v="Sprague-Dawley"/>
    <x v="0"/>
    <n v="133"/>
    <n v="515"/>
    <n v="78.2"/>
    <n v="50.5"/>
    <s v="ug/m3"/>
    <m/>
    <s v="N"/>
    <s v="N"/>
    <s v="Y"/>
    <s v="No adjustments needed"/>
    <n v="50.5"/>
    <n v="133"/>
    <s v="na"/>
    <s v="band D"/>
    <s v="band D"/>
    <s v="na"/>
    <x v="3"/>
    <s v=""/>
    <m/>
    <m/>
    <x v="1"/>
    <x v="0"/>
    <m/>
    <m/>
    <s v="Y"/>
    <n v="4"/>
  </r>
  <r>
    <n v="20"/>
    <x v="0"/>
    <s v="NanoSilver PoDs"/>
    <m/>
    <m/>
    <x v="5"/>
    <m/>
    <x v="2"/>
    <x v="3"/>
    <x v="1"/>
    <s v="12w"/>
    <s v="12 weeks"/>
    <s v="Lung"/>
    <s v="Alveolar inflammation (minimal)"/>
    <s v="Rat"/>
    <s v="Sprague-Dawley"/>
    <x v="1"/>
    <n v="49"/>
    <m/>
    <n v="44.8"/>
    <n v="13.6"/>
    <s v="ug/m3"/>
    <m/>
    <s v="Y"/>
    <s v="N"/>
    <s v="Y"/>
    <s v="Divide NOAEL or BMDL by 3"/>
    <n v="4.5333333333333332"/>
    <n v="16.333333333333332"/>
    <s v="na"/>
    <s v="band E"/>
    <s v="band E"/>
    <s v="na"/>
    <x v="4"/>
    <s v=""/>
    <s v="Y"/>
    <m/>
    <x v="0"/>
    <x v="0"/>
    <m/>
    <m/>
    <s v="Y"/>
    <n v="5"/>
  </r>
  <r>
    <n v="21"/>
    <x v="1"/>
    <s v="NanoSilver PoDs"/>
    <m/>
    <m/>
    <x v="4"/>
    <m/>
    <x v="2"/>
    <x v="3"/>
    <x v="1"/>
    <s v="90d"/>
    <s v="90 days"/>
    <s v="Liver"/>
    <s v="Bile duct hyperplasia"/>
    <s v="Rat"/>
    <s v="Sprague-Dawley"/>
    <x v="1"/>
    <n v="14"/>
    <m/>
    <n v="22.7"/>
    <n v="11.6"/>
    <s v="ng/g"/>
    <m/>
    <s v="N"/>
    <s v="N"/>
    <s v="N"/>
    <s v="Units conversion needed"/>
    <s v="na"/>
    <s v="na"/>
    <s v="na"/>
    <s v="na"/>
    <s v="na"/>
    <s v="na"/>
    <x v="5"/>
    <s v="Y"/>
    <m/>
    <m/>
    <x v="1"/>
    <x v="0"/>
    <m/>
    <m/>
    <s v="Y"/>
    <n v="0"/>
  </r>
  <r>
    <n v="22"/>
    <x v="1"/>
    <s v="NanoSilver PoDs"/>
    <m/>
    <m/>
    <x v="4"/>
    <m/>
    <x v="2"/>
    <x v="3"/>
    <x v="1"/>
    <s v="90d"/>
    <s v="90 days"/>
    <s v="Liver"/>
    <s v="Bile duct hyperplasia"/>
    <s v="Rat"/>
    <s v="Sprague-Dawley"/>
    <x v="0"/>
    <n v="12"/>
    <m/>
    <n v="10.3"/>
    <n v="6.3"/>
    <s v="ng/g"/>
    <m/>
    <s v="N"/>
    <s v="N"/>
    <s v="N"/>
    <s v="Units conversion needed"/>
    <s v="na"/>
    <s v="na"/>
    <s v="na"/>
    <s v="na"/>
    <s v="na"/>
    <s v="na"/>
    <x v="5"/>
    <s v="Y"/>
    <m/>
    <m/>
    <x v="1"/>
    <x v="0"/>
    <m/>
    <m/>
    <s v="Y"/>
    <n v="0"/>
  </r>
  <r>
    <n v="23"/>
    <x v="1"/>
    <s v="NanoSilver PoDs"/>
    <m/>
    <m/>
    <x v="5"/>
    <m/>
    <x v="2"/>
    <x v="3"/>
    <x v="1"/>
    <s v="12w"/>
    <s v="12 weeks"/>
    <s v="Lung"/>
    <s v="Alveolar inflammation (minimal)"/>
    <s v="Rat"/>
    <s v="Sprague-Dawley"/>
    <x v="1"/>
    <n v="81"/>
    <m/>
    <n v="145.80000000000001"/>
    <n v="33"/>
    <s v="ng/g"/>
    <m/>
    <s v="Y"/>
    <s v="N"/>
    <s v="N"/>
    <s v="Units conversion needed"/>
    <s v="na"/>
    <s v="na"/>
    <s v="na"/>
    <s v="na"/>
    <s v="na"/>
    <s v="na"/>
    <x v="5"/>
    <s v="Y"/>
    <m/>
    <m/>
    <x v="0"/>
    <x v="0"/>
    <m/>
    <m/>
    <s v="Y"/>
    <n v="0"/>
  </r>
  <r>
    <n v="24"/>
    <x v="1"/>
    <s v="NanoSilver PoDs"/>
    <m/>
    <m/>
    <x v="6"/>
    <s v="Y"/>
    <x v="2"/>
    <x v="3"/>
    <x v="1"/>
    <m/>
    <s v="12 and 13 weeks"/>
    <s v="Lung"/>
    <s v="Chronic alveolar inflammation (minimal)"/>
    <s v="Rat"/>
    <s v="Sprague-Dawley"/>
    <x v="2"/>
    <m/>
    <m/>
    <n v="124.9"/>
    <n v="62.8"/>
    <s v="ug/m3"/>
    <m/>
    <m/>
    <s v="N"/>
    <s v="Y"/>
    <s v="Uses pooled data of differing exposure durations; Divide NOAEL or BMDL by 3"/>
    <n v="20.933333333333334"/>
    <s v="na"/>
    <s v="na"/>
    <s v="band E"/>
    <s v="na"/>
    <s v="na"/>
    <x v="4"/>
    <s v=""/>
    <m/>
    <m/>
    <x v="0"/>
    <x v="0"/>
    <m/>
    <m/>
    <s v="Y"/>
    <n v="5"/>
  </r>
  <r>
    <n v="25"/>
    <x v="1"/>
    <s v="NanoSilver PoDs"/>
    <m/>
    <m/>
    <x v="4"/>
    <m/>
    <x v="2"/>
    <x v="3"/>
    <x v="1"/>
    <s v="90d"/>
    <s v="90 days"/>
    <s v="Liver"/>
    <s v="Liver abnormality"/>
    <s v="Rat"/>
    <s v="Sprague-Dawley"/>
    <x v="1"/>
    <m/>
    <m/>
    <n v="111.1"/>
    <n v="57.3"/>
    <s v="ug/m3"/>
    <m/>
    <s v="N"/>
    <s v="N"/>
    <s v="Y"/>
    <s v="No adjustments needed"/>
    <n v="57.3"/>
    <s v="na"/>
    <s v="na"/>
    <s v="band D"/>
    <s v="na"/>
    <s v="na"/>
    <x v="3"/>
    <s v=""/>
    <m/>
    <m/>
    <x v="1"/>
    <x v="0"/>
    <m/>
    <m/>
    <s v="Y"/>
    <n v="4"/>
  </r>
  <r>
    <n v="26"/>
    <x v="1"/>
    <s v="NanoSilver PoDs"/>
    <m/>
    <m/>
    <x v="4"/>
    <m/>
    <x v="2"/>
    <x v="3"/>
    <x v="1"/>
    <s v="90d"/>
    <s v="90 days"/>
    <s v="Liver"/>
    <s v="Liver abnormality"/>
    <s v="Rat"/>
    <s v="Sprague-Dawley"/>
    <x v="0"/>
    <m/>
    <m/>
    <n v="76.599999999999994"/>
    <n v="44.5"/>
    <s v="ug/m3"/>
    <m/>
    <s v="N"/>
    <s v="N"/>
    <s v="Y"/>
    <s v="No adjustments needed"/>
    <n v="44.5"/>
    <s v="na"/>
    <s v="na"/>
    <s v="band D"/>
    <s v="na"/>
    <s v="na"/>
    <x v="3"/>
    <s v=""/>
    <m/>
    <m/>
    <x v="1"/>
    <x v="0"/>
    <m/>
    <m/>
    <s v="Y"/>
    <n v="4"/>
  </r>
  <r>
    <n v="27"/>
    <x v="0"/>
    <s v="NanoSilver PoDs"/>
    <m/>
    <m/>
    <x v="5"/>
    <m/>
    <x v="2"/>
    <x v="3"/>
    <x v="1"/>
    <s v="12w"/>
    <s v="12 weeks"/>
    <s v="Lung"/>
    <s v="Chronic alveolar inflammation (minimal)"/>
    <s v="Rat"/>
    <s v="Sprague-Dawley"/>
    <x v="0"/>
    <n v="117"/>
    <m/>
    <m/>
    <m/>
    <s v="ug/m3"/>
    <m/>
    <s v="Y"/>
    <s v="N"/>
    <s v="Y"/>
    <s v="Divide NOAEL or BMDL by 3"/>
    <s v="na"/>
    <n v="39"/>
    <s v="na"/>
    <s v="na"/>
    <s v="band D"/>
    <s v="na"/>
    <x v="3"/>
    <s v=""/>
    <s v="Y"/>
    <m/>
    <x v="0"/>
    <x v="0"/>
    <m/>
    <m/>
    <s v="Y"/>
    <n v="4"/>
  </r>
  <r>
    <n v="28"/>
    <x v="1"/>
    <s v="NanoSilver PoDs"/>
    <m/>
    <m/>
    <x v="5"/>
    <m/>
    <x v="2"/>
    <x v="3"/>
    <x v="1"/>
    <s v="12w"/>
    <s v="12 weeks"/>
    <s v="Lung"/>
    <s v="Chronic alveolar inflammation (minimal)"/>
    <s v="Rat"/>
    <s v="Sprague-Dawley"/>
    <x v="0"/>
    <n v="672"/>
    <m/>
    <m/>
    <m/>
    <s v="ng/g"/>
    <m/>
    <s v="Y"/>
    <s v="N"/>
    <s v="N"/>
    <s v="Divide NOAEL or BMDL by 3; Units conversion needed"/>
    <s v="na"/>
    <s v="na"/>
    <s v="na"/>
    <s v="na"/>
    <s v="na"/>
    <s v="na"/>
    <x v="5"/>
    <s v="Y"/>
    <m/>
    <m/>
    <x v="0"/>
    <x v="0"/>
    <m/>
    <m/>
    <s v="Y"/>
    <n v="0"/>
  </r>
  <r>
    <n v="29"/>
    <x v="0"/>
    <s v="NanoSilver PoDs"/>
    <m/>
    <m/>
    <x v="4"/>
    <s v="Y"/>
    <x v="2"/>
    <x v="3"/>
    <x v="1"/>
    <s v="90d"/>
    <s v="90 days"/>
    <s v="Lung"/>
    <s v="Chronic alveolar inflammation (minimal)"/>
    <s v="Rat"/>
    <s v="Sprague-Dawley"/>
    <x v="1"/>
    <n v="133"/>
    <m/>
    <m/>
    <m/>
    <s v="ug/m3"/>
    <m/>
    <s v="N"/>
    <s v="N"/>
    <s v="Y"/>
    <s v="No adjustments needed"/>
    <s v="na"/>
    <n v="133"/>
    <s v="na"/>
    <s v="na"/>
    <s v="band D"/>
    <s v="na"/>
    <x v="3"/>
    <s v=""/>
    <s v="Y"/>
    <m/>
    <x v="0"/>
    <x v="0"/>
    <m/>
    <m/>
    <s v="Y"/>
    <n v="4"/>
  </r>
  <r>
    <n v="30"/>
    <x v="1"/>
    <s v="NanoSilver PoDs"/>
    <m/>
    <m/>
    <x v="4"/>
    <m/>
    <x v="2"/>
    <x v="3"/>
    <x v="1"/>
    <s v="90d"/>
    <s v="90 days"/>
    <s v="Lung"/>
    <s v="Chronic alveolar inflammation (minimal)"/>
    <s v="Rat"/>
    <s v="Sprague-Dawley"/>
    <x v="1"/>
    <n v="5450"/>
    <m/>
    <m/>
    <m/>
    <s v="ng/g"/>
    <m/>
    <s v="N"/>
    <s v="N"/>
    <s v="N"/>
    <s v="Units conversion needed"/>
    <s v="na"/>
    <s v="na"/>
    <s v="na"/>
    <s v="na"/>
    <s v="na"/>
    <s v="na"/>
    <x v="5"/>
    <s v="Y"/>
    <m/>
    <m/>
    <x v="0"/>
    <x v="0"/>
    <m/>
    <m/>
    <s v="Y"/>
    <n v="0"/>
  </r>
  <r>
    <n v="31"/>
    <x v="1"/>
    <s v="NanoSilver PoDs"/>
    <m/>
    <m/>
    <x v="4"/>
    <m/>
    <x v="2"/>
    <x v="3"/>
    <x v="1"/>
    <s v="90d"/>
    <s v="90 days"/>
    <s v="Lung"/>
    <s v="Chronic alveolar inflammation (minimal)"/>
    <s v="Rat"/>
    <s v="Sprague-Dawley"/>
    <x v="0"/>
    <n v="4241"/>
    <m/>
    <m/>
    <m/>
    <s v="ng/g"/>
    <m/>
    <s v="N"/>
    <s v="N"/>
    <s v="N"/>
    <s v="Units conversion needed"/>
    <s v="na"/>
    <s v="na"/>
    <s v="na"/>
    <s v="na"/>
    <s v="na"/>
    <s v="na"/>
    <x v="5"/>
    <s v="Y"/>
    <m/>
    <m/>
    <x v="0"/>
    <x v="0"/>
    <m/>
    <m/>
    <s v="Y"/>
    <n v="0"/>
  </r>
  <r>
    <n v="32"/>
    <x v="0"/>
    <s v="Additional OEB Data"/>
    <n v="253"/>
    <m/>
    <x v="7"/>
    <s v="Y"/>
    <x v="3"/>
    <x v="4"/>
    <x v="1"/>
    <s v="28 days"/>
    <s v="28 days"/>
    <s v="Lung"/>
    <s v="PMN%"/>
    <s v="Mouse"/>
    <s v="CD1"/>
    <x v="1"/>
    <m/>
    <n v="2"/>
    <m/>
    <m/>
    <s v="mg/m3"/>
    <s v="N"/>
    <s v="Y"/>
    <s v="Y"/>
    <s v="N"/>
    <s v="Divide NOAEL or BMDL by 3;Divide LOAEL by 10;Units conversion needed;"/>
    <m/>
    <m/>
    <n v="66.666666666666671"/>
    <m/>
    <m/>
    <s v="band D"/>
    <x v="3"/>
    <s v=""/>
    <s v="Y"/>
    <m/>
    <x v="0"/>
    <x v="0"/>
    <m/>
    <m/>
    <s v="Y"/>
    <n v="4"/>
  </r>
  <r>
    <n v="33"/>
    <x v="0"/>
    <s v="Additional OEB Data"/>
    <n v="31118618"/>
    <m/>
    <x v="8"/>
    <m/>
    <x v="4"/>
    <x v="5"/>
    <x v="1"/>
    <s v="90 days"/>
    <s v="90 days"/>
    <s v="Lung"/>
    <s v="PMN%"/>
    <s v="Rat"/>
    <s v="Sprague-Dawley"/>
    <x v="1"/>
    <m/>
    <n v="30"/>
    <m/>
    <m/>
    <s v="mg/m3"/>
    <s v="N"/>
    <s v="N"/>
    <s v="Y"/>
    <s v="N"/>
    <s v="Divide LOAEL by 10;Units conversion needed;"/>
    <m/>
    <m/>
    <n v="3000"/>
    <m/>
    <m/>
    <s v="band C"/>
    <x v="1"/>
    <s v=""/>
    <s v="Y"/>
    <m/>
    <x v="0"/>
    <x v="0"/>
    <m/>
    <m/>
    <s v="Y"/>
    <n v="3"/>
  </r>
  <r>
    <n v="34"/>
    <x v="1"/>
    <s v="Additional OEB Data"/>
    <n v="100238"/>
    <m/>
    <x v="9"/>
    <m/>
    <x v="5"/>
    <x v="6"/>
    <x v="0"/>
    <s v="13 weeks"/>
    <s v="13 weeks"/>
    <s v="Lung"/>
    <s v="Fibrosis score - histopathology mean grade 4 or greater (Table 2)"/>
    <s v="Rat"/>
    <s v="Fischer F344/N"/>
    <x v="1"/>
    <n v="30"/>
    <m/>
    <m/>
    <m/>
    <s v="mg/m3"/>
    <s v="N"/>
    <s v="N"/>
    <s v="N"/>
    <s v="N"/>
    <s v="Units conversion needed;"/>
    <m/>
    <n v="30000"/>
    <m/>
    <m/>
    <s v="band B"/>
    <m/>
    <x v="0"/>
    <s v=""/>
    <m/>
    <m/>
    <x v="2"/>
    <x v="0"/>
    <s v="0,3,16,30"/>
    <m/>
    <s v="N"/>
    <n v="2"/>
  </r>
  <r>
    <n v="35"/>
    <x v="1"/>
    <s v="Additional OEB Data"/>
    <n v="100238"/>
    <m/>
    <x v="9"/>
    <m/>
    <x v="5"/>
    <x v="6"/>
    <x v="0"/>
    <s v="26 weeks"/>
    <s v="26 weeks"/>
    <s v="Lung"/>
    <s v="Fibrosis score - histopathology mean grade 4 or greater (Table 2)"/>
    <s v="Rat"/>
    <s v="Fischer F344/N"/>
    <x v="1"/>
    <m/>
    <n v="30"/>
    <m/>
    <m/>
    <s v="mg/m3"/>
    <s v="N"/>
    <s v="N"/>
    <s v="Y"/>
    <s v="N"/>
    <s v="Divide LOAEL by 10;Units conversion needed;"/>
    <m/>
    <m/>
    <n v="3000"/>
    <m/>
    <m/>
    <s v="band C"/>
    <x v="1"/>
    <s v=""/>
    <m/>
    <m/>
    <x v="2"/>
    <x v="0"/>
    <s v="0,3,16,30"/>
    <m/>
    <s v="N"/>
    <n v="3"/>
  </r>
  <r>
    <n v="36"/>
    <x v="1"/>
    <s v="Additional OEB Data"/>
    <n v="100238"/>
    <m/>
    <x v="9"/>
    <m/>
    <x v="5"/>
    <x v="6"/>
    <x v="0"/>
    <s v="52 weeks"/>
    <s v="52 weeks"/>
    <s v="Lung"/>
    <s v="Fibrosis score - histopathology mean grade 4 or greater (Table 2)"/>
    <s v="Rat"/>
    <s v="Fischer F344/N"/>
    <x v="1"/>
    <m/>
    <n v="30"/>
    <m/>
    <m/>
    <s v="mg/m3"/>
    <s v="N"/>
    <s v="N"/>
    <s v="Y"/>
    <s v="N"/>
    <s v="Divide LOAEL by 10;Units conversion needed;"/>
    <m/>
    <m/>
    <n v="3000"/>
    <m/>
    <m/>
    <s v="band C"/>
    <x v="1"/>
    <s v=""/>
    <m/>
    <m/>
    <x v="2"/>
    <x v="0"/>
    <s v="0,3,16,30"/>
    <m/>
    <s v="N"/>
    <n v="3"/>
  </r>
  <r>
    <n v="37"/>
    <x v="1"/>
    <s v="Additional OEB Data"/>
    <n v="100238"/>
    <m/>
    <x v="9"/>
    <m/>
    <x v="5"/>
    <x v="6"/>
    <x v="0"/>
    <s v="78 weeks"/>
    <s v="78 weeks"/>
    <s v="Lung"/>
    <s v="Fibrosis score - histopathology mean grade 4 or greater (Table 2)"/>
    <s v="Rat"/>
    <s v="Fischer F344/N"/>
    <x v="1"/>
    <m/>
    <n v="30"/>
    <m/>
    <m/>
    <s v="mg/m3"/>
    <s v="N"/>
    <s v="N"/>
    <s v="Y"/>
    <s v="N"/>
    <s v="Divide LOAEL by 10;Units conversion needed;"/>
    <m/>
    <m/>
    <n v="3000"/>
    <m/>
    <m/>
    <s v="band C"/>
    <x v="1"/>
    <s v=""/>
    <m/>
    <m/>
    <x v="2"/>
    <x v="0"/>
    <s v="0,3,16,30"/>
    <m/>
    <s v="N"/>
    <n v="3"/>
  </r>
  <r>
    <n v="38"/>
    <x v="1"/>
    <s v="Additional OEB Data"/>
    <n v="100238"/>
    <m/>
    <x v="9"/>
    <m/>
    <x v="5"/>
    <x v="6"/>
    <x v="0"/>
    <s v="104 weeks"/>
    <s v="104 weeks"/>
    <s v="Lung"/>
    <s v="Fibrosis score - histopathology mean grade 4 or greater (Table 2)"/>
    <s v="Rat"/>
    <s v="Fischer F344/N"/>
    <x v="1"/>
    <m/>
    <n v="30"/>
    <m/>
    <m/>
    <s v="mg/m3"/>
    <s v="N"/>
    <s v="N"/>
    <s v="Y"/>
    <s v="N"/>
    <s v="Divide LOAEL by 10;Units conversion needed;"/>
    <m/>
    <m/>
    <n v="3000"/>
    <m/>
    <m/>
    <s v="band C"/>
    <x v="1"/>
    <s v=""/>
    <m/>
    <m/>
    <x v="2"/>
    <x v="0"/>
    <s v="0,3,16,30"/>
    <m/>
    <s v="N"/>
    <n v="3"/>
  </r>
  <r>
    <n v="39"/>
    <x v="1"/>
    <s v="Additional OEB Data"/>
    <n v="100238"/>
    <m/>
    <x v="9"/>
    <m/>
    <x v="6"/>
    <x v="7"/>
    <x v="0"/>
    <s v="13 weeks"/>
    <s v="13 weeks"/>
    <s v="Lung"/>
    <s v="Fibrosis score - histopathology mean grade 4 or greater (Table 2)"/>
    <s v="Rat"/>
    <s v="Fischer F344/N"/>
    <x v="1"/>
    <n v="30"/>
    <m/>
    <m/>
    <m/>
    <s v="mg/m3"/>
    <s v="N"/>
    <s v="N"/>
    <s v="N"/>
    <s v="N"/>
    <s v="Units conversion needed;"/>
    <m/>
    <n v="30000"/>
    <m/>
    <m/>
    <s v="band B"/>
    <m/>
    <x v="0"/>
    <s v=""/>
    <m/>
    <m/>
    <x v="2"/>
    <x v="0"/>
    <s v="0,3,16,30"/>
    <m/>
    <s v="N"/>
    <n v="2"/>
  </r>
  <r>
    <n v="40"/>
    <x v="1"/>
    <s v="Additional OEB Data"/>
    <n v="100238"/>
    <m/>
    <x v="9"/>
    <m/>
    <x v="6"/>
    <x v="7"/>
    <x v="0"/>
    <s v="26 weeks"/>
    <s v="26 weeks"/>
    <s v="Lung"/>
    <s v="Fibrosis score - histopathology mean grade 4 or greater (Table 2)"/>
    <s v="Rat"/>
    <s v="Fischer F344/N"/>
    <x v="1"/>
    <n v="30"/>
    <m/>
    <m/>
    <m/>
    <s v="mg/m3"/>
    <s v="N"/>
    <s v="N"/>
    <s v="N"/>
    <s v="N"/>
    <s v="Units conversion needed;"/>
    <m/>
    <n v="30000"/>
    <m/>
    <m/>
    <s v="band B"/>
    <m/>
    <x v="0"/>
    <s v=""/>
    <m/>
    <m/>
    <x v="2"/>
    <x v="0"/>
    <s v="0,3,16,30"/>
    <m/>
    <s v="N"/>
    <n v="2"/>
  </r>
  <r>
    <n v="41"/>
    <x v="1"/>
    <s v="Additional OEB Data"/>
    <n v="100238"/>
    <m/>
    <x v="9"/>
    <m/>
    <x v="6"/>
    <x v="7"/>
    <x v="0"/>
    <s v="52 weeks"/>
    <s v="52 weeks"/>
    <s v="Lung"/>
    <s v="Fibrosis score - histopathology mean grade 4 or greater (Table 2)"/>
    <s v="Rat"/>
    <s v="Fischer F344/N"/>
    <x v="1"/>
    <m/>
    <n v="30"/>
    <m/>
    <m/>
    <s v="mg/m3"/>
    <s v="N"/>
    <s v="N"/>
    <s v="Y"/>
    <s v="N"/>
    <s v="Divide LOAEL by 10;Units conversion needed;"/>
    <m/>
    <m/>
    <n v="3000"/>
    <m/>
    <m/>
    <s v="band C"/>
    <x v="1"/>
    <s v=""/>
    <m/>
    <m/>
    <x v="2"/>
    <x v="0"/>
    <s v="0,3,16,30"/>
    <m/>
    <s v="N"/>
    <n v="3"/>
  </r>
  <r>
    <n v="42"/>
    <x v="1"/>
    <s v="Additional OEB Data"/>
    <n v="100238"/>
    <m/>
    <x v="9"/>
    <m/>
    <x v="6"/>
    <x v="7"/>
    <x v="0"/>
    <s v="78 weeks"/>
    <s v="78 weeks"/>
    <s v="Lung"/>
    <s v="Fibrosis score - histopathology mean grade 4 or greater (Table 2)"/>
    <s v="Rat"/>
    <s v="Fischer F344/N"/>
    <x v="1"/>
    <m/>
    <n v="30"/>
    <m/>
    <m/>
    <s v="mg/m3"/>
    <s v="N"/>
    <s v="N"/>
    <s v="Y"/>
    <s v="N"/>
    <s v="Divide LOAEL by 10;Units conversion needed;"/>
    <m/>
    <m/>
    <n v="3000"/>
    <m/>
    <m/>
    <s v="band C"/>
    <x v="1"/>
    <s v=""/>
    <m/>
    <m/>
    <x v="2"/>
    <x v="0"/>
    <s v="0,3,16,30"/>
    <m/>
    <s v="N"/>
    <n v="3"/>
  </r>
  <r>
    <n v="43"/>
    <x v="1"/>
    <s v="Additional OEB Data"/>
    <n v="100238"/>
    <m/>
    <x v="9"/>
    <m/>
    <x v="6"/>
    <x v="7"/>
    <x v="0"/>
    <s v="104 weeks"/>
    <s v="104 weeks"/>
    <s v="Lung"/>
    <s v="Fibrosis score - histopathology mean grade 4 or greater (Table 2)"/>
    <s v="Rat"/>
    <s v="Fischer F344/N"/>
    <x v="1"/>
    <m/>
    <n v="30"/>
    <m/>
    <m/>
    <s v="mg/m3"/>
    <s v="N"/>
    <s v="N"/>
    <s v="Y"/>
    <s v="N"/>
    <s v="Divide LOAEL by 10;Units conversion needed;"/>
    <m/>
    <m/>
    <n v="3000"/>
    <m/>
    <m/>
    <s v="band C"/>
    <x v="1"/>
    <s v=""/>
    <m/>
    <m/>
    <x v="2"/>
    <x v="0"/>
    <s v="0,3,16,30"/>
    <m/>
    <s v="N"/>
    <n v="3"/>
  </r>
  <r>
    <n v="44"/>
    <x v="1"/>
    <s v="Additional OEB Data"/>
    <n v="100238"/>
    <m/>
    <x v="9"/>
    <m/>
    <x v="7"/>
    <x v="8"/>
    <x v="0"/>
    <s v="13 weeks"/>
    <s v="13 weeks"/>
    <s v="Lung"/>
    <s v="Fibrosis score - histopathology mean grade 4 or greater (Table 2)"/>
    <s v="Rat"/>
    <s v="Fischer F344/N"/>
    <x v="1"/>
    <n v="30"/>
    <m/>
    <m/>
    <m/>
    <s v="mg/m3"/>
    <s v="N"/>
    <s v="N"/>
    <s v="N"/>
    <s v="N"/>
    <s v="Units conversion needed;"/>
    <m/>
    <n v="30000"/>
    <m/>
    <m/>
    <s v="band B"/>
    <m/>
    <x v="0"/>
    <s v=""/>
    <m/>
    <m/>
    <x v="2"/>
    <x v="0"/>
    <s v="0,3,16,30"/>
    <m/>
    <s v="N"/>
    <n v="2"/>
  </r>
  <r>
    <n v="45"/>
    <x v="1"/>
    <s v="Additional OEB Data"/>
    <n v="100238"/>
    <m/>
    <x v="9"/>
    <m/>
    <x v="7"/>
    <x v="8"/>
    <x v="0"/>
    <s v="26 weeks"/>
    <s v="26 weeks"/>
    <s v="Lung"/>
    <s v="Fibrosis score - histopathology mean grade 4 or greater (Table 2)"/>
    <s v="Rat"/>
    <s v="Fischer F344/N"/>
    <x v="1"/>
    <n v="30"/>
    <m/>
    <m/>
    <m/>
    <s v="mg/m3"/>
    <s v="N"/>
    <s v="N"/>
    <s v="N"/>
    <s v="N"/>
    <s v="Units conversion needed;"/>
    <m/>
    <n v="30000"/>
    <m/>
    <m/>
    <s v="band B"/>
    <m/>
    <x v="0"/>
    <s v=""/>
    <m/>
    <m/>
    <x v="2"/>
    <x v="0"/>
    <s v="0,3,16,30"/>
    <m/>
    <s v="N"/>
    <n v="2"/>
  </r>
  <r>
    <n v="46"/>
    <x v="1"/>
    <s v="Additional OEB Data"/>
    <n v="100238"/>
    <m/>
    <x v="9"/>
    <m/>
    <x v="7"/>
    <x v="8"/>
    <x v="0"/>
    <s v="52 weeks"/>
    <s v="52 weeks"/>
    <s v="Lung"/>
    <s v="Fibrosis score - histopathology mean grade 4 or greater (Table 2)"/>
    <s v="Rat"/>
    <s v="Fischer F344/N"/>
    <x v="1"/>
    <n v="30"/>
    <m/>
    <m/>
    <m/>
    <s v="mg/m3"/>
    <s v="N"/>
    <s v="N"/>
    <s v="N"/>
    <s v="N"/>
    <s v="Units conversion needed;"/>
    <m/>
    <n v="30000"/>
    <m/>
    <m/>
    <s v="band B"/>
    <m/>
    <x v="0"/>
    <s v=""/>
    <m/>
    <m/>
    <x v="2"/>
    <x v="0"/>
    <s v="0,3,16,30"/>
    <m/>
    <s v="N"/>
    <n v="2"/>
  </r>
  <r>
    <n v="47"/>
    <x v="1"/>
    <s v="Additional OEB Data"/>
    <n v="100238"/>
    <m/>
    <x v="9"/>
    <m/>
    <x v="7"/>
    <x v="8"/>
    <x v="0"/>
    <s v="78 weeks"/>
    <s v="78 weeks"/>
    <s v="Lung"/>
    <s v="Fibrosis score - histopathology mean grade 4 or greater (Table 2)"/>
    <s v="Rat"/>
    <s v="Fischer F344/N"/>
    <x v="1"/>
    <n v="30"/>
    <m/>
    <m/>
    <m/>
    <s v="mg/m3"/>
    <s v="N"/>
    <s v="N"/>
    <s v="N"/>
    <s v="N"/>
    <s v="Units conversion needed;"/>
    <m/>
    <n v="30000"/>
    <m/>
    <m/>
    <s v="band B"/>
    <m/>
    <x v="0"/>
    <s v=""/>
    <m/>
    <m/>
    <x v="2"/>
    <x v="0"/>
    <s v="0,3,16,30"/>
    <m/>
    <s v="N"/>
    <n v="2"/>
  </r>
  <r>
    <n v="48"/>
    <x v="1"/>
    <s v="Additional OEB Data"/>
    <n v="100238"/>
    <m/>
    <x v="9"/>
    <m/>
    <x v="7"/>
    <x v="8"/>
    <x v="0"/>
    <s v="104 weeks"/>
    <s v="104 weeks"/>
    <s v="Lung"/>
    <s v="Fibrosis score - histopathology mean grade 4 or greater (Table 2)"/>
    <s v="Rat"/>
    <s v="Fischer F344/N"/>
    <x v="1"/>
    <n v="30"/>
    <m/>
    <m/>
    <m/>
    <s v="mg/m3"/>
    <s v="N"/>
    <s v="N"/>
    <s v="N"/>
    <s v="N"/>
    <s v="Units conversion needed;"/>
    <m/>
    <n v="30000"/>
    <m/>
    <m/>
    <s v="band B"/>
    <m/>
    <x v="0"/>
    <s v=""/>
    <m/>
    <m/>
    <x v="2"/>
    <x v="0"/>
    <s v="0,3,16,30"/>
    <m/>
    <s v="N"/>
    <n v="2"/>
  </r>
  <r>
    <n v="49"/>
    <x v="1"/>
    <s v="Additional OEB Data"/>
    <n v="100238"/>
    <m/>
    <x v="9"/>
    <m/>
    <x v="8"/>
    <x v="9"/>
    <x v="0"/>
    <s v="13 weeks"/>
    <s v="13 weeks"/>
    <s v="Lung"/>
    <s v="Fibrosis score - histopathology mean grade 4 or greater (Table 2)"/>
    <s v="Rat"/>
    <s v="Fischer F344/N"/>
    <x v="1"/>
    <n v="30"/>
    <m/>
    <m/>
    <m/>
    <s v="mg/m3"/>
    <s v="N"/>
    <s v="N"/>
    <s v="N"/>
    <s v="N"/>
    <s v="Units conversion needed;"/>
    <m/>
    <n v="30000"/>
    <m/>
    <m/>
    <s v="band B"/>
    <m/>
    <x v="0"/>
    <s v=""/>
    <m/>
    <m/>
    <x v="2"/>
    <x v="0"/>
    <s v="0,3,16,30"/>
    <m/>
    <s v="N"/>
    <n v="2"/>
  </r>
  <r>
    <n v="50"/>
    <x v="1"/>
    <s v="Additional OEB Data"/>
    <n v="100238"/>
    <m/>
    <x v="9"/>
    <m/>
    <x v="8"/>
    <x v="9"/>
    <x v="0"/>
    <s v="26 weeks"/>
    <s v="26 weeks"/>
    <s v="Lung"/>
    <s v="Fibrosis score - histopathology mean grade 4 or greater (Table 2)"/>
    <s v="Rat"/>
    <s v="Fischer F344/N"/>
    <x v="1"/>
    <n v="30"/>
    <m/>
    <m/>
    <m/>
    <s v="mg/m3"/>
    <s v="N"/>
    <s v="N"/>
    <s v="N"/>
    <s v="N"/>
    <s v="Units conversion needed;"/>
    <m/>
    <n v="30000"/>
    <m/>
    <m/>
    <s v="band B"/>
    <m/>
    <x v="0"/>
    <s v=""/>
    <m/>
    <m/>
    <x v="2"/>
    <x v="0"/>
    <s v="0,3,16,30"/>
    <m/>
    <s v="N"/>
    <n v="2"/>
  </r>
  <r>
    <n v="51"/>
    <x v="1"/>
    <s v="Additional OEB Data"/>
    <n v="100238"/>
    <m/>
    <x v="9"/>
    <m/>
    <x v="8"/>
    <x v="9"/>
    <x v="0"/>
    <s v="52 weeks"/>
    <s v="52 weeks"/>
    <s v="Lung"/>
    <s v="Fibrosis score - histopathology mean grade 4 or greater (Table 2)"/>
    <s v="Rat"/>
    <s v="Fischer F344/N"/>
    <x v="1"/>
    <n v="30"/>
    <m/>
    <m/>
    <m/>
    <s v="mg/m3"/>
    <s v="N"/>
    <s v="N"/>
    <s v="N"/>
    <s v="N"/>
    <s v="Units conversion needed;"/>
    <m/>
    <n v="30000"/>
    <m/>
    <m/>
    <s v="band B"/>
    <m/>
    <x v="0"/>
    <s v=""/>
    <m/>
    <m/>
    <x v="2"/>
    <x v="0"/>
    <s v="0,3,16,30"/>
    <m/>
    <s v="N"/>
    <n v="2"/>
  </r>
  <r>
    <n v="52"/>
    <x v="1"/>
    <s v="Additional OEB Data"/>
    <n v="100238"/>
    <m/>
    <x v="9"/>
    <m/>
    <x v="8"/>
    <x v="9"/>
    <x v="0"/>
    <s v="78 weeks"/>
    <s v="78 weeks"/>
    <s v="Lung"/>
    <s v="Fibrosis score - histopathology mean grade 4 or greater (Table 2)"/>
    <s v="Rat"/>
    <s v="Fischer F344/N"/>
    <x v="1"/>
    <n v="30"/>
    <m/>
    <m/>
    <m/>
    <s v="mg/m3"/>
    <s v="N"/>
    <s v="N"/>
    <s v="N"/>
    <s v="N"/>
    <s v="Units conversion needed;"/>
    <m/>
    <n v="30000"/>
    <m/>
    <m/>
    <s v="band B"/>
    <m/>
    <x v="0"/>
    <s v=""/>
    <m/>
    <m/>
    <x v="2"/>
    <x v="0"/>
    <s v="0,3,16,30"/>
    <m/>
    <s v="N"/>
    <n v="2"/>
  </r>
  <r>
    <n v="53"/>
    <x v="1"/>
    <s v="Additional OEB Data"/>
    <n v="100238"/>
    <m/>
    <x v="9"/>
    <m/>
    <x v="8"/>
    <x v="9"/>
    <x v="0"/>
    <s v="104 weeks"/>
    <s v="104 weeks"/>
    <s v="Lung"/>
    <s v="Fibrosis score - histopathology mean grade 4 or greater (Table 2)"/>
    <s v="Rat"/>
    <s v="Fischer F344/N"/>
    <x v="1"/>
    <n v="30"/>
    <m/>
    <m/>
    <m/>
    <s v="mg/m3"/>
    <s v="N"/>
    <s v="N"/>
    <s v="N"/>
    <s v="N"/>
    <s v="Units conversion needed;"/>
    <m/>
    <n v="30000"/>
    <m/>
    <m/>
    <s v="band B"/>
    <m/>
    <x v="0"/>
    <s v=""/>
    <m/>
    <m/>
    <x v="2"/>
    <x v="0"/>
    <s v="0,3,16,30"/>
    <m/>
    <s v="N"/>
    <n v="2"/>
  </r>
  <r>
    <n v="54"/>
    <x v="1"/>
    <s v="Additional OEB Data"/>
    <n v="100238"/>
    <m/>
    <x v="9"/>
    <m/>
    <x v="9"/>
    <x v="10"/>
    <x v="0"/>
    <s v="13 weeks"/>
    <s v="13 weeks"/>
    <s v="Lung"/>
    <s v="Fibrosis score - histopathology mean grade 4 or greater (Table 2)"/>
    <s v="Rat"/>
    <s v="Fischer F344/N"/>
    <x v="1"/>
    <n v="30"/>
    <m/>
    <m/>
    <m/>
    <s v="mg/m3"/>
    <s v="N"/>
    <s v="N"/>
    <s v="N"/>
    <s v="N"/>
    <s v="Units conversion needed;"/>
    <m/>
    <n v="30000"/>
    <m/>
    <m/>
    <s v="band B"/>
    <m/>
    <x v="0"/>
    <s v=""/>
    <m/>
    <m/>
    <x v="2"/>
    <x v="0"/>
    <s v="0,3,16,30"/>
    <m/>
    <s v="N"/>
    <n v="2"/>
  </r>
  <r>
    <n v="55"/>
    <x v="1"/>
    <s v="Additional OEB Data"/>
    <n v="100238"/>
    <m/>
    <x v="9"/>
    <m/>
    <x v="9"/>
    <x v="10"/>
    <x v="0"/>
    <s v="26 weeks"/>
    <s v="26 weeks"/>
    <s v="Lung"/>
    <s v="Fibrosis score - histopathology mean grade 4 or greater (Table 2)"/>
    <s v="Rat"/>
    <s v="Fischer F344/N"/>
    <x v="1"/>
    <n v="30"/>
    <m/>
    <m/>
    <m/>
    <s v="mg/m3"/>
    <s v="N"/>
    <s v="N"/>
    <s v="N"/>
    <s v="N"/>
    <s v="Units conversion needed;"/>
    <m/>
    <n v="30000"/>
    <m/>
    <m/>
    <s v="band B"/>
    <m/>
    <x v="0"/>
    <s v=""/>
    <m/>
    <m/>
    <x v="2"/>
    <x v="0"/>
    <s v="0,3,16,30"/>
    <m/>
    <s v="N"/>
    <n v="2"/>
  </r>
  <r>
    <n v="56"/>
    <x v="1"/>
    <s v="Additional OEB Data"/>
    <n v="100238"/>
    <m/>
    <x v="9"/>
    <m/>
    <x v="9"/>
    <x v="10"/>
    <x v="0"/>
    <s v="52 weeks"/>
    <s v="52 weeks"/>
    <s v="Lung"/>
    <s v="Fibrosis score - histopathology mean grade 4 or greater (Table 2)"/>
    <s v="Rat"/>
    <s v="Fischer F344/N"/>
    <x v="1"/>
    <n v="30"/>
    <m/>
    <m/>
    <m/>
    <s v="mg/m3"/>
    <s v="N"/>
    <s v="N"/>
    <s v="N"/>
    <s v="N"/>
    <s v="Units conversion needed;"/>
    <m/>
    <n v="30000"/>
    <m/>
    <m/>
    <s v="band B"/>
    <m/>
    <x v="0"/>
    <s v=""/>
    <m/>
    <m/>
    <x v="2"/>
    <x v="0"/>
    <s v="0,3,16,30"/>
    <m/>
    <s v="N"/>
    <n v="2"/>
  </r>
  <r>
    <n v="57"/>
    <x v="1"/>
    <s v="Additional OEB Data"/>
    <n v="100238"/>
    <m/>
    <x v="9"/>
    <m/>
    <x v="9"/>
    <x v="10"/>
    <x v="0"/>
    <s v="78 weeks"/>
    <s v="78 weeks"/>
    <s v="Lung"/>
    <s v="Fibrosis score - histopathology mean grade 4 or greater (Table 2)"/>
    <s v="Rat"/>
    <s v="Fischer F344/N"/>
    <x v="1"/>
    <m/>
    <n v="30"/>
    <m/>
    <m/>
    <s v="mg/m3"/>
    <s v="N"/>
    <s v="N"/>
    <s v="Y"/>
    <s v="N"/>
    <s v="Divide LOAEL by 10;Units conversion needed;"/>
    <m/>
    <m/>
    <n v="3000"/>
    <m/>
    <m/>
    <s v="band C"/>
    <x v="1"/>
    <s v=""/>
    <m/>
    <m/>
    <x v="2"/>
    <x v="0"/>
    <s v="0,3,16,30"/>
    <m/>
    <s v="N"/>
    <n v="3"/>
  </r>
  <r>
    <n v="58"/>
    <x v="1"/>
    <s v="Additional OEB Data"/>
    <n v="100238"/>
    <m/>
    <x v="9"/>
    <m/>
    <x v="9"/>
    <x v="10"/>
    <x v="0"/>
    <s v="104 weeks"/>
    <s v="104 weeks"/>
    <s v="Lung"/>
    <s v="Fibrosis score - histopathology mean grade 4 or greater (Table 2)"/>
    <s v="Rat"/>
    <s v="Fischer F344/N"/>
    <x v="1"/>
    <m/>
    <n v="30"/>
    <m/>
    <m/>
    <s v="mg/m3"/>
    <s v="N"/>
    <s v="N"/>
    <s v="Y"/>
    <s v="N"/>
    <s v="Divide LOAEL by 10;Units conversion needed;"/>
    <m/>
    <m/>
    <n v="3000"/>
    <m/>
    <m/>
    <s v="band C"/>
    <x v="1"/>
    <s v=""/>
    <m/>
    <m/>
    <x v="2"/>
    <x v="0"/>
    <s v="0,3,16,30"/>
    <m/>
    <s v="N"/>
    <n v="3"/>
  </r>
  <r>
    <n v="59"/>
    <x v="1"/>
    <s v="Additional OEB Data"/>
    <n v="100238"/>
    <m/>
    <x v="9"/>
    <m/>
    <x v="10"/>
    <x v="11"/>
    <x v="0"/>
    <s v="13 weeks"/>
    <s v="13 weeks"/>
    <s v="Lung"/>
    <s v="Fibrosis score - histopathology mean grade 4 or greater (Table 2)"/>
    <s v="Rat"/>
    <s v="Fischer F344/N"/>
    <x v="1"/>
    <n v="30"/>
    <m/>
    <m/>
    <m/>
    <s v="mg/m3"/>
    <s v="N"/>
    <s v="N"/>
    <s v="N"/>
    <s v="N"/>
    <s v="Units conversion needed;"/>
    <m/>
    <n v="30000"/>
    <m/>
    <m/>
    <s v="band B"/>
    <m/>
    <x v="0"/>
    <s v=""/>
    <m/>
    <m/>
    <x v="2"/>
    <x v="0"/>
    <s v="0,3,16,30"/>
    <m/>
    <s v="N"/>
    <n v="2"/>
  </r>
  <r>
    <n v="60"/>
    <x v="1"/>
    <s v="Additional OEB Data"/>
    <n v="100238"/>
    <m/>
    <x v="9"/>
    <m/>
    <x v="10"/>
    <x v="11"/>
    <x v="0"/>
    <s v="26 weeks"/>
    <s v="26 weeks"/>
    <s v="Lung"/>
    <s v="Fibrosis score - histopathology mean grade 4 or greater (Table 2)"/>
    <s v="Rat"/>
    <s v="Fischer F344/N"/>
    <x v="1"/>
    <n v="30"/>
    <m/>
    <m/>
    <m/>
    <s v="mg/m3"/>
    <s v="N"/>
    <s v="N"/>
    <s v="N"/>
    <s v="N"/>
    <s v="Units conversion needed;"/>
    <m/>
    <n v="30000"/>
    <m/>
    <m/>
    <s v="band B"/>
    <m/>
    <x v="0"/>
    <s v=""/>
    <m/>
    <m/>
    <x v="2"/>
    <x v="0"/>
    <s v="0,3,16,30"/>
    <m/>
    <s v="N"/>
    <n v="2"/>
  </r>
  <r>
    <n v="61"/>
    <x v="1"/>
    <s v="Additional OEB Data"/>
    <n v="100238"/>
    <m/>
    <x v="9"/>
    <m/>
    <x v="10"/>
    <x v="11"/>
    <x v="0"/>
    <s v="52 weeks"/>
    <s v="52 weeks"/>
    <s v="Lung"/>
    <s v="Fibrosis score - histopathology mean grade 4 or greater (Table 2)"/>
    <s v="Rat"/>
    <s v="Fischer F344/N"/>
    <x v="1"/>
    <n v="30"/>
    <m/>
    <m/>
    <m/>
    <s v="mg/m3"/>
    <s v="N"/>
    <s v="N"/>
    <s v="N"/>
    <s v="N"/>
    <s v="Units conversion needed;"/>
    <m/>
    <n v="30000"/>
    <m/>
    <m/>
    <s v="band B"/>
    <m/>
    <x v="0"/>
    <s v=""/>
    <m/>
    <m/>
    <x v="2"/>
    <x v="0"/>
    <s v="0,3,16,30"/>
    <m/>
    <s v="N"/>
    <n v="2"/>
  </r>
  <r>
    <n v="62"/>
    <x v="1"/>
    <s v="Additional OEB Data"/>
    <n v="100238"/>
    <m/>
    <x v="9"/>
    <m/>
    <x v="10"/>
    <x v="11"/>
    <x v="0"/>
    <s v="78 weeks"/>
    <s v="78 weeks"/>
    <s v="Lung"/>
    <s v="Fibrosis score - histopathology mean grade 4 or greater (Table 2)"/>
    <s v="Rat"/>
    <s v="Fischer F344/N"/>
    <x v="1"/>
    <n v="30"/>
    <m/>
    <m/>
    <m/>
    <s v="mg/m3"/>
    <s v="N"/>
    <s v="N"/>
    <s v="N"/>
    <s v="N"/>
    <s v="Units conversion needed;"/>
    <m/>
    <n v="30000"/>
    <m/>
    <m/>
    <s v="band B"/>
    <m/>
    <x v="0"/>
    <s v=""/>
    <m/>
    <m/>
    <x v="2"/>
    <x v="0"/>
    <s v="0,3,16,30"/>
    <m/>
    <s v="N"/>
    <n v="2"/>
  </r>
  <r>
    <n v="63"/>
    <x v="1"/>
    <s v="Additional OEB Data"/>
    <n v="100238"/>
    <m/>
    <x v="9"/>
    <m/>
    <x v="10"/>
    <x v="11"/>
    <x v="0"/>
    <s v="104 weeks"/>
    <s v="104 weeks"/>
    <s v="Lung"/>
    <s v="Fibrosis score - histopathology mean grade 4 or greater (Table 2)"/>
    <s v="Rat"/>
    <s v="Fischer F344/N"/>
    <x v="1"/>
    <n v="30"/>
    <m/>
    <m/>
    <m/>
    <s v="mg/m3"/>
    <s v="N"/>
    <s v="N"/>
    <s v="N"/>
    <s v="N"/>
    <s v="Units conversion needed;"/>
    <m/>
    <n v="30000"/>
    <m/>
    <m/>
    <s v="band B"/>
    <m/>
    <x v="0"/>
    <s v=""/>
    <m/>
    <m/>
    <x v="2"/>
    <x v="0"/>
    <s v="0,3,16,30"/>
    <m/>
    <s v="N"/>
    <n v="2"/>
  </r>
  <r>
    <n v="64"/>
    <x v="1"/>
    <s v="Additional OEB Data"/>
    <n v="100236"/>
    <s v="10.3109/08958379509015209"/>
    <x v="10"/>
    <m/>
    <x v="11"/>
    <x v="12"/>
    <x v="0"/>
    <s v="13 weeks"/>
    <s v="13 weeks"/>
    <s v="Lung"/>
    <s v="Fibrosis score - histopathology mean grade 4 or greater (Table 9)"/>
    <s v="Rat"/>
    <s v="Weanling F344"/>
    <x v="1"/>
    <n v="29.1"/>
    <m/>
    <m/>
    <m/>
    <s v="mg/m3"/>
    <s v="N"/>
    <s v="N"/>
    <s v="N"/>
    <s v="N"/>
    <s v="Units conversion needed;"/>
    <m/>
    <n v="29100"/>
    <m/>
    <m/>
    <s v="band B"/>
    <m/>
    <x v="0"/>
    <s v=""/>
    <m/>
    <m/>
    <x v="2"/>
    <x v="0"/>
    <s v="0,3,9,16"/>
    <m/>
    <s v="N"/>
    <n v="2"/>
  </r>
  <r>
    <n v="65"/>
    <x v="1"/>
    <s v="Additional OEB Data"/>
    <n v="100236"/>
    <s v="10.3109/08958379509015209"/>
    <x v="10"/>
    <m/>
    <x v="11"/>
    <x v="12"/>
    <x v="0"/>
    <s v="26 weeks"/>
    <s v="26 weeks"/>
    <s v="Lung"/>
    <s v="Fibrosis score - histopathology mean grade 4 or greater (Table 9)"/>
    <s v="Rat"/>
    <s v="Weanling F344"/>
    <x v="1"/>
    <n v="16.5"/>
    <n v="29.1"/>
    <m/>
    <m/>
    <s v="mg/m3"/>
    <s v="N"/>
    <s v="N"/>
    <s v="N"/>
    <s v="N"/>
    <s v="Units conversion needed;"/>
    <m/>
    <n v="16500"/>
    <m/>
    <m/>
    <s v="band B"/>
    <m/>
    <x v="0"/>
    <s v=""/>
    <m/>
    <m/>
    <x v="2"/>
    <x v="0"/>
    <s v="0,3,9,16"/>
    <m/>
    <s v="N"/>
    <n v="2"/>
  </r>
  <r>
    <n v="66"/>
    <x v="1"/>
    <s v="Additional OEB Data"/>
    <n v="100236"/>
    <s v="10.3109/08958379509015209"/>
    <x v="10"/>
    <m/>
    <x v="11"/>
    <x v="12"/>
    <x v="0"/>
    <s v="52 weeks"/>
    <s v="52 weeks"/>
    <s v="Lung"/>
    <s v="Fibrosis score - histopathology mean grade 4 or greater (Table 9)"/>
    <s v="Rat"/>
    <s v="Weanling F344"/>
    <x v="1"/>
    <n v="3"/>
    <n v="8.8000000000000007"/>
    <m/>
    <m/>
    <s v="mg/m3"/>
    <s v="N"/>
    <s v="N"/>
    <s v="N"/>
    <s v="N"/>
    <s v="Units conversion needed;"/>
    <m/>
    <n v="3000"/>
    <m/>
    <m/>
    <s v="band C"/>
    <m/>
    <x v="1"/>
    <s v=""/>
    <m/>
    <m/>
    <x v="2"/>
    <x v="0"/>
    <s v="0,3,9,16"/>
    <m/>
    <s v="N"/>
    <n v="3"/>
  </r>
  <r>
    <n v="67"/>
    <x v="1"/>
    <s v="Additional OEB Data"/>
    <n v="100236"/>
    <s v="10.3109/08958379509015209"/>
    <x v="10"/>
    <m/>
    <x v="11"/>
    <x v="12"/>
    <x v="0"/>
    <s v="78 weeks"/>
    <s v="78 weeks"/>
    <s v="Lung"/>
    <s v="Fibrosis score - histopathology mean grade 4 or greater (Table 9)"/>
    <s v="Rat"/>
    <s v="Weanling F344"/>
    <x v="1"/>
    <n v="3"/>
    <n v="8.8000000000000007"/>
    <m/>
    <m/>
    <s v="mg/m3"/>
    <s v="N"/>
    <s v="N"/>
    <s v="N"/>
    <s v="N"/>
    <s v="Units conversion needed;"/>
    <m/>
    <n v="3000"/>
    <m/>
    <m/>
    <s v="band C"/>
    <m/>
    <x v="1"/>
    <s v=""/>
    <m/>
    <m/>
    <x v="2"/>
    <x v="0"/>
    <s v="0,3,9,16"/>
    <m/>
    <s v="N"/>
    <n v="3"/>
  </r>
  <r>
    <n v="68"/>
    <x v="1"/>
    <s v="Additional OEB Data"/>
    <n v="100236"/>
    <s v="10.3109/08958379509015209"/>
    <x v="10"/>
    <m/>
    <x v="11"/>
    <x v="12"/>
    <x v="0"/>
    <s v="104 weeks"/>
    <s v="104 weeks"/>
    <s v="Lung"/>
    <s v="Fibrosis score - histopathology mean grade 4 or greater (Table 9)"/>
    <s v="Rat"/>
    <s v="Weanling F344"/>
    <x v="1"/>
    <n v="3"/>
    <n v="8.8000000000000007"/>
    <m/>
    <m/>
    <s v="mg/m3"/>
    <s v="N"/>
    <s v="N"/>
    <s v="N"/>
    <s v="N"/>
    <s v="Units conversion needed;"/>
    <m/>
    <n v="3000"/>
    <m/>
    <m/>
    <s v="band C"/>
    <m/>
    <x v="1"/>
    <s v=""/>
    <m/>
    <m/>
    <x v="2"/>
    <x v="0"/>
    <s v="0,3,9,16"/>
    <m/>
    <s v="N"/>
    <n v="3"/>
  </r>
  <r>
    <n v="69"/>
    <x v="1"/>
    <s v="Additional OEB Data"/>
    <n v="100235"/>
    <s v="10.3109/08958379509015208"/>
    <x v="11"/>
    <m/>
    <x v="12"/>
    <x v="13"/>
    <x v="0"/>
    <s v="13 weeks"/>
    <s v="13 weeks"/>
    <s v="Lung"/>
    <s v="Fibrosis score - histopathology mean grade 4 or greater (Table 7)"/>
    <s v="Rat"/>
    <s v="Weanling F344"/>
    <x v="1"/>
    <n v="29.1"/>
    <m/>
    <m/>
    <m/>
    <s v="mg/m3"/>
    <s v="N"/>
    <s v="N"/>
    <s v="N"/>
    <s v="N"/>
    <s v="Units conversion needed;"/>
    <m/>
    <n v="29100"/>
    <m/>
    <m/>
    <s v="band B"/>
    <m/>
    <x v="0"/>
    <s v=""/>
    <m/>
    <m/>
    <x v="2"/>
    <x v="0"/>
    <m/>
    <m/>
    <s v="N"/>
    <n v="2"/>
  </r>
  <r>
    <n v="70"/>
    <x v="1"/>
    <s v="Additional OEB Data"/>
    <n v="100235"/>
    <s v="10.3109/08958379509015208"/>
    <x v="11"/>
    <m/>
    <x v="12"/>
    <x v="13"/>
    <x v="0"/>
    <s v="26 weeks"/>
    <s v="26 weeks"/>
    <s v="Lung"/>
    <s v="Fibrosis score - histopathology mean grade 4 or greater (Table 7)"/>
    <s v="Rat"/>
    <s v="Weanling F344"/>
    <x v="1"/>
    <m/>
    <n v="29.1"/>
    <m/>
    <m/>
    <s v="mg/m3"/>
    <s v="N"/>
    <s v="N"/>
    <s v="Y"/>
    <s v="N"/>
    <s v="Divide LOAEL by 10;Units conversion needed;"/>
    <m/>
    <m/>
    <n v="2910"/>
    <m/>
    <m/>
    <s v="band C"/>
    <x v="1"/>
    <s v=""/>
    <m/>
    <m/>
    <x v="2"/>
    <x v="0"/>
    <m/>
    <m/>
    <s v="N"/>
    <n v="3"/>
  </r>
  <r>
    <n v="71"/>
    <x v="1"/>
    <s v="Additional OEB Data"/>
    <n v="100235"/>
    <s v="10.3109/08958379509015208"/>
    <x v="11"/>
    <m/>
    <x v="12"/>
    <x v="13"/>
    <x v="0"/>
    <s v="39 weeks"/>
    <s v="39 weeks"/>
    <s v="Lung"/>
    <s v="Fibrosis score - histopathology mean grade 4 or greater (Table 7)"/>
    <s v="Rat"/>
    <s v="Weanling F344"/>
    <x v="1"/>
    <m/>
    <n v="29.1"/>
    <m/>
    <m/>
    <s v="mg/m3"/>
    <s v="N"/>
    <s v="N"/>
    <s v="Y"/>
    <s v="N"/>
    <s v="Divide LOAEL by 10;Units conversion needed;"/>
    <m/>
    <m/>
    <n v="2910"/>
    <m/>
    <m/>
    <s v="band C"/>
    <x v="1"/>
    <s v=""/>
    <m/>
    <m/>
    <x v="2"/>
    <x v="0"/>
    <m/>
    <m/>
    <s v="N"/>
    <n v="3"/>
  </r>
  <r>
    <n v="72"/>
    <x v="1"/>
    <s v="Additional OEB Data"/>
    <n v="100235"/>
    <s v="10.3109/08958379509015208"/>
    <x v="11"/>
    <m/>
    <x v="12"/>
    <x v="13"/>
    <x v="0"/>
    <s v="52 weeks"/>
    <s v="52 weeks"/>
    <s v="Lung"/>
    <s v="Fibrosis score - histopathology mean grade 4 or greater (Table 7)"/>
    <s v="Rat"/>
    <s v="Weanling F344"/>
    <x v="1"/>
    <m/>
    <n v="29.1"/>
    <m/>
    <m/>
    <s v="mg/m3"/>
    <s v="N"/>
    <s v="N"/>
    <s v="Y"/>
    <s v="N"/>
    <s v="Divide LOAEL by 10;Units conversion needed;"/>
    <m/>
    <m/>
    <n v="2910"/>
    <m/>
    <m/>
    <s v="band C"/>
    <x v="1"/>
    <s v=""/>
    <m/>
    <m/>
    <x v="2"/>
    <x v="0"/>
    <m/>
    <m/>
    <s v="N"/>
    <n v="3"/>
  </r>
  <r>
    <n v="73"/>
    <x v="1"/>
    <s v="Additional OEB Data"/>
    <n v="100235"/>
    <s v="10.3109/08958379509015208"/>
    <x v="11"/>
    <m/>
    <x v="12"/>
    <x v="13"/>
    <x v="0"/>
    <s v="65 weeks"/>
    <s v="65 weeks"/>
    <s v="Lung"/>
    <s v="Fibrosis score - histopathology mean grade 4 or greater (Table 7)"/>
    <s v="Rat"/>
    <s v="Weanling F344"/>
    <x v="1"/>
    <m/>
    <n v="29.1"/>
    <m/>
    <m/>
    <s v="mg/m3"/>
    <s v="N"/>
    <s v="N"/>
    <s v="Y"/>
    <s v="N"/>
    <s v="Divide LOAEL by 10;Units conversion needed;"/>
    <m/>
    <m/>
    <n v="2910"/>
    <m/>
    <m/>
    <s v="band C"/>
    <x v="1"/>
    <s v=""/>
    <m/>
    <m/>
    <x v="2"/>
    <x v="0"/>
    <m/>
    <m/>
    <s v="N"/>
    <n v="3"/>
  </r>
  <r>
    <n v="74"/>
    <x v="1"/>
    <s v="Additional OEB Data"/>
    <n v="100235"/>
    <s v="10.3109/08958379509015208"/>
    <x v="11"/>
    <m/>
    <x v="12"/>
    <x v="13"/>
    <x v="0"/>
    <s v="78 weeks"/>
    <s v="78 weeks"/>
    <s v="Lung"/>
    <s v="Fibrosis score - histopathology mean grade 4 or greater (Table 7)"/>
    <s v="Rat"/>
    <s v="Weanling F344"/>
    <x v="1"/>
    <m/>
    <n v="29.1"/>
    <m/>
    <m/>
    <s v="mg/m3"/>
    <s v="N"/>
    <s v="N"/>
    <s v="Y"/>
    <s v="N"/>
    <s v="Divide LOAEL by 10;Units conversion needed;"/>
    <m/>
    <m/>
    <n v="2910"/>
    <m/>
    <m/>
    <s v="band C"/>
    <x v="1"/>
    <s v=""/>
    <m/>
    <m/>
    <x v="2"/>
    <x v="0"/>
    <m/>
    <m/>
    <s v="N"/>
    <n v="3"/>
  </r>
  <r>
    <n v="75"/>
    <x v="1"/>
    <s v="Additional OEB Data"/>
    <n v="100235"/>
    <s v="10.3109/08958379509015208"/>
    <x v="11"/>
    <m/>
    <x v="12"/>
    <x v="13"/>
    <x v="0"/>
    <s v="104 weeks"/>
    <s v="104 weeks"/>
    <s v="Lung"/>
    <s v="Fibrosis score - histopathology mean grade 4 or greater (Table 7)"/>
    <s v="Rat"/>
    <s v="Weanling F344"/>
    <x v="1"/>
    <m/>
    <n v="29.1"/>
    <m/>
    <m/>
    <s v="mg/m3"/>
    <s v="N"/>
    <s v="N"/>
    <s v="Y"/>
    <s v="N"/>
    <s v="Divide LOAEL by 10;Units conversion needed;"/>
    <m/>
    <m/>
    <n v="2910"/>
    <m/>
    <m/>
    <s v="band C"/>
    <x v="1"/>
    <s v=""/>
    <m/>
    <m/>
    <x v="2"/>
    <x v="0"/>
    <m/>
    <m/>
    <s v="N"/>
    <n v="3"/>
  </r>
  <r>
    <n v="76"/>
    <x v="1"/>
    <s v="Additional OEB Data"/>
    <n v="100235"/>
    <s v="10.3109/08958379509015208"/>
    <x v="11"/>
    <m/>
    <x v="13"/>
    <x v="14"/>
    <x v="0"/>
    <s v="13 weeks"/>
    <s v="13 weeks"/>
    <s v="Lung"/>
    <s v="Fibrosis score - histopathology mean grade 4 or greater (Table 7)"/>
    <s v="Rat"/>
    <s v="Weanling F344"/>
    <x v="1"/>
    <n v="28.9"/>
    <m/>
    <m/>
    <m/>
    <s v="mg/m3"/>
    <s v="N"/>
    <s v="N"/>
    <s v="N"/>
    <s v="N"/>
    <s v="Units conversion needed;"/>
    <m/>
    <n v="28900"/>
    <m/>
    <m/>
    <s v="band B"/>
    <m/>
    <x v="0"/>
    <s v=""/>
    <m/>
    <m/>
    <x v="2"/>
    <x v="0"/>
    <m/>
    <m/>
    <s v="N"/>
    <n v="2"/>
  </r>
  <r>
    <n v="77"/>
    <x v="1"/>
    <s v="Additional OEB Data"/>
    <n v="100235"/>
    <s v="10.3109/08958379509015208"/>
    <x v="11"/>
    <m/>
    <x v="13"/>
    <x v="14"/>
    <x v="0"/>
    <s v="26 weeks"/>
    <s v="26 weeks"/>
    <s v="Lung"/>
    <s v="Fibrosis score - histopathology mean grade 4 or greater (Table 7)"/>
    <s v="Rat"/>
    <s v="Weanling F344"/>
    <x v="1"/>
    <n v="28.9"/>
    <m/>
    <m/>
    <m/>
    <s v="mg/m3"/>
    <s v="N"/>
    <s v="N"/>
    <s v="N"/>
    <s v="N"/>
    <s v="Units conversion needed;"/>
    <m/>
    <n v="28900"/>
    <m/>
    <m/>
    <s v="band B"/>
    <m/>
    <x v="0"/>
    <s v=""/>
    <m/>
    <m/>
    <x v="2"/>
    <x v="0"/>
    <m/>
    <m/>
    <s v="N"/>
    <n v="2"/>
  </r>
  <r>
    <n v="78"/>
    <x v="1"/>
    <s v="Additional OEB Data"/>
    <n v="100235"/>
    <s v="10.3109/08958379509015208"/>
    <x v="11"/>
    <m/>
    <x v="13"/>
    <x v="14"/>
    <x v="0"/>
    <s v="39 weeks"/>
    <s v="39 weeks"/>
    <s v="Lung"/>
    <s v="Fibrosis score - histopathology mean grade 4 or greater (Table 7)"/>
    <s v="Rat"/>
    <s v="Weanling F344"/>
    <x v="1"/>
    <m/>
    <n v="28.9"/>
    <m/>
    <m/>
    <s v="mg/m3"/>
    <s v="N"/>
    <s v="N"/>
    <s v="Y"/>
    <s v="N"/>
    <s v="Divide LOAEL by 10;Units conversion needed;"/>
    <m/>
    <m/>
    <n v="2889.9999999999995"/>
    <m/>
    <m/>
    <s v="band C"/>
    <x v="1"/>
    <s v=""/>
    <m/>
    <m/>
    <x v="2"/>
    <x v="0"/>
    <m/>
    <m/>
    <s v="N"/>
    <n v="3"/>
  </r>
  <r>
    <n v="79"/>
    <x v="1"/>
    <s v="Additional OEB Data"/>
    <n v="100235"/>
    <s v="10.3109/08958379509015208"/>
    <x v="11"/>
    <m/>
    <x v="13"/>
    <x v="14"/>
    <x v="0"/>
    <s v="52 weeks"/>
    <s v="52 weeks"/>
    <s v="Lung"/>
    <s v="Fibrosis score - histopathology mean grade 4 or greater (Table 7)"/>
    <s v="Rat"/>
    <s v="Weanling F344"/>
    <x v="1"/>
    <m/>
    <n v="28.9"/>
    <m/>
    <m/>
    <s v="mg/m3"/>
    <s v="N"/>
    <s v="N"/>
    <s v="Y"/>
    <s v="N"/>
    <s v="Divide LOAEL by 10;Units conversion needed;"/>
    <m/>
    <m/>
    <n v="2889.9999999999995"/>
    <m/>
    <m/>
    <s v="band C"/>
    <x v="1"/>
    <s v=""/>
    <m/>
    <m/>
    <x v="2"/>
    <x v="0"/>
    <m/>
    <m/>
    <s v="N"/>
    <n v="3"/>
  </r>
  <r>
    <n v="80"/>
    <x v="1"/>
    <s v="Additional OEB Data"/>
    <n v="100235"/>
    <s v="10.3109/08958379509015208"/>
    <x v="11"/>
    <m/>
    <x v="13"/>
    <x v="14"/>
    <x v="0"/>
    <s v="65 weeks"/>
    <s v="65 weeks"/>
    <s v="Lung"/>
    <s v="Fibrosis score - histopathology mean grade 4 or greater (Table 7)"/>
    <s v="Rat"/>
    <s v="Weanling F344"/>
    <x v="1"/>
    <m/>
    <n v="28.9"/>
    <m/>
    <m/>
    <s v="mg/m3"/>
    <s v="N"/>
    <s v="N"/>
    <s v="Y"/>
    <s v="N"/>
    <s v="Divide LOAEL by 10;Units conversion needed;"/>
    <m/>
    <m/>
    <n v="2889.9999999999995"/>
    <m/>
    <m/>
    <s v="band C"/>
    <x v="1"/>
    <s v=""/>
    <m/>
    <m/>
    <x v="2"/>
    <x v="0"/>
    <m/>
    <m/>
    <s v="N"/>
    <n v="3"/>
  </r>
  <r>
    <n v="81"/>
    <x v="1"/>
    <s v="Additional OEB Data"/>
    <n v="100235"/>
    <s v="10.3109/08958379509015208"/>
    <x v="11"/>
    <m/>
    <x v="13"/>
    <x v="14"/>
    <x v="0"/>
    <s v="78 weeks"/>
    <s v="78 weeks"/>
    <s v="Lung"/>
    <s v="Fibrosis score - histopathology mean grade 4 or greater (Table 7)"/>
    <s v="Rat"/>
    <s v="Weanling F344"/>
    <x v="1"/>
    <m/>
    <n v="28.9"/>
    <m/>
    <m/>
    <s v="mg/m3"/>
    <s v="N"/>
    <s v="N"/>
    <s v="Y"/>
    <s v="N"/>
    <s v="Divide LOAEL by 10;Units conversion needed;"/>
    <m/>
    <m/>
    <n v="2889.9999999999995"/>
    <m/>
    <m/>
    <s v="band C"/>
    <x v="1"/>
    <s v=""/>
    <m/>
    <m/>
    <x v="2"/>
    <x v="0"/>
    <m/>
    <m/>
    <s v="N"/>
    <n v="3"/>
  </r>
  <r>
    <n v="82"/>
    <x v="1"/>
    <s v="Additional OEB Data"/>
    <n v="100235"/>
    <s v="10.3109/08958379509015208"/>
    <x v="11"/>
    <m/>
    <x v="13"/>
    <x v="14"/>
    <x v="0"/>
    <s v="104 weeks"/>
    <s v="104 weeks"/>
    <s v="Lung"/>
    <s v="Fibrosis score - histopathology mean grade 4 or greater (Table 7)"/>
    <s v="Rat"/>
    <s v="Weanling F344"/>
    <x v="1"/>
    <m/>
    <n v="28.9"/>
    <m/>
    <m/>
    <s v="mg/m3"/>
    <s v="N"/>
    <s v="N"/>
    <s v="Y"/>
    <s v="N"/>
    <s v="Divide LOAEL by 10;Units conversion needed;"/>
    <m/>
    <m/>
    <n v="2889.9999999999995"/>
    <m/>
    <m/>
    <s v="band C"/>
    <x v="1"/>
    <s v=""/>
    <m/>
    <m/>
    <x v="2"/>
    <x v="0"/>
    <m/>
    <m/>
    <s v="N"/>
    <n v="3"/>
  </r>
  <r>
    <n v="83"/>
    <x v="1"/>
    <s v="Additional OEB Data"/>
    <n v="100235"/>
    <s v="10.3109/08958379509015208"/>
    <x v="11"/>
    <m/>
    <x v="14"/>
    <x v="15"/>
    <x v="0"/>
    <s v="13 weeks"/>
    <s v="13 weeks"/>
    <s v="Lung"/>
    <s v="Fibrosis score - histopathology mean grade 4 or greater (Table 7)"/>
    <s v="Rat"/>
    <s v="Weanling F344"/>
    <x v="1"/>
    <n v="29.2"/>
    <m/>
    <m/>
    <m/>
    <s v="mg/m3"/>
    <s v="N"/>
    <s v="N"/>
    <s v="N"/>
    <s v="N"/>
    <s v="Units conversion needed;"/>
    <m/>
    <n v="29200"/>
    <m/>
    <m/>
    <s v="band B"/>
    <m/>
    <x v="0"/>
    <s v=""/>
    <m/>
    <m/>
    <x v="2"/>
    <x v="0"/>
    <m/>
    <m/>
    <s v="N"/>
    <n v="2"/>
  </r>
  <r>
    <n v="84"/>
    <x v="1"/>
    <s v="Additional OEB Data"/>
    <n v="100235"/>
    <s v="10.3109/08958379509015208"/>
    <x v="11"/>
    <m/>
    <x v="14"/>
    <x v="15"/>
    <x v="0"/>
    <s v="26 weeks"/>
    <s v="26 weeks"/>
    <s v="Lung"/>
    <s v="Fibrosis score - histopathology mean grade 4 or greater (Table 7)"/>
    <s v="Rat"/>
    <s v="Weanling F344"/>
    <x v="1"/>
    <m/>
    <n v="29.2"/>
    <m/>
    <m/>
    <s v="mg/m3"/>
    <s v="N"/>
    <s v="N"/>
    <s v="Y"/>
    <s v="N"/>
    <s v="Divide LOAEL by 10;Units conversion needed;"/>
    <m/>
    <m/>
    <n v="2920"/>
    <m/>
    <m/>
    <s v="band C"/>
    <x v="1"/>
    <s v=""/>
    <m/>
    <m/>
    <x v="2"/>
    <x v="0"/>
    <m/>
    <m/>
    <s v="N"/>
    <n v="3"/>
  </r>
  <r>
    <n v="85"/>
    <x v="1"/>
    <s v="Additional OEB Data"/>
    <n v="100235"/>
    <s v="10.3109/08958379509015208"/>
    <x v="11"/>
    <m/>
    <x v="14"/>
    <x v="15"/>
    <x v="0"/>
    <s v="39 weeks"/>
    <s v="39 weeks"/>
    <s v="Lung"/>
    <s v="Fibrosis score - histopathology mean grade 4 or greater (Table 7)"/>
    <s v="Rat"/>
    <s v="Weanling F344"/>
    <x v="1"/>
    <m/>
    <n v="29.2"/>
    <m/>
    <m/>
    <s v="mg/m3"/>
    <s v="N"/>
    <s v="N"/>
    <s v="Y"/>
    <s v="N"/>
    <s v="Divide LOAEL by 10;Units conversion needed;"/>
    <m/>
    <m/>
    <n v="2920"/>
    <m/>
    <m/>
    <s v="band C"/>
    <x v="1"/>
    <s v=""/>
    <m/>
    <m/>
    <x v="2"/>
    <x v="0"/>
    <m/>
    <m/>
    <s v="N"/>
    <n v="3"/>
  </r>
  <r>
    <n v="86"/>
    <x v="1"/>
    <s v="Additional OEB Data"/>
    <n v="100235"/>
    <s v="10.3109/08958379509015208"/>
    <x v="11"/>
    <m/>
    <x v="14"/>
    <x v="15"/>
    <x v="0"/>
    <s v="52 weeks"/>
    <s v="52 weeks"/>
    <s v="Lung"/>
    <s v="Fibrosis score - histopathology mean grade 4 or greater (Table 7)"/>
    <s v="Rat"/>
    <s v="Weanling F344"/>
    <x v="1"/>
    <m/>
    <n v="29.2"/>
    <m/>
    <m/>
    <s v="mg/m3"/>
    <s v="N"/>
    <s v="N"/>
    <s v="Y"/>
    <s v="N"/>
    <s v="Divide LOAEL by 10;Units conversion needed;"/>
    <m/>
    <m/>
    <n v="2920"/>
    <m/>
    <m/>
    <s v="band C"/>
    <x v="1"/>
    <s v=""/>
    <m/>
    <m/>
    <x v="2"/>
    <x v="0"/>
    <m/>
    <m/>
    <s v="N"/>
    <n v="3"/>
  </r>
  <r>
    <n v="87"/>
    <x v="1"/>
    <s v="Additional OEB Data"/>
    <n v="100235"/>
    <s v="10.3109/08958379509015208"/>
    <x v="11"/>
    <m/>
    <x v="14"/>
    <x v="15"/>
    <x v="0"/>
    <s v="65 weeks"/>
    <s v="65 weeks"/>
    <s v="Lung"/>
    <s v="Fibrosis score - histopathology mean grade 4 or greater (Table 7)"/>
    <s v="Rat"/>
    <s v="Weanling F344"/>
    <x v="1"/>
    <m/>
    <n v="29.2"/>
    <m/>
    <m/>
    <s v="mg/m3"/>
    <s v="N"/>
    <s v="N"/>
    <s v="Y"/>
    <s v="N"/>
    <s v="Divide LOAEL by 10;Units conversion needed;"/>
    <m/>
    <m/>
    <n v="2920"/>
    <m/>
    <m/>
    <s v="band C"/>
    <x v="1"/>
    <s v=""/>
    <m/>
    <m/>
    <x v="2"/>
    <x v="0"/>
    <m/>
    <m/>
    <s v="N"/>
    <n v="3"/>
  </r>
  <r>
    <n v="88"/>
    <x v="1"/>
    <s v="Additional OEB Data"/>
    <n v="100235"/>
    <s v="10.3109/08958379509015208"/>
    <x v="11"/>
    <m/>
    <x v="14"/>
    <x v="15"/>
    <x v="0"/>
    <s v="78 weeks"/>
    <s v="78 weeks"/>
    <s v="Lung"/>
    <s v="Fibrosis score - histopathology mean grade 4 or greater (Table 7)"/>
    <s v="Rat"/>
    <s v="Weanling F344"/>
    <x v="1"/>
    <m/>
    <n v="29.2"/>
    <m/>
    <m/>
    <s v="mg/m3"/>
    <s v="N"/>
    <s v="N"/>
    <s v="Y"/>
    <s v="N"/>
    <s v="Divide LOAEL by 10;Units conversion needed;"/>
    <m/>
    <m/>
    <n v="2920"/>
    <m/>
    <m/>
    <s v="band C"/>
    <x v="1"/>
    <s v=""/>
    <m/>
    <m/>
    <x v="2"/>
    <x v="0"/>
    <m/>
    <m/>
    <s v="N"/>
    <n v="3"/>
  </r>
  <r>
    <n v="89"/>
    <x v="1"/>
    <s v="Additional OEB Data"/>
    <n v="100235"/>
    <s v="10.3109/08958379509015208"/>
    <x v="11"/>
    <m/>
    <x v="14"/>
    <x v="15"/>
    <x v="0"/>
    <s v="104 weeks"/>
    <s v="104 weeks"/>
    <s v="Lung"/>
    <s v="Fibrosis score - histopathology mean grade 4 or greater (Table 7)"/>
    <s v="Rat"/>
    <s v="Weanling F344"/>
    <x v="1"/>
    <m/>
    <n v="29.2"/>
    <m/>
    <m/>
    <s v="mg/m3"/>
    <s v="N"/>
    <s v="N"/>
    <s v="Y"/>
    <s v="N"/>
    <s v="Divide LOAEL by 10;Units conversion needed;"/>
    <m/>
    <m/>
    <n v="2920"/>
    <m/>
    <m/>
    <s v="band C"/>
    <x v="1"/>
    <s v=""/>
    <m/>
    <m/>
    <x v="2"/>
    <x v="0"/>
    <m/>
    <m/>
    <s v="N"/>
    <n v="3"/>
  </r>
  <r>
    <n v="90"/>
    <x v="1"/>
    <s v="Additional OEB Data"/>
    <n v="100235"/>
    <s v="10.3109/08958379509015208"/>
    <x v="11"/>
    <m/>
    <x v="15"/>
    <x v="16"/>
    <x v="0"/>
    <s v="13 weeks"/>
    <s v="13 weeks"/>
    <s v="Lung"/>
    <s v="Fibrosis score - histopathology mean grade 4 or greater (Table 7)"/>
    <s v="Rat"/>
    <s v="Weanling F344"/>
    <x v="1"/>
    <n v="30.1"/>
    <m/>
    <m/>
    <m/>
    <s v="mg/m3"/>
    <s v="N"/>
    <s v="N"/>
    <s v="N"/>
    <s v="N"/>
    <s v="Units conversion needed;"/>
    <m/>
    <n v="30100"/>
    <m/>
    <m/>
    <s v="band A"/>
    <m/>
    <x v="6"/>
    <s v=""/>
    <m/>
    <m/>
    <x v="2"/>
    <x v="0"/>
    <m/>
    <m/>
    <s v="N"/>
    <n v="1"/>
  </r>
  <r>
    <n v="91"/>
    <x v="1"/>
    <s v="Additional OEB Data"/>
    <n v="100235"/>
    <s v="10.3109/08958379509015208"/>
    <x v="11"/>
    <m/>
    <x v="15"/>
    <x v="16"/>
    <x v="0"/>
    <s v="26 weeks"/>
    <s v="26 weeks"/>
    <s v="Lung"/>
    <s v="Fibrosis score - histopathology mean grade 4 or greater (Table 7)"/>
    <s v="Rat"/>
    <s v="Weanling F344"/>
    <x v="1"/>
    <n v="30.1"/>
    <m/>
    <m/>
    <m/>
    <s v="mg/m3"/>
    <s v="N"/>
    <s v="N"/>
    <s v="N"/>
    <s v="N"/>
    <s v="Units conversion needed;"/>
    <m/>
    <n v="30100"/>
    <m/>
    <m/>
    <s v="band A"/>
    <m/>
    <x v="6"/>
    <s v=""/>
    <m/>
    <m/>
    <x v="2"/>
    <x v="0"/>
    <m/>
    <m/>
    <s v="N"/>
    <n v="1"/>
  </r>
  <r>
    <n v="92"/>
    <x v="1"/>
    <s v="Additional OEB Data"/>
    <n v="100235"/>
    <s v="10.3109/08958379509015208"/>
    <x v="11"/>
    <m/>
    <x v="15"/>
    <x v="16"/>
    <x v="0"/>
    <s v="39 weeks"/>
    <s v="39 weeks"/>
    <s v="Lung"/>
    <s v="Fibrosis score - histopathology mean grade 4 or greater (Table 7)"/>
    <s v="Rat"/>
    <s v="Weanling F344"/>
    <x v="1"/>
    <n v="30.1"/>
    <m/>
    <m/>
    <m/>
    <s v="mg/m3"/>
    <s v="N"/>
    <s v="N"/>
    <s v="N"/>
    <s v="N"/>
    <s v="Units conversion needed;"/>
    <m/>
    <n v="30100"/>
    <m/>
    <m/>
    <s v="band A"/>
    <m/>
    <x v="6"/>
    <s v=""/>
    <m/>
    <m/>
    <x v="2"/>
    <x v="0"/>
    <m/>
    <m/>
    <s v="N"/>
    <n v="1"/>
  </r>
  <r>
    <n v="93"/>
    <x v="1"/>
    <s v="Additional OEB Data"/>
    <n v="100235"/>
    <s v="10.3109/08958379509015208"/>
    <x v="11"/>
    <m/>
    <x v="15"/>
    <x v="16"/>
    <x v="0"/>
    <s v="52 weeks"/>
    <s v="52 weeks"/>
    <s v="Lung"/>
    <s v="Fibrosis score - histopathology mean grade 4 or greater (Table 7)"/>
    <s v="Rat"/>
    <s v="Weanling F344"/>
    <x v="1"/>
    <m/>
    <n v="30.1"/>
    <m/>
    <m/>
    <s v="mg/m3"/>
    <s v="N"/>
    <s v="N"/>
    <s v="Y"/>
    <s v="N"/>
    <s v="Divide LOAEL by 10;Units conversion needed;"/>
    <m/>
    <m/>
    <n v="3010.0000000000005"/>
    <m/>
    <m/>
    <s v="band B"/>
    <x v="0"/>
    <s v=""/>
    <m/>
    <m/>
    <x v="2"/>
    <x v="0"/>
    <m/>
    <m/>
    <s v="N"/>
    <n v="2"/>
  </r>
  <r>
    <n v="94"/>
    <x v="1"/>
    <s v="Additional OEB Data"/>
    <n v="100235"/>
    <s v="10.3109/08958379509015208"/>
    <x v="11"/>
    <m/>
    <x v="15"/>
    <x v="16"/>
    <x v="0"/>
    <s v="65 weeks"/>
    <s v="65 weeks"/>
    <s v="Lung"/>
    <s v="Fibrosis score - histopathology mean grade 4 or greater (Table 7)"/>
    <s v="Rat"/>
    <s v="Weanling F344"/>
    <x v="1"/>
    <m/>
    <n v="30.1"/>
    <m/>
    <m/>
    <s v="mg/m3"/>
    <s v="N"/>
    <s v="N"/>
    <s v="Y"/>
    <s v="N"/>
    <s v="Divide LOAEL by 10;Units conversion needed;"/>
    <m/>
    <m/>
    <n v="3010.0000000000005"/>
    <m/>
    <m/>
    <s v="band B"/>
    <x v="0"/>
    <s v=""/>
    <m/>
    <m/>
    <x v="2"/>
    <x v="0"/>
    <m/>
    <m/>
    <s v="N"/>
    <n v="2"/>
  </r>
  <r>
    <n v="95"/>
    <x v="1"/>
    <s v="Additional OEB Data"/>
    <n v="100235"/>
    <s v="10.3109/08958379509015208"/>
    <x v="11"/>
    <m/>
    <x v="15"/>
    <x v="16"/>
    <x v="0"/>
    <s v="78 weeks"/>
    <s v="78 weeks"/>
    <s v="Lung"/>
    <s v="Fibrosis score - histopathology mean grade 4 or greater (Table 7)"/>
    <s v="Rat"/>
    <s v="Weanling F344"/>
    <x v="1"/>
    <m/>
    <n v="30.1"/>
    <m/>
    <m/>
    <s v="mg/m3"/>
    <s v="N"/>
    <s v="N"/>
    <s v="Y"/>
    <s v="N"/>
    <s v="Divide LOAEL by 10;Units conversion needed;"/>
    <m/>
    <m/>
    <n v="3010.0000000000005"/>
    <m/>
    <m/>
    <s v="band B"/>
    <x v="0"/>
    <s v=""/>
    <m/>
    <m/>
    <x v="2"/>
    <x v="0"/>
    <m/>
    <m/>
    <s v="N"/>
    <n v="2"/>
  </r>
  <r>
    <n v="96"/>
    <x v="1"/>
    <s v="Additional OEB Data"/>
    <n v="100235"/>
    <s v="10.3109/08958379509015208"/>
    <x v="11"/>
    <m/>
    <x v="15"/>
    <x v="16"/>
    <x v="0"/>
    <s v="104 weeks"/>
    <s v="104 weeks"/>
    <s v="Lung"/>
    <s v="Fibrosis score - histopathology mean grade 4 or greater (Table 7)"/>
    <s v="Rat"/>
    <s v="Weanling F344"/>
    <x v="1"/>
    <m/>
    <n v="30.1"/>
    <m/>
    <m/>
    <s v="mg/m3"/>
    <s v="N"/>
    <s v="N"/>
    <s v="Y"/>
    <s v="N"/>
    <s v="Divide LOAEL by 10;Units conversion needed;"/>
    <m/>
    <m/>
    <n v="3010.0000000000005"/>
    <m/>
    <m/>
    <s v="band B"/>
    <x v="0"/>
    <s v=""/>
    <m/>
    <m/>
    <x v="2"/>
    <x v="0"/>
    <m/>
    <m/>
    <s v="N"/>
    <n v="2"/>
  </r>
  <r>
    <n v="97"/>
    <x v="1"/>
    <s v="Additional OEB Data"/>
    <n v="100235"/>
    <s v="10.3109/08958379509015208"/>
    <x v="11"/>
    <m/>
    <x v="16"/>
    <x v="17"/>
    <x v="0"/>
    <s v="13 weeks"/>
    <s v="13 weeks"/>
    <s v="Lung"/>
    <s v="Fibrosis score - histopathology mean grade 4 or greater (Table 7)"/>
    <s v="Rat"/>
    <s v="Weanling F344"/>
    <x v="1"/>
    <m/>
    <n v="10.1"/>
    <m/>
    <m/>
    <s v="mg/m3"/>
    <s v="N"/>
    <s v="N"/>
    <s v="Y"/>
    <s v="N"/>
    <s v="Divide LOAEL by 10;Units conversion needed;"/>
    <m/>
    <m/>
    <n v="1010"/>
    <m/>
    <m/>
    <s v="band C"/>
    <x v="1"/>
    <s v=""/>
    <m/>
    <m/>
    <x v="2"/>
    <x v="0"/>
    <m/>
    <m/>
    <s v="N"/>
    <n v="3"/>
  </r>
  <r>
    <n v="98"/>
    <x v="1"/>
    <s v="Additional OEB Data"/>
    <n v="100235"/>
    <s v="10.3109/08958379509015208"/>
    <x v="11"/>
    <m/>
    <x v="16"/>
    <x v="17"/>
    <x v="0"/>
    <s v="26 weeks"/>
    <s v="26 weeks"/>
    <s v="Lung"/>
    <s v="Fibrosis score - histopathology mean grade 4 or greater (Table 7)"/>
    <s v="Rat"/>
    <s v="Weanling F344"/>
    <x v="1"/>
    <m/>
    <n v="10.1"/>
    <m/>
    <m/>
    <s v="mg/m3"/>
    <s v="N"/>
    <s v="N"/>
    <s v="Y"/>
    <s v="N"/>
    <s v="Divide LOAEL by 10;Units conversion needed;"/>
    <m/>
    <m/>
    <n v="1010"/>
    <m/>
    <m/>
    <s v="band C"/>
    <x v="1"/>
    <s v=""/>
    <m/>
    <m/>
    <x v="2"/>
    <x v="0"/>
    <m/>
    <m/>
    <s v="N"/>
    <n v="3"/>
  </r>
  <r>
    <n v="99"/>
    <x v="1"/>
    <s v="Additional OEB Data"/>
    <n v="100235"/>
    <s v="10.3109/08958379509015208"/>
    <x v="11"/>
    <m/>
    <x v="16"/>
    <x v="17"/>
    <x v="0"/>
    <s v="39 weeks"/>
    <s v="39 weeks"/>
    <s v="Lung"/>
    <s v="Fibrosis score - histopathology mean grade 4 or greater (Table 7)"/>
    <s v="Rat"/>
    <s v="Weanling F344"/>
    <x v="1"/>
    <m/>
    <n v="10.1"/>
    <m/>
    <m/>
    <s v="mg/m3"/>
    <s v="N"/>
    <s v="N"/>
    <s v="Y"/>
    <s v="N"/>
    <s v="Divide LOAEL by 10;Units conversion needed;"/>
    <m/>
    <m/>
    <n v="1010"/>
    <m/>
    <m/>
    <s v="band C"/>
    <x v="1"/>
    <s v=""/>
    <m/>
    <m/>
    <x v="2"/>
    <x v="0"/>
    <m/>
    <m/>
    <s v="N"/>
    <n v="3"/>
  </r>
  <r>
    <n v="100"/>
    <x v="1"/>
    <s v="Additional OEB Data"/>
    <n v="100235"/>
    <s v="10.3109/08958379509015208"/>
    <x v="11"/>
    <m/>
    <x v="16"/>
    <x v="17"/>
    <x v="0"/>
    <s v="52 weeks"/>
    <s v="52 weeks"/>
    <s v="Lung"/>
    <s v="Fibrosis score - histopathology mean grade 4 or greater (Table 7)"/>
    <s v="Rat"/>
    <s v="Weanling F344"/>
    <x v="1"/>
    <m/>
    <n v="10.1"/>
    <m/>
    <m/>
    <s v="mg/m3"/>
    <s v="N"/>
    <s v="N"/>
    <s v="Y"/>
    <s v="N"/>
    <s v="Divide LOAEL by 10;Units conversion needed;"/>
    <m/>
    <m/>
    <n v="1010"/>
    <m/>
    <m/>
    <s v="band C"/>
    <x v="1"/>
    <s v=""/>
    <m/>
    <m/>
    <x v="2"/>
    <x v="0"/>
    <m/>
    <m/>
    <s v="N"/>
    <n v="3"/>
  </r>
  <r>
    <n v="101"/>
    <x v="1"/>
    <s v="Additional OEB Data"/>
    <n v="100235"/>
    <s v="10.3109/08958379509015208"/>
    <x v="11"/>
    <m/>
    <x v="16"/>
    <x v="17"/>
    <x v="0"/>
    <s v="65 weeks"/>
    <s v="65 weeks"/>
    <s v="Lung"/>
    <s v="Fibrosis score - histopathology mean grade 4 or greater (Table 7)"/>
    <s v="Rat"/>
    <s v="Weanling F344"/>
    <x v="1"/>
    <m/>
    <n v="10.1"/>
    <m/>
    <m/>
    <s v="mg/m3"/>
    <s v="N"/>
    <s v="N"/>
    <s v="Y"/>
    <s v="N"/>
    <s v="Divide LOAEL by 10;Units conversion needed;"/>
    <m/>
    <m/>
    <n v="1010"/>
    <m/>
    <m/>
    <s v="band C"/>
    <x v="1"/>
    <s v=""/>
    <m/>
    <m/>
    <x v="2"/>
    <x v="0"/>
    <m/>
    <m/>
    <s v="N"/>
    <n v="3"/>
  </r>
  <r>
    <n v="102"/>
    <x v="1"/>
    <s v="Additional OEB Data"/>
    <n v="100235"/>
    <s v="10.3109/08958379509015208"/>
    <x v="11"/>
    <m/>
    <x v="16"/>
    <x v="17"/>
    <x v="0"/>
    <s v="78 weeks"/>
    <s v="78 weeks"/>
    <s v="Lung"/>
    <s v="Fibrosis score - histopathology mean grade 4 or greater (Table 7)"/>
    <s v="Rat"/>
    <s v="Weanling F344"/>
    <x v="1"/>
    <m/>
    <n v="10.1"/>
    <m/>
    <m/>
    <s v="mg/m3"/>
    <s v="N"/>
    <s v="N"/>
    <s v="Y"/>
    <s v="N"/>
    <s v="Divide LOAEL by 10;Units conversion needed;"/>
    <m/>
    <m/>
    <n v="1010"/>
    <m/>
    <m/>
    <s v="band C"/>
    <x v="1"/>
    <s v=""/>
    <m/>
    <m/>
    <x v="2"/>
    <x v="0"/>
    <m/>
    <m/>
    <s v="N"/>
    <n v="3"/>
  </r>
  <r>
    <n v="103"/>
    <x v="1"/>
    <s v="Additional OEB Data"/>
    <n v="100235"/>
    <s v="10.3109/08958379509015208"/>
    <x v="11"/>
    <m/>
    <x v="16"/>
    <x v="17"/>
    <x v="0"/>
    <s v="104 weeks"/>
    <s v="104 weeks"/>
    <s v="Lung"/>
    <s v="Fibrosis score - histopathology mean grade 4 or greater (Table 7)"/>
    <s v="Rat"/>
    <s v="Weanling F344"/>
    <x v="1"/>
    <m/>
    <n v="10.1"/>
    <m/>
    <m/>
    <s v="mg/m3"/>
    <s v="N"/>
    <s v="N"/>
    <s v="Y"/>
    <s v="N"/>
    <s v="Divide LOAEL by 10;Units conversion needed;"/>
    <m/>
    <m/>
    <n v="1010"/>
    <m/>
    <m/>
    <s v="band C"/>
    <x v="1"/>
    <s v=""/>
    <m/>
    <m/>
    <x v="2"/>
    <x v="0"/>
    <m/>
    <m/>
    <s v="N"/>
    <n v="3"/>
  </r>
  <r>
    <n v="104"/>
    <x v="1"/>
    <s v="Additional OEB Data"/>
    <n v="100043"/>
    <m/>
    <x v="12"/>
    <s v="Y"/>
    <x v="17"/>
    <x v="18"/>
    <x v="0"/>
    <s v="13 weeks"/>
    <s v="13 weeks"/>
    <s v="Lung"/>
    <s v="PMN%"/>
    <s v="Rat"/>
    <s v="Winstar HsdCpb:WU (SPF)"/>
    <x v="1"/>
    <m/>
    <n v="4.7"/>
    <m/>
    <m/>
    <s v="mg/m3"/>
    <s v="N"/>
    <s v="N"/>
    <s v="Y"/>
    <s v="N"/>
    <s v="Divide LOAEL by 10;Units conversion needed;"/>
    <m/>
    <m/>
    <n v="470.00000000000006"/>
    <m/>
    <m/>
    <s v="band C"/>
    <x v="1"/>
    <s v=""/>
    <m/>
    <m/>
    <x v="0"/>
    <x v="0"/>
    <m/>
    <m/>
    <s v="N"/>
    <n v="3"/>
  </r>
  <r>
    <n v="105"/>
    <x v="0"/>
    <s v="Additional OEB Data"/>
    <n v="100043"/>
    <m/>
    <x v="12"/>
    <m/>
    <x v="17"/>
    <x v="18"/>
    <x v="0"/>
    <s v="13 weeks"/>
    <s v="13 weeks"/>
    <s v="Lung"/>
    <s v="PMN%"/>
    <s v="Rat"/>
    <s v="Winstar HsdCpb:WU (SPF)"/>
    <x v="0"/>
    <m/>
    <n v="4.7"/>
    <m/>
    <m/>
    <s v="mg/m3"/>
    <s v="N"/>
    <s v="N"/>
    <s v="Y"/>
    <s v="N"/>
    <s v="Divide LOAEL by 10;Units conversion needed;"/>
    <m/>
    <m/>
    <n v="470.00000000000006"/>
    <m/>
    <m/>
    <s v="band C"/>
    <x v="1"/>
    <s v=""/>
    <s v="Y"/>
    <m/>
    <x v="0"/>
    <x v="0"/>
    <m/>
    <m/>
    <s v="N"/>
    <n v="3"/>
  </r>
  <r>
    <n v="106"/>
    <x v="0"/>
    <s v="Additional OEB Data"/>
    <n v="100043"/>
    <s v="10.1002/jat.1668"/>
    <x v="12"/>
    <m/>
    <x v="17"/>
    <x v="18"/>
    <x v="0"/>
    <s v="13 weeks"/>
    <s v="13 weeks"/>
    <s v="Lung"/>
    <s v="Fibrosis score - severity of increased collagen fibers (sirius red stain)"/>
    <s v="Rat"/>
    <s v="Winstar HsdCpb:WU (SPF)"/>
    <x v="1"/>
    <n v="15"/>
    <n v="50"/>
    <m/>
    <m/>
    <s v="mg/m3"/>
    <s v="N"/>
    <s v="N"/>
    <s v="N"/>
    <s v="N"/>
    <s v="Units conversion needed;"/>
    <m/>
    <n v="15000"/>
    <n v="5000"/>
    <m/>
    <s v="band B"/>
    <s v="band B"/>
    <x v="0"/>
    <s v=""/>
    <m/>
    <m/>
    <x v="2"/>
    <x v="0"/>
    <s v="0, 10, 15, 50"/>
    <m/>
    <s v="N"/>
    <n v="2"/>
  </r>
  <r>
    <n v="107"/>
    <x v="0"/>
    <s v="Additional OEB Data"/>
    <n v="100043"/>
    <s v="10.1002/jat.1668"/>
    <x v="12"/>
    <m/>
    <x v="17"/>
    <x v="18"/>
    <x v="0"/>
    <s v="13 weeks"/>
    <s v="13 weeks"/>
    <s v="Lung"/>
    <s v="Fibrosis score - severity of increased collagen fibers (sirius red stain)"/>
    <s v="Rat"/>
    <s v="Winstar HsdCpb:WU (SPF)"/>
    <x v="0"/>
    <n v="15"/>
    <n v="50"/>
    <m/>
    <m/>
    <s v="mg/m3"/>
    <s v="N"/>
    <s v="N"/>
    <s v="N"/>
    <s v="N"/>
    <s v="Units conversion needed;"/>
    <m/>
    <n v="15000"/>
    <n v="5000"/>
    <m/>
    <s v="band B"/>
    <s v="band B"/>
    <x v="0"/>
    <s v=""/>
    <m/>
    <m/>
    <x v="2"/>
    <x v="0"/>
    <s v="0, 10, 15, 50"/>
    <m/>
    <s v="N"/>
    <n v="2"/>
  </r>
  <r>
    <n v="108"/>
    <x v="1"/>
    <s v="Additional OEB Data"/>
    <n v="100161"/>
    <m/>
    <x v="13"/>
    <s v="Y"/>
    <x v="1"/>
    <x v="19"/>
    <x v="0"/>
    <s v="8 weeks"/>
    <s v="8 weeks"/>
    <s v="Lung"/>
    <s v="PMN%"/>
    <s v="Rat"/>
    <s v="Fischer 344"/>
    <x v="1"/>
    <m/>
    <n v="1.3"/>
    <m/>
    <m/>
    <s v="mg/m3"/>
    <s v="N"/>
    <s v="Y"/>
    <s v="Y"/>
    <s v="N"/>
    <s v="Divide NOAEL or BMDL by 3;Divide LOAEL by 10;Units conversion needed;"/>
    <m/>
    <m/>
    <n v="43.333333333333336"/>
    <m/>
    <m/>
    <s v="band D"/>
    <x v="3"/>
    <s v=""/>
    <s v="Y"/>
    <m/>
    <x v="0"/>
    <x v="0"/>
    <m/>
    <m/>
    <s v="Y"/>
    <n v="4"/>
  </r>
  <r>
    <n v="109"/>
    <x v="1"/>
    <s v="Additional OEB Data"/>
    <n v="100161"/>
    <m/>
    <x v="13"/>
    <s v="Y"/>
    <x v="1"/>
    <x v="19"/>
    <x v="0"/>
    <s v="12 weeks"/>
    <s v="12 weeks"/>
    <s v="Lung"/>
    <s v="PMN%"/>
    <s v="Rat"/>
    <s v="Fischer 344"/>
    <x v="1"/>
    <m/>
    <n v="1.3"/>
    <m/>
    <m/>
    <s v="mg/m3"/>
    <s v="N"/>
    <s v="N"/>
    <s v="Y"/>
    <s v="N"/>
    <s v="Divide LOAEL by 10;Units conversion needed;"/>
    <m/>
    <m/>
    <n v="130"/>
    <m/>
    <m/>
    <s v="band D"/>
    <x v="3"/>
    <s v=""/>
    <s v="Y"/>
    <m/>
    <x v="0"/>
    <x v="0"/>
    <m/>
    <m/>
    <s v="Y"/>
    <n v="4"/>
  </r>
  <r>
    <n v="110"/>
    <x v="1"/>
    <s v="Additional OEB Data"/>
    <n v="100161"/>
    <m/>
    <x v="13"/>
    <s v="Y"/>
    <x v="0"/>
    <x v="20"/>
    <x v="1"/>
    <s v="8 weeks"/>
    <s v="8 weeks"/>
    <s v="Lung"/>
    <s v="PMN%"/>
    <s v="Rat"/>
    <s v="Fischer 344"/>
    <x v="1"/>
    <m/>
    <n v="23.5"/>
    <m/>
    <m/>
    <s v="mg/m3"/>
    <s v="N"/>
    <s v="Y"/>
    <s v="Y"/>
    <s v="N"/>
    <s v="Divide NOAEL or BMDL by 3;Divide LOAEL by 10;Units conversion needed;"/>
    <m/>
    <m/>
    <n v="783.33333333333337"/>
    <m/>
    <m/>
    <s v="band C"/>
    <x v="1"/>
    <s v=""/>
    <s v="Y"/>
    <m/>
    <x v="0"/>
    <x v="0"/>
    <m/>
    <m/>
    <s v="Y"/>
    <n v="3"/>
  </r>
  <r>
    <n v="111"/>
    <x v="1"/>
    <s v="Additional OEB Data"/>
    <n v="100161"/>
    <m/>
    <x v="13"/>
    <s v="Y"/>
    <x v="0"/>
    <x v="20"/>
    <x v="1"/>
    <s v="12 weeks"/>
    <s v="12 weeks"/>
    <s v="Lung"/>
    <s v="PMN%"/>
    <s v="Rat"/>
    <s v="Fischer 344"/>
    <x v="1"/>
    <m/>
    <n v="23.5"/>
    <m/>
    <m/>
    <s v="mg/m3"/>
    <s v="N"/>
    <s v="N"/>
    <s v="Y"/>
    <s v="N"/>
    <s v="Divide LOAEL by 10;Units conversion needed;"/>
    <m/>
    <m/>
    <n v="2350"/>
    <m/>
    <m/>
    <s v="band C"/>
    <x v="1"/>
    <s v=""/>
    <s v="Y"/>
    <m/>
    <x v="0"/>
    <x v="0"/>
    <m/>
    <m/>
    <s v="Y"/>
    <n v="3"/>
  </r>
  <r>
    <n v="112"/>
    <x v="1"/>
    <s v="Additional OEB Data"/>
    <n v="100161"/>
    <m/>
    <x v="13"/>
    <s v="Y"/>
    <x v="0"/>
    <x v="21"/>
    <x v="0"/>
    <s v="8 weeks"/>
    <s v="8 weeks"/>
    <s v="Lung"/>
    <s v="PMN%"/>
    <s v="Rat"/>
    <s v="Fischer 344"/>
    <x v="1"/>
    <n v="22.3"/>
    <m/>
    <m/>
    <m/>
    <s v="mg/m3"/>
    <s v="N"/>
    <s v="Y"/>
    <s v="N"/>
    <s v="N"/>
    <s v="Divide NOAEL or BMDL by 3;Units conversion needed;"/>
    <m/>
    <n v="7433.333333333333"/>
    <m/>
    <m/>
    <s v="band B"/>
    <m/>
    <x v="0"/>
    <s v=""/>
    <s v="Y"/>
    <m/>
    <x v="0"/>
    <x v="0"/>
    <m/>
    <m/>
    <s v="Y"/>
    <n v="2"/>
  </r>
  <r>
    <n v="113"/>
    <x v="1"/>
    <s v="Additional OEB Data"/>
    <n v="100161"/>
    <m/>
    <x v="13"/>
    <s v="Y"/>
    <x v="0"/>
    <x v="21"/>
    <x v="0"/>
    <s v="12 weeks"/>
    <s v="12 weeks"/>
    <s v="Lung"/>
    <s v="PMN%"/>
    <s v="Rat"/>
    <s v="Fischer 344"/>
    <x v="1"/>
    <m/>
    <n v="22.3"/>
    <m/>
    <m/>
    <s v="mg/m3"/>
    <s v="N"/>
    <s v="N"/>
    <s v="Y"/>
    <s v="N"/>
    <s v="Divide LOAEL by 10;Units conversion needed;"/>
    <m/>
    <m/>
    <n v="2230"/>
    <m/>
    <m/>
    <s v="band C"/>
    <x v="1"/>
    <s v=""/>
    <s v="Y"/>
    <m/>
    <x v="0"/>
    <x v="0"/>
    <m/>
    <m/>
    <s v="Y"/>
    <n v="3"/>
  </r>
  <r>
    <n v="114"/>
    <x v="0"/>
    <s v="Additional OEB Data"/>
    <n v="100132"/>
    <m/>
    <x v="14"/>
    <s v="Y"/>
    <x v="1"/>
    <x v="22"/>
    <x v="0"/>
    <s v="6.5 weeks"/>
    <s v="6.5 weeks"/>
    <s v="Lung"/>
    <s v="PMN%"/>
    <s v="Rat"/>
    <s v="Fischer 344"/>
    <x v="1"/>
    <m/>
    <n v="3"/>
    <m/>
    <m/>
    <s v="mg/m3"/>
    <s v="N"/>
    <s v="Y"/>
    <s v="Y"/>
    <s v="N"/>
    <s v="Divide NOAEL or BMDL by 3;Divide LOAEL by 10;Units conversion needed;"/>
    <m/>
    <m/>
    <n v="100"/>
    <m/>
    <m/>
    <s v="band D"/>
    <x v="3"/>
    <s v=""/>
    <s v="Y"/>
    <m/>
    <x v="0"/>
    <x v="0"/>
    <m/>
    <m/>
    <s v="Y"/>
    <n v="4"/>
  </r>
  <r>
    <n v="115"/>
    <x v="0"/>
    <s v="Additional OEB Data"/>
    <n v="100132"/>
    <m/>
    <x v="14"/>
    <s v="Y"/>
    <x v="1"/>
    <x v="22"/>
    <x v="0"/>
    <s v="13 weeks"/>
    <s v="13 weeks"/>
    <s v="Lung"/>
    <s v="PMN%"/>
    <s v="Rat"/>
    <s v="Fischer 344"/>
    <x v="1"/>
    <m/>
    <n v="3"/>
    <m/>
    <m/>
    <s v="mg/m3"/>
    <s v="N"/>
    <s v="N"/>
    <s v="Y"/>
    <s v="N"/>
    <s v="Divide LOAEL by 10;Units conversion needed;"/>
    <m/>
    <m/>
    <n v="300"/>
    <m/>
    <m/>
    <s v="band D"/>
    <x v="3"/>
    <s v=""/>
    <s v="Y"/>
    <m/>
    <x v="0"/>
    <x v="0"/>
    <m/>
    <m/>
    <s v="Y"/>
    <n v="4"/>
  </r>
  <r>
    <n v="116"/>
    <x v="0"/>
    <s v="Additional OEB Data"/>
    <n v="100132"/>
    <m/>
    <x v="14"/>
    <s v="Y"/>
    <x v="1"/>
    <x v="23"/>
    <x v="1"/>
    <s v="6.5 weeks"/>
    <s v="6.5 weeks"/>
    <s v="Lung"/>
    <s v="PMN%"/>
    <s v="Rat"/>
    <s v="Fischer 344"/>
    <x v="1"/>
    <m/>
    <n v="50.4"/>
    <m/>
    <m/>
    <s v="mg/m3"/>
    <s v="N"/>
    <s v="Y"/>
    <s v="Y"/>
    <s v="N"/>
    <s v="Divide NOAEL or BMDL by 3;Divide LOAEL by 10;Units conversion needed;"/>
    <m/>
    <m/>
    <n v="1680"/>
    <m/>
    <m/>
    <s v="band C"/>
    <x v="1"/>
    <s v=""/>
    <s v="Y"/>
    <m/>
    <x v="0"/>
    <x v="0"/>
    <m/>
    <m/>
    <s v="Y"/>
    <n v="3"/>
  </r>
  <r>
    <n v="117"/>
    <x v="0"/>
    <s v="Additional OEB Data"/>
    <n v="100132"/>
    <m/>
    <x v="14"/>
    <s v="Y"/>
    <x v="1"/>
    <x v="23"/>
    <x v="1"/>
    <s v="13 weeks"/>
    <s v="13 weeks"/>
    <s v="Lung"/>
    <s v="PMN%"/>
    <s v="Rat"/>
    <s v="Fischer 344"/>
    <x v="1"/>
    <m/>
    <n v="50.4"/>
    <m/>
    <m/>
    <s v="mg/m3"/>
    <s v="N"/>
    <s v="N"/>
    <s v="Y"/>
    <s v="N"/>
    <s v="Divide LOAEL by 10;Units conversion needed;"/>
    <m/>
    <m/>
    <n v="5040"/>
    <m/>
    <m/>
    <s v="band B"/>
    <x v="0"/>
    <s v=""/>
    <s v="Y"/>
    <m/>
    <x v="0"/>
    <x v="0"/>
    <m/>
    <m/>
    <s v="Y"/>
    <n v="2"/>
  </r>
  <r>
    <n v="118"/>
    <x v="1"/>
    <s v="Additional OEB Data"/>
    <n v="100103"/>
    <m/>
    <x v="15"/>
    <s v="Y"/>
    <x v="4"/>
    <x v="24"/>
    <x v="1"/>
    <s v="13 weeks"/>
    <s v="13 weeks"/>
    <s v="Lung"/>
    <s v="PMN%"/>
    <s v="Rat"/>
    <s v="Fischer 344"/>
    <x v="0"/>
    <n v="1.2"/>
    <n v="7.1"/>
    <m/>
    <m/>
    <s v="mg/m3"/>
    <s v="N"/>
    <s v="N"/>
    <s v="N"/>
    <s v="N"/>
    <s v="Units conversion needed;"/>
    <m/>
    <n v="1200"/>
    <m/>
    <m/>
    <s v="band C"/>
    <m/>
    <x v="1"/>
    <s v=""/>
    <m/>
    <m/>
    <x v="0"/>
    <x v="0"/>
    <m/>
    <m/>
    <s v="Y"/>
    <n v="3"/>
  </r>
  <r>
    <n v="119"/>
    <x v="1"/>
    <s v="Additional OEB Data"/>
    <n v="100103"/>
    <m/>
    <x v="15"/>
    <s v="Y"/>
    <x v="4"/>
    <x v="25"/>
    <x v="1"/>
    <s v="13 weeks"/>
    <s v="13 weeks"/>
    <s v="Lung"/>
    <s v="PMN%"/>
    <s v="Rat"/>
    <s v="Fischer 344"/>
    <x v="0"/>
    <m/>
    <n v="48.2"/>
    <m/>
    <m/>
    <s v="mg/m3"/>
    <s v="N"/>
    <s v="N"/>
    <s v="Y"/>
    <s v="N"/>
    <s v="Divide LOAEL by 10;Units conversion needed;"/>
    <m/>
    <m/>
    <n v="4820"/>
    <m/>
    <m/>
    <s v="band B"/>
    <x v="0"/>
    <s v=""/>
    <m/>
    <m/>
    <x v="0"/>
    <x v="0"/>
    <m/>
    <m/>
    <s v="Y"/>
    <n v="2"/>
  </r>
  <r>
    <n v="120"/>
    <x v="1"/>
    <s v="Additional OEB Data"/>
    <n v="100217"/>
    <m/>
    <x v="16"/>
    <s v="Y"/>
    <x v="18"/>
    <x v="26"/>
    <x v="1"/>
    <s v="13 weeks"/>
    <s v="13 weeks"/>
    <s v="Lung"/>
    <s v="PMN Count"/>
    <s v="Rat"/>
    <s v="SPF Sprague Dawley"/>
    <x v="0"/>
    <n v="1850000"/>
    <m/>
    <m/>
    <m/>
    <s v="particles/cm3"/>
    <s v="N"/>
    <s v="N"/>
    <s v="N"/>
    <s v="N"/>
    <s v="Units conversion needed;"/>
    <m/>
    <n v="1850000000"/>
    <m/>
    <m/>
    <s v="band A"/>
    <m/>
    <x v="6"/>
    <s v=""/>
    <m/>
    <m/>
    <x v="0"/>
    <x v="0"/>
    <m/>
    <m/>
    <s v="N"/>
    <n v="1"/>
  </r>
  <r>
    <n v="121"/>
    <x v="1"/>
    <s v="Additional OEB Data"/>
    <n v="100217"/>
    <m/>
    <x v="16"/>
    <s v="Y"/>
    <x v="18"/>
    <x v="26"/>
    <x v="1"/>
    <s v="13 weeks"/>
    <s v="13 weeks"/>
    <s v="Lung"/>
    <s v="PMN Count"/>
    <s v="Rat"/>
    <s v="SPF Sprague Dawley"/>
    <x v="1"/>
    <n v="1850000"/>
    <m/>
    <m/>
    <m/>
    <s v="particles/cm3"/>
    <s v="N"/>
    <s v="N"/>
    <s v="N"/>
    <s v="N"/>
    <s v="Units conversion needed;"/>
    <m/>
    <n v="1850000000"/>
    <m/>
    <m/>
    <s v="band A"/>
    <m/>
    <x v="6"/>
    <s v=""/>
    <m/>
    <m/>
    <x v="0"/>
    <x v="0"/>
    <m/>
    <m/>
    <s v="N"/>
    <n v="1"/>
  </r>
  <r>
    <n v="122"/>
    <x v="1"/>
    <s v="Additional OEB Data"/>
    <n v="100122"/>
    <m/>
    <x v="17"/>
    <s v="Y"/>
    <x v="4"/>
    <x v="27"/>
    <x v="1"/>
    <s v="13 weeks"/>
    <s v="13 weeks"/>
    <s v="Lung"/>
    <s v="PMN%"/>
    <s v="Rat"/>
    <s v="F344"/>
    <x v="0"/>
    <n v="1.1000000000000001"/>
    <n v="7.6"/>
    <m/>
    <m/>
    <s v="mg/m3"/>
    <s v="N"/>
    <s v="N"/>
    <s v="N"/>
    <s v="N"/>
    <s v="Units conversion needed;"/>
    <m/>
    <n v="1100"/>
    <m/>
    <m/>
    <s v="band C"/>
    <m/>
    <x v="1"/>
    <s v=""/>
    <m/>
    <m/>
    <x v="0"/>
    <x v="0"/>
    <m/>
    <m/>
    <s v="Y"/>
    <n v="3"/>
  </r>
  <r>
    <n v="123"/>
    <x v="1"/>
    <s v="Additional OEB Data"/>
    <n v="100122"/>
    <m/>
    <x v="17"/>
    <s v="Y"/>
    <x v="4"/>
    <x v="28"/>
    <x v="1"/>
    <s v="13 weeks"/>
    <s v="13 weeks"/>
    <s v="Lung"/>
    <s v="PMN%"/>
    <s v="Rat"/>
    <s v="F344"/>
    <x v="0"/>
    <m/>
    <n v="48.2"/>
    <m/>
    <m/>
    <s v="mg/m3"/>
    <s v="N"/>
    <s v="N"/>
    <s v="Y"/>
    <s v="N"/>
    <s v="Divide LOAEL by 10;Units conversion needed;"/>
    <m/>
    <m/>
    <n v="4820"/>
    <m/>
    <m/>
    <s v="band B"/>
    <x v="0"/>
    <s v=""/>
    <s v="Y"/>
    <m/>
    <x v="0"/>
    <x v="0"/>
    <m/>
    <m/>
    <s v="Y"/>
    <n v="2"/>
  </r>
  <r>
    <n v="124"/>
    <x v="1"/>
    <s v="Additional OEB Data"/>
    <n v="100122"/>
    <m/>
    <x v="17"/>
    <s v="Y"/>
    <x v="4"/>
    <x v="27"/>
    <x v="1"/>
    <s v="13 weeks"/>
    <s v="13 weeks"/>
    <s v="Lung"/>
    <s v="PMN%"/>
    <s v="Mouse"/>
    <s v="B6C3F1"/>
    <x v="0"/>
    <m/>
    <n v="1.1000000000000001"/>
    <m/>
    <m/>
    <s v="mg/m3"/>
    <s v="N"/>
    <s v="N"/>
    <s v="Y"/>
    <s v="N"/>
    <s v="Divide LOAEL by 10;Units conversion needed;"/>
    <m/>
    <m/>
    <n v="110.00000000000001"/>
    <m/>
    <m/>
    <s v="band D"/>
    <x v="3"/>
    <s v=""/>
    <s v="Y"/>
    <m/>
    <x v="0"/>
    <x v="0"/>
    <m/>
    <m/>
    <s v="Y"/>
    <n v="4"/>
  </r>
  <r>
    <n v="125"/>
    <x v="1"/>
    <s v="Additional OEB Data"/>
    <n v="100122"/>
    <m/>
    <x v="17"/>
    <s v="Y"/>
    <x v="4"/>
    <x v="27"/>
    <x v="1"/>
    <s v="13 weeks"/>
    <s v="13 weeks"/>
    <s v="Lung"/>
    <s v="PMN%"/>
    <s v="Hamster"/>
    <s v="F1B Syrian golden"/>
    <x v="0"/>
    <m/>
    <n v="1.1000000000000001"/>
    <m/>
    <m/>
    <s v="mg/m3"/>
    <s v="N"/>
    <s v="N"/>
    <s v="Y"/>
    <s v="N"/>
    <s v="Divide LOAEL by 10;Units conversion needed;"/>
    <m/>
    <m/>
    <n v="110.00000000000001"/>
    <m/>
    <m/>
    <s v="band D"/>
    <x v="3"/>
    <s v=""/>
    <m/>
    <m/>
    <x v="0"/>
    <x v="0"/>
    <m/>
    <m/>
    <s v="Y"/>
    <n v="4"/>
  </r>
  <r>
    <n v="126"/>
    <x v="0"/>
    <s v="Additional OEB Data"/>
    <n v="100072"/>
    <m/>
    <x v="18"/>
    <m/>
    <x v="4"/>
    <x v="29"/>
    <x v="1"/>
    <s v="13 weeks"/>
    <s v="13 weeks"/>
    <s v="Lung"/>
    <s v="PMN%"/>
    <s v="Rat"/>
    <s v="Fischer 344"/>
    <x v="0"/>
    <n v="1"/>
    <n v="7"/>
    <m/>
    <m/>
    <s v="mg/m3"/>
    <s v="N"/>
    <s v="N"/>
    <s v="N"/>
    <s v="N"/>
    <s v="Units conversion needed;"/>
    <m/>
    <n v="1000"/>
    <m/>
    <m/>
    <s v="band C"/>
    <m/>
    <x v="1"/>
    <s v=""/>
    <s v="Y"/>
    <m/>
    <x v="0"/>
    <x v="0"/>
    <m/>
    <m/>
    <s v="Y"/>
    <n v="3"/>
  </r>
  <r>
    <n v="127"/>
    <x v="0"/>
    <s v="Additional OEB Data"/>
    <n v="100072"/>
    <m/>
    <x v="18"/>
    <m/>
    <x v="4"/>
    <x v="29"/>
    <x v="1"/>
    <s v="13 weeks"/>
    <s v="13 weeks"/>
    <s v="Lung"/>
    <s v="PMN%"/>
    <s v="Mouse"/>
    <s v="B6C3F1"/>
    <x v="0"/>
    <n v="1"/>
    <n v="7"/>
    <m/>
    <m/>
    <s v="mg/m3"/>
    <s v="N"/>
    <s v="N"/>
    <s v="N"/>
    <s v="N"/>
    <s v="Units conversion needed;"/>
    <m/>
    <n v="1000"/>
    <m/>
    <m/>
    <s v="band C"/>
    <m/>
    <x v="1"/>
    <s v=""/>
    <s v="Y"/>
    <m/>
    <x v="0"/>
    <x v="0"/>
    <m/>
    <m/>
    <s v="Y"/>
    <n v="3"/>
  </r>
  <r>
    <n v="128"/>
    <x v="1"/>
    <s v="Additional OEB Data"/>
    <n v="100072"/>
    <m/>
    <x v="18"/>
    <m/>
    <x v="4"/>
    <x v="29"/>
    <x v="1"/>
    <s v="13 weeks"/>
    <s v="13 weeks"/>
    <s v="Lung"/>
    <s v="PMN%"/>
    <s v="Hamster"/>
    <s v="F1B Syrian golden"/>
    <x v="0"/>
    <n v="1"/>
    <n v="7"/>
    <m/>
    <m/>
    <s v="mg/m3"/>
    <s v="N"/>
    <s v="N"/>
    <s v="N"/>
    <s v="N"/>
    <s v="Units conversion needed;"/>
    <m/>
    <n v="1000"/>
    <m/>
    <m/>
    <s v="band C"/>
    <m/>
    <x v="1"/>
    <s v=""/>
    <m/>
    <m/>
    <x v="0"/>
    <x v="0"/>
    <m/>
    <m/>
    <s v="Y"/>
    <n v="3"/>
  </r>
  <r>
    <n v="129"/>
    <x v="0"/>
    <s v="fibrosis_noael_loael_20240812.xlsx"/>
    <s v="10026-24-1"/>
    <m/>
    <x v="19"/>
    <m/>
    <x v="19"/>
    <x v="30"/>
    <x v="0"/>
    <s v="2 year"/>
    <s v="2 years"/>
    <s v="Lung"/>
    <s v="Fibrosis incidence"/>
    <s v="Mouse"/>
    <s v="B6C3F1"/>
    <x v="0"/>
    <n v="3"/>
    <s v="na"/>
    <s v="NA"/>
    <s v="NA"/>
    <s v="mg/m3"/>
    <s v="N"/>
    <s v="N"/>
    <s v="N"/>
    <s v="N"/>
    <s v="Units conversion needed;"/>
    <s v=""/>
    <n v="3000"/>
    <s v=""/>
    <m/>
    <s v="band C"/>
    <m/>
    <x v="1"/>
    <s v=""/>
    <m/>
    <s v="NTP_fibrosis_noael_loael_bmd_bmdl.xlsx"/>
    <x v="2"/>
    <x v="0"/>
    <m/>
    <m/>
    <s v="N"/>
    <n v="3"/>
  </r>
  <r>
    <n v="130"/>
    <x v="0"/>
    <s v="fibrosis_noael_loael_20240812.xlsx"/>
    <s v="10026-24-1"/>
    <m/>
    <x v="19"/>
    <m/>
    <x v="19"/>
    <x v="30"/>
    <x v="0"/>
    <s v="2 year"/>
    <s v="2 years"/>
    <s v="Lung"/>
    <s v="Fibrosis incidence"/>
    <s v="Mouse"/>
    <s v="B6C3F1"/>
    <x v="1"/>
    <n v="3"/>
    <s v="na"/>
    <s v="NA"/>
    <s v="NA"/>
    <s v="mg/m3"/>
    <s v="N"/>
    <s v="N"/>
    <s v="N"/>
    <s v="N"/>
    <s v="Units conversion needed;"/>
    <s v=""/>
    <n v="3000"/>
    <s v=""/>
    <m/>
    <s v="band C"/>
    <m/>
    <x v="1"/>
    <s v=""/>
    <m/>
    <s v="NTP_fibrosis_noael_loael_bmd_bmdl.xlsx"/>
    <x v="2"/>
    <x v="0"/>
    <m/>
    <m/>
    <s v="N"/>
    <n v="3"/>
  </r>
  <r>
    <n v="131"/>
    <x v="0"/>
    <s v="fibrosis_combined_pods"/>
    <s v="10026-24-1"/>
    <m/>
    <x v="19"/>
    <m/>
    <x v="19"/>
    <x v="30"/>
    <x v="0"/>
    <s v="2 year"/>
    <s v="2 years"/>
    <s v="Lung"/>
    <s v="Fibrosis incidence"/>
    <s v="Rat"/>
    <s v="F 344/N"/>
    <x v="0"/>
    <s v="na"/>
    <n v="0.3"/>
    <n v="2.07859E-3"/>
    <n v="6.5382799999999996E-4"/>
    <s v="mg/m3"/>
    <s v="N"/>
    <s v="N"/>
    <s v="N"/>
    <m/>
    <m/>
    <n v="0.65382799999999996"/>
    <s v=""/>
    <s v=""/>
    <m/>
    <m/>
    <m/>
    <x v="4"/>
    <s v=""/>
    <m/>
    <s v="NTP_fibrosis_noael_loael_bmd_bmdl.xlsx"/>
    <x v="2"/>
    <x v="0"/>
    <m/>
    <m/>
    <s v="N"/>
    <n v="5"/>
  </r>
  <r>
    <n v="132"/>
    <x v="0"/>
    <s v="fibrosis_combined_pods"/>
    <s v="10026-24-1"/>
    <m/>
    <x v="19"/>
    <m/>
    <x v="19"/>
    <x v="30"/>
    <x v="0"/>
    <s v="2 year"/>
    <s v="2 years"/>
    <s v="Lung"/>
    <s v="Fibrosis incidence"/>
    <s v="Rat"/>
    <s v="F 344/N"/>
    <x v="1"/>
    <s v="na"/>
    <n v="0.3"/>
    <n v="5.0723499999999998E-4"/>
    <n v="5.3291899999999997E-5"/>
    <s v="mg/m3"/>
    <s v="N"/>
    <s v="N"/>
    <s v="N"/>
    <m/>
    <m/>
    <n v="5.3291899999999996E-2"/>
    <s v=""/>
    <s v=""/>
    <m/>
    <m/>
    <m/>
    <x v="4"/>
    <s v=""/>
    <m/>
    <s v="NTP_fibrosis_noael_loael_bmd_bmdl.xlsx"/>
    <x v="2"/>
    <x v="0"/>
    <m/>
    <m/>
    <s v="N"/>
    <n v="5"/>
  </r>
  <r>
    <n v="133"/>
    <x v="0"/>
    <s v="fibrosis_combined_pods"/>
    <s v="10101-97-0"/>
    <m/>
    <x v="19"/>
    <m/>
    <x v="20"/>
    <x v="31"/>
    <x v="0"/>
    <s v="2 year"/>
    <s v="2 years"/>
    <s v="Lung"/>
    <s v="Fibrosis incidence"/>
    <s v="Mouse"/>
    <s v="B6C3F1"/>
    <x v="1"/>
    <n v="1"/>
    <s v="na"/>
    <s v="NA"/>
    <s v="NA"/>
    <s v="mg/m3"/>
    <s v="N"/>
    <s v="N"/>
    <s v="N"/>
    <m/>
    <m/>
    <s v=""/>
    <n v="1000"/>
    <s v=""/>
    <m/>
    <m/>
    <m/>
    <x v="1"/>
    <s v=""/>
    <m/>
    <s v="NTP_fibrosis_noael_loael_bmd_bmdl.xlsx"/>
    <x v="2"/>
    <x v="0"/>
    <m/>
    <m/>
    <s v="N"/>
    <n v="3"/>
  </r>
  <r>
    <n v="134"/>
    <x v="0"/>
    <s v="fibrosis_noael_loael_20240812.xlsx"/>
    <s v="10101-97-0"/>
    <m/>
    <x v="19"/>
    <m/>
    <x v="20"/>
    <x v="31"/>
    <x v="0"/>
    <s v="2 year"/>
    <s v="2 years"/>
    <s v="Lung"/>
    <s v="Fibrosis incidence"/>
    <s v="Mouse"/>
    <s v="B6C3F1"/>
    <x v="0"/>
    <n v="1"/>
    <s v="na"/>
    <s v="NA"/>
    <s v="NA"/>
    <s v="mg/m3"/>
    <s v="N"/>
    <s v="N"/>
    <s v="N"/>
    <s v="N"/>
    <s v="Units conversion needed;"/>
    <s v=""/>
    <n v="1000"/>
    <s v=""/>
    <m/>
    <s v="band C"/>
    <m/>
    <x v="1"/>
    <s v=""/>
    <m/>
    <s v="NTP_fibrosis_noael_loael_bmd_bmdl.xlsx"/>
    <x v="2"/>
    <x v="0"/>
    <m/>
    <m/>
    <s v="N"/>
    <n v="3"/>
  </r>
  <r>
    <n v="135"/>
    <x v="0"/>
    <s v="fibrosis_combined_pods"/>
    <s v="10101-97-0"/>
    <m/>
    <x v="19"/>
    <m/>
    <x v="20"/>
    <x v="31"/>
    <x v="0"/>
    <s v="2 year"/>
    <s v="2 years"/>
    <s v="Lung"/>
    <s v="Fibrosis incidence"/>
    <s v="Rat"/>
    <s v="F 344/N"/>
    <x v="0"/>
    <n v="0.12"/>
    <n v="0.25"/>
    <n v="-99"/>
    <n v="-99"/>
    <s v="mg/m3"/>
    <s v="N"/>
    <s v="N"/>
    <s v="N"/>
    <m/>
    <m/>
    <s v=""/>
    <n v="120"/>
    <s v=""/>
    <m/>
    <m/>
    <m/>
    <x v="3"/>
    <s v=""/>
    <m/>
    <s v="NTP_fibrosis_noael_loael_bmd_bmdl.xlsx"/>
    <x v="2"/>
    <x v="0"/>
    <m/>
    <m/>
    <s v="N"/>
    <n v="4"/>
  </r>
  <r>
    <n v="136"/>
    <x v="0"/>
    <s v="fibrosis_combined_pods"/>
    <s v="10101-97-0"/>
    <m/>
    <x v="19"/>
    <m/>
    <x v="20"/>
    <x v="31"/>
    <x v="0"/>
    <s v="2 year"/>
    <s v="2 years"/>
    <s v="Lung"/>
    <s v="Fibrosis incidence"/>
    <s v="Rat"/>
    <s v="F 344/N"/>
    <x v="1"/>
    <n v="0.12"/>
    <n v="0.25"/>
    <n v="-99"/>
    <n v="-99"/>
    <s v="mg/m3"/>
    <s v="N"/>
    <s v="N"/>
    <s v="N"/>
    <m/>
    <m/>
    <s v=""/>
    <n v="120"/>
    <s v=""/>
    <m/>
    <m/>
    <m/>
    <x v="3"/>
    <s v=""/>
    <m/>
    <s v="NTP_fibrosis_noael_loael_bmd_bmdl.xlsx"/>
    <x v="2"/>
    <x v="0"/>
    <m/>
    <m/>
    <s v="N"/>
    <n v="4"/>
  </r>
  <r>
    <n v="137"/>
    <x v="0"/>
    <s v="fibrosis_noael_loael_20240812.xlsx"/>
    <s v="102-54-5"/>
    <m/>
    <x v="19"/>
    <m/>
    <x v="17"/>
    <x v="32"/>
    <x v="0"/>
    <s v="3 month"/>
    <s v="3 months"/>
    <s v="Lung"/>
    <s v="Fibrosis incidence"/>
    <s v="Mouse"/>
    <s v="B6C3F1"/>
    <x v="0"/>
    <n v="30"/>
    <s v="na"/>
    <s v="NA"/>
    <s v="NA"/>
    <s v="mg/m3"/>
    <s v="N"/>
    <s v="N"/>
    <s v="N"/>
    <s v="N"/>
    <s v="Units conversion needed;"/>
    <s v=""/>
    <n v="30000"/>
    <s v=""/>
    <m/>
    <s v="band B"/>
    <m/>
    <x v="0"/>
    <s v=""/>
    <m/>
    <s v="NTP_fibrosis_noael_loael_bmd_bmdl.xlsx"/>
    <x v="2"/>
    <x v="0"/>
    <m/>
    <m/>
    <s v="N"/>
    <n v="2"/>
  </r>
  <r>
    <n v="138"/>
    <x v="0"/>
    <s v="fibrosis_noael_loael_20240812.xlsx"/>
    <s v="102-54-5"/>
    <m/>
    <x v="19"/>
    <m/>
    <x v="17"/>
    <x v="32"/>
    <x v="0"/>
    <s v="3 month"/>
    <s v="3 months"/>
    <s v="Lung"/>
    <s v="Fibrosis incidence"/>
    <s v="Mouse"/>
    <s v="B6C3F1"/>
    <x v="1"/>
    <n v="30"/>
    <s v="na"/>
    <s v="NA"/>
    <s v="NA"/>
    <s v="mg/m3"/>
    <s v="N"/>
    <s v="N"/>
    <s v="N"/>
    <s v="N"/>
    <s v="Units conversion needed;"/>
    <s v=""/>
    <n v="30000"/>
    <s v=""/>
    <m/>
    <s v="band B"/>
    <m/>
    <x v="0"/>
    <s v=""/>
    <m/>
    <s v="NTP_fibrosis_noael_loael_bmd_bmdl.xlsx"/>
    <x v="2"/>
    <x v="0"/>
    <m/>
    <m/>
    <s v="N"/>
    <n v="2"/>
  </r>
  <r>
    <n v="139"/>
    <x v="0"/>
    <s v="fibrosis_noael_loael_20240812.xlsx"/>
    <s v="102-54-5"/>
    <m/>
    <x v="19"/>
    <m/>
    <x v="17"/>
    <x v="32"/>
    <x v="0"/>
    <s v="3 month"/>
    <s v="3 months"/>
    <s v="Lung"/>
    <s v="Fibrosis incidence"/>
    <s v="Rat"/>
    <s v="F 344/N"/>
    <x v="0"/>
    <n v="30"/>
    <s v="na"/>
    <s v="NA"/>
    <s v="NA"/>
    <s v="mg/m3"/>
    <s v="N"/>
    <s v="N"/>
    <s v="N"/>
    <s v="N"/>
    <s v="Units conversion needed;"/>
    <s v=""/>
    <n v="30000"/>
    <s v=""/>
    <m/>
    <s v="band B"/>
    <m/>
    <x v="0"/>
    <s v=""/>
    <m/>
    <s v="NTP_fibrosis_noael_loael_bmd_bmdl.xlsx"/>
    <x v="2"/>
    <x v="0"/>
    <m/>
    <m/>
    <s v="N"/>
    <n v="2"/>
  </r>
  <r>
    <n v="140"/>
    <x v="0"/>
    <s v="fibrosis_noael_loael_20240812.xlsx"/>
    <s v="102-54-5"/>
    <m/>
    <x v="19"/>
    <m/>
    <x v="17"/>
    <x v="32"/>
    <x v="0"/>
    <s v="3 month"/>
    <s v="3 months"/>
    <s v="Lung"/>
    <s v="Fibrosis incidence"/>
    <s v="Rat"/>
    <s v="F 344/N"/>
    <x v="1"/>
    <n v="30"/>
    <s v="na"/>
    <s v="NA"/>
    <s v="NA"/>
    <s v="mg/m3"/>
    <s v="N"/>
    <s v="N"/>
    <s v="N"/>
    <s v="N"/>
    <s v="Units conversion needed;"/>
    <s v=""/>
    <n v="30000"/>
    <s v=""/>
    <m/>
    <s v="band B"/>
    <m/>
    <x v="0"/>
    <s v=""/>
    <m/>
    <s v="NTP_fibrosis_noael_loael_bmd_bmdl.xlsx"/>
    <x v="2"/>
    <x v="0"/>
    <m/>
    <m/>
    <s v="N"/>
    <n v="2"/>
  </r>
  <r>
    <n v="141"/>
    <x v="0"/>
    <s v="fibrosis_combined_pods"/>
    <s v="12035-72-2"/>
    <m/>
    <x v="19"/>
    <m/>
    <x v="20"/>
    <x v="33"/>
    <x v="0"/>
    <s v="2 year"/>
    <s v="2 years"/>
    <s v="Lung"/>
    <s v="Fibrosis incidence"/>
    <s v="Mouse"/>
    <s v="B6C3F1"/>
    <x v="0"/>
    <s v="na"/>
    <n v="0.6"/>
    <n v="0.57164400000000004"/>
    <n v="0.46002700000000002"/>
    <s v="mg/m3"/>
    <s v="N"/>
    <s v="N"/>
    <s v="N"/>
    <m/>
    <m/>
    <n v="460.02700000000004"/>
    <s v=""/>
    <s v=""/>
    <m/>
    <m/>
    <m/>
    <x v="1"/>
    <s v=""/>
    <m/>
    <s v="NTP_fibrosis_noael_loael_bmd_bmdl.xlsx"/>
    <x v="2"/>
    <x v="0"/>
    <m/>
    <m/>
    <s v="N"/>
    <n v="3"/>
  </r>
  <r>
    <n v="142"/>
    <x v="0"/>
    <s v="fibrosis_combined_pods"/>
    <s v="12035-72-2"/>
    <m/>
    <x v="19"/>
    <m/>
    <x v="20"/>
    <x v="33"/>
    <x v="0"/>
    <s v="2 year"/>
    <s v="2 years"/>
    <s v="Lung"/>
    <s v="Fibrosis incidence"/>
    <s v="Mouse"/>
    <s v="B6C3F1"/>
    <x v="1"/>
    <n v="0.6"/>
    <n v="1.2"/>
    <n v="0.72589400000000004"/>
    <n v="0.5202"/>
    <s v="mg/m3"/>
    <s v="N"/>
    <s v="N"/>
    <s v="N"/>
    <m/>
    <m/>
    <n v="520.20000000000005"/>
    <n v="600"/>
    <s v=""/>
    <m/>
    <m/>
    <m/>
    <x v="1"/>
    <s v=""/>
    <m/>
    <s v="NTP_fibrosis_noael_loael_bmd_bmdl.xlsx"/>
    <x v="2"/>
    <x v="0"/>
    <m/>
    <m/>
    <s v="N"/>
    <n v="3"/>
  </r>
  <r>
    <n v="143"/>
    <x v="0"/>
    <s v="fibrosis_combined_pods"/>
    <s v="12035-72-2"/>
    <m/>
    <x v="19"/>
    <m/>
    <x v="20"/>
    <x v="33"/>
    <x v="0"/>
    <s v="2 year"/>
    <s v="2 years"/>
    <s v="Lung"/>
    <s v="Fibrosis incidence"/>
    <s v="Rat"/>
    <s v="F 344/N"/>
    <x v="0"/>
    <s v="na"/>
    <n v="0.15"/>
    <n v="-99"/>
    <n v="-99"/>
    <s v="mg/m3"/>
    <s v="N"/>
    <s v="N"/>
    <s v="Y"/>
    <m/>
    <m/>
    <s v=""/>
    <s v=""/>
    <n v="15"/>
    <m/>
    <m/>
    <m/>
    <x v="4"/>
    <s v=""/>
    <m/>
    <s v="NTP_fibrosis_noael_loael_bmd_bmdl.xlsx"/>
    <x v="2"/>
    <x v="0"/>
    <m/>
    <m/>
    <s v="N"/>
    <n v="5"/>
  </r>
  <r>
    <n v="144"/>
    <x v="0"/>
    <s v="fibrosis_combined_pods"/>
    <s v="12035-72-2"/>
    <m/>
    <x v="19"/>
    <m/>
    <x v="20"/>
    <x v="33"/>
    <x v="0"/>
    <s v="2 year"/>
    <s v="2 years"/>
    <s v="Lung"/>
    <s v="Fibrosis incidence"/>
    <s v="Rat"/>
    <s v="F 344/N"/>
    <x v="1"/>
    <s v="na"/>
    <n v="0.15"/>
    <n v="-99"/>
    <n v="-99"/>
    <s v="mg/m3"/>
    <s v="N"/>
    <s v="N"/>
    <s v="Y"/>
    <m/>
    <m/>
    <s v=""/>
    <s v=""/>
    <n v="15"/>
    <m/>
    <m/>
    <m/>
    <x v="4"/>
    <s v=""/>
    <m/>
    <s v="NTP_fibrosis_noael_loael_bmd_bmdl.xlsx"/>
    <x v="2"/>
    <x v="0"/>
    <m/>
    <m/>
    <s v="N"/>
    <n v="5"/>
  </r>
  <r>
    <n v="145"/>
    <x v="0"/>
    <s v="fibrosis_noael_loael_20240812.xlsx"/>
    <s v="1303-00-0"/>
    <m/>
    <x v="19"/>
    <m/>
    <x v="21"/>
    <x v="34"/>
    <x v="0"/>
    <s v="2 year"/>
    <s v="2 years"/>
    <s v="Lung"/>
    <s v="Fibrosis incidence"/>
    <s v="Mouse"/>
    <s v="B6C3F1"/>
    <x v="0"/>
    <n v="1"/>
    <s v="na"/>
    <s v="NA"/>
    <s v="NA"/>
    <s v="mg/m3"/>
    <s v="N"/>
    <s v="N"/>
    <s v="N"/>
    <s v="N"/>
    <s v="Units conversion needed;"/>
    <s v=""/>
    <n v="1000"/>
    <s v=""/>
    <m/>
    <s v="band C"/>
    <m/>
    <x v="1"/>
    <s v=""/>
    <m/>
    <s v="NTP_fibrosis_noael_loael_bmd_bmdl.xlsx"/>
    <x v="2"/>
    <x v="0"/>
    <m/>
    <m/>
    <s v="N"/>
    <n v="3"/>
  </r>
  <r>
    <n v="146"/>
    <x v="0"/>
    <s v="fibrosis_noael_loael_20240812.xlsx"/>
    <s v="1303-00-0"/>
    <m/>
    <x v="19"/>
    <m/>
    <x v="21"/>
    <x v="34"/>
    <x v="0"/>
    <s v="2 year"/>
    <s v="2 years"/>
    <s v="Lung"/>
    <s v="Fibrosis incidence"/>
    <s v="Mouse"/>
    <s v="B6C3F1"/>
    <x v="1"/>
    <n v="1"/>
    <s v="na"/>
    <s v="NA"/>
    <s v="NA"/>
    <s v="mg/m3"/>
    <s v="N"/>
    <s v="N"/>
    <s v="N"/>
    <s v="N"/>
    <s v="Units conversion needed;"/>
    <s v=""/>
    <n v="1000"/>
    <s v=""/>
    <m/>
    <s v="band C"/>
    <m/>
    <x v="1"/>
    <s v=""/>
    <m/>
    <s v="NTP_fibrosis_noael_loael_bmd_bmdl.xlsx"/>
    <x v="2"/>
    <x v="0"/>
    <m/>
    <m/>
    <s v="N"/>
    <n v="3"/>
  </r>
  <r>
    <n v="147"/>
    <x v="0"/>
    <s v="fibrosis_noael_loael_20240812.xlsx"/>
    <s v="1303-00-0"/>
    <m/>
    <x v="19"/>
    <m/>
    <x v="21"/>
    <x v="34"/>
    <x v="0"/>
    <s v="2 year"/>
    <s v="2 years"/>
    <s v="Lung"/>
    <s v="Fibrosis incidence"/>
    <s v="Rat"/>
    <s v="F 344/N"/>
    <x v="0"/>
    <n v="1"/>
    <s v="na"/>
    <s v="NA"/>
    <s v="NA"/>
    <s v="mg/m3"/>
    <s v="N"/>
    <s v="N"/>
    <s v="N"/>
    <s v="N"/>
    <s v="Units conversion needed;"/>
    <s v=""/>
    <n v="1000"/>
    <s v=""/>
    <m/>
    <s v="band C"/>
    <m/>
    <x v="1"/>
    <s v=""/>
    <m/>
    <s v="NTP_fibrosis_noael_loael_bmd_bmdl.xlsx"/>
    <x v="2"/>
    <x v="0"/>
    <m/>
    <m/>
    <s v="N"/>
    <n v="3"/>
  </r>
  <r>
    <n v="148"/>
    <x v="0"/>
    <s v="fibrosis_noael_loael_20240812.xlsx"/>
    <s v="1303-00-0"/>
    <m/>
    <x v="19"/>
    <m/>
    <x v="21"/>
    <x v="34"/>
    <x v="0"/>
    <s v="2 year"/>
    <s v="2 years"/>
    <s v="Lung"/>
    <s v="Fibrosis incidence"/>
    <s v="Rat"/>
    <s v="F 344/N"/>
    <x v="1"/>
    <n v="1"/>
    <s v="na"/>
    <s v="NA"/>
    <s v="NA"/>
    <s v="mg/m3"/>
    <s v="N"/>
    <s v="N"/>
    <s v="N"/>
    <s v="N"/>
    <s v="Units conversion needed;"/>
    <s v=""/>
    <n v="1000"/>
    <s v=""/>
    <m/>
    <s v="band C"/>
    <m/>
    <x v="1"/>
    <s v=""/>
    <m/>
    <s v="NTP_fibrosis_noael_loael_bmd_bmdl.xlsx"/>
    <x v="2"/>
    <x v="0"/>
    <m/>
    <m/>
    <s v="N"/>
    <n v="3"/>
  </r>
  <r>
    <n v="149"/>
    <x v="1"/>
    <s v="fibrosis_combined_pods"/>
    <s v="1309-64-4"/>
    <m/>
    <x v="19"/>
    <m/>
    <x v="22"/>
    <x v="35"/>
    <x v="0"/>
    <s v="2 week"/>
    <s v="2 weeks"/>
    <s v="Lung"/>
    <s v="Fibrosis incidence"/>
    <s v="Mouse"/>
    <s v="B6C3F1"/>
    <x v="0"/>
    <s v="na"/>
    <s v="na"/>
    <s v="NA"/>
    <s v="NA"/>
    <s v="mg/m3"/>
    <s v="Y"/>
    <s v="Y"/>
    <s v="N"/>
    <m/>
    <m/>
    <s v=""/>
    <s v=""/>
    <s v=""/>
    <m/>
    <m/>
    <m/>
    <x v="7"/>
    <s v="Y"/>
    <m/>
    <s v="NTP_fibrosis_noael_loael_bmd_bmdl.xlsx"/>
    <x v="2"/>
    <x v="0"/>
    <m/>
    <m/>
    <s v="N"/>
    <n v="0"/>
  </r>
  <r>
    <n v="150"/>
    <x v="1"/>
    <s v="fibrosis_combined_pods"/>
    <s v="1309-64-4"/>
    <m/>
    <x v="19"/>
    <m/>
    <x v="22"/>
    <x v="35"/>
    <x v="0"/>
    <s v="2 week"/>
    <s v="2 weeks"/>
    <s v="Lung"/>
    <s v="Fibrosis incidence"/>
    <s v="Mouse"/>
    <s v="B6C3F1"/>
    <x v="1"/>
    <s v="na"/>
    <s v="na"/>
    <s v="NA"/>
    <s v="NA"/>
    <s v="mg/m3"/>
    <s v="Y"/>
    <s v="Y"/>
    <s v="N"/>
    <m/>
    <m/>
    <s v=""/>
    <s v=""/>
    <s v=""/>
    <m/>
    <m/>
    <m/>
    <x v="7"/>
    <s v="Y"/>
    <m/>
    <s v="NTP_fibrosis_noael_loael_bmd_bmdl.xlsx"/>
    <x v="2"/>
    <x v="0"/>
    <m/>
    <m/>
    <s v="N"/>
    <n v="0"/>
  </r>
  <r>
    <n v="151"/>
    <x v="1"/>
    <s v="fibrosis_combined_pods"/>
    <s v="1309-64-4"/>
    <m/>
    <x v="19"/>
    <m/>
    <x v="22"/>
    <x v="35"/>
    <x v="0"/>
    <s v="2 week"/>
    <s v="2 weeks"/>
    <s v="Lung"/>
    <s v="Fibrosis incidence"/>
    <s v="Rat"/>
    <s v="Wistar"/>
    <x v="0"/>
    <s v="na"/>
    <s v="na"/>
    <s v="NA"/>
    <s v="NA"/>
    <s v="mg/m3"/>
    <s v="Y"/>
    <s v="Y"/>
    <s v="N"/>
    <m/>
    <m/>
    <s v=""/>
    <s v=""/>
    <s v=""/>
    <m/>
    <m/>
    <m/>
    <x v="7"/>
    <s v="Y"/>
    <m/>
    <s v="NTP_fibrosis_noael_loael_bmd_bmdl.xlsx"/>
    <x v="2"/>
    <x v="0"/>
    <m/>
    <m/>
    <s v="N"/>
    <n v="0"/>
  </r>
  <r>
    <n v="152"/>
    <x v="1"/>
    <s v="fibrosis_combined_pods"/>
    <s v="1309-64-4"/>
    <m/>
    <x v="19"/>
    <m/>
    <x v="22"/>
    <x v="35"/>
    <x v="0"/>
    <s v="2 week"/>
    <s v="2 weeks"/>
    <s v="Lung"/>
    <s v="Fibrosis incidence"/>
    <s v="Rat"/>
    <s v="Wistar"/>
    <x v="1"/>
    <s v="na"/>
    <s v="na"/>
    <s v="NA"/>
    <s v="NA"/>
    <s v="mg/m3"/>
    <s v="Y"/>
    <s v="Y"/>
    <s v="N"/>
    <m/>
    <m/>
    <s v=""/>
    <s v=""/>
    <s v=""/>
    <m/>
    <m/>
    <m/>
    <x v="7"/>
    <s v="Y"/>
    <m/>
    <s v="NTP_fibrosis_noael_loael_bmd_bmdl.xlsx"/>
    <x v="2"/>
    <x v="0"/>
    <m/>
    <m/>
    <s v="N"/>
    <n v="0"/>
  </r>
  <r>
    <n v="153"/>
    <x v="0"/>
    <s v="fibrosis_combined_pods"/>
    <s v="1309-64-4"/>
    <m/>
    <x v="19"/>
    <m/>
    <x v="22"/>
    <x v="35"/>
    <x v="0"/>
    <s v="2 year"/>
    <s v="2 years"/>
    <s v="Lung"/>
    <s v="Fibrosis incidence"/>
    <s v="Mouse"/>
    <s v="B6C3F1"/>
    <x v="0"/>
    <s v="na"/>
    <n v="3"/>
    <n v="0.91052"/>
    <n v="0.649451"/>
    <s v="mg/m3"/>
    <s v="N"/>
    <s v="N"/>
    <s v="N"/>
    <m/>
    <m/>
    <n v="649.45100000000002"/>
    <s v=""/>
    <s v=""/>
    <m/>
    <m/>
    <m/>
    <x v="1"/>
    <s v=""/>
    <m/>
    <s v="NTP_fibrosis_noael_loael_bmd_bmdl.xlsx"/>
    <x v="2"/>
    <x v="0"/>
    <m/>
    <m/>
    <s v="N"/>
    <n v="3"/>
  </r>
  <r>
    <n v="154"/>
    <x v="0"/>
    <s v="fibrosis_combined_pods"/>
    <s v="1309-64-4"/>
    <m/>
    <x v="19"/>
    <m/>
    <x v="22"/>
    <x v="35"/>
    <x v="0"/>
    <s v="2 year"/>
    <s v="2 years"/>
    <s v="Lung"/>
    <s v="Fibrosis incidence"/>
    <s v="Mouse"/>
    <s v="B6C3F1"/>
    <x v="1"/>
    <s v="na"/>
    <n v="3"/>
    <n v="0.44513000000000003"/>
    <n v="0.33743299999999998"/>
    <s v="mg/m3"/>
    <s v="N"/>
    <s v="N"/>
    <s v="N"/>
    <m/>
    <m/>
    <n v="337.43299999999999"/>
    <s v=""/>
    <s v=""/>
    <m/>
    <m/>
    <m/>
    <x v="1"/>
    <s v=""/>
    <m/>
    <s v="NTP_fibrosis_noael_loael_bmd_bmdl.xlsx"/>
    <x v="2"/>
    <x v="0"/>
    <m/>
    <m/>
    <s v="N"/>
    <n v="3"/>
  </r>
  <r>
    <n v="155"/>
    <x v="0"/>
    <s v="fibrosis_combined_pods"/>
    <s v="1309-64-4"/>
    <m/>
    <x v="19"/>
    <m/>
    <x v="22"/>
    <x v="35"/>
    <x v="0"/>
    <s v="2 year"/>
    <s v="2 years"/>
    <s v="Lung"/>
    <s v="Fibrosis incidence"/>
    <s v="Rat"/>
    <s v="Wistar"/>
    <x v="0"/>
    <s v="na"/>
    <n v="3"/>
    <n v="5.0280400000000001E-3"/>
    <n v="5.2830300000000004E-4"/>
    <s v="mg/m3"/>
    <s v="N"/>
    <s v="N"/>
    <s v="N"/>
    <m/>
    <m/>
    <n v="0.52830300000000008"/>
    <s v=""/>
    <s v=""/>
    <m/>
    <m/>
    <m/>
    <x v="4"/>
    <s v=""/>
    <m/>
    <s v="NTP_fibrosis_noael_loael_bmd_bmdl.xlsx"/>
    <x v="2"/>
    <x v="0"/>
    <m/>
    <m/>
    <s v="N"/>
    <n v="5"/>
  </r>
  <r>
    <n v="156"/>
    <x v="0"/>
    <s v="fibrosis_combined_pods"/>
    <s v="1309-64-4"/>
    <m/>
    <x v="19"/>
    <m/>
    <x v="22"/>
    <x v="35"/>
    <x v="0"/>
    <s v="2 year"/>
    <s v="2 years"/>
    <s v="Lung"/>
    <s v="Fibrosis incidence"/>
    <s v="Rat"/>
    <s v="Wistar"/>
    <x v="1"/>
    <s v="na"/>
    <n v="3"/>
    <n v="1.06379E-2"/>
    <n v="2.4917199999999998E-3"/>
    <s v="mg/m3"/>
    <s v="N"/>
    <s v="N"/>
    <s v="N"/>
    <m/>
    <m/>
    <n v="2.4917199999999999"/>
    <s v=""/>
    <s v=""/>
    <m/>
    <m/>
    <m/>
    <x v="4"/>
    <s v=""/>
    <m/>
    <s v="NTP_fibrosis_noael_loael_bmd_bmdl.xlsx"/>
    <x v="2"/>
    <x v="0"/>
    <m/>
    <m/>
    <s v="N"/>
    <n v="5"/>
  </r>
  <r>
    <n v="157"/>
    <x v="0"/>
    <s v="fibrosis_noael_loael_20240812.xlsx"/>
    <s v="1313-27-5"/>
    <m/>
    <x v="19"/>
    <m/>
    <x v="23"/>
    <x v="36"/>
    <x v="0"/>
    <s v="2 year"/>
    <s v="2 years"/>
    <s v="Lung"/>
    <s v="Fibrosis incidence"/>
    <s v="Mouse"/>
    <s v="B6C3F1"/>
    <x v="0"/>
    <n v="100"/>
    <s v="na"/>
    <s v="NA"/>
    <s v="NA"/>
    <s v="mg/m3"/>
    <s v="N"/>
    <s v="N"/>
    <s v="N"/>
    <s v="N"/>
    <s v="Units conversion needed;"/>
    <s v=""/>
    <n v="100000"/>
    <s v=""/>
    <m/>
    <s v="band A"/>
    <m/>
    <x v="6"/>
    <s v=""/>
    <m/>
    <s v="NTP_fibrosis_noael_loael_bmd_bmdl.xlsx"/>
    <x v="2"/>
    <x v="0"/>
    <m/>
    <m/>
    <s v="N"/>
    <n v="1"/>
  </r>
  <r>
    <n v="158"/>
    <x v="0"/>
    <s v="fibrosis_noael_loael_20240812.xlsx"/>
    <s v="1313-27-5"/>
    <m/>
    <x v="19"/>
    <m/>
    <x v="23"/>
    <x v="36"/>
    <x v="0"/>
    <s v="2 year"/>
    <s v="2 years"/>
    <s v="Lung"/>
    <s v="Fibrosis incidence"/>
    <s v="Mouse"/>
    <s v="B6C3F1"/>
    <x v="1"/>
    <n v="100"/>
    <s v="na"/>
    <s v="NA"/>
    <s v="NA"/>
    <s v="mg/m3"/>
    <s v="N"/>
    <s v="N"/>
    <s v="N"/>
    <s v="N"/>
    <s v="Units conversion needed;"/>
    <s v=""/>
    <n v="100000"/>
    <s v=""/>
    <m/>
    <s v="band A"/>
    <m/>
    <x v="6"/>
    <s v=""/>
    <m/>
    <s v="NTP_fibrosis_noael_loael_bmd_bmdl.xlsx"/>
    <x v="2"/>
    <x v="0"/>
    <m/>
    <m/>
    <s v="N"/>
    <n v="1"/>
  </r>
  <r>
    <n v="159"/>
    <x v="0"/>
    <s v="fibrosis_noael_loael_20240812.xlsx"/>
    <s v="1313-27-5"/>
    <m/>
    <x v="19"/>
    <m/>
    <x v="23"/>
    <x v="36"/>
    <x v="0"/>
    <s v="2 year"/>
    <s v="2 years"/>
    <s v="Lung"/>
    <s v="Fibrosis incidence"/>
    <s v="Rat"/>
    <s v="F 344/N"/>
    <x v="0"/>
    <n v="100"/>
    <s v="na"/>
    <s v="NA"/>
    <s v="NA"/>
    <s v="mg/m3"/>
    <s v="N"/>
    <s v="N"/>
    <s v="N"/>
    <s v="N"/>
    <s v="Units conversion needed;"/>
    <s v=""/>
    <n v="100000"/>
    <s v=""/>
    <m/>
    <s v="band A"/>
    <m/>
    <x v="6"/>
    <s v=""/>
    <m/>
    <s v="NTP_fibrosis_noael_loael_bmd_bmdl.xlsx"/>
    <x v="2"/>
    <x v="0"/>
    <m/>
    <m/>
    <s v="N"/>
    <n v="1"/>
  </r>
  <r>
    <n v="160"/>
    <x v="0"/>
    <s v="fibrosis_combined_pods"/>
    <s v="1313-27-5"/>
    <m/>
    <x v="19"/>
    <m/>
    <x v="23"/>
    <x v="36"/>
    <x v="0"/>
    <s v="2 year"/>
    <s v="2 years"/>
    <s v="Lung"/>
    <s v="Fibrosis incidence"/>
    <s v="Rat"/>
    <s v="F 344/N"/>
    <x v="1"/>
    <n v="100"/>
    <s v="na"/>
    <s v="NA"/>
    <s v="NA"/>
    <s v="mg/m3"/>
    <s v="N"/>
    <s v="N"/>
    <s v="N"/>
    <m/>
    <m/>
    <s v=""/>
    <n v="100000"/>
    <s v=""/>
    <m/>
    <m/>
    <m/>
    <x v="6"/>
    <s v=""/>
    <m/>
    <s v="NTP_fibrosis_noael_loael_bmd_bmdl.xlsx"/>
    <x v="2"/>
    <x v="0"/>
    <m/>
    <m/>
    <s v="N"/>
    <n v="1"/>
  </r>
  <r>
    <n v="161"/>
    <x v="0"/>
    <s v="fibrosis_combined_pods"/>
    <s v="1313-99-1"/>
    <m/>
    <x v="19"/>
    <s v="Y"/>
    <x v="20"/>
    <x v="37"/>
    <x v="0"/>
    <s v="2 year"/>
    <s v="2 years"/>
    <s v="Lung"/>
    <s v="Fibrosis incidence"/>
    <s v="Mouse"/>
    <s v="B6C3F1"/>
    <x v="0"/>
    <n v="5"/>
    <s v="na"/>
    <n v="7.0650500000000003"/>
    <n v="4.8677999999999999"/>
    <s v="mg/m3"/>
    <s v="N"/>
    <s v="N"/>
    <s v="N"/>
    <m/>
    <m/>
    <n v="4867.8"/>
    <n v="5000"/>
    <s v=""/>
    <m/>
    <m/>
    <m/>
    <x v="0"/>
    <s v=""/>
    <m/>
    <s v="NTP_fibrosis_noael_loael_bmd_bmdl.xlsx"/>
    <x v="2"/>
    <x v="0"/>
    <m/>
    <m/>
    <s v="N"/>
    <n v="2"/>
  </r>
  <r>
    <n v="162"/>
    <x v="0"/>
    <s v="fibrosis_combined_pods"/>
    <s v="1313-99-1"/>
    <m/>
    <x v="19"/>
    <s v="Y"/>
    <x v="20"/>
    <x v="37"/>
    <x v="0"/>
    <s v="2 year"/>
    <s v="2 years"/>
    <s v="Lung"/>
    <s v="Fibrosis incidence"/>
    <s v="Mouse"/>
    <s v="B6C3F1"/>
    <x v="1"/>
    <n v="5"/>
    <s v="na"/>
    <s v="NA"/>
    <s v="NA"/>
    <s v="mg/m3"/>
    <s v="N"/>
    <s v="N"/>
    <s v="N"/>
    <m/>
    <m/>
    <s v=""/>
    <n v="5000"/>
    <s v=""/>
    <m/>
    <m/>
    <m/>
    <x v="0"/>
    <s v=""/>
    <m/>
    <s v="NTP_fibrosis_noael_loael_bmd_bmdl.xlsx"/>
    <x v="2"/>
    <x v="0"/>
    <m/>
    <m/>
    <s v="N"/>
    <n v="2"/>
  </r>
  <r>
    <n v="163"/>
    <x v="0"/>
    <s v="fibrosis_combined_pods"/>
    <s v="1313-99-1"/>
    <m/>
    <x v="19"/>
    <s v="Y"/>
    <x v="20"/>
    <x v="37"/>
    <x v="0"/>
    <s v="2 year"/>
    <s v="2 years"/>
    <s v="Lung"/>
    <s v="Fibrosis incidence"/>
    <s v="Rat"/>
    <s v="F 344/N"/>
    <x v="0"/>
    <n v="2.5"/>
    <s v="na"/>
    <s v="NA"/>
    <s v="NA"/>
    <s v="mg/m3"/>
    <s v="N"/>
    <s v="N"/>
    <s v="N"/>
    <m/>
    <m/>
    <s v=""/>
    <n v="2500"/>
    <s v=""/>
    <m/>
    <m/>
    <m/>
    <x v="1"/>
    <s v=""/>
    <m/>
    <s v="NTP_fibrosis_noael_loael_bmd_bmdl.xlsx"/>
    <x v="2"/>
    <x v="0"/>
    <m/>
    <m/>
    <s v="N"/>
    <n v="3"/>
  </r>
  <r>
    <n v="164"/>
    <x v="0"/>
    <s v="fibrosis_noael_loael_20240812.xlsx"/>
    <s v="1313-99-1"/>
    <m/>
    <x v="19"/>
    <s v="Y"/>
    <x v="20"/>
    <x v="37"/>
    <x v="0"/>
    <s v="2 year"/>
    <s v="2 years"/>
    <s v="Lung"/>
    <s v="Fibrosis incidence"/>
    <s v="Rat"/>
    <s v="F 344/N"/>
    <x v="1"/>
    <n v="2.5"/>
    <s v="na"/>
    <s v="NA"/>
    <s v="NA"/>
    <s v="mg/m3"/>
    <s v="N"/>
    <s v="N"/>
    <s v="N"/>
    <s v="N"/>
    <s v="Units conversion needed;"/>
    <s v=""/>
    <n v="2500"/>
    <s v=""/>
    <m/>
    <s v="band C"/>
    <m/>
    <x v="1"/>
    <s v=""/>
    <m/>
    <s v="NTP_fibrosis_noael_loael_bmd_bmdl.xlsx"/>
    <x v="2"/>
    <x v="0"/>
    <m/>
    <m/>
    <s v="N"/>
    <n v="3"/>
  </r>
  <r>
    <n v="165"/>
    <x v="0"/>
    <s v="fibrosis_noael_loael_20240812.xlsx"/>
    <s v="1314-62-1"/>
    <m/>
    <x v="19"/>
    <m/>
    <x v="24"/>
    <x v="38"/>
    <x v="0"/>
    <s v="3 month"/>
    <s v="3 months"/>
    <s v="Lung"/>
    <s v="Fibrosis incidence"/>
    <s v="Mouse"/>
    <s v="B6C3F1"/>
    <x v="0"/>
    <n v="16"/>
    <s v="na"/>
    <s v="NA"/>
    <s v="NA"/>
    <s v="mg/m3"/>
    <s v="N"/>
    <s v="N"/>
    <s v="N"/>
    <s v="N"/>
    <s v="Units conversion needed;"/>
    <s v=""/>
    <n v="16000"/>
    <s v=""/>
    <m/>
    <s v="band B"/>
    <m/>
    <x v="0"/>
    <s v=""/>
    <m/>
    <s v="NTP_fibrosis_noael_loael_bmd_bmdl.xlsx"/>
    <x v="2"/>
    <x v="0"/>
    <m/>
    <m/>
    <s v="N"/>
    <n v="2"/>
  </r>
  <r>
    <n v="166"/>
    <x v="0"/>
    <s v="fibrosis_noael_loael_20240812.xlsx"/>
    <s v="1314-62-1"/>
    <m/>
    <x v="19"/>
    <m/>
    <x v="24"/>
    <x v="38"/>
    <x v="0"/>
    <s v="3 month"/>
    <s v="3 months"/>
    <s v="Lung"/>
    <s v="Fibrosis incidence"/>
    <s v="Mouse"/>
    <s v="B6C3F1"/>
    <x v="1"/>
    <n v="16"/>
    <s v="na"/>
    <s v="NA"/>
    <s v="NA"/>
    <s v="mg/m3"/>
    <s v="N"/>
    <s v="N"/>
    <s v="N"/>
    <s v="N"/>
    <s v="Units conversion needed;"/>
    <s v=""/>
    <n v="16000"/>
    <s v=""/>
    <m/>
    <s v="band B"/>
    <m/>
    <x v="0"/>
    <s v=""/>
    <m/>
    <s v="NTP_fibrosis_noael_loael_bmd_bmdl.xlsx"/>
    <x v="2"/>
    <x v="0"/>
    <m/>
    <m/>
    <s v="N"/>
    <n v="2"/>
  </r>
  <r>
    <n v="167"/>
    <x v="0"/>
    <s v="fibrosis_combined_pods"/>
    <s v="1314-62-1"/>
    <m/>
    <x v="19"/>
    <m/>
    <x v="24"/>
    <x v="38"/>
    <x v="0"/>
    <s v="3 month"/>
    <s v="3 months"/>
    <s v="Lung"/>
    <s v="Fibrosis incidence"/>
    <s v="Rat"/>
    <s v="F 344/N"/>
    <x v="1"/>
    <n v="2"/>
    <n v="4"/>
    <n v="1.9118900000000001"/>
    <n v="1.44231"/>
    <s v="mg/m3"/>
    <s v="N"/>
    <s v="N"/>
    <s v="N"/>
    <m/>
    <m/>
    <n v="1442.31"/>
    <n v="2000"/>
    <s v=""/>
    <m/>
    <m/>
    <m/>
    <x v="1"/>
    <s v=""/>
    <m/>
    <s v="NTP_fibrosis_noael_loael_bmd_bmdl.xlsx"/>
    <x v="2"/>
    <x v="0"/>
    <m/>
    <m/>
    <s v="N"/>
    <n v="3"/>
  </r>
  <r>
    <n v="168"/>
    <x v="0"/>
    <s v="fibrosis_combined_pods"/>
    <s v="1314-62-1"/>
    <m/>
    <x v="19"/>
    <m/>
    <x v="24"/>
    <x v="38"/>
    <x v="0"/>
    <s v="3 month"/>
    <s v="3 months"/>
    <s v="Lung"/>
    <s v="Fibrosis incidence"/>
    <s v="Rat"/>
    <s v="F 344/N"/>
    <x v="0"/>
    <s v="NA"/>
    <n v="4"/>
    <n v="2.6505999999999998"/>
    <n v="1.9557"/>
    <s v="mg/m3"/>
    <s v="N"/>
    <s v="N"/>
    <s v="N"/>
    <m/>
    <m/>
    <n v="1955.7"/>
    <s v=""/>
    <s v=""/>
    <m/>
    <m/>
    <m/>
    <x v="1"/>
    <s v=""/>
    <m/>
    <s v="NTP_fibrosis_noael_loael_bmd_bmdl.xlsx"/>
    <x v="2"/>
    <x v="0"/>
    <m/>
    <m/>
    <s v="N"/>
    <n v="3"/>
  </r>
  <r>
    <n v="169"/>
    <x v="0"/>
    <s v="fibrosis_combined_pods"/>
    <s v="1314-62-1"/>
    <m/>
    <x v="19"/>
    <m/>
    <x v="24"/>
    <x v="38"/>
    <x v="0"/>
    <s v="2 year"/>
    <s v="2 years"/>
    <s v="Lung"/>
    <s v="Fibrosis incidence"/>
    <s v="Mouse"/>
    <s v="B6C3F1"/>
    <x v="0"/>
    <n v="2"/>
    <n v="4"/>
    <n v="2.6666099999999999"/>
    <n v="1.74444"/>
    <s v="mg/m3"/>
    <s v="N"/>
    <s v="N"/>
    <s v="N"/>
    <m/>
    <m/>
    <n v="1744.44"/>
    <n v="2000"/>
    <s v=""/>
    <m/>
    <m/>
    <m/>
    <x v="1"/>
    <s v=""/>
    <m/>
    <s v="NTP_fibrosis_noael_loael_bmd_bmdl.xlsx"/>
    <x v="2"/>
    <x v="0"/>
    <m/>
    <m/>
    <s v="N"/>
    <n v="3"/>
  </r>
  <r>
    <n v="170"/>
    <x v="0"/>
    <s v="fibrosis_combined_pods"/>
    <s v="1314-62-1"/>
    <m/>
    <x v="19"/>
    <m/>
    <x v="24"/>
    <x v="38"/>
    <x v="0"/>
    <s v="2 year"/>
    <s v="2 years"/>
    <s v="Lung"/>
    <s v="Fibrosis incidence"/>
    <s v="Mouse"/>
    <s v="B6C3F1"/>
    <x v="1"/>
    <n v="1"/>
    <n v="2"/>
    <n v="1.35351"/>
    <n v="0.87787700000000002"/>
    <s v="mg/m3"/>
    <s v="N"/>
    <s v="N"/>
    <s v="N"/>
    <m/>
    <m/>
    <n v="877.87700000000007"/>
    <n v="1000"/>
    <s v=""/>
    <m/>
    <m/>
    <m/>
    <x v="1"/>
    <s v=""/>
    <m/>
    <s v="NTP_fibrosis_noael_loael_bmd_bmdl.xlsx"/>
    <x v="2"/>
    <x v="0"/>
    <m/>
    <m/>
    <s v="N"/>
    <n v="3"/>
  </r>
  <r>
    <n v="171"/>
    <x v="0"/>
    <s v="fibrosis_combined_pods"/>
    <s v="1314-62-1"/>
    <m/>
    <x v="19"/>
    <m/>
    <x v="24"/>
    <x v="38"/>
    <x v="0"/>
    <s v="2 year"/>
    <s v="2 years"/>
    <s v="Lung"/>
    <s v="Fibrosis incidence"/>
    <s v="Rat"/>
    <s v="F 344/N"/>
    <x v="0"/>
    <n v="1"/>
    <n v="2"/>
    <n v="-99"/>
    <n v="-99"/>
    <s v="mg/m3"/>
    <s v="N"/>
    <s v="N"/>
    <s v="N"/>
    <m/>
    <m/>
    <s v=""/>
    <n v="1000"/>
    <s v=""/>
    <m/>
    <m/>
    <m/>
    <x v="1"/>
    <s v=""/>
    <m/>
    <s v="NTP_fibrosis_noael_loael_bmd_bmdl.xlsx"/>
    <x v="2"/>
    <x v="0"/>
    <m/>
    <m/>
    <s v="N"/>
    <n v="3"/>
  </r>
  <r>
    <n v="172"/>
    <x v="0"/>
    <s v="fibrosis_combined_pods"/>
    <s v="1314-62-1"/>
    <m/>
    <x v="19"/>
    <m/>
    <x v="24"/>
    <x v="38"/>
    <x v="0"/>
    <s v="2 year"/>
    <s v="2 years"/>
    <s v="Lung"/>
    <s v="Fibrosis incidence"/>
    <s v="Rat"/>
    <s v="F 344/N"/>
    <x v="1"/>
    <n v="0.5"/>
    <n v="1"/>
    <n v="0.62308399999999997"/>
    <n v="0.42810700000000002"/>
    <s v="mg/m3"/>
    <s v="N"/>
    <s v="N"/>
    <s v="N"/>
    <m/>
    <m/>
    <n v="428.10700000000003"/>
    <n v="500"/>
    <s v=""/>
    <m/>
    <m/>
    <m/>
    <x v="1"/>
    <s v=""/>
    <m/>
    <s v="NTP_fibrosis_noael_loael_bmd_bmdl.xlsx"/>
    <x v="2"/>
    <x v="0"/>
    <m/>
    <m/>
    <s v="N"/>
    <n v="3"/>
  </r>
  <r>
    <n v="173"/>
    <x v="0"/>
    <s v="fibrosis_combined_pods"/>
    <s v="13765-19-0"/>
    <m/>
    <x v="19"/>
    <m/>
    <x v="25"/>
    <x v="39"/>
    <x v="0"/>
    <s v="2 year"/>
    <s v="2 years"/>
    <s v="Lung"/>
    <s v="Fibrosis incidence"/>
    <s v="Rat"/>
    <s v="Sprague"/>
    <x v="1"/>
    <n v="20"/>
    <s v="NA"/>
    <n v="-99"/>
    <n v="-99"/>
    <s v="mg/m3"/>
    <s v="N"/>
    <s v="N"/>
    <s v="N"/>
    <m/>
    <m/>
    <s v=""/>
    <n v="20000"/>
    <s v=""/>
    <m/>
    <m/>
    <m/>
    <x v="0"/>
    <s v=""/>
    <m/>
    <s v="NTP_fibrosis_noael_loael_bmd_bmdl.xlsx"/>
    <x v="2"/>
    <x v="0"/>
    <m/>
    <m/>
    <s v="N"/>
    <n v="2"/>
  </r>
  <r>
    <n v="174"/>
    <x v="1"/>
    <s v="fibrosis_combined_pods"/>
    <s v="13765-19-0"/>
    <m/>
    <x v="19"/>
    <m/>
    <x v="25"/>
    <x v="39"/>
    <x v="0"/>
    <s v="2 year"/>
    <s v="2 years"/>
    <s v="Lung"/>
    <s v="Fibrosis incidence"/>
    <s v="Hamster"/>
    <s v="Syrian"/>
    <x v="1"/>
    <n v="20"/>
    <s v="NA"/>
    <n v="-99"/>
    <n v="-99"/>
    <s v="mg/m3"/>
    <s v="N"/>
    <s v="N"/>
    <s v="N"/>
    <m/>
    <m/>
    <s v=""/>
    <n v="20000"/>
    <s v=""/>
    <m/>
    <m/>
    <m/>
    <x v="0"/>
    <s v=""/>
    <m/>
    <s v="NTP_fibrosis_noael_loael_bmd_bmdl.xlsx"/>
    <x v="2"/>
    <x v="0"/>
    <m/>
    <m/>
    <s v="N"/>
    <n v="2"/>
  </r>
  <r>
    <n v="175"/>
    <x v="0"/>
    <s v="fibrosis_noael_loael_20240812.xlsx"/>
    <s v="14807-96-6"/>
    <m/>
    <x v="19"/>
    <m/>
    <x v="26"/>
    <x v="40"/>
    <x v="0"/>
    <s v="2 year"/>
    <s v="2 years"/>
    <s v="Lung"/>
    <s v="Fibrosis incidence"/>
    <s v="Mouse"/>
    <s v="B6C3F1"/>
    <x v="0"/>
    <n v="18"/>
    <s v="NA"/>
    <s v="NA"/>
    <s v="NA"/>
    <s v="mg/m3"/>
    <s v="N"/>
    <s v="N"/>
    <s v="N"/>
    <s v="N"/>
    <s v="Units conversion needed;"/>
    <s v=""/>
    <n v="18000"/>
    <s v=""/>
    <m/>
    <s v="band B"/>
    <m/>
    <x v="0"/>
    <s v=""/>
    <m/>
    <s v="NTP_fibrosis_noael_loael_bmd_bmdl.xlsx"/>
    <x v="2"/>
    <x v="0"/>
    <m/>
    <m/>
    <s v="N"/>
    <n v="2"/>
  </r>
  <r>
    <n v="176"/>
    <x v="0"/>
    <s v="fibrosis_noael_loael_20240812.xlsx"/>
    <s v="14807-96-6"/>
    <m/>
    <x v="19"/>
    <m/>
    <x v="26"/>
    <x v="40"/>
    <x v="0"/>
    <s v="2 year"/>
    <s v="2 years"/>
    <s v="Lung"/>
    <s v="Fibrosis incidence"/>
    <s v="Mouse"/>
    <s v="B6C3F1"/>
    <x v="1"/>
    <n v="18"/>
    <s v="NA"/>
    <s v="NA"/>
    <s v="NA"/>
    <s v="mg/m3"/>
    <s v="N"/>
    <s v="N"/>
    <s v="N"/>
    <s v="N"/>
    <s v="Units conversion needed;"/>
    <s v=""/>
    <n v="18000"/>
    <s v=""/>
    <m/>
    <s v="band B"/>
    <m/>
    <x v="0"/>
    <s v=""/>
    <m/>
    <s v="NTP_fibrosis_noael_loael_bmd_bmdl.xlsx"/>
    <x v="2"/>
    <x v="0"/>
    <m/>
    <m/>
    <s v="N"/>
    <n v="2"/>
  </r>
  <r>
    <n v="177"/>
    <x v="0"/>
    <s v="fibrosis_combined_pods"/>
    <s v="14807-96-6"/>
    <m/>
    <x v="19"/>
    <m/>
    <x v="26"/>
    <x v="40"/>
    <x v="0"/>
    <s v="2 year"/>
    <s v="2 years"/>
    <s v="Lung"/>
    <s v="Fibrosis incidence"/>
    <s v="Rat"/>
    <s v="F 344/N"/>
    <x v="0"/>
    <s v="NA"/>
    <n v="6"/>
    <n v="0.89480700000000002"/>
    <n v="0.71142700000000003"/>
    <s v="mg/m3"/>
    <s v="N"/>
    <s v="N"/>
    <s v="N"/>
    <m/>
    <m/>
    <n v="711.42700000000002"/>
    <s v=""/>
    <s v=""/>
    <m/>
    <m/>
    <m/>
    <x v="1"/>
    <s v=""/>
    <m/>
    <s v="NTP_fibrosis_noael_loael_bmd_bmdl.xlsx"/>
    <x v="2"/>
    <x v="0"/>
    <m/>
    <m/>
    <s v="N"/>
    <n v="3"/>
  </r>
  <r>
    <n v="178"/>
    <x v="0"/>
    <s v="fibrosis_combined_pods"/>
    <s v="14807-96-6"/>
    <m/>
    <x v="19"/>
    <m/>
    <x v="26"/>
    <x v="40"/>
    <x v="0"/>
    <s v="2 year"/>
    <s v="2 years"/>
    <s v="Lung"/>
    <s v="Fibrosis incidence"/>
    <s v="Rat"/>
    <s v="F 344/N"/>
    <x v="1"/>
    <s v="NA"/>
    <n v="6"/>
    <n v="1.8124899999999999"/>
    <n v="1.40947"/>
    <s v="mg/m3"/>
    <s v="N"/>
    <s v="N"/>
    <s v="N"/>
    <m/>
    <m/>
    <n v="1409.47"/>
    <s v=""/>
    <s v=""/>
    <m/>
    <m/>
    <m/>
    <x v="1"/>
    <s v=""/>
    <m/>
    <s v="NTP_fibrosis_noael_loael_bmd_bmdl.xlsx"/>
    <x v="2"/>
    <x v="0"/>
    <m/>
    <m/>
    <s v="N"/>
    <n v="3"/>
  </r>
  <r>
    <n v="179"/>
    <x v="0"/>
    <s v="fibrosis_combined_pods"/>
    <s v="22398-80-7"/>
    <m/>
    <x v="19"/>
    <m/>
    <x v="27"/>
    <x v="41"/>
    <x v="0"/>
    <s v="3 month"/>
    <s v="3 months"/>
    <s v="Lung"/>
    <s v="Fibrosis incidence"/>
    <s v="Mouse"/>
    <s v="B6C3F1"/>
    <x v="0"/>
    <s v="NA"/>
    <n v="1"/>
    <n v="7.9278500000000002E-3"/>
    <n v="8.1861900000000003E-4"/>
    <s v="mg/m3"/>
    <s v="N"/>
    <s v="N"/>
    <s v="N"/>
    <m/>
    <m/>
    <n v="0.81861899999999999"/>
    <s v=""/>
    <s v=""/>
    <m/>
    <m/>
    <m/>
    <x v="4"/>
    <s v=""/>
    <m/>
    <s v="NTP_fibrosis_noael_loael_bmd_bmdl.xlsx"/>
    <x v="2"/>
    <x v="0"/>
    <m/>
    <m/>
    <s v="Y"/>
    <n v="5"/>
  </r>
  <r>
    <n v="180"/>
    <x v="0"/>
    <s v="fibrosis_combined_pods"/>
    <s v="22398-80-7"/>
    <m/>
    <x v="19"/>
    <m/>
    <x v="27"/>
    <x v="41"/>
    <x v="0"/>
    <s v="3 month"/>
    <s v="3 months"/>
    <s v="Lung"/>
    <s v="Fibrosis incidence"/>
    <s v="Mouse"/>
    <s v="B6C3F1"/>
    <x v="1"/>
    <s v="NA"/>
    <n v="1"/>
    <n v="-99"/>
    <n v="-99"/>
    <s v="mg/m3"/>
    <s v="N"/>
    <s v="N"/>
    <s v="Y"/>
    <m/>
    <m/>
    <s v=""/>
    <s v=""/>
    <n v="100"/>
    <m/>
    <m/>
    <m/>
    <x v="3"/>
    <s v=""/>
    <m/>
    <s v="NTP_fibrosis_noael_loael_bmd_bmdl.xlsx"/>
    <x v="2"/>
    <x v="0"/>
    <m/>
    <m/>
    <s v="Y"/>
    <n v="4"/>
  </r>
  <r>
    <n v="181"/>
    <x v="0"/>
    <s v="fibrosis_combined_pods"/>
    <s v="22398-80-7"/>
    <m/>
    <x v="19"/>
    <m/>
    <x v="27"/>
    <x v="41"/>
    <x v="0"/>
    <s v="3 month"/>
    <s v="3 months"/>
    <s v="Lung"/>
    <s v="Fibrosis incidence"/>
    <s v="Rat"/>
    <s v="F 344/N"/>
    <x v="0"/>
    <s v="NA"/>
    <n v="3"/>
    <n v="1.53302"/>
    <n v="0.96622399999999997"/>
    <s v="mg/m3"/>
    <s v="N"/>
    <s v="N"/>
    <s v="N"/>
    <m/>
    <m/>
    <n v="966.22399999999993"/>
    <s v=""/>
    <s v=""/>
    <m/>
    <m/>
    <m/>
    <x v="1"/>
    <s v=""/>
    <m/>
    <s v="NTP_fibrosis_noael_loael_bmd_bmdl.xlsx"/>
    <x v="2"/>
    <x v="0"/>
    <m/>
    <m/>
    <s v="Y"/>
    <n v="3"/>
  </r>
  <r>
    <n v="182"/>
    <x v="0"/>
    <s v="fibrosis_combined_pods"/>
    <s v="22398-80-7"/>
    <m/>
    <x v="19"/>
    <m/>
    <x v="27"/>
    <x v="41"/>
    <x v="0"/>
    <s v="3 month"/>
    <s v="3 months"/>
    <s v="Lung"/>
    <s v="Fibrosis incidence"/>
    <s v="Rat"/>
    <s v="F 344/N"/>
    <x v="1"/>
    <s v="NA"/>
    <n v="3"/>
    <n v="0.73979600000000001"/>
    <n v="0.27301300000000001"/>
    <s v="mg/m3"/>
    <s v="N"/>
    <s v="N"/>
    <s v="N"/>
    <m/>
    <m/>
    <n v="273.01300000000003"/>
    <s v=""/>
    <s v=""/>
    <m/>
    <m/>
    <m/>
    <x v="3"/>
    <s v=""/>
    <m/>
    <s v="NTP_fibrosis_noael_loael_bmd_bmdl.xlsx"/>
    <x v="2"/>
    <x v="0"/>
    <m/>
    <m/>
    <s v="Y"/>
    <n v="4"/>
  </r>
  <r>
    <n v="183"/>
    <x v="0"/>
    <s v="fibrosis_combined_pods"/>
    <s v="22398-80-7"/>
    <m/>
    <x v="19"/>
    <m/>
    <x v="27"/>
    <x v="41"/>
    <x v="0"/>
    <s v="2 year"/>
    <s v="2 years"/>
    <s v="Lung"/>
    <s v="Fibrosis incidence"/>
    <s v="Mouse"/>
    <s v="B6C3F1"/>
    <x v="0"/>
    <s v="NA"/>
    <n v="0.03"/>
    <n v="1.9934900000000001E-4"/>
    <n v="7.5842300000000004E-5"/>
    <s v="mg/m3"/>
    <s v="N"/>
    <s v="N"/>
    <s v="N"/>
    <m/>
    <m/>
    <n v="7.5842300000000001E-2"/>
    <s v=""/>
    <s v=""/>
    <m/>
    <m/>
    <m/>
    <x v="4"/>
    <s v=""/>
    <m/>
    <s v="NTP_fibrosis_noael_loael_bmd_bmdl.xlsx"/>
    <x v="2"/>
    <x v="0"/>
    <m/>
    <m/>
    <s v="Y"/>
    <n v="5"/>
  </r>
  <r>
    <n v="184"/>
    <x v="0"/>
    <s v="fibrosis_combined_pods"/>
    <s v="22398-80-7"/>
    <m/>
    <x v="19"/>
    <m/>
    <x v="27"/>
    <x v="41"/>
    <x v="0"/>
    <s v="2 year"/>
    <s v="2 years"/>
    <s v="Lung"/>
    <s v="Fibrosis incidence"/>
    <s v="Mouse"/>
    <s v="B6C3F1"/>
    <x v="1"/>
    <s v="NA"/>
    <n v="0.03"/>
    <n v="4.8158400000000003E-5"/>
    <n v="5.0651900000000004E-6"/>
    <s v="mg/m3"/>
    <s v="N"/>
    <s v="N"/>
    <s v="N"/>
    <m/>
    <m/>
    <n v="5.0651900000000007E-3"/>
    <s v=""/>
    <s v=""/>
    <m/>
    <m/>
    <m/>
    <x v="4"/>
    <s v=""/>
    <m/>
    <s v="NTP_fibrosis_noael_loael_bmd_bmdl.xlsx"/>
    <x v="2"/>
    <x v="0"/>
    <m/>
    <m/>
    <s v="Y"/>
    <n v="5"/>
  </r>
  <r>
    <n v="185"/>
    <x v="0"/>
    <s v="fibrosis_combined_pods"/>
    <s v="22398-80-7"/>
    <m/>
    <x v="19"/>
    <m/>
    <x v="27"/>
    <x v="41"/>
    <x v="0"/>
    <s v="2 year"/>
    <s v="2 years"/>
    <s v="Lung"/>
    <s v="Fibrosis incidence"/>
    <s v="Rat"/>
    <s v="F 344/N"/>
    <x v="0"/>
    <s v="NA"/>
    <n v="0.03"/>
    <n v="1.4780199999999999E-4"/>
    <n v="4.7344800000000001E-5"/>
    <s v="mg/m3"/>
    <s v="N"/>
    <s v="N"/>
    <s v="N"/>
    <m/>
    <m/>
    <n v="4.7344799999999999E-2"/>
    <s v=""/>
    <s v=""/>
    <m/>
    <m/>
    <m/>
    <x v="4"/>
    <s v=""/>
    <m/>
    <s v="NTP_fibrosis_noael_loael_bmd_bmdl.xlsx"/>
    <x v="2"/>
    <x v="0"/>
    <m/>
    <m/>
    <s v="Y"/>
    <n v="5"/>
  </r>
  <r>
    <n v="186"/>
    <x v="0"/>
    <s v="fibrosis_combined_pods"/>
    <s v="22398-80-7"/>
    <m/>
    <x v="19"/>
    <m/>
    <x v="27"/>
    <x v="41"/>
    <x v="0"/>
    <s v="2 year"/>
    <s v="2 years"/>
    <s v="Lung"/>
    <s v="Fibrosis incidence"/>
    <s v="Rat"/>
    <s v="F 344/N"/>
    <x v="1"/>
    <s v="NA"/>
    <n v="0.03"/>
    <n v="8.0790099999999998E-4"/>
    <n v="5.1393700000000001E-4"/>
    <s v="mg/m3"/>
    <s v="N"/>
    <s v="N"/>
    <s v="N"/>
    <m/>
    <m/>
    <n v="0.51393699999999998"/>
    <s v=""/>
    <s v=""/>
    <m/>
    <m/>
    <m/>
    <x v="4"/>
    <s v=""/>
    <m/>
    <s v="NTP_fibrosis_noael_loael_bmd_bmdl.xlsx"/>
    <x v="2"/>
    <x v="0"/>
    <m/>
    <m/>
    <s v="Y"/>
    <n v="5"/>
  </r>
  <r>
    <n v="187"/>
    <x v="0"/>
    <s v="fibrosis_combined_pods"/>
    <s v="2698-41-1"/>
    <m/>
    <x v="19"/>
    <m/>
    <x v="28"/>
    <x v="42"/>
    <x v="0"/>
    <s v="2 year"/>
    <s v="2 years"/>
    <s v="Lung"/>
    <s v="Fibrosis incidence"/>
    <s v="Mouse"/>
    <s v="B6C3F1"/>
    <x v="0"/>
    <n v="1.5"/>
    <s v="NA"/>
    <s v="NA"/>
    <s v="NA"/>
    <s v="mg/m3"/>
    <s v="N"/>
    <s v="N"/>
    <s v="N"/>
    <m/>
    <m/>
    <s v=""/>
    <n v="1500"/>
    <s v=""/>
    <m/>
    <m/>
    <m/>
    <x v="1"/>
    <s v=""/>
    <m/>
    <s v="NTP_fibrosis_noael_loael_bmd_bmdl.xlsx"/>
    <x v="2"/>
    <x v="0"/>
    <m/>
    <m/>
    <s v="N"/>
    <n v="3"/>
  </r>
  <r>
    <n v="188"/>
    <x v="0"/>
    <s v="fibrosis_noael_loael_20240812.xlsx"/>
    <s v="2698-41-1"/>
    <m/>
    <x v="19"/>
    <m/>
    <x v="28"/>
    <x v="42"/>
    <x v="0"/>
    <s v="2 year"/>
    <s v="2 years"/>
    <s v="Lung"/>
    <s v="Fibrosis incidence"/>
    <s v="Mouse"/>
    <s v="B6C3F1"/>
    <x v="1"/>
    <n v="1.5"/>
    <s v="NA"/>
    <s v="NA"/>
    <s v="NA"/>
    <s v="mg/m3"/>
    <s v="N"/>
    <s v="N"/>
    <s v="N"/>
    <s v="N"/>
    <s v="Units conversion needed;"/>
    <s v=""/>
    <n v="1500"/>
    <s v=""/>
    <m/>
    <s v="band C"/>
    <m/>
    <x v="1"/>
    <s v=""/>
    <m/>
    <s v="NTP_fibrosis_noael_loael_bmd_bmdl.xlsx"/>
    <x v="2"/>
    <x v="0"/>
    <m/>
    <m/>
    <s v="N"/>
    <n v="3"/>
  </r>
  <r>
    <n v="189"/>
    <x v="0"/>
    <s v="fibrosis_noael_loael_20240812.xlsx"/>
    <s v="2698-41-1"/>
    <m/>
    <x v="19"/>
    <m/>
    <x v="28"/>
    <x v="42"/>
    <x v="0"/>
    <s v="2 year"/>
    <s v="2 years"/>
    <s v="Lung"/>
    <s v="Fibrosis incidence"/>
    <s v="Rat"/>
    <s v="F 344/N"/>
    <x v="0"/>
    <n v="0.75"/>
    <s v="NA"/>
    <s v="NA"/>
    <s v="NA"/>
    <s v="mg/m3"/>
    <s v="N"/>
    <s v="N"/>
    <s v="N"/>
    <s v="N"/>
    <s v="Units conversion needed;"/>
    <s v=""/>
    <n v="750"/>
    <s v=""/>
    <m/>
    <s v="band C"/>
    <m/>
    <x v="1"/>
    <s v=""/>
    <m/>
    <s v="NTP_fibrosis_noael_loael_bmd_bmdl.xlsx"/>
    <x v="2"/>
    <x v="0"/>
    <m/>
    <m/>
    <s v="N"/>
    <n v="3"/>
  </r>
  <r>
    <n v="190"/>
    <x v="0"/>
    <s v="fibrosis_noael_loael_20240812.xlsx"/>
    <s v="2698-41-1"/>
    <m/>
    <x v="19"/>
    <m/>
    <x v="28"/>
    <x v="42"/>
    <x v="0"/>
    <s v="2 year"/>
    <s v="2 years"/>
    <s v="Lung"/>
    <s v="Fibrosis incidence"/>
    <s v="Rat"/>
    <s v="F 344/N"/>
    <x v="1"/>
    <n v="0.75"/>
    <s v="NA"/>
    <s v="NA"/>
    <s v="NA"/>
    <s v="mg/m3"/>
    <s v="N"/>
    <s v="N"/>
    <s v="N"/>
    <s v="N"/>
    <s v="Units conversion needed;"/>
    <s v=""/>
    <n v="750"/>
    <s v=""/>
    <m/>
    <s v="band C"/>
    <m/>
    <x v="1"/>
    <s v=""/>
    <m/>
    <s v="NTP_fibrosis_noael_loael_bmd_bmdl.xlsx"/>
    <x v="2"/>
    <x v="0"/>
    <m/>
    <m/>
    <s v="N"/>
    <n v="3"/>
  </r>
  <r>
    <n v="191"/>
    <x v="1"/>
    <s v="fibrosis_combined_pods"/>
    <s v="643-79-8"/>
    <m/>
    <x v="19"/>
    <m/>
    <x v="29"/>
    <x v="43"/>
    <x v="0"/>
    <s v="3 month"/>
    <s v="3 months"/>
    <s v="Lung"/>
    <s v="Fibrosis incidence"/>
    <s v="Mouse"/>
    <s v="B6C3F1"/>
    <x v="0"/>
    <s v="NA"/>
    <s v="NA"/>
    <s v="NA"/>
    <s v="NA"/>
    <s v="ppm"/>
    <s v="N"/>
    <s v="N"/>
    <s v="N"/>
    <m/>
    <m/>
    <s v=""/>
    <s v=""/>
    <s v=""/>
    <m/>
    <m/>
    <m/>
    <x v="7"/>
    <s v="Y"/>
    <m/>
    <s v="NTP_fibrosis_noael_loael_bmd_bmdl.xlsx"/>
    <x v="2"/>
    <x v="0"/>
    <m/>
    <m/>
    <s v="N"/>
    <n v="0"/>
  </r>
  <r>
    <n v="192"/>
    <x v="1"/>
    <s v="fibrosis_combined_pods"/>
    <s v="643-79-8"/>
    <m/>
    <x v="19"/>
    <m/>
    <x v="29"/>
    <x v="43"/>
    <x v="0"/>
    <s v="3 month"/>
    <s v="3 months"/>
    <s v="Lung"/>
    <s v="Fibrosis incidence"/>
    <s v="Mouse"/>
    <s v="B6C3F1"/>
    <x v="1"/>
    <s v="NA"/>
    <s v="NA"/>
    <s v="NA"/>
    <s v="NA"/>
    <s v="ppm"/>
    <s v="N"/>
    <s v="N"/>
    <s v="N"/>
    <m/>
    <m/>
    <s v=""/>
    <s v=""/>
    <s v=""/>
    <m/>
    <m/>
    <m/>
    <x v="7"/>
    <s v="Y"/>
    <m/>
    <s v="NTP_fibrosis_noael_loael_bmd_bmdl.xlsx"/>
    <x v="2"/>
    <x v="0"/>
    <m/>
    <m/>
    <s v="N"/>
    <n v="0"/>
  </r>
  <r>
    <n v="193"/>
    <x v="1"/>
    <s v="fibrosis_combined_pods"/>
    <s v="643-79-8"/>
    <m/>
    <x v="19"/>
    <m/>
    <x v="29"/>
    <x v="43"/>
    <x v="0"/>
    <s v="3 month"/>
    <s v="3 months"/>
    <s v="Lung"/>
    <s v="Fibrosis incidence"/>
    <s v="Rat"/>
    <s v="HSD"/>
    <x v="0"/>
    <n v="7"/>
    <s v="NA"/>
    <n v="1.3895900000000001"/>
    <n v="0.73653000000000002"/>
    <s v="ppm"/>
    <s v="N"/>
    <s v="N"/>
    <s v="N"/>
    <m/>
    <m/>
    <n v="736.53"/>
    <n v="7000"/>
    <s v=""/>
    <m/>
    <m/>
    <m/>
    <x v="1"/>
    <s v=""/>
    <m/>
    <s v="NTP_fibrosis_noael_loael_bmd_bmdl.xlsx"/>
    <x v="2"/>
    <x v="0"/>
    <m/>
    <m/>
    <s v="N"/>
    <n v="3"/>
  </r>
  <r>
    <n v="194"/>
    <x v="1"/>
    <s v="fibrosis_combined_pods"/>
    <s v="643-79-8"/>
    <m/>
    <x v="19"/>
    <m/>
    <x v="29"/>
    <x v="43"/>
    <x v="0"/>
    <s v="3 month"/>
    <s v="3 months"/>
    <s v="Lung"/>
    <s v="Fibrosis incidence"/>
    <s v="Rat"/>
    <s v="HSD"/>
    <x v="1"/>
    <n v="7"/>
    <s v="NA"/>
    <s v="NA"/>
    <s v="NA"/>
    <s v="ppm"/>
    <s v="N"/>
    <s v="N"/>
    <s v="N"/>
    <m/>
    <m/>
    <s v=""/>
    <n v="7000"/>
    <s v=""/>
    <m/>
    <m/>
    <m/>
    <x v="0"/>
    <s v=""/>
    <m/>
    <s v="NTP_fibrosis_noael_loael_bmd_bmdl.xlsx"/>
    <x v="2"/>
    <x v="0"/>
    <m/>
    <m/>
    <s v="N"/>
    <n v="2"/>
  </r>
  <r>
    <n v="195"/>
    <x v="0"/>
    <s v="fibrosis_combined_pods"/>
    <s v="7440-47-3"/>
    <m/>
    <x v="19"/>
    <m/>
    <x v="30"/>
    <x v="44"/>
    <x v="0"/>
    <s v="2 year"/>
    <s v="2 years"/>
    <s v="Lung"/>
    <s v="Fibrosis incidence"/>
    <s v="Rat"/>
    <s v="Sprague"/>
    <x v="1"/>
    <n v="20"/>
    <s v="NA"/>
    <s v="NA"/>
    <s v="NA"/>
    <s v="mg/m3"/>
    <s v="N"/>
    <s v="N"/>
    <s v="N"/>
    <m/>
    <m/>
    <s v=""/>
    <n v="20000"/>
    <s v=""/>
    <m/>
    <m/>
    <m/>
    <x v="0"/>
    <s v=""/>
    <m/>
    <s v="NTP_fibrosis_noael_loael_bmd_bmdl.xlsx"/>
    <x v="2"/>
    <x v="0"/>
    <m/>
    <m/>
    <s v="N"/>
    <n v="2"/>
  </r>
  <r>
    <n v="196"/>
    <x v="1"/>
    <s v="fibrosis_combined_pods"/>
    <s v="7440-47-3"/>
    <m/>
    <x v="19"/>
    <m/>
    <x v="30"/>
    <x v="44"/>
    <x v="0"/>
    <s v="2 year"/>
    <s v="2 years"/>
    <s v="Lung"/>
    <s v="Fibrosis incidence"/>
    <s v="Hamster"/>
    <s v="Syrian"/>
    <x v="1"/>
    <n v="20"/>
    <s v="NA"/>
    <s v="NA"/>
    <s v="NA"/>
    <s v="mg/m3"/>
    <s v="N"/>
    <s v="N"/>
    <s v="N"/>
    <m/>
    <m/>
    <s v=""/>
    <n v="20000"/>
    <s v=""/>
    <m/>
    <m/>
    <m/>
    <x v="0"/>
    <s v=""/>
    <m/>
    <s v="NTP_fibrosis_noael_loael_bmd_bmdl.xlsx"/>
    <x v="2"/>
    <x v="0"/>
    <m/>
    <m/>
    <s v="N"/>
    <n v="2"/>
  </r>
  <r>
    <n v="197"/>
    <x v="1"/>
    <s v="fibrosis_combined_pods"/>
    <s v="7440-48-4"/>
    <m/>
    <x v="19"/>
    <m/>
    <x v="19"/>
    <x v="45"/>
    <x v="0"/>
    <s v="2 week"/>
    <s v="2 weeks"/>
    <s v="Lung"/>
    <s v="Fibrosis incidence"/>
    <s v="Mouse"/>
    <s v="B6C3F1"/>
    <x v="0"/>
    <n v="10"/>
    <n v="20"/>
    <n v="4.9759700000000002"/>
    <n v="3.0636100000000002"/>
    <s v="mg/m3"/>
    <s v="Y"/>
    <s v="Y"/>
    <s v="N"/>
    <m/>
    <m/>
    <n v="3063.61"/>
    <n v="10000"/>
    <s v=""/>
    <m/>
    <m/>
    <m/>
    <x v="2"/>
    <s v="Y"/>
    <m/>
    <s v="NTP_fibrosis_noael_loael_bmd_bmdl.xlsx"/>
    <x v="2"/>
    <x v="0"/>
    <m/>
    <m/>
    <s v="N"/>
    <n v="0"/>
  </r>
  <r>
    <n v="198"/>
    <x v="1"/>
    <s v="fibrosis_combined_pods"/>
    <s v="7440-48-4"/>
    <m/>
    <x v="19"/>
    <m/>
    <x v="19"/>
    <x v="45"/>
    <x v="0"/>
    <s v="2 week"/>
    <s v="2 weeks"/>
    <s v="Lung"/>
    <s v="Fibrosis incidence"/>
    <s v="Mouse"/>
    <s v="B6C3F1"/>
    <x v="1"/>
    <n v="10"/>
    <n v="20"/>
    <n v="2.2608299999999999"/>
    <n v="1.38439"/>
    <s v="mg/m3"/>
    <s v="Y"/>
    <s v="Y"/>
    <s v="N"/>
    <m/>
    <m/>
    <n v="1384.39"/>
    <n v="10000"/>
    <s v=""/>
    <m/>
    <m/>
    <m/>
    <x v="2"/>
    <s v="Y"/>
    <m/>
    <s v="NTP_fibrosis_noael_loael_bmd_bmdl.xlsx"/>
    <x v="2"/>
    <x v="0"/>
    <m/>
    <m/>
    <s v="N"/>
    <n v="0"/>
  </r>
  <r>
    <n v="199"/>
    <x v="1"/>
    <s v="fibrosis_combined_pods"/>
    <s v="7440-48-4"/>
    <m/>
    <x v="19"/>
    <m/>
    <x v="19"/>
    <x v="45"/>
    <x v="0"/>
    <s v="2 week"/>
    <s v="2 weeks"/>
    <s v="Lung"/>
    <s v="Fibrosis incidence"/>
    <s v="Rat"/>
    <s v="F 344/N"/>
    <x v="0"/>
    <n v="5"/>
    <n v="10"/>
    <s v="NA"/>
    <s v="NA"/>
    <s v="mg/m3"/>
    <s v="Y"/>
    <s v="Y"/>
    <s v="N"/>
    <m/>
    <m/>
    <s v=""/>
    <n v="5000"/>
    <s v=""/>
    <m/>
    <m/>
    <m/>
    <x v="2"/>
    <s v="Y"/>
    <m/>
    <s v="NTP_fibrosis_noael_loael_bmd_bmdl.xlsx"/>
    <x v="2"/>
    <x v="0"/>
    <m/>
    <m/>
    <s v="N"/>
    <n v="0"/>
  </r>
  <r>
    <n v="200"/>
    <x v="1"/>
    <s v="fibrosis_combined_pods"/>
    <s v="7440-48-4"/>
    <m/>
    <x v="19"/>
    <m/>
    <x v="19"/>
    <x v="45"/>
    <x v="0"/>
    <s v="2 week"/>
    <s v="2 weeks"/>
    <s v="Lung"/>
    <s v="Fibrosis incidence"/>
    <s v="Rat"/>
    <s v="F 344/N"/>
    <x v="1"/>
    <n v="5"/>
    <n v="10"/>
    <s v="NA"/>
    <s v="NA"/>
    <s v="mg/m3"/>
    <s v="Y"/>
    <s v="Y"/>
    <s v="N"/>
    <m/>
    <m/>
    <s v=""/>
    <n v="5000"/>
    <s v=""/>
    <m/>
    <m/>
    <m/>
    <x v="2"/>
    <s v="Y"/>
    <m/>
    <s v="NTP_fibrosis_noael_loael_bmd_bmdl.xlsx"/>
    <x v="2"/>
    <x v="0"/>
    <m/>
    <m/>
    <s v="N"/>
    <n v="0"/>
  </r>
  <r>
    <n v="201"/>
    <x v="0"/>
    <s v="fibrosis_noael_loael_20240812.xlsx"/>
    <s v="7440-48-4"/>
    <m/>
    <x v="19"/>
    <m/>
    <x v="19"/>
    <x v="45"/>
    <x v="0"/>
    <s v="3 month"/>
    <s v="3 months"/>
    <s v="Lung"/>
    <s v="Fibrosis incidence"/>
    <s v="Mouse"/>
    <s v="B6C3F1"/>
    <x v="0"/>
    <n v="10"/>
    <s v="NA"/>
    <s v="NA"/>
    <s v="NA"/>
    <s v="mg/m3"/>
    <s v="N"/>
    <s v="N"/>
    <s v="N"/>
    <s v="N"/>
    <s v="Units conversion needed;"/>
    <s v=""/>
    <n v="10000"/>
    <s v=""/>
    <m/>
    <s v="band B"/>
    <m/>
    <x v="0"/>
    <s v=""/>
    <m/>
    <s v="NTP_fibrosis_noael_loael_bmd_bmdl.xlsx"/>
    <x v="2"/>
    <x v="0"/>
    <m/>
    <m/>
    <s v="N"/>
    <n v="2"/>
  </r>
  <r>
    <n v="202"/>
    <x v="0"/>
    <s v="fibrosis_noael_loael_20240812.xlsx"/>
    <s v="7440-48-4"/>
    <m/>
    <x v="19"/>
    <m/>
    <x v="19"/>
    <x v="45"/>
    <x v="0"/>
    <s v="3 month"/>
    <s v="3 months"/>
    <s v="Lung"/>
    <s v="Fibrosis incidence"/>
    <s v="Mouse"/>
    <s v="B6C3F1"/>
    <x v="1"/>
    <n v="10"/>
    <s v="NA"/>
    <s v="NA"/>
    <s v="NA"/>
    <s v="mg/m3"/>
    <s v="N"/>
    <s v="N"/>
    <s v="N"/>
    <s v="N"/>
    <s v="Units conversion needed;"/>
    <s v=""/>
    <n v="10000"/>
    <s v=""/>
    <m/>
    <s v="band B"/>
    <m/>
    <x v="0"/>
    <s v=""/>
    <m/>
    <s v="NTP_fibrosis_noael_loael_bmd_bmdl.xlsx"/>
    <x v="2"/>
    <x v="0"/>
    <m/>
    <m/>
    <s v="N"/>
    <n v="2"/>
  </r>
  <r>
    <n v="203"/>
    <x v="0"/>
    <s v="fibrosis_noael_loael_20240812.xlsx"/>
    <s v="7440-48-4"/>
    <m/>
    <x v="19"/>
    <m/>
    <x v="19"/>
    <x v="45"/>
    <x v="0"/>
    <s v="3 month"/>
    <s v="3 months"/>
    <s v="Lung"/>
    <s v="Fibrosis incidence"/>
    <s v="Rat"/>
    <s v="F 344/N"/>
    <x v="0"/>
    <n v="5"/>
    <s v="NA"/>
    <s v="NA"/>
    <s v="NA"/>
    <s v="mg/m3"/>
    <s v="N"/>
    <s v="N"/>
    <s v="N"/>
    <s v="N"/>
    <s v="Units conversion needed;"/>
    <s v=""/>
    <n v="5000"/>
    <s v=""/>
    <m/>
    <s v="band B"/>
    <m/>
    <x v="0"/>
    <s v=""/>
    <m/>
    <s v="NTP_fibrosis_noael_loael_bmd_bmdl.xlsx"/>
    <x v="2"/>
    <x v="0"/>
    <m/>
    <m/>
    <s v="N"/>
    <n v="2"/>
  </r>
  <r>
    <n v="204"/>
    <x v="0"/>
    <s v="fibrosis_noael_loael_20240812.xlsx"/>
    <s v="7440-48-4"/>
    <m/>
    <x v="19"/>
    <m/>
    <x v="19"/>
    <x v="45"/>
    <x v="0"/>
    <s v="3 month"/>
    <s v="3 months"/>
    <s v="Lung"/>
    <s v="Fibrosis incidence"/>
    <s v="Rat"/>
    <s v="F 344/N"/>
    <x v="1"/>
    <n v="5"/>
    <s v="NA"/>
    <s v="NA"/>
    <s v="NA"/>
    <s v="mg/m3"/>
    <s v="N"/>
    <s v="N"/>
    <s v="N"/>
    <s v="N"/>
    <s v="Units conversion needed;"/>
    <s v=""/>
    <n v="5000"/>
    <s v=""/>
    <m/>
    <s v="band B"/>
    <m/>
    <x v="0"/>
    <s v=""/>
    <m/>
    <s v="NTP_fibrosis_noael_loael_bmd_bmdl.xlsx"/>
    <x v="2"/>
    <x v="0"/>
    <m/>
    <m/>
    <s v="N"/>
    <n v="2"/>
  </r>
  <r>
    <n v="205"/>
    <x v="0"/>
    <s v="fibrosis_noael_loael_20240812.xlsx"/>
    <s v="7440-48-4"/>
    <m/>
    <x v="19"/>
    <m/>
    <x v="19"/>
    <x v="45"/>
    <x v="0"/>
    <s v="2 year"/>
    <s v="2 years"/>
    <s v="Lung"/>
    <s v="Fibrosis incidence"/>
    <s v="Mouse"/>
    <s v="B6C3F1"/>
    <x v="0"/>
    <n v="5"/>
    <s v="NA"/>
    <s v="NA"/>
    <s v="NA"/>
    <s v="mg/m3"/>
    <s v="N"/>
    <s v="N"/>
    <s v="N"/>
    <s v="N"/>
    <s v="Units conversion needed;"/>
    <s v=""/>
    <n v="5000"/>
    <s v=""/>
    <m/>
    <s v="band B"/>
    <m/>
    <x v="0"/>
    <s v=""/>
    <m/>
    <s v="NTP_fibrosis_noael_loael_bmd_bmdl.xlsx"/>
    <x v="2"/>
    <x v="0"/>
    <m/>
    <m/>
    <s v="N"/>
    <n v="2"/>
  </r>
  <r>
    <n v="206"/>
    <x v="0"/>
    <s v="fibrosis_noael_loael_20240812.xlsx"/>
    <s v="7440-48-4"/>
    <m/>
    <x v="19"/>
    <m/>
    <x v="19"/>
    <x v="45"/>
    <x v="0"/>
    <s v="2 year"/>
    <s v="2 years"/>
    <s v="Lung"/>
    <s v="Fibrosis incidence"/>
    <s v="Mouse"/>
    <s v="B6C3F1"/>
    <x v="1"/>
    <n v="5"/>
    <s v="NA"/>
    <s v="NA"/>
    <s v="NA"/>
    <s v="mg/m3"/>
    <s v="N"/>
    <s v="N"/>
    <s v="N"/>
    <s v="N"/>
    <s v="Units conversion needed;"/>
    <s v=""/>
    <n v="5000"/>
    <s v=""/>
    <m/>
    <s v="band B"/>
    <m/>
    <x v="0"/>
    <s v=""/>
    <m/>
    <s v="NTP_fibrosis_noael_loael_bmd_bmdl.xlsx"/>
    <x v="2"/>
    <x v="0"/>
    <m/>
    <m/>
    <s v="N"/>
    <n v="2"/>
  </r>
  <r>
    <n v="207"/>
    <x v="0"/>
    <s v="fibrosis_combined_pods"/>
    <s v="7440-48-4"/>
    <m/>
    <x v="19"/>
    <m/>
    <x v="19"/>
    <x v="45"/>
    <x v="0"/>
    <s v="2 year"/>
    <s v="2 years"/>
    <s v="Lung"/>
    <s v="Fibrosis incidence"/>
    <s v="Rat"/>
    <s v="F344/N"/>
    <x v="0"/>
    <n v="5"/>
    <s v="NA"/>
    <s v="NA"/>
    <s v="NA"/>
    <s v="mg/m3"/>
    <s v="N"/>
    <s v="N"/>
    <s v="N"/>
    <m/>
    <m/>
    <s v=""/>
    <n v="5000"/>
    <s v=""/>
    <m/>
    <m/>
    <m/>
    <x v="0"/>
    <s v=""/>
    <m/>
    <s v="NTP_fibrosis_noael_loael_bmd_bmdl.xlsx"/>
    <x v="2"/>
    <x v="0"/>
    <m/>
    <m/>
    <s v="N"/>
    <n v="2"/>
  </r>
  <r>
    <n v="208"/>
    <x v="0"/>
    <s v="fibrosis_noael_loael_20240812.xlsx"/>
    <s v="7440-48-4"/>
    <m/>
    <x v="19"/>
    <m/>
    <x v="19"/>
    <x v="45"/>
    <x v="0"/>
    <s v="2 year"/>
    <s v="2 years"/>
    <s v="Lung"/>
    <s v="Fibrosis incidence"/>
    <s v="Rat"/>
    <s v="F344/N"/>
    <x v="1"/>
    <n v="5"/>
    <s v="NA"/>
    <s v="NA"/>
    <s v="NA"/>
    <s v="mg/m3"/>
    <s v="N"/>
    <s v="N"/>
    <s v="N"/>
    <s v="N"/>
    <s v="Units conversion needed;"/>
    <s v=""/>
    <n v="5000"/>
    <s v=""/>
    <m/>
    <s v="band B"/>
    <m/>
    <x v="0"/>
    <s v=""/>
    <m/>
    <s v="NTP_fibrosis_noael_loael_bmd_bmdl.xlsx"/>
    <x v="2"/>
    <x v="0"/>
    <m/>
    <m/>
    <s v="N"/>
    <n v="2"/>
  </r>
  <r>
    <n v="209"/>
    <x v="1"/>
    <s v="fibrosis_combined_pods"/>
    <s v="BLASTINGSAND"/>
    <m/>
    <x v="19"/>
    <m/>
    <x v="31"/>
    <x v="46"/>
    <x v="0"/>
    <s v="2 week"/>
    <s v="2 weeks"/>
    <s v="Lung"/>
    <s v="Fibrosis incidence"/>
    <s v="Rat"/>
    <s v="F344/N"/>
    <x v="1"/>
    <s v="NA"/>
    <s v="NA"/>
    <s v="NA"/>
    <s v="NA"/>
    <s v="mg/m3"/>
    <s v="Y"/>
    <s v="Y"/>
    <s v="N"/>
    <m/>
    <m/>
    <s v=""/>
    <s v=""/>
    <s v=""/>
    <m/>
    <m/>
    <m/>
    <x v="7"/>
    <s v="Y"/>
    <m/>
    <s v="NTP_fibrosis_noael_loael_bmd_bmdl.xlsx"/>
    <x v="2"/>
    <x v="0"/>
    <m/>
    <m/>
    <s v="N"/>
    <n v="0"/>
  </r>
  <r>
    <n v="210"/>
    <x v="0"/>
    <s v="fibrosis_combined_pods"/>
    <s v="BLASTINGSAND"/>
    <m/>
    <x v="19"/>
    <m/>
    <x v="31"/>
    <x v="46"/>
    <x v="0"/>
    <s v="39 week"/>
    <s v="39 weeks"/>
    <s v="Lung"/>
    <s v="Fibrosis incidence"/>
    <s v="Rat"/>
    <s v="HSD"/>
    <x v="1"/>
    <s v="NA"/>
    <n v="15"/>
    <n v="4.1954999999999999E-2"/>
    <s v="NA"/>
    <s v="mg/m3"/>
    <s v="N"/>
    <s v="N"/>
    <s v="Y"/>
    <m/>
    <m/>
    <s v=""/>
    <s v=""/>
    <n v="1500"/>
    <m/>
    <m/>
    <m/>
    <x v="1"/>
    <s v=""/>
    <m/>
    <s v="NTP_fibrosis_noael_loael_bmd_bmdl.xlsx"/>
    <x v="2"/>
    <x v="0"/>
    <m/>
    <m/>
    <s v="N"/>
    <n v="3"/>
  </r>
  <r>
    <n v="211"/>
    <x v="1"/>
    <s v="fibrosis_combined_pods"/>
    <s v="COALSLAG"/>
    <m/>
    <x v="19"/>
    <m/>
    <x v="32"/>
    <x v="47"/>
    <x v="0"/>
    <s v="2 week"/>
    <s v="2 weeks"/>
    <s v="Lung"/>
    <s v="Fibrosis incidence"/>
    <s v="Rat"/>
    <s v="F 344/N"/>
    <x v="1"/>
    <s v="NA"/>
    <s v="NA"/>
    <s v="NA"/>
    <s v="NA"/>
    <s v="mg/m3"/>
    <s v="Y"/>
    <s v="Y"/>
    <s v="N"/>
    <m/>
    <m/>
    <s v=""/>
    <s v=""/>
    <s v=""/>
    <m/>
    <m/>
    <m/>
    <x v="7"/>
    <s v="Y"/>
    <m/>
    <s v="NTP_fibrosis_noael_loael_bmd_bmdl.xlsx"/>
    <x v="2"/>
    <x v="0"/>
    <m/>
    <m/>
    <s v="N"/>
    <n v="0"/>
  </r>
  <r>
    <n v="212"/>
    <x v="1"/>
    <s v="fibrosis_combined_pods"/>
    <s v="CRUSHEDGLASS"/>
    <m/>
    <x v="19"/>
    <m/>
    <x v="33"/>
    <x v="48"/>
    <x v="0"/>
    <s v="2 week"/>
    <s v="2 weeks"/>
    <s v="Lung"/>
    <s v="Fibrosis incidence"/>
    <s v="Rat"/>
    <s v="F344/N"/>
    <x v="1"/>
    <s v="NA"/>
    <s v="NA"/>
    <s v="NA"/>
    <s v="NA"/>
    <s v="mg/m3"/>
    <s v="Y"/>
    <s v="Y"/>
    <s v="N"/>
    <m/>
    <m/>
    <s v=""/>
    <s v=""/>
    <s v=""/>
    <m/>
    <m/>
    <m/>
    <x v="7"/>
    <s v="Y"/>
    <m/>
    <s v="NTP_fibrosis_noael_loael_bmd_bmdl.xlsx"/>
    <x v="2"/>
    <x v="0"/>
    <m/>
    <m/>
    <s v="N"/>
    <n v="0"/>
  </r>
  <r>
    <n v="213"/>
    <x v="1"/>
    <s v="fibrosis_combined_pods"/>
    <s v="GARNET"/>
    <m/>
    <x v="19"/>
    <m/>
    <x v="34"/>
    <x v="49"/>
    <x v="0"/>
    <s v="2 week"/>
    <s v="2 weeks"/>
    <s v="Lung"/>
    <s v="Fibrosis incidence"/>
    <s v="Rat"/>
    <s v="F 344/N"/>
    <x v="1"/>
    <s v="NA"/>
    <s v="NA"/>
    <s v="NA"/>
    <s v="NA"/>
    <s v="mg/m3"/>
    <s v="Y"/>
    <s v="Y"/>
    <s v="N"/>
    <m/>
    <m/>
    <s v=""/>
    <s v=""/>
    <s v=""/>
    <m/>
    <m/>
    <m/>
    <x v="7"/>
    <s v="Y"/>
    <m/>
    <s v="NTP_fibrosis_noael_loael_bmd_bmdl.xlsx"/>
    <x v="2"/>
    <x v="0"/>
    <m/>
    <m/>
    <s v="N"/>
    <n v="0"/>
  </r>
  <r>
    <n v="214"/>
    <x v="0"/>
    <s v="fibrosis_combined_pods"/>
    <s v="HEMATITESPEC"/>
    <m/>
    <x v="19"/>
    <m/>
    <x v="35"/>
    <x v="50"/>
    <x v="0"/>
    <s v="39 week"/>
    <s v="39 weeks"/>
    <s v="Lung"/>
    <s v="Fibrosis incidence"/>
    <s v="Rat"/>
    <s v="HSD"/>
    <x v="1"/>
    <n v="15"/>
    <n v="30"/>
    <n v="14.2652"/>
    <n v="9.3435600000000001"/>
    <s v="mg/m3"/>
    <s v="N"/>
    <s v="N"/>
    <s v="N"/>
    <m/>
    <m/>
    <n v="9343.56"/>
    <n v="15000"/>
    <s v=""/>
    <m/>
    <m/>
    <m/>
    <x v="0"/>
    <s v=""/>
    <m/>
    <s v="NTP_fibrosis_noael_loael_bmd_bmdl.xlsx"/>
    <x v="2"/>
    <x v="0"/>
    <m/>
    <m/>
    <s v="N"/>
    <n v="2"/>
  </r>
  <r>
    <n v="215"/>
    <x v="1"/>
    <s v="fibrosis_noael_loael_20240812.xlsx"/>
    <s v="L-MWNT-1020"/>
    <m/>
    <x v="19"/>
    <m/>
    <x v="36"/>
    <x v="51"/>
    <x v="1"/>
    <s v="30 day"/>
    <s v="30 days"/>
    <s v="Lung"/>
    <s v="Fibrosis incidence"/>
    <s v="Mouse"/>
    <s v="B6C3F1"/>
    <x v="0"/>
    <n v="10"/>
    <s v="NA"/>
    <s v="NA"/>
    <s v="NA"/>
    <s v="mg/m3"/>
    <s v="N"/>
    <s v="Y"/>
    <s v="N"/>
    <s v="N"/>
    <s v="Divide NOAEL or BMDL by 3;Units conversion needed;"/>
    <s v=""/>
    <n v="3333.3333333333335"/>
    <s v=""/>
    <m/>
    <s v="band B"/>
    <m/>
    <x v="0"/>
    <s v=""/>
    <m/>
    <s v="NTP_fibrosis_noael_loael_bmd_bmdl.xlsx"/>
    <x v="2"/>
    <x v="0"/>
    <m/>
    <m/>
    <s v="Y"/>
    <n v="2"/>
  </r>
  <r>
    <n v="216"/>
    <x v="1"/>
    <s v="fibrosis_noael_loael_20240812.xlsx"/>
    <s v="L-MWNT-1020"/>
    <m/>
    <x v="19"/>
    <m/>
    <x v="36"/>
    <x v="51"/>
    <x v="1"/>
    <s v="30 day"/>
    <s v="30 days"/>
    <s v="Lung"/>
    <s v="Fibrosis incidence"/>
    <s v="Mouse"/>
    <s v="B6C3F1"/>
    <x v="1"/>
    <n v="10"/>
    <s v="NA"/>
    <s v="NA"/>
    <s v="NA"/>
    <s v="mg/m3"/>
    <s v="N"/>
    <s v="Y"/>
    <s v="N"/>
    <s v="N"/>
    <s v="Divide NOAEL or BMDL by 3;Units conversion needed;"/>
    <s v=""/>
    <n v="3333.3333333333335"/>
    <s v=""/>
    <m/>
    <s v="band B"/>
    <m/>
    <x v="0"/>
    <s v=""/>
    <m/>
    <s v="NTP_fibrosis_noael_loael_bmd_bmdl.xlsx"/>
    <x v="2"/>
    <x v="0"/>
    <m/>
    <m/>
    <s v="Y"/>
    <n v="2"/>
  </r>
  <r>
    <n v="217"/>
    <x v="1"/>
    <s v="fibrosis_noael_loael_20240812.xlsx"/>
    <s v="L-MWNT-1020"/>
    <m/>
    <x v="19"/>
    <m/>
    <x v="36"/>
    <x v="51"/>
    <x v="1"/>
    <s v="30 day"/>
    <s v="30 days"/>
    <s v="Lung"/>
    <s v="Fibrosis incidence"/>
    <s v="Rat"/>
    <s v="HSD"/>
    <x v="1"/>
    <n v="10"/>
    <s v="NA"/>
    <s v="NA"/>
    <s v="NA"/>
    <s v="mg/m3"/>
    <s v="N"/>
    <s v="Y"/>
    <s v="N"/>
    <s v="N"/>
    <s v="Divide NOAEL or BMDL by 3;Units conversion needed;"/>
    <s v=""/>
    <n v="3333.3333333333335"/>
    <s v=""/>
    <m/>
    <s v="band B"/>
    <m/>
    <x v="0"/>
    <s v=""/>
    <m/>
    <s v="NTP_fibrosis_noael_loael_bmd_bmdl.xlsx"/>
    <x v="2"/>
    <x v="0"/>
    <m/>
    <m/>
    <s v="Y"/>
    <n v="2"/>
  </r>
  <r>
    <n v="218"/>
    <x v="1"/>
    <s v="fibrosis_noael_loael_20240812.xlsx"/>
    <s v="L-MWNT-1020"/>
    <m/>
    <x v="19"/>
    <m/>
    <x v="36"/>
    <x v="51"/>
    <x v="1"/>
    <s v="30 day"/>
    <s v="30 days"/>
    <s v="Lung"/>
    <s v="Fibrosis incidence"/>
    <s v="Rat"/>
    <s v="HSD"/>
    <x v="0"/>
    <n v="10"/>
    <s v="NA"/>
    <s v="NA"/>
    <s v="NA"/>
    <s v="mg/m3"/>
    <s v="N"/>
    <s v="Y"/>
    <s v="N"/>
    <s v="N"/>
    <s v="Divide NOAEL or BMDL by 3;Units conversion needed;"/>
    <s v=""/>
    <n v="3333.3333333333335"/>
    <s v=""/>
    <m/>
    <s v="band B"/>
    <m/>
    <x v="0"/>
    <s v=""/>
    <m/>
    <s v="NTP_fibrosis_noael_loael_bmd_bmdl.xlsx"/>
    <x v="2"/>
    <x v="0"/>
    <m/>
    <m/>
    <s v="Y"/>
    <n v="2"/>
  </r>
  <r>
    <n v="219"/>
    <x v="0"/>
    <s v="fibrosis_combined_pods"/>
    <s v="13983-17-0"/>
    <m/>
    <x v="19"/>
    <m/>
    <x v="37"/>
    <x v="52"/>
    <x v="0"/>
    <s v="1 year"/>
    <s v="1 year"/>
    <s v="Lung"/>
    <s v="Fibrosis incidence"/>
    <s v="Rat"/>
    <s v="F 344/N"/>
    <x v="1"/>
    <n v="10"/>
    <s v="NA"/>
    <s v="NA"/>
    <s v="NA"/>
    <s v="mg/m3"/>
    <s v="N"/>
    <s v="N"/>
    <s v="N"/>
    <m/>
    <m/>
    <s v=""/>
    <n v="10000"/>
    <s v=""/>
    <m/>
    <m/>
    <m/>
    <x v="0"/>
    <s v=""/>
    <m/>
    <s v="NTP_fibrosis_noael_loael_bmd_bmdl.xlsx"/>
    <x v="2"/>
    <x v="0"/>
    <m/>
    <m/>
    <s v="N"/>
    <n v="2"/>
  </r>
  <r>
    <n v="220"/>
    <x v="0"/>
    <s v="fibrosis_combined_pods"/>
    <s v="13983-17-0"/>
    <m/>
    <x v="19"/>
    <m/>
    <x v="37"/>
    <x v="52"/>
    <x v="0"/>
    <s v="2 year"/>
    <s v="2 years"/>
    <s v="Lung"/>
    <s v="Fibrosis incidence"/>
    <s v="Rat"/>
    <s v="F 344/N"/>
    <x v="1"/>
    <n v="10"/>
    <s v="NA"/>
    <s v="NA"/>
    <s v="NA"/>
    <s v="mg/m3"/>
    <s v="N"/>
    <s v="N"/>
    <s v="N"/>
    <m/>
    <m/>
    <s v=""/>
    <n v="10000"/>
    <s v=""/>
    <m/>
    <m/>
    <m/>
    <x v="0"/>
    <s v=""/>
    <m/>
    <s v="NTP_fibrosis_noael_loael_bmd_bmdl.xlsx"/>
    <x v="2"/>
    <x v="0"/>
    <m/>
    <m/>
    <s v="N"/>
    <n v="2"/>
  </r>
  <r>
    <n v="221"/>
    <x v="0"/>
    <s v="fibrosis_combined_pods"/>
    <s v="13983-17-0"/>
    <m/>
    <x v="19"/>
    <m/>
    <x v="37"/>
    <x v="52"/>
    <x v="0"/>
    <s v="2 year"/>
    <s v="2 years"/>
    <s v="Lung"/>
    <s v="Fibrosis incidence"/>
    <s v="Rat"/>
    <s v="F 344/N"/>
    <x v="1"/>
    <s v="NA"/>
    <n v="10"/>
    <n v="-99"/>
    <n v="-99"/>
    <s v="mg/m3"/>
    <s v="N"/>
    <s v="N"/>
    <s v="Y"/>
    <m/>
    <m/>
    <s v=""/>
    <s v=""/>
    <n v="1000"/>
    <m/>
    <m/>
    <m/>
    <x v="1"/>
    <s v=""/>
    <m/>
    <s v="asbestos; NTP_fibrosis_noael_loael_bmd_bmdl.xlsx"/>
    <x v="2"/>
    <x v="0"/>
    <m/>
    <m/>
    <s v="N"/>
    <n v="3"/>
  </r>
  <r>
    <n v="222"/>
    <x v="1"/>
    <s v="NTP_infl_noael_loael"/>
    <s v="10026-24-1"/>
    <m/>
    <x v="19"/>
    <m/>
    <x v="19"/>
    <x v="30"/>
    <x v="0"/>
    <s v="2 year"/>
    <s v="2 years"/>
    <s v="Lung"/>
    <s v="Inflammation incidence"/>
    <s v="Rat"/>
    <s v="F 344/N"/>
    <x v="1"/>
    <m/>
    <n v="0.3"/>
    <n v="5.6230100000000002E-11"/>
    <m/>
    <s v="mg/m3"/>
    <s v="N"/>
    <s v="N"/>
    <m/>
    <m/>
    <m/>
    <s v="NA"/>
    <s v="NA"/>
    <n v="30"/>
    <m/>
    <m/>
    <m/>
    <x v="4"/>
    <s v=""/>
    <m/>
    <m/>
    <x v="0"/>
    <x v="0"/>
    <m/>
    <m/>
    <s v="N"/>
    <n v="5"/>
  </r>
  <r>
    <n v="223"/>
    <x v="1"/>
    <s v="NTP_infl_noael_loael"/>
    <s v="22398-80-7"/>
    <m/>
    <x v="19"/>
    <m/>
    <x v="27"/>
    <x v="41"/>
    <x v="0"/>
    <s v="2 year"/>
    <s v="2 years"/>
    <s v="Lung"/>
    <s v="Inflammation incidence"/>
    <s v="Rat"/>
    <s v="F 344/N"/>
    <x v="0"/>
    <m/>
    <n v="0.03"/>
    <n v="1.6672900000000001E-4"/>
    <n v="3.8261399999999999E-5"/>
    <s v="mg/m3"/>
    <s v="N"/>
    <s v="N"/>
    <m/>
    <m/>
    <m/>
    <n v="3.8261400000000001E-2"/>
    <s v="NA"/>
    <n v="3"/>
    <m/>
    <m/>
    <m/>
    <x v="4"/>
    <s v=""/>
    <m/>
    <m/>
    <x v="0"/>
    <x v="0"/>
    <m/>
    <m/>
    <s v="Y"/>
    <n v="5"/>
  </r>
  <r>
    <n v="224"/>
    <x v="1"/>
    <s v="NTP_infl_noael_loael"/>
    <s v="1303-00-0"/>
    <m/>
    <x v="19"/>
    <m/>
    <x v="21"/>
    <x v="34"/>
    <x v="0"/>
    <s v="2 year"/>
    <s v="2 years"/>
    <s v="Lung"/>
    <s v="Inflammation incidence"/>
    <s v="Rat"/>
    <s v="F 344/N"/>
    <x v="0"/>
    <m/>
    <n v="0.01"/>
    <n v="1.90185E-4"/>
    <n v="7.6456899999999996E-5"/>
    <s v="mg/m3"/>
    <s v="N"/>
    <s v="N"/>
    <m/>
    <m/>
    <m/>
    <n v="7.6456899999999994E-2"/>
    <s v="NA"/>
    <n v="1"/>
    <m/>
    <m/>
    <m/>
    <x v="4"/>
    <s v=""/>
    <m/>
    <m/>
    <x v="0"/>
    <x v="0"/>
    <m/>
    <m/>
    <s v="N"/>
    <n v="5"/>
  </r>
  <r>
    <n v="225"/>
    <x v="1"/>
    <s v="NTP_infl_noael_loael"/>
    <s v="22398-80-7"/>
    <m/>
    <x v="19"/>
    <m/>
    <x v="27"/>
    <x v="41"/>
    <x v="0"/>
    <s v="2 year"/>
    <s v="2 years"/>
    <s v="Lung"/>
    <s v="Inflammation incidence"/>
    <s v="Rat"/>
    <s v="F 344/N"/>
    <x v="1"/>
    <m/>
    <n v="0.03"/>
    <n v="1.9249100000000001E-4"/>
    <n v="3.1486799999999999E-9"/>
    <s v="mg/m3"/>
    <s v="N"/>
    <s v="N"/>
    <m/>
    <m/>
    <m/>
    <n v="3.1486799999999999E-6"/>
    <s v="NA"/>
    <n v="3"/>
    <m/>
    <m/>
    <m/>
    <x v="4"/>
    <s v=""/>
    <m/>
    <m/>
    <x v="0"/>
    <x v="0"/>
    <m/>
    <m/>
    <s v="Y"/>
    <n v="5"/>
  </r>
  <r>
    <n v="226"/>
    <x v="0"/>
    <s v="NTP_infl_noael_loael"/>
    <s v="22398-80-7"/>
    <m/>
    <x v="19"/>
    <m/>
    <x v="27"/>
    <x v="41"/>
    <x v="0"/>
    <s v="3 month"/>
    <s v="3 months"/>
    <s v="Lung"/>
    <s v="Inflammation incidence"/>
    <s v="Rat"/>
    <s v="F 344/N"/>
    <x v="1"/>
    <m/>
    <n v="1"/>
    <n v="1.9372399999999899E-4"/>
    <n v="4.5750800000000002E-7"/>
    <s v="mg/m3"/>
    <s v="N"/>
    <s v="N"/>
    <m/>
    <m/>
    <m/>
    <n v="4.5750800000000002E-4"/>
    <s v="NA"/>
    <n v="100"/>
    <m/>
    <m/>
    <m/>
    <x v="4"/>
    <s v=""/>
    <m/>
    <m/>
    <x v="0"/>
    <x v="0"/>
    <m/>
    <m/>
    <s v="Y"/>
    <n v="5"/>
  </r>
  <r>
    <n v="227"/>
    <x v="0"/>
    <s v="NTP_infl_noael_loael"/>
    <s v="22398-80-7"/>
    <m/>
    <x v="19"/>
    <m/>
    <x v="27"/>
    <x v="41"/>
    <x v="0"/>
    <s v="3 month"/>
    <s v="3 months"/>
    <s v="Lung"/>
    <s v="Inflammation incidence"/>
    <s v="Rat"/>
    <s v="F 344/N"/>
    <x v="0"/>
    <m/>
    <n v="1"/>
    <n v="2.8990100000000002E-4"/>
    <n v="5.2946999999999999E-7"/>
    <s v="mg/m3"/>
    <s v="N"/>
    <s v="N"/>
    <m/>
    <m/>
    <m/>
    <n v="5.2946999999999998E-4"/>
    <s v="NA"/>
    <n v="100"/>
    <m/>
    <m/>
    <m/>
    <x v="4"/>
    <s v=""/>
    <m/>
    <m/>
    <x v="0"/>
    <x v="0"/>
    <m/>
    <m/>
    <s v="Y"/>
    <n v="5"/>
  </r>
  <r>
    <n v="228"/>
    <x v="1"/>
    <s v="NTP_infl_noael_loael"/>
    <s v="1303-00-0"/>
    <m/>
    <x v="19"/>
    <m/>
    <x v="21"/>
    <x v="34"/>
    <x v="0"/>
    <s v="2 year"/>
    <s v="2 years"/>
    <s v="Lung"/>
    <s v="Inflammation incidence"/>
    <s v="Rat"/>
    <s v="F 344/N"/>
    <x v="1"/>
    <m/>
    <n v="0.01"/>
    <n v="5.5185399999999898E-4"/>
    <n v="4.0349100000000002E-4"/>
    <s v="mg/m3"/>
    <s v="N"/>
    <s v="N"/>
    <m/>
    <m/>
    <m/>
    <n v="0.40349100000000004"/>
    <s v="NA"/>
    <n v="1"/>
    <m/>
    <m/>
    <m/>
    <x v="4"/>
    <s v=""/>
    <m/>
    <m/>
    <x v="0"/>
    <x v="0"/>
    <m/>
    <m/>
    <s v="N"/>
    <n v="5"/>
  </r>
  <r>
    <n v="229"/>
    <x v="0"/>
    <s v="NTP_infl_noael_loael"/>
    <s v="22398-80-7"/>
    <m/>
    <x v="19"/>
    <m/>
    <x v="27"/>
    <x v="41"/>
    <x v="0"/>
    <s v="3 month"/>
    <s v="3 months"/>
    <s v="Lung"/>
    <s v="Inflammation incidence"/>
    <s v="Mouse"/>
    <s v="B6C3F1"/>
    <x v="0"/>
    <m/>
    <n v="1"/>
    <n v="8.5297900000000002E-4"/>
    <n v="2.6008900000000002E-4"/>
    <s v="mg/m3"/>
    <s v="N"/>
    <s v="N"/>
    <m/>
    <m/>
    <m/>
    <n v="0.26008900000000001"/>
    <s v="NA"/>
    <n v="100"/>
    <m/>
    <m/>
    <m/>
    <x v="4"/>
    <s v=""/>
    <m/>
    <m/>
    <x v="0"/>
    <x v="0"/>
    <m/>
    <m/>
    <s v="Y"/>
    <n v="5"/>
  </r>
  <r>
    <n v="230"/>
    <x v="0"/>
    <s v="NTP_infl_noael_loael"/>
    <s v="7440-48-4"/>
    <m/>
    <x v="19"/>
    <m/>
    <x v="19"/>
    <x v="45"/>
    <x v="0"/>
    <s v="3 month"/>
    <s v="3 months"/>
    <s v="Lung"/>
    <s v="Inflammation incidence"/>
    <s v="Rat"/>
    <s v="F 344/N"/>
    <x v="1"/>
    <m/>
    <n v="0.625"/>
    <n v="1.6487699999999899E-3"/>
    <n v="8.6166600000000006E-6"/>
    <s v="mg/m3"/>
    <s v="N"/>
    <s v="N"/>
    <m/>
    <m/>
    <m/>
    <n v="8.6166599999999999E-3"/>
    <s v="NA"/>
    <n v="62.5"/>
    <m/>
    <m/>
    <m/>
    <x v="4"/>
    <s v=""/>
    <m/>
    <m/>
    <x v="0"/>
    <x v="0"/>
    <m/>
    <m/>
    <s v="N"/>
    <n v="5"/>
  </r>
  <r>
    <n v="231"/>
    <x v="1"/>
    <s v="NTP_infl_noael_loael"/>
    <s v="10026-24-1"/>
    <m/>
    <x v="19"/>
    <m/>
    <x v="19"/>
    <x v="30"/>
    <x v="0"/>
    <s v="2 year"/>
    <s v="2 years"/>
    <s v="Lung"/>
    <s v="Inflammation incidence"/>
    <s v="Rat"/>
    <s v="F 344/N"/>
    <x v="0"/>
    <m/>
    <n v="0.3"/>
    <n v="2.3062E-3"/>
    <n v="7.2081800000000002E-4"/>
    <s v="mg/m3"/>
    <s v="N"/>
    <s v="N"/>
    <m/>
    <m/>
    <m/>
    <n v="0.72081800000000007"/>
    <s v="NA"/>
    <n v="30"/>
    <m/>
    <m/>
    <m/>
    <x v="4"/>
    <s v=""/>
    <m/>
    <m/>
    <x v="0"/>
    <x v="0"/>
    <m/>
    <m/>
    <s v="N"/>
    <n v="5"/>
  </r>
  <r>
    <n v="232"/>
    <x v="1"/>
    <s v="NTP_infl_noael_loael"/>
    <s v="7440-48-4"/>
    <m/>
    <x v="19"/>
    <m/>
    <x v="19"/>
    <x v="45"/>
    <x v="0"/>
    <s v="2 year"/>
    <s v="2 years"/>
    <s v="Lung"/>
    <s v="Inflammation incidence"/>
    <s v="Rat"/>
    <s v="F344/N Tac"/>
    <x v="0"/>
    <m/>
    <n v="1.25"/>
    <n v="3.9476900000000002E-3"/>
    <n v="8.4923E-6"/>
    <s v="mg/m3"/>
    <s v="N"/>
    <s v="N"/>
    <m/>
    <m/>
    <m/>
    <n v="8.4922999999999995E-3"/>
    <s v="NA"/>
    <n v="125"/>
    <m/>
    <m/>
    <m/>
    <x v="4"/>
    <s v=""/>
    <m/>
    <m/>
    <x v="0"/>
    <x v="0"/>
    <m/>
    <m/>
    <s v="N"/>
    <n v="5"/>
  </r>
  <r>
    <n v="233"/>
    <x v="1"/>
    <s v="NTP_infl_noael_loael"/>
    <s v="7440-48-4"/>
    <m/>
    <x v="19"/>
    <m/>
    <x v="19"/>
    <x v="45"/>
    <x v="0"/>
    <s v="2 year"/>
    <s v="2 years"/>
    <s v="Lung"/>
    <s v="Inflammation incidence"/>
    <s v="Rat"/>
    <s v="F344/N Tac"/>
    <x v="1"/>
    <m/>
    <n v="1.25"/>
    <n v="3.9581E-3"/>
    <n v="9.2373200000000002E-6"/>
    <s v="mg/m3"/>
    <s v="N"/>
    <s v="N"/>
    <m/>
    <m/>
    <m/>
    <n v="9.2373200000000003E-3"/>
    <s v="NA"/>
    <n v="125"/>
    <m/>
    <m/>
    <m/>
    <x v="4"/>
    <s v=""/>
    <m/>
    <m/>
    <x v="0"/>
    <x v="0"/>
    <m/>
    <m/>
    <s v="N"/>
    <n v="5"/>
  </r>
  <r>
    <n v="234"/>
    <x v="0"/>
    <s v="NTP_infl_noael_loael"/>
    <s v="7440-48-4"/>
    <m/>
    <x v="19"/>
    <m/>
    <x v="19"/>
    <x v="45"/>
    <x v="0"/>
    <s v="3 month"/>
    <s v="3 months"/>
    <s v="Lung"/>
    <s v="Inflammation incidence"/>
    <s v="Rat"/>
    <s v="F 344/N"/>
    <x v="0"/>
    <m/>
    <n v="0.625"/>
    <n v="6.2520400000000004E-3"/>
    <n v="6.0286000000000002E-6"/>
    <s v="mg/m3"/>
    <s v="N"/>
    <s v="N"/>
    <m/>
    <m/>
    <m/>
    <n v="6.0286000000000003E-3"/>
    <s v="NA"/>
    <n v="62.5"/>
    <m/>
    <m/>
    <m/>
    <x v="4"/>
    <s v=""/>
    <m/>
    <m/>
    <x v="0"/>
    <x v="0"/>
    <m/>
    <m/>
    <s v="N"/>
    <n v="5"/>
  </r>
  <r>
    <n v="235"/>
    <x v="1"/>
    <s v="NTP_infl_noael_loael"/>
    <s v="1313-99-1"/>
    <m/>
    <x v="19"/>
    <s v="Y"/>
    <x v="20"/>
    <x v="37"/>
    <x v="0"/>
    <s v="2 year"/>
    <s v="2 years"/>
    <s v="Lung"/>
    <s v="Inflammation incidence"/>
    <s v="Rat"/>
    <s v="F 344/N"/>
    <x v="1"/>
    <m/>
    <n v="0.62"/>
    <n v="7.8786299999999906E-3"/>
    <m/>
    <s v="mg/m3"/>
    <s v="N"/>
    <s v="N"/>
    <m/>
    <m/>
    <m/>
    <s v="NA"/>
    <s v="NA"/>
    <n v="62"/>
    <m/>
    <m/>
    <m/>
    <x v="3"/>
    <s v=""/>
    <m/>
    <m/>
    <x v="0"/>
    <x v="0"/>
    <m/>
    <m/>
    <s v="N"/>
    <n v="4"/>
  </r>
  <r>
    <n v="236"/>
    <x v="0"/>
    <s v="NTP_infl_noael_loael"/>
    <s v="22398-80-7"/>
    <m/>
    <x v="19"/>
    <m/>
    <x v="27"/>
    <x v="41"/>
    <x v="0"/>
    <s v="3 month"/>
    <s v="3 months"/>
    <s v="Lung"/>
    <s v="Inflammation incidence"/>
    <s v="Mouse"/>
    <s v="B6C3F1"/>
    <x v="1"/>
    <m/>
    <n v="1"/>
    <n v="1.01692999999999E-2"/>
    <n v="1.8431000000000001E-3"/>
    <s v="mg/m3"/>
    <s v="N"/>
    <s v="N"/>
    <m/>
    <m/>
    <m/>
    <n v="1.8431000000000002"/>
    <s v="NA"/>
    <n v="100"/>
    <m/>
    <m/>
    <m/>
    <x v="4"/>
    <s v=""/>
    <m/>
    <m/>
    <x v="0"/>
    <x v="0"/>
    <m/>
    <m/>
    <s v="Y"/>
    <n v="5"/>
  </r>
  <r>
    <n v="237"/>
    <x v="1"/>
    <s v="NTP_infl_noael_loael"/>
    <s v="12035-72-2"/>
    <m/>
    <x v="19"/>
    <m/>
    <x v="20"/>
    <x v="33"/>
    <x v="0"/>
    <s v="2 year"/>
    <s v="2 years"/>
    <s v="Lung"/>
    <s v="Inflammation incidence"/>
    <s v="Mouse"/>
    <s v="B6C3F1"/>
    <x v="1"/>
    <m/>
    <n v="0.6"/>
    <n v="1.06351999999999E-2"/>
    <n v="6.1741799999999996E-3"/>
    <s v="mg/m3"/>
    <s v="N"/>
    <s v="N"/>
    <m/>
    <m/>
    <m/>
    <n v="6.1741799999999998"/>
    <s v="NA"/>
    <n v="60"/>
    <m/>
    <m/>
    <m/>
    <x v="4"/>
    <s v=""/>
    <m/>
    <m/>
    <x v="0"/>
    <x v="0"/>
    <m/>
    <m/>
    <s v="N"/>
    <n v="5"/>
  </r>
  <r>
    <n v="238"/>
    <x v="1"/>
    <s v="NTP_infl_noael_loael"/>
    <s v="1309-64-4"/>
    <m/>
    <x v="19"/>
    <m/>
    <x v="22"/>
    <x v="35"/>
    <x v="0"/>
    <s v="2 year"/>
    <s v="2 years"/>
    <s v="Lung"/>
    <s v="Inflammation incidence"/>
    <s v="Mouse"/>
    <s v="B6C3F1"/>
    <x v="0"/>
    <m/>
    <n v="3"/>
    <n v="1.8288100000000002E-2"/>
    <m/>
    <s v="mg/m3"/>
    <s v="N"/>
    <s v="N"/>
    <m/>
    <m/>
    <m/>
    <s v="NA"/>
    <s v="NA"/>
    <n v="300"/>
    <m/>
    <m/>
    <m/>
    <x v="3"/>
    <s v=""/>
    <m/>
    <m/>
    <x v="0"/>
    <x v="0"/>
    <m/>
    <m/>
    <s v="N"/>
    <n v="4"/>
  </r>
  <r>
    <n v="239"/>
    <x v="1"/>
    <s v="NTP_infl_noael_loael"/>
    <s v="1309-64-4"/>
    <m/>
    <x v="19"/>
    <m/>
    <x v="22"/>
    <x v="35"/>
    <x v="0"/>
    <s v="2 year"/>
    <s v="2 years"/>
    <s v="Lung"/>
    <s v="Inflammation incidence"/>
    <s v="Rat"/>
    <s v="Wistar Han"/>
    <x v="1"/>
    <m/>
    <n v="3"/>
    <n v="2.7424799999999899E-2"/>
    <m/>
    <s v="mg/m3"/>
    <s v="N"/>
    <s v="N"/>
    <m/>
    <m/>
    <m/>
    <s v="NA"/>
    <s v="NA"/>
    <n v="300"/>
    <m/>
    <m/>
    <m/>
    <x v="3"/>
    <s v=""/>
    <m/>
    <m/>
    <x v="0"/>
    <x v="0"/>
    <m/>
    <m/>
    <s v="N"/>
    <n v="4"/>
  </r>
  <r>
    <n v="240"/>
    <x v="1"/>
    <s v="NTP_infl_noael_loael"/>
    <s v="1309-64-4"/>
    <m/>
    <x v="19"/>
    <m/>
    <x v="22"/>
    <x v="35"/>
    <x v="0"/>
    <s v="2 year"/>
    <s v="2 years"/>
    <s v="Lung"/>
    <s v="Inflammation incidence"/>
    <s v="Rat"/>
    <s v="Wistar Han"/>
    <x v="0"/>
    <m/>
    <n v="3"/>
    <n v="3.21848E-2"/>
    <m/>
    <s v="mg/m3"/>
    <s v="N"/>
    <s v="N"/>
    <m/>
    <m/>
    <m/>
    <s v="NA"/>
    <s v="NA"/>
    <n v="300"/>
    <m/>
    <m/>
    <m/>
    <x v="3"/>
    <s v=""/>
    <m/>
    <m/>
    <x v="0"/>
    <x v="0"/>
    <m/>
    <m/>
    <s v="N"/>
    <n v="4"/>
  </r>
  <r>
    <n v="241"/>
    <x v="1"/>
    <s v="NTP_infl_noael_loael"/>
    <s v="1314-62-1"/>
    <m/>
    <x v="19"/>
    <m/>
    <x v="24"/>
    <x v="38"/>
    <x v="0"/>
    <s v="2 year"/>
    <s v="2 years"/>
    <s v="Lung"/>
    <s v="Inflammation incidence"/>
    <s v="Mouse"/>
    <s v="B6C3F1"/>
    <x v="1"/>
    <m/>
    <n v="1"/>
    <n v="3.3184499999999902E-2"/>
    <n v="1.98511E-2"/>
    <s v="mg/m3"/>
    <s v="N"/>
    <s v="N"/>
    <m/>
    <m/>
    <m/>
    <n v="19.851099999999999"/>
    <s v="NA"/>
    <n v="100"/>
    <m/>
    <m/>
    <m/>
    <x v="4"/>
    <s v=""/>
    <m/>
    <m/>
    <x v="0"/>
    <x v="0"/>
    <m/>
    <m/>
    <s v="N"/>
    <n v="5"/>
  </r>
  <r>
    <n v="242"/>
    <x v="1"/>
    <s v="NTP_infl_noael_loael"/>
    <s v="12035-72-2"/>
    <m/>
    <x v="19"/>
    <m/>
    <x v="20"/>
    <x v="33"/>
    <x v="0"/>
    <s v="2 year"/>
    <s v="2 years"/>
    <s v="Lung"/>
    <s v="Inflammation incidence"/>
    <s v="Mouse"/>
    <s v="B6C3F1"/>
    <x v="0"/>
    <m/>
    <n v="0.6"/>
    <n v="4.21611E-2"/>
    <n v="3.4030600000000001E-2"/>
    <s v="mg/m3"/>
    <s v="N"/>
    <s v="N"/>
    <m/>
    <m/>
    <m/>
    <n v="34.0306"/>
    <s v="NA"/>
    <n v="60"/>
    <m/>
    <m/>
    <m/>
    <x v="3"/>
    <s v=""/>
    <m/>
    <m/>
    <x v="0"/>
    <x v="0"/>
    <m/>
    <m/>
    <s v="N"/>
    <n v="4"/>
  </r>
  <r>
    <n v="243"/>
    <x v="1"/>
    <s v="NTP_infl_noael_loael"/>
    <s v="BLASTINGSAND"/>
    <m/>
    <x v="19"/>
    <m/>
    <x v="31"/>
    <x v="46"/>
    <x v="0"/>
    <s v="39 week"/>
    <s v="39 weeks"/>
    <s v="Lung"/>
    <s v="Inflammation incidence"/>
    <s v="Rat"/>
    <s v="HSD"/>
    <x v="1"/>
    <m/>
    <n v="15"/>
    <n v="9.6656500000000006E-2"/>
    <m/>
    <s v="mg/m3"/>
    <s v="N"/>
    <s v="N"/>
    <m/>
    <m/>
    <m/>
    <s v="NA"/>
    <s v="NA"/>
    <n v="1500"/>
    <m/>
    <m/>
    <m/>
    <x v="1"/>
    <s v=""/>
    <m/>
    <m/>
    <x v="0"/>
    <x v="0"/>
    <m/>
    <m/>
    <s v="N"/>
    <n v="3"/>
  </r>
  <r>
    <n v="244"/>
    <x v="1"/>
    <s v="NTP_infl_noael_loael"/>
    <s v="1313-99-1"/>
    <m/>
    <x v="19"/>
    <s v="Y"/>
    <x v="20"/>
    <x v="37"/>
    <x v="0"/>
    <s v="2 year"/>
    <s v="2 years"/>
    <s v="Lung"/>
    <s v="Inflammation incidence"/>
    <s v="Mouse"/>
    <s v="B6C3F1"/>
    <x v="0"/>
    <m/>
    <n v="1.25"/>
    <n v="0.100381"/>
    <n v="7.0837700000000003E-2"/>
    <s v="mg/m3"/>
    <s v="N"/>
    <s v="N"/>
    <m/>
    <m/>
    <m/>
    <n v="70.837699999999998"/>
    <s v="NA"/>
    <n v="125"/>
    <m/>
    <m/>
    <m/>
    <x v="3"/>
    <s v=""/>
    <m/>
    <m/>
    <x v="0"/>
    <x v="0"/>
    <m/>
    <m/>
    <s v="N"/>
    <n v="4"/>
  </r>
  <r>
    <n v="245"/>
    <x v="0"/>
    <s v="NTP_infl_noael_loael"/>
    <s v="L-MWNT-1020"/>
    <m/>
    <x v="19"/>
    <m/>
    <x v="36"/>
    <x v="51"/>
    <x v="1"/>
    <s v="30 day"/>
    <s v="30 days"/>
    <s v="Lung"/>
    <s v="Inflammation incidence"/>
    <s v="Rat"/>
    <s v="HSD"/>
    <x v="0"/>
    <n v="0.3"/>
    <n v="1"/>
    <n v="0.27642800000000001"/>
    <n v="0.19084999999999999"/>
    <s v="mg/m3"/>
    <s v="N"/>
    <s v="Y"/>
    <m/>
    <m/>
    <m/>
    <n v="63.616666666666667"/>
    <n v="99.999999999999986"/>
    <n v="33.333333333333336"/>
    <m/>
    <m/>
    <m/>
    <x v="3"/>
    <s v=""/>
    <m/>
    <m/>
    <x v="0"/>
    <x v="0"/>
    <m/>
    <m/>
    <s v="Y"/>
    <n v="4"/>
  </r>
  <r>
    <n v="246"/>
    <x v="1"/>
    <s v="NTP_infl_noael_loael"/>
    <s v="10101-97-0"/>
    <m/>
    <x v="19"/>
    <m/>
    <x v="20"/>
    <x v="31"/>
    <x v="0"/>
    <s v="2 year"/>
    <s v="2 years"/>
    <s v="Lung"/>
    <s v="Inflammation incidence"/>
    <s v="Mouse"/>
    <s v="B6C3F1"/>
    <x v="0"/>
    <m/>
    <n v="0.25"/>
    <n v="0.30990200000000001"/>
    <n v="0.26694600000000002"/>
    <s v="mg/m3"/>
    <s v="N"/>
    <s v="N"/>
    <m/>
    <m/>
    <m/>
    <n v="266.94600000000003"/>
    <s v="NA"/>
    <n v="25"/>
    <m/>
    <m/>
    <m/>
    <x v="3"/>
    <s v=""/>
    <m/>
    <m/>
    <x v="0"/>
    <x v="0"/>
    <m/>
    <m/>
    <s v="N"/>
    <n v="4"/>
  </r>
  <r>
    <n v="247"/>
    <x v="1"/>
    <s v="NTP_infl_noael_loael"/>
    <s v="1303-00-0"/>
    <m/>
    <x v="19"/>
    <m/>
    <x v="21"/>
    <x v="34"/>
    <x v="0"/>
    <s v="2 year"/>
    <s v="2 years"/>
    <s v="Lung"/>
    <s v="Inflammation incidence"/>
    <s v="Mouse"/>
    <s v="B6C3F1"/>
    <x v="0"/>
    <n v="0.1"/>
    <n v="0.5"/>
    <n v="0.31356099999999898"/>
    <n v="0.24712000000000001"/>
    <s v="mg/m3"/>
    <s v="N"/>
    <s v="N"/>
    <m/>
    <m/>
    <m/>
    <n v="247.12"/>
    <n v="100"/>
    <n v="50"/>
    <m/>
    <m/>
    <m/>
    <x v="3"/>
    <s v=""/>
    <m/>
    <m/>
    <x v="0"/>
    <x v="0"/>
    <m/>
    <m/>
    <s v="N"/>
    <n v="4"/>
  </r>
  <r>
    <n v="248"/>
    <x v="1"/>
    <s v="NTP_infl_noael_loael"/>
    <s v="1313-99-1"/>
    <m/>
    <x v="19"/>
    <s v="Y"/>
    <x v="20"/>
    <x v="37"/>
    <x v="0"/>
    <s v="2 year"/>
    <s v="2 years"/>
    <s v="Lung"/>
    <s v="Inflammation incidence"/>
    <s v="Mouse"/>
    <s v="B6C3F1"/>
    <x v="1"/>
    <m/>
    <n v="1.25"/>
    <n v="0.345575999999999"/>
    <n v="0.29385899999999998"/>
    <s v="mg/m3"/>
    <s v="N"/>
    <s v="N"/>
    <m/>
    <m/>
    <m/>
    <n v="293.85899999999998"/>
    <s v="NA"/>
    <n v="125"/>
    <m/>
    <m/>
    <m/>
    <x v="3"/>
    <s v=""/>
    <m/>
    <m/>
    <x v="0"/>
    <x v="0"/>
    <m/>
    <m/>
    <s v="N"/>
    <n v="4"/>
  </r>
  <r>
    <n v="249"/>
    <x v="1"/>
    <s v="NTP_infl_noael_loael"/>
    <s v="1303-00-0"/>
    <m/>
    <x v="19"/>
    <m/>
    <x v="21"/>
    <x v="34"/>
    <x v="0"/>
    <s v="2 year"/>
    <s v="2 years"/>
    <s v="Lung"/>
    <s v="Inflammation incidence"/>
    <s v="Mouse"/>
    <s v="B6C3F1"/>
    <x v="1"/>
    <n v="0.1"/>
    <n v="0.5"/>
    <n v="0.365734"/>
    <n v="0.30688700000000002"/>
    <s v="mg/m3"/>
    <s v="N"/>
    <s v="N"/>
    <m/>
    <m/>
    <m/>
    <n v="306.887"/>
    <n v="100"/>
    <n v="50"/>
    <m/>
    <m/>
    <m/>
    <x v="3"/>
    <s v=""/>
    <m/>
    <m/>
    <x v="0"/>
    <x v="0"/>
    <m/>
    <m/>
    <s v="N"/>
    <n v="4"/>
  </r>
  <r>
    <n v="250"/>
    <x v="1"/>
    <s v="NTP_infl_noael_loael"/>
    <s v="1314-62-1"/>
    <m/>
    <x v="19"/>
    <m/>
    <x v="24"/>
    <x v="38"/>
    <x v="0"/>
    <s v="2 year"/>
    <s v="2 years"/>
    <s v="Lung"/>
    <s v="Inflammation incidence"/>
    <s v="Rat"/>
    <s v="F 344/N"/>
    <x v="1"/>
    <n v="0.5"/>
    <n v="1"/>
    <n v="0.40507500000000002"/>
    <n v="0.34647699999999998"/>
    <s v="mg/m3"/>
    <s v="N"/>
    <s v="N"/>
    <m/>
    <m/>
    <m/>
    <n v="346.47699999999998"/>
    <n v="500"/>
    <n v="100"/>
    <m/>
    <m/>
    <m/>
    <x v="1"/>
    <s v=""/>
    <m/>
    <m/>
    <x v="0"/>
    <x v="0"/>
    <m/>
    <m/>
    <s v="N"/>
    <n v="3"/>
  </r>
  <r>
    <n v="251"/>
    <x v="0"/>
    <s v="NTP_infl_noael_loael"/>
    <s v="L-MWNT-1020"/>
    <m/>
    <x v="19"/>
    <m/>
    <x v="36"/>
    <x v="51"/>
    <x v="1"/>
    <s v="30 day"/>
    <s v="30 days"/>
    <s v="Lung"/>
    <s v="Inflammation incidence"/>
    <s v="Rat"/>
    <s v="HSD"/>
    <x v="1"/>
    <n v="0.3"/>
    <n v="1"/>
    <n v="0.446828"/>
    <n v="0.24806300000000001"/>
    <s v="mg/m3"/>
    <s v="N"/>
    <s v="Y"/>
    <m/>
    <m/>
    <m/>
    <n v="82.687666666666672"/>
    <n v="99.999999999999986"/>
    <n v="33.333333333333336"/>
    <m/>
    <m/>
    <m/>
    <x v="3"/>
    <s v=""/>
    <m/>
    <m/>
    <x v="0"/>
    <x v="0"/>
    <m/>
    <m/>
    <s v="Y"/>
    <n v="4"/>
  </r>
  <r>
    <n v="252"/>
    <x v="1"/>
    <s v="NTP_infl_noael_loael"/>
    <s v="1313-99-1"/>
    <m/>
    <x v="19"/>
    <s v="Y"/>
    <x v="20"/>
    <x v="37"/>
    <x v="0"/>
    <s v="2 year"/>
    <s v="2 years"/>
    <s v="Lung"/>
    <s v="Inflammation incidence"/>
    <s v="Rat"/>
    <s v="F 344/N"/>
    <x v="0"/>
    <m/>
    <n v="0.62"/>
    <n v="0.464808"/>
    <n v="3.9022900000000002E-4"/>
    <s v="mg/m3"/>
    <s v="N"/>
    <s v="N"/>
    <m/>
    <m/>
    <m/>
    <n v="0.39022900000000005"/>
    <s v="NA"/>
    <n v="62"/>
    <m/>
    <m/>
    <m/>
    <x v="4"/>
    <s v=""/>
    <m/>
    <m/>
    <x v="0"/>
    <x v="0"/>
    <m/>
    <m/>
    <s v="N"/>
    <n v="5"/>
  </r>
  <r>
    <n v="253"/>
    <x v="1"/>
    <s v="NTP_infl_noael_loael"/>
    <s v="10101-97-0"/>
    <m/>
    <x v="19"/>
    <m/>
    <x v="20"/>
    <x v="31"/>
    <x v="0"/>
    <s v="2 year"/>
    <s v="2 years"/>
    <s v="Lung"/>
    <s v="Inflammation incidence"/>
    <s v="Mouse"/>
    <s v="B6C3F1"/>
    <x v="1"/>
    <n v="0.5"/>
    <n v="1"/>
    <n v="0.47326699999999899"/>
    <n v="0.40687800000000002"/>
    <s v="mg/m3"/>
    <s v="N"/>
    <s v="N"/>
    <m/>
    <m/>
    <m/>
    <n v="406.87800000000004"/>
    <n v="500"/>
    <n v="100"/>
    <m/>
    <m/>
    <m/>
    <x v="1"/>
    <s v=""/>
    <m/>
    <m/>
    <x v="0"/>
    <x v="0"/>
    <m/>
    <m/>
    <s v="N"/>
    <n v="3"/>
  </r>
  <r>
    <n v="254"/>
    <x v="1"/>
    <s v="NTP_infl_noael_loael"/>
    <s v="1309-64-4"/>
    <m/>
    <x v="19"/>
    <m/>
    <x v="22"/>
    <x v="35"/>
    <x v="0"/>
    <s v="2 year"/>
    <s v="2 years"/>
    <s v="Lung"/>
    <s v="Inflammation incidence"/>
    <s v="Mouse"/>
    <s v="B6C3F1"/>
    <x v="1"/>
    <m/>
    <n v="3"/>
    <n v="0.49371399999999899"/>
    <n v="0.31303599999999998"/>
    <s v="mg/m3"/>
    <s v="N"/>
    <s v="N"/>
    <m/>
    <m/>
    <m/>
    <n v="313.036"/>
    <s v="NA"/>
    <n v="300"/>
    <m/>
    <m/>
    <m/>
    <x v="1"/>
    <s v=""/>
    <m/>
    <m/>
    <x v="0"/>
    <x v="0"/>
    <m/>
    <m/>
    <s v="N"/>
    <n v="3"/>
  </r>
  <r>
    <n v="255"/>
    <x v="1"/>
    <s v="NTP_infl_noael_loael"/>
    <s v="14807-96-6"/>
    <m/>
    <x v="19"/>
    <m/>
    <x v="26"/>
    <x v="40"/>
    <x v="0"/>
    <s v="2 year"/>
    <s v="2 years"/>
    <s v="Lung"/>
    <s v="Inflammation incidence"/>
    <s v="Mouse"/>
    <s v="B6C3F1"/>
    <x v="0"/>
    <m/>
    <n v="6"/>
    <n v="0.51558899999999896"/>
    <n v="0.348026"/>
    <s v="mg/m3"/>
    <s v="N"/>
    <s v="N"/>
    <m/>
    <m/>
    <m/>
    <n v="348.02600000000001"/>
    <s v="NA"/>
    <n v="600"/>
    <m/>
    <m/>
    <m/>
    <x v="1"/>
    <s v=""/>
    <m/>
    <m/>
    <x v="0"/>
    <x v="0"/>
    <m/>
    <m/>
    <s v="N"/>
    <n v="3"/>
  </r>
  <r>
    <n v="256"/>
    <x v="1"/>
    <s v="NTP_infl_noael_loael"/>
    <s v="14807-96-6"/>
    <m/>
    <x v="19"/>
    <m/>
    <x v="26"/>
    <x v="40"/>
    <x v="0"/>
    <s v="2 year"/>
    <s v="2 years"/>
    <s v="Lung"/>
    <s v="Inflammation incidence"/>
    <s v="Rat"/>
    <s v="F 344/N"/>
    <x v="0"/>
    <m/>
    <n v="6"/>
    <n v="0.88295199999999896"/>
    <n v="0.57178099999999998"/>
    <s v="mg/m3"/>
    <s v="N"/>
    <s v="N"/>
    <m/>
    <m/>
    <m/>
    <n v="571.78099999999995"/>
    <s v="NA"/>
    <n v="600"/>
    <m/>
    <m/>
    <m/>
    <x v="1"/>
    <s v=""/>
    <m/>
    <m/>
    <x v="0"/>
    <x v="0"/>
    <m/>
    <m/>
    <s v="N"/>
    <n v="3"/>
  </r>
  <r>
    <n v="257"/>
    <x v="0"/>
    <s v="NTP_infl_noael_loael"/>
    <s v="L-MWNT-1020"/>
    <m/>
    <x v="19"/>
    <m/>
    <x v="36"/>
    <x v="51"/>
    <x v="1"/>
    <s v="30 day"/>
    <s v="30 days"/>
    <s v="Lung"/>
    <s v="Inflammation incidence"/>
    <s v="Mouse"/>
    <s v="B6C3F1"/>
    <x v="1"/>
    <m/>
    <n v="0.1"/>
    <n v="0.888737"/>
    <n v="0.27964099999999997"/>
    <s v="mg/m3"/>
    <s v="N"/>
    <s v="Y"/>
    <m/>
    <m/>
    <m/>
    <n v="93.213666666666654"/>
    <s v="NA"/>
    <n v="3.3333333333333335"/>
    <m/>
    <m/>
    <m/>
    <x v="3"/>
    <s v=""/>
    <m/>
    <m/>
    <x v="0"/>
    <x v="0"/>
    <m/>
    <m/>
    <s v="Y"/>
    <n v="4"/>
  </r>
  <r>
    <n v="258"/>
    <x v="0"/>
    <s v="NTP_infl_noael_loael"/>
    <s v="1314-62-1"/>
    <m/>
    <x v="19"/>
    <m/>
    <x v="24"/>
    <x v="38"/>
    <x v="0"/>
    <s v="3 month"/>
    <s v="3 months"/>
    <s v="Lung"/>
    <s v="Inflammation incidence"/>
    <s v="Mouse"/>
    <s v="B6C3F1"/>
    <x v="0"/>
    <n v="1"/>
    <n v="2"/>
    <n v="0.89881800000000001"/>
    <n v="0.28163899999999997"/>
    <s v="mg/m3"/>
    <s v="N"/>
    <s v="N"/>
    <m/>
    <m/>
    <m/>
    <n v="281.63899999999995"/>
    <n v="1000"/>
    <n v="200"/>
    <m/>
    <m/>
    <m/>
    <x v="3"/>
    <s v=""/>
    <m/>
    <m/>
    <x v="0"/>
    <x v="0"/>
    <m/>
    <m/>
    <s v="N"/>
    <n v="4"/>
  </r>
  <r>
    <n v="259"/>
    <x v="0"/>
    <s v="NTP_infl_noael_loael"/>
    <s v="L-MWNT-1020"/>
    <m/>
    <x v="19"/>
    <m/>
    <x v="36"/>
    <x v="51"/>
    <x v="1"/>
    <s v="30 day"/>
    <s v="30 days"/>
    <s v="Lung"/>
    <s v="Inflammation incidence"/>
    <s v="Mouse"/>
    <s v="B6C3F1"/>
    <x v="0"/>
    <m/>
    <n v="0.1"/>
    <n v="0.90525199999999895"/>
    <n v="0.41188799999999998"/>
    <s v="mg/m3"/>
    <s v="N"/>
    <s v="Y"/>
    <m/>
    <m/>
    <m/>
    <n v="137.29599999999999"/>
    <s v="NA"/>
    <n v="3.3333333333333335"/>
    <m/>
    <m/>
    <m/>
    <x v="3"/>
    <s v=""/>
    <m/>
    <m/>
    <x v="0"/>
    <x v="0"/>
    <m/>
    <m/>
    <s v="Y"/>
    <n v="4"/>
  </r>
  <r>
    <n v="260"/>
    <x v="0"/>
    <s v="NTP_infl_noael_loael"/>
    <s v="1314-62-1"/>
    <m/>
    <x v="19"/>
    <m/>
    <x v="24"/>
    <x v="38"/>
    <x v="0"/>
    <s v="3 month"/>
    <s v="3 months"/>
    <s v="Lung"/>
    <s v="Inflammation incidence"/>
    <s v="Mouse"/>
    <s v="B6C3F1"/>
    <x v="1"/>
    <n v="2"/>
    <n v="4"/>
    <n v="0.90603999999999896"/>
    <n v="0.49424000000000001"/>
    <s v="mg/m3"/>
    <s v="N"/>
    <s v="N"/>
    <m/>
    <m/>
    <m/>
    <n v="494.24"/>
    <n v="2000"/>
    <n v="400"/>
    <m/>
    <m/>
    <m/>
    <x v="1"/>
    <s v=""/>
    <m/>
    <m/>
    <x v="0"/>
    <x v="0"/>
    <m/>
    <m/>
    <s v="N"/>
    <n v="3"/>
  </r>
  <r>
    <n v="261"/>
    <x v="1"/>
    <s v="NTP_infl_noael_loael"/>
    <s v="1314-62-1"/>
    <m/>
    <x v="19"/>
    <m/>
    <x v="24"/>
    <x v="38"/>
    <x v="0"/>
    <s v="2 year"/>
    <s v="2 years"/>
    <s v="Lung"/>
    <s v="Inflammation incidence"/>
    <s v="Rat"/>
    <s v="F 344/N"/>
    <x v="0"/>
    <n v="1"/>
    <n v="2"/>
    <n v="0.93596599999999897"/>
    <n v="0.66329700000000003"/>
    <s v="mg/m3"/>
    <s v="N"/>
    <s v="N"/>
    <m/>
    <m/>
    <m/>
    <n v="663.29700000000003"/>
    <n v="1000"/>
    <n v="200"/>
    <m/>
    <m/>
    <m/>
    <x v="1"/>
    <s v=""/>
    <m/>
    <m/>
    <x v="0"/>
    <x v="0"/>
    <m/>
    <m/>
    <s v="N"/>
    <n v="3"/>
  </r>
  <r>
    <n v="262"/>
    <x v="1"/>
    <s v="NTP_infl_noael_loael"/>
    <s v="643-79-8"/>
    <m/>
    <x v="19"/>
    <m/>
    <x v="29"/>
    <x v="43"/>
    <x v="0"/>
    <s v="3 month"/>
    <s v="3 months"/>
    <s v="Lung"/>
    <s v="Inflammation incidence"/>
    <s v="Rat"/>
    <s v="HSD"/>
    <x v="1"/>
    <m/>
    <n v="0.44"/>
    <n v="1.0777000000000001"/>
    <n v="0.61373800000000001"/>
    <s v="ppm"/>
    <s v="N"/>
    <s v="N"/>
    <m/>
    <m/>
    <m/>
    <n v="0.61373800000000001"/>
    <s v="NA"/>
    <n v="4.3999999999999997E-2"/>
    <m/>
    <m/>
    <m/>
    <x v="4"/>
    <s v=""/>
    <m/>
    <m/>
    <x v="0"/>
    <x v="0"/>
    <m/>
    <m/>
    <s v="N"/>
    <n v="5"/>
  </r>
  <r>
    <n v="263"/>
    <x v="1"/>
    <s v="NTP_infl_noael_loael"/>
    <s v="643-79-8"/>
    <m/>
    <x v="19"/>
    <m/>
    <x v="29"/>
    <x v="43"/>
    <x v="0"/>
    <s v="3 month"/>
    <s v="3 months"/>
    <s v="Lung"/>
    <s v="Inflammation incidence"/>
    <s v="Rat"/>
    <s v="HSD"/>
    <x v="0"/>
    <m/>
    <n v="0.44"/>
    <n v="1.1095299999999899"/>
    <n v="0.64012599999999997"/>
    <s v="ppm"/>
    <s v="N"/>
    <s v="N"/>
    <m/>
    <m/>
    <m/>
    <n v="0.64012599999999997"/>
    <s v="NA"/>
    <n v="4.3999999999999997E-2"/>
    <m/>
    <m/>
    <m/>
    <x v="4"/>
    <s v=""/>
    <m/>
    <m/>
    <x v="0"/>
    <x v="0"/>
    <m/>
    <m/>
    <s v="N"/>
    <n v="5"/>
  </r>
  <r>
    <n v="264"/>
    <x v="1"/>
    <s v="NTP_infl_noael_loael"/>
    <s v="14807-96-6"/>
    <m/>
    <x v="19"/>
    <m/>
    <x v="26"/>
    <x v="40"/>
    <x v="0"/>
    <s v="2 year"/>
    <s v="2 years"/>
    <s v="Lung"/>
    <s v="Inflammation incidence"/>
    <s v="Mouse"/>
    <s v="B6C3F1"/>
    <x v="1"/>
    <m/>
    <n v="6"/>
    <n v="1.23089"/>
    <n v="0.96841200000000005"/>
    <s v="mg/m3"/>
    <s v="N"/>
    <s v="N"/>
    <m/>
    <m/>
    <m/>
    <n v="0.96841200000000005"/>
    <s v="NA"/>
    <n v="600"/>
    <m/>
    <m/>
    <m/>
    <x v="4"/>
    <s v=""/>
    <m/>
    <m/>
    <x v="0"/>
    <x v="0"/>
    <m/>
    <m/>
    <s v="N"/>
    <n v="5"/>
  </r>
  <r>
    <n v="265"/>
    <x v="1"/>
    <s v="NTP_infl_noael_loael"/>
    <s v="GARNET"/>
    <m/>
    <x v="19"/>
    <m/>
    <x v="34"/>
    <x v="49"/>
    <x v="0"/>
    <s v="2 week"/>
    <s v="2 weeks"/>
    <s v="Lung"/>
    <s v="Inflammation incidence"/>
    <s v="Rat"/>
    <s v="F 344/N"/>
    <x v="1"/>
    <n v="3"/>
    <n v="15"/>
    <n v="1.36239"/>
    <n v="0.22953499999999999"/>
    <s v="mg/m3"/>
    <s v="Y"/>
    <s v="Y"/>
    <m/>
    <m/>
    <m/>
    <n v="76.511666666666656"/>
    <n v="1000"/>
    <n v="500"/>
    <m/>
    <m/>
    <m/>
    <x v="2"/>
    <s v="Y"/>
    <m/>
    <m/>
    <x v="0"/>
    <x v="0"/>
    <m/>
    <m/>
    <s v="N"/>
    <n v="0"/>
  </r>
  <r>
    <n v="266"/>
    <x v="0"/>
    <s v="NTP_infl_noael_loael"/>
    <s v="1314-62-1"/>
    <m/>
    <x v="19"/>
    <m/>
    <x v="24"/>
    <x v="38"/>
    <x v="0"/>
    <s v="3 month"/>
    <s v="3 months"/>
    <s v="Lung"/>
    <s v="Inflammation incidence"/>
    <s v="Rat"/>
    <s v="F 344/N"/>
    <x v="1"/>
    <n v="16"/>
    <m/>
    <n v="1.5667899999999899"/>
    <n v="0.95874899999999996"/>
    <s v="mg/m3"/>
    <s v="N"/>
    <s v="N"/>
    <m/>
    <m/>
    <m/>
    <n v="958.74899999999991"/>
    <n v="16000"/>
    <s v="NA"/>
    <m/>
    <m/>
    <m/>
    <x v="1"/>
    <s v=""/>
    <m/>
    <m/>
    <x v="0"/>
    <x v="0"/>
    <m/>
    <m/>
    <s v="N"/>
    <n v="3"/>
  </r>
  <r>
    <n v="267"/>
    <x v="1"/>
    <s v="NTP_infl_noael_loael"/>
    <s v="643-79-8"/>
    <m/>
    <x v="19"/>
    <m/>
    <x v="29"/>
    <x v="43"/>
    <x v="0"/>
    <s v="3 month"/>
    <s v="3 months"/>
    <s v="Lung"/>
    <s v="Inflammation incidence"/>
    <s v="Mouse"/>
    <s v="B6C3F1"/>
    <x v="0"/>
    <n v="1.75"/>
    <n v="3.5"/>
    <n v="1.99512"/>
    <n v="1.24088"/>
    <s v="ppm"/>
    <s v="N"/>
    <s v="N"/>
    <m/>
    <m/>
    <m/>
    <n v="1.24088"/>
    <n v="1.75"/>
    <n v="0.35"/>
    <m/>
    <m/>
    <m/>
    <x v="4"/>
    <s v=""/>
    <m/>
    <m/>
    <x v="0"/>
    <x v="0"/>
    <m/>
    <m/>
    <s v="N"/>
    <n v="5"/>
  </r>
  <r>
    <n v="268"/>
    <x v="1"/>
    <s v="NTP_infl_noael_loael"/>
    <s v="643-79-8"/>
    <m/>
    <x v="19"/>
    <m/>
    <x v="29"/>
    <x v="43"/>
    <x v="0"/>
    <s v="3 month"/>
    <s v="3 months"/>
    <s v="Lung"/>
    <s v="Inflammation incidence"/>
    <s v="Mouse"/>
    <s v="B6C3F1"/>
    <x v="1"/>
    <m/>
    <n v="0.44"/>
    <n v="2.49603999999999"/>
    <n v="1.5834900000000001"/>
    <s v="ppm"/>
    <s v="N"/>
    <s v="N"/>
    <m/>
    <m/>
    <m/>
    <n v="1.5834900000000001"/>
    <s v="NA"/>
    <n v="4.3999999999999997E-2"/>
    <m/>
    <m/>
    <m/>
    <x v="4"/>
    <s v=""/>
    <m/>
    <m/>
    <x v="0"/>
    <x v="0"/>
    <m/>
    <m/>
    <s v="N"/>
    <n v="5"/>
  </r>
  <r>
    <n v="269"/>
    <x v="0"/>
    <s v="NTP_infl_noael_loael"/>
    <s v="1314-62-1"/>
    <m/>
    <x v="19"/>
    <m/>
    <x v="24"/>
    <x v="38"/>
    <x v="0"/>
    <s v="3 month"/>
    <s v="3 months"/>
    <s v="Lung"/>
    <s v="Inflammation incidence"/>
    <s v="Rat"/>
    <s v="F 344/N"/>
    <x v="0"/>
    <n v="16"/>
    <m/>
    <n v="2.6505999999999901"/>
    <n v="1.9557"/>
    <s v="mg/m3"/>
    <s v="N"/>
    <s v="N"/>
    <m/>
    <m/>
    <m/>
    <n v="1955.7"/>
    <n v="16000"/>
    <s v="NA"/>
    <m/>
    <m/>
    <m/>
    <x v="1"/>
    <s v=""/>
    <m/>
    <m/>
    <x v="0"/>
    <x v="0"/>
    <m/>
    <m/>
    <s v="N"/>
    <n v="3"/>
  </r>
  <r>
    <n v="270"/>
    <x v="1"/>
    <s v="NTP_infl_noael_loael"/>
    <s v="7440-48-4"/>
    <m/>
    <x v="19"/>
    <m/>
    <x v="19"/>
    <x v="45"/>
    <x v="0"/>
    <s v="2 year"/>
    <s v="2 years"/>
    <s v="Lung"/>
    <s v="Inflammation incidence"/>
    <s v="Mouse"/>
    <s v="B6C3F1"/>
    <x v="1"/>
    <n v="2.5"/>
    <n v="5"/>
    <n v="2.7403400000000002"/>
    <n v="2.2886500000000001"/>
    <s v="mg/m3"/>
    <s v="N"/>
    <s v="N"/>
    <m/>
    <m/>
    <m/>
    <n v="2288.65"/>
    <n v="2500"/>
    <n v="500"/>
    <m/>
    <m/>
    <m/>
    <x v="1"/>
    <s v=""/>
    <m/>
    <m/>
    <x v="0"/>
    <x v="0"/>
    <m/>
    <m/>
    <s v="N"/>
    <n v="3"/>
  </r>
  <r>
    <n v="271"/>
    <x v="1"/>
    <s v="NTP_infl_noael_loael"/>
    <s v="7440-48-4"/>
    <m/>
    <x v="19"/>
    <m/>
    <x v="19"/>
    <x v="45"/>
    <x v="0"/>
    <s v="2 week"/>
    <s v="2 weeks"/>
    <s v="Lung"/>
    <s v="Inflammation incidence"/>
    <s v="Mouse"/>
    <s v="B6C3F1"/>
    <x v="0"/>
    <m/>
    <n v="2.5"/>
    <n v="2.7873299999999901"/>
    <n v="1.3123899999999999"/>
    <s v="mg/m3"/>
    <s v="Y"/>
    <s v="Y"/>
    <m/>
    <m/>
    <m/>
    <n v="437.46333333333331"/>
    <s v="NA"/>
    <n v="83.333333333333329"/>
    <m/>
    <m/>
    <m/>
    <x v="2"/>
    <s v="Y"/>
    <m/>
    <m/>
    <x v="0"/>
    <x v="0"/>
    <m/>
    <m/>
    <s v="N"/>
    <n v="0"/>
  </r>
  <r>
    <n v="272"/>
    <x v="1"/>
    <s v="NTP_infl_noael_loael"/>
    <s v="7440-48-4"/>
    <m/>
    <x v="19"/>
    <m/>
    <x v="19"/>
    <x v="45"/>
    <x v="0"/>
    <s v="2 year"/>
    <s v="2 years"/>
    <s v="Lung"/>
    <s v="Inflammation incidence"/>
    <s v="Mouse"/>
    <s v="B6C3F1"/>
    <x v="0"/>
    <n v="2.5"/>
    <n v="5"/>
    <n v="2.8055400000000001"/>
    <n v="1.86694"/>
    <s v="mg/m3"/>
    <s v="N"/>
    <s v="N"/>
    <m/>
    <m/>
    <m/>
    <n v="1866.94"/>
    <n v="2500"/>
    <n v="500"/>
    <m/>
    <m/>
    <m/>
    <x v="1"/>
    <s v=""/>
    <m/>
    <m/>
    <x v="0"/>
    <x v="0"/>
    <m/>
    <m/>
    <s v="N"/>
    <n v="3"/>
  </r>
  <r>
    <n v="273"/>
    <x v="1"/>
    <s v="NTP_infl_noael_loael"/>
    <s v="10026-24-1"/>
    <m/>
    <x v="19"/>
    <m/>
    <x v="19"/>
    <x v="30"/>
    <x v="0"/>
    <s v="2 year"/>
    <s v="2 years"/>
    <s v="Lung"/>
    <s v="Inflammation incidence"/>
    <s v="Mouse"/>
    <s v="B6C3F1"/>
    <x v="1"/>
    <n v="3"/>
    <m/>
    <n v="5.0066199999999901"/>
    <n v="2.29976"/>
    <s v="mg/m3"/>
    <s v="N"/>
    <s v="N"/>
    <m/>
    <m/>
    <m/>
    <n v="2299.7600000000002"/>
    <n v="3000"/>
    <s v="NA"/>
    <m/>
    <m/>
    <m/>
    <x v="1"/>
    <s v=""/>
    <m/>
    <m/>
    <x v="0"/>
    <x v="0"/>
    <m/>
    <m/>
    <s v="N"/>
    <n v="3"/>
  </r>
  <r>
    <n v="274"/>
    <x v="1"/>
    <s v="NTP_infl_noael_loael"/>
    <s v="HEMATITESPEC"/>
    <m/>
    <x v="19"/>
    <m/>
    <x v="35"/>
    <x v="50"/>
    <x v="0"/>
    <s v="39 week"/>
    <s v="39 weeks"/>
    <s v="Lung"/>
    <s v="Inflammation incidence"/>
    <s v="Rat"/>
    <s v="Harlan Sprague Dawley"/>
    <x v="1"/>
    <m/>
    <n v="15"/>
    <n v="5.1957500000000003"/>
    <n v="3.2742800000000001"/>
    <s v="mg/m3"/>
    <s v="N"/>
    <s v="N"/>
    <m/>
    <m/>
    <m/>
    <n v="3274.28"/>
    <s v="NA"/>
    <n v="1500"/>
    <m/>
    <m/>
    <m/>
    <x v="0"/>
    <s v=""/>
    <m/>
    <m/>
    <x v="0"/>
    <x v="0"/>
    <m/>
    <m/>
    <s v="N"/>
    <n v="2"/>
  </r>
  <r>
    <n v="275"/>
    <x v="1"/>
    <s v="NTP_infl_noael_loael"/>
    <s v="COALSLAG"/>
    <m/>
    <x v="19"/>
    <m/>
    <x v="32"/>
    <x v="47"/>
    <x v="0"/>
    <s v="2 week"/>
    <s v="2 weeks"/>
    <s v="Lung"/>
    <s v="Inflammation incidence"/>
    <s v="Rat"/>
    <s v="F 344/N"/>
    <x v="1"/>
    <m/>
    <n v="3"/>
    <n v="7.0232000000000001"/>
    <n v="3.06738"/>
    <s v="mg/m3"/>
    <s v="Y"/>
    <s v="Y"/>
    <m/>
    <m/>
    <m/>
    <n v="1022.4599999999999"/>
    <s v="NA"/>
    <n v="99.999999999999986"/>
    <m/>
    <m/>
    <m/>
    <x v="2"/>
    <s v="Y"/>
    <m/>
    <m/>
    <x v="0"/>
    <x v="0"/>
    <m/>
    <m/>
    <s v="N"/>
    <n v="0"/>
  </r>
  <r>
    <n v="276"/>
    <x v="1"/>
    <s v="NTP_infl_noael_loael"/>
    <s v="1313-27-5"/>
    <m/>
    <x v="19"/>
    <m/>
    <x v="23"/>
    <x v="36"/>
    <x v="0"/>
    <s v="2 year"/>
    <s v="2 years"/>
    <s v="Lung"/>
    <s v="Inflammation incidence"/>
    <s v="Rat"/>
    <s v="F 344/N"/>
    <x v="1"/>
    <n v="10"/>
    <n v="30"/>
    <n v="13.6419999999999"/>
    <n v="9.6016700000000004"/>
    <s v="mg/m3"/>
    <s v="N"/>
    <s v="N"/>
    <m/>
    <m/>
    <m/>
    <n v="9601.67"/>
    <n v="10000"/>
    <n v="3000"/>
    <m/>
    <m/>
    <m/>
    <x v="0"/>
    <s v=""/>
    <m/>
    <m/>
    <x v="0"/>
    <x v="0"/>
    <m/>
    <m/>
    <s v="N"/>
    <n v="2"/>
  </r>
  <r>
    <n v="277"/>
    <x v="1"/>
    <s v="NTP_infl_noael_loael"/>
    <s v="7440-48-4"/>
    <m/>
    <x v="19"/>
    <m/>
    <x v="19"/>
    <x v="45"/>
    <x v="0"/>
    <s v="2 week"/>
    <s v="2 weeks"/>
    <s v="Lung"/>
    <s v="Inflammation incidence"/>
    <s v="Rat"/>
    <s v="F 344/N"/>
    <x v="1"/>
    <m/>
    <n v="2.5"/>
    <n v="16.389700000000001"/>
    <n v="8.0010499999999993"/>
    <s v="mg/m3"/>
    <s v="Y"/>
    <s v="Y"/>
    <m/>
    <m/>
    <m/>
    <n v="8001.0499999999993"/>
    <s v="NA"/>
    <n v="83.333333333333329"/>
    <m/>
    <m/>
    <m/>
    <x v="2"/>
    <s v="Y"/>
    <m/>
    <m/>
    <x v="0"/>
    <x v="0"/>
    <m/>
    <m/>
    <s v="N"/>
    <n v="0"/>
  </r>
  <r>
    <n v="278"/>
    <x v="1"/>
    <s v="NTP_infl_noael_loael"/>
    <s v="7440-48-4"/>
    <m/>
    <x v="19"/>
    <m/>
    <x v="19"/>
    <x v="45"/>
    <x v="0"/>
    <s v="2 week"/>
    <s v="2 weeks"/>
    <s v="Lung"/>
    <s v="Inflammation incidence"/>
    <s v="Rat"/>
    <s v="F 344/N"/>
    <x v="0"/>
    <n v="20"/>
    <n v="40"/>
    <n v="18.105"/>
    <n v="9.4618500000000001"/>
    <s v="mg/m3"/>
    <s v="Y"/>
    <s v="Y"/>
    <m/>
    <m/>
    <m/>
    <n v="9461.85"/>
    <n v="6666.666666666667"/>
    <n v="1333.3333333333333"/>
    <m/>
    <m/>
    <m/>
    <x v="2"/>
    <s v="Y"/>
    <m/>
    <m/>
    <x v="0"/>
    <x v="0"/>
    <m/>
    <m/>
    <s v="N"/>
    <n v="0"/>
  </r>
  <r>
    <n v="279"/>
    <x v="1"/>
    <s v="NTP_infl_noael_loael"/>
    <s v="1309-64-4"/>
    <m/>
    <x v="19"/>
    <m/>
    <x v="22"/>
    <x v="35"/>
    <x v="0"/>
    <s v="2 week"/>
    <s v="2 weeks"/>
    <s v="Lung"/>
    <s v="Inflammation incidence"/>
    <s v="Rat"/>
    <s v="Wistar Han"/>
    <x v="0"/>
    <m/>
    <n v="3.75"/>
    <n v="19.9542"/>
    <n v="13.217499999999999"/>
    <s v="mg/m3"/>
    <s v="Y"/>
    <s v="Y"/>
    <m/>
    <m/>
    <m/>
    <n v="13217.5"/>
    <s v="NA"/>
    <n v="125"/>
    <m/>
    <m/>
    <m/>
    <x v="2"/>
    <s v="Y"/>
    <m/>
    <m/>
    <x v="0"/>
    <x v="0"/>
    <m/>
    <m/>
    <s v="N"/>
    <n v="0"/>
  </r>
  <r>
    <n v="280"/>
    <x v="1"/>
    <s v="NTP_infl_noael_loael"/>
    <s v="1309-64-4"/>
    <m/>
    <x v="19"/>
    <m/>
    <x v="22"/>
    <x v="35"/>
    <x v="0"/>
    <s v="2 week"/>
    <s v="2 weeks"/>
    <s v="Lung"/>
    <s v="Inflammation incidence"/>
    <s v="Rat"/>
    <s v="Wistar Han"/>
    <x v="1"/>
    <m/>
    <n v="3.75"/>
    <n v="19.9542"/>
    <n v="13.217499999999999"/>
    <s v="mg/m3"/>
    <s v="Y"/>
    <s v="Y"/>
    <m/>
    <m/>
    <m/>
    <n v="13217.5"/>
    <s v="NA"/>
    <n v="125"/>
    <m/>
    <m/>
    <m/>
    <x v="2"/>
    <s v="Y"/>
    <m/>
    <m/>
    <x v="0"/>
    <x v="0"/>
    <m/>
    <m/>
    <s v="N"/>
    <n v="0"/>
  </r>
  <r>
    <n v="281"/>
    <x v="0"/>
    <s v="NTP_infl_noael_loael"/>
    <s v="102-54-5"/>
    <m/>
    <x v="19"/>
    <m/>
    <x v="17"/>
    <x v="32"/>
    <x v="0"/>
    <s v="3 month"/>
    <s v="3 months"/>
    <s v="Lung"/>
    <s v="Inflammation incidence"/>
    <s v="Rat"/>
    <s v="F 344/N"/>
    <x v="0"/>
    <n v="30"/>
    <m/>
    <n v="30.0001"/>
    <n v="14.037699999999999"/>
    <s v="mg/m3"/>
    <s v="N"/>
    <s v="N"/>
    <m/>
    <m/>
    <m/>
    <n v="14037.699999999999"/>
    <n v="30000"/>
    <s v="NA"/>
    <m/>
    <m/>
    <m/>
    <x v="0"/>
    <s v=""/>
    <m/>
    <m/>
    <x v="0"/>
    <x v="0"/>
    <m/>
    <m/>
    <s v="N"/>
    <n v="2"/>
  </r>
  <r>
    <n v="282"/>
    <x v="1"/>
    <s v="NTP_infl_noael_loael"/>
    <s v="7440-48-4"/>
    <m/>
    <x v="19"/>
    <m/>
    <x v="19"/>
    <x v="45"/>
    <x v="0"/>
    <s v="2 week"/>
    <s v="2 weeks"/>
    <s v="Lung"/>
    <s v="Inflammation incidence"/>
    <s v="Mouse"/>
    <s v="B6C3F1"/>
    <x v="1"/>
    <n v="40"/>
    <m/>
    <n v="35.4711"/>
    <n v="14.462999999999999"/>
    <s v="mg/m3"/>
    <s v="Y"/>
    <s v="Y"/>
    <m/>
    <m/>
    <m/>
    <n v="4821"/>
    <n v="13333.333333333334"/>
    <s v="NA"/>
    <m/>
    <m/>
    <m/>
    <x v="2"/>
    <s v="Y"/>
    <m/>
    <m/>
    <x v="0"/>
    <x v="0"/>
    <m/>
    <m/>
    <s v="N"/>
    <n v="0"/>
  </r>
  <r>
    <n v="283"/>
    <x v="1"/>
    <s v="NTP_infl_noael_loael"/>
    <s v="1309-64-4"/>
    <m/>
    <x v="19"/>
    <m/>
    <x v="22"/>
    <x v="35"/>
    <x v="0"/>
    <s v="2 week"/>
    <s v="2 weeks"/>
    <s v="Lung"/>
    <s v="Inflammation incidence"/>
    <s v="Mouse"/>
    <s v="B6C3F1"/>
    <x v="0"/>
    <m/>
    <n v="3.75"/>
    <s v="NA"/>
    <m/>
    <s v="mg/m3"/>
    <s v="Y"/>
    <s v="Y"/>
    <m/>
    <m/>
    <m/>
    <s v="NA"/>
    <s v="NA"/>
    <n v="125"/>
    <m/>
    <m/>
    <m/>
    <x v="2"/>
    <s v="Y"/>
    <m/>
    <m/>
    <x v="0"/>
    <x v="0"/>
    <m/>
    <m/>
    <s v="N"/>
    <n v="0"/>
  </r>
  <r>
    <n v="284"/>
    <x v="1"/>
    <s v="NTP_infl_noael_loael"/>
    <s v="1309-64-4"/>
    <m/>
    <x v="19"/>
    <m/>
    <x v="22"/>
    <x v="35"/>
    <x v="0"/>
    <s v="2 week"/>
    <s v="2 weeks"/>
    <s v="Lung"/>
    <s v="Inflammation incidence"/>
    <s v="Mouse"/>
    <s v="B6C3F1"/>
    <x v="1"/>
    <m/>
    <n v="3.75"/>
    <s v="NA"/>
    <m/>
    <s v="mg/m3"/>
    <s v="Y"/>
    <s v="Y"/>
    <m/>
    <m/>
    <m/>
    <s v="NA"/>
    <s v="NA"/>
    <n v="125"/>
    <m/>
    <m/>
    <m/>
    <x v="2"/>
    <s v="Y"/>
    <m/>
    <m/>
    <x v="0"/>
    <x v="0"/>
    <m/>
    <m/>
    <s v="N"/>
    <n v="0"/>
  </r>
  <r>
    <n v="285"/>
    <x v="1"/>
    <s v="NTP_infl_noael_loael"/>
    <s v="BLASTINGSAND"/>
    <m/>
    <x v="19"/>
    <m/>
    <x v="31"/>
    <x v="46"/>
    <x v="0"/>
    <s v="2 week"/>
    <s v="2 weeks"/>
    <s v="Lung"/>
    <s v="Inflammation incidence"/>
    <s v="Rat"/>
    <s v="F344/N Tac"/>
    <x v="1"/>
    <m/>
    <n v="3"/>
    <s v="NA"/>
    <m/>
    <s v="mg/m3"/>
    <s v="Y"/>
    <s v="Y"/>
    <m/>
    <m/>
    <m/>
    <s v="NA"/>
    <s v="NA"/>
    <n v="99.999999999999986"/>
    <m/>
    <m/>
    <m/>
    <x v="2"/>
    <s v="Y"/>
    <m/>
    <m/>
    <x v="0"/>
    <x v="0"/>
    <m/>
    <m/>
    <s v="N"/>
    <n v="0"/>
  </r>
  <r>
    <n v="286"/>
    <x v="1"/>
    <s v="NTP_infl_noael_loael"/>
    <s v="CRUSHEDGLASS"/>
    <m/>
    <x v="19"/>
    <m/>
    <x v="38"/>
    <x v="53"/>
    <x v="0"/>
    <s v="2 week"/>
    <s v="2 weeks"/>
    <s v="Lung"/>
    <s v="Inflammation incidence"/>
    <s v="Rat"/>
    <s v="F344/N Tac"/>
    <x v="1"/>
    <n v="30"/>
    <m/>
    <s v="NA"/>
    <m/>
    <s v="mg/m3"/>
    <s v="Y"/>
    <s v="Y"/>
    <m/>
    <m/>
    <m/>
    <s v="NA"/>
    <n v="10000"/>
    <s v="NA"/>
    <m/>
    <m/>
    <m/>
    <x v="2"/>
    <s v="Y"/>
    <m/>
    <m/>
    <x v="0"/>
    <x v="0"/>
    <m/>
    <m/>
    <s v="N"/>
    <n v="0"/>
  </r>
  <r>
    <n v="287"/>
    <x v="1"/>
    <s v="NTP_infl_noael_loael"/>
    <s v="10026-24-1"/>
    <m/>
    <x v="19"/>
    <m/>
    <x v="19"/>
    <x v="30"/>
    <x v="0"/>
    <s v="2 year"/>
    <s v="2 years"/>
    <s v="Lung"/>
    <s v="Inflammation incidence"/>
    <s v="Mouse"/>
    <s v="B6C3F1"/>
    <x v="0"/>
    <n v="3"/>
    <m/>
    <s v="NA"/>
    <m/>
    <s v="mg/m3"/>
    <s v="N"/>
    <s v="N"/>
    <m/>
    <m/>
    <m/>
    <s v="NA"/>
    <n v="3000"/>
    <s v="NA"/>
    <m/>
    <m/>
    <m/>
    <x v="1"/>
    <s v=""/>
    <m/>
    <m/>
    <x v="0"/>
    <x v="0"/>
    <m/>
    <m/>
    <s v="N"/>
    <n v="3"/>
  </r>
  <r>
    <n v="288"/>
    <x v="1"/>
    <s v="NTP_infl_noael_loael"/>
    <s v="1313-27-5"/>
    <m/>
    <x v="19"/>
    <m/>
    <x v="23"/>
    <x v="36"/>
    <x v="0"/>
    <s v="2 year"/>
    <s v="2 years"/>
    <s v="Lung"/>
    <s v="Inflammation incidence"/>
    <s v="Mouse"/>
    <s v="B6C3F1"/>
    <x v="0"/>
    <m/>
    <n v="10"/>
    <s v="NA"/>
    <m/>
    <s v="mg/m3"/>
    <s v="N"/>
    <s v="N"/>
    <m/>
    <m/>
    <m/>
    <s v="NA"/>
    <s v="NA"/>
    <n v="1000"/>
    <m/>
    <m/>
    <m/>
    <x v="1"/>
    <s v=""/>
    <m/>
    <m/>
    <x v="0"/>
    <x v="0"/>
    <m/>
    <m/>
    <s v="N"/>
    <n v="3"/>
  </r>
  <r>
    <n v="289"/>
    <x v="1"/>
    <s v="NTP_infl_noael_loael"/>
    <s v="1313-27-5"/>
    <m/>
    <x v="19"/>
    <m/>
    <x v="23"/>
    <x v="36"/>
    <x v="0"/>
    <s v="2 year"/>
    <s v="2 years"/>
    <s v="Lung"/>
    <s v="Inflammation incidence"/>
    <s v="Mouse"/>
    <s v="B6C3F1"/>
    <x v="1"/>
    <n v="100"/>
    <m/>
    <s v="NA"/>
    <m/>
    <s v="mg/m3"/>
    <s v="N"/>
    <s v="N"/>
    <m/>
    <m/>
    <m/>
    <s v="NA"/>
    <n v="100000"/>
    <s v="NA"/>
    <m/>
    <m/>
    <m/>
    <x v="6"/>
    <s v=""/>
    <m/>
    <m/>
    <x v="0"/>
    <x v="0"/>
    <m/>
    <m/>
    <s v="N"/>
    <n v="1"/>
  </r>
  <r>
    <n v="290"/>
    <x v="1"/>
    <s v="NTP_infl_noael_loael"/>
    <s v="13765-19-0"/>
    <m/>
    <x v="19"/>
    <m/>
    <x v="25"/>
    <x v="39"/>
    <x v="0"/>
    <s v="2 year"/>
    <s v="2 years"/>
    <s v="Lung"/>
    <s v="Inflammation incidence"/>
    <s v="Rat"/>
    <s v="Sprague Dawley"/>
    <x v="1"/>
    <n v="20"/>
    <m/>
    <s v="NA"/>
    <m/>
    <s v="mg/m3"/>
    <s v="N"/>
    <s v="N"/>
    <m/>
    <m/>
    <m/>
    <s v="NA"/>
    <n v="20000"/>
    <s v="NA"/>
    <m/>
    <m/>
    <m/>
    <x v="0"/>
    <s v=""/>
    <m/>
    <m/>
    <x v="0"/>
    <x v="0"/>
    <m/>
    <m/>
    <s v="N"/>
    <n v="2"/>
  </r>
  <r>
    <n v="291"/>
    <x v="1"/>
    <s v="NTP_infl_noael_loael"/>
    <s v="13765-19-0"/>
    <m/>
    <x v="19"/>
    <m/>
    <x v="25"/>
    <x v="39"/>
    <x v="0"/>
    <s v="2 year"/>
    <s v="2 years"/>
    <s v="Lung"/>
    <s v="Inflammation incidence"/>
    <s v="Hamster"/>
    <s v="Syrian Golden"/>
    <x v="1"/>
    <n v="20"/>
    <m/>
    <s v="NA"/>
    <m/>
    <s v="mg/m3"/>
    <s v="N"/>
    <s v="N"/>
    <m/>
    <m/>
    <m/>
    <s v="NA"/>
    <n v="20000"/>
    <s v="NA"/>
    <m/>
    <m/>
    <m/>
    <x v="0"/>
    <s v=""/>
    <m/>
    <m/>
    <x v="0"/>
    <x v="0"/>
    <m/>
    <m/>
    <s v="N"/>
    <n v="2"/>
  </r>
  <r>
    <n v="292"/>
    <x v="1"/>
    <s v="NTP_infl_noael_loael"/>
    <s v="13983-17-0"/>
    <m/>
    <x v="19"/>
    <m/>
    <x v="37"/>
    <x v="52"/>
    <x v="0"/>
    <s v="2 year"/>
    <s v="2 years"/>
    <s v="Lung"/>
    <s v="Inflammation incidence"/>
    <s v="Rat"/>
    <s v="F 344/N"/>
    <x v="1"/>
    <n v="10"/>
    <m/>
    <s v="NA"/>
    <m/>
    <s v="mg/m3"/>
    <s v="N"/>
    <s v="N"/>
    <m/>
    <m/>
    <m/>
    <s v="NA"/>
    <n v="10000"/>
    <s v="NA"/>
    <m/>
    <m/>
    <m/>
    <x v="0"/>
    <s v=""/>
    <m/>
    <m/>
    <x v="0"/>
    <x v="0"/>
    <m/>
    <m/>
    <s v="N"/>
    <n v="2"/>
  </r>
  <r>
    <n v="293"/>
    <x v="1"/>
    <s v="NTP_infl_noael_loael"/>
    <s v="2698-41-1"/>
    <m/>
    <x v="19"/>
    <m/>
    <x v="28"/>
    <x v="42"/>
    <x v="0"/>
    <s v="2 year"/>
    <s v="2 years"/>
    <s v="Lung"/>
    <s v="Inflammation incidence"/>
    <s v="Mouse"/>
    <s v="B6C3F1"/>
    <x v="0"/>
    <n v="1.5"/>
    <m/>
    <s v="NA"/>
    <m/>
    <s v="mg/m3"/>
    <s v="N"/>
    <s v="N"/>
    <m/>
    <m/>
    <m/>
    <s v="NA"/>
    <n v="1500"/>
    <s v="NA"/>
    <m/>
    <m/>
    <m/>
    <x v="1"/>
    <s v=""/>
    <m/>
    <m/>
    <x v="0"/>
    <x v="0"/>
    <m/>
    <m/>
    <s v="N"/>
    <n v="3"/>
  </r>
  <r>
    <n v="294"/>
    <x v="1"/>
    <s v="NTP_infl_noael_loael"/>
    <s v="2698-41-1"/>
    <m/>
    <x v="19"/>
    <m/>
    <x v="28"/>
    <x v="42"/>
    <x v="0"/>
    <s v="2 year"/>
    <s v="2 years"/>
    <s v="Lung"/>
    <s v="Inflammation incidence"/>
    <s v="Mouse"/>
    <s v="B6C3F1"/>
    <x v="1"/>
    <n v="1.5"/>
    <m/>
    <s v="NA"/>
    <m/>
    <s v="mg/m3"/>
    <s v="N"/>
    <s v="N"/>
    <m/>
    <m/>
    <m/>
    <s v="NA"/>
    <n v="1500"/>
    <s v="NA"/>
    <m/>
    <m/>
    <m/>
    <x v="1"/>
    <s v=""/>
    <m/>
    <m/>
    <x v="0"/>
    <x v="0"/>
    <m/>
    <m/>
    <s v="N"/>
    <n v="3"/>
  </r>
  <r>
    <n v="295"/>
    <x v="1"/>
    <s v="NTP_infl_noael_loael"/>
    <s v="2698-41-1"/>
    <m/>
    <x v="19"/>
    <m/>
    <x v="28"/>
    <x v="42"/>
    <x v="0"/>
    <s v="2 year"/>
    <s v="2 years"/>
    <s v="Lung"/>
    <s v="Inflammation incidence"/>
    <s v="Rat"/>
    <s v="F 344/N"/>
    <x v="1"/>
    <n v="0.75"/>
    <m/>
    <s v="NA"/>
    <m/>
    <s v="mg/m3"/>
    <s v="N"/>
    <s v="N"/>
    <m/>
    <m/>
    <m/>
    <s v="NA"/>
    <n v="750"/>
    <s v="NA"/>
    <m/>
    <m/>
    <m/>
    <x v="1"/>
    <s v=""/>
    <m/>
    <m/>
    <x v="0"/>
    <x v="0"/>
    <m/>
    <m/>
    <s v="N"/>
    <n v="3"/>
  </r>
  <r>
    <n v="296"/>
    <x v="0"/>
    <s v="NTP_infl_noael_loael"/>
    <s v="102-54-5"/>
    <m/>
    <x v="19"/>
    <m/>
    <x v="17"/>
    <x v="32"/>
    <x v="0"/>
    <s v="3 month"/>
    <s v="3 months"/>
    <s v="Lung"/>
    <s v="Inflammation incidence"/>
    <s v="Mouse"/>
    <s v="B6C3F1"/>
    <x v="0"/>
    <n v="30"/>
    <m/>
    <s v="NA"/>
    <m/>
    <s v="mg/m3"/>
    <s v="N"/>
    <s v="N"/>
    <m/>
    <m/>
    <m/>
    <s v="NA"/>
    <n v="30000"/>
    <s v="NA"/>
    <m/>
    <m/>
    <m/>
    <x v="0"/>
    <s v=""/>
    <m/>
    <m/>
    <x v="0"/>
    <x v="0"/>
    <m/>
    <m/>
    <s v="N"/>
    <n v="2"/>
  </r>
  <r>
    <n v="297"/>
    <x v="0"/>
    <s v="NTP_infl_noael_loael"/>
    <s v="102-54-5"/>
    <m/>
    <x v="19"/>
    <m/>
    <x v="17"/>
    <x v="32"/>
    <x v="0"/>
    <s v="3 month"/>
    <s v="3 months"/>
    <s v="Lung"/>
    <s v="Inflammation incidence"/>
    <s v="Mouse"/>
    <s v="B6C3F1"/>
    <x v="1"/>
    <n v="30"/>
    <m/>
    <s v="NA"/>
    <m/>
    <s v="mg/m3"/>
    <s v="N"/>
    <s v="N"/>
    <m/>
    <m/>
    <m/>
    <s v="NA"/>
    <n v="30000"/>
    <s v="NA"/>
    <m/>
    <m/>
    <m/>
    <x v="0"/>
    <s v=""/>
    <m/>
    <m/>
    <x v="0"/>
    <x v="0"/>
    <m/>
    <m/>
    <s v="N"/>
    <n v="2"/>
  </r>
  <r>
    <n v="298"/>
    <x v="0"/>
    <s v="NTP_infl_noael_loael"/>
    <s v="102-54-5"/>
    <m/>
    <x v="19"/>
    <m/>
    <x v="17"/>
    <x v="32"/>
    <x v="0"/>
    <s v="3 month"/>
    <s v="3 months"/>
    <s v="Lung"/>
    <s v="Inflammation incidence"/>
    <s v="Rat"/>
    <s v="F 344/N"/>
    <x v="1"/>
    <n v="30"/>
    <m/>
    <s v="NA"/>
    <m/>
    <s v="mg/m3"/>
    <s v="N"/>
    <s v="N"/>
    <m/>
    <m/>
    <m/>
    <s v="NA"/>
    <n v="30000"/>
    <s v="NA"/>
    <m/>
    <m/>
    <m/>
    <x v="0"/>
    <s v=""/>
    <m/>
    <m/>
    <x v="0"/>
    <x v="0"/>
    <m/>
    <m/>
    <s v="N"/>
    <n v="2"/>
  </r>
  <r>
    <n v="299"/>
    <x v="0"/>
    <s v="NTP_infl_noael_loael"/>
    <s v="7440-48-4"/>
    <m/>
    <x v="19"/>
    <m/>
    <x v="19"/>
    <x v="45"/>
    <x v="0"/>
    <s v="3 month"/>
    <s v="3 months"/>
    <s v="Lung"/>
    <s v="Inflammation incidence"/>
    <s v="Mouse"/>
    <s v="B6C3F1"/>
    <x v="0"/>
    <m/>
    <n v="0.625"/>
    <s v="NA"/>
    <m/>
    <s v="mg/m3"/>
    <s v="N"/>
    <s v="N"/>
    <m/>
    <m/>
    <m/>
    <s v="NA"/>
    <s v="NA"/>
    <n v="62.5"/>
    <m/>
    <m/>
    <m/>
    <x v="3"/>
    <s v=""/>
    <m/>
    <m/>
    <x v="0"/>
    <x v="0"/>
    <m/>
    <m/>
    <s v="N"/>
    <n v="4"/>
  </r>
  <r>
    <n v="300"/>
    <x v="0"/>
    <s v="NTP_infl_noael_loael"/>
    <s v="7440-48-4"/>
    <m/>
    <x v="19"/>
    <m/>
    <x v="19"/>
    <x v="45"/>
    <x v="0"/>
    <s v="3 month"/>
    <s v="3 months"/>
    <s v="Lung"/>
    <s v="Inflammation incidence"/>
    <s v="Mouse"/>
    <s v="B6C3F1"/>
    <x v="1"/>
    <m/>
    <n v="0.625"/>
    <s v="NA"/>
    <m/>
    <s v="mg/m3"/>
    <s v="N"/>
    <s v="N"/>
    <m/>
    <m/>
    <m/>
    <s v="NA"/>
    <s v="NA"/>
    <n v="62.5"/>
    <m/>
    <m/>
    <m/>
    <x v="3"/>
    <s v=""/>
    <m/>
    <m/>
    <x v="0"/>
    <x v="0"/>
    <m/>
    <m/>
    <s v="N"/>
    <n v="4"/>
  </r>
  <r>
    <n v="301"/>
    <x v="1"/>
    <s v="NTP_infl_noael_loael"/>
    <s v="10101-97-0"/>
    <m/>
    <x v="19"/>
    <m/>
    <x v="20"/>
    <x v="31"/>
    <x v="0"/>
    <s v="2 year"/>
    <s v="2 years"/>
    <s v="Lung"/>
    <s v="Inflammation incidence"/>
    <s v="Rat"/>
    <s v="F 344/N"/>
    <x v="0"/>
    <n v="0.12"/>
    <n v="0.25"/>
    <s v="No adequate fits"/>
    <m/>
    <s v="mg/m3"/>
    <s v="N"/>
    <s v="N"/>
    <m/>
    <m/>
    <m/>
    <s v="NA"/>
    <n v="120"/>
    <n v="25"/>
    <m/>
    <m/>
    <m/>
    <x v="3"/>
    <s v=""/>
    <m/>
    <m/>
    <x v="0"/>
    <x v="0"/>
    <m/>
    <m/>
    <s v="N"/>
    <n v="4"/>
  </r>
  <r>
    <n v="302"/>
    <x v="1"/>
    <s v="NTP_infl_noael_loael"/>
    <s v="10101-97-0"/>
    <m/>
    <x v="19"/>
    <m/>
    <x v="20"/>
    <x v="31"/>
    <x v="0"/>
    <s v="2 year"/>
    <s v="2 years"/>
    <s v="Lung"/>
    <s v="Inflammation incidence"/>
    <s v="Rat"/>
    <s v="F 344/N"/>
    <x v="1"/>
    <n v="0.12"/>
    <n v="0.25"/>
    <s v="No adequate fits"/>
    <m/>
    <s v="mg/m3"/>
    <s v="N"/>
    <s v="N"/>
    <m/>
    <m/>
    <m/>
    <s v="NA"/>
    <n v="120"/>
    <n v="25"/>
    <m/>
    <m/>
    <m/>
    <x v="3"/>
    <s v=""/>
    <m/>
    <m/>
    <x v="0"/>
    <x v="0"/>
    <m/>
    <m/>
    <s v="N"/>
    <n v="4"/>
  </r>
  <r>
    <n v="303"/>
    <x v="1"/>
    <s v="NTP_infl_noael_loael"/>
    <s v="12035-72-2"/>
    <m/>
    <x v="19"/>
    <m/>
    <x v="20"/>
    <x v="33"/>
    <x v="0"/>
    <s v="2 year"/>
    <s v="2 years"/>
    <s v="Lung"/>
    <s v="Inflammation incidence"/>
    <s v="Rat"/>
    <s v="F 344/N"/>
    <x v="0"/>
    <m/>
    <n v="0.15"/>
    <s v="No adequate fits"/>
    <m/>
    <s v="mg/m3"/>
    <s v="N"/>
    <s v="N"/>
    <m/>
    <m/>
    <m/>
    <s v="NA"/>
    <s v="NA"/>
    <n v="15"/>
    <m/>
    <m/>
    <m/>
    <x v="4"/>
    <s v=""/>
    <m/>
    <m/>
    <x v="0"/>
    <x v="0"/>
    <m/>
    <m/>
    <s v="N"/>
    <n v="5"/>
  </r>
  <r>
    <n v="304"/>
    <x v="1"/>
    <s v="NTP_infl_noael_loael"/>
    <s v="12035-72-2"/>
    <m/>
    <x v="19"/>
    <m/>
    <x v="20"/>
    <x v="33"/>
    <x v="0"/>
    <s v="2 year"/>
    <s v="2 years"/>
    <s v="Lung"/>
    <s v="Inflammation incidence"/>
    <s v="Rat"/>
    <s v="F 344/N"/>
    <x v="1"/>
    <m/>
    <n v="0.15"/>
    <s v="No adequate fits"/>
    <m/>
    <s v="mg/m3"/>
    <s v="N"/>
    <s v="N"/>
    <m/>
    <m/>
    <m/>
    <s v="NA"/>
    <s v="NA"/>
    <n v="15"/>
    <m/>
    <m/>
    <m/>
    <x v="4"/>
    <s v=""/>
    <m/>
    <m/>
    <x v="0"/>
    <x v="0"/>
    <m/>
    <m/>
    <s v="N"/>
    <n v="5"/>
  </r>
  <r>
    <n v="305"/>
    <x v="1"/>
    <s v="NTP_infl_noael_loael"/>
    <s v="1313-27-5"/>
    <m/>
    <x v="19"/>
    <m/>
    <x v="23"/>
    <x v="36"/>
    <x v="0"/>
    <s v="2 year"/>
    <s v="2 years"/>
    <s v="Lung"/>
    <s v="Inflammation incidence"/>
    <s v="Rat"/>
    <s v="F 344/N"/>
    <x v="0"/>
    <n v="10"/>
    <n v="30"/>
    <s v="No adequate fits"/>
    <m/>
    <s v="mg/m3"/>
    <s v="N"/>
    <s v="N"/>
    <m/>
    <m/>
    <m/>
    <s v="NA"/>
    <n v="10000"/>
    <n v="3000"/>
    <m/>
    <m/>
    <m/>
    <x v="0"/>
    <s v=""/>
    <m/>
    <m/>
    <x v="0"/>
    <x v="0"/>
    <m/>
    <m/>
    <s v="N"/>
    <n v="2"/>
  </r>
  <r>
    <n v="306"/>
    <x v="1"/>
    <s v="NTP_infl_noael_loael"/>
    <s v="1314-62-1"/>
    <m/>
    <x v="19"/>
    <m/>
    <x v="24"/>
    <x v="38"/>
    <x v="0"/>
    <s v="2 year"/>
    <s v="2 years"/>
    <s v="Lung"/>
    <s v="Inflammation incidence"/>
    <s v="Mouse"/>
    <s v="B6C3F1"/>
    <x v="0"/>
    <m/>
    <n v="1"/>
    <s v="No adequate fits"/>
    <m/>
    <s v="mg/m3"/>
    <s v="N"/>
    <s v="N"/>
    <m/>
    <m/>
    <m/>
    <s v="NA"/>
    <s v="NA"/>
    <n v="100"/>
    <m/>
    <m/>
    <m/>
    <x v="3"/>
    <s v=""/>
    <m/>
    <m/>
    <x v="0"/>
    <x v="0"/>
    <m/>
    <m/>
    <s v="N"/>
    <n v="4"/>
  </r>
  <r>
    <n v="307"/>
    <x v="1"/>
    <s v="NTP_infl_noael_loael"/>
    <s v="14807-96-6"/>
    <m/>
    <x v="19"/>
    <m/>
    <x v="26"/>
    <x v="40"/>
    <x v="0"/>
    <s v="2 year"/>
    <s v="2 years"/>
    <s v="Lung"/>
    <s v="Inflammation incidence"/>
    <s v="Rat"/>
    <s v="F 344/N"/>
    <x v="1"/>
    <m/>
    <n v="6"/>
    <s v="No adequate fits"/>
    <m/>
    <s v="mg/m3"/>
    <s v="N"/>
    <s v="N"/>
    <m/>
    <m/>
    <m/>
    <s v="NA"/>
    <s v="NA"/>
    <n v="600"/>
    <m/>
    <m/>
    <m/>
    <x v="1"/>
    <s v=""/>
    <m/>
    <m/>
    <x v="0"/>
    <x v="0"/>
    <m/>
    <m/>
    <s v="N"/>
    <n v="3"/>
  </r>
  <r>
    <n v="308"/>
    <x v="1"/>
    <s v="NTP_infl_noael_loael"/>
    <s v="22398-80-7"/>
    <m/>
    <x v="19"/>
    <m/>
    <x v="27"/>
    <x v="41"/>
    <x v="0"/>
    <s v="2 year"/>
    <s v="2 years"/>
    <s v="Lung"/>
    <s v="Inflammation incidence"/>
    <s v="Mouse"/>
    <s v="B6C3F1"/>
    <x v="0"/>
    <m/>
    <n v="0.03"/>
    <s v="No adequate fits"/>
    <m/>
    <s v="mg/m3"/>
    <s v="N"/>
    <s v="N"/>
    <m/>
    <m/>
    <m/>
    <s v="NA"/>
    <s v="NA"/>
    <n v="3"/>
    <m/>
    <m/>
    <m/>
    <x v="4"/>
    <s v=""/>
    <m/>
    <m/>
    <x v="0"/>
    <x v="0"/>
    <m/>
    <m/>
    <s v="Y"/>
    <n v="5"/>
  </r>
  <r>
    <n v="309"/>
    <x v="1"/>
    <s v="NTP_infl_noael_loael"/>
    <s v="22398-80-7"/>
    <m/>
    <x v="19"/>
    <m/>
    <x v="27"/>
    <x v="41"/>
    <x v="0"/>
    <s v="2 year"/>
    <s v="2 years"/>
    <s v="Lung"/>
    <s v="Inflammation incidence"/>
    <s v="Mouse"/>
    <s v="B6C3F1"/>
    <x v="1"/>
    <m/>
    <n v="0.03"/>
    <s v="No adequate fits"/>
    <m/>
    <s v="mg/m3"/>
    <s v="N"/>
    <s v="N"/>
    <m/>
    <m/>
    <m/>
    <s v="NA"/>
    <s v="NA"/>
    <n v="3"/>
    <m/>
    <m/>
    <m/>
    <x v="4"/>
    <s v=""/>
    <m/>
    <m/>
    <x v="0"/>
    <x v="0"/>
    <m/>
    <m/>
    <s v="Y"/>
    <n v="5"/>
  </r>
  <r>
    <n v="310"/>
    <x v="1"/>
    <s v="NTP_infl_noael_loael"/>
    <s v="2698-41-1"/>
    <m/>
    <x v="19"/>
    <m/>
    <x v="28"/>
    <x v="42"/>
    <x v="0"/>
    <s v="2 year"/>
    <s v="2 years"/>
    <s v="Lung"/>
    <s v="Inflammation incidence"/>
    <s v="Rat"/>
    <s v="F 344/N"/>
    <x v="0"/>
    <n v="0.25"/>
    <n v="0.75"/>
    <s v="No adequate fits"/>
    <m/>
    <s v="mg/m3"/>
    <s v="N"/>
    <s v="N"/>
    <m/>
    <m/>
    <m/>
    <s v="NA"/>
    <n v="250"/>
    <n v="75"/>
    <m/>
    <m/>
    <m/>
    <x v="3"/>
    <s v=""/>
    <m/>
    <m/>
    <x v="0"/>
    <x v="0"/>
    <m/>
    <m/>
    <s v="N"/>
    <n v="4"/>
  </r>
  <r>
    <n v="311"/>
    <x v="1"/>
    <s v="NTP_infl_noael_loael"/>
    <s v="7440-47-3"/>
    <m/>
    <x v="19"/>
    <m/>
    <x v="30"/>
    <x v="44"/>
    <x v="0"/>
    <s v="2 year"/>
    <s v="2 years"/>
    <s v="Lung"/>
    <s v="Inflammation incidence"/>
    <s v="Rat"/>
    <s v="Sprague Dawley"/>
    <x v="1"/>
    <m/>
    <n v="20"/>
    <s v="No adequate fits"/>
    <m/>
    <s v="mg/m3"/>
    <s v="N"/>
    <s v="N"/>
    <m/>
    <m/>
    <m/>
    <s v="NA"/>
    <s v="NA"/>
    <n v="2000"/>
    <m/>
    <m/>
    <m/>
    <x v="1"/>
    <s v=""/>
    <m/>
    <m/>
    <x v="0"/>
    <x v="0"/>
    <m/>
    <m/>
    <s v="N"/>
    <n v="3"/>
  </r>
  <r>
    <n v="312"/>
    <x v="1"/>
    <s v="NTP_infl_noael_loael"/>
    <s v="7440-47-3"/>
    <m/>
    <x v="19"/>
    <m/>
    <x v="30"/>
    <x v="44"/>
    <x v="0"/>
    <s v="2 year"/>
    <s v="2 years"/>
    <s v="Lung"/>
    <s v="Inflammation incidence"/>
    <s v="Hamster"/>
    <s v="Syrian Golden"/>
    <x v="1"/>
    <m/>
    <n v="20"/>
    <s v="No adequate fits"/>
    <m/>
    <s v="mg/m3"/>
    <s v="N"/>
    <s v="N"/>
    <m/>
    <m/>
    <m/>
    <s v="NA"/>
    <s v="NA"/>
    <n v="2000"/>
    <m/>
    <m/>
    <m/>
    <x v="1"/>
    <s v=""/>
    <m/>
    <m/>
    <x v="0"/>
    <x v="0"/>
    <m/>
    <m/>
    <s v="N"/>
    <n v="3"/>
  </r>
  <r>
    <n v="313"/>
    <x v="0"/>
    <s v="NTP_lungneo_noael_loael"/>
    <s v="22398-80-7"/>
    <m/>
    <x v="19"/>
    <m/>
    <x v="27"/>
    <x v="41"/>
    <x v="0"/>
    <s v="2 year"/>
    <s v="2 years"/>
    <s v="Lung"/>
    <s v="Neoplasia incidence"/>
    <s v="Rat"/>
    <s v="F 344/N"/>
    <x v="1"/>
    <m/>
    <n v="0.03"/>
    <n v="1.2120799999999999E-2"/>
    <n v="7.5795000000000003E-3"/>
    <s v="mg/m3"/>
    <s v="N"/>
    <s v="N"/>
    <m/>
    <m/>
    <m/>
    <n v="3.7897500000000002"/>
    <s v="NA"/>
    <n v="3"/>
    <m/>
    <m/>
    <m/>
    <x v="4"/>
    <s v=""/>
    <m/>
    <m/>
    <x v="3"/>
    <x v="0"/>
    <m/>
    <m/>
    <s v="Y"/>
    <n v="5"/>
  </r>
  <r>
    <n v="314"/>
    <x v="0"/>
    <s v="NTP_lungneo_noael_loael"/>
    <s v="7440-48-4"/>
    <m/>
    <x v="19"/>
    <m/>
    <x v="19"/>
    <x v="45"/>
    <x v="0"/>
    <s v="2 year"/>
    <s v="2 years"/>
    <s v="Lung"/>
    <s v="Neoplasia incidence"/>
    <s v="Mouse"/>
    <s v="B6C3F1"/>
    <x v="1"/>
    <m/>
    <n v="1.25"/>
    <n v="8.5497100000000006E-2"/>
    <n v="4.7623499999999999E-2"/>
    <s v="mg/m3"/>
    <s v="N"/>
    <s v="N"/>
    <m/>
    <m/>
    <m/>
    <n v="23.81175"/>
    <s v="NA"/>
    <n v="125"/>
    <m/>
    <m/>
    <m/>
    <x v="3"/>
    <s v=""/>
    <m/>
    <m/>
    <x v="3"/>
    <x v="0"/>
    <m/>
    <m/>
    <s v="N"/>
    <n v="4"/>
  </r>
  <r>
    <n v="315"/>
    <x v="0"/>
    <s v="NTP_lungneo_noael_loael"/>
    <s v="1314-62-1"/>
    <m/>
    <x v="19"/>
    <m/>
    <x v="24"/>
    <x v="38"/>
    <x v="0"/>
    <s v="2 year"/>
    <s v="2 years"/>
    <s v="Lung"/>
    <s v="Neoplasia incidence"/>
    <s v="Mouse"/>
    <s v="B6C3F1"/>
    <x v="1"/>
    <m/>
    <n v="1"/>
    <n v="0.158111"/>
    <n v="7.8961299999999998E-2"/>
    <s v="mg/m3"/>
    <s v="N"/>
    <s v="N"/>
    <m/>
    <m/>
    <m/>
    <n v="39.480649999999997"/>
    <s v="NA"/>
    <n v="100"/>
    <m/>
    <m/>
    <m/>
    <x v="3"/>
    <s v=""/>
    <m/>
    <m/>
    <x v="3"/>
    <x v="0"/>
    <m/>
    <m/>
    <s v="N"/>
    <n v="4"/>
  </r>
  <r>
    <n v="316"/>
    <x v="0"/>
    <s v="NTP_lungneo_noael_loael"/>
    <s v="1303-00-0"/>
    <m/>
    <x v="19"/>
    <m/>
    <x v="21"/>
    <x v="34"/>
    <x v="0"/>
    <s v="2 year"/>
    <s v="2 years"/>
    <s v="Lung"/>
    <s v="Neoplasia incidence"/>
    <s v="Rat"/>
    <s v="F 344/N"/>
    <x v="0"/>
    <n v="0.1"/>
    <n v="1"/>
    <n v="0.34188000000000002"/>
    <n v="0.212394"/>
    <s v="mg/m3"/>
    <s v="N"/>
    <s v="N"/>
    <m/>
    <m/>
    <m/>
    <n v="106.197"/>
    <n v="100"/>
    <n v="100"/>
    <m/>
    <m/>
    <m/>
    <x v="3"/>
    <s v=""/>
    <m/>
    <m/>
    <x v="3"/>
    <x v="0"/>
    <m/>
    <m/>
    <s v="N"/>
    <n v="4"/>
  </r>
  <r>
    <n v="317"/>
    <x v="0"/>
    <s v="NTP_lungneo_noael_loael"/>
    <s v="7440-48-4"/>
    <m/>
    <x v="19"/>
    <m/>
    <x v="19"/>
    <x v="45"/>
    <x v="0"/>
    <s v="2 year"/>
    <s v="2 years"/>
    <s v="Lung"/>
    <s v="Neoplasia incidence"/>
    <s v="Rat"/>
    <s v="F344/N Tac"/>
    <x v="1"/>
    <m/>
    <n v="1.25"/>
    <n v="0.36754799999999999"/>
    <n v="0.29896600000000001"/>
    <s v="mg/m3"/>
    <s v="N"/>
    <s v="N"/>
    <m/>
    <m/>
    <m/>
    <n v="149.43799999999999"/>
    <s v="NA"/>
    <n v="125"/>
    <m/>
    <m/>
    <m/>
    <x v="3"/>
    <s v=""/>
    <m/>
    <m/>
    <x v="3"/>
    <x v="0"/>
    <m/>
    <m/>
    <s v="N"/>
    <n v="4"/>
  </r>
  <r>
    <n v="318"/>
    <x v="1"/>
    <s v="NTP_lungneo_noael_loael"/>
    <s v="7440-48-4"/>
    <m/>
    <x v="19"/>
    <m/>
    <x v="19"/>
    <x v="45"/>
    <x v="0"/>
    <s v="3 month"/>
    <s v="3 months"/>
    <s v="Lung"/>
    <s v="Neoplasia incidence"/>
    <s v="Mouse"/>
    <s v="B6C3F1"/>
    <x v="0"/>
    <m/>
    <n v="1.25"/>
    <n v="0.38692799999999999"/>
    <n v="0.29887599999999998"/>
    <s v="mg/m3"/>
    <s v="N"/>
    <s v="N"/>
    <m/>
    <m/>
    <m/>
    <n v="149.483"/>
    <s v="NA"/>
    <n v="125"/>
    <m/>
    <m/>
    <m/>
    <x v="3"/>
    <s v=""/>
    <m/>
    <s v="Excluded because duration is &lt;2yr and endpoint is neoplasia"/>
    <x v="3"/>
    <x v="0"/>
    <m/>
    <m/>
    <s v="N"/>
    <n v="4"/>
  </r>
  <r>
    <n v="319"/>
    <x v="0"/>
    <s v="NTP_lungneo_noael_loael"/>
    <s v="7440-48-4"/>
    <m/>
    <x v="19"/>
    <m/>
    <x v="19"/>
    <x v="45"/>
    <x v="0"/>
    <s v="2 year"/>
    <s v="2 years"/>
    <s v="Lung"/>
    <s v="Neoplasia incidence"/>
    <s v="Rat"/>
    <s v="F344/N Tac"/>
    <x v="0"/>
    <m/>
    <n v="1.25"/>
    <n v="0.41844399999999998"/>
    <n v="0.33453500000000003"/>
    <s v="mg/m3"/>
    <s v="N"/>
    <s v="N"/>
    <m/>
    <m/>
    <m/>
    <n v="155.45000000000002"/>
    <s v="NA"/>
    <n v="125"/>
    <m/>
    <m/>
    <m/>
    <x v="3"/>
    <s v=""/>
    <m/>
    <m/>
    <x v="3"/>
    <x v="0"/>
    <m/>
    <m/>
    <s v="N"/>
    <n v="4"/>
  </r>
  <r>
    <n v="320"/>
    <x v="0"/>
    <s v="NTP_lungneo_noael_loael"/>
    <s v="10026-24-1"/>
    <m/>
    <x v="19"/>
    <m/>
    <x v="19"/>
    <x v="30"/>
    <x v="0"/>
    <s v="2 year"/>
    <s v="2 years"/>
    <s v="Lung"/>
    <s v="Neoplasia incidence"/>
    <s v="Mouse"/>
    <s v="B6C3F1"/>
    <x v="1"/>
    <n v="1"/>
    <n v="3"/>
    <n v="0.57379000000000002"/>
    <n v="0.31090000000000001"/>
    <s v="mg/m3"/>
    <s v="N"/>
    <s v="N"/>
    <m/>
    <m/>
    <m/>
    <n v="167.26750000000001"/>
    <n v="1000"/>
    <n v="300"/>
    <m/>
    <m/>
    <m/>
    <x v="3"/>
    <s v=""/>
    <m/>
    <m/>
    <x v="3"/>
    <x v="0"/>
    <m/>
    <m/>
    <s v="N"/>
    <n v="4"/>
  </r>
  <r>
    <n v="321"/>
    <x v="0"/>
    <s v="NTP_lungneo_noael_loael"/>
    <s v="10026-24-1"/>
    <m/>
    <x v="19"/>
    <m/>
    <x v="19"/>
    <x v="30"/>
    <x v="0"/>
    <s v="2 year"/>
    <s v="2 years"/>
    <s v="Lung"/>
    <s v="Neoplasia incidence"/>
    <s v="Mouse"/>
    <s v="B6C3F1"/>
    <x v="0"/>
    <n v="0.3"/>
    <n v="1"/>
    <n v="0.753525"/>
    <n v="0.43531399999999998"/>
    <s v="mg/m3"/>
    <s v="N"/>
    <s v="N"/>
    <m/>
    <m/>
    <m/>
    <n v="173.83100000000002"/>
    <n v="300"/>
    <n v="100"/>
    <m/>
    <m/>
    <m/>
    <x v="3"/>
    <s v=""/>
    <m/>
    <m/>
    <x v="3"/>
    <x v="0"/>
    <m/>
    <m/>
    <s v="N"/>
    <n v="4"/>
  </r>
  <r>
    <n v="322"/>
    <x v="0"/>
    <s v="NTP_lungneo_noael_loael"/>
    <s v="12035-72-2"/>
    <m/>
    <x v="19"/>
    <m/>
    <x v="20"/>
    <x v="33"/>
    <x v="0"/>
    <s v="2 year"/>
    <s v="2 years"/>
    <s v="Lung"/>
    <s v="Neoplasia incidence"/>
    <s v="Rat"/>
    <s v="F 344/N"/>
    <x v="0"/>
    <n v="0.15"/>
    <n v="1"/>
    <n v="0.77912400000000004"/>
    <n v="0.34766200000000003"/>
    <s v="mg/m3"/>
    <s v="N"/>
    <s v="N"/>
    <m/>
    <m/>
    <m/>
    <n v="217.65699999999998"/>
    <n v="150"/>
    <n v="100"/>
    <m/>
    <m/>
    <m/>
    <x v="3"/>
    <s v=""/>
    <m/>
    <m/>
    <x v="3"/>
    <x v="0"/>
    <m/>
    <m/>
    <s v="N"/>
    <n v="4"/>
  </r>
  <r>
    <n v="323"/>
    <x v="0"/>
    <s v="NTP_lungneo_noael_loael"/>
    <s v="10026-24-1"/>
    <m/>
    <x v="19"/>
    <m/>
    <x v="19"/>
    <x v="30"/>
    <x v="0"/>
    <s v="2 year"/>
    <s v="2 years"/>
    <s v="Lung"/>
    <s v="Neoplasia incidence"/>
    <s v="Rat"/>
    <s v="F 344/N"/>
    <x v="1"/>
    <n v="1"/>
    <n v="3"/>
    <n v="2.65909"/>
    <n v="1.2152799999999999"/>
    <s v="mg/m3"/>
    <s v="N"/>
    <s v="N"/>
    <m/>
    <m/>
    <m/>
    <n v="607.64"/>
    <n v="1000"/>
    <n v="300"/>
    <m/>
    <m/>
    <m/>
    <x v="3"/>
    <s v=""/>
    <m/>
    <m/>
    <x v="3"/>
    <x v="0"/>
    <m/>
    <m/>
    <s v="N"/>
    <n v="4"/>
  </r>
  <r>
    <n v="324"/>
    <x v="0"/>
    <s v="NTP_lungneo_noael_loael"/>
    <s v="1313-99-1"/>
    <m/>
    <x v="19"/>
    <s v="Y"/>
    <x v="20"/>
    <x v="37"/>
    <x v="0"/>
    <s v="2 year"/>
    <s v="2 years"/>
    <s v="Lung"/>
    <s v="Neoplasia incidence"/>
    <s v="Rat"/>
    <s v="F 344/N"/>
    <x v="1"/>
    <n v="2.5"/>
    <m/>
    <n v="2.9112200000000001"/>
    <n v="1.4950600000000001"/>
    <s v="mg/m3"/>
    <s v="N"/>
    <s v="N"/>
    <m/>
    <m/>
    <m/>
    <n v="747.53"/>
    <n v="2500"/>
    <s v="NA"/>
    <m/>
    <m/>
    <m/>
    <x v="3"/>
    <s v=""/>
    <m/>
    <m/>
    <x v="3"/>
    <x v="0"/>
    <m/>
    <m/>
    <s v="N"/>
    <n v="4"/>
  </r>
  <r>
    <n v="325"/>
    <x v="1"/>
    <s v="NTP_lungneo_noael_loael"/>
    <s v="Nik95"/>
    <s v="https://doi.org/10.1006/faat.1995.1042"/>
    <x v="19"/>
    <s v="Y"/>
    <x v="4"/>
    <x v="54"/>
    <x v="0"/>
    <s v="2 year"/>
    <s v="2 years"/>
    <s v="Lung"/>
    <s v="Neoplasia incidence"/>
    <s v="Rat"/>
    <s v="F 344/N"/>
    <x v="0"/>
    <m/>
    <n v="2.5"/>
    <n v="3.2453500000000002"/>
    <n v="2.7275299999999998"/>
    <s v="mg/m3"/>
    <s v="N"/>
    <s v="N"/>
    <m/>
    <m/>
    <m/>
    <n v="1363.7649999999999"/>
    <s v="NA"/>
    <n v="250"/>
    <m/>
    <m/>
    <m/>
    <x v="3"/>
    <s v=""/>
    <m/>
    <m/>
    <x v="3"/>
    <x v="0"/>
    <m/>
    <m/>
    <s v="Y"/>
    <n v="4"/>
  </r>
  <r>
    <n v="326"/>
    <x v="0"/>
    <s v="NTP_lungneo_noael_loael"/>
    <s v="14807-96-6"/>
    <m/>
    <x v="19"/>
    <m/>
    <x v="26"/>
    <x v="40"/>
    <x v="0"/>
    <s v="2 year"/>
    <s v="2 years"/>
    <s v="Lung"/>
    <s v="Neoplasia incidence"/>
    <s v="Rat"/>
    <s v="F 344/N"/>
    <x v="0"/>
    <n v="6"/>
    <n v="18"/>
    <n v="15.158300000000001"/>
    <n v="10.478400000000001"/>
    <s v="mg/m3"/>
    <s v="N"/>
    <s v="N"/>
    <m/>
    <m/>
    <m/>
    <n v="4637.97"/>
    <n v="6000"/>
    <n v="1800"/>
    <m/>
    <m/>
    <m/>
    <x v="3"/>
    <s v=""/>
    <m/>
    <m/>
    <x v="3"/>
    <x v="0"/>
    <m/>
    <m/>
    <s v="N"/>
    <n v="4"/>
  </r>
  <r>
    <n v="327"/>
    <x v="0"/>
    <s v="NTP_lungneo_noael_loael"/>
    <s v="1309-64-4"/>
    <m/>
    <x v="19"/>
    <m/>
    <x v="22"/>
    <x v="35"/>
    <x v="0"/>
    <s v="2 year"/>
    <s v="2 years"/>
    <s v="Lung"/>
    <s v="Neoplasia incidence"/>
    <s v="Rat"/>
    <s v="Wistar Han"/>
    <x v="0"/>
    <n v="3"/>
    <n v="10"/>
    <n v="15.2881"/>
    <n v="9.2759400000000003"/>
    <s v="mg/m3"/>
    <s v="N"/>
    <s v="N"/>
    <m/>
    <m/>
    <m/>
    <n v="5239.2000000000007"/>
    <n v="3000"/>
    <n v="1000"/>
    <m/>
    <m/>
    <m/>
    <x v="3"/>
    <s v=""/>
    <m/>
    <m/>
    <x v="3"/>
    <x v="0"/>
    <m/>
    <m/>
    <s v="N"/>
    <n v="4"/>
  </r>
  <r>
    <n v="328"/>
    <x v="0"/>
    <s v="NTP_lungneo_noael_loael"/>
    <s v="1309-64-4"/>
    <m/>
    <x v="19"/>
    <m/>
    <x v="22"/>
    <x v="35"/>
    <x v="0"/>
    <s v="2 year"/>
    <s v="2 years"/>
    <s v="Lung"/>
    <s v="Neoplasia incidence"/>
    <s v="Rat"/>
    <s v="Wistar Han"/>
    <x v="1"/>
    <n v="30"/>
    <m/>
    <n v="25.9025"/>
    <n v="11.146000000000001"/>
    <s v="mg/m3"/>
    <s v="N"/>
    <s v="N"/>
    <m/>
    <m/>
    <m/>
    <n v="5573"/>
    <n v="30000"/>
    <s v="NA"/>
    <m/>
    <m/>
    <m/>
    <x v="3"/>
    <s v=""/>
    <m/>
    <m/>
    <x v="3"/>
    <x v="0"/>
    <m/>
    <m/>
    <s v="N"/>
    <n v="4"/>
  </r>
  <r>
    <n v="329"/>
    <x v="0"/>
    <s v="NTP_lungneo_noael_loael"/>
    <s v="1313-27-5"/>
    <m/>
    <x v="19"/>
    <m/>
    <x v="23"/>
    <x v="36"/>
    <x v="0"/>
    <s v="2 year"/>
    <s v="2 years"/>
    <s v="Lung"/>
    <s v="Neoplasia incidence"/>
    <s v="Mouse"/>
    <s v="B6C3F1"/>
    <x v="0"/>
    <n v="30"/>
    <n v="100"/>
    <n v="37.483499999999999"/>
    <n v="22.706399999999999"/>
    <s v="mg/m3"/>
    <s v="N"/>
    <s v="N"/>
    <m/>
    <m/>
    <m/>
    <n v="11353.199999999999"/>
    <n v="30000"/>
    <n v="10000"/>
    <m/>
    <m/>
    <m/>
    <x v="3"/>
    <s v=""/>
    <m/>
    <m/>
    <x v="3"/>
    <x v="0"/>
    <m/>
    <m/>
    <s v="N"/>
    <n v="4"/>
  </r>
  <r>
    <n v="330"/>
    <x v="0"/>
    <s v="NTP_lungneo_noael_loael"/>
    <s v="Lee85"/>
    <m/>
    <x v="19"/>
    <m/>
    <x v="0"/>
    <x v="55"/>
    <x v="0"/>
    <s v="2 year"/>
    <s v="2 years"/>
    <s v="Lung"/>
    <s v="Neoplasia incidence"/>
    <s v="Rat"/>
    <s v="SD"/>
    <x v="0"/>
    <m/>
    <n v="10"/>
    <n v="199.333"/>
    <n v="153.74100000000001"/>
    <s v="mg/m3"/>
    <s v="N"/>
    <s v="N"/>
    <m/>
    <m/>
    <m/>
    <n v="76870.5"/>
    <s v="NA"/>
    <n v="1000"/>
    <m/>
    <m/>
    <m/>
    <x v="1"/>
    <s v=""/>
    <m/>
    <m/>
    <x v="3"/>
    <x v="0"/>
    <m/>
    <m/>
    <s v="Y"/>
    <n v="3"/>
  </r>
  <r>
    <n v="331"/>
    <x v="0"/>
    <s v="NTP_lungneo_noael_loael"/>
    <s v="Lee85"/>
    <m/>
    <x v="19"/>
    <m/>
    <x v="0"/>
    <x v="55"/>
    <x v="0"/>
    <s v="2 year"/>
    <s v="2 years"/>
    <s v="Lung"/>
    <s v="Neoplasia incidence"/>
    <s v="Rat"/>
    <s v="SD"/>
    <x v="1"/>
    <n v="50"/>
    <n v="250"/>
    <n v="225.72499999999999"/>
    <n v="159.39400000000001"/>
    <s v="mg/m3"/>
    <s v="N"/>
    <s v="N"/>
    <m/>
    <m/>
    <m/>
    <n v="79697"/>
    <n v="50000"/>
    <n v="25000"/>
    <m/>
    <m/>
    <m/>
    <x v="1"/>
    <s v=""/>
    <m/>
    <m/>
    <x v="3"/>
    <x v="0"/>
    <m/>
    <m/>
    <s v="Y"/>
    <n v="3"/>
  </r>
  <r>
    <n v="332"/>
    <x v="1"/>
    <s v="NTP_lungneo_noael_loael"/>
    <s v="10026-24-1"/>
    <m/>
    <x v="19"/>
    <m/>
    <x v="39"/>
    <x v="30"/>
    <x v="0"/>
    <s v="2 year"/>
    <s v="2 years"/>
    <s v="Lung"/>
    <s v="Neoplasia incidence"/>
    <s v="Rat"/>
    <s v="F 344/N"/>
    <x v="0"/>
    <n v="0.3"/>
    <n v="1"/>
    <s v="NA"/>
    <s v="NA"/>
    <s v="mg/m3"/>
    <s v="N"/>
    <s v="N"/>
    <m/>
    <m/>
    <m/>
    <s v="NA"/>
    <n v="300"/>
    <n v="100"/>
    <m/>
    <m/>
    <m/>
    <x v="3"/>
    <s v=""/>
    <m/>
    <s v="Excluded because a BMDL is required for an OEB"/>
    <x v="3"/>
    <x v="0"/>
    <m/>
    <m/>
    <s v="N"/>
    <n v="4"/>
  </r>
  <r>
    <n v="333"/>
    <x v="1"/>
    <s v="NTP_lungneo_noael_loael"/>
    <s v="12035-72-2"/>
    <m/>
    <x v="19"/>
    <m/>
    <x v="40"/>
    <x v="33"/>
    <x v="0"/>
    <s v="2 year"/>
    <s v="2 years"/>
    <s v="Lung"/>
    <s v="Neoplasia incidence"/>
    <s v="Rat"/>
    <s v="F 344/N"/>
    <x v="1"/>
    <m/>
    <n v="0.15"/>
    <s v="NA"/>
    <s v="NA"/>
    <s v="mg/m3"/>
    <s v="N"/>
    <s v="N"/>
    <m/>
    <m/>
    <m/>
    <s v="NA"/>
    <s v="NA"/>
    <n v="15"/>
    <m/>
    <m/>
    <m/>
    <x v="4"/>
    <s v=""/>
    <m/>
    <s v="Excluded because a BMDL is required for an OEB"/>
    <x v="3"/>
    <x v="0"/>
    <m/>
    <m/>
    <s v="N"/>
    <n v="5"/>
  </r>
  <r>
    <n v="334"/>
    <x v="1"/>
    <s v="NTP_lungneo_noael_loael"/>
    <s v="1309-64-4"/>
    <m/>
    <x v="19"/>
    <m/>
    <x v="41"/>
    <x v="35"/>
    <x v="0"/>
    <s v="2 year"/>
    <s v="2 years"/>
    <s v="Lung"/>
    <s v="Neoplasia incidence"/>
    <s v="Mouse"/>
    <s v="B6C3F1"/>
    <x v="1"/>
    <m/>
    <n v="3"/>
    <s v="NA"/>
    <s v="NA"/>
    <s v="mg/m3"/>
    <s v="N"/>
    <s v="N"/>
    <m/>
    <m/>
    <m/>
    <s v="NA"/>
    <s v="NA"/>
    <n v="300"/>
    <m/>
    <m/>
    <m/>
    <x v="3"/>
    <s v=""/>
    <m/>
    <s v="Excluded because a BMDL is required for an OEB"/>
    <x v="3"/>
    <x v="0"/>
    <m/>
    <m/>
    <s v="N"/>
    <n v="4"/>
  </r>
  <r>
    <n v="335"/>
    <x v="1"/>
    <s v="NTP_lungneo_noael_loael"/>
    <s v="1313-99-1"/>
    <m/>
    <x v="19"/>
    <s v="Y"/>
    <x v="42"/>
    <x v="37"/>
    <x v="0"/>
    <s v="2 year"/>
    <s v="2 years"/>
    <s v="Lung"/>
    <s v="Neoplasia incidence"/>
    <s v="Rat"/>
    <s v="F 344/N"/>
    <x v="0"/>
    <n v="2.5"/>
    <m/>
    <s v="NA"/>
    <s v="NA"/>
    <s v="mg/m3"/>
    <s v="N"/>
    <s v="N"/>
    <m/>
    <m/>
    <m/>
    <s v="NA"/>
    <n v="2500"/>
    <s v="NA"/>
    <m/>
    <m/>
    <m/>
    <x v="1"/>
    <s v=""/>
    <m/>
    <s v="Excluded because a BMDL is required for an OEB"/>
    <x v="3"/>
    <x v="0"/>
    <m/>
    <m/>
    <s v="N"/>
    <n v="3"/>
  </r>
  <r>
    <n v="336"/>
    <x v="1"/>
    <s v="NTP_lungneo_noael_loael"/>
    <s v="1314-62-1"/>
    <m/>
    <x v="19"/>
    <m/>
    <x v="24"/>
    <x v="38"/>
    <x v="0"/>
    <s v="2 year"/>
    <s v="2 years"/>
    <s v="Lung"/>
    <s v="Neoplasia incidence"/>
    <s v="Mouse"/>
    <s v="B6C3F1"/>
    <x v="0"/>
    <m/>
    <n v="1"/>
    <s v="NA"/>
    <s v="NA"/>
    <s v="mg/m3"/>
    <s v="N"/>
    <s v="N"/>
    <m/>
    <m/>
    <m/>
    <s v="NA"/>
    <s v="NA"/>
    <n v="100"/>
    <m/>
    <m/>
    <m/>
    <x v="3"/>
    <s v=""/>
    <m/>
    <s v="Excluded because a BMDL is required for an OEB"/>
    <x v="3"/>
    <x v="0"/>
    <m/>
    <m/>
    <s v="N"/>
    <n v="4"/>
  </r>
  <r>
    <n v="337"/>
    <x v="1"/>
    <s v="NTP_lungneo_noael_loael"/>
    <s v="22398-80-7"/>
    <m/>
    <x v="19"/>
    <m/>
    <x v="27"/>
    <x v="41"/>
    <x v="0"/>
    <s v="2 year"/>
    <s v="2 years"/>
    <s v="Lung"/>
    <s v="Neoplasia incidence"/>
    <s v="Rat"/>
    <s v="F 344/N"/>
    <x v="0"/>
    <m/>
    <n v="0.03"/>
    <s v="NA"/>
    <s v="NA"/>
    <s v="mg/m3"/>
    <s v="N"/>
    <s v="N"/>
    <m/>
    <m/>
    <m/>
    <s v="NA"/>
    <s v="NA"/>
    <n v="3"/>
    <m/>
    <m/>
    <m/>
    <x v="4"/>
    <s v=""/>
    <m/>
    <s v="Excluded because a BMDL is required for an OEB"/>
    <x v="3"/>
    <x v="0"/>
    <m/>
    <m/>
    <s v="Y"/>
    <n v="5"/>
  </r>
  <r>
    <n v="338"/>
    <x v="1"/>
    <s v="NTP_lungneo_noael_loael"/>
    <s v="Hein95"/>
    <m/>
    <x v="19"/>
    <m/>
    <x v="0"/>
    <x v="56"/>
    <x v="0"/>
    <s v="2 year"/>
    <s v="2 years"/>
    <s v="Lung"/>
    <s v="Neoplasia incidence"/>
    <s v="Rat"/>
    <s v="Wistar"/>
    <x v="0"/>
    <m/>
    <n v="9.3000000000000007"/>
    <s v="NA"/>
    <s v="NA"/>
    <s v="mg/m3"/>
    <s v="N"/>
    <s v="N"/>
    <m/>
    <m/>
    <m/>
    <s v="NA"/>
    <s v="NA"/>
    <n v="930"/>
    <m/>
    <m/>
    <m/>
    <x v="1"/>
    <s v=""/>
    <m/>
    <s v="Excluded because a BMDL is required for an OEB"/>
    <x v="3"/>
    <x v="0"/>
    <m/>
    <m/>
    <s v="Y"/>
    <n v="3"/>
  </r>
  <r>
    <n v="339"/>
    <x v="1"/>
    <s v="NTP_lungneo_noael_loael"/>
    <s v="Hein95"/>
    <m/>
    <x v="19"/>
    <m/>
    <x v="4"/>
    <x v="57"/>
    <x v="0"/>
    <s v="2 year"/>
    <s v="2 years"/>
    <s v="Lung"/>
    <s v="Neoplasia incidence"/>
    <s v="Rat"/>
    <s v="Wistar"/>
    <x v="0"/>
    <m/>
    <n v="11.4"/>
    <s v="NA"/>
    <s v="NA"/>
    <s v="mg/m3"/>
    <s v="N"/>
    <s v="N"/>
    <m/>
    <m/>
    <m/>
    <s v="NA"/>
    <s v="NA"/>
    <n v="1140.0000000000002"/>
    <m/>
    <m/>
    <m/>
    <x v="1"/>
    <s v=""/>
    <m/>
    <s v="Excluded because a BMDL is required for an OEB"/>
    <x v="3"/>
    <x v="0"/>
    <m/>
    <m/>
    <s v="Y"/>
    <n v="3"/>
  </r>
  <r>
    <n v="340"/>
    <x v="1"/>
    <s v="NTP_lungneo_noael_loael"/>
    <s v="22398-80-7"/>
    <m/>
    <x v="19"/>
    <m/>
    <x v="27"/>
    <x v="41"/>
    <x v="0"/>
    <s v="3 month"/>
    <s v="3 months"/>
    <s v="Lung"/>
    <s v="Neoplasia incidence"/>
    <s v="Mouse"/>
    <s v="B6C3F1"/>
    <x v="0"/>
    <m/>
    <n v="0.03"/>
    <s v="NA"/>
    <s v="NA"/>
    <s v="mg/m3"/>
    <s v="N"/>
    <s v="N"/>
    <m/>
    <m/>
    <m/>
    <s v="NA"/>
    <s v="NA"/>
    <n v="3"/>
    <m/>
    <m/>
    <m/>
    <x v="4"/>
    <s v=""/>
    <m/>
    <s v="Excluded because duration is &lt;2yr and endpoint is neoplasia"/>
    <x v="3"/>
    <x v="0"/>
    <m/>
    <m/>
    <s v="Y"/>
    <n v="5"/>
  </r>
  <r>
    <n v="341"/>
    <x v="1"/>
    <s v="NTP_lungneo_noael_loael"/>
    <s v="1309-64-4"/>
    <m/>
    <x v="19"/>
    <m/>
    <x v="41"/>
    <x v="35"/>
    <x v="0"/>
    <s v="2 week"/>
    <s v="2 weeks"/>
    <s v="Lung"/>
    <s v="Neoplasia incidence"/>
    <s v="Mouse"/>
    <s v="B6C3F1"/>
    <x v="0"/>
    <n v="60"/>
    <m/>
    <m/>
    <m/>
    <s v="mg/m3"/>
    <s v="Y"/>
    <s v="Y"/>
    <m/>
    <m/>
    <m/>
    <s v="NA"/>
    <n v="20000"/>
    <s v="NA"/>
    <m/>
    <m/>
    <m/>
    <x v="2"/>
    <s v="Y"/>
    <m/>
    <s v="Excluded because duration is &lt;2yr and endpoint is neoplasia"/>
    <x v="3"/>
    <x v="0"/>
    <m/>
    <m/>
    <s v="N"/>
    <n v="0"/>
  </r>
  <r>
    <n v="342"/>
    <x v="1"/>
    <s v="NTP_lungneo_noael_loael"/>
    <s v="1309-64-4"/>
    <m/>
    <x v="19"/>
    <m/>
    <x v="41"/>
    <x v="35"/>
    <x v="0"/>
    <s v="2 week"/>
    <s v="2 weeks"/>
    <s v="Lung"/>
    <s v="Neoplasia incidence"/>
    <s v="Mouse"/>
    <s v="B6C3F1"/>
    <x v="1"/>
    <n v="60"/>
    <m/>
    <m/>
    <m/>
    <s v="mg/m3"/>
    <s v="Y"/>
    <s v="Y"/>
    <m/>
    <m/>
    <m/>
    <s v="NA"/>
    <n v="20000"/>
    <s v="NA"/>
    <m/>
    <m/>
    <m/>
    <x v="2"/>
    <s v="Y"/>
    <m/>
    <s v="Excluded because duration is &lt;2yr and endpoint is neoplasia"/>
    <x v="3"/>
    <x v="0"/>
    <m/>
    <m/>
    <s v="N"/>
    <n v="0"/>
  </r>
  <r>
    <n v="343"/>
    <x v="1"/>
    <s v="NTP_lungneo_noael_loael"/>
    <s v="1309-64-4"/>
    <m/>
    <x v="19"/>
    <m/>
    <x v="41"/>
    <x v="35"/>
    <x v="0"/>
    <s v="2 week"/>
    <s v="2 weeks"/>
    <s v="Lung"/>
    <s v="Neoplasia incidence"/>
    <s v="Rat"/>
    <s v="Wistar Han"/>
    <x v="0"/>
    <n v="60"/>
    <m/>
    <m/>
    <m/>
    <s v="mg/m3"/>
    <s v="Y"/>
    <s v="Y"/>
    <m/>
    <m/>
    <m/>
    <s v="NA"/>
    <n v="20000"/>
    <s v="NA"/>
    <m/>
    <m/>
    <m/>
    <x v="2"/>
    <s v="Y"/>
    <m/>
    <s v="Excluded because duration is &lt;2yr and endpoint is neoplasia"/>
    <x v="3"/>
    <x v="0"/>
    <m/>
    <m/>
    <s v="N"/>
    <n v="0"/>
  </r>
  <r>
    <n v="344"/>
    <x v="1"/>
    <s v="NTP_lungneo_noael_loael"/>
    <s v="1309-64-4"/>
    <m/>
    <x v="19"/>
    <m/>
    <x v="41"/>
    <x v="35"/>
    <x v="0"/>
    <s v="2 week"/>
    <s v="2 weeks"/>
    <s v="Lung"/>
    <s v="Neoplasia incidence"/>
    <s v="Rat"/>
    <s v="Wistar Han"/>
    <x v="1"/>
    <n v="60"/>
    <m/>
    <m/>
    <m/>
    <s v="mg/m3"/>
    <s v="Y"/>
    <s v="Y"/>
    <m/>
    <m/>
    <m/>
    <s v="NA"/>
    <n v="20000"/>
    <s v="NA"/>
    <m/>
    <m/>
    <m/>
    <x v="2"/>
    <s v="Y"/>
    <m/>
    <s v="Excluded because duration is &lt;2yr and endpoint is neoplasia"/>
    <x v="3"/>
    <x v="0"/>
    <m/>
    <m/>
    <s v="N"/>
    <n v="0"/>
  </r>
  <r>
    <n v="345"/>
    <x v="1"/>
    <s v="NTP_lungneo_noael_loael"/>
    <s v="7440-48-4"/>
    <m/>
    <x v="19"/>
    <m/>
    <x v="19"/>
    <x v="45"/>
    <x v="0"/>
    <s v="2 week"/>
    <s v="2 weeks"/>
    <s v="Lung"/>
    <s v="Neoplasia incidence"/>
    <s v="Mouse"/>
    <s v="B6C3F1"/>
    <x v="1"/>
    <n v="40"/>
    <m/>
    <m/>
    <m/>
    <s v="mg/m3"/>
    <s v="Y"/>
    <s v="Y"/>
    <m/>
    <m/>
    <m/>
    <s v="NA"/>
    <n v="13333.333333333334"/>
    <s v="NA"/>
    <m/>
    <m/>
    <m/>
    <x v="2"/>
    <s v="Y"/>
    <m/>
    <s v="Excluded because duration is &lt;2yr and endpoint is neoplasia"/>
    <x v="3"/>
    <x v="0"/>
    <m/>
    <m/>
    <s v="N"/>
    <n v="0"/>
  </r>
  <r>
    <n v="346"/>
    <x v="1"/>
    <s v="NTP_lungneo_noael_loael"/>
    <s v="7440-48-4"/>
    <m/>
    <x v="19"/>
    <m/>
    <x v="19"/>
    <x v="45"/>
    <x v="0"/>
    <s v="2 week"/>
    <s v="2 weeks"/>
    <s v="Lung"/>
    <s v="Neoplasia incidence"/>
    <s v="Rat"/>
    <s v="F 344/N"/>
    <x v="0"/>
    <n v="40"/>
    <m/>
    <m/>
    <m/>
    <s v="mg/m3"/>
    <s v="Y"/>
    <s v="Y"/>
    <m/>
    <m/>
    <m/>
    <s v="NA"/>
    <n v="13333.333333333334"/>
    <s v="NA"/>
    <m/>
    <m/>
    <m/>
    <x v="2"/>
    <s v="Y"/>
    <m/>
    <s v="Excluded because duration is &lt;2yr and endpoint is neoplasia"/>
    <x v="3"/>
    <x v="0"/>
    <m/>
    <m/>
    <s v="N"/>
    <n v="0"/>
  </r>
  <r>
    <n v="347"/>
    <x v="1"/>
    <s v="NTP_lungneo_noael_loael"/>
    <s v="7440-48-4"/>
    <m/>
    <x v="19"/>
    <m/>
    <x v="19"/>
    <x v="45"/>
    <x v="0"/>
    <s v="2 week"/>
    <s v="2 weeks"/>
    <s v="Lung"/>
    <s v="Neoplasia incidence"/>
    <s v="Rat"/>
    <s v="F 344/N"/>
    <x v="1"/>
    <n v="40"/>
    <m/>
    <m/>
    <m/>
    <s v="mg/m3"/>
    <s v="Y"/>
    <s v="Y"/>
    <m/>
    <m/>
    <m/>
    <s v="NA"/>
    <n v="13333.333333333334"/>
    <s v="NA"/>
    <m/>
    <m/>
    <m/>
    <x v="2"/>
    <s v="Y"/>
    <m/>
    <s v="Excluded because duration is &lt;2yr and endpoint is neoplasia"/>
    <x v="3"/>
    <x v="0"/>
    <m/>
    <m/>
    <s v="N"/>
    <n v="0"/>
  </r>
  <r>
    <n v="348"/>
    <x v="1"/>
    <s v="NTP_lungneo_noael_loael"/>
    <s v="7440-48-4"/>
    <m/>
    <x v="19"/>
    <m/>
    <x v="19"/>
    <x v="45"/>
    <x v="0"/>
    <s v="2 week"/>
    <s v="2 weeks"/>
    <s v="Lung"/>
    <s v="Neoplasia incidence"/>
    <s v="Mouse"/>
    <s v="B6C3F1"/>
    <x v="0"/>
    <n v="10"/>
    <m/>
    <m/>
    <m/>
    <s v="mg/m3"/>
    <s v="Y"/>
    <s v="Y"/>
    <m/>
    <m/>
    <m/>
    <s v="NA"/>
    <n v="3333.3333333333335"/>
    <s v="NA"/>
    <m/>
    <m/>
    <m/>
    <x v="2"/>
    <s v="Y"/>
    <m/>
    <s v="Excluded because duration is &lt;2yr and endpoint is neoplasia"/>
    <x v="3"/>
    <x v="0"/>
    <m/>
    <m/>
    <s v="N"/>
    <n v="0"/>
  </r>
  <r>
    <n v="349"/>
    <x v="1"/>
    <s v="NTP_lungneo_noael_loael"/>
    <s v="BLASTINGSAND"/>
    <m/>
    <x v="19"/>
    <m/>
    <x v="31"/>
    <x v="46"/>
    <x v="0"/>
    <s v="2 week"/>
    <s v="2 weeks"/>
    <s v="Lung"/>
    <s v="Neoplasia incidence"/>
    <s v="Rat"/>
    <s v="HSD"/>
    <x v="1"/>
    <m/>
    <n v="15"/>
    <m/>
    <m/>
    <s v="mg/m3"/>
    <s v="Y"/>
    <s v="Y"/>
    <m/>
    <m/>
    <m/>
    <s v="NA"/>
    <s v="NA"/>
    <n v="500"/>
    <m/>
    <m/>
    <m/>
    <x v="2"/>
    <s v="Y"/>
    <m/>
    <s v="Excluded because duration is &lt;2yr and endpoint is neoplasia"/>
    <x v="3"/>
    <x v="0"/>
    <m/>
    <m/>
    <s v="N"/>
    <n v="0"/>
  </r>
  <r>
    <n v="350"/>
    <x v="1"/>
    <s v="NTP_lungneo_noael_loael"/>
    <s v="CRUSHEDGLASS"/>
    <m/>
    <x v="19"/>
    <m/>
    <x v="38"/>
    <x v="53"/>
    <x v="0"/>
    <s v="2 week"/>
    <s v="2 weeks"/>
    <s v="Lung"/>
    <s v="Neoplasia incidence"/>
    <s v="Rat"/>
    <s v="F344/N Tac"/>
    <x v="1"/>
    <m/>
    <n v="3"/>
    <m/>
    <m/>
    <s v="mg/m3"/>
    <s v="Y"/>
    <s v="Y"/>
    <m/>
    <m/>
    <m/>
    <s v="NA"/>
    <s v="NA"/>
    <n v="99.999999999999986"/>
    <m/>
    <m/>
    <m/>
    <x v="2"/>
    <s v="Y"/>
    <m/>
    <s v="Excluded because duration is &lt;2yr and endpoint is neoplasia"/>
    <x v="3"/>
    <x v="0"/>
    <m/>
    <m/>
    <s v="N"/>
    <n v="0"/>
  </r>
  <r>
    <n v="351"/>
    <x v="1"/>
    <s v="NTP_lungneo_noael_loael"/>
    <s v="GARNET"/>
    <m/>
    <x v="19"/>
    <m/>
    <x v="34"/>
    <x v="49"/>
    <x v="0"/>
    <s v="2 week"/>
    <s v="2 weeks"/>
    <s v="Lung"/>
    <s v="Neoplasia incidence"/>
    <s v="Rat"/>
    <s v="F 344/N"/>
    <x v="1"/>
    <m/>
    <n v="3"/>
    <m/>
    <m/>
    <s v="mg/m3"/>
    <s v="Y"/>
    <s v="Y"/>
    <m/>
    <m/>
    <m/>
    <s v="NA"/>
    <s v="NA"/>
    <n v="99.999999999999986"/>
    <m/>
    <m/>
    <m/>
    <x v="2"/>
    <s v="Y"/>
    <m/>
    <s v="Excluded because duration is &lt;2yr and endpoint is neoplasia"/>
    <x v="3"/>
    <x v="0"/>
    <m/>
    <m/>
    <s v="N"/>
    <n v="0"/>
  </r>
  <r>
    <n v="352"/>
    <x v="1"/>
    <s v="NTP_lungneo_noael_loael"/>
    <s v="HEMATITESPEC"/>
    <m/>
    <x v="19"/>
    <m/>
    <x v="35"/>
    <x v="50"/>
    <x v="0"/>
    <s v="2 week"/>
    <s v="2 weeks"/>
    <s v="Lung"/>
    <s v="Neoplasia incidence"/>
    <s v="Rat"/>
    <s v="Harlan Sprague Dawley"/>
    <x v="1"/>
    <m/>
    <n v="15"/>
    <m/>
    <m/>
    <s v="mg/m3"/>
    <s v="Y"/>
    <s v="Y"/>
    <m/>
    <m/>
    <m/>
    <s v="NA"/>
    <s v="NA"/>
    <n v="500"/>
    <m/>
    <m/>
    <m/>
    <x v="2"/>
    <s v="Y"/>
    <m/>
    <s v="Excluded because duration is &lt;2yr and endpoint is neoplasia"/>
    <x v="3"/>
    <x v="0"/>
    <m/>
    <m/>
    <s v="N"/>
    <n v="0"/>
  </r>
  <r>
    <n v="353"/>
    <x v="1"/>
    <s v="NTP_lungneo_noael_loael"/>
    <s v="10101-97-0"/>
    <m/>
    <x v="19"/>
    <m/>
    <x v="43"/>
    <x v="31"/>
    <x v="0"/>
    <s v="2 year"/>
    <s v="2 years"/>
    <s v="Lung"/>
    <s v="Neoplasia incidence"/>
    <s v="Mouse"/>
    <s v="B6C3F1"/>
    <x v="1"/>
    <n v="1"/>
    <m/>
    <m/>
    <m/>
    <s v="mg/m3"/>
    <s v="N"/>
    <s v="N"/>
    <m/>
    <m/>
    <m/>
    <s v="NA"/>
    <n v="1000"/>
    <s v="NA"/>
    <m/>
    <m/>
    <m/>
    <x v="1"/>
    <s v=""/>
    <m/>
    <s v="Excluded because a BMDL is required for an OEB"/>
    <x v="3"/>
    <x v="0"/>
    <m/>
    <m/>
    <s v="N"/>
    <n v="3"/>
  </r>
  <r>
    <n v="354"/>
    <x v="1"/>
    <s v="NTP_lungneo_noael_loael"/>
    <s v="10101-97-0"/>
    <m/>
    <x v="19"/>
    <m/>
    <x v="43"/>
    <x v="31"/>
    <x v="0"/>
    <s v="2 year"/>
    <s v="2 years"/>
    <s v="Lung"/>
    <s v="Neoplasia incidence"/>
    <s v="Mouse"/>
    <s v="B6C3F1"/>
    <x v="0"/>
    <n v="1"/>
    <m/>
    <m/>
    <m/>
    <s v="mg/m3"/>
    <s v="N"/>
    <s v="N"/>
    <m/>
    <m/>
    <m/>
    <s v="NA"/>
    <n v="1000"/>
    <s v="NA"/>
    <m/>
    <m/>
    <m/>
    <x v="1"/>
    <s v=""/>
    <m/>
    <s v="Excluded because a BMDL is required for an OEB"/>
    <x v="3"/>
    <x v="0"/>
    <m/>
    <m/>
    <s v="N"/>
    <n v="3"/>
  </r>
  <r>
    <n v="355"/>
    <x v="1"/>
    <s v="NTP_lungneo_noael_loael"/>
    <s v="10101-97-0"/>
    <m/>
    <x v="19"/>
    <m/>
    <x v="43"/>
    <x v="31"/>
    <x v="0"/>
    <s v="2 year"/>
    <s v="2 years"/>
    <s v="Lung"/>
    <s v="Neoplasia incidence"/>
    <s v="Rat"/>
    <s v="F 344/N"/>
    <x v="0"/>
    <n v="0.5"/>
    <m/>
    <m/>
    <m/>
    <s v="mg/m3"/>
    <s v="N"/>
    <s v="N"/>
    <m/>
    <m/>
    <m/>
    <s v="NA"/>
    <n v="500"/>
    <s v="NA"/>
    <m/>
    <m/>
    <m/>
    <x v="1"/>
    <s v=""/>
    <m/>
    <s v="Excluded because a BMDL is required for an OEB"/>
    <x v="3"/>
    <x v="0"/>
    <m/>
    <m/>
    <s v="N"/>
    <n v="3"/>
  </r>
  <r>
    <n v="356"/>
    <x v="1"/>
    <s v="NTP_lungneo_noael_loael"/>
    <s v="10101-97-0"/>
    <m/>
    <x v="19"/>
    <m/>
    <x v="43"/>
    <x v="31"/>
    <x v="0"/>
    <s v="2 year"/>
    <s v="2 years"/>
    <s v="Lung"/>
    <s v="Neoplasia incidence"/>
    <s v="Rat"/>
    <s v="F 344/N"/>
    <x v="1"/>
    <n v="0.5"/>
    <m/>
    <m/>
    <m/>
    <s v="mg/m3"/>
    <s v="N"/>
    <s v="N"/>
    <m/>
    <m/>
    <m/>
    <s v="NA"/>
    <n v="500"/>
    <s v="NA"/>
    <m/>
    <m/>
    <m/>
    <x v="1"/>
    <s v=""/>
    <m/>
    <s v="Excluded because a BMDL is required for an OEB"/>
    <x v="3"/>
    <x v="0"/>
    <m/>
    <m/>
    <s v="N"/>
    <n v="3"/>
  </r>
  <r>
    <n v="357"/>
    <x v="1"/>
    <s v="NTP_lungneo_noael_loael"/>
    <s v="12035-72-2"/>
    <m/>
    <x v="19"/>
    <m/>
    <x v="40"/>
    <x v="33"/>
    <x v="0"/>
    <s v="2 year"/>
    <s v="2 years"/>
    <s v="Lung"/>
    <s v="Neoplasia incidence"/>
    <s v="Mouse"/>
    <s v="B6C3F1"/>
    <x v="0"/>
    <n v="1.2"/>
    <m/>
    <m/>
    <m/>
    <s v="mg/m3"/>
    <s v="N"/>
    <s v="N"/>
    <m/>
    <m/>
    <m/>
    <s v="NA"/>
    <n v="1200"/>
    <s v="NA"/>
    <m/>
    <m/>
    <m/>
    <x v="1"/>
    <s v=""/>
    <m/>
    <s v="Excluded because a BMDL is required for an OEB"/>
    <x v="3"/>
    <x v="0"/>
    <m/>
    <m/>
    <s v="N"/>
    <n v="3"/>
  </r>
  <r>
    <n v="358"/>
    <x v="1"/>
    <s v="NTP_lungneo_noael_loael"/>
    <s v="12035-72-2"/>
    <m/>
    <x v="19"/>
    <m/>
    <x v="40"/>
    <x v="33"/>
    <x v="0"/>
    <s v="2 year"/>
    <s v="2 years"/>
    <s v="Lung"/>
    <s v="Neoplasia incidence"/>
    <s v="Mouse"/>
    <s v="B6C3F1"/>
    <x v="1"/>
    <n v="1.2"/>
    <m/>
    <m/>
    <m/>
    <s v="mg/m3"/>
    <s v="N"/>
    <s v="N"/>
    <m/>
    <m/>
    <m/>
    <s v="NA"/>
    <n v="1200"/>
    <s v="NA"/>
    <m/>
    <m/>
    <m/>
    <x v="1"/>
    <s v=""/>
    <m/>
    <s v="Excluded because a BMDL is required for an OEB"/>
    <x v="3"/>
    <x v="0"/>
    <m/>
    <m/>
    <s v="N"/>
    <n v="3"/>
  </r>
  <r>
    <n v="359"/>
    <x v="1"/>
    <s v="NTP_lungneo_noael_loael"/>
    <s v="1303-00-0"/>
    <m/>
    <x v="19"/>
    <m/>
    <x v="44"/>
    <x v="34"/>
    <x v="0"/>
    <s v="2 year"/>
    <s v="2 years"/>
    <s v="Lung"/>
    <s v="Neoplasia incidence"/>
    <s v="Mouse"/>
    <s v="B6C3F1"/>
    <x v="0"/>
    <n v="1"/>
    <m/>
    <m/>
    <m/>
    <s v="mg/m3"/>
    <s v="N"/>
    <s v="N"/>
    <m/>
    <m/>
    <m/>
    <s v="NA"/>
    <n v="1000"/>
    <s v="NA"/>
    <m/>
    <m/>
    <m/>
    <x v="1"/>
    <s v=""/>
    <m/>
    <s v="Excluded because a BMDL is required for an OEB"/>
    <x v="3"/>
    <x v="0"/>
    <m/>
    <m/>
    <s v="N"/>
    <n v="3"/>
  </r>
  <r>
    <n v="360"/>
    <x v="1"/>
    <s v="NTP_lungneo_noael_loael"/>
    <s v="1303-00-0"/>
    <m/>
    <x v="19"/>
    <m/>
    <x v="44"/>
    <x v="34"/>
    <x v="0"/>
    <s v="2 year"/>
    <s v="2 years"/>
    <s v="Lung"/>
    <s v="Neoplasia incidence"/>
    <s v="Mouse"/>
    <s v="B6C3F1"/>
    <x v="1"/>
    <n v="1"/>
    <m/>
    <m/>
    <m/>
    <s v="mg/m3"/>
    <s v="N"/>
    <s v="N"/>
    <m/>
    <m/>
    <m/>
    <s v="NA"/>
    <n v="1000"/>
    <s v="NA"/>
    <m/>
    <m/>
    <m/>
    <x v="1"/>
    <s v=""/>
    <m/>
    <s v="Excluded because a BMDL is required for an OEB"/>
    <x v="3"/>
    <x v="0"/>
    <m/>
    <m/>
    <s v="N"/>
    <n v="3"/>
  </r>
  <r>
    <n v="361"/>
    <x v="1"/>
    <s v="NTP_lungneo_noael_loael"/>
    <s v="1303-00-0"/>
    <m/>
    <x v="19"/>
    <m/>
    <x v="44"/>
    <x v="34"/>
    <x v="0"/>
    <s v="2 year"/>
    <s v="2 years"/>
    <s v="Lung"/>
    <s v="Neoplasia incidence"/>
    <s v="Rat"/>
    <s v="F 344/N"/>
    <x v="1"/>
    <n v="1"/>
    <m/>
    <m/>
    <m/>
    <s v="mg/m3"/>
    <s v="N"/>
    <s v="N"/>
    <m/>
    <m/>
    <m/>
    <s v="NA"/>
    <n v="1000"/>
    <s v="NA"/>
    <m/>
    <m/>
    <m/>
    <x v="1"/>
    <s v=""/>
    <m/>
    <s v="Excluded because a BMDL is required for an OEB"/>
    <x v="3"/>
    <x v="0"/>
    <m/>
    <m/>
    <s v="N"/>
    <n v="3"/>
  </r>
  <r>
    <n v="362"/>
    <x v="1"/>
    <s v="NTP_lungneo_noael_loael"/>
    <s v="1309-64-4"/>
    <m/>
    <x v="19"/>
    <m/>
    <x v="41"/>
    <x v="35"/>
    <x v="0"/>
    <s v="2 year"/>
    <s v="2 years"/>
    <s v="Lung"/>
    <s v="Neoplasia incidence"/>
    <s v="Mouse"/>
    <s v="B6C3F1"/>
    <x v="0"/>
    <m/>
    <n v="3"/>
    <m/>
    <m/>
    <s v="mg/m3"/>
    <s v="N"/>
    <s v="N"/>
    <m/>
    <m/>
    <m/>
    <s v="NA"/>
    <s v="NA"/>
    <n v="300"/>
    <m/>
    <m/>
    <m/>
    <x v="3"/>
    <s v=""/>
    <m/>
    <s v="Excluded because a BMDL is required for an OEB"/>
    <x v="3"/>
    <x v="0"/>
    <m/>
    <m/>
    <s v="N"/>
    <n v="4"/>
  </r>
  <r>
    <n v="363"/>
    <x v="1"/>
    <s v="NTP_lungneo_noael_loael"/>
    <s v="1313-27-5"/>
    <m/>
    <x v="19"/>
    <m/>
    <x v="45"/>
    <x v="36"/>
    <x v="0"/>
    <s v="2 year"/>
    <s v="2 years"/>
    <s v="Lung"/>
    <s v="Neoplasia incidence"/>
    <s v="Mouse"/>
    <s v="B6C3F1"/>
    <x v="1"/>
    <m/>
    <n v="10"/>
    <m/>
    <m/>
    <s v="mg/m3"/>
    <s v="N"/>
    <s v="N"/>
    <m/>
    <m/>
    <m/>
    <s v="NA"/>
    <s v="NA"/>
    <n v="1000"/>
    <m/>
    <m/>
    <m/>
    <x v="1"/>
    <s v=""/>
    <m/>
    <s v="Excluded because a BMDL is required for an OEB"/>
    <x v="3"/>
    <x v="0"/>
    <m/>
    <m/>
    <s v="N"/>
    <n v="3"/>
  </r>
  <r>
    <n v="364"/>
    <x v="1"/>
    <s v="NTP_lungneo_noael_loael"/>
    <s v="1313-27-5"/>
    <m/>
    <x v="19"/>
    <m/>
    <x v="45"/>
    <x v="36"/>
    <x v="0"/>
    <s v="2 year"/>
    <s v="2 years"/>
    <s v="Lung"/>
    <s v="Neoplasia incidence"/>
    <s v="Rat"/>
    <s v="F 344/N"/>
    <x v="0"/>
    <n v="100"/>
    <m/>
    <m/>
    <m/>
    <s v="mg/m3"/>
    <s v="N"/>
    <s v="N"/>
    <m/>
    <m/>
    <m/>
    <s v="NA"/>
    <n v="100000"/>
    <s v="NA"/>
    <m/>
    <m/>
    <m/>
    <x v="6"/>
    <s v=""/>
    <m/>
    <s v="Excluded because a BMDL is required for an OEB"/>
    <x v="3"/>
    <x v="0"/>
    <m/>
    <m/>
    <s v="N"/>
    <n v="1"/>
  </r>
  <r>
    <n v="365"/>
    <x v="1"/>
    <s v="NTP_lungneo_noael_loael"/>
    <s v="1313-27-5"/>
    <m/>
    <x v="19"/>
    <m/>
    <x v="45"/>
    <x v="36"/>
    <x v="0"/>
    <s v="2 year"/>
    <s v="2 years"/>
    <s v="Lung"/>
    <s v="Neoplasia incidence"/>
    <s v="Rat"/>
    <s v="F 344/N"/>
    <x v="1"/>
    <n v="100"/>
    <m/>
    <m/>
    <m/>
    <s v="mg/m3"/>
    <s v="N"/>
    <s v="N"/>
    <m/>
    <m/>
    <m/>
    <s v="NA"/>
    <n v="100000"/>
    <s v="NA"/>
    <m/>
    <m/>
    <m/>
    <x v="6"/>
    <s v=""/>
    <m/>
    <s v="Excluded because a BMDL is required for an OEB"/>
    <x v="3"/>
    <x v="0"/>
    <m/>
    <m/>
    <s v="N"/>
    <n v="1"/>
  </r>
  <r>
    <n v="366"/>
    <x v="1"/>
    <s v="NTP_lungneo_noael_loael"/>
    <s v="1313-99-1"/>
    <m/>
    <x v="19"/>
    <s v="Y"/>
    <x v="42"/>
    <x v="37"/>
    <x v="0"/>
    <s v="2 year"/>
    <s v="2 years"/>
    <s v="Lung"/>
    <s v="Neoplasia incidence"/>
    <s v="Mouse"/>
    <s v="B6C3F1"/>
    <x v="0"/>
    <m/>
    <n v="1.25"/>
    <m/>
    <m/>
    <s v="mg/m3"/>
    <s v="N"/>
    <s v="N"/>
    <m/>
    <m/>
    <m/>
    <s v="NA"/>
    <s v="NA"/>
    <n v="125"/>
    <m/>
    <m/>
    <m/>
    <x v="3"/>
    <s v=""/>
    <m/>
    <s v="Excluded because a BMDL is required for an OEB"/>
    <x v="3"/>
    <x v="0"/>
    <m/>
    <m/>
    <s v="N"/>
    <n v="4"/>
  </r>
  <r>
    <n v="367"/>
    <x v="1"/>
    <s v="NTP_lungneo_noael_loael"/>
    <s v="1313-99-1"/>
    <m/>
    <x v="19"/>
    <s v="Y"/>
    <x v="42"/>
    <x v="37"/>
    <x v="0"/>
    <s v="2 year"/>
    <s v="2 years"/>
    <s v="Lung"/>
    <s v="Neoplasia incidence"/>
    <s v="Mouse"/>
    <s v="B6C3F1"/>
    <x v="1"/>
    <n v="5"/>
    <m/>
    <m/>
    <m/>
    <s v="mg/m3"/>
    <s v="N"/>
    <s v="N"/>
    <m/>
    <m/>
    <m/>
    <s v="NA"/>
    <n v="5000"/>
    <s v="NA"/>
    <m/>
    <m/>
    <m/>
    <x v="0"/>
    <s v=""/>
    <m/>
    <s v="Excluded because a BMDL is required for an OEB"/>
    <x v="3"/>
    <x v="0"/>
    <m/>
    <m/>
    <s v="N"/>
    <n v="2"/>
  </r>
  <r>
    <n v="368"/>
    <x v="1"/>
    <s v="NTP_lungneo_noael_loael"/>
    <s v="1314-62-1"/>
    <m/>
    <x v="19"/>
    <m/>
    <x v="24"/>
    <x v="38"/>
    <x v="0"/>
    <s v="2 year"/>
    <s v="2 years"/>
    <s v="Lung"/>
    <s v="Neoplasia incidence"/>
    <s v="Rat"/>
    <s v="F 344/N"/>
    <x v="0"/>
    <n v="2"/>
    <m/>
    <m/>
    <m/>
    <s v="mg/m3"/>
    <s v="N"/>
    <s v="N"/>
    <m/>
    <m/>
    <m/>
    <s v="NA"/>
    <n v="2000"/>
    <s v="NA"/>
    <m/>
    <m/>
    <m/>
    <x v="1"/>
    <s v=""/>
    <m/>
    <s v="Excluded because a BMDL is required for an OEB"/>
    <x v="3"/>
    <x v="0"/>
    <m/>
    <m/>
    <s v="N"/>
    <n v="3"/>
  </r>
  <r>
    <n v="369"/>
    <x v="1"/>
    <s v="NTP_lungneo_noael_loael"/>
    <s v="1314-62-1"/>
    <m/>
    <x v="19"/>
    <m/>
    <x v="24"/>
    <x v="38"/>
    <x v="0"/>
    <s v="2 year"/>
    <s v="2 years"/>
    <s v="Lung"/>
    <s v="Neoplasia incidence"/>
    <s v="Rat"/>
    <s v="F 344/N"/>
    <x v="1"/>
    <n v="2"/>
    <m/>
    <m/>
    <m/>
    <s v="mg/m3"/>
    <s v="N"/>
    <s v="N"/>
    <m/>
    <m/>
    <m/>
    <s v="NA"/>
    <n v="2000"/>
    <s v="NA"/>
    <m/>
    <m/>
    <m/>
    <x v="1"/>
    <s v=""/>
    <m/>
    <s v="Excluded because a BMDL is required for an OEB"/>
    <x v="3"/>
    <x v="0"/>
    <m/>
    <m/>
    <s v="N"/>
    <n v="3"/>
  </r>
  <r>
    <n v="370"/>
    <x v="1"/>
    <s v="NTP_lungneo_noael_loael"/>
    <s v="13765-19-0"/>
    <m/>
    <x v="19"/>
    <m/>
    <x v="25"/>
    <x v="39"/>
    <x v="0"/>
    <s v="2 year"/>
    <s v="2 years"/>
    <s v="Lung"/>
    <s v="Neoplasia incidence"/>
    <s v="Rat"/>
    <s v="Sprague Dawley"/>
    <x v="1"/>
    <n v="20"/>
    <m/>
    <m/>
    <m/>
    <s v="mg/m3"/>
    <s v="N"/>
    <s v="N"/>
    <m/>
    <m/>
    <m/>
    <s v="NA"/>
    <n v="20000"/>
    <s v="NA"/>
    <m/>
    <m/>
    <m/>
    <x v="0"/>
    <s v=""/>
    <m/>
    <s v="Excluded because a BMDL is required for an OEB"/>
    <x v="3"/>
    <x v="0"/>
    <m/>
    <m/>
    <s v="N"/>
    <n v="2"/>
  </r>
  <r>
    <n v="371"/>
    <x v="1"/>
    <s v="NTP_lungneo_noael_loael"/>
    <s v="13765-19-0"/>
    <m/>
    <x v="19"/>
    <m/>
    <x v="25"/>
    <x v="39"/>
    <x v="0"/>
    <s v="2 year"/>
    <s v="2 years"/>
    <s v="Lung"/>
    <s v="Neoplasia incidence"/>
    <s v="Hamster"/>
    <s v="Syrian Golden"/>
    <x v="1"/>
    <n v="20"/>
    <m/>
    <m/>
    <m/>
    <s v="mg/m3"/>
    <s v="N"/>
    <s v="N"/>
    <m/>
    <m/>
    <m/>
    <s v="NA"/>
    <n v="20000"/>
    <s v="NA"/>
    <m/>
    <m/>
    <m/>
    <x v="0"/>
    <s v=""/>
    <m/>
    <s v="Excluded because a BMDL is required for an OEB"/>
    <x v="3"/>
    <x v="0"/>
    <m/>
    <m/>
    <s v="N"/>
    <n v="2"/>
  </r>
  <r>
    <n v="372"/>
    <x v="1"/>
    <s v="NTP_lungneo_noael_loael"/>
    <s v="14807-96-6"/>
    <m/>
    <x v="19"/>
    <m/>
    <x v="26"/>
    <x v="40"/>
    <x v="0"/>
    <s v="2 year"/>
    <s v="2 years"/>
    <s v="Lung"/>
    <s v="Neoplasia incidence"/>
    <s v="Mouse"/>
    <s v="B6C3F1"/>
    <x v="0"/>
    <n v="18"/>
    <m/>
    <m/>
    <m/>
    <s v="mg/m3"/>
    <s v="N"/>
    <s v="N"/>
    <m/>
    <m/>
    <m/>
    <s v="NA"/>
    <n v="18000"/>
    <s v="NA"/>
    <m/>
    <m/>
    <m/>
    <x v="0"/>
    <s v=""/>
    <m/>
    <s v="Excluded because a BMDL is required for an OEB"/>
    <x v="3"/>
    <x v="0"/>
    <m/>
    <m/>
    <s v="N"/>
    <n v="2"/>
  </r>
  <r>
    <n v="373"/>
    <x v="1"/>
    <s v="NTP_lungneo_noael_loael"/>
    <s v="14807-96-6"/>
    <m/>
    <x v="19"/>
    <m/>
    <x v="26"/>
    <x v="40"/>
    <x v="0"/>
    <s v="2 year"/>
    <s v="2 years"/>
    <s v="Lung"/>
    <s v="Neoplasia incidence"/>
    <s v="Mouse"/>
    <s v="B6C3F1"/>
    <x v="1"/>
    <n v="18"/>
    <m/>
    <m/>
    <m/>
    <s v="mg/m3"/>
    <s v="N"/>
    <s v="N"/>
    <m/>
    <m/>
    <m/>
    <s v="NA"/>
    <n v="18000"/>
    <s v="NA"/>
    <m/>
    <m/>
    <m/>
    <x v="0"/>
    <s v=""/>
    <m/>
    <s v="Excluded because a BMDL is required for an OEB"/>
    <x v="3"/>
    <x v="0"/>
    <m/>
    <m/>
    <s v="N"/>
    <n v="2"/>
  </r>
  <r>
    <n v="374"/>
    <x v="1"/>
    <s v="NTP_lungneo_noael_loael"/>
    <s v="14807-96-6"/>
    <m/>
    <x v="19"/>
    <m/>
    <x v="26"/>
    <x v="40"/>
    <x v="0"/>
    <s v="2 year"/>
    <s v="2 years"/>
    <s v="Lung"/>
    <s v="Neoplasia incidence"/>
    <s v="Rat"/>
    <s v="F 344/N"/>
    <x v="1"/>
    <n v="18"/>
    <m/>
    <m/>
    <m/>
    <s v="mg/m3"/>
    <s v="N"/>
    <s v="N"/>
    <m/>
    <m/>
    <m/>
    <s v="NA"/>
    <n v="18000"/>
    <s v="NA"/>
    <m/>
    <m/>
    <m/>
    <x v="0"/>
    <s v=""/>
    <m/>
    <s v="Excluded because a BMDL is required for an OEB"/>
    <x v="3"/>
    <x v="0"/>
    <m/>
    <m/>
    <s v="N"/>
    <n v="2"/>
  </r>
  <r>
    <n v="375"/>
    <x v="1"/>
    <s v="NTP_lungneo_noael_loael"/>
    <s v="22398-80-7"/>
    <m/>
    <x v="19"/>
    <m/>
    <x v="27"/>
    <x v="41"/>
    <x v="0"/>
    <s v="2 year"/>
    <s v="2 years"/>
    <s v="Lung"/>
    <s v="Neoplasia incidence"/>
    <s v="Mouse"/>
    <s v="B6C3F1"/>
    <x v="0"/>
    <n v="100"/>
    <m/>
    <m/>
    <m/>
    <s v="mg/m3"/>
    <s v="N"/>
    <s v="N"/>
    <m/>
    <m/>
    <m/>
    <s v="NA"/>
    <n v="100000"/>
    <s v="NA"/>
    <m/>
    <m/>
    <m/>
    <x v="6"/>
    <s v=""/>
    <m/>
    <s v="Excluded because a BMDL is required for an OEB"/>
    <x v="3"/>
    <x v="0"/>
    <m/>
    <m/>
    <s v="Y"/>
    <n v="1"/>
  </r>
  <r>
    <n v="376"/>
    <x v="1"/>
    <s v="NTP_lungneo_noael_loael"/>
    <s v="22398-80-7"/>
    <m/>
    <x v="19"/>
    <m/>
    <x v="27"/>
    <x v="41"/>
    <x v="0"/>
    <s v="2 year"/>
    <s v="2 years"/>
    <s v="Lung"/>
    <s v="Neoplasia incidence"/>
    <s v="Mouse"/>
    <s v="B6C3F1"/>
    <x v="1"/>
    <n v="0.3"/>
    <m/>
    <m/>
    <m/>
    <s v="mg/m3"/>
    <s v="N"/>
    <s v="N"/>
    <m/>
    <m/>
    <m/>
    <s v="NA"/>
    <n v="300"/>
    <s v="NA"/>
    <m/>
    <m/>
    <m/>
    <x v="3"/>
    <s v=""/>
    <m/>
    <s v="Excluded because a BMDL is required for an OEB"/>
    <x v="3"/>
    <x v="0"/>
    <m/>
    <m/>
    <s v="Y"/>
    <n v="4"/>
  </r>
  <r>
    <n v="377"/>
    <x v="1"/>
    <s v="NTP_lungneo_noael_loael"/>
    <s v="2698-41-1"/>
    <m/>
    <x v="19"/>
    <m/>
    <x v="28"/>
    <x v="42"/>
    <x v="0"/>
    <s v="2 year"/>
    <s v="2 years"/>
    <s v="Lung"/>
    <s v="Neoplasia incidence"/>
    <s v="Mouse"/>
    <s v="B6C3F1"/>
    <x v="0"/>
    <n v="1.5"/>
    <m/>
    <m/>
    <m/>
    <s v="mg/m3"/>
    <s v="N"/>
    <s v="N"/>
    <m/>
    <m/>
    <m/>
    <s v="NA"/>
    <n v="1500"/>
    <s v="NA"/>
    <m/>
    <m/>
    <m/>
    <x v="1"/>
    <s v=""/>
    <m/>
    <s v="Excluded because a BMDL is required for an OEB"/>
    <x v="3"/>
    <x v="0"/>
    <m/>
    <m/>
    <s v="N"/>
    <n v="3"/>
  </r>
  <r>
    <n v="378"/>
    <x v="1"/>
    <s v="NTP_lungneo_noael_loael"/>
    <s v="2698-41-1"/>
    <m/>
    <x v="19"/>
    <m/>
    <x v="28"/>
    <x v="42"/>
    <x v="0"/>
    <s v="2 year"/>
    <s v="2 years"/>
    <s v="Lung"/>
    <s v="Neoplasia incidence"/>
    <s v="Mouse"/>
    <s v="B6C3F1"/>
    <x v="1"/>
    <n v="1.5"/>
    <m/>
    <m/>
    <m/>
    <s v="mg/m3"/>
    <s v="N"/>
    <s v="N"/>
    <m/>
    <m/>
    <m/>
    <s v="NA"/>
    <n v="1500"/>
    <s v="NA"/>
    <m/>
    <m/>
    <m/>
    <x v="1"/>
    <s v=""/>
    <m/>
    <s v="Excluded because a BMDL is required for an OEB"/>
    <x v="3"/>
    <x v="0"/>
    <m/>
    <m/>
    <s v="N"/>
    <n v="3"/>
  </r>
  <r>
    <n v="379"/>
    <x v="1"/>
    <s v="NTP_lungneo_noael_loael"/>
    <s v="2698-41-1"/>
    <m/>
    <x v="19"/>
    <m/>
    <x v="28"/>
    <x v="42"/>
    <x v="0"/>
    <s v="2 year"/>
    <s v="2 years"/>
    <s v="Lung"/>
    <s v="Neoplasia incidence"/>
    <s v="Rat"/>
    <s v="F 344/N"/>
    <x v="0"/>
    <n v="0.75"/>
    <m/>
    <m/>
    <m/>
    <s v="mg/m3"/>
    <s v="N"/>
    <s v="N"/>
    <m/>
    <m/>
    <m/>
    <s v="NA"/>
    <n v="750"/>
    <s v="NA"/>
    <m/>
    <m/>
    <m/>
    <x v="1"/>
    <s v=""/>
    <m/>
    <s v="Excluded because a BMDL is required for an OEB"/>
    <x v="3"/>
    <x v="0"/>
    <m/>
    <m/>
    <s v="N"/>
    <n v="3"/>
  </r>
  <r>
    <n v="380"/>
    <x v="1"/>
    <s v="NTP_lungneo_noael_loael"/>
    <s v="2698-41-1"/>
    <m/>
    <x v="19"/>
    <m/>
    <x v="28"/>
    <x v="42"/>
    <x v="0"/>
    <s v="2 year"/>
    <s v="2 years"/>
    <s v="Lung"/>
    <s v="Neoplasia incidence"/>
    <s v="Rat"/>
    <s v="F 344/N"/>
    <x v="1"/>
    <n v="0.75"/>
    <m/>
    <m/>
    <m/>
    <s v="mg/m3"/>
    <s v="N"/>
    <s v="N"/>
    <m/>
    <m/>
    <m/>
    <s v="NA"/>
    <n v="750"/>
    <s v="NA"/>
    <m/>
    <m/>
    <m/>
    <x v="1"/>
    <s v=""/>
    <m/>
    <s v="Excluded because a BMDL is required for an OEB"/>
    <x v="3"/>
    <x v="0"/>
    <m/>
    <m/>
    <s v="N"/>
    <n v="3"/>
  </r>
  <r>
    <n v="381"/>
    <x v="1"/>
    <s v="NTP_lungneo_noael_loael"/>
    <s v="643-79-8"/>
    <m/>
    <x v="19"/>
    <m/>
    <x v="29"/>
    <x v="43"/>
    <x v="0"/>
    <s v="2 year"/>
    <s v="2 years"/>
    <s v="Lung"/>
    <s v="Neoplasia incidence"/>
    <s v="Mouse"/>
    <s v="B6C3F1"/>
    <x v="0"/>
    <n v="7"/>
    <m/>
    <m/>
    <m/>
    <s v="ppm"/>
    <s v="N"/>
    <s v="N"/>
    <m/>
    <m/>
    <m/>
    <s v="NA"/>
    <n v="7"/>
    <s v="NA"/>
    <m/>
    <m/>
    <m/>
    <x v="4"/>
    <s v=""/>
    <m/>
    <s v="Excluded because a BMDL is required for an OEB"/>
    <x v="3"/>
    <x v="0"/>
    <m/>
    <m/>
    <s v="N"/>
    <n v="5"/>
  </r>
  <r>
    <n v="382"/>
    <x v="1"/>
    <s v="NTP_lungneo_noael_loael"/>
    <s v="7440-47-3"/>
    <m/>
    <x v="19"/>
    <m/>
    <x v="30"/>
    <x v="44"/>
    <x v="0"/>
    <s v="2 year"/>
    <s v="2 years"/>
    <s v="Lung"/>
    <s v="Neoplasia incidence"/>
    <s v="Hamster"/>
    <s v="Syrian Golden"/>
    <x v="1"/>
    <n v="20"/>
    <m/>
    <m/>
    <m/>
    <s v="mg/m3"/>
    <s v="N"/>
    <s v="N"/>
    <m/>
    <m/>
    <m/>
    <s v="NA"/>
    <n v="20000"/>
    <s v="NA"/>
    <m/>
    <m/>
    <m/>
    <x v="0"/>
    <s v=""/>
    <m/>
    <s v="Excluded because a BMDL is required for an OEB"/>
    <x v="3"/>
    <x v="0"/>
    <m/>
    <m/>
    <s v="N"/>
    <n v="2"/>
  </r>
  <r>
    <n v="383"/>
    <x v="1"/>
    <s v="NTP_lungneo_noael_loael"/>
    <s v="7440-48-4"/>
    <m/>
    <x v="19"/>
    <m/>
    <x v="19"/>
    <x v="45"/>
    <x v="0"/>
    <s v="2 year"/>
    <s v="2 years"/>
    <s v="Lung"/>
    <s v="Neoplasia incidence"/>
    <s v="Mouse"/>
    <s v="B6C3F1"/>
    <x v="0"/>
    <n v="40"/>
    <m/>
    <m/>
    <m/>
    <s v="mg/m3"/>
    <s v="N"/>
    <s v="N"/>
    <m/>
    <m/>
    <m/>
    <s v="NA"/>
    <n v="40000"/>
    <s v="NA"/>
    <m/>
    <m/>
    <m/>
    <x v="6"/>
    <s v=""/>
    <m/>
    <s v="Excluded because a BMDL is required for an OEB"/>
    <x v="3"/>
    <x v="0"/>
    <m/>
    <m/>
    <s v="N"/>
    <n v="1"/>
  </r>
  <r>
    <n v="384"/>
    <x v="1"/>
    <s v="NTP_lungneo_noael_loael"/>
    <s v="BLASTINGSAND"/>
    <m/>
    <x v="19"/>
    <m/>
    <x v="31"/>
    <x v="46"/>
    <x v="0"/>
    <s v="2 year"/>
    <s v="2 years"/>
    <s v="Lung"/>
    <s v="Neoplasia incidence"/>
    <s v="Rat"/>
    <s v="F344/N Tac"/>
    <x v="1"/>
    <m/>
    <n v="3"/>
    <m/>
    <m/>
    <s v="mg/m3"/>
    <s v="N"/>
    <s v="N"/>
    <m/>
    <m/>
    <m/>
    <s v="NA"/>
    <s v="NA"/>
    <n v="300"/>
    <m/>
    <m/>
    <m/>
    <x v="3"/>
    <s v=""/>
    <m/>
    <s v="Excluded because a BMDL is required for an OEB"/>
    <x v="3"/>
    <x v="0"/>
    <m/>
    <m/>
    <s v="N"/>
    <n v="4"/>
  </r>
  <r>
    <n v="385"/>
    <x v="1"/>
    <s v="NTP_lungneo_noael_loael"/>
    <s v="13983-17-0"/>
    <m/>
    <x v="19"/>
    <m/>
    <x v="37"/>
    <x v="52"/>
    <x v="0"/>
    <s v="2 year"/>
    <s v="2 years"/>
    <s v="Lung"/>
    <s v="Neoplasia incidence"/>
    <s v="Rat"/>
    <s v="F 344/N"/>
    <x v="1"/>
    <n v="10"/>
    <m/>
    <m/>
    <m/>
    <s v="mg/m3"/>
    <s v="N"/>
    <s v="N"/>
    <m/>
    <m/>
    <m/>
    <s v="NA"/>
    <n v="10000"/>
    <s v="NA"/>
    <m/>
    <m/>
    <m/>
    <x v="0"/>
    <s v=""/>
    <m/>
    <s v="Excluded because a BMDL is required for an OEB"/>
    <x v="3"/>
    <x v="0"/>
    <m/>
    <m/>
    <s v="N"/>
    <n v="2"/>
  </r>
  <r>
    <n v="386"/>
    <x v="1"/>
    <s v="NTP_lungneo_noael_loael"/>
    <s v="13983-17-0"/>
    <m/>
    <x v="19"/>
    <m/>
    <x v="37"/>
    <x v="52"/>
    <x v="0"/>
    <s v="2 year"/>
    <s v="2 years"/>
    <s v="Lung"/>
    <s v="Neoplasia incidence"/>
    <s v="Rat"/>
    <s v="F 344/N"/>
    <x v="1"/>
    <m/>
    <n v="10"/>
    <m/>
    <m/>
    <s v="mg/m3"/>
    <s v="N"/>
    <s v="N"/>
    <m/>
    <m/>
    <m/>
    <s v="NA"/>
    <s v="NA"/>
    <n v="1000"/>
    <m/>
    <m/>
    <m/>
    <x v="1"/>
    <s v=""/>
    <m/>
    <s v="Excluded because a BMDL is required for an OEB"/>
    <x v="3"/>
    <x v="0"/>
    <m/>
    <m/>
    <s v="N"/>
    <n v="3"/>
  </r>
  <r>
    <n v="387"/>
    <x v="1"/>
    <s v="NTP_lungneo_noael_loael"/>
    <s v="Nik95"/>
    <s v="https://doi.org/10.1006/faat.1995.1042"/>
    <x v="19"/>
    <s v="Y"/>
    <x v="4"/>
    <x v="54"/>
    <x v="0"/>
    <s v="2 year"/>
    <s v="2 years"/>
    <s v="Lung"/>
    <s v="Neoplasia incidence"/>
    <s v="Rat"/>
    <s v="F344/N"/>
    <x v="1"/>
    <n v="6.6"/>
    <m/>
    <m/>
    <m/>
    <s v="mg/m3"/>
    <s v="N"/>
    <s v="N"/>
    <m/>
    <m/>
    <m/>
    <s v="NA"/>
    <n v="6600"/>
    <s v="NA"/>
    <m/>
    <m/>
    <m/>
    <x v="0"/>
    <s v=""/>
    <m/>
    <s v="Excluded because a BMDL is required for an OEB"/>
    <x v="3"/>
    <x v="0"/>
    <m/>
    <m/>
    <s v="Y"/>
    <n v="2"/>
  </r>
  <r>
    <n v="388"/>
    <x v="1"/>
    <s v="NTP_lungneo_noael_loael"/>
    <s v="Hein95"/>
    <m/>
    <x v="19"/>
    <m/>
    <x v="4"/>
    <x v="57"/>
    <x v="0"/>
    <s v="2 year"/>
    <s v="2 years"/>
    <s v="Lung"/>
    <s v="Neoplasia incidence"/>
    <s v="Rat"/>
    <s v="Wistar"/>
    <x v="0"/>
    <n v="5.4"/>
    <m/>
    <m/>
    <m/>
    <s v="mg/m3"/>
    <s v="N"/>
    <s v="N"/>
    <m/>
    <m/>
    <m/>
    <s v="NA"/>
    <n v="5400"/>
    <s v="NA"/>
    <m/>
    <m/>
    <m/>
    <x v="0"/>
    <s v=""/>
    <m/>
    <s v="Excluded because a BMDL is required for an OEB"/>
    <x v="3"/>
    <x v="0"/>
    <m/>
    <m/>
    <s v="Y"/>
    <n v="2"/>
  </r>
  <r>
    <n v="389"/>
    <x v="1"/>
    <s v="NTP_lungneo_noael_loael"/>
    <s v="102-54-5"/>
    <m/>
    <x v="19"/>
    <m/>
    <x v="17"/>
    <x v="32"/>
    <x v="0"/>
    <s v="3 month"/>
    <s v="3 months"/>
    <s v="Lung"/>
    <s v="Neoplasia incidence"/>
    <s v="Mouse"/>
    <s v="B6C3F1"/>
    <x v="0"/>
    <n v="30"/>
    <m/>
    <m/>
    <m/>
    <s v="mg/m3"/>
    <s v="N"/>
    <s v="N"/>
    <m/>
    <m/>
    <m/>
    <s v="NA"/>
    <n v="30000"/>
    <s v="NA"/>
    <m/>
    <m/>
    <m/>
    <x v="0"/>
    <s v=""/>
    <m/>
    <s v="Excluded because duration is &lt;2yr and endpoint is neoplasia"/>
    <x v="3"/>
    <x v="0"/>
    <m/>
    <m/>
    <s v="N"/>
    <n v="2"/>
  </r>
  <r>
    <n v="390"/>
    <x v="1"/>
    <s v="NTP_lungneo_noael_loael"/>
    <s v="102-54-5"/>
    <m/>
    <x v="19"/>
    <m/>
    <x v="17"/>
    <x v="32"/>
    <x v="0"/>
    <s v="3 month"/>
    <s v="3 months"/>
    <s v="Lung"/>
    <s v="Neoplasia incidence"/>
    <s v="Mouse"/>
    <s v="B6C3F1"/>
    <x v="1"/>
    <n v="30"/>
    <m/>
    <m/>
    <m/>
    <s v="mg/m3"/>
    <s v="N"/>
    <s v="N"/>
    <m/>
    <m/>
    <m/>
    <s v="NA"/>
    <n v="30000"/>
    <s v="NA"/>
    <m/>
    <m/>
    <m/>
    <x v="0"/>
    <s v=""/>
    <m/>
    <s v="Excluded because duration is &lt;2yr and endpoint is neoplasia"/>
    <x v="3"/>
    <x v="0"/>
    <m/>
    <m/>
    <s v="N"/>
    <n v="2"/>
  </r>
  <r>
    <n v="391"/>
    <x v="1"/>
    <s v="NTP_lungneo_noael_loael"/>
    <s v="102-54-5"/>
    <m/>
    <x v="19"/>
    <m/>
    <x v="17"/>
    <x v="32"/>
    <x v="0"/>
    <s v="3 month"/>
    <s v="3 months"/>
    <s v="Lung"/>
    <s v="Neoplasia incidence"/>
    <s v="Rat"/>
    <s v="F 344/N"/>
    <x v="0"/>
    <n v="30"/>
    <m/>
    <m/>
    <m/>
    <s v="mg/m3"/>
    <s v="N"/>
    <s v="N"/>
    <m/>
    <m/>
    <m/>
    <s v="NA"/>
    <n v="30000"/>
    <s v="NA"/>
    <m/>
    <m/>
    <m/>
    <x v="0"/>
    <s v=""/>
    <m/>
    <s v="Excluded because duration is &lt;2yr and endpoint is neoplasia"/>
    <x v="3"/>
    <x v="0"/>
    <m/>
    <m/>
    <s v="N"/>
    <n v="2"/>
  </r>
  <r>
    <n v="392"/>
    <x v="1"/>
    <s v="NTP_lungneo_noael_loael"/>
    <s v="102-54-5"/>
    <m/>
    <x v="19"/>
    <m/>
    <x v="17"/>
    <x v="32"/>
    <x v="0"/>
    <s v="3 month"/>
    <s v="3 months"/>
    <s v="Lung"/>
    <s v="Neoplasia incidence"/>
    <s v="Rat"/>
    <s v="F 344/N"/>
    <x v="1"/>
    <n v="30"/>
    <m/>
    <m/>
    <m/>
    <s v="mg/m3"/>
    <s v="N"/>
    <s v="N"/>
    <m/>
    <m/>
    <m/>
    <s v="NA"/>
    <n v="30000"/>
    <s v="NA"/>
    <m/>
    <m/>
    <m/>
    <x v="0"/>
    <s v=""/>
    <m/>
    <s v="Excluded because duration is &lt;2yr and endpoint is neoplasia"/>
    <x v="3"/>
    <x v="0"/>
    <m/>
    <m/>
    <s v="N"/>
    <n v="2"/>
  </r>
  <r>
    <n v="393"/>
    <x v="1"/>
    <s v="NTP_lungneo_noael_loael"/>
    <s v="1314-62-1"/>
    <m/>
    <x v="19"/>
    <m/>
    <x v="24"/>
    <x v="38"/>
    <x v="0"/>
    <s v="3 month"/>
    <s v="3 months"/>
    <s v="Lung"/>
    <s v="Neoplasia incidence"/>
    <s v="Mouse"/>
    <s v="B6C3F1"/>
    <x v="0"/>
    <n v="16"/>
    <m/>
    <m/>
    <m/>
    <s v="mg/m3"/>
    <s v="N"/>
    <s v="N"/>
    <m/>
    <m/>
    <m/>
    <s v="NA"/>
    <n v="16000"/>
    <s v="NA"/>
    <m/>
    <m/>
    <m/>
    <x v="0"/>
    <s v=""/>
    <m/>
    <s v="Excluded because duration is &lt;2yr and endpoint is neoplasia"/>
    <x v="3"/>
    <x v="0"/>
    <m/>
    <m/>
    <s v="N"/>
    <n v="2"/>
  </r>
  <r>
    <n v="394"/>
    <x v="1"/>
    <s v="NTP_lungneo_noael_loael"/>
    <s v="1314-62-1"/>
    <m/>
    <x v="19"/>
    <m/>
    <x v="24"/>
    <x v="38"/>
    <x v="0"/>
    <s v="3 month"/>
    <s v="3 months"/>
    <s v="Lung"/>
    <s v="Neoplasia incidence"/>
    <s v="Mouse"/>
    <s v="B6C3F1"/>
    <x v="1"/>
    <n v="16"/>
    <m/>
    <m/>
    <m/>
    <s v="mg/m3"/>
    <s v="N"/>
    <s v="N"/>
    <m/>
    <m/>
    <m/>
    <s v="NA"/>
    <n v="16000"/>
    <s v="NA"/>
    <m/>
    <m/>
    <m/>
    <x v="0"/>
    <s v=""/>
    <m/>
    <s v="Excluded because duration is &lt;2yr and endpoint is neoplasia"/>
    <x v="3"/>
    <x v="0"/>
    <m/>
    <m/>
    <s v="N"/>
    <n v="2"/>
  </r>
  <r>
    <n v="395"/>
    <x v="1"/>
    <s v="NTP_lungneo_noael_loael"/>
    <s v="1314-62-1"/>
    <m/>
    <x v="19"/>
    <m/>
    <x v="24"/>
    <x v="38"/>
    <x v="0"/>
    <s v="3 month"/>
    <s v="3 months"/>
    <s v="Lung"/>
    <s v="Neoplasia incidence"/>
    <s v="Rat"/>
    <s v="F 344/N"/>
    <x v="1"/>
    <n v="16"/>
    <m/>
    <m/>
    <m/>
    <s v="mg/m3"/>
    <s v="N"/>
    <s v="N"/>
    <m/>
    <m/>
    <m/>
    <s v="NA"/>
    <n v="16000"/>
    <s v="NA"/>
    <m/>
    <m/>
    <m/>
    <x v="0"/>
    <s v=""/>
    <m/>
    <s v="Excluded because duration is &lt;2yr and endpoint is neoplasia"/>
    <x v="3"/>
    <x v="0"/>
    <m/>
    <m/>
    <s v="N"/>
    <n v="2"/>
  </r>
  <r>
    <n v="396"/>
    <x v="1"/>
    <s v="NTP_lungneo_noael_loael"/>
    <s v="1314-62-1"/>
    <m/>
    <x v="19"/>
    <m/>
    <x v="24"/>
    <x v="38"/>
    <x v="0"/>
    <s v="3 month"/>
    <s v="3 months"/>
    <s v="Lung"/>
    <s v="Neoplasia incidence"/>
    <s v="Rat"/>
    <s v="F 344/N"/>
    <x v="0"/>
    <n v="16"/>
    <m/>
    <m/>
    <m/>
    <s v="mg/m3"/>
    <s v="N"/>
    <s v="N"/>
    <m/>
    <m/>
    <m/>
    <s v="NA"/>
    <n v="16000"/>
    <s v="NA"/>
    <m/>
    <m/>
    <m/>
    <x v="0"/>
    <s v=""/>
    <m/>
    <s v="Excluded because duration is &lt;2yr and endpoint is neoplasia"/>
    <x v="3"/>
    <x v="0"/>
    <m/>
    <m/>
    <s v="N"/>
    <n v="2"/>
  </r>
  <r>
    <n v="397"/>
    <x v="1"/>
    <s v="NTP_lungneo_noael_loael"/>
    <s v="22398-80-7"/>
    <m/>
    <x v="19"/>
    <m/>
    <x v="27"/>
    <x v="41"/>
    <x v="0"/>
    <s v="3 month"/>
    <s v="3 months"/>
    <s v="Lung"/>
    <s v="Neoplasia incidence"/>
    <s v="Mouse"/>
    <s v="B6C3F1"/>
    <x v="1"/>
    <n v="100"/>
    <m/>
    <m/>
    <m/>
    <s v="mg/m3"/>
    <s v="N"/>
    <s v="N"/>
    <m/>
    <m/>
    <m/>
    <s v="NA"/>
    <n v="100000"/>
    <s v="NA"/>
    <m/>
    <m/>
    <m/>
    <x v="6"/>
    <s v=""/>
    <m/>
    <s v="Excluded because duration is &lt;2yr and endpoint is neoplasia"/>
    <x v="3"/>
    <x v="0"/>
    <m/>
    <m/>
    <s v="Y"/>
    <n v="1"/>
  </r>
  <r>
    <n v="398"/>
    <x v="1"/>
    <s v="NTP_lungneo_noael_loael"/>
    <s v="22398-80-7"/>
    <m/>
    <x v="19"/>
    <m/>
    <x v="27"/>
    <x v="41"/>
    <x v="0"/>
    <s v="3 month"/>
    <s v="3 months"/>
    <s v="Lung"/>
    <s v="Neoplasia incidence"/>
    <s v="Rat"/>
    <s v="F 344/N"/>
    <x v="0"/>
    <n v="100"/>
    <m/>
    <m/>
    <m/>
    <s v="mg/m3"/>
    <s v="N"/>
    <s v="N"/>
    <m/>
    <m/>
    <m/>
    <s v="NA"/>
    <n v="100000"/>
    <s v="NA"/>
    <m/>
    <m/>
    <m/>
    <x v="6"/>
    <s v=""/>
    <m/>
    <s v="Excluded because duration is &lt;2yr and endpoint is neoplasia"/>
    <x v="3"/>
    <x v="0"/>
    <m/>
    <m/>
    <s v="Y"/>
    <n v="1"/>
  </r>
  <r>
    <n v="399"/>
    <x v="1"/>
    <s v="NTP_lungneo_noael_loael"/>
    <s v="22398-80-7"/>
    <m/>
    <x v="19"/>
    <m/>
    <x v="27"/>
    <x v="41"/>
    <x v="0"/>
    <s v="3 month"/>
    <s v="3 months"/>
    <s v="Lung"/>
    <s v="Neoplasia incidence"/>
    <s v="Rat"/>
    <s v="F 344/N"/>
    <x v="1"/>
    <n v="100"/>
    <m/>
    <m/>
    <m/>
    <s v="mg/m3"/>
    <s v="N"/>
    <s v="N"/>
    <m/>
    <m/>
    <m/>
    <s v="NA"/>
    <n v="100000"/>
    <s v="NA"/>
    <m/>
    <m/>
    <m/>
    <x v="6"/>
    <s v=""/>
    <m/>
    <s v="Excluded because duration is &lt;2yr and endpoint is neoplasia"/>
    <x v="3"/>
    <x v="0"/>
    <m/>
    <m/>
    <s v="Y"/>
    <n v="1"/>
  </r>
  <r>
    <n v="400"/>
    <x v="1"/>
    <s v="NTP_lungneo_noael_loael"/>
    <s v="643-79-8"/>
    <m/>
    <x v="19"/>
    <m/>
    <x v="29"/>
    <x v="43"/>
    <x v="0"/>
    <s v="3 month"/>
    <s v="3 months"/>
    <s v="Lung"/>
    <s v="Neoplasia incidence"/>
    <s v="Mouse"/>
    <s v="B6C3F1"/>
    <x v="1"/>
    <n v="7"/>
    <m/>
    <m/>
    <m/>
    <s v="ppm"/>
    <s v="N"/>
    <s v="N"/>
    <m/>
    <m/>
    <m/>
    <s v="NA"/>
    <n v="7"/>
    <s v="NA"/>
    <m/>
    <m/>
    <m/>
    <x v="4"/>
    <s v=""/>
    <m/>
    <s v="Excluded because duration is &lt;2yr and endpoint is neoplasia"/>
    <x v="3"/>
    <x v="0"/>
    <m/>
    <m/>
    <s v="N"/>
    <n v="5"/>
  </r>
  <r>
    <n v="401"/>
    <x v="1"/>
    <s v="NTP_lungneo_noael_loael"/>
    <s v="643-79-8"/>
    <m/>
    <x v="19"/>
    <m/>
    <x v="29"/>
    <x v="43"/>
    <x v="0"/>
    <s v="3 month"/>
    <s v="3 months"/>
    <s v="Lung"/>
    <s v="Neoplasia incidence"/>
    <s v="Rat"/>
    <s v="HSD"/>
    <x v="0"/>
    <n v="7"/>
    <m/>
    <m/>
    <m/>
    <s v="ppm"/>
    <s v="N"/>
    <s v="N"/>
    <m/>
    <m/>
    <m/>
    <s v="NA"/>
    <n v="7"/>
    <s v="NA"/>
    <m/>
    <m/>
    <m/>
    <x v="4"/>
    <s v=""/>
    <m/>
    <s v="Excluded because duration is &lt;2yr and endpoint is neoplasia"/>
    <x v="3"/>
    <x v="0"/>
    <m/>
    <m/>
    <s v="N"/>
    <n v="5"/>
  </r>
  <r>
    <n v="402"/>
    <x v="1"/>
    <s v="NTP_lungneo_noael_loael"/>
    <s v="643-79-8"/>
    <m/>
    <x v="19"/>
    <m/>
    <x v="29"/>
    <x v="43"/>
    <x v="0"/>
    <s v="3 month"/>
    <s v="3 months"/>
    <s v="Lung"/>
    <s v="Neoplasia incidence"/>
    <s v="Rat"/>
    <s v="HSD"/>
    <x v="1"/>
    <n v="7"/>
    <m/>
    <m/>
    <m/>
    <s v="ppm"/>
    <s v="N"/>
    <s v="N"/>
    <m/>
    <m/>
    <m/>
    <s v="NA"/>
    <n v="7"/>
    <s v="NA"/>
    <m/>
    <m/>
    <m/>
    <x v="4"/>
    <s v=""/>
    <m/>
    <s v="Excluded because duration is &lt;2yr and endpoint is neoplasia"/>
    <x v="3"/>
    <x v="0"/>
    <m/>
    <m/>
    <s v="N"/>
    <n v="5"/>
  </r>
  <r>
    <n v="403"/>
    <x v="1"/>
    <s v="NTP_lungneo_noael_loael"/>
    <s v="7440-47-3"/>
    <m/>
    <x v="19"/>
    <m/>
    <x v="30"/>
    <x v="44"/>
    <x v="0"/>
    <s v="3 month"/>
    <s v="3 months"/>
    <s v="Lung"/>
    <s v="Neoplasia incidence"/>
    <s v="Rat"/>
    <s v="Sprague Dawley"/>
    <x v="1"/>
    <n v="20"/>
    <m/>
    <m/>
    <m/>
    <s v="mg/m3"/>
    <s v="N"/>
    <s v="N"/>
    <m/>
    <m/>
    <m/>
    <s v="NA"/>
    <n v="20000"/>
    <s v="NA"/>
    <m/>
    <m/>
    <m/>
    <x v="0"/>
    <s v=""/>
    <m/>
    <s v="Excluded because duration is &lt;2yr and endpoint is neoplasia"/>
    <x v="3"/>
    <x v="0"/>
    <m/>
    <m/>
    <s v="N"/>
    <n v="2"/>
  </r>
  <r>
    <n v="404"/>
    <x v="1"/>
    <s v="NTP_lungneo_noael_loael"/>
    <s v="7440-48-4"/>
    <m/>
    <x v="19"/>
    <m/>
    <x v="19"/>
    <x v="45"/>
    <x v="0"/>
    <s v="3 month"/>
    <s v="3 months"/>
    <s v="Lung"/>
    <s v="Neoplasia incidence"/>
    <s v="Mouse"/>
    <s v="B6C3F1"/>
    <x v="1"/>
    <n v="10"/>
    <m/>
    <m/>
    <m/>
    <s v="mg/m3"/>
    <s v="N"/>
    <s v="N"/>
    <m/>
    <m/>
    <m/>
    <s v="NA"/>
    <n v="10000"/>
    <s v="NA"/>
    <m/>
    <m/>
    <m/>
    <x v="0"/>
    <s v=""/>
    <m/>
    <s v="Excluded because duration is &lt;2yr and endpoint is neoplasia"/>
    <x v="3"/>
    <x v="0"/>
    <m/>
    <m/>
    <s v="N"/>
    <n v="2"/>
  </r>
  <r>
    <n v="405"/>
    <x v="1"/>
    <s v="NTP_lungneo_noael_loael"/>
    <s v="7440-48-4"/>
    <m/>
    <x v="19"/>
    <m/>
    <x v="19"/>
    <x v="45"/>
    <x v="0"/>
    <s v="3 month"/>
    <s v="3 months"/>
    <s v="Lung"/>
    <s v="Neoplasia incidence"/>
    <s v="Rat"/>
    <s v="F 344/N"/>
    <x v="0"/>
    <n v="5"/>
    <m/>
    <m/>
    <m/>
    <s v="mg/m3"/>
    <s v="N"/>
    <s v="N"/>
    <m/>
    <m/>
    <m/>
    <s v="NA"/>
    <n v="5000"/>
    <s v="NA"/>
    <m/>
    <m/>
    <m/>
    <x v="0"/>
    <s v=""/>
    <m/>
    <s v="Excluded because duration is &lt;2yr and endpoint is neoplasia"/>
    <x v="3"/>
    <x v="0"/>
    <m/>
    <m/>
    <s v="N"/>
    <n v="2"/>
  </r>
  <r>
    <n v="406"/>
    <x v="1"/>
    <s v="NTP_lungneo_noael_loael"/>
    <s v="7440-48-4"/>
    <m/>
    <x v="19"/>
    <m/>
    <x v="19"/>
    <x v="45"/>
    <x v="0"/>
    <s v="3 month"/>
    <s v="3 months"/>
    <s v="Lung"/>
    <s v="Neoplasia incidence"/>
    <s v="Rat"/>
    <s v="F 344/N"/>
    <x v="1"/>
    <n v="5"/>
    <m/>
    <m/>
    <m/>
    <s v="mg/m3"/>
    <s v="N"/>
    <s v="N"/>
    <m/>
    <m/>
    <m/>
    <s v="NA"/>
    <n v="5000"/>
    <s v="NA"/>
    <m/>
    <m/>
    <m/>
    <x v="0"/>
    <s v=""/>
    <m/>
    <s v="Excluded because duration is &lt;2yr and endpoint is neoplasia"/>
    <x v="3"/>
    <x v="0"/>
    <m/>
    <m/>
    <s v="N"/>
    <n v="2"/>
  </r>
  <r>
    <n v="407"/>
    <x v="1"/>
    <s v="NTP_lungneo_noael_loael"/>
    <s v="13983-17-0"/>
    <m/>
    <x v="19"/>
    <m/>
    <x v="37"/>
    <x v="52"/>
    <x v="0"/>
    <s v="30 day"/>
    <s v="30 days"/>
    <s v="Lung"/>
    <s v="Neoplasia incidence"/>
    <s v="Rat"/>
    <s v="F 344/N"/>
    <x v="1"/>
    <n v="10"/>
    <m/>
    <m/>
    <m/>
    <s v="mg/m3"/>
    <s v="N"/>
    <s v="Y"/>
    <m/>
    <m/>
    <m/>
    <s v="NA"/>
    <n v="3333.3333333333335"/>
    <s v="NA"/>
    <m/>
    <m/>
    <m/>
    <x v="0"/>
    <s v=""/>
    <m/>
    <s v="Excluded because duration is &lt;2yr and endpoint is neoplasia"/>
    <x v="3"/>
    <x v="0"/>
    <m/>
    <m/>
    <s v="N"/>
    <n v="2"/>
  </r>
  <r>
    <n v="408"/>
    <x v="1"/>
    <s v="NTP_lungneo_noael_loael"/>
    <s v="L-MWNT-1020"/>
    <m/>
    <x v="19"/>
    <m/>
    <x v="36"/>
    <x v="51"/>
    <x v="1"/>
    <s v="30 day"/>
    <s v="30 days"/>
    <s v="Lung"/>
    <s v="Neoplasia incidence"/>
    <s v="Mouse"/>
    <s v="B6C3F1"/>
    <x v="1"/>
    <m/>
    <n v="0.1"/>
    <m/>
    <m/>
    <s v="mg/m3"/>
    <s v="N"/>
    <s v="Y"/>
    <m/>
    <m/>
    <m/>
    <s v="NA"/>
    <s v="NA"/>
    <n v="3.3333333333333335"/>
    <m/>
    <m/>
    <m/>
    <x v="4"/>
    <s v=""/>
    <m/>
    <s v="Excluded because duration is &lt;2yr and endpoint is neoplasia"/>
    <x v="3"/>
    <x v="0"/>
    <m/>
    <m/>
    <s v="Y"/>
    <n v="5"/>
  </r>
  <r>
    <n v="409"/>
    <x v="1"/>
    <s v="NTP_lungneo_noael_loael"/>
    <s v="L-MWNT-1020"/>
    <m/>
    <x v="19"/>
    <m/>
    <x v="36"/>
    <x v="51"/>
    <x v="1"/>
    <s v="30 day"/>
    <s v="30 days"/>
    <s v="Lung"/>
    <s v="Neoplasia incidence"/>
    <s v="Rat"/>
    <s v="HSD"/>
    <x v="1"/>
    <m/>
    <n v="0.1"/>
    <m/>
    <m/>
    <s v="mg/m3"/>
    <s v="N"/>
    <s v="Y"/>
    <m/>
    <m/>
    <m/>
    <s v="NA"/>
    <s v="NA"/>
    <n v="3.3333333333333335"/>
    <m/>
    <m/>
    <m/>
    <x v="4"/>
    <s v=""/>
    <m/>
    <s v="Excluded because duration is &lt;2yr and endpoint is neoplasia"/>
    <x v="3"/>
    <x v="0"/>
    <m/>
    <m/>
    <s v="Y"/>
    <n v="5"/>
  </r>
  <r>
    <n v="410"/>
    <x v="1"/>
    <s v="NTP_lungneo_noael_loael"/>
    <s v="L-MWNT-1020"/>
    <m/>
    <x v="19"/>
    <m/>
    <x v="36"/>
    <x v="51"/>
    <x v="1"/>
    <s v="30 day"/>
    <s v="30 days"/>
    <s v="Lung"/>
    <s v="Neoplasia incidence"/>
    <s v="Rat"/>
    <s v="HSD"/>
    <x v="0"/>
    <m/>
    <n v="0.1"/>
    <m/>
    <m/>
    <s v="mg/m3"/>
    <s v="N"/>
    <s v="Y"/>
    <m/>
    <m/>
    <m/>
    <s v="NA"/>
    <s v="NA"/>
    <n v="3.3333333333333335"/>
    <m/>
    <m/>
    <m/>
    <x v="4"/>
    <s v=""/>
    <m/>
    <s v="Excluded because duration is &lt;2yr and endpoint is neoplasia"/>
    <x v="3"/>
    <x v="0"/>
    <m/>
    <m/>
    <s v="Y"/>
    <n v="5"/>
  </r>
  <r>
    <n v="411"/>
    <x v="1"/>
    <s v="NTP_lungneo_noael_loael"/>
    <s v="COALSLAG"/>
    <m/>
    <x v="19"/>
    <m/>
    <x v="32"/>
    <x v="47"/>
    <x v="0"/>
    <s v="39 week"/>
    <s v="39 weeks"/>
    <s v="Lung"/>
    <s v="Neoplasia incidence"/>
    <s v="Rat"/>
    <s v="F 344/N"/>
    <x v="1"/>
    <m/>
    <n v="3"/>
    <m/>
    <m/>
    <s v="mg/m3"/>
    <s v="N"/>
    <s v="N"/>
    <m/>
    <m/>
    <m/>
    <s v="NA"/>
    <s v="NA"/>
    <n v="300"/>
    <m/>
    <m/>
    <m/>
    <x v="3"/>
    <s v=""/>
    <m/>
    <s v="Excluded because duration is &lt;2yr and endpoint is neoplasia"/>
    <x v="3"/>
    <x v="0"/>
    <m/>
    <m/>
    <s v="N"/>
    <n v="4"/>
  </r>
  <r>
    <n v="412"/>
    <x v="1"/>
    <s v="NTP_lungneo_noael_loael"/>
    <s v="L-MWNT-1020"/>
    <m/>
    <x v="19"/>
    <m/>
    <x v="36"/>
    <x v="51"/>
    <x v="1"/>
    <s v="39 week"/>
    <s v="39 weeks"/>
    <s v="Lung"/>
    <s v="Neoplasia incidence"/>
    <s v="Mouse"/>
    <s v="B6C3F1"/>
    <x v="0"/>
    <m/>
    <n v="0.1"/>
    <m/>
    <m/>
    <s v="mg/m3"/>
    <s v="N"/>
    <s v="N"/>
    <m/>
    <m/>
    <m/>
    <s v="NA"/>
    <s v="NA"/>
    <n v="10"/>
    <m/>
    <m/>
    <m/>
    <x v="4"/>
    <s v=""/>
    <m/>
    <s v="Excluded because duration is &lt;2yr and endpoint is neoplasia"/>
    <x v="3"/>
    <x v="0"/>
    <m/>
    <m/>
    <s v="Y"/>
    <n v="5"/>
  </r>
  <r>
    <n v="413"/>
    <x v="0"/>
    <s v="oecd_bands_v1"/>
    <n v="200001"/>
    <m/>
    <x v="20"/>
    <m/>
    <x v="46"/>
    <x v="58"/>
    <x v="1"/>
    <s v="28 days"/>
    <s v="28 days"/>
    <s v="Lung"/>
    <s v="Inflammation"/>
    <s v="Rat"/>
    <s v="Wistar"/>
    <x v="1"/>
    <n v="0.12"/>
    <m/>
    <m/>
    <m/>
    <s v="mg/m3"/>
    <s v="N"/>
    <s v="Y"/>
    <m/>
    <m/>
    <m/>
    <m/>
    <n v="40"/>
    <m/>
    <m/>
    <m/>
    <m/>
    <x v="3"/>
    <s v=""/>
    <s v="Y"/>
    <m/>
    <x v="0"/>
    <x v="0"/>
    <m/>
    <m/>
    <s v="N"/>
    <n v="4"/>
  </r>
  <r>
    <n v="414"/>
    <x v="0"/>
    <s v="oecd_bands_v1"/>
    <n v="200004"/>
    <m/>
    <x v="21"/>
    <m/>
    <x v="47"/>
    <x v="59"/>
    <x v="1"/>
    <s v="28 days"/>
    <s v="90 days"/>
    <s v="Lung"/>
    <s v="Inflammation"/>
    <s v="Rat"/>
    <s v="Wistar (Clr:WI(WU))"/>
    <x v="1"/>
    <n v="1.5"/>
    <n v="4.5"/>
    <m/>
    <m/>
    <s v="mg/m3"/>
    <s v="N"/>
    <s v="Y"/>
    <m/>
    <m/>
    <m/>
    <m/>
    <n v="1500"/>
    <n v="4500"/>
    <m/>
    <m/>
    <m/>
    <x v="1"/>
    <s v=""/>
    <s v="Y"/>
    <m/>
    <x v="0"/>
    <x v="0"/>
    <m/>
    <m/>
    <s v="Y"/>
    <n v="3"/>
  </r>
  <r>
    <n v="415"/>
    <x v="1"/>
    <s v="oecd_bands_v1"/>
    <n v="200008"/>
    <m/>
    <x v="22"/>
    <m/>
    <x v="3"/>
    <x v="60"/>
    <x v="0"/>
    <s v="28 days"/>
    <s v="28 days"/>
    <s v="Lung"/>
    <s v="Inflammation"/>
    <s v="Rat"/>
    <s v="Wistar (Clr:WI(WU))"/>
    <x v="1"/>
    <m/>
    <n v="5.9"/>
    <m/>
    <m/>
    <s v="mg/m3"/>
    <s v="N"/>
    <s v="Y"/>
    <m/>
    <m/>
    <m/>
    <m/>
    <m/>
    <n v="590"/>
    <m/>
    <m/>
    <m/>
    <x v="1"/>
    <s v=""/>
    <s v="Y"/>
    <m/>
    <x v="0"/>
    <x v="0"/>
    <m/>
    <m/>
    <s v="Y"/>
    <n v="3"/>
  </r>
  <r>
    <n v="416"/>
    <x v="1"/>
    <s v="oecd_bands_v1"/>
    <n v="200009"/>
    <m/>
    <x v="23"/>
    <m/>
    <x v="3"/>
    <x v="61"/>
    <x v="1"/>
    <s v="90 days"/>
    <s v="90 days"/>
    <s v="Lung"/>
    <s v="Inflammation"/>
    <s v="Rat"/>
    <s v="Wistar (Clr:WI(WU))"/>
    <x v="1"/>
    <m/>
    <n v="1.2"/>
    <m/>
    <m/>
    <s v="mg/m3"/>
    <s v="N"/>
    <s v="N"/>
    <m/>
    <m/>
    <m/>
    <m/>
    <m/>
    <n v="120"/>
    <m/>
    <m/>
    <m/>
    <x v="3"/>
    <s v=""/>
    <s v="Y"/>
    <m/>
    <x v="0"/>
    <x v="0"/>
    <m/>
    <m/>
    <s v="Y"/>
    <n v="4"/>
  </r>
  <r>
    <n v="417"/>
    <x v="1"/>
    <s v="oecd_bands_v1"/>
    <n v="200010"/>
    <m/>
    <x v="24"/>
    <m/>
    <x v="3"/>
    <x v="62"/>
    <x v="1"/>
    <s v="90 days"/>
    <s v="90 days"/>
    <s v="Lung"/>
    <s v="Inflammation"/>
    <s v="Rat"/>
    <s v="Wistar (Clr:WI(WU))"/>
    <x v="1"/>
    <m/>
    <n v="2.5"/>
    <m/>
    <m/>
    <s v="mg/m3"/>
    <s v="N"/>
    <s v="N"/>
    <m/>
    <m/>
    <m/>
    <m/>
    <m/>
    <n v="250"/>
    <m/>
    <m/>
    <m/>
    <x v="3"/>
    <s v=""/>
    <s v="Y"/>
    <m/>
    <x v="0"/>
    <x v="0"/>
    <m/>
    <m/>
    <s v="Y"/>
    <n v="4"/>
  </r>
  <r>
    <n v="418"/>
    <x v="0"/>
    <s v="oecd_bands_v1"/>
    <n v="200011"/>
    <m/>
    <x v="25"/>
    <m/>
    <x v="3"/>
    <x v="63"/>
    <x v="1"/>
    <s v="90 days"/>
    <s v="90 days"/>
    <s v="Lung"/>
    <s v="Inflammation"/>
    <s v="Mouse"/>
    <s v="ApoE(-/-) (B6.129P2-Apoetm1Unc N11, Taconic,Denmark)"/>
    <x v="1"/>
    <n v="1.7"/>
    <m/>
    <m/>
    <m/>
    <s v="mg/m3"/>
    <s v="N"/>
    <s v="N"/>
    <m/>
    <m/>
    <m/>
    <m/>
    <n v="566.66666666666663"/>
    <m/>
    <m/>
    <m/>
    <m/>
    <x v="1"/>
    <s v=""/>
    <s v="Y"/>
    <m/>
    <x v="0"/>
    <x v="0"/>
    <m/>
    <m/>
    <s v="Y"/>
    <n v="3"/>
  </r>
  <r>
    <n v="419"/>
    <x v="1"/>
    <s v="oecd_bands_v1"/>
    <n v="200012"/>
    <m/>
    <x v="26"/>
    <s v="Y"/>
    <x v="3"/>
    <x v="64"/>
    <x v="1"/>
    <s v="28 days"/>
    <s v="28 days"/>
    <s v="Lung"/>
    <s v="Inflammation"/>
    <s v="Mouse"/>
    <s v="CD-1"/>
    <x v="1"/>
    <m/>
    <m/>
    <m/>
    <m/>
    <m/>
    <s v="N"/>
    <s v="Y"/>
    <m/>
    <m/>
    <m/>
    <m/>
    <m/>
    <m/>
    <m/>
    <m/>
    <m/>
    <x v="3"/>
    <s v=""/>
    <m/>
    <m/>
    <x v="0"/>
    <x v="0"/>
    <m/>
    <m/>
    <s v="Y"/>
    <n v="4"/>
  </r>
  <r>
    <n v="420"/>
    <x v="1"/>
    <s v="oecd_bands_v1"/>
    <n v="200018"/>
    <s v="https://doi.org/10.1016/0278-6915(91)90205-L"/>
    <x v="27"/>
    <m/>
    <x v="1"/>
    <x v="65"/>
    <x v="1"/>
    <s v="28 days"/>
    <s v="28 days"/>
    <s v="Lung"/>
    <s v="Inflammation"/>
    <s v="Rat"/>
    <s v="Wistar (Cpb:WU Wistar rand.)"/>
    <x v="1"/>
    <m/>
    <m/>
    <m/>
    <m/>
    <m/>
    <s v="N"/>
    <s v="Y"/>
    <m/>
    <m/>
    <m/>
    <m/>
    <m/>
    <m/>
    <m/>
    <m/>
    <m/>
    <x v="1"/>
    <s v=""/>
    <s v="Y"/>
    <m/>
    <x v="0"/>
    <x v="0"/>
    <m/>
    <m/>
    <s v="Y"/>
    <n v="3"/>
  </r>
  <r>
    <n v="421"/>
    <x v="1"/>
    <s v="oecd_bands_v1"/>
    <n v="200019"/>
    <s v="https://doi.org/10.1016/0278-6915(91)90205-L"/>
    <x v="27"/>
    <m/>
    <x v="1"/>
    <x v="66"/>
    <x v="1"/>
    <s v="90 days"/>
    <s v="90 days"/>
    <s v="Lung"/>
    <s v="Inflammation"/>
    <s v="Rat"/>
    <s v="Wistar (Cpb:WU Wistar rand.)"/>
    <x v="1"/>
    <m/>
    <m/>
    <m/>
    <m/>
    <m/>
    <s v="N"/>
    <s v="N"/>
    <m/>
    <m/>
    <m/>
    <m/>
    <m/>
    <m/>
    <m/>
    <m/>
    <m/>
    <x v="1"/>
    <s v=""/>
    <s v="Y"/>
    <m/>
    <x v="0"/>
    <x v="0"/>
    <m/>
    <m/>
    <s v="Y"/>
    <n v="3"/>
  </r>
  <r>
    <n v="422"/>
    <x v="1"/>
    <s v="oecd_bands_v1"/>
    <n v="200020"/>
    <s v="https://doi.org/10.1016/0278-6915(91)90205-L"/>
    <x v="27"/>
    <m/>
    <x v="1"/>
    <x v="67"/>
    <x v="1"/>
    <s v="28 days"/>
    <s v="28 days"/>
    <s v="Lung"/>
    <s v="Inflammation"/>
    <s v="Rat"/>
    <s v="Wistar (Cpb:WU Wistar rand.)"/>
    <x v="1"/>
    <m/>
    <m/>
    <m/>
    <m/>
    <m/>
    <s v="N"/>
    <s v="Y"/>
    <m/>
    <m/>
    <m/>
    <m/>
    <m/>
    <m/>
    <m/>
    <m/>
    <m/>
    <x v="1"/>
    <s v=""/>
    <s v="Y"/>
    <m/>
    <x v="0"/>
    <x v="0"/>
    <m/>
    <m/>
    <s v="Y"/>
    <n v="3"/>
  </r>
  <r>
    <n v="423"/>
    <x v="1"/>
    <s v="oecd_bands_v1"/>
    <n v="200043"/>
    <m/>
    <x v="28"/>
    <s v="Y"/>
    <x v="2"/>
    <x v="68"/>
    <x v="1"/>
    <s v="90 days"/>
    <s v="90 days"/>
    <s v="Lung"/>
    <s v="Inflammation"/>
    <s v="Rat"/>
    <s v="Sprague-Dawley (Crl:SD)"/>
    <x v="1"/>
    <m/>
    <m/>
    <m/>
    <m/>
    <m/>
    <s v="N"/>
    <s v="N"/>
    <m/>
    <m/>
    <m/>
    <m/>
    <m/>
    <m/>
    <m/>
    <m/>
    <m/>
    <x v="3"/>
    <s v=""/>
    <m/>
    <m/>
    <x v="0"/>
    <x v="0"/>
    <m/>
    <m/>
    <s v="Y"/>
    <n v="4"/>
  </r>
  <r>
    <n v="424"/>
    <x v="0"/>
    <s v="oecd_bands_v1"/>
    <n v="200044"/>
    <m/>
    <x v="29"/>
    <m/>
    <x v="2"/>
    <x v="68"/>
    <x v="1"/>
    <s v="90 days"/>
    <s v="90 days"/>
    <s v="Lung"/>
    <s v="Inflammation"/>
    <s v="Rat"/>
    <s v="Sprague-Dawley"/>
    <x v="1"/>
    <n v="3.48E-3"/>
    <m/>
    <m/>
    <m/>
    <s v="mg/m3"/>
    <s v="N"/>
    <s v="N"/>
    <m/>
    <m/>
    <m/>
    <m/>
    <n v="1.1599999999999999"/>
    <m/>
    <m/>
    <m/>
    <m/>
    <x v="4"/>
    <s v=""/>
    <s v="Y"/>
    <m/>
    <x v="0"/>
    <x v="0"/>
    <m/>
    <m/>
    <s v="Y"/>
    <n v="5"/>
  </r>
  <r>
    <n v="425"/>
    <x v="0"/>
    <s v="oecd_bands_v1"/>
    <n v="200058"/>
    <m/>
    <x v="30"/>
    <s v="Y"/>
    <x v="18"/>
    <x v="69"/>
    <x v="1"/>
    <s v="90 days"/>
    <s v="90 days"/>
    <s v="Lung"/>
    <s v="Inflammation"/>
    <s v="Rat"/>
    <s v="Sprague-Dawley (Crl:SD)"/>
    <x v="1"/>
    <n v="3.8000000000000002E-4"/>
    <m/>
    <m/>
    <m/>
    <s v="mg/m3"/>
    <s v="N"/>
    <s v="N"/>
    <m/>
    <m/>
    <m/>
    <m/>
    <n v="0.38"/>
    <m/>
    <m/>
    <m/>
    <m/>
    <x v="4"/>
    <s v=""/>
    <s v="Y"/>
    <m/>
    <x v="0"/>
    <x v="0"/>
    <m/>
    <m/>
    <s v="N"/>
    <n v="5"/>
  </r>
  <r>
    <n v="426"/>
    <x v="1"/>
    <s v="oecd_bands_v1"/>
    <n v="200063"/>
    <m/>
    <x v="31"/>
    <m/>
    <x v="36"/>
    <x v="70"/>
    <x v="1"/>
    <s v="90 days"/>
    <s v="28 days"/>
    <s v="Lung"/>
    <s v="Inflammation"/>
    <s v="Rat"/>
    <s v="Wistar"/>
    <x v="1"/>
    <n v="0.4"/>
    <m/>
    <m/>
    <m/>
    <s v="mg/m3"/>
    <s v="N"/>
    <s v="N"/>
    <m/>
    <m/>
    <m/>
    <m/>
    <n v="133.33333333333334"/>
    <m/>
    <m/>
    <m/>
    <m/>
    <x v="3"/>
    <s v=""/>
    <s v="Y"/>
    <m/>
    <x v="0"/>
    <x v="0"/>
    <m/>
    <m/>
    <s v="Y"/>
    <n v="4"/>
  </r>
  <r>
    <n v="427"/>
    <x v="0"/>
    <s v="oecd_bands_v1"/>
    <n v="200064"/>
    <m/>
    <x v="32"/>
    <m/>
    <x v="36"/>
    <x v="70"/>
    <x v="1"/>
    <s v="28 days"/>
    <s v="28 days"/>
    <s v="Lung"/>
    <s v="Inflammation"/>
    <s v="Rat"/>
    <s v="Wistar"/>
    <x v="1"/>
    <n v="0.13"/>
    <m/>
    <m/>
    <m/>
    <s v="mg/m3"/>
    <s v="N"/>
    <s v="Y"/>
    <m/>
    <m/>
    <m/>
    <m/>
    <n v="43.333333333333336"/>
    <m/>
    <m/>
    <m/>
    <m/>
    <x v="3"/>
    <s v=""/>
    <s v="Y"/>
    <m/>
    <x v="0"/>
    <x v="0"/>
    <m/>
    <m/>
    <s v="Y"/>
    <n v="4"/>
  </r>
  <r>
    <n v="428"/>
    <x v="0"/>
    <s v="oecd_bands_v1"/>
    <n v="200070"/>
    <m/>
    <x v="33"/>
    <m/>
    <x v="36"/>
    <x v="71"/>
    <x v="1"/>
    <s v="60 days"/>
    <s v="90 days"/>
    <s v="Lung"/>
    <s v="Inflammation"/>
    <s v="Rat"/>
    <s v="Wistar (Crl:WI)"/>
    <x v="1"/>
    <m/>
    <n v="0.1"/>
    <m/>
    <m/>
    <s v="mg/m3"/>
    <s v="N"/>
    <s v="Y"/>
    <m/>
    <m/>
    <m/>
    <m/>
    <m/>
    <n v="1"/>
    <m/>
    <m/>
    <m/>
    <x v="4"/>
    <s v=""/>
    <s v="Y"/>
    <m/>
    <x v="0"/>
    <x v="0"/>
    <m/>
    <m/>
    <s v="Y"/>
    <n v="5"/>
  </r>
  <r>
    <n v="429"/>
    <x v="0"/>
    <s v="oecd_bands_v1"/>
    <n v="200070"/>
    <m/>
    <x v="33"/>
    <m/>
    <x v="36"/>
    <x v="72"/>
    <x v="1"/>
    <s v="30 days"/>
    <s v="90 days"/>
    <s v="Lung"/>
    <s v="Inflammation"/>
    <s v="Rat"/>
    <s v="Wistar (Crl:WI)"/>
    <x v="0"/>
    <m/>
    <n v="0.1"/>
    <m/>
    <m/>
    <s v="mg/m3"/>
    <s v="N"/>
    <s v="Y"/>
    <m/>
    <m/>
    <m/>
    <m/>
    <m/>
    <n v="1"/>
    <m/>
    <m/>
    <m/>
    <x v="4"/>
    <s v=""/>
    <s v="Y"/>
    <m/>
    <x v="0"/>
    <x v="0"/>
    <m/>
    <m/>
    <s v="Y"/>
    <n v="5"/>
  </r>
  <r>
    <n v="430"/>
    <x v="1"/>
    <s v="oecd_bands_v1"/>
    <n v="200071"/>
    <m/>
    <x v="34"/>
    <s v="Y"/>
    <x v="36"/>
    <x v="73"/>
    <x v="1"/>
    <s v="13 weeks"/>
    <s v="13 weeks"/>
    <s v="Lung"/>
    <s v="Inflammation"/>
    <s v="Rat"/>
    <s v="Wistar (HsCpb:WU)"/>
    <x v="1"/>
    <m/>
    <m/>
    <m/>
    <m/>
    <m/>
    <s v="N"/>
    <s v="N"/>
    <m/>
    <m/>
    <m/>
    <m/>
    <m/>
    <m/>
    <m/>
    <m/>
    <m/>
    <x v="3"/>
    <s v=""/>
    <m/>
    <m/>
    <x v="0"/>
    <x v="0"/>
    <m/>
    <m/>
    <s v="Y"/>
    <n v="4"/>
  </r>
  <r>
    <n v="431"/>
    <x v="1"/>
    <s v="oecd_bands_v1"/>
    <n v="200071"/>
    <m/>
    <x v="34"/>
    <m/>
    <x v="36"/>
    <x v="74"/>
    <x v="1"/>
    <s v="90 days"/>
    <s v="90 days"/>
    <s v="Lung"/>
    <s v="Inflammation"/>
    <s v="Rat"/>
    <s v="Wistar (HsCpb:WU)"/>
    <x v="0"/>
    <n v="0.1"/>
    <n v="0.4"/>
    <m/>
    <m/>
    <s v="mg/m3"/>
    <s v="N"/>
    <s v="N"/>
    <m/>
    <m/>
    <m/>
    <m/>
    <n v="100"/>
    <m/>
    <m/>
    <m/>
    <m/>
    <x v="3"/>
    <s v=""/>
    <s v="Y"/>
    <m/>
    <x v="0"/>
    <x v="0"/>
    <m/>
    <m/>
    <s v="Y"/>
    <n v="4"/>
  </r>
  <r>
    <n v="432"/>
    <x v="1"/>
    <s v="oecd_bands_v1"/>
    <n v="200072"/>
    <m/>
    <x v="35"/>
    <m/>
    <x v="36"/>
    <x v="74"/>
    <x v="1"/>
    <s v="12 weeks"/>
    <s v="12 weeks"/>
    <s v="Lung"/>
    <s v="Inflammation"/>
    <s v="Rat"/>
    <s v="Fischer 344"/>
    <x v="1"/>
    <m/>
    <n v="0.2"/>
    <m/>
    <m/>
    <s v="mg/m3"/>
    <s v="N"/>
    <s v="N*"/>
    <m/>
    <m/>
    <m/>
    <m/>
    <m/>
    <n v="20"/>
    <m/>
    <m/>
    <m/>
    <x v="4"/>
    <s v=""/>
    <s v="Y"/>
    <m/>
    <x v="0"/>
    <x v="0"/>
    <m/>
    <m/>
    <s v="Y"/>
    <n v="5"/>
  </r>
  <r>
    <n v="433"/>
    <x v="0"/>
    <s v="oecd_bands_v1"/>
    <n v="200073"/>
    <m/>
    <x v="36"/>
    <m/>
    <x v="36"/>
    <x v="71"/>
    <x v="1"/>
    <s v="28 days"/>
    <s v="28 days"/>
    <s v="Lung"/>
    <s v="Inflammation"/>
    <s v="Rat"/>
    <s v="Wistar"/>
    <x v="1"/>
    <m/>
    <n v="0.37"/>
    <m/>
    <m/>
    <s v="mg/m3"/>
    <s v="N"/>
    <s v="Y"/>
    <m/>
    <m/>
    <m/>
    <m/>
    <m/>
    <n v="37"/>
    <m/>
    <m/>
    <m/>
    <x v="3"/>
    <s v=""/>
    <s v="Y"/>
    <m/>
    <x v="0"/>
    <x v="0"/>
    <m/>
    <m/>
    <s v="Y"/>
    <n v="4"/>
  </r>
  <r>
    <n v="434"/>
    <x v="1"/>
    <s v="oecd_bands_v1"/>
    <n v="200077"/>
    <m/>
    <x v="37"/>
    <m/>
    <x v="36"/>
    <x v="71"/>
    <x v="1"/>
    <s v="60 days"/>
    <s v="60 days"/>
    <s v="Lung"/>
    <s v="Inflammation"/>
    <s v="Mouse"/>
    <s v="Kunming"/>
    <x v="0"/>
    <m/>
    <n v="32.6"/>
    <m/>
    <m/>
    <s v="mg/m3"/>
    <s v="N"/>
    <s v="Y"/>
    <m/>
    <m/>
    <m/>
    <m/>
    <m/>
    <n v="3260"/>
    <m/>
    <m/>
    <m/>
    <x v="0"/>
    <s v=""/>
    <s v="Y"/>
    <m/>
    <x v="0"/>
    <x v="0"/>
    <m/>
    <m/>
    <s v="Y"/>
    <n v="2"/>
  </r>
  <r>
    <n v="435"/>
    <x v="1"/>
    <s v="oecd_bands_v1"/>
    <n v="200078"/>
    <m/>
    <x v="37"/>
    <m/>
    <x v="36"/>
    <x v="71"/>
    <x v="1"/>
    <s v="30 days"/>
    <s v="30 days"/>
    <s v="Lung"/>
    <s v="Inflammation"/>
    <s v="Mouse"/>
    <s v="Kunming"/>
    <x v="0"/>
    <n v="32.6"/>
    <m/>
    <m/>
    <m/>
    <s v="mg/m3"/>
    <s v="N"/>
    <s v="Y"/>
    <m/>
    <m/>
    <m/>
    <m/>
    <n v="10866.666666666666"/>
    <m/>
    <m/>
    <m/>
    <m/>
    <x v="0"/>
    <s v=""/>
    <s v="Y"/>
    <m/>
    <x v="0"/>
    <x v="0"/>
    <m/>
    <m/>
    <s v="Y"/>
    <n v="2"/>
  </r>
  <r>
    <n v="436"/>
    <x v="1"/>
    <s v="oecd_bands_v1"/>
    <n v="200084"/>
    <m/>
    <x v="38"/>
    <s v="Y"/>
    <x v="0"/>
    <x v="75"/>
    <x v="1"/>
    <s v="13.5 months"/>
    <s v="24 months"/>
    <s v="Lung"/>
    <s v="Cancer"/>
    <s v="Rat"/>
    <s v="Wistar (Crl:(WI)BR)"/>
    <x v="0"/>
    <m/>
    <n v="10"/>
    <m/>
    <m/>
    <s v="mg/m3"/>
    <s v="N"/>
    <s v="N"/>
    <s v="Y"/>
    <s v="N"/>
    <m/>
    <m/>
    <m/>
    <m/>
    <m/>
    <m/>
    <m/>
    <x v="2"/>
    <s v="Y"/>
    <s v="Y"/>
    <m/>
    <x v="3"/>
    <x v="0"/>
    <m/>
    <m/>
    <s v="Y"/>
    <n v="0"/>
  </r>
  <r>
    <n v="437"/>
    <x v="1"/>
    <s v="oecd_bands_v1"/>
    <n v="200085"/>
    <m/>
    <x v="39"/>
    <s v="Y"/>
    <x v="0"/>
    <x v="75"/>
    <x v="1"/>
    <s v="90 days"/>
    <s v="90 days"/>
    <s v="Lung"/>
    <s v="Inflammation"/>
    <s v="Rat"/>
    <s v="F344"/>
    <x v="0"/>
    <m/>
    <m/>
    <m/>
    <m/>
    <m/>
    <s v="N"/>
    <s v="N"/>
    <m/>
    <m/>
    <m/>
    <m/>
    <m/>
    <m/>
    <m/>
    <m/>
    <m/>
    <x v="1"/>
    <s v=""/>
    <m/>
    <m/>
    <x v="0"/>
    <x v="0"/>
    <m/>
    <m/>
    <s v="Y"/>
    <n v="3"/>
  </r>
  <r>
    <n v="438"/>
    <x v="0"/>
    <s v="oecd_bands_v1"/>
    <n v="200086"/>
    <m/>
    <x v="40"/>
    <m/>
    <x v="0"/>
    <x v="75"/>
    <x v="1"/>
    <s v="90 days"/>
    <s v="90 days"/>
    <s v="Lung"/>
    <s v="Inflammation"/>
    <s v="Rat"/>
    <s v="Fischer 344"/>
    <x v="1"/>
    <m/>
    <n v="23.5"/>
    <m/>
    <m/>
    <s v="mg/m3"/>
    <s v="N"/>
    <s v="N"/>
    <m/>
    <m/>
    <m/>
    <m/>
    <m/>
    <n v="2350"/>
    <m/>
    <m/>
    <m/>
    <x v="1"/>
    <s v=""/>
    <s v="Y"/>
    <m/>
    <x v="0"/>
    <x v="0"/>
    <m/>
    <m/>
    <s v="Y"/>
    <n v="3"/>
  </r>
  <r>
    <n v="439"/>
    <x v="0"/>
    <s v="oecd_bands_v1"/>
    <n v="200087"/>
    <m/>
    <x v="41"/>
    <m/>
    <x v="0"/>
    <x v="76"/>
    <x v="1"/>
    <s v="32(m)/33(f) days"/>
    <s v="32 days"/>
    <s v="Lung"/>
    <s v="Inflammation"/>
    <s v="Rat"/>
    <s v="Wistar (Crl:WI(Han))"/>
    <x v="1"/>
    <n v="3.1"/>
    <n v="12.1"/>
    <m/>
    <m/>
    <s v="mg/m3"/>
    <s v="N"/>
    <s v="Y"/>
    <m/>
    <m/>
    <m/>
    <m/>
    <n v="1033.3333333333333"/>
    <n v="12100"/>
    <m/>
    <m/>
    <m/>
    <x v="1"/>
    <s v=""/>
    <s v="Y"/>
    <m/>
    <x v="0"/>
    <x v="0"/>
    <m/>
    <m/>
    <s v="Y"/>
    <n v="3"/>
  </r>
  <r>
    <n v="440"/>
    <x v="0"/>
    <s v="oecd_bands_v1"/>
    <n v="200088"/>
    <m/>
    <x v="41"/>
    <m/>
    <x v="0"/>
    <x v="77"/>
    <x v="1"/>
    <s v="28 days"/>
    <s v="28 days"/>
    <s v="Lung"/>
    <s v="Inflammation"/>
    <s v="Rat"/>
    <s v="Wistar (Crl:WI (Han))"/>
    <x v="1"/>
    <n v="3.1"/>
    <n v="12.1"/>
    <m/>
    <m/>
    <s v="mg/m3"/>
    <s v="N"/>
    <s v="Y"/>
    <m/>
    <m/>
    <m/>
    <m/>
    <n v="1033.3333333333333"/>
    <n v="12100"/>
    <m/>
    <m/>
    <m/>
    <x v="1"/>
    <s v=""/>
    <s v="Y"/>
    <m/>
    <x v="0"/>
    <x v="0"/>
    <m/>
    <m/>
    <s v="Y"/>
    <n v="3"/>
  </r>
  <r>
    <n v="441"/>
    <x v="0"/>
    <s v="oecd_bands_v1"/>
    <n v="200089"/>
    <m/>
    <x v="41"/>
    <m/>
    <x v="0"/>
    <x v="78"/>
    <x v="1"/>
    <s v="30 days"/>
    <s v="30 days"/>
    <s v="Lung"/>
    <s v="Inflammation"/>
    <s v="Rat"/>
    <s v="Wistar (Crl:WI (Han))"/>
    <x v="1"/>
    <n v="3.1"/>
    <n v="12.1"/>
    <m/>
    <m/>
    <s v="mg/m3"/>
    <s v="N"/>
    <s v="Y"/>
    <m/>
    <m/>
    <m/>
    <m/>
    <n v="1033.3333333333333"/>
    <n v="12100"/>
    <m/>
    <m/>
    <m/>
    <x v="1"/>
    <s v=""/>
    <s v="Y"/>
    <m/>
    <x v="0"/>
    <x v="0"/>
    <m/>
    <m/>
    <s v="Y"/>
    <n v="3"/>
  </r>
  <r>
    <n v="442"/>
    <x v="1"/>
    <s v="oecd_bands_v1"/>
    <n v="200093"/>
    <m/>
    <x v="38"/>
    <s v="Y"/>
    <x v="0"/>
    <x v="75"/>
    <x v="1"/>
    <s v="28 days"/>
    <s v="13.5 months"/>
    <s v="Lung"/>
    <s v="Cancer"/>
    <s v="Mouse"/>
    <s v="Crl:NMRI"/>
    <x v="0"/>
    <m/>
    <n v="10"/>
    <m/>
    <m/>
    <s v="mg/m3"/>
    <s v="N"/>
    <s v="Y"/>
    <s v="Y"/>
    <s v="N"/>
    <m/>
    <m/>
    <m/>
    <n v="1000"/>
    <m/>
    <m/>
    <m/>
    <x v="2"/>
    <s v="Y"/>
    <s v="Y"/>
    <m/>
    <x v="3"/>
    <x v="0"/>
    <m/>
    <m/>
    <s v="Y"/>
    <n v="0"/>
  </r>
  <r>
    <n v="443"/>
    <x v="1"/>
    <s v="oecd_bands_v1"/>
    <n v="200094"/>
    <m/>
    <x v="39"/>
    <s v="Y"/>
    <x v="0"/>
    <x v="75"/>
    <x v="1"/>
    <s v="90 days"/>
    <s v="90 days"/>
    <s v="Lung"/>
    <s v="Inflammation"/>
    <s v="Rat"/>
    <s v="F344"/>
    <x v="0"/>
    <m/>
    <m/>
    <m/>
    <m/>
    <m/>
    <s v="N"/>
    <s v="N"/>
    <m/>
    <m/>
    <m/>
    <m/>
    <m/>
    <m/>
    <m/>
    <m/>
    <m/>
    <x v="1"/>
    <s v=""/>
    <m/>
    <m/>
    <x v="0"/>
    <x v="0"/>
    <m/>
    <m/>
    <s v="Y"/>
    <n v="3"/>
  </r>
  <r>
    <n v="444"/>
    <x v="1"/>
    <s v="oecd_bands_v1"/>
    <n v="300001"/>
    <m/>
    <x v="42"/>
    <m/>
    <x v="36"/>
    <x v="79"/>
    <x v="1"/>
    <s v="90 days"/>
    <s v="90 days"/>
    <s v="Lung"/>
    <s v="Inflammation"/>
    <s v="Rat"/>
    <s v="Sprague Dawley"/>
    <x v="1"/>
    <n v="0.54"/>
    <n v="2.5"/>
    <m/>
    <m/>
    <s v="mg/m3"/>
    <s v="N"/>
    <s v="N"/>
    <m/>
    <m/>
    <m/>
    <m/>
    <n v="540"/>
    <n v="2500"/>
    <m/>
    <m/>
    <m/>
    <x v="1"/>
    <s v=""/>
    <s v="Y"/>
    <m/>
    <x v="0"/>
    <x v="0"/>
    <m/>
    <m/>
    <s v="Y"/>
    <n v="3"/>
  </r>
  <r>
    <n v="445"/>
    <x v="1"/>
    <s v="oecd_bands_v1"/>
    <n v="300002"/>
    <m/>
    <x v="42"/>
    <m/>
    <x v="36"/>
    <x v="79"/>
    <x v="1"/>
    <s v="90 days"/>
    <s v="90 days"/>
    <s v="Lung"/>
    <s v="Inflammation"/>
    <s v="Rat"/>
    <s v="Sprague Dawley"/>
    <x v="0"/>
    <n v="0.54"/>
    <n v="2.5"/>
    <m/>
    <m/>
    <s v="mg/m3"/>
    <s v="N"/>
    <s v="N"/>
    <m/>
    <m/>
    <m/>
    <m/>
    <n v="540"/>
    <n v="2500"/>
    <m/>
    <m/>
    <m/>
    <x v="1"/>
    <s v=""/>
    <s v="Y"/>
    <m/>
    <x v="0"/>
    <x v="0"/>
    <m/>
    <m/>
    <s v="Y"/>
    <n v="3"/>
  </r>
  <r>
    <n v="446"/>
    <x v="1"/>
    <s v="oecd_bands_v1"/>
    <n v="300003"/>
    <m/>
    <x v="43"/>
    <s v="Y"/>
    <x v="36"/>
    <x v="80"/>
    <x v="1"/>
    <s v="90 days"/>
    <s v="90 days"/>
    <s v="Lung"/>
    <s v="Inflammation"/>
    <s v="Rat"/>
    <s v="Wistar"/>
    <x v="1"/>
    <m/>
    <m/>
    <m/>
    <m/>
    <m/>
    <s v="N"/>
    <s v="N"/>
    <m/>
    <m/>
    <m/>
    <m/>
    <m/>
    <m/>
    <m/>
    <m/>
    <m/>
    <x v="3"/>
    <s v=""/>
    <s v="Y"/>
    <m/>
    <x v="0"/>
    <x v="0"/>
    <m/>
    <m/>
    <s v="Y"/>
    <n v="4"/>
  </r>
  <r>
    <n v="447"/>
    <x v="1"/>
    <s v="oecd_bands_v1"/>
    <n v="300004"/>
    <m/>
    <x v="43"/>
    <s v="Y"/>
    <x v="36"/>
    <x v="80"/>
    <x v="1"/>
    <s v="90 days"/>
    <s v="90 days"/>
    <s v="Lung"/>
    <s v="Inflammation"/>
    <s v="Rat"/>
    <s v="Wistar"/>
    <x v="0"/>
    <m/>
    <m/>
    <m/>
    <m/>
    <m/>
    <s v="N"/>
    <s v="N"/>
    <m/>
    <m/>
    <m/>
    <m/>
    <m/>
    <m/>
    <m/>
    <m/>
    <m/>
    <x v="3"/>
    <s v=""/>
    <m/>
    <m/>
    <x v="0"/>
    <x v="0"/>
    <m/>
    <m/>
    <s v="Y"/>
    <n v="4"/>
  </r>
  <r>
    <n v="448"/>
    <x v="0"/>
    <s v="atl_inh_pmn_bands_v1"/>
    <m/>
    <m/>
    <x v="12"/>
    <s v="Y"/>
    <x v="17"/>
    <x v="81"/>
    <x v="0"/>
    <s v="Subchronic"/>
    <s v="13 weeks"/>
    <s v="Lung"/>
    <s v="Inflammation"/>
    <s v="Rat"/>
    <s v="Winstar"/>
    <x v="1"/>
    <m/>
    <m/>
    <n v="0.413489"/>
    <n v="0.19502900000000001"/>
    <s v="mg/m3"/>
    <s v="N"/>
    <s v="N"/>
    <m/>
    <m/>
    <m/>
    <n v="195.029"/>
    <m/>
    <m/>
    <m/>
    <m/>
    <m/>
    <x v="3"/>
    <s v=""/>
    <s v="Y"/>
    <m/>
    <x v="0"/>
    <x v="0"/>
    <m/>
    <m/>
    <s v="N"/>
    <n v="4"/>
  </r>
  <r>
    <n v="449"/>
    <x v="1"/>
    <s v="atl_inh_pmn_bands_v1"/>
    <m/>
    <m/>
    <x v="15"/>
    <s v="Y"/>
    <x v="4"/>
    <x v="82"/>
    <x v="1"/>
    <s v="13 weeks"/>
    <s v="13 weeks"/>
    <s v="Lung"/>
    <s v="Inflammation"/>
    <s v="Rat"/>
    <s v="F344"/>
    <x v="0"/>
    <m/>
    <m/>
    <m/>
    <m/>
    <m/>
    <m/>
    <m/>
    <m/>
    <m/>
    <m/>
    <m/>
    <m/>
    <m/>
    <m/>
    <m/>
    <m/>
    <x v="3"/>
    <s v=""/>
    <m/>
    <m/>
    <x v="0"/>
    <x v="0"/>
    <m/>
    <m/>
    <s v="Y"/>
    <n v="4"/>
  </r>
  <r>
    <n v="450"/>
    <x v="1"/>
    <s v="atl_inh_pmn_bands_v1"/>
    <m/>
    <m/>
    <x v="17"/>
    <s v="Y"/>
    <x v="4"/>
    <x v="83"/>
    <x v="1"/>
    <s v="13 weeks"/>
    <s v="13 weeks"/>
    <s v="Lung"/>
    <s v="Inflammation"/>
    <s v="Rat"/>
    <s v="F344"/>
    <x v="0"/>
    <m/>
    <m/>
    <m/>
    <n v="10.7128"/>
    <s v="ug/m3"/>
    <s v="N"/>
    <s v="N"/>
    <m/>
    <m/>
    <m/>
    <m/>
    <m/>
    <m/>
    <m/>
    <m/>
    <m/>
    <x v="4"/>
    <s v=""/>
    <s v="Y"/>
    <m/>
    <x v="0"/>
    <x v="0"/>
    <m/>
    <m/>
    <s v="Y"/>
    <n v="5"/>
  </r>
  <r>
    <n v="451"/>
    <x v="1"/>
    <s v="atl_inh_pmn_bands_v1"/>
    <m/>
    <m/>
    <x v="44"/>
    <s v="Y"/>
    <x v="17"/>
    <x v="84"/>
    <x v="0"/>
    <s v="Subchronic"/>
    <s v="13 weeks"/>
    <s v="Lung"/>
    <s v="Inflammation"/>
    <s v="Rat"/>
    <s v="Winstar"/>
    <x v="1"/>
    <m/>
    <m/>
    <m/>
    <m/>
    <m/>
    <s v="N"/>
    <s v="N"/>
    <m/>
    <m/>
    <m/>
    <m/>
    <m/>
    <m/>
    <m/>
    <m/>
    <m/>
    <x v="4"/>
    <s v=""/>
    <s v="Y"/>
    <m/>
    <x v="0"/>
    <x v="0"/>
    <m/>
    <m/>
    <s v="N"/>
    <n v="5"/>
  </r>
  <r>
    <n v="452"/>
    <x v="1"/>
    <s v="atl_inh_pmn_bands_v1"/>
    <m/>
    <m/>
    <x v="44"/>
    <s v="Y"/>
    <x v="17"/>
    <x v="85"/>
    <x v="0"/>
    <s v="Subchronic"/>
    <s v="13 weeks"/>
    <s v="Lung"/>
    <s v="Inflammation"/>
    <s v="Rat"/>
    <s v="Winstar"/>
    <x v="1"/>
    <m/>
    <m/>
    <m/>
    <m/>
    <m/>
    <s v="N"/>
    <s v="N"/>
    <m/>
    <m/>
    <m/>
    <m/>
    <m/>
    <m/>
    <m/>
    <m/>
    <m/>
    <x v="4"/>
    <s v=""/>
    <s v="Y"/>
    <m/>
    <x v="0"/>
    <x v="0"/>
    <m/>
    <m/>
    <s v="N"/>
    <n v="5"/>
  </r>
  <r>
    <n v="453"/>
    <x v="0"/>
    <s v="Hadrup et al 2023 DS_28d+ inhal and OEB est (102623a) - To Check Gosens (050324 edk)"/>
    <n v="1001"/>
    <m/>
    <x v="45"/>
    <m/>
    <x v="2"/>
    <x v="86"/>
    <x v="1"/>
    <s v="0.7x10(6) particles/cm3, 1.4x10(6), or 2.9x10(6) for 6 h/day for 90 days = 0,05 mg/m3   0,13 mg/m3  and 0,5 mg/m3 for 6h/day 5 days per week for 13 weeks"/>
    <s v="13 weeks"/>
    <s v="Lung"/>
    <s v="Inflammation"/>
    <s v="Rat"/>
    <m/>
    <x v="3"/>
    <n v="0.5"/>
    <s v="n"/>
    <m/>
    <m/>
    <s v="mg/m3"/>
    <s v="N"/>
    <s v="N"/>
    <m/>
    <m/>
    <m/>
    <m/>
    <n v="500"/>
    <m/>
    <m/>
    <s v="C"/>
    <m/>
    <x v="1"/>
    <s v=""/>
    <s v="Y"/>
    <m/>
    <x v="0"/>
    <x v="0"/>
    <m/>
    <m/>
    <s v="Y"/>
    <n v="3"/>
  </r>
  <r>
    <n v="454"/>
    <x v="1"/>
    <s v="Hadrup et al 2023 DS_28d+ inhal and OEB est (102623a) - To Check Gosens (050324 edk)"/>
    <n v="2002"/>
    <m/>
    <x v="46"/>
    <s v="Y"/>
    <x v="4"/>
    <x v="87"/>
    <x v="1"/>
    <s v="18 h/day, 5 days per week for up to 24 months (7.2 mg/m3 for first 4 months and then 12.2 mg/m3 for 20 months)  average exposure 11,6 mg/m3 for 104 weeks"/>
    <s v="104 weeks"/>
    <s v="Lung"/>
    <s v="Inflammation"/>
    <s v="Rat"/>
    <m/>
    <x v="3"/>
    <s v="n"/>
    <s v="n"/>
    <m/>
    <m/>
    <s v="mg/m3"/>
    <s v="N"/>
    <s v="N"/>
    <s v="N"/>
    <s v="N"/>
    <m/>
    <m/>
    <m/>
    <m/>
    <m/>
    <m/>
    <m/>
    <x v="2"/>
    <s v="Y"/>
    <m/>
    <m/>
    <x v="0"/>
    <x v="0"/>
    <m/>
    <m/>
    <s v="Y"/>
    <n v="0"/>
  </r>
  <r>
    <n v="455"/>
    <x v="1"/>
    <s v="Hadrup et al 2023 DS_28d+ inhal and OEB est (102623a) - To Check Gosens (050324 edk)"/>
    <n v="2003"/>
    <m/>
    <x v="47"/>
    <s v="Y"/>
    <x v="4"/>
    <x v="87"/>
    <x v="1"/>
    <s v="18 h/day, 5 days per week for up to 13,5 months (7.2 mg/m3 for first 4 months and then 12.2 mg/m3 for 9.5 months)  average exposure 10,7 mg/m3 for 54 weeks"/>
    <s v="54 weeks"/>
    <s v="Lung"/>
    <s v="Inflammation"/>
    <s v="Mouse"/>
    <m/>
    <x v="3"/>
    <s v="n"/>
    <s v="n"/>
    <m/>
    <m/>
    <s v="mg/m3"/>
    <s v="N"/>
    <s v="N"/>
    <s v="N"/>
    <s v="N"/>
    <m/>
    <m/>
    <m/>
    <m/>
    <m/>
    <m/>
    <m/>
    <x v="2"/>
    <s v="Y"/>
    <m/>
    <m/>
    <x v="0"/>
    <x v="0"/>
    <m/>
    <m/>
    <s v="Y"/>
    <n v="0"/>
  </r>
  <r>
    <n v="456"/>
    <x v="1"/>
    <s v="Hadrup et al 2023 DS_28d+ inhal and OEB est (102623a) - To Check Gosens (050324 edk)"/>
    <n v="2006"/>
    <s v="Mauderly, Joe L., M. B. Snipes, Edward B. Barr, Steven A. Belinsky, James A. Bond, A. L. Brooks, I. Y. Chang, Y. S. Cheng, N. A. Gillett, and W. C. Griffith. &quot;Pulmonary toxicity of inhaled diesel exhaust and carbon black in chronically exposed rats. Part I: Neoplastic and nonneoplastic lung lesions.&quot; Research Report (Health Effects Institute) 68 Pt 1 (1994): 1-75."/>
    <x v="48"/>
    <m/>
    <x v="4"/>
    <x v="88"/>
    <x v="1"/>
    <s v="2.5 or 6.5  mg/m3 for 16 h/day , 5 days/week for 24 months"/>
    <s v="24 months"/>
    <s v="Lung"/>
    <s v="Inflammation"/>
    <s v="Rat"/>
    <m/>
    <x v="3"/>
    <s v="n"/>
    <s v="n"/>
    <m/>
    <m/>
    <s v="mg/m3"/>
    <s v="N"/>
    <s v="N"/>
    <s v="N"/>
    <s v="N"/>
    <m/>
    <m/>
    <m/>
    <m/>
    <m/>
    <m/>
    <m/>
    <x v="2"/>
    <s v="Y"/>
    <m/>
    <m/>
    <x v="0"/>
    <x v="0"/>
    <m/>
    <m/>
    <s v="Y"/>
    <n v="0"/>
  </r>
  <r>
    <n v="457"/>
    <x v="1"/>
    <s v="Hadrup et al 2023 DS_28d+ inhal and OEB est (102623a) - To Check Gosens (050324 edk)"/>
    <n v="2007"/>
    <s v="Mauderly, Joe L., M. B. Snipes, Edward B. Barr, Steven A. Belinsky, James A. Bond, A. L. Brooks, I. Y. Chang, Y. S. Cheng, N. A. Gillett, and W. C. Griffith. &quot;Pulmonary toxicity of inhaled diesel exhaust and carbon black in chronically exposed rats. Part I: Neoplastic and nonneoplastic lung lesions.&quot; Research Report (Health Effects Institute) 68 Pt 1 (1994): 1-75."/>
    <x v="48"/>
    <m/>
    <x v="4"/>
    <x v="88"/>
    <x v="1"/>
    <s v="2.5 or 6.5  mg/m3 for 16 h/day, 5 days/week for 24 months"/>
    <s v="24 months"/>
    <s v="Lung"/>
    <s v="Inflammation"/>
    <s v="Rat"/>
    <m/>
    <x v="3"/>
    <s v="n"/>
    <n v="2.5"/>
    <m/>
    <m/>
    <s v="mg/m3"/>
    <s v="N"/>
    <s v="N"/>
    <m/>
    <m/>
    <m/>
    <m/>
    <m/>
    <n v="250"/>
    <m/>
    <m/>
    <s v="D"/>
    <x v="3"/>
    <s v=""/>
    <s v="Y"/>
    <m/>
    <x v="0"/>
    <x v="0"/>
    <m/>
    <m/>
    <s v="Y"/>
    <n v="4"/>
  </r>
  <r>
    <n v="458"/>
    <x v="1"/>
    <s v="Hadrup et al 2023 DS_28d+ inhal and OEB est (102623a) - To Check Gosens (050324 edk)"/>
    <n v="2008"/>
    <m/>
    <x v="49"/>
    <s v="Y"/>
    <x v="4"/>
    <x v="87"/>
    <x v="1"/>
    <s v="1, 7 and 50 mg/m3 6 h/day  5 days /week for 13 weeks"/>
    <s v="13 weeks"/>
    <s v="Lung"/>
    <s v="Inflammation"/>
    <s v="Rat"/>
    <m/>
    <x v="3"/>
    <s v="1*"/>
    <s v="7*"/>
    <m/>
    <m/>
    <s v="mg/m3"/>
    <s v="N"/>
    <s v="N"/>
    <m/>
    <m/>
    <m/>
    <m/>
    <n v="1000"/>
    <n v="700"/>
    <m/>
    <s v="C"/>
    <s v="C"/>
    <x v="1"/>
    <s v=""/>
    <m/>
    <m/>
    <x v="0"/>
    <x v="0"/>
    <m/>
    <m/>
    <s v="Y"/>
    <n v="3"/>
  </r>
  <r>
    <n v="459"/>
    <x v="1"/>
    <s v="Hadrup et al 2023 DS_28d+ inhal and OEB est (102623a) - To Check Gosens (050324 edk)"/>
    <n v="2009"/>
    <m/>
    <x v="49"/>
    <s v="Y"/>
    <x v="4"/>
    <x v="89"/>
    <x v="1"/>
    <s v="50 mg/m3 6 h/day 5 days/week for 13 weeks"/>
    <s v="13 weeks"/>
    <s v="Lung"/>
    <s v="Inflammation"/>
    <s v="Rat"/>
    <m/>
    <x v="3"/>
    <s v="n"/>
    <n v="50"/>
    <m/>
    <m/>
    <s v="mg/m3"/>
    <s v="N"/>
    <s v="N"/>
    <m/>
    <m/>
    <m/>
    <m/>
    <m/>
    <n v="5000"/>
    <m/>
    <m/>
    <s v="B"/>
    <x v="0"/>
    <s v=""/>
    <m/>
    <m/>
    <x v="0"/>
    <x v="0"/>
    <m/>
    <m/>
    <s v="Y"/>
    <n v="2"/>
  </r>
  <r>
    <n v="460"/>
    <x v="1"/>
    <s v="Hadrup et al 2023 DS_28d+ inhal and OEB est (102623a) - To Check Gosens (050324 edk)"/>
    <n v="2010"/>
    <m/>
    <x v="50"/>
    <s v="Y"/>
    <x v="4"/>
    <x v="87"/>
    <x v="1"/>
    <s v="1, 7 and 50 mg/m3 6 h/day  5 days /week for 13 weeks"/>
    <s v="13 weeks"/>
    <s v="Lung"/>
    <s v="Inflammation"/>
    <s v="Mouse"/>
    <m/>
    <x v="3"/>
    <s v="n*"/>
    <s v="1*"/>
    <m/>
    <m/>
    <s v="mg/m3"/>
    <s v="N"/>
    <s v="N"/>
    <m/>
    <m/>
    <m/>
    <m/>
    <m/>
    <n v="100"/>
    <m/>
    <m/>
    <s v="D"/>
    <x v="3"/>
    <s v=""/>
    <m/>
    <m/>
    <x v="0"/>
    <x v="0"/>
    <m/>
    <m/>
    <s v="Y"/>
    <n v="4"/>
  </r>
  <r>
    <n v="461"/>
    <x v="1"/>
    <s v="Hadrup et al 2023 DS_28d+ inhal and OEB est (102623a) - To Check Gosens (050324 edk)"/>
    <n v="2011"/>
    <m/>
    <x v="51"/>
    <s v="Y"/>
    <x v="4"/>
    <x v="87"/>
    <x v="1"/>
    <s v="1, 7 and 50 mg/m3 6 h/day  5 days /week for 13 weeks"/>
    <s v="13 weeks"/>
    <s v="Lung"/>
    <s v="Inflammation"/>
    <s v="Hamster"/>
    <m/>
    <x v="3"/>
    <s v="n*"/>
    <s v="1*"/>
    <m/>
    <m/>
    <s v="mg/m3"/>
    <s v="N"/>
    <s v="N"/>
    <m/>
    <m/>
    <m/>
    <m/>
    <m/>
    <n v="100"/>
    <m/>
    <m/>
    <s v="D"/>
    <x v="3"/>
    <s v=""/>
    <m/>
    <m/>
    <x v="0"/>
    <x v="0"/>
    <m/>
    <m/>
    <s v="Y"/>
    <n v="4"/>
  </r>
  <r>
    <n v="462"/>
    <x v="1"/>
    <s v="Hadrup et al 2023 DS_28d+ inhal and OEB est (102623a) - To Check Gosens (050324 edk)"/>
    <n v="2012"/>
    <m/>
    <x v="52"/>
    <s v="Y"/>
    <x v="4"/>
    <x v="87"/>
    <x v="1"/>
    <s v="1, 7 and 50 mg/m3 6 h/day  5 days /week for 13 weeks"/>
    <s v="13 weeks"/>
    <s v="Lung"/>
    <s v="Inflammation"/>
    <s v="Rat"/>
    <m/>
    <x v="3"/>
    <s v="These data are similar to those in Elder et al."/>
    <s v="These data are similar to those in Elder et al."/>
    <m/>
    <m/>
    <s v="mg/m3"/>
    <s v="N"/>
    <s v="N"/>
    <m/>
    <m/>
    <m/>
    <m/>
    <m/>
    <m/>
    <m/>
    <m/>
    <m/>
    <x v="2"/>
    <s v="Y"/>
    <m/>
    <m/>
    <x v="0"/>
    <x v="0"/>
    <m/>
    <m/>
    <s v="Y"/>
    <n v="0"/>
  </r>
  <r>
    <n v="463"/>
    <x v="1"/>
    <s v="Hadrup et al 2023 DS_28d+ inhal and OEB est (102623a) - To Check Gosens (050324 edk)"/>
    <n v="2013"/>
    <m/>
    <x v="52"/>
    <s v="Y"/>
    <x v="4"/>
    <x v="89"/>
    <x v="1"/>
    <s v="50 mg/m3 6 h/day 5 days/week for 13 weeks"/>
    <s v="13 weeks"/>
    <s v="Lung"/>
    <s v="Inflammation"/>
    <s v="Rat"/>
    <m/>
    <x v="3"/>
    <s v="These data are similar to those in Elder et al."/>
    <s v="These data are similar to those in Elder et al."/>
    <m/>
    <m/>
    <s v="mg/m3"/>
    <s v="N"/>
    <s v="N"/>
    <m/>
    <m/>
    <m/>
    <m/>
    <m/>
    <m/>
    <m/>
    <m/>
    <m/>
    <x v="2"/>
    <s v="Y"/>
    <m/>
    <m/>
    <x v="0"/>
    <x v="0"/>
    <m/>
    <m/>
    <s v="Y"/>
    <n v="0"/>
  </r>
  <r>
    <n v="464"/>
    <x v="1"/>
    <s v="Hadrup et al 2023 DS_28d+ inhal and OEB est (102623a) - To Check Gosens (050324 edk)"/>
    <n v="2014"/>
    <m/>
    <x v="53"/>
    <s v="Y"/>
    <x v="4"/>
    <x v="90"/>
    <x v="1"/>
    <s v="1.1   7.1  or 52.8 mg/m3 for 6 h/day 5 days/week for 13 weeks"/>
    <s v="13 weeks"/>
    <s v="Lung"/>
    <s v="Inflammation"/>
    <s v="Rat"/>
    <m/>
    <x v="3"/>
    <n v="1"/>
    <n v="7"/>
    <m/>
    <m/>
    <s v="mg/m3"/>
    <s v="N"/>
    <s v="N"/>
    <m/>
    <m/>
    <m/>
    <m/>
    <n v="1000"/>
    <n v="700"/>
    <m/>
    <s v="C"/>
    <s v="C"/>
    <x v="1"/>
    <s v=""/>
    <s v="Y"/>
    <m/>
    <x v="0"/>
    <x v="0"/>
    <m/>
    <m/>
    <s v="Y"/>
    <n v="3"/>
  </r>
  <r>
    <n v="465"/>
    <x v="0"/>
    <s v="Hadrup et al 2023 DS_28d+ inhal and OEB est (102623a) - To Check Gosens (050324 edk)"/>
    <n v="2015"/>
    <m/>
    <x v="54"/>
    <m/>
    <x v="4"/>
    <x v="88"/>
    <x v="1"/>
    <s v="10 mg/m3 for 7 h/day 5 days/week for 12 weeks"/>
    <s v="12 weeks"/>
    <s v="Lung"/>
    <s v="Inflammation"/>
    <s v="Rat"/>
    <m/>
    <x v="3"/>
    <s v="n"/>
    <n v="10"/>
    <m/>
    <m/>
    <s v="mg/m3"/>
    <s v="N"/>
    <s v="N"/>
    <m/>
    <m/>
    <m/>
    <m/>
    <m/>
    <n v="1000"/>
    <m/>
    <m/>
    <s v="C"/>
    <x v="1"/>
    <s v=""/>
    <s v="Y"/>
    <m/>
    <x v="0"/>
    <x v="0"/>
    <m/>
    <m/>
    <s v="Y"/>
    <n v="3"/>
  </r>
  <r>
    <n v="466"/>
    <x v="1"/>
    <s v="Hadrup et al 2023 DS_28d+ inhal and OEB est (102623a) - To Check Gosens (050324 edk)"/>
    <n v="2019"/>
    <m/>
    <x v="55"/>
    <m/>
    <x v="4"/>
    <x v="91"/>
    <x v="1"/>
    <s v="3.5 mg/m3 16 h/day, 7 days per week, the neutrophils were measured in BAL at 6 and 12 weeks of exposure"/>
    <s v="12 weeks"/>
    <s v="Lung"/>
    <s v="Inflammation"/>
    <s v="Rat"/>
    <m/>
    <x v="3"/>
    <s v="n"/>
    <n v="3.5"/>
    <m/>
    <m/>
    <s v="mg/m3"/>
    <s v="N"/>
    <s v="N"/>
    <m/>
    <m/>
    <m/>
    <m/>
    <m/>
    <n v="350"/>
    <m/>
    <m/>
    <s v="C"/>
    <x v="1"/>
    <s v=""/>
    <m/>
    <m/>
    <x v="0"/>
    <x v="0"/>
    <m/>
    <m/>
    <s v="Y"/>
    <n v="3"/>
  </r>
  <r>
    <n v="467"/>
    <x v="0"/>
    <s v="Hadrup et al 2023 DS_28d+ inhal and OEB est (102623a) - To Check Gosens (050324 edk)"/>
    <n v="2020"/>
    <m/>
    <x v="55"/>
    <m/>
    <x v="4"/>
    <x v="91"/>
    <x v="1"/>
    <s v="13 mg/m3 for 6 h/day for 5 days/week, the neutrophils were measured in BAL at 6 and 12 weeks of exposure"/>
    <s v="12 weeks"/>
    <s v="Lung"/>
    <s v="Inflammation"/>
    <s v="Rat"/>
    <m/>
    <x v="3"/>
    <s v="n"/>
    <n v="13"/>
    <m/>
    <m/>
    <s v="mg/m3"/>
    <s v="N"/>
    <s v="N*"/>
    <m/>
    <m/>
    <m/>
    <m/>
    <m/>
    <n v="1300"/>
    <m/>
    <m/>
    <s v="C"/>
    <x v="1"/>
    <s v=""/>
    <s v="Y"/>
    <m/>
    <x v="0"/>
    <x v="0"/>
    <m/>
    <m/>
    <s v="Y"/>
    <n v="3"/>
  </r>
  <r>
    <n v="468"/>
    <x v="1"/>
    <s v="Hadrup et al 2023 DS_28d+ inhal and OEB est (102623a) - To Check Gosens (050324 edk)"/>
    <n v="2021"/>
    <m/>
    <x v="55"/>
    <m/>
    <x v="4"/>
    <x v="91"/>
    <x v="1"/>
    <s v="98 mg/m3  for 4 h/day for 1 day/week, the neutrophils were measured in BAL at 6 and 12 weeks of exposure"/>
    <s v="12 weeks"/>
    <s v="Lung"/>
    <s v="Inflammation"/>
    <s v="Rat"/>
    <m/>
    <x v="3"/>
    <s v="n"/>
    <n v="98"/>
    <m/>
    <m/>
    <s v="mg/m3"/>
    <s v="Y*"/>
    <s v="Y"/>
    <m/>
    <m/>
    <m/>
    <m/>
    <m/>
    <n v="9800"/>
    <m/>
    <m/>
    <m/>
    <x v="2"/>
    <s v="Y"/>
    <m/>
    <m/>
    <x v="0"/>
    <x v="0"/>
    <m/>
    <m/>
    <s v="Y"/>
    <n v="0"/>
  </r>
  <r>
    <n v="469"/>
    <x v="1"/>
    <s v="Hadrup et al 2023 DS_28d+ inhal and OEB est (102623a) - To Check Gosens (050324 edk)"/>
    <n v="3002"/>
    <m/>
    <x v="56"/>
    <s v="Y"/>
    <x v="36"/>
    <x v="92"/>
    <x v="1"/>
    <s v="0.05, 0.25 or 5  mg/m3 6 h/day, 5 days/week for 90 days "/>
    <s v="90 days"/>
    <s v="Lung"/>
    <s v="Inflammation"/>
    <s v="Rat"/>
    <m/>
    <x v="3"/>
    <n v="0.05"/>
    <n v="0.25"/>
    <m/>
    <m/>
    <s v="mg/m3"/>
    <s v="N"/>
    <s v="N"/>
    <m/>
    <m/>
    <m/>
    <m/>
    <n v="50"/>
    <n v="25"/>
    <m/>
    <s v="D"/>
    <s v="E"/>
    <x v="4"/>
    <s v=""/>
    <m/>
    <m/>
    <x v="0"/>
    <x v="0"/>
    <m/>
    <m/>
    <s v="Y"/>
    <n v="5"/>
  </r>
  <r>
    <n v="470"/>
    <x v="0"/>
    <s v="Hadrup et al 2023 DS_28d+ inhal and OEB est (102623a) - To Check Gosens (050324 edk)"/>
    <n v="3003"/>
    <m/>
    <x v="57"/>
    <s v="Y"/>
    <x v="36"/>
    <x v="73"/>
    <x v="1"/>
    <s v="0.1, 0.4, 1.5 or 6 mg/m3 for 8 weeks or 13 weeks  6 h/day 5 days/week"/>
    <s v="13 weeks"/>
    <s v="Lung"/>
    <s v="Inflammation"/>
    <s v="Rat"/>
    <m/>
    <x v="3"/>
    <n v="0.1"/>
    <n v="0.4"/>
    <m/>
    <m/>
    <s v="mg/m3"/>
    <s v="N"/>
    <s v="N"/>
    <m/>
    <m/>
    <m/>
    <m/>
    <n v="100"/>
    <n v="40"/>
    <m/>
    <s v="D"/>
    <s v="D"/>
    <x v="3"/>
    <s v=""/>
    <s v="Y"/>
    <m/>
    <x v="0"/>
    <x v="0"/>
    <m/>
    <m/>
    <s v="Y"/>
    <n v="4"/>
  </r>
  <r>
    <n v="471"/>
    <x v="1"/>
    <s v="Hadrup et al 2023 DS_28d+ inhal and OEB est (102623a) - To Check Gosens (050324 edk)"/>
    <n v="3012"/>
    <m/>
    <x v="58"/>
    <s v="Y"/>
    <x v="36"/>
    <x v="93"/>
    <x v="1"/>
    <s v="0.02, 0.2 or 2 mg/m3 6 h/day, 5 days/week for 104 weeks "/>
    <s v="104 weeks"/>
    <s v="Lung"/>
    <s v="Inflammation"/>
    <s v="Rat"/>
    <m/>
    <x v="3"/>
    <n v="0.2"/>
    <n v="2"/>
    <m/>
    <m/>
    <s v="mg/m3"/>
    <s v="N"/>
    <s v="N"/>
    <m/>
    <m/>
    <m/>
    <m/>
    <n v="200"/>
    <n v="200"/>
    <m/>
    <s v="D"/>
    <s v="D"/>
    <x v="3"/>
    <s v=""/>
    <s v="Y"/>
    <m/>
    <x v="0"/>
    <x v="0"/>
    <m/>
    <m/>
    <s v="Y"/>
    <n v="4"/>
  </r>
  <r>
    <n v="472"/>
    <x v="0"/>
    <s v="Hadrup et al 2023 DS_28d+ inhal and OEB est (102623a) - To Check Gosens (050324 edk)"/>
    <n v="3016"/>
    <m/>
    <x v="59"/>
    <s v="Y"/>
    <x v="36"/>
    <x v="93"/>
    <x v="1"/>
    <s v="0.2, 1 or 5 mg/m3 6 h/day 5 days/week for 13 weeks"/>
    <s v="13 weeks"/>
    <s v="Lung"/>
    <s v="Inflammation"/>
    <s v="Rat"/>
    <m/>
    <x v="3"/>
    <n v="0.2"/>
    <n v="1"/>
    <m/>
    <m/>
    <s v="mg/m3"/>
    <s v="N"/>
    <s v="N"/>
    <m/>
    <m/>
    <m/>
    <m/>
    <n v="200"/>
    <n v="100"/>
    <m/>
    <s v="D"/>
    <s v="D"/>
    <x v="3"/>
    <s v=""/>
    <s v="Y"/>
    <m/>
    <x v="0"/>
    <x v="0"/>
    <m/>
    <m/>
    <s v="Y"/>
    <n v="4"/>
  </r>
  <r>
    <n v="473"/>
    <x v="1"/>
    <s v="Hadrup et al 2023 DS_28d+ inhal and OEB est (102623a) - To Check Gosens (050324 edk)"/>
    <n v="5002"/>
    <m/>
    <x v="60"/>
    <s v="Y"/>
    <x v="3"/>
    <x v="94"/>
    <x v="1"/>
    <s v="2 mg/m3 for 6 h/day for 7, 14 or 28 days"/>
    <s v="28 days"/>
    <s v="Lung"/>
    <s v="Inflammation"/>
    <s v="Mouse"/>
    <m/>
    <x v="3"/>
    <s v="n"/>
    <n v="2"/>
    <m/>
    <m/>
    <s v="mg/m3"/>
    <s v="N"/>
    <s v="Y"/>
    <m/>
    <m/>
    <m/>
    <m/>
    <m/>
    <n v="66.666666666666671"/>
    <m/>
    <m/>
    <s v="D"/>
    <x v="3"/>
    <s v=""/>
    <m/>
    <m/>
    <x v="0"/>
    <x v="0"/>
    <m/>
    <m/>
    <s v="Y"/>
    <n v="4"/>
  </r>
  <r>
    <n v="474"/>
    <x v="1"/>
    <s v="Hadrup et al 2023 DS_28d+ inhal and OEB est (102623a) - To Check Gosens (050324 edk)"/>
    <n v="5005"/>
    <m/>
    <x v="61"/>
    <m/>
    <x v="3"/>
    <x v="95"/>
    <x v="1"/>
    <s v="50 mg/m3 described as dose equivalents of 1.2  3.5 and 10.8 mg/m3 based on differences in exposure duration [28 d inhalation]"/>
    <s v="28 days"/>
    <s v="Lung"/>
    <s v="Inflammation"/>
    <s v="Rat"/>
    <m/>
    <x v="3"/>
    <s v="n"/>
    <s v="*50"/>
    <m/>
    <m/>
    <s v="mg/m3"/>
    <s v="Y"/>
    <s v="Y"/>
    <m/>
    <m/>
    <m/>
    <m/>
    <m/>
    <m/>
    <m/>
    <m/>
    <m/>
    <x v="2"/>
    <s v="Y"/>
    <m/>
    <m/>
    <x v="0"/>
    <x v="0"/>
    <m/>
    <m/>
    <s v="Y"/>
    <n v="0"/>
  </r>
  <r>
    <n v="475"/>
    <x v="1"/>
    <s v="Hadrup et al 2023 DS_28d+ inhal and OEB est (102623a) - To Check Gosens (050324 edk)"/>
    <n v="5006"/>
    <m/>
    <x v="61"/>
    <m/>
    <x v="3"/>
    <x v="95"/>
    <x v="1"/>
    <s v="50 mg/m3 described as dose equivalents of 1.2  3.5 and 10.8 mg/m3 based on differences in exposure duration"/>
    <s v="28 days"/>
    <s v="Lung"/>
    <s v="Inflammation"/>
    <s v="Rat"/>
    <m/>
    <x v="3"/>
    <s v="n"/>
    <s v="*50"/>
    <m/>
    <m/>
    <s v="mg/m3"/>
    <s v="Y"/>
    <s v="Y"/>
    <m/>
    <m/>
    <m/>
    <m/>
    <m/>
    <m/>
    <m/>
    <m/>
    <m/>
    <x v="2"/>
    <s v="Y"/>
    <m/>
    <m/>
    <x v="0"/>
    <x v="0"/>
    <m/>
    <m/>
    <s v="Y"/>
    <n v="0"/>
  </r>
  <r>
    <n v="476"/>
    <x v="1"/>
    <s v="Hadrup et al 2023 DS_28d+ inhal and OEB est (102623a) - To Check Gosens (050324 edk)"/>
    <n v="5007"/>
    <m/>
    <x v="61"/>
    <m/>
    <x v="3"/>
    <x v="95"/>
    <x v="1"/>
    <s v="50 mg/m3 described as dose equivalents of 1.2  3.5 and 10.8 mg/m3 based on differences in exposure duration"/>
    <s v="28 days"/>
    <s v="Lung"/>
    <s v="Inflammation"/>
    <s v="Rat"/>
    <m/>
    <x v="3"/>
    <s v="n"/>
    <n v="50"/>
    <m/>
    <m/>
    <s v="mg/m3"/>
    <s v="N"/>
    <s v="Y"/>
    <m/>
    <m/>
    <m/>
    <m/>
    <m/>
    <n v="5000"/>
    <m/>
    <m/>
    <s v="B"/>
    <x v="0"/>
    <s v=""/>
    <m/>
    <m/>
    <x v="0"/>
    <x v="0"/>
    <m/>
    <m/>
    <s v="Y"/>
    <n v="2"/>
  </r>
  <r>
    <n v="477"/>
    <x v="1"/>
    <s v="Hadrup et al 2023 DS_28d+ inhal and OEB est (102623a) - To Check Gosens (050324 edk)"/>
    <n v="5008"/>
    <m/>
    <x v="61"/>
    <m/>
    <x v="3"/>
    <x v="96"/>
    <x v="1"/>
    <s v="50 mg/m3 described as dose equivalents of 2.5, 6.7 and 19.9 mg/m3 based on differences in exposure duration"/>
    <s v="28 days"/>
    <s v="Lung"/>
    <s v="Inflammation"/>
    <s v="Rat"/>
    <m/>
    <x v="3"/>
    <s v="n"/>
    <s v="*50"/>
    <m/>
    <m/>
    <s v="mg/m3"/>
    <s v="Y"/>
    <s v="Y"/>
    <m/>
    <m/>
    <m/>
    <m/>
    <m/>
    <m/>
    <m/>
    <m/>
    <m/>
    <x v="2"/>
    <s v="Y"/>
    <m/>
    <m/>
    <x v="0"/>
    <x v="0"/>
    <m/>
    <m/>
    <s v="Y"/>
    <n v="0"/>
  </r>
  <r>
    <n v="478"/>
    <x v="1"/>
    <s v="Hadrup et al 2023 DS_28d+ inhal and OEB est (102623a) - To Check Gosens (050324 edk)"/>
    <n v="5009"/>
    <m/>
    <x v="61"/>
    <m/>
    <x v="3"/>
    <x v="96"/>
    <x v="1"/>
    <s v="50 mg/m3 described as dose equivalents of 2.5, 6.7 and 19.9 mg/m3 based on differences in exposure duration"/>
    <s v="28 days"/>
    <s v="Lung"/>
    <s v="Inflammation"/>
    <s v="Rat"/>
    <m/>
    <x v="3"/>
    <s v="n"/>
    <s v="*50"/>
    <m/>
    <m/>
    <s v="mg/m3"/>
    <s v="Y"/>
    <s v="Y"/>
    <m/>
    <m/>
    <m/>
    <m/>
    <m/>
    <m/>
    <m/>
    <m/>
    <m/>
    <x v="2"/>
    <s v="Y"/>
    <m/>
    <m/>
    <x v="0"/>
    <x v="0"/>
    <m/>
    <m/>
    <s v="Y"/>
    <n v="0"/>
  </r>
  <r>
    <n v="479"/>
    <x v="1"/>
    <s v="Hadrup et al 2023 DS_28d+ inhal and OEB est (102623a) - To Check Gosens (050324 edk)"/>
    <n v="5010"/>
    <m/>
    <x v="61"/>
    <m/>
    <x v="3"/>
    <x v="96"/>
    <x v="1"/>
    <s v="50 mg/m3 described as dose equivalents of 2.5, 6.7 and 19.9 mg/m3 based on differences in exposure duration"/>
    <s v="28 days"/>
    <s v="Lung"/>
    <s v="Inflammation"/>
    <s v="Rat"/>
    <m/>
    <x v="3"/>
    <s v="n"/>
    <n v="50"/>
    <m/>
    <m/>
    <s v="mg/m3"/>
    <s v="N"/>
    <s v="Y"/>
    <m/>
    <m/>
    <m/>
    <m/>
    <m/>
    <n v="5000"/>
    <m/>
    <m/>
    <s v="B"/>
    <x v="0"/>
    <s v=""/>
    <m/>
    <m/>
    <x v="0"/>
    <x v="0"/>
    <m/>
    <m/>
    <s v="Y"/>
    <n v="2"/>
  </r>
  <r>
    <n v="480"/>
    <x v="1"/>
    <s v="Hadrup et al 2023 DS_28d+ inhal and OEB est (102623a) - To Check Gosens (050324 edk)"/>
    <n v="5011"/>
    <m/>
    <x v="61"/>
    <m/>
    <x v="3"/>
    <x v="60"/>
    <x v="0"/>
    <s v="50 mg/m3 described as dose equivalents of 5.9 , 18.4  and 55 mg/m3 based on differences in exposure duration"/>
    <s v="28 days"/>
    <s v="Lung"/>
    <s v="Inflammation"/>
    <s v="Rat"/>
    <m/>
    <x v="3"/>
    <s v="n"/>
    <s v="*50"/>
    <m/>
    <m/>
    <s v="mg/m3"/>
    <s v="Y"/>
    <s v="Y"/>
    <m/>
    <m/>
    <m/>
    <m/>
    <m/>
    <m/>
    <m/>
    <m/>
    <m/>
    <x v="2"/>
    <s v="Y"/>
    <m/>
    <m/>
    <x v="0"/>
    <x v="0"/>
    <m/>
    <m/>
    <s v="Y"/>
    <n v="0"/>
  </r>
  <r>
    <n v="481"/>
    <x v="1"/>
    <s v="Hadrup et al 2023 DS_28d+ inhal and OEB est (102623a) - To Check Gosens (050324 edk)"/>
    <n v="5012"/>
    <m/>
    <x v="61"/>
    <m/>
    <x v="3"/>
    <x v="60"/>
    <x v="0"/>
    <s v="50 mg/m3 described as dose equivalents of 5.9 , 18.4  and 55 mg/m3 based on differences in exposure duration"/>
    <s v="28 days"/>
    <s v="Lung"/>
    <s v="Inflammation"/>
    <s v="Rat"/>
    <m/>
    <x v="3"/>
    <s v="n"/>
    <s v="*50"/>
    <m/>
    <m/>
    <s v="mg/m3"/>
    <s v="Y"/>
    <s v="Y"/>
    <m/>
    <m/>
    <m/>
    <m/>
    <m/>
    <m/>
    <m/>
    <m/>
    <m/>
    <x v="2"/>
    <s v="Y"/>
    <m/>
    <m/>
    <x v="0"/>
    <x v="0"/>
    <m/>
    <m/>
    <s v="Y"/>
    <n v="0"/>
  </r>
  <r>
    <n v="482"/>
    <x v="1"/>
    <s v="Hadrup et al 2023 DS_28d+ inhal and OEB est (102623a) - To Check Gosens (050324 edk)"/>
    <n v="5013"/>
    <m/>
    <x v="61"/>
    <m/>
    <x v="3"/>
    <x v="60"/>
    <x v="0"/>
    <s v="50 mg/m3 described as dose equivalents of 5.9 , 18.4  and 55 mg/m3 based on differences in exposure duration"/>
    <s v="28 days"/>
    <s v="Lung"/>
    <s v="Inflammation"/>
    <s v="Rat"/>
    <m/>
    <x v="3"/>
    <s v="n"/>
    <n v="50"/>
    <m/>
    <m/>
    <s v="mg/m3"/>
    <s v="N"/>
    <s v="Y"/>
    <m/>
    <m/>
    <m/>
    <m/>
    <m/>
    <n v="1666.6666666666667"/>
    <m/>
    <m/>
    <s v="C"/>
    <x v="1"/>
    <s v=""/>
    <m/>
    <m/>
    <x v="0"/>
    <x v="0"/>
    <m/>
    <m/>
    <s v="Y"/>
    <n v="3"/>
  </r>
  <r>
    <n v="483"/>
    <x v="1"/>
    <s v="Hadrup et al 2023 DS_28d+ inhal and OEB est (102623a) - To Check Gosens (050324 edk)"/>
    <n v="5014"/>
    <m/>
    <x v="62"/>
    <m/>
    <x v="3"/>
    <x v="97"/>
    <x v="1"/>
    <s v="3 or 6 months exposure with 0,1 to 3 mg/m3 6h/day 5 days per weeks"/>
    <s v="6 months"/>
    <s v="Lung"/>
    <s v="Inflammation"/>
    <s v="Rat"/>
    <m/>
    <x v="3"/>
    <s v="n"/>
    <s v="n"/>
    <m/>
    <m/>
    <s v="mg/m3"/>
    <s v="N"/>
    <s v="N"/>
    <s v="N"/>
    <s v="N"/>
    <m/>
    <m/>
    <m/>
    <m/>
    <m/>
    <m/>
    <m/>
    <x v="2"/>
    <s v="Y"/>
    <m/>
    <m/>
    <x v="0"/>
    <x v="0"/>
    <m/>
    <m/>
    <s v="Y"/>
    <n v="0"/>
  </r>
  <r>
    <n v="484"/>
    <x v="1"/>
    <s v="Hadrup et al 2023 DS_28d+ inhal and OEB est (102623a) - To Check Gosens (050324 edk)"/>
    <n v="5015"/>
    <m/>
    <x v="63"/>
    <s v="Y"/>
    <x v="3"/>
    <x v="96"/>
    <x v="1"/>
    <s v="0.5, 5 or 25 mg/m3 for 6 h/day 5 days/week for 4 weeks"/>
    <s v="4 weeks"/>
    <s v="Lung"/>
    <s v="Inflammation"/>
    <s v="Rat"/>
    <m/>
    <x v="3"/>
    <n v="0.5"/>
    <n v="5"/>
    <m/>
    <m/>
    <s v="mg/m3"/>
    <s v="N"/>
    <s v="Y"/>
    <m/>
    <m/>
    <m/>
    <m/>
    <n v="166.66666666666666"/>
    <n v="166.66666666666666"/>
    <m/>
    <s v="D"/>
    <s v="D"/>
    <x v="3"/>
    <s v=""/>
    <m/>
    <m/>
    <x v="0"/>
    <x v="0"/>
    <m/>
    <m/>
    <s v="Y"/>
    <n v="4"/>
  </r>
  <r>
    <n v="485"/>
    <x v="1"/>
    <s v="Hadrup et al 2023 DS_28d+ inhal and OEB est (102623a) - To Check Gosens (050324 edk)"/>
    <n v="5016"/>
    <m/>
    <x v="64"/>
    <s v="Y"/>
    <x v="3"/>
    <x v="96"/>
    <x v="1"/>
    <s v="0.1, 0.3, 1 and 3 mg/m3 6 h/day 5 days/week over up to 90 days [Note: NOAEL-LOAEL is for 90 d (390 hr]"/>
    <s v="90 days"/>
    <s v="Lung"/>
    <s v="Inflammation"/>
    <s v="Rat"/>
    <m/>
    <x v="3"/>
    <n v="0.3"/>
    <n v="1"/>
    <m/>
    <m/>
    <s v="mg/m3"/>
    <s v="N"/>
    <s v="N"/>
    <m/>
    <m/>
    <m/>
    <m/>
    <n v="300"/>
    <n v="100"/>
    <m/>
    <s v="D"/>
    <s v="D"/>
    <x v="3"/>
    <s v=""/>
    <m/>
    <m/>
    <x v="0"/>
    <x v="0"/>
    <m/>
    <m/>
    <s v="Y"/>
    <n v="4"/>
  </r>
  <r>
    <n v="486"/>
    <x v="1"/>
    <s v="Hadrup et al 2023 DS_28d+ inhal and OEB est (102623a) - To Check Gosens (050324 edk)"/>
    <n v="6001"/>
    <m/>
    <x v="65"/>
    <m/>
    <x v="19"/>
    <x v="98"/>
    <x v="0"/>
    <s v="0.5 mg/m3 for 4 months, 5 days/week, 6 hr/day"/>
    <s v="4 months"/>
    <s v="Lung"/>
    <s v="Inflammation"/>
    <s v="Rabbit"/>
    <m/>
    <x v="3"/>
    <n v="0.5"/>
    <s v="n"/>
    <m/>
    <m/>
    <s v="mg/m3"/>
    <s v="N"/>
    <s v="N"/>
    <m/>
    <m/>
    <m/>
    <m/>
    <n v="500"/>
    <m/>
    <m/>
    <s v="C"/>
    <m/>
    <x v="1"/>
    <s v=""/>
    <m/>
    <m/>
    <x v="0"/>
    <x v="0"/>
    <m/>
    <m/>
    <s v="N"/>
    <n v="3"/>
  </r>
  <r>
    <n v="487"/>
    <x v="1"/>
    <s v="Hadrup et al 2023 DS_28d+ inhal and OEB est (102623a) - To Check Gosens (050324 edk)"/>
    <n v="6002"/>
    <m/>
    <x v="66"/>
    <m/>
    <x v="19"/>
    <x v="98"/>
    <x v="0"/>
    <s v="0.5 mg/m3 for 4 months, 5 days/week, 6 hr/day"/>
    <s v="4 months"/>
    <s v="Lung"/>
    <s v="Inflammation"/>
    <s v="Rabbit"/>
    <m/>
    <x v="3"/>
    <n v="0.5"/>
    <s v="n"/>
    <m/>
    <m/>
    <s v="mg/m3"/>
    <s v="N"/>
    <s v="N"/>
    <m/>
    <m/>
    <m/>
    <m/>
    <n v="500"/>
    <m/>
    <m/>
    <s v="C"/>
    <m/>
    <x v="1"/>
    <s v=""/>
    <m/>
    <m/>
    <x v="0"/>
    <x v="0"/>
    <m/>
    <m/>
    <s v="N"/>
    <n v="3"/>
  </r>
  <r>
    <n v="488"/>
    <x v="1"/>
    <s v="Hadrup et al 2023 DS_28d+ inhal and OEB est (102623a) - To Check Gosens (050324 edk)"/>
    <n v="6003"/>
    <m/>
    <x v="67"/>
    <m/>
    <x v="19"/>
    <x v="99"/>
    <x v="1"/>
    <s v="0.3, 1 or 3 mg/m3 for 5 days per week, 6h /day for 104 weeks"/>
    <s v="104 weeks"/>
    <s v="Lung"/>
    <s v="Inflammation"/>
    <s v="Rat"/>
    <m/>
    <x v="3"/>
    <s v="n"/>
    <s v="n"/>
    <m/>
    <m/>
    <s v="mg/m3"/>
    <s v="N"/>
    <s v="N"/>
    <s v="N"/>
    <s v="N"/>
    <m/>
    <m/>
    <m/>
    <m/>
    <m/>
    <m/>
    <m/>
    <x v="2"/>
    <s v="Y"/>
    <m/>
    <m/>
    <x v="0"/>
    <x v="0"/>
    <m/>
    <m/>
    <s v="N"/>
    <n v="0"/>
  </r>
  <r>
    <n v="489"/>
    <x v="1"/>
    <s v="Hadrup et al 2023 DS_28d+ inhal and OEB est (102623a) - To Check Gosens (050324 edk)"/>
    <n v="6004"/>
    <m/>
    <x v="68"/>
    <m/>
    <x v="19"/>
    <x v="99"/>
    <x v="1"/>
    <s v="0.3, 1 or 3 mg/m3 for 5 days per week, 6h /day for 104 weeks"/>
    <s v="104 weeks"/>
    <s v="Lung"/>
    <s v="Inflammation"/>
    <s v="Mouse"/>
    <m/>
    <x v="3"/>
    <s v="n"/>
    <s v="n"/>
    <m/>
    <m/>
    <s v="mg/m3"/>
    <s v="N"/>
    <s v="N"/>
    <s v="N"/>
    <s v="N"/>
    <m/>
    <m/>
    <m/>
    <m/>
    <m/>
    <m/>
    <m/>
    <x v="2"/>
    <s v="Y"/>
    <m/>
    <m/>
    <x v="0"/>
    <x v="0"/>
    <m/>
    <m/>
    <s v="N"/>
    <n v="0"/>
  </r>
  <r>
    <n v="490"/>
    <x v="1"/>
    <s v="Hadrup et al 2023 DS_28d+ inhal and OEB est (102623a) - To Check Gosens (050324 edk)"/>
    <n v="6005"/>
    <m/>
    <x v="69"/>
    <m/>
    <x v="19"/>
    <x v="100"/>
    <x v="0"/>
    <s v="10 mg/m3 for 7 h/day  5 days / week for 10 - 20 months (all life span) set to 40 weeks and thus 1400 h"/>
    <s v="40 weeks"/>
    <s v="Lung"/>
    <s v="Inflammation"/>
    <s v="Hamster"/>
    <m/>
    <x v="3"/>
    <s v="n"/>
    <s v="n"/>
    <m/>
    <m/>
    <s v="mg/m3"/>
    <s v="N"/>
    <s v="N"/>
    <s v="N"/>
    <m/>
    <m/>
    <m/>
    <m/>
    <m/>
    <m/>
    <m/>
    <m/>
    <x v="2"/>
    <s v="Y"/>
    <m/>
    <m/>
    <x v="0"/>
    <x v="0"/>
    <m/>
    <m/>
    <s v="N"/>
    <n v="0"/>
  </r>
  <r>
    <n v="491"/>
    <x v="1"/>
    <s v="Hadrup et al 2023 DS_28d+ inhal and OEB est (102623a) - To Check Gosens (050324 edk)"/>
    <n v="6006"/>
    <m/>
    <x v="70"/>
    <m/>
    <x v="19"/>
    <x v="99"/>
    <x v="1"/>
    <s v="0.11, 0.32 or 1.14 mg cobolt/m3 for 6 h/day 5 days per week for up to 105 weeks"/>
    <s v="105 weeks"/>
    <s v="Lung"/>
    <s v="Inflammation"/>
    <s v="Mouse"/>
    <m/>
    <x v="3"/>
    <s v="n"/>
    <s v="n"/>
    <m/>
    <m/>
    <s v="mg/m3"/>
    <s v="N"/>
    <s v="N"/>
    <s v="N"/>
    <s v="N"/>
    <m/>
    <m/>
    <m/>
    <m/>
    <m/>
    <m/>
    <m/>
    <x v="2"/>
    <s v="Y"/>
    <m/>
    <m/>
    <x v="0"/>
    <x v="0"/>
    <m/>
    <m/>
    <s v="N"/>
    <n v="0"/>
  </r>
  <r>
    <n v="492"/>
    <x v="1"/>
    <s v="Hadrup et al 2023 DS_28d+ inhal and OEB est (102623a) - To Check Gosens (050324 edk)"/>
    <n v="6007"/>
    <m/>
    <x v="71"/>
    <m/>
    <x v="19"/>
    <x v="99"/>
    <x v="1"/>
    <s v="0.11, 0.32 or 1.14 mg cobolt/m3 for 6 h/day 5 days per week for up to 105 weeks"/>
    <s v="105 weeks"/>
    <s v="Lung"/>
    <s v="Inflammation"/>
    <s v="Rat"/>
    <m/>
    <x v="3"/>
    <s v="n"/>
    <s v="n"/>
    <m/>
    <m/>
    <s v="mg/m3"/>
    <s v="N"/>
    <s v="N"/>
    <s v="N"/>
    <s v="N"/>
    <m/>
    <m/>
    <m/>
    <m/>
    <m/>
    <m/>
    <m/>
    <x v="2"/>
    <s v="Y"/>
    <m/>
    <m/>
    <x v="0"/>
    <x v="0"/>
    <m/>
    <m/>
    <s v="N"/>
    <n v="0"/>
  </r>
  <r>
    <n v="493"/>
    <x v="1"/>
    <s v="Hadrup et al 2023 DS_28d+ inhal and OEB est (102623a) - To Check Gosens (050324 edk)"/>
    <n v="6008"/>
    <m/>
    <x v="70"/>
    <m/>
    <x v="19"/>
    <x v="101"/>
    <x v="1"/>
    <s v="1.25, 2.5 or 5 mg/m3 for 6 h/day 5 days per week for up to 105 weeks"/>
    <s v="105 weeks"/>
    <s v="Lung"/>
    <s v="Inflammation"/>
    <s v="Mouse"/>
    <m/>
    <x v="3"/>
    <s v="n"/>
    <s v="n"/>
    <m/>
    <m/>
    <s v="mg/m3"/>
    <s v="N"/>
    <s v="N"/>
    <s v="N"/>
    <s v="N"/>
    <m/>
    <m/>
    <m/>
    <m/>
    <m/>
    <m/>
    <m/>
    <x v="2"/>
    <s v="Y"/>
    <m/>
    <m/>
    <x v="0"/>
    <x v="0"/>
    <m/>
    <m/>
    <s v="N"/>
    <n v="0"/>
  </r>
  <r>
    <n v="494"/>
    <x v="1"/>
    <s v="Hadrup et al 2023 DS_28d+ inhal and OEB est (102623a) - To Check Gosens (050324 edk)"/>
    <n v="6009"/>
    <m/>
    <x v="71"/>
    <m/>
    <x v="19"/>
    <x v="101"/>
    <x v="1"/>
    <s v="1.25, 2.5 or 5 mg/m3 for 6 h/day 5 days per week for up to 105 weeks"/>
    <s v="105 weeks"/>
    <s v="Lung"/>
    <s v="Inflammation"/>
    <s v="Rat"/>
    <m/>
    <x v="3"/>
    <s v="n"/>
    <s v="n"/>
    <m/>
    <m/>
    <s v="mg/m3"/>
    <s v="N"/>
    <s v="N"/>
    <s v="N"/>
    <s v="N"/>
    <m/>
    <m/>
    <m/>
    <m/>
    <m/>
    <m/>
    <m/>
    <x v="2"/>
    <s v="Y"/>
    <m/>
    <m/>
    <x v="0"/>
    <x v="0"/>
    <m/>
    <m/>
    <s v="N"/>
    <n v="0"/>
  </r>
  <r>
    <n v="495"/>
    <x v="1"/>
    <s v="Hadrup et al 2023 DS_28d+ inhal and OEB est (102623a) - To Check Gosens (050324 edk)"/>
    <n v="6010"/>
    <m/>
    <x v="72"/>
    <m/>
    <x v="19"/>
    <x v="100"/>
    <x v="2"/>
    <s v="10 mg/m3 7 h/day 5 days/week for the whole life 14.6 months "/>
    <s v="14.6 months"/>
    <s v="Lung"/>
    <s v="Inflammation"/>
    <s v="Hamster"/>
    <m/>
    <x v="3"/>
    <s v="n"/>
    <s v="n"/>
    <m/>
    <m/>
    <s v="mg/m3"/>
    <s v="N"/>
    <s v="N"/>
    <s v="N"/>
    <m/>
    <m/>
    <m/>
    <m/>
    <m/>
    <m/>
    <m/>
    <m/>
    <x v="2"/>
    <s v="Y"/>
    <m/>
    <m/>
    <x v="0"/>
    <x v="0"/>
    <m/>
    <m/>
    <s v="N"/>
    <n v="0"/>
  </r>
  <r>
    <n v="496"/>
    <x v="1"/>
    <s v="Hadrup et al 2023 DS_28d+ inhal and OEB est (102623a) - To Check Gosens (050324 edk)"/>
    <n v="8003"/>
    <m/>
    <x v="73"/>
    <m/>
    <x v="17"/>
    <x v="102"/>
    <x v="0"/>
    <s v="5, 15, or 50 mg/m3 for 13 weeks, 6 h/day for 5 days"/>
    <s v="13 weeks"/>
    <s v="Lung"/>
    <s v="Inflammation"/>
    <s v="Rat"/>
    <m/>
    <x v="3"/>
    <n v="15"/>
    <n v="50"/>
    <m/>
    <m/>
    <s v="mg/m3"/>
    <s v="N"/>
    <s v="N"/>
    <m/>
    <m/>
    <m/>
    <m/>
    <n v="15000"/>
    <n v="5000"/>
    <m/>
    <s v="B"/>
    <s v="B"/>
    <x v="0"/>
    <s v=""/>
    <s v="Y"/>
    <m/>
    <x v="0"/>
    <x v="0"/>
    <m/>
    <m/>
    <s v="N"/>
    <n v="2"/>
  </r>
  <r>
    <n v="497"/>
    <x v="0"/>
    <s v="Hadrup et al 2023 DS_28d+ inhal and OEB est (102623a) - To Check Gosens (050324 edk)"/>
    <n v="8004"/>
    <m/>
    <x v="74"/>
    <m/>
    <x v="17"/>
    <x v="103"/>
    <x v="0"/>
    <s v="5, 50 and 250 mg/m3 for 4 weeks 6 h/day 5 days/week"/>
    <s v="4 weeks"/>
    <s v="Lung"/>
    <s v="Inflammation"/>
    <s v="Rat"/>
    <m/>
    <x v="3"/>
    <n v="50"/>
    <n v="250"/>
    <m/>
    <m/>
    <s v="mg/m3"/>
    <s v="N"/>
    <s v="Y"/>
    <m/>
    <m/>
    <m/>
    <m/>
    <n v="16666.666666666668"/>
    <n v="8333.3333333333339"/>
    <m/>
    <s v="B"/>
    <s v="B"/>
    <x v="0"/>
    <s v=""/>
    <s v="Y"/>
    <m/>
    <x v="0"/>
    <x v="0"/>
    <m/>
    <m/>
    <s v="N"/>
    <n v="2"/>
  </r>
  <r>
    <n v="498"/>
    <x v="1"/>
    <s v="Hadrup et al 2023 DS_28d+ inhal and OEB est (102623a) - To Check Gosens (050324 edk)"/>
    <n v="8005"/>
    <m/>
    <x v="75"/>
    <s v="Y"/>
    <x v="17"/>
    <x v="104"/>
    <x v="1"/>
    <s v="1.14 mg/m3 4 h/day 5 days/week for 3 months"/>
    <s v="3 months"/>
    <s v="Lung"/>
    <s v="Inflammation"/>
    <s v="Rat"/>
    <m/>
    <x v="3"/>
    <s v="n"/>
    <n v="1.1399999999999999"/>
    <m/>
    <m/>
    <s v="mg/m3"/>
    <s v="N"/>
    <s v="Y*"/>
    <m/>
    <m/>
    <m/>
    <m/>
    <m/>
    <n v="38"/>
    <m/>
    <m/>
    <s v="D"/>
    <x v="3"/>
    <s v=""/>
    <m/>
    <m/>
    <x v="0"/>
    <x v="0"/>
    <m/>
    <m/>
    <s v="N"/>
    <n v="4"/>
  </r>
  <r>
    <n v="499"/>
    <x v="1"/>
    <s v="Hadrup et al 2023 DS_28d+ inhal and OEB est (102623a) - To Check Gosens (050324 edk)"/>
    <n v="9001"/>
    <m/>
    <x v="76"/>
    <m/>
    <x v="20"/>
    <x v="105"/>
    <x v="3"/>
    <s v="0.1, 0.4 and 1 mg/m3 6h/day 5 days a week for up to 24 months, actually only up to 0.4 mg/m3 for carcinogenicity"/>
    <s v="24 months"/>
    <s v="Lung"/>
    <s v="Inflammation"/>
    <s v="Rat"/>
    <m/>
    <x v="3"/>
    <s v="n"/>
    <s v="n"/>
    <m/>
    <m/>
    <s v="mg/m3"/>
    <s v="N"/>
    <s v="N"/>
    <s v="N"/>
    <s v="N"/>
    <m/>
    <m/>
    <m/>
    <m/>
    <m/>
    <m/>
    <m/>
    <x v="2"/>
    <s v="Y"/>
    <m/>
    <m/>
    <x v="0"/>
    <x v="0"/>
    <m/>
    <m/>
    <s v="N"/>
    <n v="0"/>
  </r>
  <r>
    <n v="500"/>
    <x v="1"/>
    <s v="Hadrup et al 2023 DS_28d+ inhal and OEB est (102623a) - To Check Gosens (050324 edk)"/>
    <n v="9002"/>
    <m/>
    <x v="77"/>
    <m/>
    <x v="20"/>
    <x v="106"/>
    <x v="0"/>
    <s v="0.6 mg/m3 for 4 months, 5 days/week, 6 hr/day"/>
    <s v="4 months"/>
    <s v="Lung"/>
    <s v="Inflammation"/>
    <s v="Rabbit"/>
    <m/>
    <x v="3"/>
    <s v="n"/>
    <n v="0.6"/>
    <m/>
    <m/>
    <s v="mg/m3"/>
    <s v="N"/>
    <s v="N"/>
    <m/>
    <m/>
    <m/>
    <m/>
    <m/>
    <n v="60"/>
    <m/>
    <m/>
    <s v="D"/>
    <x v="3"/>
    <s v=""/>
    <m/>
    <m/>
    <x v="0"/>
    <x v="0"/>
    <m/>
    <m/>
    <s v="N"/>
    <n v="4"/>
  </r>
  <r>
    <n v="501"/>
    <x v="1"/>
    <s v="Hadrup et al 2023 DS_28d+ inhal and OEB est (102623a) - To Check Gosens (050324 edk)"/>
    <n v="9003"/>
    <m/>
    <x v="78"/>
    <m/>
    <x v="20"/>
    <x v="107"/>
    <x v="2"/>
    <s v="0,62     1,2    2,5    mg/m3  6h/day 5 d/week for 104 weeks doses recalculated into 76   147  and 304 mg Ni/kg bw"/>
    <s v="104 weeks"/>
    <s v="Lung"/>
    <s v="Inflammation"/>
    <s v="Rat"/>
    <m/>
    <x v="3"/>
    <s v="n"/>
    <s v="n"/>
    <m/>
    <m/>
    <s v="mg/m3"/>
    <s v="N"/>
    <s v="N"/>
    <m/>
    <m/>
    <m/>
    <m/>
    <m/>
    <m/>
    <m/>
    <m/>
    <m/>
    <x v="2"/>
    <s v="Y"/>
    <m/>
    <m/>
    <x v="0"/>
    <x v="0"/>
    <m/>
    <m/>
    <s v="N"/>
    <n v="0"/>
  </r>
  <r>
    <n v="502"/>
    <x v="1"/>
    <s v="Hadrup et al 2023 DS_28d+ inhal and OEB est (102623a) - To Check Gosens (050324 edk)"/>
    <n v="9004"/>
    <m/>
    <x v="79"/>
    <m/>
    <x v="20"/>
    <x v="107"/>
    <x v="2"/>
    <s v="1.25, 2.5 or 5 mg/m3 6 h/day 5 d/week for 104 weeks recalculated into 275  550 and 1100 mg/kg bw"/>
    <s v="104 weeks"/>
    <s v="Lung"/>
    <s v="Inflammation"/>
    <s v="Mouse"/>
    <m/>
    <x v="3"/>
    <s v="n"/>
    <s v="n"/>
    <m/>
    <m/>
    <s v="mg/m3"/>
    <s v="N"/>
    <s v="N"/>
    <m/>
    <m/>
    <m/>
    <m/>
    <m/>
    <m/>
    <m/>
    <m/>
    <m/>
    <x v="2"/>
    <s v="Y"/>
    <m/>
    <m/>
    <x v="0"/>
    <x v="0"/>
    <m/>
    <m/>
    <s v="N"/>
    <n v="0"/>
  </r>
  <r>
    <n v="503"/>
    <x v="1"/>
    <s v="Hadrup et al 2023 DS_28d+ inhal and OEB est (102623a) - To Check Gosens (050324 edk)"/>
    <n v="9005"/>
    <m/>
    <x v="80"/>
    <s v="Y"/>
    <x v="20"/>
    <x v="107"/>
    <x v="2"/>
    <s v="0.62, 1.2 or 2.5 mg/m3, for a 2 year study"/>
    <s v="2 years"/>
    <s v="Lung"/>
    <s v="Inflammation"/>
    <s v="Rat"/>
    <m/>
    <x v="3"/>
    <s v="n"/>
    <s v="n"/>
    <m/>
    <m/>
    <s v="mg/m3"/>
    <s v="N"/>
    <s v="N"/>
    <s v="N"/>
    <s v="N"/>
    <m/>
    <m/>
    <m/>
    <m/>
    <m/>
    <m/>
    <m/>
    <x v="2"/>
    <s v="Y"/>
    <m/>
    <m/>
    <x v="0"/>
    <x v="0"/>
    <m/>
    <m/>
    <s v="N"/>
    <n v="0"/>
  </r>
  <r>
    <n v="504"/>
    <x v="1"/>
    <s v="Hadrup et al 2023 DS_28d+ inhal and OEB est (102623a) - To Check Gosens (050324 edk)"/>
    <n v="9006"/>
    <m/>
    <x v="81"/>
    <s v="Y"/>
    <x v="20"/>
    <x v="107"/>
    <x v="2"/>
    <s v="0.62, 1.2, 2.5, 5 or 10 (highest does not thested for micronuclei) mg/m3 for 6 h/day   5 days/week for 13 weeks"/>
    <s v="13 weeks"/>
    <s v="Lung"/>
    <s v="Inflammation"/>
    <s v="Mouse"/>
    <m/>
    <x v="3"/>
    <s v="n"/>
    <s v="n"/>
    <m/>
    <m/>
    <s v="mg/m3"/>
    <s v="N"/>
    <s v="N"/>
    <s v="N"/>
    <s v="N"/>
    <m/>
    <m/>
    <m/>
    <m/>
    <m/>
    <m/>
    <m/>
    <x v="2"/>
    <s v="Y"/>
    <m/>
    <m/>
    <x v="0"/>
    <x v="0"/>
    <m/>
    <m/>
    <s v="N"/>
    <n v="0"/>
  </r>
  <r>
    <n v="505"/>
    <x v="1"/>
    <s v="Hadrup et al 2023 DS_28d+ inhal and OEB est (102623a) - To Check Gosens (050324 edk)"/>
    <n v="9007"/>
    <m/>
    <x v="81"/>
    <s v="Y"/>
    <x v="20"/>
    <x v="107"/>
    <x v="2"/>
    <s v="1.25, 2.5, or 5 mg/m3  for 2 years"/>
    <s v="2 years"/>
    <s v="Lung"/>
    <s v="Inflammation"/>
    <s v="Mouse"/>
    <m/>
    <x v="3"/>
    <s v="n"/>
    <s v="n"/>
    <m/>
    <m/>
    <s v="mg/m3"/>
    <s v="N"/>
    <s v="N"/>
    <s v="N"/>
    <s v="N"/>
    <m/>
    <m/>
    <m/>
    <m/>
    <m/>
    <m/>
    <m/>
    <x v="2"/>
    <s v="Y"/>
    <m/>
    <m/>
    <x v="0"/>
    <x v="0"/>
    <m/>
    <m/>
    <s v="N"/>
    <n v="0"/>
  </r>
  <r>
    <n v="506"/>
    <x v="1"/>
    <s v="Hadrup et al 2023 DS_28d+ inhal and OEB est (102623a) - To Check Gosens (050324 edk)"/>
    <n v="9008"/>
    <m/>
    <x v="82"/>
    <m/>
    <x v="20"/>
    <x v="108"/>
    <x v="2"/>
    <s v="0.6 or 8 mg/m3 {DURATION?  140 hr more than 4 wk x 30 hr/wk}"/>
    <s v="4 weeks"/>
    <s v="Lung"/>
    <s v="Inflammation"/>
    <s v="Rat"/>
    <m/>
    <x v="3"/>
    <s v="n"/>
    <s v="n"/>
    <m/>
    <m/>
    <s v="mg/m3"/>
    <s v="N"/>
    <s v="Y"/>
    <s v="N"/>
    <s v="N"/>
    <m/>
    <m/>
    <m/>
    <m/>
    <m/>
    <m/>
    <m/>
    <x v="2"/>
    <s v="Y"/>
    <m/>
    <m/>
    <x v="0"/>
    <x v="0"/>
    <m/>
    <m/>
    <s v="N"/>
    <n v="0"/>
  </r>
  <r>
    <n v="507"/>
    <x v="1"/>
    <s v="Hadrup et al 2023 DS_28d+ inhal and OEB est (102623a) - To Check Gosens (050324 edk)"/>
    <n v="9009"/>
    <m/>
    <x v="83"/>
    <m/>
    <x v="20"/>
    <x v="107"/>
    <x v="2"/>
    <s v="53 µg/L = 53 mg/m3, 7 h /day 5 days/week lifelong {Hamster - use?}"/>
    <s v="Lifelong"/>
    <s v="Lung"/>
    <s v="Inflammation"/>
    <s v="Hamster"/>
    <m/>
    <x v="3"/>
    <s v="n"/>
    <s v="n"/>
    <m/>
    <m/>
    <s v="mg/m3"/>
    <s v="N"/>
    <s v="N"/>
    <s v="N"/>
    <m/>
    <m/>
    <m/>
    <m/>
    <m/>
    <m/>
    <m/>
    <m/>
    <x v="2"/>
    <s v="Y"/>
    <m/>
    <m/>
    <x v="0"/>
    <x v="0"/>
    <m/>
    <m/>
    <s v="N"/>
    <n v="0"/>
  </r>
  <r>
    <n v="508"/>
    <x v="1"/>
    <s v="Hadrup et al 2023 DS_28d+ inhal and OEB est (102623a) - To Check Gosens (050324 edk)"/>
    <n v="9010"/>
    <m/>
    <x v="84"/>
    <m/>
    <x v="20"/>
    <x v="109"/>
    <x v="2"/>
    <s v="0.6 mg/L = 600 mg/m3 for 0.5 h  {Hamster - use?}  Acute exposure - delete"/>
    <s v="0.5 hours"/>
    <s v="Lung"/>
    <s v="Inflammation"/>
    <s v="Hamster"/>
    <m/>
    <x v="3"/>
    <s v="n"/>
    <s v="n"/>
    <m/>
    <m/>
    <s v="mg/m3"/>
    <s v="Y"/>
    <s v="Y"/>
    <m/>
    <m/>
    <m/>
    <m/>
    <m/>
    <m/>
    <m/>
    <m/>
    <m/>
    <x v="2"/>
    <s v="Y"/>
    <m/>
    <m/>
    <x v="0"/>
    <x v="0"/>
    <m/>
    <m/>
    <s v="N"/>
    <n v="0"/>
  </r>
  <r>
    <n v="509"/>
    <x v="1"/>
    <s v="Hadrup et al 2023 DS_28d+ inhal and OEB est (102623a) - To Check Gosens (050324 edk)"/>
    <n v="9011"/>
    <m/>
    <x v="84"/>
    <m/>
    <x v="20"/>
    <x v="109"/>
    <x v="2"/>
    <s v="0.03 mg/L = 30 mg/m3 for 0,5 h three times per week, lifelong  {Hamster - use?}"/>
    <s v="Lifelong"/>
    <s v="Lung"/>
    <s v="Inflammation"/>
    <s v="Hamster"/>
    <m/>
    <x v="3"/>
    <s v="n"/>
    <s v="n"/>
    <m/>
    <m/>
    <s v="mg/m3"/>
    <s v="N"/>
    <s v="N"/>
    <s v="N"/>
    <m/>
    <m/>
    <m/>
    <m/>
    <m/>
    <m/>
    <m/>
    <m/>
    <x v="2"/>
    <s v="Y"/>
    <m/>
    <m/>
    <x v="0"/>
    <x v="0"/>
    <m/>
    <m/>
    <s v="N"/>
    <n v="0"/>
  </r>
  <r>
    <n v="510"/>
    <x v="1"/>
    <s v="Hadrup et al 2023 DS_28d+ inhal and OEB est (102623a) - To Check Gosens (050324 edk)"/>
    <n v="9012"/>
    <m/>
    <x v="72"/>
    <m/>
    <x v="20"/>
    <x v="107"/>
    <x v="2"/>
    <s v="53 mg/m3 7h/day 5 days/week, lifelong (14.1 months)   {Hamster - use?}"/>
    <s v="Lifelong"/>
    <s v="Lung"/>
    <s v="Inflammation"/>
    <s v="Hamster"/>
    <m/>
    <x v="3"/>
    <s v="n"/>
    <s v="n"/>
    <m/>
    <m/>
    <s v="mg/m3"/>
    <s v="N"/>
    <s v="N"/>
    <s v="N"/>
    <m/>
    <m/>
    <m/>
    <m/>
    <m/>
    <m/>
    <m/>
    <m/>
    <x v="2"/>
    <s v="Y"/>
    <m/>
    <m/>
    <x v="0"/>
    <x v="0"/>
    <m/>
    <m/>
    <s v="N"/>
    <n v="0"/>
  </r>
  <r>
    <n v="511"/>
    <x v="1"/>
    <s v="Hadrup et al 2023 DS_28d+ inhal and OEB est (102623a) - To Check Gosens (050324 edk)"/>
    <n v="9013"/>
    <m/>
    <x v="85"/>
    <m/>
    <x v="20"/>
    <x v="107"/>
    <x v="1"/>
    <s v="0.23 mg/m3 4h/day 5 days/week for up to 10 months"/>
    <s v="10 months"/>
    <s v="Lung"/>
    <s v="Inflammation"/>
    <s v="Rat"/>
    <m/>
    <x v="3"/>
    <s v="n"/>
    <n v="0.23"/>
    <m/>
    <m/>
    <s v="mg/m3"/>
    <s v="N"/>
    <s v="N"/>
    <m/>
    <m/>
    <m/>
    <m/>
    <m/>
    <n v="23"/>
    <m/>
    <m/>
    <s v="E"/>
    <x v="4"/>
    <s v=""/>
    <s v="Y"/>
    <m/>
    <x v="0"/>
    <x v="0"/>
    <m/>
    <m/>
    <s v="N"/>
    <n v="5"/>
  </r>
  <r>
    <n v="512"/>
    <x v="0"/>
    <s v="Hadrup et al 2023 DS_28d+ inhal and OEB est (102623a) - To Check Gosens (050324 edk)"/>
    <n v="9015"/>
    <m/>
    <x v="86"/>
    <m/>
    <x v="20"/>
    <x v="107"/>
    <x v="1"/>
    <s v="0.0024 mg/m3 4h/day 5 days/week for 6 months (also 4 weeks and 3 months but same results on neutrophils and genotoxicity)"/>
    <s v="3 months"/>
    <s v="Lung"/>
    <s v="Inflammation"/>
    <s v="Rat"/>
    <m/>
    <x v="3"/>
    <s v="n"/>
    <n v="2.3999999999999998E-3"/>
    <m/>
    <m/>
    <s v="mg/m3"/>
    <s v="N"/>
    <s v="N"/>
    <m/>
    <m/>
    <m/>
    <m/>
    <m/>
    <n v="0.24"/>
    <m/>
    <m/>
    <s v="E(F)"/>
    <x v="4"/>
    <s v=""/>
    <s v="Y"/>
    <m/>
    <x v="0"/>
    <x v="0"/>
    <m/>
    <m/>
    <s v="N"/>
    <n v="5"/>
  </r>
  <r>
    <n v="513"/>
    <x v="1"/>
    <s v="Hadrup et al 2023 DS_28d+ inhal and OEB est (102623a) - To Check Gosens (050324 edk)"/>
    <n v="10001"/>
    <s v="10.1021/es800975u"/>
    <x v="87"/>
    <s v="Y"/>
    <x v="1"/>
    <x v="110"/>
    <x v="1"/>
    <s v="24.1 mg/m3, 40 min/day for 4 weeks"/>
    <s v="4 weeks"/>
    <s v="Lung"/>
    <s v="Inflammation"/>
    <s v="Rat"/>
    <m/>
    <x v="3"/>
    <s v="n"/>
    <n v="24.1"/>
    <m/>
    <m/>
    <s v="mg/m3"/>
    <s v="N*"/>
    <s v="Y"/>
    <m/>
    <m/>
    <m/>
    <m/>
    <m/>
    <n v="803.33333333333337"/>
    <m/>
    <m/>
    <s v="C"/>
    <x v="1"/>
    <s v=""/>
    <m/>
    <m/>
    <x v="0"/>
    <x v="0"/>
    <m/>
    <m/>
    <s v="Y"/>
    <n v="3"/>
  </r>
  <r>
    <n v="514"/>
    <x v="1"/>
    <s v="Hadrup et al 2023 DS_28d+ inhal and OEB est (102623a) - To Check Gosens (050324 edk)"/>
    <n v="10002"/>
    <s v="10.1021/es800975u"/>
    <x v="87"/>
    <s v="Y"/>
    <x v="1"/>
    <x v="110"/>
    <x v="1"/>
    <s v="24.1 mg/m3, 40 min/day for 4 weeks"/>
    <s v="4 weeks"/>
    <s v="Lung"/>
    <s v="Inflammation"/>
    <s v="Rat"/>
    <m/>
    <x v="3"/>
    <s v="n"/>
    <n v="24.1"/>
    <m/>
    <m/>
    <s v="mg/m3"/>
    <s v="N*"/>
    <s v="Y"/>
    <m/>
    <m/>
    <m/>
    <m/>
    <m/>
    <m/>
    <m/>
    <m/>
    <m/>
    <x v="2"/>
    <s v="Y"/>
    <m/>
    <m/>
    <x v="0"/>
    <x v="0"/>
    <m/>
    <m/>
    <s v="Y"/>
    <n v="0"/>
  </r>
  <r>
    <n v="515"/>
    <x v="1"/>
    <s v="Hadrup et al 2023 DS_28d+ inhal and OEB est (102623a) - To Check Gosens (050324 edk)"/>
    <n v="10003"/>
    <s v="10.1021/es800975u"/>
    <x v="87"/>
    <s v="Y"/>
    <x v="1"/>
    <x v="110"/>
    <x v="1"/>
    <s v="24.1 mg/m3, 40 min/day for 4 weeks"/>
    <s v="4 weeks"/>
    <s v="Lung"/>
    <s v="Inflammation"/>
    <s v="Rat"/>
    <m/>
    <x v="3"/>
    <s v="n"/>
    <n v="24.1"/>
    <m/>
    <m/>
    <s v="mg/m3"/>
    <s v="N*"/>
    <s v="Y"/>
    <m/>
    <m/>
    <m/>
    <m/>
    <m/>
    <m/>
    <m/>
    <m/>
    <m/>
    <x v="2"/>
    <s v="Y"/>
    <m/>
    <m/>
    <x v="0"/>
    <x v="0"/>
    <m/>
    <m/>
    <s v="Y"/>
    <n v="0"/>
  </r>
  <r>
    <n v="516"/>
    <x v="1"/>
    <s v="Hadrup et al 2023 DS_28d+ inhal and OEB est (102623a) - To Check Gosens (050324 edk)"/>
    <n v="10004"/>
    <s v="10.1093/toxsci/kfp254"/>
    <x v="88"/>
    <s v="Y"/>
    <x v="1"/>
    <x v="111"/>
    <x v="1"/>
    <s v="10 mg/m3 for 2h, 2h on 4 consecutive days, or 2 h on 4 consecutive days for 4 weeks"/>
    <s v="4 weeks"/>
    <s v="Lung"/>
    <s v="Inflammation"/>
    <s v="Mouse"/>
    <m/>
    <x v="3"/>
    <n v="10"/>
    <s v="n"/>
    <m/>
    <m/>
    <s v="mg/m3"/>
    <s v="N*"/>
    <s v="Y"/>
    <m/>
    <m/>
    <m/>
    <m/>
    <n v="3333.3333333333335"/>
    <m/>
    <m/>
    <s v="B"/>
    <m/>
    <x v="0"/>
    <s v=""/>
    <m/>
    <m/>
    <x v="0"/>
    <x v="0"/>
    <m/>
    <m/>
    <s v="Y"/>
    <n v="2"/>
  </r>
  <r>
    <n v="517"/>
    <x v="1"/>
    <s v="Hadrup et al 2023 DS_28d+ inhal and OEB est (102623a) - To Check Gosens (050324 edk)"/>
    <n v="10009"/>
    <m/>
    <x v="89"/>
    <s v="Y"/>
    <x v="1"/>
    <x v="112"/>
    <x v="1"/>
    <s v="50 mg/m3 for 6h/day 5 days/week for 13 weeks"/>
    <s v="13 weeks"/>
    <s v="Lung"/>
    <s v="Inflammation"/>
    <s v="Rat"/>
    <m/>
    <x v="3"/>
    <s v="n"/>
    <n v="50"/>
    <m/>
    <m/>
    <s v="mg/m3"/>
    <s v="N"/>
    <s v="N"/>
    <m/>
    <m/>
    <m/>
    <m/>
    <m/>
    <n v="5000"/>
    <m/>
    <m/>
    <s v="B"/>
    <x v="0"/>
    <s v=""/>
    <m/>
    <m/>
    <x v="0"/>
    <x v="0"/>
    <m/>
    <m/>
    <s v="Y"/>
    <n v="2"/>
  </r>
  <r>
    <n v="518"/>
    <x v="1"/>
    <s v="Hadrup et al 2023 DS_28d+ inhal and OEB est (102623a) - To Check Gosens (050324 edk)"/>
    <n v="10011"/>
    <s v="10.1080/08958378.2018.1426661"/>
    <x v="90"/>
    <s v="Y"/>
    <x v="1"/>
    <x v="110"/>
    <x v="1"/>
    <s v="0.4 1.4 or 5.4 mg/m3 6h/day 5 days/week in total 20 days of exposure over 28 days"/>
    <s v="28 days"/>
    <s v="Lung"/>
    <s v="Inflammation"/>
    <s v="Rat"/>
    <m/>
    <x v="3"/>
    <n v="5.4"/>
    <s v="n"/>
    <m/>
    <m/>
    <s v="mg/m3"/>
    <s v="N"/>
    <s v="Y"/>
    <m/>
    <m/>
    <m/>
    <m/>
    <n v="1800"/>
    <m/>
    <m/>
    <s v="C"/>
    <m/>
    <x v="1"/>
    <s v=""/>
    <m/>
    <m/>
    <x v="0"/>
    <x v="0"/>
    <m/>
    <m/>
    <s v="Y"/>
    <n v="3"/>
  </r>
  <r>
    <n v="519"/>
    <x v="1"/>
    <s v="Hadrup et al 2023 DS_28d+ inhal and OEB est (102623a) - To Check Gosens (050324 edk)"/>
    <n v="11102"/>
    <m/>
    <x v="91"/>
    <s v="Y"/>
    <x v="1"/>
    <x v="113"/>
    <x v="0"/>
    <s v="1 mg/m3 6h/d 5d/week, for 104 weeks"/>
    <s v="104 weeks"/>
    <s v="Lung"/>
    <s v="Inflammation"/>
    <s v="Rat"/>
    <m/>
    <x v="3"/>
    <s v="n"/>
    <s v="n"/>
    <m/>
    <m/>
    <s v="mg/m3"/>
    <s v="N"/>
    <s v="N"/>
    <s v="N"/>
    <s v="N"/>
    <m/>
    <m/>
    <m/>
    <m/>
    <m/>
    <m/>
    <m/>
    <x v="2"/>
    <s v="Y"/>
    <m/>
    <m/>
    <x v="0"/>
    <x v="0"/>
    <m/>
    <m/>
    <s v="Y"/>
    <n v="0"/>
  </r>
  <r>
    <n v="520"/>
    <x v="1"/>
    <s v="Hadrup et al 2023 DS_28d+ inhal and OEB est (102623a) - To Check Gosens (050324 edk)"/>
    <n v="11103"/>
    <m/>
    <x v="92"/>
    <s v="Y"/>
    <x v="1"/>
    <x v="114"/>
    <x v="0"/>
    <s v="15 mg/m3 6h/ day 5 days per with a total of 20 exposure days"/>
    <s v="20 days"/>
    <s v="Lung"/>
    <s v="Inflammation"/>
    <s v="Rat"/>
    <m/>
    <x v="3"/>
    <s v="n"/>
    <n v="15"/>
    <m/>
    <m/>
    <s v="mg/m3"/>
    <s v="N"/>
    <s v="Y"/>
    <m/>
    <m/>
    <m/>
    <m/>
    <m/>
    <n v="500"/>
    <m/>
    <m/>
    <s v="C"/>
    <x v="1"/>
    <s v=""/>
    <m/>
    <m/>
    <x v="0"/>
    <x v="0"/>
    <m/>
    <m/>
    <s v="Y"/>
    <n v="3"/>
  </r>
  <r>
    <n v="521"/>
    <x v="1"/>
    <s v="Hadrup et al 2023 DS_28d+ inhal and OEB est (102623a) - To Check Gosens (050324 edk)"/>
    <n v="11104"/>
    <m/>
    <x v="92"/>
    <s v="Y"/>
    <x v="1"/>
    <x v="114"/>
    <x v="0"/>
    <s v="15 mg/m3 6h/ day 5 days per with a total of 40 exposure days"/>
    <s v="40 days"/>
    <s v="Lung"/>
    <s v="Inflammation"/>
    <s v="Rat"/>
    <m/>
    <x v="3"/>
    <s v="n"/>
    <s v="*15"/>
    <m/>
    <m/>
    <s v="mg/m3"/>
    <s v="N"/>
    <s v="Y"/>
    <m/>
    <m/>
    <m/>
    <m/>
    <m/>
    <m/>
    <m/>
    <m/>
    <m/>
    <x v="2"/>
    <s v="Y"/>
    <m/>
    <m/>
    <x v="0"/>
    <x v="0"/>
    <m/>
    <m/>
    <s v="Y"/>
    <n v="0"/>
  </r>
  <r>
    <n v="522"/>
    <x v="1"/>
    <s v="Hadrup et al 2023 DS_28d+ inhal and OEB est (102623a) - To Check Gosens (050324 edk)"/>
    <n v="11105"/>
    <m/>
    <x v="92"/>
    <s v="Y"/>
    <x v="1"/>
    <x v="114"/>
    <x v="0"/>
    <s v="15 mg/m3 6h/ day 5 days per with a total of 60 exposure days"/>
    <s v="60 days"/>
    <s v="Lung"/>
    <s v="Inflammation"/>
    <s v="Rat"/>
    <m/>
    <x v="3"/>
    <s v="n"/>
    <s v="*15"/>
    <m/>
    <m/>
    <s v="mg/m3"/>
    <s v="N"/>
    <s v="N*"/>
    <m/>
    <m/>
    <m/>
    <m/>
    <m/>
    <m/>
    <m/>
    <m/>
    <m/>
    <x v="2"/>
    <s v="Y"/>
    <m/>
    <m/>
    <x v="0"/>
    <x v="0"/>
    <m/>
    <m/>
    <s v="Y"/>
    <n v="0"/>
  </r>
  <r>
    <n v="523"/>
    <x v="1"/>
    <s v="Hadrup et al 2023 DS_28d+ inhal and OEB est (102623a) - To Check Gosens (050324 edk)"/>
    <n v="11106"/>
    <m/>
    <x v="93"/>
    <s v="Y"/>
    <x v="1"/>
    <x v="115"/>
    <x v="0"/>
    <s v="15 mg/m3 for 6h/day for up to 116 days"/>
    <s v="116 days"/>
    <s v="Lung"/>
    <s v="Inflammation"/>
    <s v="Rat"/>
    <m/>
    <x v="3"/>
    <s v="n"/>
    <s v="n"/>
    <m/>
    <m/>
    <s v="mg/m3"/>
    <s v="N"/>
    <s v="N"/>
    <m/>
    <m/>
    <m/>
    <m/>
    <m/>
    <m/>
    <m/>
    <m/>
    <m/>
    <x v="2"/>
    <s v="Y"/>
    <m/>
    <m/>
    <x v="0"/>
    <x v="0"/>
    <m/>
    <m/>
    <s v="Y"/>
    <n v="0"/>
  </r>
  <r>
    <n v="524"/>
    <x v="1"/>
    <s v="Hadrup et al 2023 DS_28d+ inhal and OEB est (102623a) - To Check Gosens (050324 edk)"/>
    <n v="11107"/>
    <m/>
    <x v="93"/>
    <s v="Y"/>
    <x v="1"/>
    <x v="115"/>
    <x v="0"/>
    <s v="15 mg/m3 for 6h/day for up to 116 days"/>
    <s v="116 days"/>
    <s v="Lung"/>
    <s v="Inflammation"/>
    <s v="Rat"/>
    <m/>
    <x v="3"/>
    <s v="n"/>
    <s v="n"/>
    <m/>
    <m/>
    <s v="mg/m3"/>
    <s v="N"/>
    <s v="N"/>
    <m/>
    <m/>
    <m/>
    <m/>
    <m/>
    <m/>
    <m/>
    <m/>
    <m/>
    <x v="2"/>
    <s v="Y"/>
    <m/>
    <m/>
    <x v="0"/>
    <x v="0"/>
    <m/>
    <m/>
    <s v="Y"/>
    <n v="0"/>
  </r>
  <r>
    <n v="525"/>
    <x v="1"/>
    <s v="Hadrup et al 2023 DS_28d+ inhal and OEB est (102623a) - To Check Gosens (050324 edk)"/>
    <n v="11108"/>
    <m/>
    <x v="89"/>
    <s v="Y"/>
    <x v="1"/>
    <x v="116"/>
    <x v="0"/>
    <s v="3 mg/m3 for 6h/day 5 days/week for 13 weeks"/>
    <s v="13 weeks"/>
    <s v="Lung"/>
    <s v="Inflammation"/>
    <s v="Rat"/>
    <m/>
    <x v="3"/>
    <s v="n"/>
    <n v="3"/>
    <m/>
    <m/>
    <s v="mg/m3"/>
    <s v="N"/>
    <s v="N"/>
    <m/>
    <m/>
    <m/>
    <m/>
    <m/>
    <n v="300"/>
    <m/>
    <m/>
    <s v="D"/>
    <x v="3"/>
    <s v=""/>
    <m/>
    <m/>
    <x v="0"/>
    <x v="0"/>
    <m/>
    <m/>
    <s v="Y"/>
    <n v="4"/>
  </r>
  <r>
    <n v="526"/>
    <x v="0"/>
    <s v="Hadrup et al 2023 DS_28d+ inhal and OEB est (102623a) - To Check Gosens (050324 edk)"/>
    <n v="11111"/>
    <m/>
    <x v="94"/>
    <m/>
    <x v="1"/>
    <x v="117"/>
    <x v="0"/>
    <s v="15 mg/m3 6h/day 5 days/week for 3, 6 or 12 weeks"/>
    <s v="12 weeks"/>
    <s v="Lung"/>
    <s v="Inflammation"/>
    <s v="Rat"/>
    <m/>
    <x v="3"/>
    <s v="n"/>
    <n v="15"/>
    <m/>
    <m/>
    <s v="mg/m3"/>
    <s v="N"/>
    <s v="N*"/>
    <m/>
    <m/>
    <m/>
    <m/>
    <m/>
    <n v="1500"/>
    <m/>
    <m/>
    <s v="C"/>
    <x v="1"/>
    <s v=""/>
    <s v="Y"/>
    <m/>
    <x v="0"/>
    <x v="0"/>
    <m/>
    <m/>
    <s v="Y"/>
    <n v="3"/>
  </r>
  <r>
    <n v="527"/>
    <x v="1"/>
    <s v="Hadrup et al 2023 DS_28d+ inhal and OEB est (102623a) - To Check Gosens (050324 edk)"/>
    <n v="12001"/>
    <m/>
    <x v="95"/>
    <s v="Y"/>
    <x v="0"/>
    <x v="118"/>
    <x v="1"/>
    <s v="0.5, 2 or 10 mg/m3  6h/day 5 days/week for 13 weeks"/>
    <s v="13 weeks"/>
    <s v="Lung"/>
    <s v="Inflammation"/>
    <s v="Mouse"/>
    <m/>
    <x v="3"/>
    <n v="2"/>
    <n v="10"/>
    <m/>
    <m/>
    <s v="mg/m3"/>
    <s v="N"/>
    <s v="N"/>
    <m/>
    <m/>
    <m/>
    <m/>
    <n v="2000"/>
    <n v="1000"/>
    <m/>
    <s v="C"/>
    <s v="C"/>
    <x v="1"/>
    <s v=""/>
    <m/>
    <m/>
    <x v="0"/>
    <x v="0"/>
    <m/>
    <m/>
    <s v="Y"/>
    <n v="3"/>
  </r>
  <r>
    <n v="528"/>
    <x v="1"/>
    <s v="Hadrup et al 2023 DS_28d+ inhal and OEB est (102623a) - To Check Gosens (050324 edk)"/>
    <n v="12002"/>
    <m/>
    <x v="96"/>
    <s v="Y"/>
    <x v="0"/>
    <x v="118"/>
    <x v="1"/>
    <s v="0.5, 2 or 10 mg/m3  6h/day 5 days/week for 13 weeks"/>
    <s v="13 weeks"/>
    <s v="Lung"/>
    <s v="Inflammation"/>
    <s v="Rat"/>
    <m/>
    <x v="3"/>
    <n v="0.5"/>
    <n v="2"/>
    <m/>
    <m/>
    <s v="mg/m3"/>
    <s v="N"/>
    <s v="N"/>
    <m/>
    <m/>
    <m/>
    <m/>
    <n v="500"/>
    <n v="200"/>
    <m/>
    <s v="C"/>
    <s v="D"/>
    <x v="3"/>
    <s v=""/>
    <m/>
    <m/>
    <x v="0"/>
    <x v="0"/>
    <m/>
    <m/>
    <s v="Y"/>
    <n v="4"/>
  </r>
  <r>
    <n v="529"/>
    <x v="1"/>
    <s v="Hadrup et al 2023 DS_28d+ inhal and OEB est (102623a) - To Check Gosens (050324 edk)"/>
    <n v="12003"/>
    <m/>
    <x v="97"/>
    <s v="Y"/>
    <x v="0"/>
    <x v="118"/>
    <x v="1"/>
    <s v="0.5, 2 or 10 mg/m3  6h/day 5 days/week for 13 weeks"/>
    <s v="13 weeks"/>
    <s v="Lung"/>
    <s v="Inflammation"/>
    <s v="Hamster"/>
    <m/>
    <x v="3"/>
    <n v="10"/>
    <s v="n"/>
    <m/>
    <m/>
    <s v="mg/m3"/>
    <s v="N"/>
    <s v="N"/>
    <m/>
    <m/>
    <m/>
    <m/>
    <n v="10000"/>
    <m/>
    <m/>
    <s v="B"/>
    <m/>
    <x v="0"/>
    <s v=""/>
    <m/>
    <m/>
    <x v="0"/>
    <x v="0"/>
    <m/>
    <m/>
    <s v="Y"/>
    <n v="2"/>
  </r>
  <r>
    <n v="530"/>
    <x v="1"/>
    <s v="Hadrup et al 2023 DS_28d+ inhal and OEB est (102623a) - To Check Gosens (050324 edk)"/>
    <n v="12004"/>
    <m/>
    <x v="98"/>
    <s v="Y"/>
    <x v="0"/>
    <x v="119"/>
    <x v="0"/>
    <s v="10, 50 or 250 mg/m3 for 6h/day 5 days/week for 13 weeks"/>
    <s v="13 weeks"/>
    <s v="Lung"/>
    <s v="Inflammation"/>
    <s v="Mouse"/>
    <m/>
    <x v="3"/>
    <n v="10"/>
    <n v="50"/>
    <m/>
    <m/>
    <s v="mg/m3"/>
    <s v="N"/>
    <s v="N"/>
    <m/>
    <m/>
    <m/>
    <m/>
    <n v="10000"/>
    <n v="5000"/>
    <m/>
    <s v="B"/>
    <s v="B"/>
    <x v="0"/>
    <s v=""/>
    <m/>
    <m/>
    <x v="0"/>
    <x v="0"/>
    <m/>
    <m/>
    <s v="Y"/>
    <n v="2"/>
  </r>
  <r>
    <n v="531"/>
    <x v="1"/>
    <s v="Hadrup et al 2023 DS_28d+ inhal and OEB est (102623a) - To Check Gosens (050324 edk)"/>
    <n v="12005"/>
    <m/>
    <x v="99"/>
    <s v="Y"/>
    <x v="0"/>
    <x v="119"/>
    <x v="0"/>
    <s v="10, 50 or 250 mg/m3 for 6h/day 5 days/week for 13 weeks"/>
    <s v="13 weeks"/>
    <s v="Lung"/>
    <s v="Inflammation"/>
    <s v="Rat"/>
    <m/>
    <x v="3"/>
    <s v="n"/>
    <n v="10"/>
    <m/>
    <m/>
    <s v="mg/m3"/>
    <s v="N"/>
    <s v="N"/>
    <m/>
    <m/>
    <m/>
    <m/>
    <m/>
    <n v="1000"/>
    <m/>
    <m/>
    <s v="C"/>
    <x v="1"/>
    <s v=""/>
    <m/>
    <m/>
    <x v="0"/>
    <x v="0"/>
    <m/>
    <m/>
    <s v="Y"/>
    <n v="3"/>
  </r>
  <r>
    <n v="532"/>
    <x v="1"/>
    <s v="Hadrup et al 2023 DS_28d+ inhal and OEB est (102623a) - To Check Gosens (050324 edk)"/>
    <n v="12006"/>
    <m/>
    <x v="100"/>
    <s v="Y"/>
    <x v="0"/>
    <x v="119"/>
    <x v="0"/>
    <s v="10, 50 or 250 mg/m3 for 6h/day 5 days/week for 13 weeks"/>
    <s v="13 weeks"/>
    <s v="Lung"/>
    <s v="Inflammation"/>
    <s v="Hamster"/>
    <m/>
    <x v="3"/>
    <n v="10"/>
    <n v="50"/>
    <m/>
    <m/>
    <s v="mg/m3"/>
    <s v="N"/>
    <s v="N"/>
    <m/>
    <m/>
    <m/>
    <m/>
    <n v="10000"/>
    <n v="5000"/>
    <m/>
    <s v="B"/>
    <s v="B"/>
    <x v="0"/>
    <s v=""/>
    <m/>
    <m/>
    <x v="0"/>
    <x v="0"/>
    <m/>
    <m/>
    <s v="Y"/>
    <n v="2"/>
  </r>
  <r>
    <n v="533"/>
    <x v="1"/>
    <s v="Hadrup et al 2023 DS_28d+ inhal and OEB est (102623a) - To Check Gosens (050324 edk)"/>
    <n v="12007"/>
    <m/>
    <x v="101"/>
    <s v="Y"/>
    <x v="0"/>
    <x v="120"/>
    <x v="1"/>
    <s v="10 mg/m3 for 2h, 2h on 4 consecutive days, or 2 h on 4 consecutive days for 4 weeks"/>
    <s v="4 weeks"/>
    <s v="Lung"/>
    <s v="Inflammation"/>
    <s v="Mouse"/>
    <m/>
    <x v="3"/>
    <n v="10"/>
    <s v="n"/>
    <m/>
    <m/>
    <s v="mg/m3"/>
    <s v="Y*"/>
    <s v="Y"/>
    <m/>
    <m/>
    <m/>
    <m/>
    <n v="10000"/>
    <m/>
    <m/>
    <m/>
    <m/>
    <x v="2"/>
    <s v="Y"/>
    <m/>
    <m/>
    <x v="0"/>
    <x v="0"/>
    <m/>
    <m/>
    <s v="Y"/>
    <n v="0"/>
  </r>
  <r>
    <n v="534"/>
    <x v="1"/>
    <s v="Hadrup et al 2023 DS_28d+ inhal and OEB est (102623a) - To Check Gosens (050324 edk)"/>
    <n v="12008"/>
    <m/>
    <x v="101"/>
    <s v="Y"/>
    <x v="0"/>
    <x v="121"/>
    <x v="0"/>
    <s v="10 mg/m3 for 2h, 2h on 4 consecutive days, or 2 h on 4 consecutive days for 4 weeks"/>
    <s v="4 weeks"/>
    <s v="Lung"/>
    <s v="Inflammation"/>
    <s v="Mouse"/>
    <m/>
    <x v="3"/>
    <n v="10"/>
    <s v="n"/>
    <m/>
    <m/>
    <s v="mg/m3"/>
    <s v="Y*"/>
    <s v="Y"/>
    <m/>
    <m/>
    <m/>
    <m/>
    <n v="10000"/>
    <m/>
    <m/>
    <m/>
    <m/>
    <x v="2"/>
    <s v="Y"/>
    <m/>
    <m/>
    <x v="0"/>
    <x v="0"/>
    <m/>
    <m/>
    <s v="Y"/>
    <n v="0"/>
  </r>
  <r>
    <n v="535"/>
    <x v="1"/>
    <s v="Hadrup et al 2023 DS_28d+ inhal and OEB est (102623a) - To Check Gosens (050324 edk)"/>
    <n v="12009"/>
    <m/>
    <x v="101"/>
    <s v="Y"/>
    <x v="0"/>
    <x v="122"/>
    <x v="1"/>
    <s v="10 mg/m3 for 2h, 2h on 4 consecutive days, or 2 h on 4 consecutive days for 4 weeks"/>
    <s v="4 weeks"/>
    <s v="Lung"/>
    <s v="Inflammation"/>
    <s v="Mouse"/>
    <m/>
    <x v="3"/>
    <n v="10"/>
    <s v="n"/>
    <m/>
    <m/>
    <s v="mg/m3"/>
    <s v="Y*"/>
    <s v="Y"/>
    <m/>
    <m/>
    <m/>
    <m/>
    <n v="10000"/>
    <m/>
    <m/>
    <m/>
    <m/>
    <x v="2"/>
    <s v="Y"/>
    <m/>
    <m/>
    <x v="0"/>
    <x v="0"/>
    <m/>
    <m/>
    <s v="Y"/>
    <n v="0"/>
  </r>
  <r>
    <n v="536"/>
    <x v="1"/>
    <s v="Hadrup et al 2023 DS_28d+ inhal and OEB est (102623a) - To Check Gosens (050324 edk)"/>
    <n v="12010"/>
    <m/>
    <x v="102"/>
    <s v="Y"/>
    <x v="0"/>
    <x v="121"/>
    <x v="0"/>
    <s v="10 mg/m3 for 2h/day 3 days/week for 4 weeks"/>
    <s v="4 weeks"/>
    <s v="Lung"/>
    <s v="Inflammation"/>
    <s v="Mouse"/>
    <m/>
    <x v="3"/>
    <n v="10"/>
    <s v="n"/>
    <m/>
    <m/>
    <s v="mg/m3"/>
    <s v="Y*"/>
    <s v="Y"/>
    <m/>
    <m/>
    <m/>
    <m/>
    <n v="10000"/>
    <m/>
    <m/>
    <m/>
    <m/>
    <x v="2"/>
    <s v="Y"/>
    <m/>
    <m/>
    <x v="0"/>
    <x v="0"/>
    <m/>
    <m/>
    <s v="Y"/>
    <n v="0"/>
  </r>
  <r>
    <n v="537"/>
    <x v="1"/>
    <s v="Hadrup et al 2023 DS_28d+ inhal and OEB est (102623a) - To Check Gosens (050324 edk)"/>
    <n v="12014"/>
    <m/>
    <x v="103"/>
    <m/>
    <x v="0"/>
    <x v="94"/>
    <x v="0"/>
    <s v="10, 50 or 250 mg/m3 for 6 h/day, 5 days per week for 2 years"/>
    <s v="2 years"/>
    <s v="Lung"/>
    <s v="Inflammation"/>
    <s v="Rat"/>
    <m/>
    <x v="3"/>
    <s v="n"/>
    <s v="n"/>
    <m/>
    <m/>
    <s v="mg/m3"/>
    <s v="N"/>
    <s v="N"/>
    <s v="N"/>
    <s v="N"/>
    <m/>
    <m/>
    <m/>
    <m/>
    <m/>
    <m/>
    <m/>
    <x v="2"/>
    <s v="Y"/>
    <m/>
    <m/>
    <x v="0"/>
    <x v="0"/>
    <m/>
    <m/>
    <s v="Y"/>
    <n v="0"/>
  </r>
  <r>
    <n v="538"/>
    <x v="1"/>
    <s v="Hadrup et al 2023 DS_28d+ inhal and OEB est (102623a) - To Check Gosens (050324 edk)"/>
    <n v="12018"/>
    <m/>
    <x v="46"/>
    <s v="Y"/>
    <x v="0"/>
    <x v="123"/>
    <x v="1"/>
    <s v="18 h/day, 5 days per week for up to 24 months (7.2 mg/m3 for first 4 months and then 14.8 mg/m3 for 4 months, and 9.4 mg/m3 for 16 months) average exposure was 10 mg/m3 for 104 weeks"/>
    <s v="104 weeks"/>
    <s v="Lung"/>
    <s v="Inflammation"/>
    <s v="Rat"/>
    <m/>
    <x v="3"/>
    <s v="n"/>
    <s v="n"/>
    <m/>
    <m/>
    <s v="mg/m3"/>
    <s v="N"/>
    <s v="N"/>
    <m/>
    <m/>
    <m/>
    <m/>
    <m/>
    <m/>
    <m/>
    <m/>
    <m/>
    <x v="2"/>
    <s v="Y"/>
    <m/>
    <m/>
    <x v="0"/>
    <x v="0"/>
    <m/>
    <m/>
    <s v="Y"/>
    <n v="0"/>
  </r>
  <r>
    <n v="539"/>
    <x v="1"/>
    <s v="Hadrup et al 2023 DS_28d+ inhal and OEB est (102623a) - To Check Gosens (050324 edk)"/>
    <n v="12019"/>
    <m/>
    <x v="47"/>
    <s v="Y"/>
    <x v="0"/>
    <x v="123"/>
    <x v="1"/>
    <s v="18 h/day, 5 days per week for up to 24 months (7.2 mg/m3 for first 4 months and then 14.8 mg/m3 for 4 months, and 9.4 mg/m3 for 5.5 months) average exposure was 10,3 mg/m3 for 54 weeks"/>
    <s v="54 weeks"/>
    <s v="Lung"/>
    <s v="Inflammation"/>
    <s v="Mouse"/>
    <m/>
    <x v="3"/>
    <s v="n"/>
    <s v="n"/>
    <m/>
    <m/>
    <s v="mg/m3"/>
    <s v="N"/>
    <s v="N"/>
    <m/>
    <m/>
    <m/>
    <m/>
    <m/>
    <m/>
    <m/>
    <m/>
    <m/>
    <x v="2"/>
    <s v="Y"/>
    <m/>
    <m/>
    <x v="0"/>
    <x v="0"/>
    <m/>
    <m/>
    <s v="Y"/>
    <n v="0"/>
  </r>
  <r>
    <n v="540"/>
    <x v="1"/>
    <s v="Hadrup et al 2023 DS_28d+ inhal and OEB est (102623a) - To Check Gosens (050324 edk)"/>
    <n v="12022"/>
    <m/>
    <x v="104"/>
    <s v="Y"/>
    <x v="0"/>
    <x v="124"/>
    <x v="0"/>
    <s v="16 m2 for  16 h (1 h/day 4 days/week for 4 weeks) {ck if 1 hr/d for 4 wks counts, vs 6 hr/d}"/>
    <s v="4 weeks"/>
    <s v="Lung"/>
    <s v="Inflammation"/>
    <s v="Mouse"/>
    <m/>
    <x v="3"/>
    <n v="16"/>
    <s v="n"/>
    <m/>
    <m/>
    <s v="mg/m3"/>
    <s v="Y*"/>
    <s v="Y"/>
    <s v="N"/>
    <m/>
    <m/>
    <m/>
    <n v="16000"/>
    <m/>
    <m/>
    <m/>
    <m/>
    <x v="2"/>
    <s v="Y"/>
    <m/>
    <m/>
    <x v="0"/>
    <x v="0"/>
    <m/>
    <m/>
    <s v="Y"/>
    <n v="0"/>
  </r>
  <r>
    <n v="541"/>
    <x v="1"/>
    <s v="Hadrup et al 2023 DS_28d+ inhal and OEB est (102623a) - To Check Gosens (050324 edk)"/>
    <n v="12023"/>
    <m/>
    <x v="91"/>
    <s v="Y"/>
    <x v="0"/>
    <x v="125"/>
    <x v="0"/>
    <s v="5 mg/m3 6 h/d 5d/week, for 104 weeks"/>
    <s v="104 weeks"/>
    <s v="Lung"/>
    <s v="Inflammation"/>
    <s v="Rat"/>
    <m/>
    <x v="3"/>
    <s v="n"/>
    <s v="n"/>
    <m/>
    <m/>
    <s v="mg/m3"/>
    <s v="N"/>
    <s v="N"/>
    <s v="N"/>
    <s v="N"/>
    <m/>
    <m/>
    <m/>
    <m/>
    <m/>
    <m/>
    <m/>
    <x v="2"/>
    <s v="Y"/>
    <m/>
    <m/>
    <x v="0"/>
    <x v="0"/>
    <m/>
    <m/>
    <s v="Y"/>
    <n v="0"/>
  </r>
  <r>
    <n v="542"/>
    <x v="0"/>
    <s v="Hadrup et al 2023 DS_28d+ inhal and OEB est (102623a) - To Check Gosens (050324 edk)"/>
    <n v="12024"/>
    <m/>
    <x v="74"/>
    <m/>
    <x v="0"/>
    <x v="126"/>
    <x v="1"/>
    <s v="5, 50 and 250 mg/m3 for 4 weeks 6 h/day 5 days/week"/>
    <s v="4 weeks"/>
    <s v="Lung"/>
    <s v="Inflammation"/>
    <s v="Rat"/>
    <m/>
    <x v="3"/>
    <n v="50"/>
    <n v="250"/>
    <m/>
    <m/>
    <s v="mg/m3"/>
    <s v="N"/>
    <s v="Y"/>
    <m/>
    <m/>
    <m/>
    <m/>
    <n v="16666.666666666668"/>
    <n v="8333.3333333333339"/>
    <m/>
    <s v="B"/>
    <s v="B"/>
    <x v="0"/>
    <s v=""/>
    <s v="Y"/>
    <m/>
    <x v="0"/>
    <x v="0"/>
    <m/>
    <m/>
    <s v="Y"/>
    <n v="2"/>
  </r>
  <r>
    <n v="543"/>
    <x v="1"/>
    <s v="Hadrup et al 2023 DS_28d+ inhal and OEB est (102623a) - To Check Gosens (050324 edk)"/>
    <n v="12025"/>
    <m/>
    <x v="105"/>
    <m/>
    <x v="0"/>
    <x v="127"/>
    <x v="1"/>
    <s v="2, 8 and 32 mg/m3 for 6 h/day, 5 days/week for 26 weeks"/>
    <s v="26 weeks"/>
    <s v="Lung"/>
    <s v="Inflammation"/>
    <s v="Mouse"/>
    <m/>
    <x v="3"/>
    <s v="n"/>
    <s v="n"/>
    <m/>
    <m/>
    <s v="mg/m3"/>
    <s v="N"/>
    <s v="N"/>
    <s v="N"/>
    <s v="N"/>
    <m/>
    <m/>
    <m/>
    <m/>
    <m/>
    <m/>
    <m/>
    <x v="2"/>
    <s v="Y"/>
    <m/>
    <m/>
    <x v="0"/>
    <x v="0"/>
    <m/>
    <m/>
    <s v="Y"/>
    <n v="0"/>
  </r>
  <r>
    <n v="544"/>
    <x v="0"/>
    <s v="Hadrup et al 2023 DS_28d+ inhal and OEB est (102623a) - To Check Gosens (050324 edk)"/>
    <n v="12027"/>
    <m/>
    <x v="106"/>
    <m/>
    <x v="0"/>
    <x v="127"/>
    <x v="1"/>
    <s v="6.3, 12.5, 25 and 50 mg/m3 for 6h/day, 5 days/week for 13 weeks"/>
    <s v="13 weeks"/>
    <s v="Lung"/>
    <s v="Inflammation"/>
    <s v="Rat"/>
    <m/>
    <x v="3"/>
    <n v="12.5"/>
    <n v="25"/>
    <m/>
    <m/>
    <s v="mg/m3"/>
    <s v="N"/>
    <s v="N"/>
    <m/>
    <m/>
    <m/>
    <m/>
    <n v="12500"/>
    <n v="2500"/>
    <m/>
    <s v="B"/>
    <s v="C"/>
    <x v="1"/>
    <s v=""/>
    <s v="Y"/>
    <m/>
    <x v="0"/>
    <x v="0"/>
    <m/>
    <m/>
    <s v="Y"/>
    <n v="3"/>
  </r>
  <r>
    <n v="545"/>
    <x v="1"/>
    <s v="Hadrup et al 2023 DS_28d+ inhal and OEB est (102623a) - To Check Gosens (050324 edk)"/>
    <n v="13002"/>
    <m/>
    <x v="107"/>
    <s v="Y"/>
    <x v="47"/>
    <x v="128"/>
    <x v="1"/>
    <s v="3,5 mg/m3 4 h/day for 13 weeks"/>
    <s v="13 weeks"/>
    <s v="Lung"/>
    <s v="Inflammation"/>
    <s v="Mouse"/>
    <m/>
    <x v="3"/>
    <n v="3.5"/>
    <s v="n"/>
    <m/>
    <m/>
    <s v="mg/m3"/>
    <s v="N"/>
    <s v="N*"/>
    <m/>
    <m/>
    <m/>
    <m/>
    <n v="3500"/>
    <m/>
    <m/>
    <s v="B"/>
    <m/>
    <x v="0"/>
    <s v=""/>
    <m/>
    <m/>
    <x v="0"/>
    <x v="0"/>
    <m/>
    <m/>
    <s v="Y"/>
    <n v="2"/>
  </r>
  <r>
    <n v="546"/>
    <x v="0"/>
    <s v="NOAELs, LOAELs from nanoMeOx searches - AAT 120123"/>
    <n v="1"/>
    <m/>
    <x v="108"/>
    <m/>
    <x v="48"/>
    <x v="129"/>
    <x v="1"/>
    <s v="28 (5d/w) days"/>
    <s v="28 days"/>
    <s v="Lung, BAL"/>
    <s v="PMNs (10^3/uL)"/>
    <s v="Rat"/>
    <s v="Sprague Dawley"/>
    <x v="1"/>
    <m/>
    <n v="0.2"/>
    <m/>
    <m/>
    <s v="mg/m3"/>
    <s v="N"/>
    <s v="Y"/>
    <s v="Y"/>
    <s v="N"/>
    <s v="Divide NOAEL or BMDL by 3;Divide LOAEL by 10;Units conversion needed;"/>
    <s v="NA"/>
    <m/>
    <n v="6.666666666666667"/>
    <m/>
    <m/>
    <s v="band E"/>
    <x v="4"/>
    <m/>
    <s v="Y"/>
    <m/>
    <x v="0"/>
    <x v="0"/>
    <m/>
    <m/>
    <s v="Y"/>
    <n v="5"/>
  </r>
  <r>
    <n v="547"/>
    <x v="1"/>
    <s v="NOAELs, LOAELs from nanoMeOx searches - AAT 120123"/>
    <n v="1"/>
    <m/>
    <x v="108"/>
    <m/>
    <x v="48"/>
    <x v="129"/>
    <x v="1"/>
    <s v="28 (5d/w) days"/>
    <s v="28 days"/>
    <s v="Lung, BAL"/>
    <s v="PMNs (10^3/uL)"/>
    <s v="Rat"/>
    <s v="Sprague Dawley"/>
    <x v="1"/>
    <m/>
    <n v="5"/>
    <m/>
    <m/>
    <s v="mg/m3"/>
    <s v="N"/>
    <s v="Y"/>
    <s v="Y"/>
    <s v="N"/>
    <s v="Divide NOAEL or BMDL by 3;Divide LOAEL by 10;Units conversion needed;"/>
    <s v="NA"/>
    <m/>
    <n v="166.66666666666666"/>
    <m/>
    <m/>
    <s v="band D"/>
    <x v="3"/>
    <m/>
    <m/>
    <m/>
    <x v="0"/>
    <x v="0"/>
    <m/>
    <m/>
    <s v="Y"/>
    <n v="4"/>
  </r>
  <r>
    <n v="548"/>
    <x v="1"/>
    <s v="NOAELs, LOAELs from nanoMeOx searches - AAT 120123"/>
    <n v="2"/>
    <m/>
    <x v="7"/>
    <s v="Y"/>
    <x v="3"/>
    <x v="130"/>
    <x v="1"/>
    <s v="28 (6h/d) days"/>
    <s v="28 days"/>
    <s v="Lung, BAL"/>
    <s v="PMNs (% in BAL), Pulmonary fibrosis in 5/6 mice (histopathology)"/>
    <s v="Mouse"/>
    <s v="CD1"/>
    <x v="1"/>
    <m/>
    <n v="2"/>
    <m/>
    <m/>
    <s v="mg/m3"/>
    <s v="N"/>
    <s v="Y"/>
    <s v="Y"/>
    <s v="N"/>
    <s v="Divide NOAEL or BMDL by 3;Divide LOAEL by 10;Units conversion needed;"/>
    <s v="NA"/>
    <m/>
    <n v="66.666666666666671"/>
    <m/>
    <m/>
    <s v="band D"/>
    <x v="3"/>
    <m/>
    <m/>
    <m/>
    <x v="0"/>
    <x v="0"/>
    <m/>
    <m/>
    <s v="Y"/>
    <n v="4"/>
  </r>
  <r>
    <n v="549"/>
    <x v="0"/>
    <s v="NOAELs, LOAELs from nanoMeOx searches - AAT 120123"/>
    <n v="3"/>
    <m/>
    <x v="109"/>
    <s v="Y"/>
    <x v="3"/>
    <x v="131"/>
    <x v="1"/>
    <s v="4 (6h/d, 5d/w, 4wks) weeks"/>
    <s v="4 weeks"/>
    <s v="Lung, BAL"/>
    <s v="PMNs (cm/uL in BAL)"/>
    <s v="Rat"/>
    <s v="Wistar"/>
    <x v="0"/>
    <n v="0.5"/>
    <n v="5"/>
    <m/>
    <m/>
    <s v="mg/m3"/>
    <s v="N"/>
    <s v="Y"/>
    <s v="N"/>
    <s v="N"/>
    <s v="Divide NOAEL or BMDL by 3;Units conversion needed;"/>
    <s v="NA"/>
    <n v="166.66666666666666"/>
    <m/>
    <m/>
    <s v="band D"/>
    <m/>
    <x v="3"/>
    <m/>
    <s v="Y"/>
    <m/>
    <x v="0"/>
    <x v="0"/>
    <m/>
    <m/>
    <s v="Y"/>
    <n v="4"/>
  </r>
  <r>
    <n v="550"/>
    <x v="1"/>
    <s v="NOAELs, LOAELs from nanoMeOx searches - AAT 120123"/>
    <n v="4"/>
    <m/>
    <x v="110"/>
    <s v="Y"/>
    <x v="3"/>
    <x v="130"/>
    <x v="1"/>
    <s v="4 (6h/d, 5d/w, 4wks) weeks"/>
    <s v="4 weeks"/>
    <s v="Lung, BAL"/>
    <s v="PMNs (x1000 cells/mL and % in BAL)"/>
    <s v="Rat"/>
    <s v="F344"/>
    <x v="1"/>
    <m/>
    <n v="2.09"/>
    <m/>
    <m/>
    <s v="mg/m3"/>
    <s v="N"/>
    <s v="Y"/>
    <s v="Y"/>
    <s v="N"/>
    <s v="Divide NOAEL or BMDL by 3;Divide LOAEL by 10;Units conversion needed;"/>
    <s v="NA"/>
    <m/>
    <n v="69.666666666666671"/>
    <m/>
    <m/>
    <s v="band D"/>
    <x v="3"/>
    <m/>
    <s v="Y"/>
    <m/>
    <x v="0"/>
    <x v="0"/>
    <m/>
    <m/>
    <s v="Y"/>
    <n v="4"/>
  </r>
  <r>
    <n v="551"/>
    <x v="0"/>
    <s v="NOAELs, LOAELs from nanoMeOx searches - AAT 120123"/>
    <n v="5"/>
    <m/>
    <x v="111"/>
    <s v="Y"/>
    <x v="3"/>
    <x v="131"/>
    <x v="1"/>
    <s v="28 days"/>
    <s v="28 days"/>
    <s v="Lung, BAL"/>
    <s v="PMNs (cells/mL and % in BAL)"/>
    <s v="Rat"/>
    <s v="Wistar"/>
    <x v="0"/>
    <n v="1"/>
    <n v="3"/>
    <m/>
    <m/>
    <s v="mg/m3"/>
    <s v="N"/>
    <s v="Y"/>
    <s v="N"/>
    <s v="N"/>
    <s v="Divide NOAEL or BMDL by 3;Units conversion needed;"/>
    <s v="NA"/>
    <n v="333.33333333333331"/>
    <m/>
    <m/>
    <s v="band C"/>
    <m/>
    <x v="1"/>
    <m/>
    <s v="Y"/>
    <m/>
    <x v="0"/>
    <x v="0"/>
    <m/>
    <m/>
    <s v="Y"/>
    <n v="3"/>
  </r>
  <r>
    <n v="552"/>
    <x v="1"/>
    <s v="NOAELs, LOAELs from nanoMeOx searches - AAT 120123"/>
    <n v="5"/>
    <m/>
    <x v="111"/>
    <s v="Y"/>
    <x v="3"/>
    <x v="131"/>
    <x v="1"/>
    <s v="90 days"/>
    <s v="90 days"/>
    <s v="Lung, BAL"/>
    <s v="PMNs (cells/mL and % in BAL)"/>
    <s v="Rat"/>
    <s v="Wistar"/>
    <x v="0"/>
    <n v="0.3"/>
    <n v="1"/>
    <m/>
    <m/>
    <s v="mg/m3"/>
    <s v="N"/>
    <s v="N"/>
    <s v="N"/>
    <s v="N"/>
    <s v="Units conversion needed;"/>
    <s v="NA"/>
    <n v="300"/>
    <m/>
    <m/>
    <s v="band D"/>
    <m/>
    <x v="3"/>
    <m/>
    <s v="Y"/>
    <m/>
    <x v="0"/>
    <x v="0"/>
    <m/>
    <m/>
    <s v="Y"/>
    <n v="4"/>
  </r>
  <r>
    <n v="553"/>
    <x v="0"/>
    <s v="NOAELs, LOAELs from nanoMeOx searches - AAT 120123"/>
    <n v="6"/>
    <m/>
    <x v="112"/>
    <m/>
    <x v="27"/>
    <x v="132"/>
    <x v="1"/>
    <s v="4 (6h/d, 5d/w, 4wks) weeks"/>
    <s v="4 weeks"/>
    <s v="Lung, BAL"/>
    <s v="PMNs (% in BAL), alveolar wall fibrosis (histopathology)"/>
    <s v="Rat"/>
    <s v="Sprague Dawley"/>
    <x v="1"/>
    <m/>
    <n v="1.1000000000000001"/>
    <m/>
    <m/>
    <s v="mg/m3"/>
    <s v="N"/>
    <s v="Y"/>
    <s v="Y"/>
    <s v="N"/>
    <s v="Divide NOAEL or BMDL by 3;Divide LOAEL by 10;Units conversion needed;"/>
    <s v="NA"/>
    <m/>
    <n v="36.666666666666671"/>
    <m/>
    <m/>
    <s v="band D"/>
    <x v="3"/>
    <m/>
    <s v="Y"/>
    <m/>
    <x v="0"/>
    <x v="0"/>
    <m/>
    <m/>
    <s v="Y"/>
    <n v="4"/>
  </r>
  <r>
    <n v="554"/>
    <x v="0"/>
    <s v="NOAELs, LOAELs from nanoMeOx searches - AAT 120123"/>
    <n v="6"/>
    <m/>
    <x v="112"/>
    <m/>
    <x v="27"/>
    <x v="133"/>
    <x v="0"/>
    <s v="4 (6h/d, 5d/w, 4wks) weeks"/>
    <s v="4 weeks"/>
    <s v="Lung, BAL"/>
    <s v="PMNs (% in BAL), alveolar wall fibrosis (histopathology)"/>
    <s v="Rat"/>
    <s v="Sprague Dawley"/>
    <x v="1"/>
    <m/>
    <n v="1.3"/>
    <m/>
    <m/>
    <s v="mg/m3"/>
    <s v="N"/>
    <s v="Y"/>
    <s v="Y"/>
    <s v="N"/>
    <s v="Divide NOAEL or BMDL by 3;Divide LOAEL by 10;Units conversion needed;"/>
    <s v="NA"/>
    <m/>
    <n v="43.333333333333336"/>
    <m/>
    <m/>
    <s v="band D"/>
    <x v="3"/>
    <m/>
    <s v="Y"/>
    <m/>
    <x v="0"/>
    <x v="0"/>
    <m/>
    <m/>
    <s v="Y"/>
    <n v="4"/>
  </r>
  <r>
    <n v="555"/>
    <x v="0"/>
    <s v="NOAELs, LOAELs from nanoMeOx searches - AAT 120123"/>
    <n v="6"/>
    <m/>
    <x v="112"/>
    <m/>
    <x v="27"/>
    <x v="134"/>
    <x v="0"/>
    <s v="4 (6h/d, 5d/w, 4wks) weeks"/>
    <s v="4 weeks"/>
    <s v="Lung, BAL"/>
    <s v="PMNs (% in BAL), alveolar wall fibrosis (histopathology)"/>
    <s v="Rat"/>
    <s v="Sprague Dawley"/>
    <x v="1"/>
    <m/>
    <n v="1.1299999999999999"/>
    <m/>
    <m/>
    <s v="mg/m3"/>
    <s v="N"/>
    <s v="Y"/>
    <s v="Y"/>
    <s v="N"/>
    <s v="Divide NOAEL or BMDL by 3;Divide LOAEL by 10;Units conversion needed;"/>
    <s v="NA"/>
    <m/>
    <n v="37.666666666666664"/>
    <m/>
    <m/>
    <s v="band D"/>
    <x v="3"/>
    <m/>
    <s v="Y"/>
    <m/>
    <x v="0"/>
    <x v="0"/>
    <m/>
    <m/>
    <s v="Y"/>
    <n v="4"/>
  </r>
  <r>
    <n v="556"/>
    <x v="1"/>
    <s v="NOAELs, LOAELs from nanoMeOx searches - AAT 120123"/>
    <n v="7"/>
    <s v="10.1021/es800975u"/>
    <x v="113"/>
    <s v="Y"/>
    <x v="1"/>
    <x v="135"/>
    <x v="1"/>
    <s v="4 (40min/day) weeks"/>
    <s v="4 weeks"/>
    <s v="Lung, BAL"/>
    <s v="PMNs (% in BAL)"/>
    <s v="Rat"/>
    <s v="Sprague Dawley"/>
    <x v="1"/>
    <m/>
    <n v="24.1"/>
    <m/>
    <m/>
    <s v="mg/m3"/>
    <s v="N"/>
    <s v="Y"/>
    <s v="Y"/>
    <s v="N"/>
    <s v="Divide NOAEL or BMDL by 3;Divide LOAEL by 10;Units conversion needed;"/>
    <s v="NA"/>
    <m/>
    <n v="803.33333333333337"/>
    <m/>
    <m/>
    <s v="band C"/>
    <x v="1"/>
    <m/>
    <m/>
    <m/>
    <x v="0"/>
    <x v="0"/>
    <m/>
    <m/>
    <s v="Y"/>
    <n v="3"/>
  </r>
  <r>
    <n v="557"/>
    <x v="1"/>
    <s v="NOAELs, LOAELs from nanoMeOx searches - AAT 120123"/>
    <n v="8"/>
    <m/>
    <x v="114"/>
    <m/>
    <x v="0"/>
    <x v="136"/>
    <x v="1"/>
    <s v="4 (1h/day, 4d/w) weeks"/>
    <s v="4 weeks"/>
    <s v="Lung, BAL"/>
    <s v="PMNs (cells/ high power-field (HPF) in BAL)"/>
    <s v="Rat"/>
    <s v="Outbred Crl:OF1"/>
    <x v="1"/>
    <m/>
    <n v="30"/>
    <m/>
    <m/>
    <s v="mg/m3"/>
    <s v="N"/>
    <s v="Y"/>
    <s v="Y"/>
    <s v="N"/>
    <s v="Divide NOAEL or BMDL by 3;Divide LOAEL by 10;Units conversion needed;"/>
    <s v="NA"/>
    <m/>
    <n v="1000"/>
    <m/>
    <m/>
    <s v="band C"/>
    <x v="1"/>
    <m/>
    <m/>
    <m/>
    <x v="0"/>
    <x v="0"/>
    <m/>
    <m/>
    <s v="Y"/>
    <n v="3"/>
  </r>
  <r>
    <n v="558"/>
    <x v="0"/>
    <s v="NOAELs, LOAELs from nanoMeOx searches - AAT 120123"/>
    <n v="9"/>
    <m/>
    <x v="115"/>
    <s v="Y"/>
    <x v="27"/>
    <x v="132"/>
    <x v="0"/>
    <s v="26 (6h/d, 5d/w) weeks"/>
    <s v="26 weeks"/>
    <s v="Lung"/>
    <s v="Fibrosis of alveolar wall ('severe' histopathlogy score)"/>
    <s v="Rat"/>
    <s v="F344/DuCrlCrlj"/>
    <x v="1"/>
    <m/>
    <n v="0.1"/>
    <m/>
    <m/>
    <s v="mg/m3"/>
    <s v="N"/>
    <s v="N"/>
    <s v="Y"/>
    <s v="N"/>
    <s v="Divide LOAEL by 10;Units conversion needed;"/>
    <s v="NA"/>
    <m/>
    <n v="10"/>
    <m/>
    <m/>
    <s v="band E"/>
    <x v="4"/>
    <m/>
    <m/>
    <m/>
    <x v="2"/>
    <x v="0"/>
    <m/>
    <m/>
    <s v="Y"/>
    <n v="5"/>
  </r>
  <r>
    <n v="559"/>
    <x v="0"/>
    <s v="NOAELs, LOAELs from nanoMeOx searches - AAT 120123"/>
    <n v="9"/>
    <m/>
    <x v="115"/>
    <s v="Y"/>
    <x v="27"/>
    <x v="132"/>
    <x v="0"/>
    <s v="26 (6h/d, 5d/w) weeks"/>
    <s v="26 weeks"/>
    <s v="Lung"/>
    <s v="Fibrosis of alveolar wall ('severe' histopathlogy score)"/>
    <s v="Rat"/>
    <s v="F344/DuCrlCrlj"/>
    <x v="0"/>
    <m/>
    <n v="0.1"/>
    <m/>
    <m/>
    <s v="mg/m3"/>
    <s v="N"/>
    <s v="N"/>
    <s v="Y"/>
    <s v="N"/>
    <s v="Divide LOAEL by 10;Units conversion needed;"/>
    <s v="NA"/>
    <m/>
    <n v="10"/>
    <m/>
    <m/>
    <s v="band E"/>
    <x v="4"/>
    <m/>
    <m/>
    <m/>
    <x v="2"/>
    <x v="0"/>
    <m/>
    <m/>
    <s v="Y"/>
    <n v="5"/>
  </r>
  <r>
    <n v="560"/>
    <x v="0"/>
    <s v="NOAELs, LOAELs from nanoMeOx searches - AAT 120123"/>
    <n v="9"/>
    <m/>
    <x v="115"/>
    <s v="Y"/>
    <x v="27"/>
    <x v="132"/>
    <x v="0"/>
    <s v="104 (6h/d, 5d/w) weeks"/>
    <s v="104 weeks"/>
    <s v="Lung"/>
    <s v="Fibrosis of alveolar wall ('severe' histopathlogy score)"/>
    <s v="Rat"/>
    <s v="F344/DuCrlCrlj"/>
    <x v="1"/>
    <m/>
    <n v="0.01"/>
    <m/>
    <m/>
    <s v="mg/m3"/>
    <s v="N"/>
    <s v="N"/>
    <s v="Y"/>
    <s v="N"/>
    <s v="Divide LOAEL by 10;Units conversion needed;"/>
    <s v="NA"/>
    <m/>
    <n v="1"/>
    <m/>
    <m/>
    <s v="band E"/>
    <x v="4"/>
    <m/>
    <m/>
    <m/>
    <x v="2"/>
    <x v="0"/>
    <m/>
    <m/>
    <s v="Y"/>
    <n v="5"/>
  </r>
  <r>
    <n v="561"/>
    <x v="0"/>
    <s v="NOAELs, LOAELs from nanoMeOx searches - AAT 120123"/>
    <n v="9"/>
    <m/>
    <x v="115"/>
    <s v="Y"/>
    <x v="27"/>
    <x v="132"/>
    <x v="0"/>
    <s v="104 (6h/d, 5d/w) weeks"/>
    <s v="104 weeks"/>
    <s v="Lung"/>
    <s v="Fibrosis of alveolar wall ('severe' histopathlogy score)"/>
    <s v="Rat"/>
    <s v="F344/DuCrlCrlj"/>
    <x v="0"/>
    <m/>
    <n v="0.01"/>
    <m/>
    <m/>
    <s v="mg/m3"/>
    <s v="N"/>
    <s v="N"/>
    <s v="Y"/>
    <s v="N"/>
    <s v="Divide LOAEL by 10;Units conversion needed;"/>
    <s v="NA"/>
    <m/>
    <n v="1"/>
    <m/>
    <m/>
    <s v="band E"/>
    <x v="4"/>
    <m/>
    <m/>
    <m/>
    <x v="2"/>
    <x v="0"/>
    <m/>
    <m/>
    <s v="Y"/>
    <n v="5"/>
  </r>
  <r>
    <n v="562"/>
    <x v="1"/>
    <s v="NOAELs, LOAELs from nanoMeOx searches - AAT 120123"/>
    <n v="10"/>
    <m/>
    <x v="116"/>
    <s v="Y"/>
    <x v="0"/>
    <x v="137"/>
    <x v="1"/>
    <s v="4 (2h/d, 4d/w) weeks"/>
    <s v="4 weeks"/>
    <s v="Lung, BAL"/>
    <s v="PMNs (% of BAL cells)"/>
    <s v="Mouse"/>
    <s v="BALB/c/Sca"/>
    <x v="0"/>
    <m/>
    <n v="10"/>
    <m/>
    <m/>
    <s v="mg/m3"/>
    <s v="N"/>
    <s v="Y"/>
    <s v="Y"/>
    <s v="N"/>
    <s v="Divide NOAEL or BMDL by 3;Divide LOAEL by 10;Units conversion needed;"/>
    <s v="NA"/>
    <m/>
    <n v="333.33333333333331"/>
    <m/>
    <m/>
    <s v="band C"/>
    <x v="1"/>
    <m/>
    <m/>
    <m/>
    <x v="0"/>
    <x v="0"/>
    <m/>
    <m/>
    <s v="Y"/>
    <n v="3"/>
  </r>
  <r>
    <n v="563"/>
    <x v="1"/>
    <s v="NOAELs, LOAELs from nanoMeOx searches - AAT 120123"/>
    <n v="11"/>
    <m/>
    <x v="117"/>
    <s v="Y"/>
    <x v="17"/>
    <x v="138"/>
    <x v="1"/>
    <s v="3 (4h/d, 5d/w) months"/>
    <s v="3 months"/>
    <s v="Lung, BAL"/>
    <s v="PMNs (#x10^6 in BAL)"/>
    <s v="Rat"/>
    <s v="Outbred white"/>
    <x v="0"/>
    <m/>
    <n v="1.1399999999999999"/>
    <m/>
    <m/>
    <s v="mg/m3"/>
    <s v="N"/>
    <s v="N"/>
    <s v="Y"/>
    <s v="N"/>
    <s v="Divide LOAEL by 10;Units conversion needed;"/>
    <s v="NA"/>
    <m/>
    <n v="38"/>
    <m/>
    <m/>
    <s v="band D"/>
    <x v="3"/>
    <m/>
    <s v="Y"/>
    <m/>
    <x v="0"/>
    <x v="0"/>
    <m/>
    <m/>
    <s v="N"/>
    <n v="4"/>
  </r>
  <r>
    <n v="564"/>
    <x v="0"/>
    <s v="NOAELs, LOAELs from nanoMeOx searches - AAT 120123"/>
    <n v="12"/>
    <m/>
    <x v="118"/>
    <m/>
    <x v="48"/>
    <x v="139"/>
    <x v="1"/>
    <s v="4 (4h/d, 5d/w) weeks"/>
    <s v="4 weeks"/>
    <s v="Lung, BAL"/>
    <s v="PMNs (#x10^3/mouse in BAL)"/>
    <s v="Mouse"/>
    <s v="C57BL/6 J"/>
    <x v="1"/>
    <n v="3.3"/>
    <m/>
    <m/>
    <m/>
    <s v="mg/m3"/>
    <s v="N"/>
    <s v="Y"/>
    <s v="N"/>
    <s v="N"/>
    <s v="Divide NOAEL or BMDL by 3;Units conversion needed;"/>
    <s v="NA"/>
    <n v="1099.9999999999998"/>
    <m/>
    <m/>
    <s v="band C"/>
    <m/>
    <x v="1"/>
    <m/>
    <s v="Y"/>
    <m/>
    <x v="0"/>
    <x v="0"/>
    <m/>
    <m/>
    <s v="Y"/>
    <n v="3"/>
  </r>
  <r>
    <n v="565"/>
    <x v="0"/>
    <s v="NOAELs, LOAELs from nanoMeOx searches - AAT 120123"/>
    <n v="13"/>
    <s v="10.1080/08958378.2018.1426661"/>
    <x v="119"/>
    <s v="Y"/>
    <x v="1"/>
    <x v="140"/>
    <x v="1"/>
    <s v="4 (6h/d, 5d/w) weeks"/>
    <s v="4 weeks"/>
    <s v="Lung, BAL"/>
    <s v="PMNs (#x10^6/mL in BAL)"/>
    <s v="Rat"/>
    <s v="Sprague Dawley"/>
    <x v="1"/>
    <n v="5.4"/>
    <m/>
    <m/>
    <m/>
    <s v="mg/m3"/>
    <s v="N"/>
    <s v="Y"/>
    <s v="N"/>
    <s v="N"/>
    <s v="Divide NOAEL or BMDL by 3;Units conversion needed;"/>
    <s v="NA"/>
    <n v="1800"/>
    <m/>
    <m/>
    <s v="band C"/>
    <m/>
    <x v="1"/>
    <m/>
    <s v="Y"/>
    <m/>
    <x v="0"/>
    <x v="0"/>
    <m/>
    <m/>
    <s v="Y"/>
    <n v="3"/>
  </r>
  <r>
    <n v="566"/>
    <x v="0"/>
    <s v="NOAELs, LOAELs from nanoMeOx searches - AAT 120123"/>
    <n v="14"/>
    <m/>
    <x v="120"/>
    <s v="Y"/>
    <x v="47"/>
    <x v="141"/>
    <x v="1"/>
    <s v="13 (4h/day) weeks"/>
    <s v="13 weeks"/>
    <s v="Lung, BAL"/>
    <s v="PMNs (#x10^3/mouse in BAL)"/>
    <s v="Mouse"/>
    <s v="C57BL/6"/>
    <x v="1"/>
    <n v="3.3"/>
    <m/>
    <m/>
    <m/>
    <s v="mg/m3"/>
    <s v="N"/>
    <s v="N"/>
    <s v="N"/>
    <s v="N"/>
    <s v="Units conversion needed;"/>
    <s v="NA"/>
    <n v="3300"/>
    <m/>
    <m/>
    <s v="band B"/>
    <m/>
    <x v="0"/>
    <m/>
    <s v="Y"/>
    <m/>
    <x v="0"/>
    <x v="0"/>
    <m/>
    <m/>
    <s v="Y"/>
    <n v="2"/>
  </r>
  <r>
    <n v="567"/>
    <x v="1"/>
    <s v="NOAELs, LOAELs from nanoMeOx searches - AAT 120123"/>
    <n v="15"/>
    <s v="https://doi.org/10.1016/j.tox.2017.04.010"/>
    <x v="121"/>
    <m/>
    <x v="1"/>
    <x v="142"/>
    <x v="1"/>
    <s v="3 (4h/d, 5d/w) months"/>
    <s v="3 months"/>
    <s v="Lung"/>
    <s v="Absolute hydroxyproline content of lungs (ug, lung)"/>
    <s v="Rat"/>
    <s v="Outbred white"/>
    <x v="0"/>
    <m/>
    <n v="2.6"/>
    <m/>
    <m/>
    <s v="mg/m3"/>
    <s v="N"/>
    <s v="N"/>
    <s v="Y"/>
    <s v="N"/>
    <s v="Divide LOAEL by 10;Units conversion needed;"/>
    <s v="NA"/>
    <m/>
    <n v="260"/>
    <m/>
    <m/>
    <s v="band D"/>
    <x v="3"/>
    <m/>
    <m/>
    <m/>
    <x v="2"/>
    <x v="0"/>
    <m/>
    <m/>
    <s v="Y"/>
    <n v="4"/>
  </r>
  <r>
    <n v="568"/>
    <x v="1"/>
    <s v="NOAELs, LOAELs from nanoMeOx searches - AAT 120123"/>
    <n v="16"/>
    <m/>
    <x v="122"/>
    <m/>
    <x v="48"/>
    <x v="143"/>
    <x v="1"/>
    <s v="35 days"/>
    <s v="4 weeks"/>
    <s v="Lung, BAL"/>
    <s v="PMNs (#x10^4/lung in BAL)"/>
    <s v="Rat"/>
    <s v="Wistar"/>
    <x v="1"/>
    <n v="3"/>
    <n v="28"/>
    <m/>
    <m/>
    <s v="mg/m3"/>
    <s v="N"/>
    <s v="Y"/>
    <s v="N"/>
    <s v="N"/>
    <s v="Divide NOAEL or BMDL by 3;Units conversion needed;"/>
    <s v="NA"/>
    <n v="1000"/>
    <m/>
    <m/>
    <s v="band C"/>
    <m/>
    <x v="1"/>
    <m/>
    <m/>
    <m/>
    <x v="0"/>
    <x v="1"/>
    <m/>
    <m/>
    <s v="N"/>
    <n v="3"/>
  </r>
  <r>
    <n v="569"/>
    <x v="1"/>
    <s v="NOAELs, LOAELs from nanoMeOx searches - AAT 120123"/>
    <n v="16"/>
    <m/>
    <x v="122"/>
    <m/>
    <x v="48"/>
    <x v="143"/>
    <x v="1"/>
    <s v="56 days"/>
    <s v="4 weeks"/>
    <s v="Lung, BAL"/>
    <s v="PMNs (#x10^4/lung in BAL)"/>
    <s v="Rat"/>
    <s v="Wistar"/>
    <x v="1"/>
    <n v="3"/>
    <n v="28"/>
    <m/>
    <m/>
    <s v="mg/m3"/>
    <s v="N"/>
    <s v="Y"/>
    <s v="N"/>
    <s v="N"/>
    <s v="Divide NOAEL or BMDL by 3;Units conversion needed;"/>
    <s v="NA"/>
    <n v="1000"/>
    <m/>
    <m/>
    <s v="band C"/>
    <m/>
    <x v="1"/>
    <m/>
    <m/>
    <m/>
    <x v="0"/>
    <x v="1"/>
    <m/>
    <m/>
    <s v="N"/>
    <n v="3"/>
  </r>
  <r>
    <n v="570"/>
    <x v="1"/>
    <s v="NOAELs, LOAELs from nanoMeOx searches - AAT 120123"/>
    <n v="16"/>
    <m/>
    <x v="122"/>
    <m/>
    <x v="48"/>
    <x v="143"/>
    <x v="1"/>
    <s v="113 days"/>
    <s v="4 weeks"/>
    <s v="Lung, BAL"/>
    <s v="PMNs (#x10^4/lung in BAL)"/>
    <s v="Rat"/>
    <s v="Wistar"/>
    <x v="1"/>
    <n v="3"/>
    <n v="28"/>
    <m/>
    <m/>
    <s v="mg/m3"/>
    <s v="N"/>
    <s v="N"/>
    <s v="N"/>
    <s v="N"/>
    <s v="Units conversion needed;"/>
    <s v="NA"/>
    <n v="3000"/>
    <m/>
    <m/>
    <s v="band C"/>
    <m/>
    <x v="1"/>
    <m/>
    <m/>
    <m/>
    <x v="0"/>
    <x v="1"/>
    <m/>
    <m/>
    <s v="N"/>
    <n v="3"/>
  </r>
  <r>
    <n v="571"/>
    <x v="1"/>
    <s v="NOAELs, LOAELs from nanoMeOx searches - AAT 120123"/>
    <n v="16"/>
    <m/>
    <x v="122"/>
    <m/>
    <x v="48"/>
    <x v="143"/>
    <x v="1"/>
    <s v="35 days"/>
    <s v="4 weeks"/>
    <s v="Lung, BAL"/>
    <s v="PMNs (#x10^4/lung in BAL)"/>
    <s v="Rat"/>
    <s v="Wistar"/>
    <x v="1"/>
    <n v="3"/>
    <n v="28"/>
    <m/>
    <m/>
    <s v="mg/m3"/>
    <s v="N"/>
    <s v="Y"/>
    <s v="N"/>
    <s v="N"/>
    <s v="Divide NOAEL or BMDL by 3;Units conversion needed;"/>
    <s v="NA"/>
    <n v="1000"/>
    <m/>
    <m/>
    <s v="band C"/>
    <m/>
    <x v="1"/>
    <m/>
    <m/>
    <m/>
    <x v="0"/>
    <x v="1"/>
    <m/>
    <m/>
    <s v="N"/>
    <n v="3"/>
  </r>
  <r>
    <n v="572"/>
    <x v="1"/>
    <s v="NOAELs, LOAELs from nanoMeOx searches - AAT 120123"/>
    <n v="16"/>
    <m/>
    <x v="122"/>
    <m/>
    <x v="48"/>
    <x v="143"/>
    <x v="1"/>
    <s v="56 days"/>
    <s v="4 weeks"/>
    <s v="Lung, BAL"/>
    <s v="PMNs (#x10^4/lung in BAL)"/>
    <s v="Rat"/>
    <s v="Wistar"/>
    <x v="1"/>
    <n v="3"/>
    <n v="28"/>
    <m/>
    <m/>
    <s v="mg/m3"/>
    <s v="N"/>
    <s v="Y"/>
    <s v="N"/>
    <s v="N"/>
    <s v="Divide NOAEL or BMDL by 3;Units conversion needed;"/>
    <s v="NA"/>
    <n v="1000"/>
    <m/>
    <m/>
    <s v="band C"/>
    <m/>
    <x v="1"/>
    <m/>
    <m/>
    <m/>
    <x v="0"/>
    <x v="1"/>
    <m/>
    <m/>
    <s v="N"/>
    <n v="3"/>
  </r>
  <r>
    <n v="573"/>
    <x v="1"/>
    <s v="NOAELs, LOAELs from nanoMeOx searches - AAT 120123"/>
    <n v="16"/>
    <m/>
    <x v="122"/>
    <m/>
    <x v="48"/>
    <x v="143"/>
    <x v="1"/>
    <s v="113 days"/>
    <s v="4 weeks"/>
    <s v="Lung, BAL"/>
    <s v="PMNs (#x10^4/lung in BAL)"/>
    <s v="Rat"/>
    <s v="Wistar"/>
    <x v="1"/>
    <n v="3"/>
    <n v="28"/>
    <m/>
    <m/>
    <s v="mg/m3"/>
    <s v="N"/>
    <s v="N"/>
    <s v="N"/>
    <s v="N"/>
    <s v="Units conversion needed;"/>
    <s v="NA"/>
    <n v="3000"/>
    <m/>
    <m/>
    <s v="band C"/>
    <m/>
    <x v="1"/>
    <m/>
    <m/>
    <m/>
    <x v="0"/>
    <x v="1"/>
    <m/>
    <m/>
    <s v="N"/>
    <n v="3"/>
  </r>
  <r>
    <n v="574"/>
    <x v="1"/>
    <s v="NOAELs, LOAELs from nanoMeOx searches - AAT 120123"/>
    <n v="16"/>
    <m/>
    <x v="122"/>
    <m/>
    <x v="17"/>
    <x v="18"/>
    <x v="0"/>
    <s v="36 days"/>
    <s v="4 weeks"/>
    <s v="Lung, BAL"/>
    <s v="PMNs (#x10^4/lung in BAL)"/>
    <s v="Rat"/>
    <s v="Wistar"/>
    <x v="1"/>
    <n v="20"/>
    <n v="50"/>
    <m/>
    <m/>
    <s v="mg/m3"/>
    <s v="N"/>
    <s v="Y"/>
    <s v="N"/>
    <s v="N"/>
    <s v="Divide NOAEL or BMDL by 3;Units conversion needed;"/>
    <s v="NA"/>
    <n v="6666.666666666667"/>
    <m/>
    <m/>
    <s v="band B"/>
    <m/>
    <x v="0"/>
    <m/>
    <m/>
    <m/>
    <x v="0"/>
    <x v="1"/>
    <m/>
    <m/>
    <s v="N"/>
    <n v="2"/>
  </r>
  <r>
    <n v="575"/>
    <x v="1"/>
    <s v="NOAELs, LOAELs from nanoMeOx searches - AAT 120123"/>
    <n v="16"/>
    <m/>
    <x v="122"/>
    <m/>
    <x v="17"/>
    <x v="18"/>
    <x v="0"/>
    <s v="85 days"/>
    <s v="4 weeks"/>
    <s v="Lung, BAL"/>
    <s v="PMNs (#x10^4/lung in BAL)"/>
    <s v="Rat"/>
    <s v="Wistar"/>
    <x v="1"/>
    <n v="50"/>
    <n v="100"/>
    <m/>
    <m/>
    <s v="mg/m3"/>
    <s v="N"/>
    <s v="Y"/>
    <s v="N"/>
    <s v="N"/>
    <s v="Divide NOAEL or BMDL by 3;Units conversion needed;"/>
    <s v="NA"/>
    <n v="16666.666666666668"/>
    <m/>
    <m/>
    <s v="band B"/>
    <m/>
    <x v="0"/>
    <m/>
    <m/>
    <m/>
    <x v="0"/>
    <x v="1"/>
    <m/>
    <m/>
    <s v="N"/>
    <n v="2"/>
  </r>
  <r>
    <n v="576"/>
    <x v="1"/>
    <s v="NOAELs, LOAELs from nanoMeOx searches - AAT 120123"/>
    <n v="16"/>
    <m/>
    <x v="122"/>
    <m/>
    <x v="17"/>
    <x v="18"/>
    <x v="0"/>
    <s v="197 days"/>
    <s v="4 weeks"/>
    <s v="Lung, BAL"/>
    <s v="PMNs (#x10^4/lung in BAL)"/>
    <s v="Rat"/>
    <s v="Wistar"/>
    <x v="1"/>
    <n v="50"/>
    <n v="100"/>
    <m/>
    <m/>
    <s v="mg/m3"/>
    <s v="N"/>
    <s v="N"/>
    <s v="N"/>
    <s v="N"/>
    <s v="Units conversion needed;"/>
    <s v="NA"/>
    <n v="50000"/>
    <m/>
    <m/>
    <s v="band A"/>
    <m/>
    <x v="6"/>
    <m/>
    <m/>
    <m/>
    <x v="0"/>
    <x v="1"/>
    <m/>
    <m/>
    <s v="N"/>
    <n v="1"/>
  </r>
  <r>
    <n v="577"/>
    <x v="0"/>
    <s v="Gosens 2014 OEB determination.xlsx"/>
    <n v="1"/>
    <m/>
    <x v="123"/>
    <m/>
    <x v="3"/>
    <x v="95"/>
    <x v="1"/>
    <s v="28 days"/>
    <s v="28 days"/>
    <s v="Lung"/>
    <s v="PMN%"/>
    <s v="Rat"/>
    <s v="Wistar"/>
    <x v="1"/>
    <s v="na"/>
    <n v="1.2"/>
    <m/>
    <n v="0.73014155092299637"/>
    <s v="mg/m3"/>
    <s v="N"/>
    <s v="Y"/>
    <s v="Y"/>
    <s v="N"/>
    <s v="Divide NOAEL or BMDL by 3;Divide LOAEL by 10;Units conversion needed;"/>
    <n v="243.38051697433212"/>
    <s v="na"/>
    <n v="40"/>
    <s v="band D"/>
    <s v="na"/>
    <s v="band D"/>
    <x v="3"/>
    <m/>
    <s v="Y"/>
    <m/>
    <x v="0"/>
    <x v="0"/>
    <m/>
    <m/>
    <s v="Y"/>
    <n v="4"/>
  </r>
  <r>
    <n v="578"/>
    <x v="0"/>
    <s v="Gosens 2014 OEB determination.xlsx"/>
    <n v="2"/>
    <m/>
    <x v="123"/>
    <m/>
    <x v="3"/>
    <x v="95"/>
    <x v="1"/>
    <s v="28 days"/>
    <s v="28 days"/>
    <s v="Lung"/>
    <s v="PMN%"/>
    <s v="Rat"/>
    <s v="Wistar"/>
    <x v="0"/>
    <s v="na"/>
    <n v="1.2"/>
    <m/>
    <n v="0.19944756501927841"/>
    <s v="mg/m3"/>
    <s v="N"/>
    <s v="Y"/>
    <s v="Y"/>
    <s v="N"/>
    <s v="Divide NOAEL or BMDL by 3;Divide LOAEL by 10;Units conversion needed;"/>
    <n v="66.482521673092805"/>
    <s v="na"/>
    <n v="40"/>
    <s v="band D"/>
    <s v="na"/>
    <s v="band D"/>
    <x v="3"/>
    <m/>
    <s v="Y"/>
    <m/>
    <x v="0"/>
    <x v="0"/>
    <m/>
    <m/>
    <s v="Y"/>
    <n v="4"/>
  </r>
  <r>
    <n v="579"/>
    <x v="0"/>
    <s v="Gosens 2014 OEB determination.xlsx"/>
    <n v="3"/>
    <m/>
    <x v="123"/>
    <m/>
    <x v="3"/>
    <x v="96"/>
    <x v="1"/>
    <s v="28 days"/>
    <s v="28 days"/>
    <s v="Lung"/>
    <s v="PMN%"/>
    <s v="Rat"/>
    <s v="Wistar"/>
    <x v="1"/>
    <s v="na"/>
    <n v="2.5"/>
    <m/>
    <n v="2.4232615171682084"/>
    <s v="mg/m3"/>
    <s v="N"/>
    <s v="Y"/>
    <s v="Y"/>
    <s v="N"/>
    <s v="Divide NOAEL or BMDL by 3;Divide LOAEL by 10;Units conversion needed;"/>
    <n v="807.75383905606941"/>
    <s v="na"/>
    <n v="83.333333333333329"/>
    <s v="band C"/>
    <s v="na"/>
    <s v="band D"/>
    <x v="3"/>
    <m/>
    <s v="Y"/>
    <m/>
    <x v="0"/>
    <x v="0"/>
    <m/>
    <m/>
    <s v="Y"/>
    <n v="4"/>
  </r>
  <r>
    <n v="580"/>
    <x v="0"/>
    <s v="Gosens 2014 OEB determination.xlsx"/>
    <n v="4"/>
    <m/>
    <x v="123"/>
    <m/>
    <x v="3"/>
    <x v="96"/>
    <x v="1"/>
    <s v="28 days"/>
    <s v="28 days"/>
    <s v="Lung"/>
    <s v="PMN%"/>
    <s v="Rat"/>
    <s v="Wistar"/>
    <x v="0"/>
    <s v="na"/>
    <n v="2.5"/>
    <m/>
    <n v="0.394873571506833"/>
    <s v="mg/m3"/>
    <s v="N"/>
    <s v="Y"/>
    <s v="Y"/>
    <s v="N"/>
    <s v="Divide NOAEL or BMDL by 3;Divide LOAEL by 10;Units conversion needed;"/>
    <n v="131.624523835611"/>
    <s v="na"/>
    <n v="83.333333333333329"/>
    <s v="band D"/>
    <s v="na"/>
    <s v="band D"/>
    <x v="3"/>
    <m/>
    <s v="Y"/>
    <m/>
    <x v="0"/>
    <x v="0"/>
    <m/>
    <m/>
    <s v="Y"/>
    <n v="4"/>
  </r>
  <r>
    <n v="581"/>
    <x v="0"/>
    <s v="Gosens 2014 OEB determination.xlsx"/>
    <n v="5"/>
    <m/>
    <x v="123"/>
    <m/>
    <x v="3"/>
    <x v="60"/>
    <x v="0"/>
    <s v="28 days"/>
    <s v="28 days"/>
    <s v="Lung"/>
    <s v="PMN%"/>
    <s v="Rat"/>
    <s v="Wistar"/>
    <x v="1"/>
    <s v="na"/>
    <n v="5.9"/>
    <m/>
    <n v="3.208090330633893"/>
    <s v="mg/m3"/>
    <s v="N"/>
    <s v="Y"/>
    <s v="Y"/>
    <s v="N"/>
    <s v="Divide NOAEL or BMDL by 3;Divide LOAEL by 10;Units conversion needed;"/>
    <n v="1069.3634435446311"/>
    <s v="na"/>
    <n v="196.66666666666669"/>
    <s v="band C"/>
    <s v="na"/>
    <s v="band D"/>
    <x v="3"/>
    <m/>
    <s v="Y"/>
    <m/>
    <x v="0"/>
    <x v="0"/>
    <m/>
    <m/>
    <s v="Y"/>
    <n v="4"/>
  </r>
  <r>
    <n v="582"/>
    <x v="0"/>
    <s v="Gosens 2014 OEB determination.xlsx"/>
    <n v="6"/>
    <m/>
    <x v="123"/>
    <m/>
    <x v="3"/>
    <x v="60"/>
    <x v="0"/>
    <s v="28 days"/>
    <s v="28 days"/>
    <s v="Lung"/>
    <s v="PMN%"/>
    <s v="Rat"/>
    <s v="Wistar"/>
    <x v="0"/>
    <s v="na"/>
    <n v="5.7"/>
    <m/>
    <n v="2.9424320160193158"/>
    <s v="mg/m3"/>
    <s v="N"/>
    <s v="Y"/>
    <s v="Y"/>
    <s v="N"/>
    <s v="Divide NOAEL or BMDL by 3;Divide LOAEL by 10;Units conversion needed;"/>
    <n v="980.81067200643861"/>
    <s v="na"/>
    <n v="190.00000000000003"/>
    <s v="band C"/>
    <s v="na"/>
    <s v="band D"/>
    <x v="3"/>
    <m/>
    <s v="Y"/>
    <m/>
    <x v="0"/>
    <x v="0"/>
    <m/>
    <m/>
    <s v="Y"/>
    <n v="4"/>
  </r>
  <r>
    <n v="584"/>
    <x v="1"/>
    <s v="oecd_bands_v1"/>
    <n v="200008"/>
    <m/>
    <x v="22"/>
    <m/>
    <x v="3"/>
    <x v="60"/>
    <x v="0"/>
    <s v="28 days"/>
    <s v="28 days"/>
    <s v="Lung"/>
    <s v="Inflammation"/>
    <s v="Rat"/>
    <s v="Wistar (Clr:WI(WU))"/>
    <x v="0"/>
    <m/>
    <n v="5.9"/>
    <m/>
    <m/>
    <s v="mg/m3"/>
    <s v="N"/>
    <s v="Y"/>
    <m/>
    <m/>
    <m/>
    <m/>
    <m/>
    <n v="590"/>
    <m/>
    <m/>
    <m/>
    <x v="1"/>
    <s v=""/>
    <s v="Y"/>
    <m/>
    <x v="0"/>
    <x v="0"/>
    <m/>
    <m/>
    <s v="Y"/>
    <n v="3"/>
  </r>
  <r>
    <n v="585"/>
    <x v="1"/>
    <s v="oecd_bands_v1"/>
    <n v="200009"/>
    <m/>
    <x v="23"/>
    <m/>
    <x v="3"/>
    <x v="61"/>
    <x v="1"/>
    <s v="90 days"/>
    <s v="90 days"/>
    <s v="Lung"/>
    <s v="Inflammation"/>
    <s v="Rat"/>
    <s v="Wistar (Clr:WI(WU))"/>
    <x v="0"/>
    <m/>
    <n v="1.2"/>
    <m/>
    <m/>
    <s v="mg/m3"/>
    <s v="N"/>
    <s v="N"/>
    <m/>
    <m/>
    <m/>
    <m/>
    <m/>
    <n v="120"/>
    <m/>
    <m/>
    <m/>
    <x v="3"/>
    <s v=""/>
    <s v="Y"/>
    <m/>
    <x v="0"/>
    <x v="0"/>
    <m/>
    <m/>
    <s v="Y"/>
    <n v="4"/>
  </r>
  <r>
    <n v="586"/>
    <x v="1"/>
    <s v="oecd_bands_v1"/>
    <n v="200010"/>
    <m/>
    <x v="24"/>
    <m/>
    <x v="3"/>
    <x v="62"/>
    <x v="1"/>
    <s v="90 days"/>
    <s v="90 days"/>
    <s v="Lung"/>
    <s v="Inflammation"/>
    <s v="Rat"/>
    <s v="Wistar (Clr:WI(WU))"/>
    <x v="0"/>
    <m/>
    <n v="2.5"/>
    <m/>
    <m/>
    <s v="mg/m3"/>
    <s v="N"/>
    <s v="N"/>
    <m/>
    <m/>
    <m/>
    <m/>
    <m/>
    <n v="250"/>
    <m/>
    <m/>
    <m/>
    <x v="3"/>
    <s v=""/>
    <s v="Y"/>
    <m/>
    <x v="0"/>
    <x v="0"/>
    <m/>
    <m/>
    <s v="Y"/>
    <n v="4"/>
  </r>
  <r>
    <n v="587"/>
    <x v="0"/>
    <s v="oecd_bands_v1"/>
    <n v="200011"/>
    <m/>
    <x v="25"/>
    <m/>
    <x v="3"/>
    <x v="63"/>
    <x v="1"/>
    <s v="90 days"/>
    <s v="90 days"/>
    <s v="Lung"/>
    <s v="Inflammation"/>
    <s v="Mouse"/>
    <s v="ApoE(-/-) (B6.129P2-Apoetm1Unc N11, Taconic,Denmark)"/>
    <x v="0"/>
    <n v="1.7"/>
    <m/>
    <m/>
    <m/>
    <s v="mg/m3"/>
    <s v="N"/>
    <s v="N"/>
    <m/>
    <m/>
    <m/>
    <m/>
    <n v="566.66666666666663"/>
    <m/>
    <m/>
    <m/>
    <m/>
    <x v="1"/>
    <s v=""/>
    <s v="Y"/>
    <m/>
    <x v="0"/>
    <x v="0"/>
    <m/>
    <m/>
    <s v="Y"/>
    <n v="3"/>
  </r>
  <r>
    <n v="588"/>
    <x v="1"/>
    <s v="oecd_bands_v1"/>
    <n v="200018"/>
    <s v="https://doi.org/10.1016/0278-6915(91)90205-L"/>
    <x v="27"/>
    <m/>
    <x v="1"/>
    <x v="65"/>
    <x v="1"/>
    <s v="28 days"/>
    <s v="28 days"/>
    <s v="Lung"/>
    <s v="Inflammation"/>
    <s v="Rat"/>
    <s v="Wistar (Cpb:WU Wistar rand.)"/>
    <x v="0"/>
    <m/>
    <m/>
    <m/>
    <m/>
    <m/>
    <s v="N"/>
    <s v="Y"/>
    <m/>
    <m/>
    <m/>
    <m/>
    <m/>
    <m/>
    <m/>
    <m/>
    <m/>
    <x v="1"/>
    <s v=""/>
    <s v="Y"/>
    <m/>
    <x v="0"/>
    <x v="0"/>
    <m/>
    <m/>
    <s v="Y"/>
    <n v="3"/>
  </r>
  <r>
    <n v="589"/>
    <x v="1"/>
    <s v="oecd_bands_v1"/>
    <n v="200019"/>
    <s v="https://doi.org/10.1016/0278-6915(91)90205-L"/>
    <x v="27"/>
    <m/>
    <x v="1"/>
    <x v="66"/>
    <x v="1"/>
    <s v="90 days"/>
    <s v="90 days"/>
    <s v="Lung"/>
    <s v="Inflammation"/>
    <s v="Rat"/>
    <s v="Wistar (Cpb:WU Wistar rand.)"/>
    <x v="0"/>
    <m/>
    <m/>
    <m/>
    <m/>
    <m/>
    <s v="N"/>
    <s v="N"/>
    <m/>
    <m/>
    <m/>
    <m/>
    <m/>
    <m/>
    <m/>
    <m/>
    <m/>
    <x v="1"/>
    <s v=""/>
    <s v="Y"/>
    <m/>
    <x v="0"/>
    <x v="0"/>
    <m/>
    <m/>
    <s v="Y"/>
    <n v="3"/>
  </r>
  <r>
    <n v="590"/>
    <x v="1"/>
    <s v="oecd_bands_v1"/>
    <n v="200020"/>
    <s v="https://doi.org/10.1016/0278-6915(91)90205-L"/>
    <x v="27"/>
    <m/>
    <x v="1"/>
    <x v="67"/>
    <x v="1"/>
    <s v="28 days"/>
    <s v="28 days"/>
    <s v="Lung"/>
    <s v="Inflammation"/>
    <s v="Rat"/>
    <s v="Wistar (Cpb:WU Wistar rand.)"/>
    <x v="0"/>
    <m/>
    <m/>
    <m/>
    <m/>
    <m/>
    <s v="N"/>
    <s v="Y"/>
    <m/>
    <m/>
    <m/>
    <m/>
    <m/>
    <m/>
    <m/>
    <m/>
    <m/>
    <x v="1"/>
    <s v=""/>
    <s v="Y"/>
    <m/>
    <x v="0"/>
    <x v="0"/>
    <m/>
    <m/>
    <s v="Y"/>
    <n v="3"/>
  </r>
  <r>
    <n v="591"/>
    <x v="1"/>
    <s v="oecd_bands_v1"/>
    <n v="200043"/>
    <m/>
    <x v="28"/>
    <s v="Y"/>
    <x v="2"/>
    <x v="68"/>
    <x v="1"/>
    <s v="90 days"/>
    <s v="90 days"/>
    <s v="Lung"/>
    <s v="Inflammation"/>
    <s v="Rat"/>
    <s v="Sprague-Dawley (Crl:SD)"/>
    <x v="0"/>
    <m/>
    <m/>
    <m/>
    <m/>
    <m/>
    <s v="N"/>
    <s v="N"/>
    <m/>
    <m/>
    <m/>
    <m/>
    <m/>
    <m/>
    <m/>
    <m/>
    <m/>
    <x v="3"/>
    <s v=""/>
    <m/>
    <m/>
    <x v="0"/>
    <x v="0"/>
    <m/>
    <m/>
    <s v="Y"/>
    <n v="4"/>
  </r>
  <r>
    <n v="592"/>
    <x v="0"/>
    <s v="oecd_bands_v1"/>
    <n v="200044"/>
    <m/>
    <x v="29"/>
    <m/>
    <x v="2"/>
    <x v="68"/>
    <x v="1"/>
    <s v="90 days"/>
    <s v="90 days"/>
    <s v="Lung"/>
    <s v="Inflammation"/>
    <s v="Rat"/>
    <s v="Sprague-Dawley"/>
    <x v="0"/>
    <n v="3.48E-3"/>
    <m/>
    <m/>
    <m/>
    <s v="mg/m3"/>
    <s v="N"/>
    <s v="N"/>
    <m/>
    <m/>
    <m/>
    <m/>
    <n v="1.1599999999999999"/>
    <m/>
    <m/>
    <m/>
    <m/>
    <x v="4"/>
    <s v=""/>
    <s v="Y"/>
    <m/>
    <x v="0"/>
    <x v="0"/>
    <m/>
    <m/>
    <s v="Y"/>
    <n v="5"/>
  </r>
  <r>
    <n v="593"/>
    <x v="0"/>
    <s v="oecd_bands_v1"/>
    <n v="200058"/>
    <m/>
    <x v="30"/>
    <s v="Y"/>
    <x v="18"/>
    <x v="69"/>
    <x v="1"/>
    <s v="90 days"/>
    <s v="90 days"/>
    <s v="Lung"/>
    <s v="Inflammation"/>
    <s v="Rat"/>
    <s v="Sprague-Dawley (Crl:SD)"/>
    <x v="0"/>
    <n v="3.8000000000000002E-4"/>
    <m/>
    <m/>
    <m/>
    <s v="mg/m3"/>
    <s v="N"/>
    <s v="N"/>
    <m/>
    <m/>
    <m/>
    <m/>
    <n v="0.38"/>
    <m/>
    <m/>
    <m/>
    <m/>
    <x v="4"/>
    <s v=""/>
    <s v="Y"/>
    <m/>
    <x v="0"/>
    <x v="0"/>
    <m/>
    <m/>
    <s v="N"/>
    <n v="5"/>
  </r>
  <r>
    <n v="594"/>
    <x v="1"/>
    <s v="oecd_bands_v1"/>
    <n v="200072"/>
    <m/>
    <x v="35"/>
    <m/>
    <x v="36"/>
    <x v="74"/>
    <x v="1"/>
    <s v="12 weeks"/>
    <s v="12 weeks"/>
    <s v="Lung"/>
    <s v="Inflammation"/>
    <s v="Rat"/>
    <s v="Fischer 344"/>
    <x v="0"/>
    <m/>
    <n v="0.2"/>
    <m/>
    <m/>
    <s v="mg/m3"/>
    <s v="N"/>
    <s v="N*"/>
    <m/>
    <m/>
    <m/>
    <m/>
    <m/>
    <n v="20"/>
    <m/>
    <m/>
    <m/>
    <x v="4"/>
    <s v=""/>
    <s v="Y"/>
    <m/>
    <x v="0"/>
    <x v="0"/>
    <m/>
    <m/>
    <s v="Y"/>
    <n v="5"/>
  </r>
  <r>
    <n v="595"/>
    <x v="1"/>
    <s v="OEB Template EK TB ND Combined.xlsx"/>
    <s v="nd1"/>
    <s v="10.1002/jbm.a.35945"/>
    <x v="124"/>
    <m/>
    <x v="49"/>
    <x v="144"/>
    <x v="3"/>
    <m/>
    <m/>
    <m/>
    <m/>
    <m/>
    <m/>
    <x v="3"/>
    <m/>
    <m/>
    <m/>
    <m/>
    <m/>
    <m/>
    <m/>
    <m/>
    <m/>
    <m/>
    <m/>
    <m/>
    <m/>
    <m/>
    <m/>
    <m/>
    <x v="2"/>
    <m/>
    <m/>
    <s v="Intragastric route of exposure; No10_Liu_2017_Lung inflammation caused by long-term exposure to titanium dioxide.pdf"/>
    <x v="4"/>
    <x v="0"/>
    <m/>
    <m/>
    <s v="N"/>
    <n v="0"/>
  </r>
  <r>
    <n v="596"/>
    <x v="1"/>
    <s v="OEB Template EK TB ND Combined.xlsx"/>
    <s v="nd2"/>
    <s v="10.1016/j.taap.2009.05.026"/>
    <x v="125"/>
    <m/>
    <x v="49"/>
    <x v="144"/>
    <x v="3"/>
    <m/>
    <m/>
    <m/>
    <m/>
    <m/>
    <m/>
    <x v="3"/>
    <m/>
    <m/>
    <m/>
    <m/>
    <m/>
    <m/>
    <m/>
    <m/>
    <m/>
    <m/>
    <m/>
    <m/>
    <m/>
    <m/>
    <m/>
    <m/>
    <x v="2"/>
    <m/>
    <m/>
    <s v="IT route of exposure; No22_Cho_2009_Pulmonary toxicity and kinetic study of Cy5.5-conjugated superparamagnetic iron.pdf"/>
    <x v="4"/>
    <x v="0"/>
    <m/>
    <m/>
    <s v="N"/>
    <n v="0"/>
  </r>
  <r>
    <n v="597"/>
    <x v="1"/>
    <s v="OEB Template EK TB ND Combined.xlsx"/>
    <s v="nd3"/>
    <s v="10.3762/bjnano.4.105"/>
    <x v="126"/>
    <m/>
    <x v="49"/>
    <x v="144"/>
    <x v="3"/>
    <m/>
    <m/>
    <m/>
    <m/>
    <m/>
    <m/>
    <x v="3"/>
    <m/>
    <m/>
    <m/>
    <m/>
    <m/>
    <m/>
    <m/>
    <m/>
    <m/>
    <m/>
    <m/>
    <m/>
    <m/>
    <m/>
    <m/>
    <m/>
    <x v="2"/>
    <m/>
    <m/>
    <s v="IT route of exposure; No30_Haberl_2013_Cytotoxic and proinflammatory effects of PVP-coated silver nanoparticles after intratracheal instillation in rats.pdf"/>
    <x v="4"/>
    <x v="0"/>
    <m/>
    <m/>
    <s v="N"/>
    <n v="0"/>
  </r>
  <r>
    <n v="598"/>
    <x v="1"/>
    <s v="OEB Template EK TB ND Combined.xlsx"/>
    <s v="nd4"/>
    <s v="10.3109/08958378.2014.960106"/>
    <x v="127"/>
    <m/>
    <x v="49"/>
    <x v="144"/>
    <x v="3"/>
    <m/>
    <s v="14 days"/>
    <m/>
    <m/>
    <m/>
    <m/>
    <x v="3"/>
    <m/>
    <m/>
    <m/>
    <m/>
    <m/>
    <m/>
    <m/>
    <m/>
    <m/>
    <m/>
    <m/>
    <m/>
    <m/>
    <m/>
    <m/>
    <m/>
    <x v="2"/>
    <m/>
    <m/>
    <s v="14 day inhalation; No34_Kulkarni_2014_A comparative study of the toxicological aspects of vanadium pentoxide and vanadium oxide nanoparticles.pdf"/>
    <x v="4"/>
    <x v="0"/>
    <m/>
    <m/>
    <s v="N"/>
    <n v="0"/>
  </r>
  <r>
    <n v="599"/>
    <x v="1"/>
    <s v="OEB Template EK TB ND Combined.xlsx"/>
    <s v="nd5"/>
    <s v="10.1155/2015/376756"/>
    <x v="128"/>
    <m/>
    <x v="49"/>
    <x v="144"/>
    <x v="3"/>
    <m/>
    <s v="6 hour"/>
    <m/>
    <m/>
    <m/>
    <m/>
    <x v="3"/>
    <m/>
    <m/>
    <m/>
    <m/>
    <m/>
    <m/>
    <m/>
    <m/>
    <m/>
    <m/>
    <m/>
    <m/>
    <m/>
    <m/>
    <m/>
    <m/>
    <x v="2"/>
    <m/>
    <m/>
    <s v="6 hour inhalation; No37_Han_2015_Pulmonary Responses of Sprague-Dawley Rats in Single Inhalation Exposure to Graphene Oxide Nanomaterials.pdf"/>
    <x v="4"/>
    <x v="0"/>
    <m/>
    <m/>
    <s v="N"/>
    <n v="0"/>
  </r>
  <r>
    <n v="600"/>
    <x v="1"/>
    <s v="OEB Template EK TB ND Combined.xlsx"/>
    <s v="nd6"/>
    <s v="10.1016/j.toxlet.2017.04.001"/>
    <x v="129"/>
    <m/>
    <x v="49"/>
    <x v="144"/>
    <x v="3"/>
    <m/>
    <s v="4 weeks"/>
    <m/>
    <m/>
    <m/>
    <m/>
    <x v="3"/>
    <m/>
    <m/>
    <m/>
    <m/>
    <m/>
    <m/>
    <m/>
    <m/>
    <m/>
    <m/>
    <m/>
    <m/>
    <m/>
    <m/>
    <m/>
    <m/>
    <x v="2"/>
    <m/>
    <m/>
    <s v="4 week or less inhalation; has pro-inflammatory cytokines but no PMN; no fibrotic endpoints"/>
    <x v="4"/>
    <x v="0"/>
    <m/>
    <m/>
    <s v="N"/>
    <n v="0"/>
  </r>
  <r>
    <n v="601"/>
    <x v="1"/>
    <s v="OEB Template EK TB ND Combined.xlsx"/>
    <s v="nd7"/>
    <s v="10.1186/s12989-017-0204-6"/>
    <x v="130"/>
    <s v="Y"/>
    <x v="3"/>
    <x v="145"/>
    <x v="1"/>
    <m/>
    <s v="90 days"/>
    <s v="Lung"/>
    <s v="Fibrosis, interstitial"/>
    <s v="Rat"/>
    <s v="Wistar Crl:WI (Han)"/>
    <x v="0"/>
    <n v="3"/>
    <m/>
    <m/>
    <m/>
    <s v="mg/m3"/>
    <s v="N"/>
    <s v="N"/>
    <s v="N"/>
    <s v="N"/>
    <s v="Units conversion needed;"/>
    <m/>
    <n v="3000"/>
    <m/>
    <m/>
    <s v="band C"/>
    <m/>
    <x v="1"/>
    <m/>
    <m/>
    <s v="Histopath is only for the highest dose group (3 mg/m3 for cerium); barium only had 1 dose; No47_Schwotzer_2017_Effects from a 90-day inhalation toxicity study with cerium oxide and barium sulfate nanoparticles in rats.pdf"/>
    <x v="2"/>
    <x v="2"/>
    <s v="0.0, 0.1, 0.3, 1.0 and 3.0"/>
    <m/>
    <s v="Y"/>
    <n v="3"/>
  </r>
  <r>
    <n v="602"/>
    <x v="1"/>
    <s v="OEB Template EK TB ND Combined.xlsx"/>
    <s v="nd7"/>
    <s v="10.1186/s12989-017-0204-6"/>
    <x v="130"/>
    <s v="Y"/>
    <x v="3"/>
    <x v="145"/>
    <x v="1"/>
    <m/>
    <s v="90 days"/>
    <s v="Lung"/>
    <s v="Fibrosis, interstitial"/>
    <s v="Rat"/>
    <s v="Wistar Crl:WI (Han)"/>
    <x v="0"/>
    <n v="3"/>
    <m/>
    <m/>
    <m/>
    <s v="mg/m3"/>
    <s v="N"/>
    <s v="N"/>
    <s v="N"/>
    <s v="N"/>
    <s v="Units conversion needed;"/>
    <m/>
    <n v="3000"/>
    <m/>
    <m/>
    <s v="band C"/>
    <m/>
    <x v="1"/>
    <m/>
    <m/>
    <s v="Histopath is only for the highest dose group (3 mg/m3 for cerium); barium only had 1 dose; No47_Schwotzer_2017_Effects from a 90-day inhalation toxicity study with cerium oxide and barium sulfate nanoparticles in rats.pdf"/>
    <x v="2"/>
    <x v="3"/>
    <s v="0.0, 0.1, 0.3, 1.0 and 3.0"/>
    <m/>
    <s v="Y"/>
    <n v="3"/>
  </r>
  <r>
    <n v="603"/>
    <x v="0"/>
    <s v="OEB Template EK TB ND Combined.xlsx"/>
    <s v="nd7"/>
    <s v="10.1186/s12989-017-0204-6"/>
    <x v="130"/>
    <s v="Y"/>
    <x v="3"/>
    <x v="145"/>
    <x v="1"/>
    <m/>
    <s v="90 days"/>
    <s v="Lung"/>
    <s v="Fibrosis, interstitial"/>
    <s v="Rat"/>
    <s v="Wistar Crl:WI (Han)"/>
    <x v="0"/>
    <n v="1"/>
    <n v="3"/>
    <m/>
    <m/>
    <s v="mg/m3"/>
    <s v="N"/>
    <s v="N"/>
    <s v="N"/>
    <s v="N"/>
    <s v="Units conversion needed;"/>
    <m/>
    <n v="1000"/>
    <m/>
    <m/>
    <s v="band C"/>
    <m/>
    <x v="1"/>
    <m/>
    <m/>
    <s v="Histopath is only for the highest dose group (3 mg/m3 for cerium); barium only had 1 dose; No47_Schwotzer_2017_Effects from a 90-day inhalation toxicity study with cerium oxide and barium sulfate nanoparticles in rats.pdf"/>
    <x v="2"/>
    <x v="4"/>
    <s v="0.0, 0.1, 0.3, 1.0 and 3.0"/>
    <m/>
    <s v="Y"/>
    <n v="3"/>
  </r>
  <r>
    <n v="604"/>
    <x v="1"/>
    <s v="OEB Template EK TB ND Combined.xlsx"/>
    <s v="nd7"/>
    <s v="10.1186/s12989-017-0204-6"/>
    <x v="130"/>
    <s v="Y"/>
    <x v="50"/>
    <x v="146"/>
    <x v="1"/>
    <m/>
    <s v="90 days"/>
    <s v="Lung"/>
    <s v="Fibrosis, interstitial"/>
    <s v="Rat"/>
    <s v="Wistar Crl:WI (Han)"/>
    <x v="0"/>
    <n v="50"/>
    <m/>
    <m/>
    <m/>
    <s v="mg/m3"/>
    <s v="N"/>
    <s v="N"/>
    <s v="N"/>
    <s v="N"/>
    <s v="Units conversion needed;"/>
    <m/>
    <n v="50000"/>
    <m/>
    <m/>
    <s v="band A"/>
    <m/>
    <x v="6"/>
    <m/>
    <m/>
    <s v="Histopath is only for the highest dose group (3 mg/m3 for cerium); barium only had 1 dose; No47_Schwotzer_2017_Effects from a 90-day inhalation toxicity study with cerium oxide and barium sulfate nanoparticles in rats.pdf"/>
    <x v="2"/>
    <x v="2"/>
    <s v="0.0, 50.0"/>
    <m/>
    <s v="N"/>
    <n v="1"/>
  </r>
  <r>
    <n v="605"/>
    <x v="1"/>
    <s v="OEB Template EK TB ND Combined.xlsx"/>
    <s v="nd7"/>
    <s v="10.1186/s12989-017-0204-6"/>
    <x v="130"/>
    <s v="Y"/>
    <x v="50"/>
    <x v="146"/>
    <x v="1"/>
    <m/>
    <s v="90 days"/>
    <s v="Lung"/>
    <s v="Fibrosis, interstitial"/>
    <s v="Rat"/>
    <s v="Wistar Crl:WI (Han)"/>
    <x v="0"/>
    <n v="50"/>
    <m/>
    <m/>
    <m/>
    <s v="mg/m3"/>
    <s v="N"/>
    <s v="N"/>
    <s v="N"/>
    <s v="N"/>
    <s v="Units conversion needed;"/>
    <m/>
    <n v="50000"/>
    <m/>
    <m/>
    <s v="band A"/>
    <m/>
    <x v="6"/>
    <m/>
    <m/>
    <s v="Histopath is only for the highest dose group (3 mg/m3 for cerium); barium only had 1 dose; No47_Schwotzer_2017_Effects from a 90-day inhalation toxicity study with cerium oxide and barium sulfate nanoparticles in rats.pdf"/>
    <x v="2"/>
    <x v="3"/>
    <s v="0.0, 50.0"/>
    <m/>
    <s v="N"/>
    <n v="1"/>
  </r>
  <r>
    <n v="606"/>
    <x v="0"/>
    <s v="OEB Template EK TB ND Combined.xlsx"/>
    <s v="nd7"/>
    <s v="10.1186/s12989-017-0204-6"/>
    <x v="130"/>
    <s v="Y"/>
    <x v="50"/>
    <x v="146"/>
    <x v="1"/>
    <m/>
    <s v="90 days"/>
    <s v="Lung"/>
    <s v="Fibrosis, interstitial"/>
    <s v="Rat"/>
    <s v="Wistar Crl:WI (Han)"/>
    <x v="0"/>
    <n v="50"/>
    <m/>
    <m/>
    <m/>
    <s v="mg/m3"/>
    <s v="N"/>
    <s v="N"/>
    <s v="N"/>
    <s v="N"/>
    <s v="Units conversion needed;"/>
    <m/>
    <n v="50000"/>
    <m/>
    <m/>
    <s v="band A"/>
    <m/>
    <x v="6"/>
    <m/>
    <m/>
    <s v="Histopath is only for the highest dose group (3 mg/m3 for cerium); barium only had 1 dose; No47_Schwotzer_2017_Effects from a 90-day inhalation toxicity study with cerium oxide and barium sulfate nanoparticles in rats.pdf"/>
    <x v="2"/>
    <x v="4"/>
    <s v="0.0, 50.0"/>
    <m/>
    <s v="N"/>
    <n v="1"/>
  </r>
  <r>
    <n v="607"/>
    <x v="0"/>
    <s v="OEB Template EK TB ND Combined.xlsx"/>
    <s v="nd7"/>
    <s v="10.1186/s12989-017-0204-6"/>
    <x v="130"/>
    <s v="Y"/>
    <x v="3"/>
    <x v="145"/>
    <x v="1"/>
    <m/>
    <s v="90 days"/>
    <s v="Lung"/>
    <s v="PMN%"/>
    <s v="Rat"/>
    <s v="Wistar Crl:WI (Han)"/>
    <x v="0"/>
    <n v="0.3"/>
    <n v="1"/>
    <m/>
    <m/>
    <s v="mg/m3"/>
    <s v="N"/>
    <s v="N"/>
    <s v="N"/>
    <s v="N"/>
    <s v="Units conversion needed;"/>
    <m/>
    <n v="300"/>
    <m/>
    <m/>
    <s v="band D"/>
    <m/>
    <x v="3"/>
    <m/>
    <m/>
    <s v="Histopath is only for the highest dose group (3 mg/m3 for cerium); barium only had 1 dose; No47_Schwotzer_2017_Effects from a 90-day inhalation toxicity study with cerium oxide and barium sulfate nanoparticles in rats.pdf"/>
    <x v="0"/>
    <x v="2"/>
    <s v="0.0, 0.1, 0.3, 1.0 and 3.0"/>
    <m/>
    <s v="Y"/>
    <n v="4"/>
  </r>
  <r>
    <n v="608"/>
    <x v="0"/>
    <s v="OEB Template EK TB ND Combined.xlsx"/>
    <s v="nd7"/>
    <s v="10.1186/s12989-017-0204-6"/>
    <x v="130"/>
    <s v="Y"/>
    <x v="3"/>
    <x v="145"/>
    <x v="1"/>
    <m/>
    <s v="90 days"/>
    <s v="Lung"/>
    <s v="PMN%"/>
    <s v="Rat"/>
    <s v="Wistar Crl:WI (Han)"/>
    <x v="0"/>
    <n v="0.3"/>
    <n v="1"/>
    <m/>
    <m/>
    <s v="mg/m3"/>
    <s v="N"/>
    <s v="N"/>
    <s v="N"/>
    <s v="N"/>
    <s v="Units conversion needed;"/>
    <m/>
    <n v="300"/>
    <m/>
    <m/>
    <s v="band D"/>
    <m/>
    <x v="3"/>
    <m/>
    <m/>
    <s v="Histopath is only for the highest dose group (3 mg/m3 for cerium); barium only had 1 dose; No47_Schwotzer_2017_Effects from a 90-day inhalation toxicity study with cerium oxide and barium sulfate nanoparticles in rats.pdf"/>
    <x v="0"/>
    <x v="3"/>
    <s v="0.0, 0.1, 0.3, 1.0 and 3.0"/>
    <m/>
    <s v="Y"/>
    <n v="4"/>
  </r>
  <r>
    <n v="609"/>
    <x v="0"/>
    <s v="OEB Template EK TB ND Combined.xlsx"/>
    <s v="nd7"/>
    <s v="10.1186/s12989-017-0204-6"/>
    <x v="130"/>
    <s v="Y"/>
    <x v="3"/>
    <x v="145"/>
    <x v="1"/>
    <m/>
    <s v="90 days"/>
    <s v="Lung"/>
    <s v="PMN%"/>
    <s v="Rat"/>
    <s v="Wistar Crl:WI (Han)"/>
    <x v="0"/>
    <n v="0.3"/>
    <n v="1"/>
    <m/>
    <m/>
    <s v="mg/m3"/>
    <s v="N"/>
    <s v="N"/>
    <s v="N"/>
    <s v="N"/>
    <s v="Units conversion needed;"/>
    <m/>
    <n v="300"/>
    <m/>
    <m/>
    <s v="band D"/>
    <m/>
    <x v="3"/>
    <m/>
    <m/>
    <s v="Histopath is only for the highest dose group (3 mg/m3 for cerium); barium only had 1 dose; No47_Schwotzer_2017_Effects from a 90-day inhalation toxicity study with cerium oxide and barium sulfate nanoparticles in rats.pdf"/>
    <x v="0"/>
    <x v="4"/>
    <s v="0.0, 0.1, 0.3, 1.0 and 3.0"/>
    <m/>
    <s v="Y"/>
    <n v="4"/>
  </r>
  <r>
    <n v="610"/>
    <x v="0"/>
    <s v="OEB Template EK TB ND Combined.xlsx"/>
    <s v="nd7"/>
    <s v="10.1186/s12989-017-0204-6"/>
    <x v="130"/>
    <s v="Y"/>
    <x v="50"/>
    <x v="146"/>
    <x v="1"/>
    <m/>
    <s v="90 days"/>
    <s v="Lung"/>
    <s v="PMN%"/>
    <s v="Rat"/>
    <s v="Wistar Crl:WI (Han)"/>
    <x v="0"/>
    <m/>
    <n v="50"/>
    <m/>
    <m/>
    <s v="mg/m3"/>
    <s v="N"/>
    <s v="N"/>
    <s v="Y"/>
    <s v="N"/>
    <s v="Divide LOAEL by 10;Units conversion needed;"/>
    <m/>
    <m/>
    <n v="5000"/>
    <m/>
    <m/>
    <s v="band B"/>
    <x v="0"/>
    <m/>
    <m/>
    <s v="Histopath is only for the highest dose group (3 mg/m3 for cerium); barium only had 1 dose; No47_Schwotzer_2017_Effects from a 90-day inhalation toxicity study with cerium oxide and barium sulfate nanoparticles in rats.pdf"/>
    <x v="0"/>
    <x v="2"/>
    <s v="0.0, 50.0"/>
    <m/>
    <s v="N"/>
    <n v="2"/>
  </r>
  <r>
    <n v="611"/>
    <x v="0"/>
    <s v="OEB Template EK TB ND Combined.xlsx"/>
    <s v="nd7"/>
    <s v="10.1186/s12989-017-0204-6"/>
    <x v="130"/>
    <s v="Y"/>
    <x v="50"/>
    <x v="146"/>
    <x v="1"/>
    <m/>
    <s v="90 days"/>
    <s v="Lung"/>
    <s v="PMN%"/>
    <s v="Rat"/>
    <s v="Wistar Crl:WI (Han)"/>
    <x v="0"/>
    <m/>
    <n v="50"/>
    <m/>
    <m/>
    <s v="mg/m3"/>
    <s v="N"/>
    <s v="N"/>
    <s v="Y"/>
    <s v="N"/>
    <s v="Divide LOAEL by 10;Units conversion needed;"/>
    <m/>
    <m/>
    <n v="5000"/>
    <m/>
    <m/>
    <s v="band B"/>
    <x v="0"/>
    <m/>
    <m/>
    <s v="Histopath is only for the highest dose group (3 mg/m3 for cerium); barium only had 1 dose; No47_Schwotzer_2017_Effects from a 90-day inhalation toxicity study with cerium oxide and barium sulfate nanoparticles in rats.pdf"/>
    <x v="0"/>
    <x v="3"/>
    <s v="0.0, 50.0"/>
    <m/>
    <s v="N"/>
    <n v="2"/>
  </r>
  <r>
    <n v="612"/>
    <x v="0"/>
    <s v="OEB Template EK TB ND Combined.xlsx"/>
    <s v="nd7"/>
    <s v="10.1186/s12989-017-0204-6"/>
    <x v="130"/>
    <s v="Y"/>
    <x v="50"/>
    <x v="146"/>
    <x v="1"/>
    <m/>
    <s v="90 days"/>
    <s v="Lung"/>
    <s v="PMN%"/>
    <s v="Rat"/>
    <s v="Wistar Crl:WI (Han)"/>
    <x v="0"/>
    <m/>
    <n v="50"/>
    <m/>
    <m/>
    <s v="mg/m3"/>
    <s v="N"/>
    <s v="N"/>
    <s v="Y"/>
    <s v="N"/>
    <s v="Divide LOAEL by 10;Units conversion needed;"/>
    <m/>
    <m/>
    <n v="5000"/>
    <m/>
    <m/>
    <s v="band B"/>
    <x v="0"/>
    <m/>
    <m/>
    <s v="Histopath is only for the highest dose group (3 mg/m3 for cerium); barium only had 1 dose; No47_Schwotzer_2017_Effects from a 90-day inhalation toxicity study with cerium oxide and barium sulfate nanoparticles in rats.pdf"/>
    <x v="0"/>
    <x v="4"/>
    <s v="0.0, 50.0"/>
    <m/>
    <s v="N"/>
    <n v="2"/>
  </r>
  <r>
    <n v="613"/>
    <x v="0"/>
    <s v="OEB Template EK TB ND Combined.xlsx"/>
    <s v="nd8"/>
    <s v="10.5487/TR.2017.33.3.239"/>
    <x v="131"/>
    <m/>
    <x v="51"/>
    <x v="147"/>
    <x v="1"/>
    <m/>
    <s v="28 days"/>
    <s v="Lung"/>
    <s v="Neutrophils (10^3/uL)"/>
    <s v="Rat"/>
    <s v="Sprague-Dawley"/>
    <x v="1"/>
    <m/>
    <n v="0.5"/>
    <m/>
    <m/>
    <s v="mg/m3"/>
    <s v="N"/>
    <s v="Y"/>
    <s v="Y"/>
    <s v="N"/>
    <s v="Divide NOAEL or BMDL by 3;Divide LOAEL by 10;Units conversion needed;"/>
    <m/>
    <m/>
    <n v="16.666666666666668"/>
    <m/>
    <m/>
    <s v="band E"/>
    <x v="4"/>
    <m/>
    <m/>
    <s v="28 day inhalation; various blood, serum, BAL metrics but no fibrosis (e.g., collagen, hydroxyproline); No48_Kim_2017_Twenty-Eight-Day Repeated Inhalation Toxicity Study of Nano-Sized Neodymium Oxide in Male Sprague-Dawley Rats.pdf"/>
    <x v="0"/>
    <x v="5"/>
    <s v="0, 0.5, 2.5, 10"/>
    <m/>
    <s v="N"/>
    <n v="5"/>
  </r>
  <r>
    <n v="614"/>
    <x v="0"/>
    <s v="OEB Template EK TB ND Combined.xlsx"/>
    <s v="nd8"/>
    <s v="10.5487/TR.2017.33.3.239"/>
    <x v="131"/>
    <m/>
    <x v="51"/>
    <x v="147"/>
    <x v="1"/>
    <m/>
    <s v="28 days"/>
    <s v="Lung"/>
    <s v="Neutrophils (10^3/uL)"/>
    <s v="Rat"/>
    <s v="Sprague-Dawley"/>
    <x v="1"/>
    <n v="0.5"/>
    <n v="2.5"/>
    <m/>
    <m/>
    <s v="mg/m3"/>
    <s v="N"/>
    <s v="Y"/>
    <s v="N"/>
    <s v="N"/>
    <s v="Divide NOAEL or BMDL by 3;Units conversion needed;"/>
    <m/>
    <n v="166.66666666666666"/>
    <m/>
    <m/>
    <s v="band D"/>
    <m/>
    <x v="3"/>
    <m/>
    <m/>
    <s v="28 day inhalation; various blood, serum, BAL metrics but no fibrosis (e.g., collagen, hydroxyproline); No48_Kim_2017_Twenty-Eight-Day Repeated Inhalation Toxicity Study of Nano-Sized Neodymium Oxide in Male Sprague-Dawley Rats.pdf"/>
    <x v="0"/>
    <x v="3"/>
    <s v="0, 0.5, 2.5, 10"/>
    <m/>
    <s v="N"/>
    <n v="4"/>
  </r>
  <r>
    <n v="615"/>
    <x v="1"/>
    <s v="OEB Template EK TB ND Combined.xlsx"/>
    <s v="nd9"/>
    <s v="10.1016/j.taap.2020.114890"/>
    <x v="132"/>
    <m/>
    <x v="49"/>
    <x v="144"/>
    <x v="3"/>
    <m/>
    <m/>
    <m/>
    <m/>
    <m/>
    <m/>
    <x v="3"/>
    <m/>
    <m/>
    <m/>
    <m/>
    <m/>
    <m/>
    <m/>
    <m/>
    <m/>
    <m/>
    <m/>
    <m/>
    <m/>
    <m/>
    <m/>
    <m/>
    <x v="2"/>
    <m/>
    <m/>
    <s v="IT route of exposure; No55_Han_2020_Amorphous silica nanoparticle-induced pulmonary inflammatory response depends on particle size and is sex-specific in rats.pdf"/>
    <x v="4"/>
    <x v="0"/>
    <m/>
    <m/>
    <s v="N"/>
    <n v="0"/>
  </r>
  <r>
    <n v="616"/>
    <x v="1"/>
    <s v="OEB Template EK TB ND Combined.xlsx"/>
    <s v="nd10"/>
    <s v="10.1016/j.tox.2009.03.005"/>
    <x v="133"/>
    <m/>
    <x v="49"/>
    <x v="144"/>
    <x v="3"/>
    <m/>
    <m/>
    <m/>
    <m/>
    <m/>
    <m/>
    <x v="3"/>
    <m/>
    <m/>
    <m/>
    <m/>
    <m/>
    <m/>
    <m/>
    <m/>
    <m/>
    <m/>
    <m/>
    <m/>
    <m/>
    <m/>
    <m/>
    <m/>
    <x v="2"/>
    <m/>
    <m/>
    <s v="IT route of exposure"/>
    <x v="4"/>
    <x v="0"/>
    <m/>
    <m/>
    <s v="N"/>
    <n v="0"/>
  </r>
  <r>
    <n v="617"/>
    <x v="1"/>
    <s v="OEB Template EK TB ND Combined.xlsx"/>
    <s v="nd11"/>
    <s v="10.1248/jhs.56.387"/>
    <x v="134"/>
    <m/>
    <x v="49"/>
    <x v="144"/>
    <x v="3"/>
    <m/>
    <m/>
    <m/>
    <m/>
    <m/>
    <m/>
    <x v="3"/>
    <m/>
    <m/>
    <m/>
    <m/>
    <m/>
    <m/>
    <m/>
    <m/>
    <m/>
    <m/>
    <m/>
    <m/>
    <m/>
    <m/>
    <m/>
    <m/>
    <x v="2"/>
    <m/>
    <m/>
    <s v="IT route of exposure"/>
    <x v="4"/>
    <x v="0"/>
    <m/>
    <m/>
    <s v="N"/>
    <n v="0"/>
  </r>
  <r>
    <n v="618"/>
    <x v="1"/>
    <s v="OEB Template EK TB ND Combined.xlsx"/>
    <s v="nd12"/>
    <s v="10.1016/j.tox.2010.06.002"/>
    <x v="135"/>
    <m/>
    <x v="49"/>
    <x v="144"/>
    <x v="3"/>
    <m/>
    <m/>
    <m/>
    <m/>
    <m/>
    <m/>
    <x v="3"/>
    <m/>
    <m/>
    <m/>
    <m/>
    <m/>
    <m/>
    <m/>
    <m/>
    <m/>
    <m/>
    <m/>
    <m/>
    <m/>
    <m/>
    <m/>
    <m/>
    <x v="2"/>
    <m/>
    <m/>
    <s v="IT route of exposure"/>
    <x v="4"/>
    <x v="0"/>
    <m/>
    <m/>
    <s v="N"/>
    <n v="0"/>
  </r>
  <r>
    <n v="619"/>
    <x v="1"/>
    <s v="OEB Template EK TB ND Combined.xlsx"/>
    <s v="nd13"/>
    <s v="10.1016/j.envres.2015.09.030"/>
    <x v="136"/>
    <m/>
    <x v="49"/>
    <x v="144"/>
    <x v="3"/>
    <m/>
    <m/>
    <m/>
    <m/>
    <m/>
    <m/>
    <x v="3"/>
    <m/>
    <m/>
    <m/>
    <m/>
    <m/>
    <m/>
    <m/>
    <m/>
    <m/>
    <m/>
    <m/>
    <m/>
    <m/>
    <m/>
    <m/>
    <m/>
    <x v="2"/>
    <m/>
    <m/>
    <s v="IT route of exposure"/>
    <x v="4"/>
    <x v="0"/>
    <m/>
    <m/>
    <s v="N"/>
    <n v="0"/>
  </r>
  <r>
    <n v="620"/>
    <x v="1"/>
    <s v="OEB Template EK TB ND Combined.xlsx"/>
    <s v="nd14"/>
    <s v="10.3109/17435390.2015.1078851"/>
    <x v="137"/>
    <m/>
    <x v="49"/>
    <x v="144"/>
    <x v="3"/>
    <m/>
    <m/>
    <m/>
    <m/>
    <m/>
    <m/>
    <x v="3"/>
    <m/>
    <m/>
    <m/>
    <m/>
    <m/>
    <m/>
    <m/>
    <m/>
    <m/>
    <m/>
    <m/>
    <m/>
    <m/>
    <m/>
    <m/>
    <m/>
    <x v="2"/>
    <m/>
    <m/>
    <s v="Intranasal instillation route of exposure"/>
    <x v="4"/>
    <x v="0"/>
    <m/>
    <m/>
    <s v="N"/>
    <n v="0"/>
  </r>
  <r>
    <n v="621"/>
    <x v="1"/>
    <s v="OEB Template EK TB ND Combined.xlsx"/>
    <s v="nd15"/>
    <s v="10.1002/jat.3361"/>
    <x v="138"/>
    <m/>
    <x v="49"/>
    <x v="144"/>
    <x v="3"/>
    <m/>
    <m/>
    <m/>
    <m/>
    <m/>
    <m/>
    <x v="3"/>
    <m/>
    <m/>
    <m/>
    <m/>
    <m/>
    <m/>
    <m/>
    <m/>
    <m/>
    <m/>
    <m/>
    <m/>
    <m/>
    <m/>
    <m/>
    <m/>
    <x v="2"/>
    <m/>
    <m/>
    <s v="IT route of exposure"/>
    <x v="4"/>
    <x v="0"/>
    <m/>
    <m/>
    <s v="N"/>
    <n v="0"/>
  </r>
  <r>
    <n v="622"/>
    <x v="1"/>
    <s v="OEB Template EK TB ND Combined.xlsx"/>
    <s v="nd16"/>
    <s v="10.1080/17435390.2016.1202348"/>
    <x v="139"/>
    <m/>
    <x v="49"/>
    <x v="144"/>
    <x v="3"/>
    <m/>
    <m/>
    <m/>
    <m/>
    <m/>
    <m/>
    <x v="3"/>
    <m/>
    <m/>
    <m/>
    <m/>
    <m/>
    <m/>
    <m/>
    <m/>
    <m/>
    <m/>
    <m/>
    <m/>
    <m/>
    <m/>
    <m/>
    <m/>
    <x v="2"/>
    <m/>
    <m/>
    <s v="IT route of exposure"/>
    <x v="4"/>
    <x v="0"/>
    <m/>
    <m/>
    <s v="N"/>
    <n v="0"/>
  </r>
  <r>
    <n v="623"/>
    <x v="1"/>
    <s v="OEB Template EK TB ND Combined.xlsx"/>
    <s v="nd17"/>
    <s v="10.1016/j.envres.2016.03.027"/>
    <x v="140"/>
    <m/>
    <x v="49"/>
    <x v="144"/>
    <x v="3"/>
    <m/>
    <m/>
    <m/>
    <m/>
    <m/>
    <m/>
    <x v="3"/>
    <m/>
    <m/>
    <m/>
    <m/>
    <m/>
    <m/>
    <m/>
    <m/>
    <m/>
    <m/>
    <m/>
    <m/>
    <m/>
    <m/>
    <m/>
    <m/>
    <x v="2"/>
    <m/>
    <m/>
    <s v="IT route of exposure"/>
    <x v="4"/>
    <x v="0"/>
    <m/>
    <m/>
    <s v="N"/>
    <n v="0"/>
  </r>
  <r>
    <n v="624"/>
    <x v="1"/>
    <s v="OEB Template EK TB ND Combined.xlsx"/>
    <s v="nd18"/>
    <s v="10.1002/jat.3564"/>
    <x v="141"/>
    <m/>
    <x v="49"/>
    <x v="144"/>
    <x v="3"/>
    <m/>
    <m/>
    <m/>
    <m/>
    <m/>
    <m/>
    <x v="3"/>
    <m/>
    <m/>
    <m/>
    <m/>
    <m/>
    <m/>
    <m/>
    <m/>
    <m/>
    <m/>
    <m/>
    <m/>
    <m/>
    <m/>
    <m/>
    <m/>
    <x v="2"/>
    <m/>
    <m/>
    <s v="IT route of exposure"/>
    <x v="4"/>
    <x v="0"/>
    <m/>
    <m/>
    <s v="N"/>
    <n v="0"/>
  </r>
  <r>
    <n v="625"/>
    <x v="1"/>
    <s v="OEB Template EK TB ND Combined.xlsx"/>
    <s v="nd19"/>
    <s v="10.3109/17435390.2011.635814"/>
    <x v="142"/>
    <m/>
    <x v="49"/>
    <x v="144"/>
    <x v="3"/>
    <m/>
    <m/>
    <m/>
    <m/>
    <m/>
    <m/>
    <x v="3"/>
    <m/>
    <m/>
    <m/>
    <m/>
    <m/>
    <m/>
    <m/>
    <m/>
    <m/>
    <m/>
    <m/>
    <m/>
    <m/>
    <m/>
    <m/>
    <m/>
    <x v="2"/>
    <m/>
    <m/>
    <s v="IT route of exposure"/>
    <x v="4"/>
    <x v="0"/>
    <m/>
    <m/>
    <s v="N"/>
    <n v="0"/>
  </r>
  <r>
    <n v="626"/>
    <x v="1"/>
    <s v="OEB Template EK TB ND Combined.xlsx"/>
    <s v="nd20"/>
    <s v="10.3109/17435390.2011.648223"/>
    <x v="5"/>
    <s v="Y"/>
    <x v="49"/>
    <x v="144"/>
    <x v="3"/>
    <m/>
    <s v="12 weeks"/>
    <m/>
    <m/>
    <m/>
    <m/>
    <x v="3"/>
    <m/>
    <m/>
    <m/>
    <m/>
    <m/>
    <m/>
    <m/>
    <m/>
    <m/>
    <m/>
    <m/>
    <m/>
    <m/>
    <m/>
    <m/>
    <m/>
    <x v="2"/>
    <m/>
    <m/>
    <s v="No fibrosis endpoints; inflammation data already extracted"/>
    <x v="4"/>
    <x v="0"/>
    <m/>
    <m/>
    <s v="N"/>
    <n v="0"/>
  </r>
  <r>
    <n v="627"/>
    <x v="1"/>
    <s v="OEB Template EK TB ND Combined.xlsx"/>
    <s v="nd21"/>
    <s v="10.1080/17435390.2018.1431318"/>
    <x v="143"/>
    <m/>
    <x v="49"/>
    <x v="144"/>
    <x v="3"/>
    <m/>
    <s v="5 days"/>
    <m/>
    <m/>
    <m/>
    <m/>
    <x v="3"/>
    <m/>
    <m/>
    <m/>
    <m/>
    <m/>
    <m/>
    <m/>
    <m/>
    <m/>
    <m/>
    <m/>
    <m/>
    <m/>
    <m/>
    <m/>
    <m/>
    <x v="2"/>
    <m/>
    <m/>
    <s v="5 day inhalation"/>
    <x v="4"/>
    <x v="0"/>
    <m/>
    <m/>
    <s v="N"/>
    <n v="0"/>
  </r>
  <r>
    <n v="628"/>
    <x v="1"/>
    <s v="OEB Template EK TB ND Combined.xlsx"/>
    <s v="nd22"/>
    <s v="10.1016/j.jhazmat.2019.02.068"/>
    <x v="144"/>
    <m/>
    <x v="49"/>
    <x v="144"/>
    <x v="3"/>
    <m/>
    <m/>
    <m/>
    <m/>
    <m/>
    <m/>
    <x v="3"/>
    <m/>
    <m/>
    <m/>
    <m/>
    <m/>
    <m/>
    <m/>
    <m/>
    <m/>
    <m/>
    <m/>
    <m/>
    <m/>
    <m/>
    <m/>
    <m/>
    <x v="2"/>
    <m/>
    <m/>
    <s v="Oropharyngeal aspiration route of exposure"/>
    <x v="4"/>
    <x v="0"/>
    <m/>
    <m/>
    <s v="N"/>
    <n v="0"/>
  </r>
  <r>
    <n v="629"/>
    <x v="1"/>
    <s v="OEB Template EK TB ND Combined.xlsx"/>
    <s v="nd23"/>
    <s v="10.1289/ehp.8266"/>
    <x v="145"/>
    <m/>
    <x v="49"/>
    <x v="144"/>
    <x v="3"/>
    <m/>
    <m/>
    <m/>
    <m/>
    <m/>
    <m/>
    <x v="3"/>
    <m/>
    <m/>
    <m/>
    <m/>
    <m/>
    <m/>
    <m/>
    <m/>
    <m/>
    <m/>
    <m/>
    <m/>
    <m/>
    <m/>
    <m/>
    <m/>
    <x v="2"/>
    <m/>
    <m/>
    <s v="IT route of exposure"/>
    <x v="4"/>
    <x v="0"/>
    <m/>
    <m/>
    <s v="N"/>
    <n v="0"/>
  </r>
  <r>
    <n v="630"/>
    <x v="1"/>
    <s v="OEB Template EK TB ND Combined.xlsx"/>
    <s v="nd24"/>
    <s v="10.1016/j.jhazmat.2012.05.072"/>
    <x v="146"/>
    <m/>
    <x v="49"/>
    <x v="144"/>
    <x v="3"/>
    <m/>
    <m/>
    <m/>
    <m/>
    <m/>
    <m/>
    <x v="3"/>
    <m/>
    <m/>
    <m/>
    <m/>
    <m/>
    <m/>
    <m/>
    <m/>
    <m/>
    <m/>
    <m/>
    <m/>
    <m/>
    <m/>
    <m/>
    <m/>
    <x v="2"/>
    <m/>
    <m/>
    <s v="IT route of exposure"/>
    <x v="4"/>
    <x v="0"/>
    <m/>
    <m/>
    <s v="N"/>
    <n v="0"/>
  </r>
  <r>
    <n v="631"/>
    <x v="1"/>
    <s v="OEB Template EK TB ND Combined.xlsx"/>
    <s v="nd25"/>
    <s v="10.1186/s12989-017-0234-0"/>
    <x v="147"/>
    <m/>
    <x v="49"/>
    <x v="144"/>
    <x v="3"/>
    <m/>
    <s v="7 days"/>
    <m/>
    <m/>
    <m/>
    <m/>
    <x v="3"/>
    <m/>
    <m/>
    <m/>
    <m/>
    <m/>
    <m/>
    <m/>
    <m/>
    <m/>
    <m/>
    <m/>
    <m/>
    <m/>
    <m/>
    <m/>
    <m/>
    <x v="2"/>
    <m/>
    <m/>
    <s v="7 day inhalation"/>
    <x v="4"/>
    <x v="0"/>
    <m/>
    <m/>
    <s v="N"/>
    <n v="0"/>
  </r>
  <r>
    <n v="632"/>
    <x v="1"/>
    <s v="OEB Template EK TB ND Combined.xlsx"/>
    <s v="nd26"/>
    <s v="10.2147/IJN.S109950"/>
    <x v="148"/>
    <m/>
    <x v="49"/>
    <x v="144"/>
    <x v="3"/>
    <m/>
    <m/>
    <m/>
    <m/>
    <m/>
    <m/>
    <x v="3"/>
    <m/>
    <m/>
    <m/>
    <m/>
    <m/>
    <m/>
    <m/>
    <m/>
    <m/>
    <m/>
    <m/>
    <m/>
    <m/>
    <m/>
    <m/>
    <m/>
    <x v="2"/>
    <m/>
    <m/>
    <s v="Injected in tail vein route of exposure"/>
    <x v="4"/>
    <x v="0"/>
    <m/>
    <m/>
    <s v="N"/>
    <n v="0"/>
  </r>
  <r>
    <n v="633"/>
    <x v="1"/>
    <s v="OEB Template EK TB ND Combined.xlsx"/>
    <s v="nd27"/>
    <s v="10.1080/17435390.2019.1694184"/>
    <x v="149"/>
    <m/>
    <x v="49"/>
    <x v="144"/>
    <x v="3"/>
    <m/>
    <m/>
    <m/>
    <m/>
    <m/>
    <m/>
    <x v="3"/>
    <m/>
    <m/>
    <m/>
    <m/>
    <m/>
    <m/>
    <m/>
    <m/>
    <m/>
    <m/>
    <m/>
    <m/>
    <m/>
    <m/>
    <m/>
    <m/>
    <x v="2"/>
    <m/>
    <m/>
    <s v="IT route of exposure"/>
    <x v="4"/>
    <x v="0"/>
    <m/>
    <m/>
    <s v="N"/>
    <n v="0"/>
  </r>
  <r>
    <n v="634"/>
    <x v="0"/>
    <s v="OEB Template EK TB ND Combined.xlsx"/>
    <s v="nd28"/>
    <s v="10.3109/17435390.2014.933903"/>
    <x v="150"/>
    <s v="Y"/>
    <x v="36"/>
    <x v="93"/>
    <x v="1"/>
    <m/>
    <s v="13 weeks"/>
    <s v="Lung"/>
    <s v="Focal fibrosis"/>
    <s v="Rat"/>
    <s v="F344/DuCrlCrlj"/>
    <x v="1"/>
    <n v="0.2"/>
    <n v="1"/>
    <m/>
    <m/>
    <s v="mg/m3"/>
    <s v="N"/>
    <s v="N"/>
    <s v="N"/>
    <s v="N"/>
    <s v="Units conversion needed;"/>
    <m/>
    <n v="200"/>
    <m/>
    <m/>
    <s v="band D"/>
    <m/>
    <x v="3"/>
    <m/>
    <m/>
    <s v="Inflammation already extracted; Also has fibrosis via granulomatous change (same NOAEL/LOAEL results except for female)"/>
    <x v="2"/>
    <x v="5"/>
    <s v="0.0, 0.2, 1.0, 5.0"/>
    <m/>
    <s v="Y"/>
    <n v="4"/>
  </r>
  <r>
    <n v="635"/>
    <x v="0"/>
    <s v="OEB Template EK TB ND Combined.xlsx"/>
    <s v="nd28"/>
    <s v="10.3109/17435390.2014.933903"/>
    <x v="150"/>
    <s v="Y"/>
    <x v="36"/>
    <x v="93"/>
    <x v="1"/>
    <m/>
    <s v="13 weeks"/>
    <s v="Lung"/>
    <s v="Focal fibrosis"/>
    <s v="Rat"/>
    <s v="F344/DuCrlCrlj"/>
    <x v="0"/>
    <n v="0.2"/>
    <n v="1"/>
    <m/>
    <m/>
    <s v="mg/m3"/>
    <s v="N"/>
    <s v="N"/>
    <s v="N"/>
    <s v="N"/>
    <s v="Units conversion needed;"/>
    <m/>
    <n v="200"/>
    <m/>
    <m/>
    <s v="band D"/>
    <m/>
    <x v="3"/>
    <m/>
    <m/>
    <s v="Inflammation already extracted; Also has fibrosis via granulomatous change (same NOAEL/LOAEL results except for female)"/>
    <x v="2"/>
    <x v="5"/>
    <s v="0.0, 0.2, 1.0, 5.0"/>
    <m/>
    <s v="Y"/>
    <n v="4"/>
  </r>
  <r>
    <n v="636"/>
    <x v="1"/>
    <s v="OEB Template EK TB ND Combined.xlsx"/>
    <s v="nd29"/>
    <s v="10.3109/17435390.2013.829877"/>
    <x v="151"/>
    <m/>
    <x v="49"/>
    <x v="144"/>
    <x v="3"/>
    <m/>
    <m/>
    <m/>
    <m/>
    <m/>
    <m/>
    <x v="3"/>
    <m/>
    <m/>
    <m/>
    <m/>
    <m/>
    <m/>
    <m/>
    <m/>
    <m/>
    <m/>
    <m/>
    <m/>
    <m/>
    <m/>
    <m/>
    <m/>
    <x v="2"/>
    <m/>
    <m/>
    <s v="Inflammation already extracted; EK extracted fibrosis info; 28 day or less inhalation"/>
    <x v="4"/>
    <x v="0"/>
    <m/>
    <m/>
    <s v="N"/>
    <n v="0"/>
  </r>
  <r>
    <n v="637"/>
    <x v="1"/>
    <s v="OEB Template EK TB ND Combined.xlsx"/>
    <s v="nd30"/>
    <s v="10.1021/nn2033055"/>
    <x v="152"/>
    <m/>
    <x v="49"/>
    <x v="144"/>
    <x v="3"/>
    <m/>
    <m/>
    <m/>
    <m/>
    <m/>
    <m/>
    <x v="3"/>
    <m/>
    <m/>
    <m/>
    <m/>
    <m/>
    <m/>
    <m/>
    <m/>
    <m/>
    <m/>
    <m/>
    <m/>
    <m/>
    <m/>
    <m/>
    <m/>
    <x v="2"/>
    <m/>
    <m/>
    <s v="Oropharyngeal aspiration route of exposure"/>
    <x v="4"/>
    <x v="0"/>
    <m/>
    <m/>
    <s v="N"/>
    <n v="0"/>
  </r>
  <r>
    <n v="638"/>
    <x v="1"/>
    <s v="OEB Template EK TB ND Combined.xlsx"/>
    <s v="nd31"/>
    <s v="10.1016/j.taap.2005.11.007"/>
    <x v="153"/>
    <m/>
    <x v="49"/>
    <x v="144"/>
    <x v="3"/>
    <m/>
    <m/>
    <m/>
    <m/>
    <m/>
    <m/>
    <x v="3"/>
    <m/>
    <m/>
    <m/>
    <m/>
    <m/>
    <m/>
    <m/>
    <m/>
    <m/>
    <m/>
    <m/>
    <m/>
    <m/>
    <m/>
    <m/>
    <m/>
    <x v="2"/>
    <m/>
    <m/>
    <s v="IT route of exposure"/>
    <x v="4"/>
    <x v="0"/>
    <m/>
    <m/>
    <s v="N"/>
    <n v="0"/>
  </r>
  <r>
    <n v="639"/>
    <x v="1"/>
    <s v="OEB Template EK TB ND Combined.xlsx"/>
    <s v="nd32"/>
    <s v="10.1021/sc500153k"/>
    <x v="154"/>
    <m/>
    <x v="49"/>
    <x v="144"/>
    <x v="3"/>
    <m/>
    <m/>
    <m/>
    <m/>
    <m/>
    <m/>
    <x v="3"/>
    <m/>
    <m/>
    <m/>
    <m/>
    <m/>
    <m/>
    <m/>
    <m/>
    <m/>
    <m/>
    <m/>
    <m/>
    <m/>
    <m/>
    <m/>
    <m/>
    <x v="2"/>
    <m/>
    <m/>
    <s v="Pharyngeal aspiration route of exposure"/>
    <x v="4"/>
    <x v="0"/>
    <m/>
    <m/>
    <s v="N"/>
    <n v="0"/>
  </r>
  <r>
    <n v="640"/>
    <x v="1"/>
    <s v="OEB Template EK TB ND Combined.xlsx"/>
    <s v="nd33"/>
    <s v="10.15666/aeer/1603_31453157"/>
    <x v="155"/>
    <m/>
    <x v="49"/>
    <x v="144"/>
    <x v="3"/>
    <m/>
    <m/>
    <m/>
    <m/>
    <m/>
    <m/>
    <x v="3"/>
    <m/>
    <m/>
    <m/>
    <m/>
    <m/>
    <m/>
    <m/>
    <m/>
    <m/>
    <m/>
    <m/>
    <m/>
    <m/>
    <m/>
    <m/>
    <m/>
    <x v="2"/>
    <m/>
    <m/>
    <s v="IT route of exposure"/>
    <x v="4"/>
    <x v="0"/>
    <m/>
    <m/>
    <s v="N"/>
    <n v="0"/>
  </r>
  <r>
    <n v="641"/>
    <x v="1"/>
    <s v="OEB Template EK TB ND Combined.xlsx"/>
    <s v="nd34"/>
    <s v="10.1002/tox.10119"/>
    <x v="156"/>
    <m/>
    <x v="49"/>
    <x v="144"/>
    <x v="3"/>
    <m/>
    <s v="3 days"/>
    <m/>
    <m/>
    <m/>
    <m/>
    <x v="3"/>
    <m/>
    <m/>
    <m/>
    <m/>
    <m/>
    <m/>
    <m/>
    <m/>
    <m/>
    <m/>
    <m/>
    <m/>
    <m/>
    <m/>
    <m/>
    <m/>
    <x v="2"/>
    <m/>
    <m/>
    <s v="3 day inhalation"/>
    <x v="4"/>
    <x v="0"/>
    <m/>
    <m/>
    <s v="N"/>
    <n v="0"/>
  </r>
  <r>
    <n v="642"/>
    <x v="1"/>
    <s v="OEB Template EK TB ND Combined.xlsx"/>
    <s v="ek1"/>
    <s v="doi: 10.3109/17435390.2013.829877"/>
    <x v="157"/>
    <s v="Y"/>
    <x v="3"/>
    <x v="148"/>
    <x v="1"/>
    <m/>
    <s v="28 days"/>
    <s v="Lung"/>
    <s v="Fibrosis, parenchymal, multifocal"/>
    <s v="Mouse"/>
    <s v="CD1"/>
    <x v="4"/>
    <s v="NA"/>
    <n v="2"/>
    <m/>
    <m/>
    <s v="mg/m3"/>
    <s v="N"/>
    <s v="Y"/>
    <s v="Y"/>
    <s v="N"/>
    <s v="Divide NOAEL or BMDL by 3;Divide LOAEL by 10;Units conversion needed;"/>
    <m/>
    <m/>
    <n v="66.666666666666671"/>
    <m/>
    <m/>
    <s v="band D"/>
    <x v="3"/>
    <m/>
    <m/>
    <s v="Reject, &lt;3 mo inhal"/>
    <x v="2"/>
    <x v="2"/>
    <s v="2 mg/m3"/>
    <s v="Table IV - Fibrosis, parenchymal, multifocal - 4/6 mice at day 14 and 5/6 at d28 of inhal expos; 6/6 at d 28 PE. (6 animals per group, per text)."/>
    <s v="Y"/>
    <n v="4"/>
  </r>
  <r>
    <n v="643"/>
    <x v="1"/>
    <s v="OEB Template EK TB ND Combined.xlsx"/>
    <s v="ek2"/>
    <s v="DOI: 10.1186/1743-8977-11-15"/>
    <x v="158"/>
    <m/>
    <x v="47"/>
    <x v="149"/>
    <x v="1"/>
    <m/>
    <s v="28 days"/>
    <s v="Lung"/>
    <s v="Fibrosis - 4 point histopathology scale"/>
    <s v="Mouse"/>
    <s v="C57Bl/6"/>
    <x v="4"/>
    <n v="3.5"/>
    <s v="NA"/>
    <m/>
    <m/>
    <s v="mg/m3"/>
    <s v="N"/>
    <s v="Y"/>
    <s v="N"/>
    <s v="N"/>
    <s v="Divide NOAEL or BMDL by 3;Units conversion needed;"/>
    <m/>
    <n v="1166.6666666666667"/>
    <m/>
    <m/>
    <s v="band C"/>
    <m/>
    <x v="1"/>
    <m/>
    <m/>
    <s v="Reject, &lt;3 mo inhal"/>
    <x v="2"/>
    <x v="6"/>
    <s v="3.5 mg/m3"/>
    <s v="4 hr/day, 5 days/wk "/>
    <s v="Y"/>
    <n v="3"/>
  </r>
  <r>
    <n v="644"/>
    <x v="1"/>
    <s v="OEB Template EK TB ND Combined.xlsx"/>
    <s v="ek3"/>
    <s v="DOI:10.1371/journal.pone.0118778"/>
    <x v="159"/>
    <m/>
    <x v="52"/>
    <x v="144"/>
    <x v="1"/>
    <m/>
    <m/>
    <m/>
    <m/>
    <m/>
    <m/>
    <x v="3"/>
    <m/>
    <m/>
    <m/>
    <m/>
    <m/>
    <m/>
    <m/>
    <m/>
    <m/>
    <m/>
    <m/>
    <m/>
    <m/>
    <m/>
    <m/>
    <m/>
    <x v="2"/>
    <m/>
    <m/>
    <s v="Reject, not inhalation"/>
    <x v="4"/>
    <x v="0"/>
    <m/>
    <s v="IT, S-D Rats, 24 hr BALF"/>
    <s v="N"/>
    <n v="0"/>
  </r>
  <r>
    <n v="645"/>
    <x v="1"/>
    <s v="OEB Template EK TB ND Combined.xlsx"/>
    <s v="ek4"/>
    <m/>
    <x v="160"/>
    <m/>
    <x v="53"/>
    <x v="150"/>
    <x v="3"/>
    <m/>
    <m/>
    <m/>
    <m/>
    <m/>
    <m/>
    <x v="3"/>
    <m/>
    <m/>
    <m/>
    <m/>
    <m/>
    <m/>
    <m/>
    <m/>
    <m/>
    <m/>
    <m/>
    <m/>
    <m/>
    <m/>
    <m/>
    <m/>
    <x v="2"/>
    <m/>
    <m/>
    <s v="Reject, not inhalation"/>
    <x v="4"/>
    <x v="0"/>
    <m/>
    <s v="IT, 20 mg"/>
    <s v="N"/>
    <n v="0"/>
  </r>
  <r>
    <n v="646"/>
    <x v="1"/>
    <s v="OEB Template EK TB ND Combined.xlsx"/>
    <s v="ek5"/>
    <m/>
    <x v="161"/>
    <m/>
    <x v="54"/>
    <x v="144"/>
    <x v="3"/>
    <m/>
    <m/>
    <m/>
    <m/>
    <m/>
    <m/>
    <x v="3"/>
    <m/>
    <m/>
    <m/>
    <m/>
    <m/>
    <m/>
    <m/>
    <m/>
    <m/>
    <m/>
    <m/>
    <m/>
    <m/>
    <m/>
    <m/>
    <m/>
    <x v="2"/>
    <m/>
    <m/>
    <s v="Reject, not inhalation"/>
    <x v="4"/>
    <x v="0"/>
    <m/>
    <s v="Fibrosis post-expos"/>
    <s v="N"/>
    <n v="0"/>
  </r>
  <r>
    <n v="647"/>
    <x v="1"/>
    <s v="OEB Template EK TB ND Combined.xlsx"/>
    <s v="ek6"/>
    <m/>
    <x v="162"/>
    <m/>
    <x v="54"/>
    <x v="144"/>
    <x v="3"/>
    <m/>
    <m/>
    <m/>
    <m/>
    <m/>
    <m/>
    <x v="3"/>
    <m/>
    <m/>
    <m/>
    <m/>
    <m/>
    <m/>
    <m/>
    <m/>
    <m/>
    <m/>
    <m/>
    <m/>
    <m/>
    <m/>
    <m/>
    <m/>
    <x v="2"/>
    <m/>
    <m/>
    <s v="Reject, not inhalation"/>
    <x v="4"/>
    <x v="0"/>
    <m/>
    <s v="IT"/>
    <s v="N"/>
    <n v="0"/>
  </r>
  <r>
    <n v="648"/>
    <x v="1"/>
    <s v="OEB Template EK TB ND Combined.xlsx"/>
    <s v="ek7"/>
    <m/>
    <x v="163"/>
    <m/>
    <x v="55"/>
    <x v="144"/>
    <x v="3"/>
    <m/>
    <m/>
    <m/>
    <m/>
    <m/>
    <m/>
    <x v="3"/>
    <m/>
    <m/>
    <m/>
    <m/>
    <m/>
    <m/>
    <m/>
    <m/>
    <m/>
    <m/>
    <m/>
    <m/>
    <m/>
    <m/>
    <m/>
    <m/>
    <x v="2"/>
    <m/>
    <m/>
    <s v="Reject, not inhalation"/>
    <x v="4"/>
    <x v="0"/>
    <m/>
    <s v="PA, mice"/>
    <s v="Y"/>
    <n v="0"/>
  </r>
  <r>
    <n v="649"/>
    <x v="1"/>
    <s v="OEB Template EK TB ND Combined.xlsx"/>
    <s v="ek8"/>
    <m/>
    <x v="164"/>
    <m/>
    <x v="56"/>
    <x v="144"/>
    <x v="3"/>
    <m/>
    <m/>
    <m/>
    <m/>
    <m/>
    <m/>
    <x v="3"/>
    <m/>
    <m/>
    <m/>
    <m/>
    <m/>
    <m/>
    <m/>
    <m/>
    <m/>
    <m/>
    <m/>
    <m/>
    <m/>
    <m/>
    <m/>
    <m/>
    <x v="2"/>
    <m/>
    <m/>
    <s v="Reject, not inhalation"/>
    <x v="4"/>
    <x v="0"/>
    <m/>
    <s v="IT"/>
    <s v="N"/>
    <n v="0"/>
  </r>
  <r>
    <n v="650"/>
    <x v="1"/>
    <s v="OEB Template EK TB ND Combined.xlsx"/>
    <s v="ek9"/>
    <s v="doi.org/10.1080/17435390.2019.1661041"/>
    <x v="132"/>
    <m/>
    <x v="4"/>
    <x v="151"/>
    <x v="1"/>
    <m/>
    <s v="28 days"/>
    <s v="Lung"/>
    <s v="Collagen"/>
    <s v="Rat"/>
    <s v="SD"/>
    <x v="1"/>
    <s v="5*"/>
    <s v="30*"/>
    <m/>
    <m/>
    <s v="mg/m3"/>
    <s v="N"/>
    <s v="Y"/>
    <s v="N"/>
    <s v="N"/>
    <s v="Divide NOAEL or BMDL by 3;Units conversion needed;"/>
    <m/>
    <n v="1666.6666666666667"/>
    <m/>
    <m/>
    <s v="band C"/>
    <m/>
    <x v="1"/>
    <m/>
    <m/>
    <s v="Reject, &lt;3 mo inhal"/>
    <x v="2"/>
    <x v="0"/>
    <s v="5, 30 mg/m3 (6 hr/d; 7d/wk)"/>
    <s v="*Fig 3 - at 5 mg/m3 collagen is signif incr, but not hydroxyproline (L). Authors seem to consisder 30 mg/m3 the LOAEL, but not clear. To check interpretation of ressults"/>
    <s v="Y"/>
    <n v="3"/>
  </r>
  <r>
    <n v="651"/>
    <x v="1"/>
    <s v="OEB Template EK TB ND Combined.xlsx"/>
    <s v="ek10"/>
    <s v="10.1016/j.biopha.2018.11.093"/>
    <x v="165"/>
    <m/>
    <x v="1"/>
    <x v="152"/>
    <x v="1"/>
    <m/>
    <m/>
    <m/>
    <m/>
    <m/>
    <m/>
    <x v="3"/>
    <m/>
    <m/>
    <m/>
    <m/>
    <m/>
    <m/>
    <m/>
    <m/>
    <m/>
    <m/>
    <m/>
    <m/>
    <m/>
    <m/>
    <m/>
    <m/>
    <x v="2"/>
    <m/>
    <m/>
    <s v="Reject, not inhalation"/>
    <x v="4"/>
    <x v="0"/>
    <m/>
    <s v="intraperitoneal"/>
    <s v="Y"/>
    <n v="0"/>
  </r>
  <r>
    <n v="652"/>
    <x v="1"/>
    <s v="OEB Template EK TB ND Combined.xlsx"/>
    <s v="ek11"/>
    <m/>
    <x v="166"/>
    <m/>
    <x v="54"/>
    <x v="144"/>
    <x v="3"/>
    <m/>
    <m/>
    <m/>
    <m/>
    <m/>
    <m/>
    <x v="3"/>
    <m/>
    <m/>
    <m/>
    <m/>
    <m/>
    <m/>
    <m/>
    <m/>
    <m/>
    <m/>
    <m/>
    <m/>
    <m/>
    <m/>
    <m/>
    <m/>
    <x v="2"/>
    <m/>
    <m/>
    <s v="Reject, not inhalation"/>
    <x v="4"/>
    <x v="0"/>
    <m/>
    <s v="pharyngeal aspiration"/>
    <s v="N"/>
    <n v="0"/>
  </r>
  <r>
    <n v="653"/>
    <x v="1"/>
    <s v="OEB Template EK TB ND Combined.xlsx"/>
    <s v="ek12"/>
    <m/>
    <x v="167"/>
    <m/>
    <x v="57"/>
    <x v="153"/>
    <x v="3"/>
    <m/>
    <m/>
    <m/>
    <m/>
    <m/>
    <m/>
    <x v="3"/>
    <m/>
    <m/>
    <m/>
    <m/>
    <m/>
    <m/>
    <m/>
    <m/>
    <m/>
    <m/>
    <m/>
    <m/>
    <m/>
    <m/>
    <m/>
    <m/>
    <x v="2"/>
    <m/>
    <m/>
    <s v="Reject, not inhalation"/>
    <x v="4"/>
    <x v="0"/>
    <m/>
    <s v="IT"/>
    <s v="N"/>
    <n v="0"/>
  </r>
  <r>
    <n v="654"/>
    <x v="1"/>
    <s v="OEB Template EK TB ND Combined.xlsx"/>
    <s v="ek13"/>
    <m/>
    <x v="168"/>
    <m/>
    <x v="58"/>
    <x v="154"/>
    <x v="3"/>
    <m/>
    <m/>
    <m/>
    <m/>
    <m/>
    <m/>
    <x v="3"/>
    <m/>
    <m/>
    <m/>
    <m/>
    <m/>
    <m/>
    <m/>
    <m/>
    <m/>
    <m/>
    <m/>
    <m/>
    <m/>
    <m/>
    <m/>
    <m/>
    <x v="2"/>
    <m/>
    <m/>
    <s v="Reject, not inhalation"/>
    <x v="4"/>
    <x v="0"/>
    <m/>
    <s v="IT"/>
    <s v="N"/>
    <n v="0"/>
  </r>
  <r>
    <n v="655"/>
    <x v="1"/>
    <s v="OEB Template EK TB ND Combined.xlsx"/>
    <s v="ek14"/>
    <m/>
    <x v="169"/>
    <m/>
    <x v="49"/>
    <x v="144"/>
    <x v="3"/>
    <m/>
    <m/>
    <m/>
    <m/>
    <m/>
    <m/>
    <x v="3"/>
    <m/>
    <m/>
    <m/>
    <m/>
    <m/>
    <m/>
    <m/>
    <m/>
    <m/>
    <m/>
    <m/>
    <m/>
    <m/>
    <m/>
    <m/>
    <m/>
    <x v="2"/>
    <m/>
    <m/>
    <s v="Reject, duplicate"/>
    <x v="4"/>
    <x v="0"/>
    <m/>
    <s v="IT"/>
    <s v="N"/>
    <n v="0"/>
  </r>
  <r>
    <n v="656"/>
    <x v="1"/>
    <s v="OEB Template EK TB ND Combined.xlsx"/>
    <s v="ek15"/>
    <m/>
    <x v="170"/>
    <m/>
    <x v="54"/>
    <x v="144"/>
    <x v="3"/>
    <m/>
    <m/>
    <m/>
    <m/>
    <m/>
    <m/>
    <x v="3"/>
    <m/>
    <m/>
    <m/>
    <m/>
    <m/>
    <m/>
    <m/>
    <m/>
    <m/>
    <m/>
    <m/>
    <m/>
    <m/>
    <m/>
    <m/>
    <m/>
    <x v="2"/>
    <m/>
    <m/>
    <s v="Reject, not inhalation"/>
    <x v="4"/>
    <x v="0"/>
    <m/>
    <m/>
    <s v="N"/>
    <n v="0"/>
  </r>
  <r>
    <n v="657"/>
    <x v="1"/>
    <s v="OEB Template EK TB ND Combined.xlsx"/>
    <s v="ek16"/>
    <m/>
    <x v="171"/>
    <m/>
    <x v="59"/>
    <x v="155"/>
    <x v="3"/>
    <m/>
    <m/>
    <m/>
    <m/>
    <m/>
    <m/>
    <x v="3"/>
    <m/>
    <m/>
    <m/>
    <m/>
    <m/>
    <m/>
    <m/>
    <m/>
    <m/>
    <m/>
    <m/>
    <m/>
    <m/>
    <m/>
    <m/>
    <m/>
    <x v="2"/>
    <m/>
    <m/>
    <s v="Reject, &lt;3 month inhal"/>
    <x v="4"/>
    <x v="0"/>
    <m/>
    <s v="See longer-term study"/>
    <s v="Y"/>
    <n v="0"/>
  </r>
  <r>
    <n v="658"/>
    <x v="1"/>
    <s v="OEB Template EK TB ND Combined.xlsx"/>
    <s v="ek17"/>
    <s v="dx.doi.org/10.5491/SHAW.2011.2.3.282"/>
    <x v="172"/>
    <m/>
    <x v="60"/>
    <x v="144"/>
    <x v="1"/>
    <m/>
    <s v="28 days"/>
    <m/>
    <s v="BALF and serum cytokines, blood vessel relaxation"/>
    <m/>
    <m/>
    <x v="3"/>
    <m/>
    <m/>
    <m/>
    <m/>
    <m/>
    <m/>
    <m/>
    <m/>
    <m/>
    <m/>
    <m/>
    <m/>
    <m/>
    <m/>
    <m/>
    <m/>
    <x v="2"/>
    <m/>
    <m/>
    <s v="Endpoints not fibrosis, &lt;3 mo. Inhal."/>
    <x v="4"/>
    <x v="0"/>
    <m/>
    <s v="28 d inhal; check hr/d etc."/>
    <s v="N"/>
    <n v="0"/>
  </r>
  <r>
    <n v="659"/>
    <x v="1"/>
    <s v="OEB Template EK TB ND Combined.xlsx"/>
    <s v="ek18"/>
    <m/>
    <x v="173"/>
    <m/>
    <x v="61"/>
    <x v="144"/>
    <x v="1"/>
    <m/>
    <m/>
    <m/>
    <m/>
    <m/>
    <m/>
    <x v="3"/>
    <m/>
    <m/>
    <m/>
    <m/>
    <m/>
    <m/>
    <m/>
    <m/>
    <m/>
    <m/>
    <m/>
    <m/>
    <m/>
    <m/>
    <m/>
    <m/>
    <x v="2"/>
    <m/>
    <m/>
    <s v="Reject, &lt;3 month inhal"/>
    <x v="4"/>
    <x v="0"/>
    <m/>
    <s v="2 wk inhal, IT"/>
    <s v="N"/>
    <n v="0"/>
  </r>
  <r>
    <n v="660"/>
    <x v="1"/>
    <s v="OEB Template EK TB ND Combined.xlsx"/>
    <s v="ek19"/>
    <m/>
    <x v="174"/>
    <m/>
    <x v="27"/>
    <x v="144"/>
    <x v="3"/>
    <m/>
    <m/>
    <m/>
    <m/>
    <m/>
    <m/>
    <x v="3"/>
    <m/>
    <m/>
    <m/>
    <m/>
    <m/>
    <m/>
    <m/>
    <m/>
    <m/>
    <m/>
    <m/>
    <m/>
    <m/>
    <m/>
    <m/>
    <m/>
    <x v="2"/>
    <m/>
    <m/>
    <s v="Reject, not inhalation"/>
    <x v="4"/>
    <x v="0"/>
    <m/>
    <s v="pharyngeal aspiration"/>
    <s v="Y"/>
    <n v="0"/>
  </r>
  <r>
    <n v="661"/>
    <x v="1"/>
    <s v="OEB Template EK TB ND Combined.xlsx"/>
    <s v="ek20"/>
    <s v="DOI: 10.3109/17435390.2014.914260"/>
    <x v="175"/>
    <m/>
    <x v="62"/>
    <x v="156"/>
    <x v="1"/>
    <m/>
    <s v="28 days*"/>
    <m/>
    <s v="PMNs"/>
    <m/>
    <m/>
    <x v="3"/>
    <m/>
    <s v="30*"/>
    <m/>
    <m/>
    <s v="mg/m3"/>
    <m/>
    <m/>
    <m/>
    <m/>
    <m/>
    <m/>
    <m/>
    <m/>
    <m/>
    <m/>
    <m/>
    <x v="2"/>
    <m/>
    <m/>
    <s v="Endpoint not fibrosis, &lt;3 mo. Inhal."/>
    <x v="0"/>
    <x v="0"/>
    <s v="0, 30 mg/m3"/>
    <s v="*28 d inhal, 1 hr/d [NOTE short er exposure time]"/>
    <s v="N"/>
    <n v="0"/>
  </r>
  <r>
    <n v="662"/>
    <x v="1"/>
    <s v="OEB Template EK TB ND Combined.xlsx"/>
    <s v="ek21"/>
    <m/>
    <x v="176"/>
    <m/>
    <x v="63"/>
    <x v="144"/>
    <x v="1"/>
    <m/>
    <m/>
    <m/>
    <m/>
    <m/>
    <m/>
    <x v="3"/>
    <m/>
    <m/>
    <m/>
    <m/>
    <m/>
    <m/>
    <m/>
    <m/>
    <m/>
    <m/>
    <m/>
    <m/>
    <m/>
    <m/>
    <m/>
    <m/>
    <x v="2"/>
    <m/>
    <m/>
    <s v="Reject, not inhalation"/>
    <x v="4"/>
    <x v="0"/>
    <m/>
    <s v="IT, every 2 d, for 5 wk"/>
    <s v="N"/>
    <n v="0"/>
  </r>
  <r>
    <n v="663"/>
    <x v="1"/>
    <s v="OEB Template EK TB ND Combined.xlsx"/>
    <s v="ek22"/>
    <m/>
    <x v="177"/>
    <m/>
    <x v="64"/>
    <x v="144"/>
    <x v="1"/>
    <m/>
    <m/>
    <m/>
    <m/>
    <m/>
    <m/>
    <x v="3"/>
    <m/>
    <m/>
    <m/>
    <m/>
    <m/>
    <m/>
    <m/>
    <m/>
    <m/>
    <m/>
    <m/>
    <m/>
    <m/>
    <m/>
    <m/>
    <m/>
    <x v="2"/>
    <m/>
    <m/>
    <s v="Reject, not inhalation"/>
    <x v="4"/>
    <x v="0"/>
    <m/>
    <s v="IT, every 2 d, for 5 wk"/>
    <s v="N"/>
    <n v="0"/>
  </r>
  <r>
    <n v="664"/>
    <x v="1"/>
    <s v="OEB Template EK TB ND Combined.xlsx"/>
    <s v="ek23"/>
    <m/>
    <x v="178"/>
    <m/>
    <x v="64"/>
    <x v="144"/>
    <x v="3"/>
    <m/>
    <m/>
    <m/>
    <m/>
    <m/>
    <m/>
    <x v="3"/>
    <m/>
    <m/>
    <m/>
    <m/>
    <m/>
    <m/>
    <m/>
    <m/>
    <m/>
    <m/>
    <m/>
    <m/>
    <m/>
    <m/>
    <m/>
    <m/>
    <x v="2"/>
    <m/>
    <m/>
    <s v="Reject, not inhalation"/>
    <x v="4"/>
    <x v="0"/>
    <m/>
    <s v="IT, every 2 d, for 5 wk"/>
    <s v="N"/>
    <n v="0"/>
  </r>
  <r>
    <n v="665"/>
    <x v="1"/>
    <s v="OEB Template EK TB ND Combined.xlsx"/>
    <s v="ek24"/>
    <s v="DOI 10.1186/s12989-017-0234-0"/>
    <x v="179"/>
    <m/>
    <x v="65"/>
    <x v="144"/>
    <x v="1"/>
    <m/>
    <s v="7 days"/>
    <m/>
    <s v="Fibrosis - thickness of fibrosis layer"/>
    <m/>
    <m/>
    <x v="3"/>
    <m/>
    <s v="[Fibrosis LOAEL unclear in paper; See supplement]"/>
    <m/>
    <m/>
    <m/>
    <m/>
    <m/>
    <m/>
    <m/>
    <m/>
    <m/>
    <m/>
    <m/>
    <m/>
    <m/>
    <m/>
    <x v="2"/>
    <m/>
    <m/>
    <s v="Reject, &lt;3 month inhal"/>
    <x v="2"/>
    <x v="0"/>
    <m/>
    <s v="7-d inhalation; fibrosis in Fig. 4, signif incr. in sub-epithelial thickness of small airways(see text also). Fig. 1C signif incr. in PMNs. See Supplement for more info on fibrosis."/>
    <s v="N"/>
    <n v="0"/>
  </r>
  <r>
    <n v="666"/>
    <x v="1"/>
    <s v="OEB Template EK TB ND Combined.xlsx"/>
    <s v="ek24"/>
    <s v="DOI 10.1186/s12989-017-0234-0"/>
    <x v="179"/>
    <m/>
    <x v="65"/>
    <x v="144"/>
    <x v="1"/>
    <m/>
    <s v="7 days"/>
    <m/>
    <s v="% PMN"/>
    <m/>
    <m/>
    <x v="3"/>
    <m/>
    <n v="0.4"/>
    <m/>
    <m/>
    <s v="mg/m3"/>
    <m/>
    <m/>
    <m/>
    <m/>
    <m/>
    <m/>
    <m/>
    <m/>
    <m/>
    <m/>
    <m/>
    <x v="2"/>
    <m/>
    <m/>
    <s v="Endpoint not fibrosis, &lt;3 mo. Inhal."/>
    <x v="0"/>
    <x v="0"/>
    <s v="0.4 and 2 mg/m3"/>
    <m/>
    <s v="N"/>
    <n v="0"/>
  </r>
  <r>
    <n v="667"/>
    <x v="1"/>
    <s v="OEB Template EK TB ND Combined.xlsx"/>
    <s v="ek25"/>
    <m/>
    <x v="180"/>
    <m/>
    <x v="66"/>
    <x v="144"/>
    <x v="3"/>
    <m/>
    <m/>
    <m/>
    <m/>
    <m/>
    <m/>
    <x v="3"/>
    <m/>
    <m/>
    <m/>
    <m/>
    <m/>
    <m/>
    <m/>
    <m/>
    <m/>
    <m/>
    <m/>
    <m/>
    <m/>
    <m/>
    <m/>
    <m/>
    <x v="2"/>
    <m/>
    <m/>
    <s v="Reject, not inhalation"/>
    <x v="4"/>
    <x v="0"/>
    <m/>
    <s v="IT"/>
    <s v="N"/>
    <n v="0"/>
  </r>
  <r>
    <n v="668"/>
    <x v="1"/>
    <s v="OEB Template EK TB ND Combined.xlsx"/>
    <s v="ek26"/>
    <m/>
    <x v="181"/>
    <m/>
    <x v="67"/>
    <x v="144"/>
    <x v="3"/>
    <m/>
    <m/>
    <m/>
    <m/>
    <m/>
    <m/>
    <x v="3"/>
    <m/>
    <m/>
    <m/>
    <m/>
    <m/>
    <m/>
    <m/>
    <m/>
    <m/>
    <m/>
    <m/>
    <m/>
    <m/>
    <m/>
    <m/>
    <m/>
    <x v="2"/>
    <m/>
    <m/>
    <s v="Reject, not inhalation"/>
    <x v="4"/>
    <x v="0"/>
    <m/>
    <s v="pharyngeal aspiration"/>
    <s v="N"/>
    <n v="0"/>
  </r>
  <r>
    <n v="669"/>
    <x v="1"/>
    <s v="OEB Template EK TB ND Combined.xlsx"/>
    <s v="ek27"/>
    <m/>
    <x v="182"/>
    <m/>
    <x v="68"/>
    <x v="144"/>
    <x v="1"/>
    <m/>
    <m/>
    <m/>
    <m/>
    <m/>
    <m/>
    <x v="3"/>
    <m/>
    <m/>
    <m/>
    <m/>
    <m/>
    <m/>
    <m/>
    <m/>
    <m/>
    <m/>
    <m/>
    <m/>
    <m/>
    <m/>
    <m/>
    <m/>
    <x v="2"/>
    <m/>
    <m/>
    <s v="Reject, not inhalation"/>
    <x v="4"/>
    <x v="0"/>
    <m/>
    <s v="IT"/>
    <s v="N"/>
    <n v="0"/>
  </r>
  <r>
    <n v="670"/>
    <x v="1"/>
    <s v="OEB Template EK TB ND Combined.xlsx"/>
    <s v="ek28"/>
    <m/>
    <x v="183"/>
    <m/>
    <x v="69"/>
    <x v="144"/>
    <x v="1"/>
    <m/>
    <m/>
    <m/>
    <m/>
    <m/>
    <m/>
    <x v="3"/>
    <m/>
    <m/>
    <m/>
    <m/>
    <m/>
    <m/>
    <m/>
    <m/>
    <m/>
    <m/>
    <m/>
    <m/>
    <m/>
    <m/>
    <m/>
    <m/>
    <x v="2"/>
    <m/>
    <m/>
    <s v="Reject, not inhalation"/>
    <x v="4"/>
    <x v="0"/>
    <m/>
    <s v="IT"/>
    <s v="N"/>
    <n v="0"/>
  </r>
  <r>
    <n v="671"/>
    <x v="0"/>
    <s v="OEB Template EK TB ND Combined.xlsx"/>
    <s v="ek29"/>
    <s v="DOI 10.1007/s11051-015-3249-1"/>
    <x v="184"/>
    <s v="Y"/>
    <x v="3"/>
    <x v="64"/>
    <x v="1"/>
    <s v="28 days*"/>
    <s v="28 days"/>
    <s v="Lung"/>
    <s v="%PMN"/>
    <s v="Rat"/>
    <s v="Fischer 344"/>
    <x v="1"/>
    <s v="NA"/>
    <n v="2"/>
    <m/>
    <m/>
    <s v="mg/m3"/>
    <s v="N"/>
    <s v="Y"/>
    <s v="Y"/>
    <s v="N"/>
    <s v="Divide NOAEL or BMDL by 3;Divide LOAEL by 10;Units conversion needed;"/>
    <m/>
    <m/>
    <n v="66.666666666666671"/>
    <m/>
    <m/>
    <s v="band D"/>
    <x v="3"/>
    <m/>
    <m/>
    <s v="Endpoint not fibrosis, &lt;3 mo. Inhal."/>
    <x v="0"/>
    <x v="7"/>
    <s v="2, 10 mg/m3; 4 weeks (6 h/day, 5 days/week), whole body inhalation"/>
    <m/>
    <s v="Y"/>
    <n v="4"/>
  </r>
  <r>
    <n v="672"/>
    <x v="1"/>
    <s v="OEB Template EK TB ND Combined.xlsx"/>
    <s v="ek30"/>
    <m/>
    <x v="185"/>
    <m/>
    <x v="55"/>
    <x v="157"/>
    <x v="1"/>
    <m/>
    <m/>
    <m/>
    <m/>
    <m/>
    <m/>
    <x v="3"/>
    <m/>
    <m/>
    <m/>
    <m/>
    <m/>
    <m/>
    <m/>
    <m/>
    <m/>
    <m/>
    <m/>
    <m/>
    <m/>
    <m/>
    <m/>
    <m/>
    <x v="2"/>
    <m/>
    <m/>
    <s v="Reject, not inhalation"/>
    <x v="4"/>
    <x v="0"/>
    <m/>
    <s v="pharyngeal aspiration. Alveolar septal fibrosis was only observed with short MWCNT. Type II pneumocyte hypertrophy was only detected with long MWCNT."/>
    <s v="Y"/>
    <n v="0"/>
  </r>
  <r>
    <n v="673"/>
    <x v="1"/>
    <s v="OEB Template EK TB ND Combined.xlsx"/>
    <s v="ek31"/>
    <m/>
    <x v="186"/>
    <m/>
    <x v="70"/>
    <x v="144"/>
    <x v="1"/>
    <m/>
    <m/>
    <m/>
    <m/>
    <m/>
    <m/>
    <x v="3"/>
    <m/>
    <m/>
    <m/>
    <m/>
    <m/>
    <m/>
    <m/>
    <m/>
    <m/>
    <m/>
    <m/>
    <m/>
    <m/>
    <m/>
    <m/>
    <m/>
    <x v="2"/>
    <m/>
    <m/>
    <s v="Reject, not inhalation"/>
    <x v="4"/>
    <x v="0"/>
    <m/>
    <s v="intranasal instillation; murine model of ovalbumin (OVA)-induced asthma"/>
    <s v="N"/>
    <n v="0"/>
  </r>
  <r>
    <n v="674"/>
    <x v="1"/>
    <s v="OEB Template EK TB ND Combined.xlsx"/>
    <s v="ek32"/>
    <s v="doi:10.3109/17435390.2012.719649."/>
    <x v="187"/>
    <m/>
    <x v="55"/>
    <x v="74"/>
    <x v="1"/>
    <s v="8 or 12 d"/>
    <s v="12 days"/>
    <m/>
    <s v="Fibrosis - histopathology (severity+distribution scores) at mild or above"/>
    <s v="Mouse"/>
    <s v="C57BL/6J"/>
    <x v="4"/>
    <m/>
    <n v="10"/>
    <m/>
    <m/>
    <s v="mg/m3"/>
    <m/>
    <m/>
    <m/>
    <m/>
    <m/>
    <m/>
    <m/>
    <m/>
    <m/>
    <m/>
    <m/>
    <x v="2"/>
    <m/>
    <m/>
    <s v="Reject, &lt;3 month inhal"/>
    <x v="2"/>
    <x v="8"/>
    <s v="10 mg/m3; 5 h/day for 2, 4, 8 or 12 days."/>
    <s v="Lung fibrosis was generally minimal to mild in severity..., in the lungs of all MWCNT-exposed mice at the 8- and 12-day time point"/>
    <s v="Y"/>
    <n v="0"/>
  </r>
  <r>
    <n v="675"/>
    <x v="1"/>
    <s v="OEB Template EK TB ND Combined.xlsx"/>
    <s v="ek33"/>
    <s v="doi.org/10.3390/nano11010180"/>
    <x v="188"/>
    <m/>
    <x v="71"/>
    <x v="144"/>
    <x v="1"/>
    <m/>
    <m/>
    <m/>
    <m/>
    <m/>
    <m/>
    <x v="3"/>
    <m/>
    <m/>
    <m/>
    <m/>
    <m/>
    <m/>
    <m/>
    <m/>
    <m/>
    <m/>
    <m/>
    <m/>
    <m/>
    <m/>
    <m/>
    <m/>
    <x v="2"/>
    <m/>
    <m/>
    <s v="Reject, not inhalation"/>
    <x v="4"/>
    <x v="0"/>
    <m/>
    <s v="intranasal instillation"/>
    <s v="N"/>
    <n v="0"/>
  </r>
  <r>
    <n v="676"/>
    <x v="1"/>
    <s v="OEB Template EK TB ND Combined.xlsx"/>
    <s v="tb1"/>
    <s v="https://doi.org/10.1080/17435390.2018.1472312"/>
    <x v="189"/>
    <m/>
    <x v="72"/>
    <x v="158"/>
    <x v="3"/>
    <m/>
    <m/>
    <m/>
    <m/>
    <m/>
    <m/>
    <x v="3"/>
    <m/>
    <m/>
    <m/>
    <m/>
    <m/>
    <m/>
    <m/>
    <m/>
    <m/>
    <m/>
    <m/>
    <m/>
    <m/>
    <m/>
    <m/>
    <m/>
    <x v="2"/>
    <m/>
    <m/>
    <s v="Not inhalation - OPA"/>
    <x v="4"/>
    <x v="0"/>
    <m/>
    <m/>
    <s v="N"/>
    <n v="0"/>
  </r>
  <r>
    <n v="677"/>
    <x v="1"/>
    <s v="OEB Template EK TB ND Combined.xlsx"/>
    <s v="tb2"/>
    <s v="10.1093/toxsci/kfp247"/>
    <x v="190"/>
    <s v="Y"/>
    <x v="36"/>
    <x v="71"/>
    <x v="1"/>
    <m/>
    <s v="13 weeks"/>
    <s v="Lung"/>
    <s v="Collagen in BAL"/>
    <s v="Rat"/>
    <s v="Wistar"/>
    <x v="2"/>
    <n v="0.1"/>
    <n v="0.4"/>
    <m/>
    <m/>
    <s v="mg/m3"/>
    <s v="N"/>
    <s v="N"/>
    <s v="N"/>
    <s v="N"/>
    <s v="Units conversion needed;"/>
    <m/>
    <n v="100"/>
    <m/>
    <m/>
    <s v="band D"/>
    <m/>
    <x v="3"/>
    <m/>
    <m/>
    <m/>
    <x v="2"/>
    <x v="2"/>
    <s v="0.1,0.4,1.5,6"/>
    <m/>
    <s v="Y"/>
    <n v="4"/>
  </r>
  <r>
    <n v="678"/>
    <x v="1"/>
    <s v="OEB Template EK TB ND Combined.xlsx"/>
    <s v="tb2"/>
    <s v="10.1093/toxsci/kfp247"/>
    <x v="190"/>
    <s v="Y"/>
    <x v="36"/>
    <x v="71"/>
    <x v="1"/>
    <m/>
    <s v="13 weeks"/>
    <s v="Lung"/>
    <s v="Collagen in BAL"/>
    <s v="Rat"/>
    <s v="Wistar"/>
    <x v="2"/>
    <n v="0.1"/>
    <n v="0.4"/>
    <m/>
    <m/>
    <s v="mg/m3"/>
    <s v="N"/>
    <s v="N"/>
    <s v="N"/>
    <s v="N"/>
    <s v="Units conversion needed;"/>
    <m/>
    <n v="100"/>
    <m/>
    <m/>
    <s v="band D"/>
    <m/>
    <x v="3"/>
    <m/>
    <m/>
    <m/>
    <x v="2"/>
    <x v="9"/>
    <s v="0.1,0.4,1.5,6"/>
    <m/>
    <s v="Y"/>
    <n v="4"/>
  </r>
  <r>
    <n v="679"/>
    <x v="1"/>
    <s v="OEB Template EK TB ND Combined.xlsx"/>
    <s v="tb2"/>
    <s v="10.1093/toxsci/kfp247"/>
    <x v="190"/>
    <s v="Y"/>
    <x v="36"/>
    <x v="71"/>
    <x v="1"/>
    <m/>
    <s v="13 weeks"/>
    <s v="Lung"/>
    <s v="Collagen in BAL"/>
    <s v="Rat"/>
    <s v="Wistar"/>
    <x v="2"/>
    <n v="0.1"/>
    <n v="0.4"/>
    <m/>
    <m/>
    <s v="mg/m3"/>
    <s v="N"/>
    <s v="N"/>
    <s v="N"/>
    <s v="N"/>
    <s v="Units conversion needed;"/>
    <m/>
    <n v="100"/>
    <m/>
    <m/>
    <s v="band D"/>
    <m/>
    <x v="3"/>
    <m/>
    <m/>
    <m/>
    <x v="2"/>
    <x v="10"/>
    <s v="0.1,0.4,1.5,6"/>
    <m/>
    <s v="Y"/>
    <n v="4"/>
  </r>
  <r>
    <n v="680"/>
    <x v="1"/>
    <s v="OEB Template EK TB ND Combined.xlsx"/>
    <s v="tb2"/>
    <s v="10.1093/toxsci/kfp247"/>
    <x v="190"/>
    <s v="Y"/>
    <x v="36"/>
    <x v="71"/>
    <x v="1"/>
    <m/>
    <s v="13 weeks"/>
    <s v="Lung"/>
    <s v="Collagen in BAL"/>
    <s v="Rat"/>
    <s v="Wistar"/>
    <x v="2"/>
    <n v="0.4"/>
    <n v="1.5"/>
    <m/>
    <m/>
    <s v="mg/m3"/>
    <s v="N"/>
    <s v="N"/>
    <s v="N"/>
    <s v="N"/>
    <s v="Units conversion needed;"/>
    <m/>
    <n v="400"/>
    <m/>
    <m/>
    <s v="band C"/>
    <m/>
    <x v="1"/>
    <m/>
    <m/>
    <m/>
    <x v="2"/>
    <x v="11"/>
    <s v="0.1,0.4,1.5,6"/>
    <m/>
    <s v="Y"/>
    <n v="3"/>
  </r>
  <r>
    <n v="681"/>
    <x v="1"/>
    <s v="OEB Template EK TB ND Combined.xlsx"/>
    <s v="tb2"/>
    <s v="10.1093/toxsci/kfp247"/>
    <x v="190"/>
    <s v="Y"/>
    <x v="36"/>
    <x v="71"/>
    <x v="1"/>
    <m/>
    <s v="13 weeks"/>
    <s v="Lung"/>
    <s v="Histopathology - severity of alveolus interstitial (septal) thickening"/>
    <s v="Rat"/>
    <s v="Wistar"/>
    <x v="2"/>
    <n v="0.1"/>
    <n v="0.4"/>
    <m/>
    <m/>
    <s v="mg/m3"/>
    <s v="N"/>
    <s v="N"/>
    <s v="N"/>
    <s v="N"/>
    <s v="Units conversion needed;"/>
    <m/>
    <n v="100"/>
    <m/>
    <m/>
    <s v="band D"/>
    <m/>
    <x v="3"/>
    <m/>
    <m/>
    <m/>
    <x v="2"/>
    <x v="2"/>
    <s v="0.1,0.4,1.5,6"/>
    <m/>
    <s v="Y"/>
    <n v="4"/>
  </r>
  <r>
    <n v="682"/>
    <x v="1"/>
    <s v="OEB Template EK TB ND Combined.xlsx"/>
    <s v="tb2"/>
    <s v="10.1093/toxsci/kfp247"/>
    <x v="190"/>
    <s v="Y"/>
    <x v="36"/>
    <x v="71"/>
    <x v="1"/>
    <m/>
    <s v="13 weeks"/>
    <s v="Lung"/>
    <s v="Histopathology - severity of alveolus interstitial (septal) thickening"/>
    <s v="Rat"/>
    <s v="Wistar"/>
    <x v="2"/>
    <n v="0.1"/>
    <n v="0.4"/>
    <m/>
    <m/>
    <s v="mg/m3"/>
    <s v="N"/>
    <s v="N"/>
    <s v="N"/>
    <s v="N"/>
    <s v="Units conversion needed;"/>
    <m/>
    <n v="100"/>
    <m/>
    <m/>
    <s v="band D"/>
    <m/>
    <x v="3"/>
    <m/>
    <m/>
    <m/>
    <x v="2"/>
    <x v="9"/>
    <s v="0.1,0.4,1.5,6"/>
    <m/>
    <s v="Y"/>
    <n v="4"/>
  </r>
  <r>
    <n v="683"/>
    <x v="1"/>
    <s v="OEB Template EK TB ND Combined.xlsx"/>
    <s v="tb2"/>
    <s v="10.1093/toxsci/kfp247"/>
    <x v="190"/>
    <s v="Y"/>
    <x v="36"/>
    <x v="71"/>
    <x v="1"/>
    <m/>
    <s v="13 weeks"/>
    <s v="Lung"/>
    <s v="Histopathology - severity of alveolus interstitial (septal) thickening"/>
    <s v="Rat"/>
    <s v="Wistar"/>
    <x v="2"/>
    <n v="0.1"/>
    <n v="0.4"/>
    <m/>
    <m/>
    <s v="mg/m3"/>
    <s v="N"/>
    <s v="N"/>
    <s v="N"/>
    <s v="N"/>
    <s v="Units conversion needed;"/>
    <m/>
    <n v="100"/>
    <m/>
    <m/>
    <s v="band D"/>
    <m/>
    <x v="3"/>
    <m/>
    <m/>
    <m/>
    <x v="2"/>
    <x v="10"/>
    <s v="0.1,0.4,1.5,6"/>
    <m/>
    <s v="Y"/>
    <n v="4"/>
  </r>
  <r>
    <n v="684"/>
    <x v="1"/>
    <s v="OEB Template EK TB ND Combined.xlsx"/>
    <s v="tb2"/>
    <s v="10.1093/toxsci/kfp247"/>
    <x v="190"/>
    <s v="Y"/>
    <x v="36"/>
    <x v="71"/>
    <x v="1"/>
    <m/>
    <s v="13 weeks"/>
    <s v="Lung"/>
    <s v="Histopathology - severity of alveolus interstitial (septal) thickening"/>
    <s v="Rat"/>
    <s v="Wistar"/>
    <x v="2"/>
    <n v="0.1"/>
    <n v="0.4"/>
    <m/>
    <m/>
    <s v="mg/m3"/>
    <s v="N"/>
    <s v="N"/>
    <s v="N"/>
    <s v="N"/>
    <s v="Units conversion needed;"/>
    <m/>
    <n v="100"/>
    <m/>
    <m/>
    <s v="band D"/>
    <m/>
    <x v="3"/>
    <m/>
    <m/>
    <m/>
    <x v="2"/>
    <x v="11"/>
    <s v="0.1,0.4,1.5,6"/>
    <m/>
    <s v="Y"/>
    <n v="4"/>
  </r>
  <r>
    <n v="685"/>
    <x v="1"/>
    <s v="OEB Template EK TB ND Combined.xlsx"/>
    <s v="tb3"/>
    <s v="10.1166/jnn.2010.2420"/>
    <x v="191"/>
    <m/>
    <x v="62"/>
    <x v="159"/>
    <x v="3"/>
    <m/>
    <m/>
    <m/>
    <m/>
    <m/>
    <m/>
    <x v="3"/>
    <m/>
    <m/>
    <m/>
    <m/>
    <m/>
    <m/>
    <m/>
    <m/>
    <m/>
    <m/>
    <m/>
    <m/>
    <m/>
    <m/>
    <m/>
    <m/>
    <x v="2"/>
    <m/>
    <m/>
    <s v="Not Inhalation - ITI"/>
    <x v="4"/>
    <x v="0"/>
    <m/>
    <m/>
    <s v="N"/>
    <n v="0"/>
  </r>
  <r>
    <n v="686"/>
    <x v="1"/>
    <s v="OEB Template EK TB ND Combined.xlsx"/>
    <s v="tb4"/>
    <s v="10.1016/j.biomaterials.2011.12.008"/>
    <x v="192"/>
    <m/>
    <x v="53"/>
    <x v="160"/>
    <x v="3"/>
    <m/>
    <m/>
    <m/>
    <m/>
    <m/>
    <m/>
    <x v="3"/>
    <m/>
    <m/>
    <m/>
    <m/>
    <m/>
    <m/>
    <m/>
    <m/>
    <m/>
    <m/>
    <m/>
    <m/>
    <m/>
    <m/>
    <m/>
    <m/>
    <x v="2"/>
    <m/>
    <m/>
    <s v="Not Inhalatin - IP"/>
    <x v="4"/>
    <x v="0"/>
    <m/>
    <m/>
    <s v="N"/>
    <n v="0"/>
  </r>
  <r>
    <n v="687"/>
    <x v="1"/>
    <s v="OEB Template EK TB ND Combined.xlsx"/>
    <s v="tb5"/>
    <s v="http://dx.doi.org/10.1016/j.yrtph.2012.05.020"/>
    <x v="193"/>
    <m/>
    <x v="36"/>
    <x v="70"/>
    <x v="3"/>
    <m/>
    <m/>
    <m/>
    <m/>
    <m/>
    <m/>
    <x v="3"/>
    <m/>
    <m/>
    <m/>
    <m/>
    <m/>
    <m/>
    <m/>
    <m/>
    <m/>
    <m/>
    <m/>
    <m/>
    <m/>
    <m/>
    <m/>
    <m/>
    <x v="2"/>
    <m/>
    <m/>
    <s v="Not Inhalation - ITI"/>
    <x v="4"/>
    <x v="0"/>
    <m/>
    <m/>
    <s v="Y"/>
    <n v="0"/>
  </r>
  <r>
    <n v="688"/>
    <x v="1"/>
    <s v="OEB Template EK TB ND Combined.xlsx"/>
    <s v="tb6"/>
    <s v="10.1002/jat.2810"/>
    <x v="194"/>
    <m/>
    <x v="36"/>
    <x v="71"/>
    <x v="3"/>
    <m/>
    <m/>
    <m/>
    <m/>
    <m/>
    <m/>
    <x v="3"/>
    <m/>
    <m/>
    <m/>
    <m/>
    <m/>
    <m/>
    <m/>
    <m/>
    <m/>
    <m/>
    <m/>
    <m/>
    <m/>
    <m/>
    <m/>
    <m/>
    <x v="2"/>
    <m/>
    <m/>
    <s v="Not Inhalation - ITI"/>
    <x v="4"/>
    <x v="0"/>
    <m/>
    <m/>
    <s v="Y"/>
    <n v="0"/>
  </r>
  <r>
    <n v="689"/>
    <x v="1"/>
    <s v="OEB Template EK TB ND Combined.xlsx"/>
    <s v="tb7"/>
    <s v="10.1007/s00204-015-1493-x"/>
    <x v="195"/>
    <m/>
    <x v="27"/>
    <x v="161"/>
    <x v="3"/>
    <m/>
    <m/>
    <m/>
    <m/>
    <m/>
    <m/>
    <x v="3"/>
    <m/>
    <m/>
    <m/>
    <m/>
    <m/>
    <m/>
    <m/>
    <m/>
    <m/>
    <m/>
    <m/>
    <m/>
    <m/>
    <m/>
    <m/>
    <m/>
    <x v="2"/>
    <m/>
    <m/>
    <s v="Not Inhalation - PA"/>
    <x v="4"/>
    <x v="0"/>
    <m/>
    <m/>
    <s v="Y"/>
    <n v="0"/>
  </r>
  <r>
    <n v="690"/>
    <x v="1"/>
    <s v="OEB Template EK TB ND Combined.xlsx"/>
    <s v="tb8"/>
    <s v="10.1186/s12989-016-0148-2"/>
    <x v="196"/>
    <m/>
    <x v="36"/>
    <x v="162"/>
    <x v="3"/>
    <m/>
    <m/>
    <m/>
    <m/>
    <m/>
    <m/>
    <x v="3"/>
    <m/>
    <m/>
    <m/>
    <m/>
    <m/>
    <m/>
    <m/>
    <m/>
    <m/>
    <m/>
    <m/>
    <m/>
    <m/>
    <m/>
    <m/>
    <m/>
    <x v="2"/>
    <m/>
    <m/>
    <s v="Not Inhalation - ITI"/>
    <x v="4"/>
    <x v="0"/>
    <m/>
    <m/>
    <s v="Y"/>
    <n v="0"/>
  </r>
  <r>
    <n v="691"/>
    <x v="1"/>
    <s v="OEB Template EK TB ND Combined.xlsx"/>
    <s v="tb9"/>
    <s v="10.1177/0960327116666650"/>
    <x v="197"/>
    <m/>
    <x v="69"/>
    <x v="163"/>
    <x v="3"/>
    <m/>
    <m/>
    <m/>
    <m/>
    <m/>
    <m/>
    <x v="3"/>
    <m/>
    <m/>
    <m/>
    <m/>
    <m/>
    <m/>
    <m/>
    <m/>
    <m/>
    <m/>
    <m/>
    <m/>
    <m/>
    <m/>
    <m/>
    <m/>
    <x v="2"/>
    <m/>
    <m/>
    <s v="Not Inhalation - ITI"/>
    <x v="4"/>
    <x v="0"/>
    <m/>
    <m/>
    <s v="N"/>
    <n v="0"/>
  </r>
  <r>
    <n v="692"/>
    <x v="1"/>
    <s v="OEB Template EK TB ND Combined.xlsx"/>
    <s v="tb10"/>
    <s v="10.1002/jat.3564"/>
    <x v="198"/>
    <m/>
    <x v="73"/>
    <x v="164"/>
    <x v="3"/>
    <m/>
    <m/>
    <m/>
    <m/>
    <m/>
    <m/>
    <x v="3"/>
    <m/>
    <m/>
    <m/>
    <m/>
    <m/>
    <m/>
    <m/>
    <m/>
    <m/>
    <m/>
    <m/>
    <m/>
    <m/>
    <m/>
    <m/>
    <m/>
    <x v="2"/>
    <m/>
    <m/>
    <s v="Not Inhalation - ITI"/>
    <x v="4"/>
    <x v="0"/>
    <m/>
    <m/>
    <s v="N"/>
    <n v="0"/>
  </r>
  <r>
    <n v="693"/>
    <x v="1"/>
    <s v="OEB Template EK TB ND Combined.xlsx"/>
    <s v="tb11"/>
    <s v="10.1038/s41598-018-22556-7"/>
    <x v="199"/>
    <m/>
    <x v="70"/>
    <x v="165"/>
    <x v="3"/>
    <m/>
    <m/>
    <m/>
    <m/>
    <m/>
    <m/>
    <x v="3"/>
    <m/>
    <m/>
    <m/>
    <m/>
    <m/>
    <m/>
    <m/>
    <m/>
    <m/>
    <m/>
    <m/>
    <m/>
    <m/>
    <m/>
    <m/>
    <m/>
    <x v="2"/>
    <m/>
    <m/>
    <s v="Not Inhalation - Intranasal instillation"/>
    <x v="4"/>
    <x v="0"/>
    <m/>
    <m/>
    <s v="N"/>
    <n v="0"/>
  </r>
  <r>
    <n v="694"/>
    <x v="1"/>
    <s v="OEB Template EK TB ND Combined.xlsx"/>
    <s v="tb12"/>
    <s v="https://doi.org/10.1016/j.ecoenv.2018.07.076"/>
    <x v="200"/>
    <m/>
    <x v="74"/>
    <x v="166"/>
    <x v="3"/>
    <m/>
    <m/>
    <m/>
    <m/>
    <m/>
    <m/>
    <x v="3"/>
    <m/>
    <m/>
    <m/>
    <m/>
    <m/>
    <m/>
    <m/>
    <m/>
    <m/>
    <m/>
    <m/>
    <m/>
    <m/>
    <m/>
    <m/>
    <m/>
    <x v="2"/>
    <m/>
    <m/>
    <s v="Not Inhalation - OA"/>
    <x v="4"/>
    <x v="0"/>
    <m/>
    <m/>
    <s v="N"/>
    <n v="0"/>
  </r>
  <r>
    <n v="695"/>
    <x v="1"/>
    <s v="OEB Template EK TB ND Combined.xlsx"/>
    <s v="tb13"/>
    <s v="https://doi.org/10.1016/j.lfs.2019.116741"/>
    <x v="201"/>
    <m/>
    <x v="4"/>
    <x v="167"/>
    <x v="3"/>
    <m/>
    <m/>
    <m/>
    <m/>
    <m/>
    <m/>
    <x v="3"/>
    <m/>
    <m/>
    <m/>
    <m/>
    <m/>
    <m/>
    <m/>
    <m/>
    <m/>
    <m/>
    <m/>
    <m/>
    <m/>
    <m/>
    <m/>
    <m/>
    <x v="2"/>
    <m/>
    <m/>
    <s v="Not Inhalation - Intranasal instillation"/>
    <x v="4"/>
    <x v="0"/>
    <m/>
    <m/>
    <s v="Y"/>
    <n v="0"/>
  </r>
  <r>
    <n v="696"/>
    <x v="1"/>
    <s v="OEB Template EK TB ND Combined.xlsx"/>
    <s v="tb14"/>
    <s v="10.1166/jnn.2020.18571"/>
    <x v="202"/>
    <m/>
    <x v="72"/>
    <x v="168"/>
    <x v="3"/>
    <m/>
    <m/>
    <m/>
    <m/>
    <m/>
    <m/>
    <x v="3"/>
    <m/>
    <m/>
    <m/>
    <m/>
    <m/>
    <m/>
    <m/>
    <m/>
    <m/>
    <m/>
    <m/>
    <m/>
    <m/>
    <m/>
    <m/>
    <m/>
    <x v="2"/>
    <m/>
    <m/>
    <s v="Duration too short - only 26 days"/>
    <x v="4"/>
    <x v="0"/>
    <m/>
    <m/>
    <s v="N"/>
    <n v="0"/>
  </r>
  <r>
    <n v="697"/>
    <x v="1"/>
    <s v="OEB Template EK TB ND Combined.xlsx"/>
    <s v="tb15"/>
    <s v="https://doi.org/10.1186/s12989-021-00398-y"/>
    <x v="203"/>
    <m/>
    <x v="66"/>
    <x v="130"/>
    <x v="3"/>
    <m/>
    <m/>
    <m/>
    <m/>
    <m/>
    <m/>
    <x v="3"/>
    <m/>
    <m/>
    <m/>
    <m/>
    <m/>
    <m/>
    <m/>
    <m/>
    <m/>
    <m/>
    <m/>
    <m/>
    <m/>
    <m/>
    <m/>
    <m/>
    <x v="2"/>
    <m/>
    <m/>
    <s v="Not Inhalation - OA"/>
    <x v="4"/>
    <x v="0"/>
    <m/>
    <m/>
    <s v="N"/>
    <n v="0"/>
  </r>
  <r>
    <n v="698"/>
    <x v="1"/>
    <s v="OEB Template EK TB ND Combined.xlsx"/>
    <s v="tb16"/>
    <s v="10.1093/toxsci/kfg243"/>
    <x v="204"/>
    <m/>
    <x v="36"/>
    <x v="70"/>
    <x v="3"/>
    <m/>
    <m/>
    <m/>
    <m/>
    <m/>
    <m/>
    <x v="3"/>
    <m/>
    <m/>
    <m/>
    <m/>
    <m/>
    <m/>
    <m/>
    <m/>
    <m/>
    <m/>
    <m/>
    <m/>
    <m/>
    <m/>
    <m/>
    <m/>
    <x v="2"/>
    <m/>
    <m/>
    <s v="Not Inhalation - ITI"/>
    <x v="4"/>
    <x v="0"/>
    <m/>
    <m/>
    <s v="Y"/>
    <n v="0"/>
  </r>
  <r>
    <n v="699"/>
    <x v="1"/>
    <s v="OEB Template EK TB ND Combined.xlsx"/>
    <s v="tb17"/>
    <s v="https://doi.org/10.1080/08958370701874671"/>
    <x v="205"/>
    <m/>
    <x v="75"/>
    <x v="169"/>
    <x v="1"/>
    <m/>
    <s v="90 days"/>
    <s v="Lung"/>
    <m/>
    <s v="Rat"/>
    <s v="Sprague-Dawley"/>
    <x v="4"/>
    <m/>
    <m/>
    <m/>
    <m/>
    <m/>
    <m/>
    <m/>
    <m/>
    <m/>
    <m/>
    <m/>
    <m/>
    <m/>
    <m/>
    <m/>
    <m/>
    <x v="2"/>
    <m/>
    <m/>
    <s v="Did not present statistical analysis of lung tissue histopathology"/>
    <x v="4"/>
    <x v="0"/>
    <m/>
    <m/>
    <s v="N"/>
    <n v="0"/>
  </r>
  <r>
    <n v="700"/>
    <x v="1"/>
    <s v="OEB Template EK TB ND Combined.xlsx"/>
    <s v="tb17"/>
    <s v="https://doi.org/10.1080/08958370701874671"/>
    <x v="205"/>
    <m/>
    <x v="75"/>
    <x v="169"/>
    <x v="1"/>
    <m/>
    <s v="90 days"/>
    <s v="Lung"/>
    <m/>
    <s v="Rat"/>
    <s v="Sprague-Dawley"/>
    <x v="5"/>
    <m/>
    <m/>
    <m/>
    <m/>
    <m/>
    <m/>
    <m/>
    <m/>
    <m/>
    <m/>
    <m/>
    <m/>
    <m/>
    <m/>
    <m/>
    <m/>
    <x v="2"/>
    <m/>
    <m/>
    <s v="Did not present statistical analysis of lung tissue histopathology"/>
    <x v="4"/>
    <x v="0"/>
    <m/>
    <m/>
    <s v="N"/>
    <n v="0"/>
  </r>
  <r>
    <n v="701"/>
    <x v="1"/>
    <s v="OEB Template EK TB ND Combined.xlsx"/>
    <s v="tb18"/>
    <s v="10.1016/j.toxlet.2008.07.020"/>
    <x v="206"/>
    <m/>
    <x v="36"/>
    <x v="70"/>
    <x v="3"/>
    <m/>
    <m/>
    <m/>
    <m/>
    <m/>
    <m/>
    <x v="3"/>
    <m/>
    <m/>
    <m/>
    <m/>
    <m/>
    <m/>
    <m/>
    <m/>
    <m/>
    <m/>
    <m/>
    <m/>
    <m/>
    <m/>
    <m/>
    <m/>
    <x v="2"/>
    <m/>
    <m/>
    <s v="Not Inhalation - IV"/>
    <x v="4"/>
    <x v="0"/>
    <m/>
    <m/>
    <s v="Y"/>
    <n v="0"/>
  </r>
  <r>
    <n v="702"/>
    <x v="1"/>
    <s v="OEB Template EK TB ND Combined.xlsx"/>
    <s v="tb19"/>
    <s v="NA"/>
    <x v="207"/>
    <m/>
    <x v="36"/>
    <x v="71"/>
    <x v="3"/>
    <m/>
    <m/>
    <m/>
    <m/>
    <m/>
    <m/>
    <x v="3"/>
    <m/>
    <m/>
    <m/>
    <m/>
    <m/>
    <m/>
    <m/>
    <m/>
    <m/>
    <m/>
    <m/>
    <m/>
    <m/>
    <m/>
    <m/>
    <m/>
    <x v="2"/>
    <m/>
    <m/>
    <s v="Not Inhalation - ITI"/>
    <x v="4"/>
    <x v="0"/>
    <m/>
    <m/>
    <s v="Y"/>
    <n v="0"/>
  </r>
  <r>
    <n v="703"/>
    <x v="1"/>
    <s v="OEB Template EK TB ND Combined.xlsx"/>
    <s v="tb20"/>
    <s v="http://www.particleandfibretoxicology.com/content/9/1/4"/>
    <x v="208"/>
    <m/>
    <x v="62"/>
    <x v="170"/>
    <x v="3"/>
    <m/>
    <m/>
    <m/>
    <m/>
    <m/>
    <m/>
    <x v="3"/>
    <m/>
    <m/>
    <m/>
    <m/>
    <m/>
    <m/>
    <m/>
    <m/>
    <m/>
    <m/>
    <m/>
    <m/>
    <m/>
    <m/>
    <m/>
    <m/>
    <x v="2"/>
    <m/>
    <m/>
    <s v="Not Inhalation- ITI"/>
    <x v="4"/>
    <x v="0"/>
    <m/>
    <m/>
    <s v="N"/>
    <n v="0"/>
  </r>
  <r>
    <n v="704"/>
    <x v="1"/>
    <s v="OEB Template EK TB ND Combined.xlsx"/>
    <s v="tb21"/>
    <s v="10.1007/s00204-013-1116-3"/>
    <x v="209"/>
    <m/>
    <x v="36"/>
    <x v="71"/>
    <x v="3"/>
    <m/>
    <m/>
    <m/>
    <m/>
    <m/>
    <m/>
    <x v="3"/>
    <m/>
    <m/>
    <m/>
    <m/>
    <m/>
    <m/>
    <m/>
    <m/>
    <m/>
    <m/>
    <m/>
    <m/>
    <m/>
    <m/>
    <m/>
    <m/>
    <x v="2"/>
    <m/>
    <m/>
    <s v="Not Inhalation - intranasal instillation"/>
    <x v="4"/>
    <x v="0"/>
    <m/>
    <m/>
    <s v="Y"/>
    <n v="0"/>
  </r>
  <r>
    <n v="705"/>
    <x v="1"/>
    <s v="OEB Template EK TB ND Combined.xlsx"/>
    <s v="tb22"/>
    <s v="doi: 10.1093/toxsci/kfu187"/>
    <x v="210"/>
    <m/>
    <x v="66"/>
    <x v="171"/>
    <x v="3"/>
    <m/>
    <m/>
    <m/>
    <m/>
    <m/>
    <m/>
    <x v="3"/>
    <m/>
    <m/>
    <m/>
    <m/>
    <m/>
    <m/>
    <m/>
    <m/>
    <m/>
    <m/>
    <m/>
    <m/>
    <m/>
    <m/>
    <m/>
    <m/>
    <x v="2"/>
    <m/>
    <m/>
    <s v="Duration too short - only 2 days"/>
    <x v="4"/>
    <x v="0"/>
    <m/>
    <m/>
    <s v="N"/>
    <n v="0"/>
  </r>
  <r>
    <n v="706"/>
    <x v="1"/>
    <s v="OEB Template EK TB ND Combined.xlsx"/>
    <s v="tb23"/>
    <s v="10.3390/ijms16010660"/>
    <x v="211"/>
    <m/>
    <x v="76"/>
    <x v="141"/>
    <x v="3"/>
    <m/>
    <m/>
    <m/>
    <m/>
    <m/>
    <m/>
    <x v="3"/>
    <m/>
    <m/>
    <m/>
    <m/>
    <m/>
    <m/>
    <m/>
    <m/>
    <m/>
    <m/>
    <m/>
    <m/>
    <m/>
    <m/>
    <m/>
    <m/>
    <x v="2"/>
    <m/>
    <m/>
    <s v="Not Inhalation - PA"/>
    <x v="4"/>
    <x v="0"/>
    <m/>
    <m/>
    <s v="N"/>
    <n v="0"/>
  </r>
  <r>
    <n v="707"/>
    <x v="1"/>
    <s v="OEB Template EK TB ND Combined.xlsx"/>
    <s v="tb24"/>
    <s v="10.1177/1535370216665173"/>
    <x v="212"/>
    <m/>
    <x v="77"/>
    <x v="172"/>
    <x v="3"/>
    <m/>
    <m/>
    <m/>
    <m/>
    <m/>
    <m/>
    <x v="3"/>
    <m/>
    <m/>
    <m/>
    <m/>
    <m/>
    <m/>
    <m/>
    <m/>
    <m/>
    <m/>
    <m/>
    <m/>
    <m/>
    <m/>
    <m/>
    <m/>
    <x v="2"/>
    <m/>
    <m/>
    <s v="Not rodent - hamster study"/>
    <x v="4"/>
    <x v="0"/>
    <m/>
    <m/>
    <s v="N"/>
    <n v="0"/>
  </r>
  <r>
    <n v="708"/>
    <x v="1"/>
    <s v="OEB Template EK TB ND Combined.xlsx"/>
    <s v="tb25"/>
    <s v="10.1539/joh.16-0184-OA"/>
    <x v="213"/>
    <m/>
    <x v="69"/>
    <x v="163"/>
    <x v="3"/>
    <m/>
    <m/>
    <m/>
    <m/>
    <m/>
    <m/>
    <x v="3"/>
    <m/>
    <m/>
    <m/>
    <m/>
    <m/>
    <m/>
    <m/>
    <m/>
    <m/>
    <m/>
    <m/>
    <m/>
    <m/>
    <m/>
    <m/>
    <m/>
    <x v="2"/>
    <m/>
    <m/>
    <s v="Not Inhalation - ITI"/>
    <x v="4"/>
    <x v="0"/>
    <m/>
    <m/>
    <s v="N"/>
    <n v="0"/>
  </r>
  <r>
    <n v="709"/>
    <x v="1"/>
    <s v="OEB Template EK TB ND Combined.xlsx"/>
    <s v="tb26"/>
    <s v="10.1093/toxsci/kfx006"/>
    <x v="214"/>
    <m/>
    <x v="62"/>
    <x v="173"/>
    <x v="3"/>
    <m/>
    <m/>
    <m/>
    <m/>
    <m/>
    <m/>
    <x v="3"/>
    <m/>
    <m/>
    <m/>
    <m/>
    <m/>
    <m/>
    <m/>
    <m/>
    <m/>
    <m/>
    <m/>
    <m/>
    <m/>
    <m/>
    <m/>
    <m/>
    <x v="2"/>
    <m/>
    <m/>
    <s v="Not Inhalation - ITI"/>
    <x v="4"/>
    <x v="0"/>
    <m/>
    <m/>
    <s v="N"/>
    <n v="0"/>
  </r>
  <r>
    <n v="710"/>
    <x v="1"/>
    <s v="OEB Template EK TB ND Combined.xlsx"/>
    <s v="tb27"/>
    <s v="10.1186/s12989-017-0204-6"/>
    <x v="215"/>
    <s v="Y"/>
    <x v="66"/>
    <x v="130"/>
    <x v="1"/>
    <m/>
    <s v="90 days"/>
    <s v="Lung"/>
    <s v="Histopathology - interstitial fibrosis"/>
    <s v="Rat"/>
    <s v="Wistar"/>
    <x v="5"/>
    <n v="3"/>
    <m/>
    <m/>
    <m/>
    <s v="mg/m3"/>
    <m/>
    <m/>
    <m/>
    <m/>
    <m/>
    <m/>
    <m/>
    <m/>
    <m/>
    <m/>
    <m/>
    <x v="2"/>
    <m/>
    <m/>
    <s v="Originally identified article was Schwotzer 2018 (DOI: 10.1186/s12951-018-0343-4), but that was the part of the study that only reported the gene expression data.  Fibrosis data from this study was presented in different paper (which is what is referenced here).  However, histopathology data was done in a time-course study at only one dose - recorded at what post exposure timeframe the dose went from non-significant to significant"/>
    <x v="4"/>
    <x v="3"/>
    <n v="3"/>
    <m/>
    <s v="N"/>
    <n v="0"/>
  </r>
  <r>
    <n v="711"/>
    <x v="1"/>
    <s v="OEB Template EK TB ND Combined.xlsx"/>
    <s v="tb27"/>
    <s v="10.1186/s12989-017-0204-6"/>
    <x v="215"/>
    <s v="Y"/>
    <x v="66"/>
    <x v="130"/>
    <x v="1"/>
    <m/>
    <s v="90 days"/>
    <s v="Lung"/>
    <s v="Histopathology - interstitial fibrosis"/>
    <s v="Rat"/>
    <s v="Wistar"/>
    <x v="5"/>
    <m/>
    <n v="3"/>
    <m/>
    <m/>
    <s v="mg/m3"/>
    <m/>
    <m/>
    <m/>
    <m/>
    <m/>
    <m/>
    <m/>
    <m/>
    <m/>
    <m/>
    <m/>
    <x v="2"/>
    <m/>
    <m/>
    <s v="Originally identified article was Schwotzer 2018 (DOI: 10.1186/s12951-018-0343-4), but that was the part of the study that only reported the gene expression data.  Fibrosis data from this study was presented in different paper (which is what is referenced here).  However, histopathology data was done in a time-course study at only one dose - recorded at what post exposure timeframe the dose went from non-significant to significant"/>
    <x v="4"/>
    <x v="4"/>
    <n v="3"/>
    <m/>
    <s v="N"/>
    <n v="0"/>
  </r>
  <r>
    <n v="712"/>
    <x v="1"/>
    <s v="OEB Template EK TB ND Combined.xlsx"/>
    <s v="tb28"/>
    <s v="NA"/>
    <x v="216"/>
    <m/>
    <x v="62"/>
    <x v="55"/>
    <x v="3"/>
    <m/>
    <m/>
    <m/>
    <m/>
    <m/>
    <m/>
    <x v="3"/>
    <m/>
    <m/>
    <m/>
    <m/>
    <m/>
    <m/>
    <m/>
    <m/>
    <m/>
    <m/>
    <m/>
    <m/>
    <m/>
    <m/>
    <m/>
    <m/>
    <x v="2"/>
    <m/>
    <m/>
    <s v="Not Inhalation - ITI"/>
    <x v="4"/>
    <x v="0"/>
    <m/>
    <m/>
    <s v="N"/>
    <n v="0"/>
  </r>
  <r>
    <n v="713"/>
    <x v="1"/>
    <s v="OEB Template EK TB ND Combined.xlsx"/>
    <s v="tb29"/>
    <s v="10.1111/bcpt.13119"/>
    <x v="217"/>
    <m/>
    <x v="36"/>
    <x v="71"/>
    <x v="3"/>
    <m/>
    <m/>
    <m/>
    <m/>
    <m/>
    <m/>
    <x v="3"/>
    <m/>
    <m/>
    <m/>
    <m/>
    <m/>
    <m/>
    <m/>
    <m/>
    <m/>
    <m/>
    <m/>
    <m/>
    <m/>
    <m/>
    <m/>
    <m/>
    <x v="2"/>
    <m/>
    <m/>
    <s v="Not Inhalation - ITI"/>
    <x v="4"/>
    <x v="0"/>
    <m/>
    <m/>
    <s v="Y"/>
    <n v="0"/>
  </r>
  <r>
    <n v="714"/>
    <x v="1"/>
    <s v="OEB Template EK TB ND Combined.xlsx"/>
    <s v="tb30"/>
    <s v="https://doi.org/10.1371/journal._x000a_pone.0205702"/>
    <x v="218"/>
    <m/>
    <x v="36"/>
    <x v="71"/>
    <x v="3"/>
    <m/>
    <m/>
    <m/>
    <m/>
    <m/>
    <m/>
    <x v="3"/>
    <m/>
    <m/>
    <m/>
    <m/>
    <m/>
    <m/>
    <m/>
    <m/>
    <m/>
    <m/>
    <m/>
    <m/>
    <m/>
    <m/>
    <m/>
    <m/>
    <x v="2"/>
    <m/>
    <m/>
    <s v="Duration too short - 1/week for 5 weeks"/>
    <x v="4"/>
    <x v="0"/>
    <m/>
    <m/>
    <s v="Y"/>
    <n v="0"/>
  </r>
  <r>
    <n v="715"/>
    <x v="1"/>
    <s v="OEB Template EK TB ND Combined.xlsx"/>
    <s v="tb31"/>
    <s v="https://doi.org/10.1016/j.envpol.2019.06.092"/>
    <x v="219"/>
    <m/>
    <x v="48"/>
    <x v="174"/>
    <x v="3"/>
    <m/>
    <m/>
    <m/>
    <m/>
    <m/>
    <m/>
    <x v="3"/>
    <m/>
    <m/>
    <m/>
    <m/>
    <m/>
    <m/>
    <m/>
    <m/>
    <m/>
    <m/>
    <m/>
    <m/>
    <m/>
    <m/>
    <m/>
    <m/>
    <x v="2"/>
    <m/>
    <m/>
    <s v="Not Inhalation - ITI"/>
    <x v="4"/>
    <x v="0"/>
    <m/>
    <m/>
    <s v="Y"/>
    <n v="0"/>
  </r>
  <r>
    <n v="716"/>
    <x v="1"/>
    <s v="OEB Template EK TB ND Combined.xlsx"/>
    <s v="tb32"/>
    <s v="10.1002/jat.4079"/>
    <x v="220"/>
    <m/>
    <x v="66"/>
    <x v="175"/>
    <x v="3"/>
    <m/>
    <m/>
    <m/>
    <m/>
    <m/>
    <m/>
    <x v="3"/>
    <m/>
    <m/>
    <m/>
    <m/>
    <m/>
    <m/>
    <m/>
    <m/>
    <m/>
    <m/>
    <m/>
    <m/>
    <m/>
    <m/>
    <m/>
    <m/>
    <x v="2"/>
    <m/>
    <m/>
    <s v="Not Inhalation - ITI"/>
    <x v="4"/>
    <x v="0"/>
    <m/>
    <m/>
    <s v="N"/>
    <n v="0"/>
  </r>
  <r>
    <n v="717"/>
    <x v="1"/>
    <s v="OEB Template EK TB ND Combined.xlsx"/>
    <s v="tb33"/>
    <s v="10.1293/tox.2020-0064; J Toxicol Pathol 2021; 34: 57–71"/>
    <x v="221"/>
    <m/>
    <x v="36"/>
    <x v="71"/>
    <x v="3"/>
    <m/>
    <m/>
    <m/>
    <m/>
    <m/>
    <m/>
    <x v="3"/>
    <m/>
    <m/>
    <m/>
    <m/>
    <m/>
    <m/>
    <m/>
    <m/>
    <m/>
    <m/>
    <m/>
    <m/>
    <m/>
    <m/>
    <m/>
    <m/>
    <x v="2"/>
    <m/>
    <m/>
    <s v="Not Inhalation - ITI"/>
    <x v="4"/>
    <x v="0"/>
    <m/>
    <m/>
    <s v="Y"/>
    <n v="0"/>
  </r>
  <r>
    <n v="718"/>
    <x v="0"/>
    <s v="OEB Studies to Check (from catOEL DB). [Adding fibrosis endpt]"/>
    <s v="edk fibrosis"/>
    <m/>
    <x v="8"/>
    <m/>
    <x v="4"/>
    <x v="5"/>
    <x v="1"/>
    <s v="90 days"/>
    <s v="90 days"/>
    <s v="Lung"/>
    <s v="Focal fibrosis"/>
    <s v="Rat"/>
    <s v="Sprague-Dawley"/>
    <x v="1"/>
    <m/>
    <n v="30"/>
    <m/>
    <m/>
    <s v="mg/m3"/>
    <s v="N"/>
    <s v="N"/>
    <s v="Y"/>
    <s v="N"/>
    <s v="Divide LOAEL by 10;Units conversion needed;"/>
    <m/>
    <m/>
    <n v="3000"/>
    <m/>
    <m/>
    <s v="band C"/>
    <x v="1"/>
    <s v=""/>
    <m/>
    <m/>
    <x v="2"/>
    <x v="0"/>
    <s v="0, 30 mg/m3"/>
    <s v="Focal fibrosis (Figure 4). &quot;The degree of phagocytosed CB particles accumulation, inflammation, focal fibrosis, and other histopathologic changes in the lung of the rats in the recovery group was almost similar to the CB exposure group.&quot; (on p. 8 of 19) - So, the effects were persistent after the end of exposure. "/>
    <s v="Y"/>
    <n v="3"/>
  </r>
  <r>
    <n v="719"/>
    <x v="0"/>
    <s v="Additional OEB Data"/>
    <s v="edk fibrosis"/>
    <m/>
    <x v="222"/>
    <s v="Y"/>
    <x v="1"/>
    <x v="22"/>
    <x v="0"/>
    <s v="13 weeks"/>
    <s v="13 weeks"/>
    <s v="Lung"/>
    <s v="Alveolar septal fibrosis"/>
    <s v="Rat"/>
    <s v="Fischer 344"/>
    <x v="1"/>
    <m/>
    <n v="3"/>
    <m/>
    <m/>
    <s v="mg/m3"/>
    <s v="N"/>
    <s v="N"/>
    <s v="Y"/>
    <s v="N"/>
    <s v="Divide LOAEL by 10;Units conversion needed;"/>
    <m/>
    <m/>
    <n v="300"/>
    <m/>
    <m/>
    <s v="band D"/>
    <x v="3"/>
    <s v=""/>
    <s v="Y"/>
    <m/>
    <x v="2"/>
    <x v="0"/>
    <m/>
    <m/>
    <s v="Y"/>
    <n v="4"/>
  </r>
  <r>
    <n v="720"/>
    <x v="0"/>
    <s v="Additional OEB Data"/>
    <s v="edk fibrosis"/>
    <m/>
    <x v="222"/>
    <s v="Y"/>
    <x v="1"/>
    <x v="23"/>
    <x v="1"/>
    <s v="13 weeks"/>
    <s v="13 weeks"/>
    <s v="Lung"/>
    <s v="Alveolar septal fibrosis"/>
    <s v="Rat"/>
    <s v="Fischer 344"/>
    <x v="1"/>
    <m/>
    <n v="50.4"/>
    <m/>
    <m/>
    <s v="mg/m3"/>
    <s v="N"/>
    <s v="N"/>
    <s v="Y"/>
    <s v="N"/>
    <s v="Divide LOAEL by 10;Units conversion needed;"/>
    <m/>
    <m/>
    <n v="5040"/>
    <m/>
    <m/>
    <s v="band B"/>
    <x v="0"/>
    <s v=""/>
    <s v="Y"/>
    <m/>
    <x v="2"/>
    <x v="0"/>
    <m/>
    <s v=" "/>
    <s v="Y"/>
    <n v="2"/>
  </r>
  <r>
    <n v="721"/>
    <x v="2"/>
    <s v="OEB Template EK TB ND Combined.xlsx"/>
    <s v="edk fibrosis"/>
    <s v="10.1093/toxsci/kfp247"/>
    <x v="223"/>
    <m/>
    <x v="36"/>
    <x v="71"/>
    <x v="1"/>
    <m/>
    <s v="13 weeks"/>
    <s v="Lung"/>
    <s v="Alveolar interstitial (septal) thickening"/>
    <s v="Rat"/>
    <s v="Wistar"/>
    <x v="1"/>
    <n v="0.1"/>
    <n v="0.4"/>
    <m/>
    <m/>
    <s v="mg/m3"/>
    <s v="N"/>
    <s v="N"/>
    <s v="N"/>
    <s v="N"/>
    <s v="Units conversion needed;"/>
    <m/>
    <n v="100"/>
    <m/>
    <m/>
    <s v="band D"/>
    <m/>
    <x v="3"/>
    <m/>
    <m/>
    <m/>
    <x v="2"/>
    <x v="12"/>
    <s v="0, 0.1,0.4,1.5,6"/>
    <m/>
    <s v="Y"/>
    <n v="4"/>
  </r>
  <r>
    <n v="722"/>
    <x v="1"/>
    <s v="OEB Template EK TB ND Combined.xlsx"/>
    <s v="edk fibrosis"/>
    <s v="10.1093/toxsci/kfp247"/>
    <x v="223"/>
    <m/>
    <x v="36"/>
    <x v="71"/>
    <x v="1"/>
    <m/>
    <s v="13 weeks"/>
    <s v="Lung"/>
    <s v="Alveolar interstitial (septal) thickening"/>
    <s v="Rat"/>
    <s v="Wistar"/>
    <x v="1"/>
    <n v="0.1"/>
    <n v="0.4"/>
    <m/>
    <m/>
    <s v="mg/m3"/>
    <s v="N"/>
    <s v="N"/>
    <s v="N"/>
    <s v="N"/>
    <s v="Units conversion needed;"/>
    <m/>
    <n v="100"/>
    <m/>
    <m/>
    <s v="band D"/>
    <m/>
    <x v="3"/>
    <m/>
    <m/>
    <m/>
    <x v="2"/>
    <x v="10"/>
    <s v="0, 0.1,0.4,1.5,6"/>
    <m/>
    <s v="Y"/>
    <n v="4"/>
  </r>
  <r>
    <n v="723"/>
    <x v="1"/>
    <s v="OEB Template EK TB ND Combined.xlsx"/>
    <s v="edk fibrosis"/>
    <s v="10.1093/toxsci/kfp247"/>
    <x v="223"/>
    <m/>
    <x v="36"/>
    <x v="71"/>
    <x v="1"/>
    <m/>
    <s v="13 weeks"/>
    <s v="Lung"/>
    <s v="Alveolar interstitial (septal) thickening"/>
    <s v="Rat"/>
    <s v="Wistar"/>
    <x v="1"/>
    <n v="0.1"/>
    <n v="0.4"/>
    <m/>
    <m/>
    <s v="mg/m3"/>
    <s v="N"/>
    <s v="N"/>
    <s v="N"/>
    <s v="N"/>
    <s v="Units conversion needed;"/>
    <m/>
    <n v="100"/>
    <m/>
    <m/>
    <s v="band D"/>
    <m/>
    <x v="3"/>
    <m/>
    <m/>
    <m/>
    <x v="2"/>
    <x v="13"/>
    <s v="0, 0.1,0.4,1.5,6"/>
    <m/>
    <s v="Y"/>
    <n v="4"/>
  </r>
  <r>
    <n v="724"/>
    <x v="1"/>
    <s v="OEB Template EK TB ND Combined.xlsx"/>
    <s v="edk fibrosis"/>
    <s v="10.1093/toxsci/kfp247"/>
    <x v="223"/>
    <m/>
    <x v="36"/>
    <x v="71"/>
    <x v="1"/>
    <m/>
    <s v="13 weeks"/>
    <s v="Lung"/>
    <s v="Alveolar interstitial (septal) thickening"/>
    <s v="Rat"/>
    <s v="Wistar"/>
    <x v="1"/>
    <n v="0.1"/>
    <n v="0.4"/>
    <m/>
    <m/>
    <s v="mg/m3"/>
    <s v="N"/>
    <s v="N"/>
    <s v="N"/>
    <s v="N"/>
    <s v="Units conversion needed;"/>
    <m/>
    <n v="100"/>
    <m/>
    <m/>
    <s v="band D"/>
    <m/>
    <x v="3"/>
    <m/>
    <m/>
    <m/>
    <x v="2"/>
    <x v="11"/>
    <s v="0, 0.1,0.4,1.5,6"/>
    <m/>
    <s v="Y"/>
    <n v="4"/>
  </r>
  <r>
    <n v="725"/>
    <x v="1"/>
    <s v="OEB Template EK TB ND Combined.xlsx"/>
    <s v="edk fibrosis"/>
    <s v="10.1093/toxsci/kfp247"/>
    <x v="223"/>
    <m/>
    <x v="36"/>
    <x v="71"/>
    <x v="1"/>
    <m/>
    <s v="13 weeks"/>
    <s v="Lung"/>
    <s v="Alveolar interstitial (septal) thickening"/>
    <s v="Rat"/>
    <s v="Wistar"/>
    <x v="1"/>
    <n v="0.1"/>
    <n v="0.4"/>
    <m/>
    <m/>
    <s v="mg/m3"/>
    <s v="N"/>
    <s v="N"/>
    <s v="N"/>
    <s v="N"/>
    <s v="Units conversion needed;"/>
    <m/>
    <n v="100"/>
    <m/>
    <m/>
    <s v="band D"/>
    <m/>
    <x v="3"/>
    <m/>
    <m/>
    <m/>
    <x v="2"/>
    <x v="14"/>
    <s v="0, 0.1,0.4,1.5,6"/>
    <m/>
    <s v="Y"/>
    <n v="4"/>
  </r>
  <r>
    <n v="726"/>
    <x v="1"/>
    <s v="MeOx, Alumunium"/>
    <s v="edk fibrosis"/>
    <s v="doi:10.1093/toxsci/kfp046"/>
    <x v="224"/>
    <m/>
    <x v="48"/>
    <x v="176"/>
    <x v="1"/>
    <s v="4 wk (6 hr/d, 5 days/wk)"/>
    <s v="4 weeks"/>
    <s v="Lung"/>
    <s v="Focal septal thickening"/>
    <s v="Rat"/>
    <s v="Wistar"/>
    <x v="1"/>
    <n v="3"/>
    <n v="28"/>
    <m/>
    <m/>
    <s v="mg/m3"/>
    <s v="N"/>
    <s v="Y"/>
    <s v="N"/>
    <s v="N"/>
    <s v="Divide NOAEL or BMDL by 3;Units conversion needed;"/>
    <m/>
    <n v="1000"/>
    <m/>
    <m/>
    <s v="band C"/>
    <m/>
    <x v="1"/>
    <m/>
    <m/>
    <m/>
    <x v="2"/>
    <x v="15"/>
    <s v="0, 0.4, 3, 28"/>
    <s v="&quot;Histopathology findings attributable to AlOOH poorly soluble particles were only found in rats exposed at 28 mg/m3....In the bronchioloalveolar region a slight hypercellularity (increased epithelial cells, inflammatory cells, focal septal thickening; all changes were graded very slight to minimal) occurred. In Sirius red stained sections, focal septal collagen depositions existed....Differences between AlOOH-40 nm/MMAD-0.6 um and AlOOH-10 nm/MMAD-1.7 um were not found.&quot; (p. 158)"/>
    <s v="N"/>
    <n v="3"/>
  </r>
  <r>
    <n v="727"/>
    <x v="1"/>
    <s v="MeOx, Alumunium"/>
    <s v="edk fibrosis"/>
    <s v="doi:10.1093/toxsci/kfp046"/>
    <x v="224"/>
    <m/>
    <x v="48"/>
    <x v="177"/>
    <x v="1"/>
    <s v="4 wk (6 hr/d, 5 days/wk)"/>
    <s v="4 weeks"/>
    <s v="Lung"/>
    <s v="Focal septal thickening"/>
    <s v="Rat"/>
    <s v="Wistar"/>
    <x v="1"/>
    <n v="3"/>
    <n v="28"/>
    <m/>
    <m/>
    <s v="mg/m3"/>
    <s v="N"/>
    <s v="Y"/>
    <s v="N"/>
    <s v="N"/>
    <s v="Divide NOAEL or BMDL by 3;Units conversion needed;"/>
    <m/>
    <n v="1000"/>
    <m/>
    <m/>
    <s v="band C"/>
    <m/>
    <x v="1"/>
    <m/>
    <m/>
    <m/>
    <x v="2"/>
    <x v="15"/>
    <m/>
    <m/>
    <s v="N"/>
    <n v="3"/>
  </r>
  <r>
    <n v="728"/>
    <x v="0"/>
    <s v="Found in PubMed and added to MeOx, FeOx folder"/>
    <s v="edk fibrosis"/>
    <s v="DOI: 10.3109/08958378.2011.606431"/>
    <x v="225"/>
    <s v="Y"/>
    <x v="17"/>
    <x v="178"/>
    <x v="0"/>
    <s v="4 wk (6 hr/d, 5 days/wk)"/>
    <s v="4 weeks"/>
    <s v="Lung "/>
    <s v="%PMN"/>
    <s v="Rat"/>
    <s v="Wistar"/>
    <x v="1"/>
    <m/>
    <n v="33"/>
    <m/>
    <m/>
    <s v="mg/m3"/>
    <s v="N"/>
    <s v="Y"/>
    <s v="Y"/>
    <s v="N"/>
    <s v="Divide NOAEL or BMDL by 3;Divide LOAEL by 10;Units conversion needed;"/>
    <m/>
    <m/>
    <n v="1099.9999999999998"/>
    <m/>
    <m/>
    <s v="band C"/>
    <x v="1"/>
    <m/>
    <m/>
    <m/>
    <x v="0"/>
    <x v="15"/>
    <s v="33, 99 mg/m3"/>
    <m/>
    <s v="N"/>
    <n v="3"/>
  </r>
  <r>
    <n v="729"/>
    <x v="0"/>
    <s v="Found in PubMed and added to MeOx, FeOx folder"/>
    <s v="edk fibrosis"/>
    <s v="DOI: 10.3109/08958378.2011.606431"/>
    <x v="225"/>
    <s v="Y"/>
    <x v="17"/>
    <x v="179"/>
    <x v="0"/>
    <s v="4 wk (6 hr/d, 5 days/wk)"/>
    <s v="4 weeks"/>
    <s v="Lung "/>
    <s v="%PMN"/>
    <s v="Rat"/>
    <s v="Wistar"/>
    <x v="1"/>
    <m/>
    <n v="32"/>
    <m/>
    <m/>
    <s v="mg/m3"/>
    <s v="N"/>
    <s v="Y"/>
    <s v="Y"/>
    <s v="N"/>
    <s v="Divide NOAEL or BMDL by 3;Divide LOAEL by 10;Units conversion needed;"/>
    <m/>
    <m/>
    <n v="1066.6666666666667"/>
    <m/>
    <m/>
    <s v="band C"/>
    <x v="1"/>
    <m/>
    <m/>
    <m/>
    <x v="0"/>
    <x v="15"/>
    <s v="32, 100 mg/m3"/>
    <m/>
    <s v="N"/>
    <n v="3"/>
  </r>
  <r>
    <n v="730"/>
    <x v="0"/>
    <s v="Found in PubMed and added to MeOx, FeOx folder"/>
    <s v="edk fibrosis"/>
    <s v="DOI 10.1002/jat.1668"/>
    <x v="226"/>
    <m/>
    <x v="17"/>
    <x v="178"/>
    <x v="0"/>
    <s v="13 wk (6 hr/d, 5 days/wk)"/>
    <s v="13 weeks"/>
    <s v="Lung"/>
    <s v="Increased collagen fibers (Sirius red stain) "/>
    <s v="Rat"/>
    <s v="Wistar HsdCpb:WU (SPF)"/>
    <x v="1"/>
    <n v="16.600000000000001"/>
    <n v="52.1"/>
    <m/>
    <m/>
    <s v="mg/m3"/>
    <s v="N"/>
    <s v="N"/>
    <s v="N"/>
    <s v="N"/>
    <s v="Units conversion needed;"/>
    <m/>
    <n v="16600"/>
    <m/>
    <m/>
    <s v="band B"/>
    <m/>
    <x v="0"/>
    <m/>
    <m/>
    <m/>
    <x v="2"/>
    <x v="15"/>
    <s v="0, 4.7, 16.6, 52.1 mg/m3 (actual concentrations)"/>
    <m/>
    <s v="N"/>
    <n v="2"/>
  </r>
  <r>
    <n v="731"/>
    <x v="0"/>
    <s v="Found in PubMed and added to MeOx, FeOx folder"/>
    <s v="edk fibrosis"/>
    <s v="DOI 10.1002/jat.1668"/>
    <x v="226"/>
    <m/>
    <x v="17"/>
    <x v="178"/>
    <x v="0"/>
    <s v="13 wk (6 hr/d, 5 days/wk)"/>
    <s v="13 weeks"/>
    <s v="Lung"/>
    <s v="Increased collagen fibers (Sirius red stain) "/>
    <s v="Rat"/>
    <s v="Wistar HsdCpb:WU (SPF)"/>
    <x v="0"/>
    <n v="16.600000000000001"/>
    <n v="52.1"/>
    <m/>
    <m/>
    <s v="mg/m3"/>
    <s v="N"/>
    <s v="N"/>
    <s v="N"/>
    <s v="N"/>
    <s v="Units conversion needed;"/>
    <m/>
    <n v="16600"/>
    <m/>
    <m/>
    <s v="band B"/>
    <m/>
    <x v="0"/>
    <m/>
    <m/>
    <m/>
    <x v="2"/>
    <x v="15"/>
    <s v="0, 4.7, 16.6, 52.1 mg/m3 (actual concentrations)"/>
    <m/>
    <s v="N"/>
    <n v="2"/>
  </r>
  <r>
    <n v="732"/>
    <x v="0"/>
    <s v="Found in PubMed and added to MeOx, FeOx folder"/>
    <s v="edk fibrosis"/>
    <s v="DOI 10.1002/jat.1668"/>
    <x v="226"/>
    <m/>
    <x v="17"/>
    <x v="178"/>
    <x v="0"/>
    <s v="13 wk (6 hr/d, 5 days/wk)"/>
    <s v="13 weeks"/>
    <s v="Lung"/>
    <s v="%PMN"/>
    <s v="Rat"/>
    <s v="Wistar HsdCpb:WU (SPF)"/>
    <x v="1"/>
    <s v="n"/>
    <n v="4.7"/>
    <m/>
    <m/>
    <s v="mg/m3"/>
    <s v="N"/>
    <s v="N"/>
    <s v="Y"/>
    <s v="N"/>
    <s v="Divide LOAEL by 10;Units conversion needed;"/>
    <m/>
    <m/>
    <n v="470.00000000000006"/>
    <m/>
    <m/>
    <s v="band C"/>
    <x v="1"/>
    <m/>
    <m/>
    <s v="[Also, Fig 4 shows PMNs at 4 wk expos a but 6 month Post-exposure - Not relevant endpoint after 6 month recovery]."/>
    <x v="0"/>
    <x v="15"/>
    <s v="0, 4.7, 16.6, 52.1 mg/m3 (actual concentrations)"/>
    <m/>
    <s v="N"/>
    <n v="3"/>
  </r>
  <r>
    <n v="733"/>
    <x v="0"/>
    <s v="Found in PubMed and added to MeOx, FeOx folder"/>
    <s v="edk fibrosis"/>
    <s v="DOI 10.1002/jat.1668"/>
    <x v="226"/>
    <m/>
    <x v="17"/>
    <x v="178"/>
    <x v="0"/>
    <s v="13 wk (6 hr/d, 5 days/wk)"/>
    <s v="13 weeks"/>
    <s v="Lung"/>
    <s v="%PMN"/>
    <s v="Rat"/>
    <s v="Wistar HsdCpb:WU (SPF)"/>
    <x v="0"/>
    <s v="n"/>
    <n v="4.7"/>
    <m/>
    <m/>
    <s v="mg/m3"/>
    <s v="N"/>
    <s v="N"/>
    <s v="Y"/>
    <s v="N"/>
    <s v="Divide LOAEL by 10;Units conversion needed;"/>
    <m/>
    <m/>
    <n v="470.00000000000006"/>
    <m/>
    <m/>
    <s v="band C"/>
    <x v="1"/>
    <m/>
    <m/>
    <s v="[Also, Fig 4 shows PMNs at 4 wk expos a but 6 month Post-exposure - Not relevant endpoint after 6 month recovery]."/>
    <x v="0"/>
    <x v="15"/>
    <s v="0, 4.7, 16.6, 52.1 mg/m3 (actual concentrations)"/>
    <m/>
    <s v="N"/>
    <n v="3"/>
  </r>
  <r>
    <n v="734"/>
    <x v="0"/>
    <s v="Graphene manuscript"/>
    <s v="edk fibrosis"/>
    <s v="DOI: 10.3109/17435390.2015.1133865"/>
    <x v="227"/>
    <m/>
    <x v="78"/>
    <x v="180"/>
    <x v="1"/>
    <s v="28 days (6 h/day, 5 days/week)"/>
    <s v="28 days"/>
    <s v="Lung"/>
    <s v="PMN count"/>
    <s v="Rat"/>
    <s v="Sprague-Dawley "/>
    <x v="1"/>
    <n v="1.88"/>
    <m/>
    <m/>
    <m/>
    <s v="mg/m3"/>
    <s v="N"/>
    <s v="Y"/>
    <s v="N"/>
    <s v="N"/>
    <s v="Divide NOAEL or BMDL by 3;Units conversion needed;"/>
    <m/>
    <n v="626.66666666666663"/>
    <m/>
    <m/>
    <s v="band C"/>
    <m/>
    <x v="1"/>
    <m/>
    <m/>
    <m/>
    <x v="0"/>
    <x v="8"/>
    <s v="0.05 (control), 0.12, 0.47, 1.88 mg/m3 (actual concs)"/>
    <m/>
    <s v="Y"/>
    <n v="3"/>
  </r>
  <r>
    <n v="735"/>
    <x v="0"/>
    <m/>
    <s v="edk fibrosis"/>
    <s v="doi: 10.1539/joh.l10128"/>
    <x v="228"/>
    <m/>
    <x v="27"/>
    <x v="181"/>
    <x v="0"/>
    <s v="13 wk, 6 hr/d, 5 d/wk "/>
    <s v="13 weeks"/>
    <s v="Lung"/>
    <s v="Histopath: &quot;Infiltration of inflammatory cells&quot;"/>
    <s v="Rat"/>
    <s v="F344"/>
    <x v="1"/>
    <n v="0.1"/>
    <n v="1"/>
    <m/>
    <m/>
    <s v="mg/m3"/>
    <s v="N"/>
    <s v="N"/>
    <s v="N"/>
    <s v="N"/>
    <s v="Units conversion needed;"/>
    <m/>
    <n v="100"/>
    <m/>
    <m/>
    <s v="band D"/>
    <m/>
    <x v="3"/>
    <m/>
    <m/>
    <m/>
    <x v="0"/>
    <x v="16"/>
    <s v="0.10, 1.01 mg/m3"/>
    <s v="0.1 mg/m3: 2/10 not sig; 1 mg/m3: 10/10 sig. At 13 wk PE, 4/10 males had the same inflammation endpoint at 0.1 mg/m3, but not stat. sig. Not including data since not specifically including inflammation data at PE timepoints. "/>
    <s v="Y"/>
    <n v="4"/>
  </r>
  <r>
    <n v="736"/>
    <x v="1"/>
    <m/>
    <s v="edk fibrosis"/>
    <s v="doi: 10.1539/joh.l10128"/>
    <x v="229"/>
    <m/>
    <x v="27"/>
    <x v="181"/>
    <x v="0"/>
    <s v="13 wk, 6 hr/d, 5 d/wk "/>
    <s v="13 weeks"/>
    <s v="Lung"/>
    <s v="Histopath: &quot;Infiltration of inflammatory cells&quot;"/>
    <s v="Rat"/>
    <s v="F344"/>
    <x v="1"/>
    <s v="0.1*"/>
    <m/>
    <m/>
    <m/>
    <s v="mg/m3"/>
    <s v="N"/>
    <s v="N"/>
    <s v="N"/>
    <s v="N"/>
    <s v="Units conversion needed;"/>
    <m/>
    <n v="100"/>
    <m/>
    <m/>
    <s v="band D"/>
    <m/>
    <x v="3"/>
    <m/>
    <m/>
    <s v="Same endpoint, inflammation. Omit this PE for inflam, consistent w other short PE for inflammation endpoint. "/>
    <x v="0"/>
    <x v="17"/>
    <s v="0.1 mg/m3"/>
    <s v="*4/10 males had this inflam endpoint at 13 wk PE, not stat sig. Only 1 PE dose. "/>
    <s v="Y"/>
    <n v="4"/>
  </r>
  <r>
    <n v="737"/>
    <x v="0"/>
    <m/>
    <s v="edk fibrosis"/>
    <s v="doi: 10.1539/joh.l10128"/>
    <x v="230"/>
    <m/>
    <x v="27"/>
    <x v="182"/>
    <x v="0"/>
    <s v="13 wk, 6 hr/d, 5 d/wk "/>
    <s v="13 weeks"/>
    <s v="Lung"/>
    <s v="Histopath: &quot;Infiltration of inflammatory cells&quot;"/>
    <s v="Rat"/>
    <s v="F344"/>
    <x v="1"/>
    <n v="0.1"/>
    <n v="1"/>
    <m/>
    <m/>
    <s v="mg/m3"/>
    <s v="N"/>
    <s v="N"/>
    <s v="N"/>
    <s v="N"/>
    <s v="Units conversion needed;"/>
    <m/>
    <n v="100"/>
    <m/>
    <m/>
    <s v="band D"/>
    <m/>
    <x v="3"/>
    <m/>
    <m/>
    <m/>
    <x v="0"/>
    <x v="16"/>
    <s v="0.10, 1.01 mg/m3"/>
    <s v="0.1 mg/m3: 0/10; 1 mg/m3: 5/10 sig."/>
    <s v="Y"/>
    <n v="4"/>
  </r>
  <r>
    <n v="738"/>
    <x v="0"/>
    <m/>
    <s v="edk fibrosis"/>
    <s v="doi: 10.1539/joh.l10128"/>
    <x v="231"/>
    <m/>
    <x v="27"/>
    <x v="181"/>
    <x v="0"/>
    <s v="13 wk, 6 hr/d, 5 d/wk "/>
    <s v="13 weeks"/>
    <s v="Lung"/>
    <s v="Histopath: &quot;Infiltration of inflammatory cells&quot;"/>
    <s v="Rat"/>
    <s v="F344"/>
    <x v="1"/>
    <m/>
    <n v="0.1"/>
    <m/>
    <m/>
    <s v="mg/m3"/>
    <s v="N"/>
    <s v="N"/>
    <s v="Y"/>
    <s v="N"/>
    <s v="Divide LOAEL by 10;Units conversion needed;"/>
    <m/>
    <m/>
    <n v="10"/>
    <m/>
    <m/>
    <s v="band E"/>
    <x v="4"/>
    <m/>
    <m/>
    <s v="13 wk PE only for ITO and one dose. IO did not have 13 wk PE. "/>
    <x v="2"/>
    <x v="17"/>
    <s v="0.10 mg/m3"/>
    <s v="10/10 sig"/>
    <s v="Y"/>
    <n v="5"/>
  </r>
  <r>
    <n v="739"/>
    <x v="0"/>
    <m/>
    <s v="edk fibrosis"/>
    <s v="doi: 10.1539/joh.l10128"/>
    <x v="232"/>
    <m/>
    <x v="27"/>
    <x v="181"/>
    <x v="0"/>
    <s v="13 wk, 6 hr/d, 5 d/wk "/>
    <s v="13 weeks"/>
    <s v="Lung"/>
    <s v="Histopath: &quot;Infiltration of inflammatory cells&quot;"/>
    <s v="Rat"/>
    <s v="F344"/>
    <x v="0"/>
    <n v="0.1"/>
    <n v="1"/>
    <m/>
    <m/>
    <s v="mg/m3"/>
    <s v="N"/>
    <s v="N"/>
    <s v="N"/>
    <s v="N"/>
    <s v="Units conversion needed;"/>
    <m/>
    <n v="100"/>
    <m/>
    <m/>
    <s v="band D"/>
    <m/>
    <x v="3"/>
    <m/>
    <m/>
    <m/>
    <x v="0"/>
    <x v="16"/>
    <s v="0.10, 1.01 mg/m3"/>
    <s v="0.1 mg/m3: 2/10 not sig; 1 mg/m3: 10/10 sig."/>
    <s v="Y"/>
    <n v="4"/>
  </r>
  <r>
    <n v="740"/>
    <x v="1"/>
    <m/>
    <s v="edk fibrosis"/>
    <s v="doi: 10.1539/joh.l10128"/>
    <x v="233"/>
    <m/>
    <x v="27"/>
    <x v="181"/>
    <x v="0"/>
    <s v="13 wk, 6 hr/d, 5 d/wk "/>
    <s v="13 weeks"/>
    <s v="Lung"/>
    <s v="Histopath: &quot;Infiltration of inflammatory cells&quot;"/>
    <s v="Rat"/>
    <s v="F344"/>
    <x v="0"/>
    <m/>
    <s v="0.1*"/>
    <m/>
    <m/>
    <s v="mg/m3"/>
    <s v="N"/>
    <s v="N"/>
    <s v="Y"/>
    <s v="N"/>
    <s v="Divide LOAEL by 10;Units conversion needed;"/>
    <m/>
    <m/>
    <n v="10"/>
    <m/>
    <m/>
    <s v="band E"/>
    <x v="4"/>
    <m/>
    <m/>
    <s v="Same endpoint, inflammation. Discuss SOP for including PE for inflammation if progress, to best capture adverse response."/>
    <x v="0"/>
    <x v="17"/>
    <s v="0.1 mg/m3"/>
    <s v="*10/10 females had this inflam endpoint at 13 wk, one dose. In this case, the inflammation increased during PE."/>
    <s v="Y"/>
    <n v="5"/>
  </r>
  <r>
    <n v="741"/>
    <x v="0"/>
    <m/>
    <s v="edk fibrosis"/>
    <s v="doi: 10.1539/joh.l10128"/>
    <x v="234"/>
    <m/>
    <x v="27"/>
    <x v="182"/>
    <x v="0"/>
    <s v="13 wk, 6 hr/d, 5 d/wk "/>
    <s v="13 weeks"/>
    <s v="Lung"/>
    <s v="Histopath: &quot;Infiltration of inflammatory cells&quot;"/>
    <s v="Rat"/>
    <s v="F344"/>
    <x v="0"/>
    <n v="0.1"/>
    <n v="1"/>
    <m/>
    <m/>
    <s v="mg/m3"/>
    <s v="N"/>
    <s v="N"/>
    <s v="N"/>
    <s v="N"/>
    <s v="Units conversion needed;"/>
    <m/>
    <n v="100"/>
    <m/>
    <m/>
    <s v="band D"/>
    <m/>
    <x v="3"/>
    <m/>
    <m/>
    <m/>
    <x v="0"/>
    <x v="16"/>
    <s v="0.10, 1.01 mg/m3"/>
    <s v="0.1 mg/m3: 0/10; 1 mg/m3: 7/10 sig."/>
    <s v="Y"/>
    <n v="4"/>
  </r>
  <r>
    <n v="742"/>
    <x v="0"/>
    <m/>
    <s v="edk fibrosis"/>
    <s v="doi: 10.1539/joh.l10128"/>
    <x v="235"/>
    <m/>
    <x v="27"/>
    <x v="181"/>
    <x v="0"/>
    <s v="13 wk, 6 hr/d, 5 d/wk "/>
    <s v="13 weeks"/>
    <s v="Lung"/>
    <s v="Histopath: &quot;Infiltration of inflammatory cells&quot;"/>
    <s v="Rat"/>
    <s v="F344"/>
    <x v="0"/>
    <m/>
    <n v="0.1"/>
    <m/>
    <m/>
    <s v="mg/m3"/>
    <s v="N"/>
    <s v="N"/>
    <s v="Y"/>
    <s v="N"/>
    <s v="Divide LOAEL by 10;Units conversion needed;"/>
    <m/>
    <m/>
    <n v="10"/>
    <m/>
    <m/>
    <s v="band E"/>
    <x v="4"/>
    <m/>
    <m/>
    <s v="13 wk PE only for ITO and one dose. IO did not have 13 wk PE. "/>
    <x v="2"/>
    <x v="17"/>
    <s v="0.10 mg/m3"/>
    <s v="10/10 sig"/>
    <s v="Y"/>
    <n v="5"/>
  </r>
  <r>
    <n v="743"/>
    <x v="0"/>
    <m/>
    <s v="edk fibrosis"/>
    <s v="doi: 10.1539/joh.10-0053-br"/>
    <x v="236"/>
    <m/>
    <x v="27"/>
    <x v="181"/>
    <x v="0"/>
    <s v="13 wk, 6 hr/d, 5 d/wk "/>
    <s v="13 weeks"/>
    <s v="Lung"/>
    <s v="Histopath: &quot;Infiltration of inflammatory cells&quot;"/>
    <s v="Mouse"/>
    <s v="B6C3F1"/>
    <x v="1"/>
    <n v="0.1"/>
    <n v="1"/>
    <m/>
    <m/>
    <s v="mg/m3"/>
    <s v="N"/>
    <s v="N"/>
    <s v="N"/>
    <s v="N"/>
    <s v="Units conversion needed;"/>
    <m/>
    <n v="100"/>
    <m/>
    <m/>
    <s v="band D"/>
    <m/>
    <x v="3"/>
    <m/>
    <m/>
    <m/>
    <x v="0"/>
    <x v="16"/>
    <s v="0.1, 1 mg/m3"/>
    <s v="0.1 mg/m3: 0/10; 1 mg/m3: 10/10 sig."/>
    <s v="Y"/>
    <n v="4"/>
  </r>
  <r>
    <n v="744"/>
    <x v="0"/>
    <m/>
    <s v="edk fibrosis"/>
    <s v="doi: 10.1539/joh.10-0053-br"/>
    <x v="237"/>
    <m/>
    <x v="27"/>
    <x v="182"/>
    <x v="0"/>
    <s v="13 wk, 6 hr/d, 5 d/wk "/>
    <s v="13 weeks"/>
    <s v="Lung"/>
    <s v="Histopath: &quot;Infiltration of inflammatory cells&quot;"/>
    <s v="Mouse"/>
    <s v="B6C3F1"/>
    <x v="1"/>
    <n v="0.1"/>
    <n v="1"/>
    <m/>
    <m/>
    <s v="mg/m3"/>
    <s v="N"/>
    <s v="N"/>
    <s v="N"/>
    <s v="N"/>
    <s v="Units conversion needed;"/>
    <m/>
    <n v="100"/>
    <m/>
    <m/>
    <s v="band D"/>
    <m/>
    <x v="3"/>
    <m/>
    <m/>
    <m/>
    <x v="0"/>
    <x v="16"/>
    <s v="0.1, 1 mg/m3"/>
    <s v="0.1 mg/m3: 0/10; 1 mg/m3: 5/10 sig."/>
    <s v="Y"/>
    <n v="4"/>
  </r>
  <r>
    <n v="745"/>
    <x v="0"/>
    <m/>
    <s v="edk fibrosis"/>
    <s v="doi: 10.1539/joh.10-0053-br"/>
    <x v="238"/>
    <m/>
    <x v="27"/>
    <x v="181"/>
    <x v="0"/>
    <s v="13 wk, 6 hr/d, 5 d/wk "/>
    <s v="13 weeks"/>
    <s v="Lung"/>
    <s v="Histopath: &quot;Infiltration of inflammatory cells&quot;"/>
    <s v="Mouse"/>
    <s v="B6C3F1"/>
    <x v="0"/>
    <n v="0.1"/>
    <n v="1"/>
    <m/>
    <m/>
    <s v="mg/m3"/>
    <s v="N"/>
    <s v="N"/>
    <s v="N"/>
    <s v="N"/>
    <s v="Units conversion needed;"/>
    <m/>
    <n v="100"/>
    <m/>
    <m/>
    <s v="band D"/>
    <m/>
    <x v="3"/>
    <m/>
    <m/>
    <m/>
    <x v="0"/>
    <x v="16"/>
    <s v="0.1, 1 mg/m3"/>
    <s v="0.1 mg/m3: 0/10; 1 mg/m3: 9/10 sig."/>
    <s v="Y"/>
    <n v="4"/>
  </r>
  <r>
    <n v="746"/>
    <x v="0"/>
    <m/>
    <s v="edk fibrosis"/>
    <s v="doi: 10.1539/joh.10-0053-br"/>
    <x v="239"/>
    <m/>
    <x v="27"/>
    <x v="182"/>
    <x v="0"/>
    <s v="13 wk, 6 hr/d, 5 d/wk "/>
    <s v="13 weeks"/>
    <s v="Lung"/>
    <s v="Histopath: &quot;Infiltration of inflammatory cells&quot;"/>
    <s v="Mouse"/>
    <s v="B6C3F1"/>
    <x v="0"/>
    <n v="0.1"/>
    <n v="1"/>
    <m/>
    <m/>
    <s v="mg/m3"/>
    <s v="N"/>
    <s v="N"/>
    <s v="N"/>
    <s v="N"/>
    <s v="Units conversion needed;"/>
    <m/>
    <n v="100"/>
    <m/>
    <m/>
    <s v="band D"/>
    <m/>
    <x v="3"/>
    <m/>
    <m/>
    <m/>
    <x v="0"/>
    <x v="16"/>
    <s v="0.1, 1 mg/m3"/>
    <s v="0.1 mg/m3: 0/10; 1 mg/m3: 6/10 sig."/>
    <s v="Y"/>
    <n v="4"/>
  </r>
  <r>
    <n v="747"/>
    <x v="0"/>
    <m/>
    <s v="edk fibrosis"/>
    <s v="doi: 10.1006/taap.1996.0045"/>
    <x v="240"/>
    <s v="Y"/>
    <x v="4"/>
    <x v="183"/>
    <x v="1"/>
    <s v="6.5 wk, 6 hr/d, 5 d/wk "/>
    <s v="6.5 weeks"/>
    <s v="Lung"/>
    <s v="%Neutrophils, PMNs, in BALF"/>
    <s v="Rat"/>
    <s v="Fischer 344"/>
    <x v="1"/>
    <n v="1.1000000000000001"/>
    <n v="7.1"/>
    <m/>
    <m/>
    <s v="mg/m3"/>
    <s v="N"/>
    <s v="Y"/>
    <s v="N"/>
    <s v="N"/>
    <s v="Divide NOAEL or BMDL by 3;Units conversion needed;"/>
    <m/>
    <n v="366.66666666666669"/>
    <m/>
    <m/>
    <s v="band C"/>
    <m/>
    <x v="1"/>
    <m/>
    <m/>
    <m/>
    <x v="0"/>
    <x v="18"/>
    <s v="1.1, 7.1, 52.8 mg/m3"/>
    <m/>
    <s v="Y"/>
    <n v="3"/>
  </r>
  <r>
    <n v="748"/>
    <x v="0"/>
    <m/>
    <s v="edk fibrosis"/>
    <s v="doi: 10.1006/taap.1996.0045"/>
    <x v="240"/>
    <s v="Y"/>
    <x v="4"/>
    <x v="183"/>
    <x v="1"/>
    <s v="13 wk, 6 hr/d, 5 d/wk "/>
    <s v="13 weeks"/>
    <s v="Lung"/>
    <s v="%Neutrophils, PMNs, in BALF"/>
    <s v="Rat"/>
    <s v="Fischer 344"/>
    <x v="1"/>
    <n v="1.1000000000000001"/>
    <n v="7.1"/>
    <m/>
    <m/>
    <s v="mg/m3"/>
    <s v="N"/>
    <s v="N"/>
    <s v="N"/>
    <s v="N"/>
    <s v="Units conversion needed;"/>
    <m/>
    <n v="1100"/>
    <m/>
    <m/>
    <s v="band C"/>
    <m/>
    <x v="1"/>
    <m/>
    <m/>
    <m/>
    <x v="0"/>
    <x v="18"/>
    <s v="1.1, 7.1, 52.8 mg/m3"/>
    <m/>
    <s v="Y"/>
    <n v="3"/>
  </r>
  <r>
    <n v="749"/>
    <x v="0"/>
    <m/>
    <s v="edk fibrosis"/>
    <s v="doi: 10.1006/taap.1996.0045"/>
    <x v="240"/>
    <s v="Y"/>
    <x v="4"/>
    <x v="183"/>
    <x v="1"/>
    <s v="13 wk, 6 hr/d, 5 d/wk "/>
    <s v="13 weeks"/>
    <s v="Lung"/>
    <s v="Histopath: &quot;mild interstitial fibrosis&quot; "/>
    <s v="Rat"/>
    <s v="Fischer 344"/>
    <x v="1"/>
    <n v="1.1000000000000001"/>
    <n v="7.1"/>
    <m/>
    <m/>
    <s v="mg/m3"/>
    <s v="N"/>
    <s v="N"/>
    <s v="N"/>
    <s v="N"/>
    <s v="Units conversion needed;"/>
    <m/>
    <n v="1100"/>
    <m/>
    <m/>
    <s v="band C"/>
    <m/>
    <x v="1"/>
    <m/>
    <m/>
    <m/>
    <x v="2"/>
    <x v="18"/>
    <s v="1.1, 7.1, 52.8 mg/m3"/>
    <s v="Trichrome-stained sections; &quot;fibrosis was greatest at the latest time point examined [8 mo PE] and was most pronounced in animals exposed to 52.8 mg/m3 of carbon black.&quot;"/>
    <s v="Y"/>
    <n v="3"/>
  </r>
  <r>
    <n v="750"/>
    <x v="0"/>
    <m/>
    <s v="edk fibrosis"/>
    <s v="doi: 10.1016/0891-5849(94)90032-9"/>
    <x v="241"/>
    <s v="Y"/>
    <x v="1"/>
    <x v="184"/>
    <x v="0"/>
    <s v="4, 8, or 12 wk (6 hr/d, 5 d/wk)"/>
    <s v="12 weeks"/>
    <s v="Lung"/>
    <s v="Histopath: focal interstitial fibrosis"/>
    <s v="Rat"/>
    <s v="Fischer 344"/>
    <x v="1"/>
    <m/>
    <n v="1.3"/>
    <m/>
    <m/>
    <s v="mg/m3"/>
    <s v="N"/>
    <s v="N*"/>
    <s v="Y"/>
    <s v="N"/>
    <s v="Divide LOAEL by 10;Units conversion needed;"/>
    <m/>
    <m/>
    <n v="130"/>
    <m/>
    <m/>
    <s v="band D"/>
    <x v="3"/>
    <m/>
    <m/>
    <m/>
    <x v="2"/>
    <x v="19"/>
    <s v="1.3 mg/m3 (single dose LOAEL)"/>
    <s v="&quot;focal interstitial fibrosis&quot; "/>
    <s v="Y"/>
    <n v="4"/>
  </r>
  <r>
    <n v="751"/>
    <x v="0"/>
    <m/>
    <s v="edk fibrosis"/>
    <s v="doi: 10.1016/0891-5849(94)90032-9"/>
    <x v="241"/>
    <s v="Y"/>
    <x v="0"/>
    <x v="185"/>
    <x v="1"/>
    <s v="4, 8, or 12 wk (6 hr/d, 5 d/wk)"/>
    <s v="12 weeks"/>
    <s v="Lung"/>
    <s v="Histopath: focal interstitial fibrosis"/>
    <s v="Rat"/>
    <s v="Fischer 344"/>
    <x v="1"/>
    <m/>
    <n v="23.5"/>
    <m/>
    <m/>
    <s v="mg/m3"/>
    <s v="N"/>
    <s v="N*"/>
    <s v="Y"/>
    <s v="N"/>
    <s v="Divide LOAEL by 10;Units conversion needed;"/>
    <m/>
    <m/>
    <n v="2350"/>
    <m/>
    <m/>
    <s v="band C"/>
    <x v="1"/>
    <m/>
    <m/>
    <m/>
    <x v="2"/>
    <x v="19"/>
    <s v="23.5 mg/m3 (single dose LOAEL)"/>
    <s v="&quot;Less inflammation and fibrosis&quot;"/>
    <s v="Y"/>
    <n v="3"/>
  </r>
  <r>
    <n v="752"/>
    <x v="0"/>
    <m/>
    <s v="edk fibrosis"/>
    <s v="doi: 10.1016/0891-5849(94)90032-9"/>
    <x v="241"/>
    <s v="Y"/>
    <x v="0"/>
    <x v="186"/>
    <x v="0"/>
    <s v="4, 8, or 12 wk (6 hr/d, 5 d/wk)"/>
    <s v="12 weeks"/>
    <s v="Lung "/>
    <s v="Histopath: focal interstitial fibrosis"/>
    <s v="Rat"/>
    <s v="Fischer 344"/>
    <x v="1"/>
    <n v="22.3"/>
    <m/>
    <m/>
    <m/>
    <s v="mg/m3"/>
    <s v="N"/>
    <s v="N*"/>
    <s v="N"/>
    <s v="N"/>
    <s v="Units conversion needed;"/>
    <m/>
    <n v="22300"/>
    <m/>
    <m/>
    <s v="band B"/>
    <m/>
    <x v="0"/>
    <m/>
    <m/>
    <m/>
    <x v="2"/>
    <x v="19"/>
    <s v="22.3 mg/m3 (single dose NOAEL)"/>
    <s v="&quot;Minimal inflammatory changes&quot;"/>
    <s v="Y"/>
    <n v="2"/>
  </r>
  <r>
    <n v="753"/>
    <x v="0"/>
    <m/>
    <s v="edk fibrosis"/>
    <s v="doi: 10.1016/0891-5849(94)90032-9"/>
    <x v="242"/>
    <s v="Y"/>
    <x v="1"/>
    <x v="184"/>
    <x v="0"/>
    <s v="4, 8, or 12 wk (6 hr/d, 5 d/wk)"/>
    <s v="12 weeks"/>
    <s v="Lung"/>
    <s v="%PMNs in BALF"/>
    <s v="Rat"/>
    <s v="Fischer 344"/>
    <x v="1"/>
    <m/>
    <n v="1.3"/>
    <m/>
    <m/>
    <s v="mg/m3"/>
    <s v="N"/>
    <s v="N*"/>
    <s v="Y"/>
    <s v="N"/>
    <s v="Divide LOAEL by 10;Units conversion needed;"/>
    <m/>
    <m/>
    <n v="130"/>
    <m/>
    <m/>
    <s v="band D"/>
    <x v="3"/>
    <m/>
    <m/>
    <m/>
    <x v="0"/>
    <x v="16"/>
    <s v="1.3 mg/m3 (single dose LOAEL)"/>
    <s v="Sig incr in %PMNs in BALF (Fig 3)"/>
    <s v="Y"/>
    <n v="4"/>
  </r>
  <r>
    <n v="754"/>
    <x v="0"/>
    <m/>
    <s v="edk fibrosis"/>
    <s v="doi: 10.1016/0891-5849(94)90032-9"/>
    <x v="242"/>
    <s v="Y"/>
    <x v="0"/>
    <x v="185"/>
    <x v="1"/>
    <s v="4, 8, or 12 wk (6 hr/d, 5 d/wk)"/>
    <s v="12 weeks"/>
    <s v="Lung"/>
    <s v="%PMNs in BALF"/>
    <s v="Rat"/>
    <s v="Fischer 344"/>
    <x v="1"/>
    <m/>
    <n v="23.5"/>
    <m/>
    <m/>
    <s v="mg/m3"/>
    <s v="N"/>
    <s v="N*"/>
    <s v="Y"/>
    <s v="N"/>
    <s v="Divide LOAEL by 10;Units conversion needed;"/>
    <m/>
    <m/>
    <n v="2350"/>
    <m/>
    <m/>
    <s v="band C"/>
    <x v="1"/>
    <m/>
    <m/>
    <m/>
    <x v="0"/>
    <x v="16"/>
    <s v="23.5 mg/m3 (single dose LOAEL)"/>
    <s v="Sig incr in %PMNs in BALF (Fig 3)"/>
    <s v="Y"/>
    <n v="3"/>
  </r>
  <r>
    <n v="755"/>
    <x v="0"/>
    <m/>
    <s v="edk fibrosis"/>
    <s v="doi: 10.1016/0891-5849(94)90032-9"/>
    <x v="242"/>
    <s v="Y"/>
    <x v="0"/>
    <x v="186"/>
    <x v="0"/>
    <s v="4, 8, or 12 wk (6 hr/d, 5 d/wk)"/>
    <s v="12 weeks"/>
    <s v="Lung "/>
    <s v="%PMNs in BALF"/>
    <s v="Rat"/>
    <s v="Fischer 344"/>
    <x v="1"/>
    <m/>
    <n v="22.3"/>
    <m/>
    <m/>
    <s v="mg/m3"/>
    <s v="N"/>
    <s v="N*"/>
    <s v="Y"/>
    <s v="N"/>
    <s v="Divide LOAEL by 10;Units conversion needed;"/>
    <m/>
    <m/>
    <n v="2230"/>
    <m/>
    <m/>
    <s v="band C"/>
    <x v="1"/>
    <m/>
    <m/>
    <m/>
    <x v="0"/>
    <x v="16"/>
    <s v="22.3 mg/m3 (single dose NOAEL)"/>
    <s v="Sig incr in %PMNs in BALF (Fig 3)"/>
    <s v="Y"/>
    <n v="3"/>
  </r>
  <r>
    <n v="756"/>
    <x v="0"/>
    <m/>
    <s v="edk fibrosis"/>
    <s v="doi: 10.1016/0891-5849(94)90032-9"/>
    <x v="243"/>
    <s v="Y"/>
    <x v="1"/>
    <x v="184"/>
    <x v="0"/>
    <s v="4, 8, or 12 wk (6 hr/d, 5 d/wk)"/>
    <s v="8 weeks"/>
    <s v="Lung"/>
    <s v="%PMNs in BALF"/>
    <s v="Rat"/>
    <s v="Fischer 344"/>
    <x v="1"/>
    <m/>
    <n v="1.3"/>
    <m/>
    <m/>
    <s v="mg/m3"/>
    <s v="N"/>
    <s v="N*"/>
    <s v="Y"/>
    <s v="N"/>
    <s v="Divide LOAEL by 10;Units conversion needed;"/>
    <m/>
    <m/>
    <n v="130"/>
    <m/>
    <m/>
    <s v="band D"/>
    <x v="3"/>
    <m/>
    <m/>
    <m/>
    <x v="0"/>
    <x v="16"/>
    <s v="1.3 mg/m3 (single dose LOAEL)"/>
    <s v="Sig incr in %PMNs in BALF (Fig 3)"/>
    <s v="Y"/>
    <n v="4"/>
  </r>
  <r>
    <n v="757"/>
    <x v="0"/>
    <m/>
    <s v="edk fibrosis"/>
    <s v="doi: 10.1016/0891-5849(94)90032-9"/>
    <x v="243"/>
    <s v="Y"/>
    <x v="0"/>
    <x v="185"/>
    <x v="1"/>
    <s v="4, 8, or 12 wk (6 hr/d, 5 d/wk)"/>
    <s v="8 weeks"/>
    <s v="Lung"/>
    <s v="%PMNs in BALF"/>
    <s v="Rat"/>
    <s v="Fischer 344"/>
    <x v="1"/>
    <m/>
    <n v="23.5"/>
    <m/>
    <m/>
    <s v="mg/m3"/>
    <s v="N"/>
    <s v="N*"/>
    <s v="Y"/>
    <s v="N"/>
    <s v="Divide LOAEL by 10;Units conversion needed;"/>
    <m/>
    <m/>
    <n v="2350"/>
    <m/>
    <m/>
    <s v="band C"/>
    <x v="1"/>
    <m/>
    <m/>
    <m/>
    <x v="0"/>
    <x v="16"/>
    <s v="23.5 mg/m3 (single dose LOAEL)"/>
    <s v="Sig incr in %PMNs in BALF (Fig 3)"/>
    <s v="Y"/>
    <n v="3"/>
  </r>
  <r>
    <n v="758"/>
    <x v="0"/>
    <m/>
    <s v="edk fibrosis"/>
    <s v="doi: 10.1016/0891-5849(94)90032-9"/>
    <x v="243"/>
    <s v="Y"/>
    <x v="0"/>
    <x v="186"/>
    <x v="0"/>
    <s v="4, 8, or 12 wk (6 hr/d, 5 d/wk)"/>
    <s v="8 weeks"/>
    <s v="Lung "/>
    <s v="%PMNs in BALF"/>
    <s v="Rat"/>
    <s v="Fischer 344"/>
    <x v="1"/>
    <n v="22.3"/>
    <m/>
    <m/>
    <m/>
    <s v="mg/m3"/>
    <s v="N"/>
    <s v="N*"/>
    <s v="N"/>
    <s v="N"/>
    <s v="Units conversion needed;"/>
    <m/>
    <n v="22300"/>
    <m/>
    <m/>
    <s v="band B"/>
    <m/>
    <x v="0"/>
    <m/>
    <m/>
    <m/>
    <x v="0"/>
    <x v="16"/>
    <s v="22.3 mg/m3 (single dose NOAEL)"/>
    <s v="Sig incr in %PMNs in BALF (Fig 3)"/>
    <s v="Y"/>
    <n v="2"/>
  </r>
  <r>
    <n v="759"/>
    <x v="0"/>
    <m/>
    <s v="edk fibrosis"/>
    <s v="doi: 10.1016/0891-5849(94)90032-9"/>
    <x v="244"/>
    <s v="Y"/>
    <x v="1"/>
    <x v="184"/>
    <x v="0"/>
    <s v="4, 8, or 12 wk (6 hr/d, 5 d/wk)"/>
    <s v="4 weeks"/>
    <s v="Lung"/>
    <s v="%PMNs in BALF"/>
    <s v="Rat"/>
    <s v="Fischer 344"/>
    <x v="1"/>
    <m/>
    <n v="1.3"/>
    <m/>
    <m/>
    <s v="mg/m3"/>
    <s v="N"/>
    <s v="N*"/>
    <s v="Y"/>
    <s v="N"/>
    <s v="Divide LOAEL by 10;Units conversion needed;"/>
    <m/>
    <m/>
    <n v="130"/>
    <m/>
    <m/>
    <s v="band D"/>
    <x v="3"/>
    <m/>
    <m/>
    <m/>
    <x v="0"/>
    <x v="16"/>
    <s v="1.3 mg/m3 (single dose LOAEL)"/>
    <s v="Sig incr in %PMNs in BALF (Fig 3)"/>
    <s v="Y"/>
    <n v="4"/>
  </r>
  <r>
    <n v="760"/>
    <x v="0"/>
    <m/>
    <s v="edk fibrosis"/>
    <s v="doi: 10.1016/0891-5849(94)90032-9"/>
    <x v="244"/>
    <s v="Y"/>
    <x v="0"/>
    <x v="185"/>
    <x v="1"/>
    <s v="4, 8, or 12 wk (6 hr/d, 5 d/wk)"/>
    <s v="4 weeks"/>
    <s v="Lung"/>
    <s v="%PMNs in BALF"/>
    <s v="Rat"/>
    <s v="Fischer 344"/>
    <x v="1"/>
    <m/>
    <n v="23.5"/>
    <m/>
    <m/>
    <s v="mg/m3"/>
    <s v="N"/>
    <s v="N*"/>
    <s v="Y"/>
    <s v="N"/>
    <s v="Divide LOAEL by 10;Units conversion needed;"/>
    <m/>
    <m/>
    <n v="2350"/>
    <m/>
    <m/>
    <s v="band C"/>
    <x v="1"/>
    <m/>
    <m/>
    <m/>
    <x v="0"/>
    <x v="16"/>
    <s v="23.5 mg/m3 (single dose LOAEL)"/>
    <s v="Sig incr in %PMNs in BALF (Fig 3)"/>
    <s v="Y"/>
    <n v="3"/>
  </r>
  <r>
    <n v="761"/>
    <x v="0"/>
    <m/>
    <s v="edk fibrosis"/>
    <s v="doi: 10.1016/0891-5849(94)90032-9"/>
    <x v="244"/>
    <s v="Y"/>
    <x v="0"/>
    <x v="186"/>
    <x v="0"/>
    <s v="4, 8, or 12 wk (6 hr/d, 5 d/wk)"/>
    <s v="4 weeks"/>
    <s v="Lung "/>
    <s v="%PMNs in BALF"/>
    <s v="Rat"/>
    <s v="Fischer 344"/>
    <x v="1"/>
    <n v="22.3"/>
    <m/>
    <m/>
    <m/>
    <s v="mg/m3"/>
    <s v="N"/>
    <s v="N*"/>
    <s v="N"/>
    <s v="N"/>
    <s v="Units conversion needed;"/>
    <m/>
    <n v="22300"/>
    <m/>
    <m/>
    <s v="band B"/>
    <m/>
    <x v="0"/>
    <m/>
    <m/>
    <m/>
    <x v="0"/>
    <x v="16"/>
    <s v="22.3 mg/m3 (single dose NOAEL)"/>
    <s v="Sig incr in %PMNs in BALF (Fig 3)"/>
    <s v="Y"/>
    <n v="2"/>
  </r>
  <r>
    <n v="762"/>
    <x v="1"/>
    <m/>
    <s v="edk fibrosis"/>
    <s v="doi: 10.1093/toxsci/kfi327"/>
    <x v="245"/>
    <s v="Y"/>
    <x v="4"/>
    <x v="187"/>
    <x v="1"/>
    <s v="13 wk"/>
    <s v="13 weeks"/>
    <s v="Lung"/>
    <s v="Interstitial Fibrosis"/>
    <s v="Rat"/>
    <s v="F-344"/>
    <x v="0"/>
    <n v="50.3"/>
    <m/>
    <m/>
    <m/>
    <s v="mg/m3"/>
    <s v="N"/>
    <s v="N"/>
    <s v="N"/>
    <s v="N"/>
    <s v="Units conversion needed;"/>
    <m/>
    <n v="50300"/>
    <m/>
    <m/>
    <s v="band A"/>
    <m/>
    <x v="6"/>
    <m/>
    <m/>
    <m/>
    <x v="2"/>
    <x v="2"/>
    <s v="1.1, 7.6, 50.3 mg/m3"/>
    <s v="&quot;Interstitial fibrosis was not present in the lungs of rats sacrificed at 1 day post-exposure&quot; (p. 622) "/>
    <s v="Y"/>
    <n v="1"/>
  </r>
  <r>
    <n v="763"/>
    <x v="1"/>
    <m/>
    <s v="edk fibrosis"/>
    <s v="doi: 10.1093/toxsci/kfi327"/>
    <x v="245"/>
    <s v="Y"/>
    <x v="4"/>
    <x v="188"/>
    <x v="1"/>
    <s v="13 wk"/>
    <s v="13 weeks"/>
    <s v="Lung"/>
    <s v="Interstitial Fibrosis"/>
    <s v="Rat"/>
    <s v="F-344"/>
    <x v="0"/>
    <n v="48.2"/>
    <m/>
    <m/>
    <m/>
    <s v="mg/m3"/>
    <s v="N"/>
    <s v="N"/>
    <s v="N"/>
    <s v="N"/>
    <s v="Units conversion needed;"/>
    <m/>
    <n v="48200"/>
    <m/>
    <m/>
    <s v="band A"/>
    <m/>
    <x v="6"/>
    <m/>
    <m/>
    <m/>
    <x v="2"/>
    <x v="2"/>
    <s v="48.2 mg/m3"/>
    <s v="&quot;Interstitial fibrosis was not present in the lungs of rats sacrificed at 1 day post-exposure&quot; (p. 622) "/>
    <s v="Y"/>
    <n v="1"/>
  </r>
  <r>
    <n v="764"/>
    <x v="0"/>
    <m/>
    <s v="edk fibrosis"/>
    <s v="doi: 10.1093/toxsci/kfi327"/>
    <x v="245"/>
    <s v="Y"/>
    <x v="4"/>
    <x v="187"/>
    <x v="1"/>
    <s v="13 wk"/>
    <s v="13 weeks"/>
    <s v="Lung"/>
    <s v="Interstitial Fibrosis"/>
    <s v="Rat"/>
    <s v="F-344"/>
    <x v="0"/>
    <n v="7.6"/>
    <n v="50.3"/>
    <m/>
    <m/>
    <s v="mg/m3"/>
    <s v="N"/>
    <s v="N"/>
    <s v="N"/>
    <s v="N"/>
    <s v="Units conversion needed;"/>
    <m/>
    <n v="7600"/>
    <m/>
    <m/>
    <s v="band B"/>
    <m/>
    <x v="0"/>
    <m/>
    <m/>
    <m/>
    <x v="2"/>
    <x v="20"/>
    <s v="1.1, 7.6, 50.3 mg/m3"/>
    <s v="&quot;a mild, widely scattered interstitial fibrosis of the alveolar septa was present in the HSCb-exposed rats that were sacrificed 13 weeks after the end of the exposure&quot; (p. 622). &quot;However, no particle-induced fibrosis was evident in any of these rats exposed to mid-dose HSCb.&quot;(p. 623)"/>
    <s v="Y"/>
    <n v="2"/>
  </r>
  <r>
    <n v="765"/>
    <x v="0"/>
    <m/>
    <s v="edk fibrosis"/>
    <s v="doi: 10.1093/toxsci/kfi327"/>
    <x v="245"/>
    <s v="Y"/>
    <x v="4"/>
    <x v="188"/>
    <x v="1"/>
    <s v="13 wk"/>
    <s v="13 weeks"/>
    <s v="Lung"/>
    <s v="Interstitial Fibrosis"/>
    <s v="Rat"/>
    <s v="F-344"/>
    <x v="0"/>
    <m/>
    <n v="48.2"/>
    <m/>
    <m/>
    <s v="mg/m3"/>
    <s v="N"/>
    <s v="N"/>
    <s v="Y"/>
    <s v="N"/>
    <s v="Divide LOAEL by 10;Units conversion needed;"/>
    <m/>
    <m/>
    <n v="4820"/>
    <m/>
    <m/>
    <s v="band B"/>
    <x v="0"/>
    <m/>
    <m/>
    <m/>
    <x v="2"/>
    <x v="20"/>
    <s v="48.2 mg/m3"/>
    <s v="&quot;Rats exposed to LSCb and sacrificed 3 and 11 months after the end of exposure had lung lesions, including interstitial fibrosis, that were similar in character but that appeared to be slightly less in extent and severity than those observed in rats exposed to high-dose HSCb&quot; (p. 623)"/>
    <s v="Y"/>
    <n v="2"/>
  </r>
  <r>
    <n v="766"/>
    <x v="1"/>
    <m/>
    <s v="edk fibrosis"/>
    <s v="doi: 10.1093/toxsci/kfi327"/>
    <x v="245"/>
    <s v="Y"/>
    <x v="4"/>
    <x v="187"/>
    <x v="1"/>
    <s v="13 wk"/>
    <s v="13 weeks"/>
    <s v="Lung"/>
    <s v="Interstitial Fibrosis"/>
    <s v="Rat"/>
    <s v="F-344"/>
    <x v="0"/>
    <n v="7.6"/>
    <n v="50.3"/>
    <m/>
    <m/>
    <s v="mg/m3"/>
    <s v="N"/>
    <s v="N"/>
    <s v="N"/>
    <s v="N"/>
    <s v="Units conversion needed;"/>
    <m/>
    <n v="7600"/>
    <m/>
    <m/>
    <s v="band B"/>
    <m/>
    <x v="0"/>
    <m/>
    <m/>
    <m/>
    <x v="2"/>
    <x v="21"/>
    <s v="1.1, 7.6, 50.3 mg/m3"/>
    <s v="&quot;...This particle-induced, multifocal fibrosis was markedly greater in both extent and severity in the lungs of rats exposed to the high concentration of HSCb and sacrificed 11 months post-exposure.&quot; (p. 622). &quot;However, no particle-induced fibrosis was evident in any of these rats exposed to mid-dose HSCb.&quot; (p. 623) "/>
    <s v="Y"/>
    <n v="2"/>
  </r>
  <r>
    <n v="767"/>
    <x v="1"/>
    <m/>
    <s v="edk fibrosis"/>
    <s v="doi: 10.1093/toxsci/kfi327"/>
    <x v="245"/>
    <s v="Y"/>
    <x v="4"/>
    <x v="188"/>
    <x v="1"/>
    <s v="13 wk"/>
    <s v="13 weeks"/>
    <s v="Lung"/>
    <s v="Interstitial Fibrosis"/>
    <s v="Rat"/>
    <s v="F-344"/>
    <x v="0"/>
    <m/>
    <n v="48.2"/>
    <m/>
    <m/>
    <s v="mg/m3"/>
    <s v="N"/>
    <s v="N"/>
    <s v="Y"/>
    <s v="N"/>
    <s v="Divide LOAEL by 10;Units conversion needed;"/>
    <m/>
    <m/>
    <n v="4820"/>
    <m/>
    <m/>
    <s v="band B"/>
    <x v="0"/>
    <m/>
    <m/>
    <m/>
    <x v="2"/>
    <x v="21"/>
    <s v="48.2 mg/m3"/>
    <s v="&quot;Rats exposed to LSCb and sacrificed 3 and 11 months after the end of exposure had lung lesions, including interstitial fibrosis, that were similar in character but that appeared to be slightly less in extent and severity than those observed in rats exposed to high-dose HSCb&quot; (p. 623)"/>
    <s v="Y"/>
    <n v="2"/>
  </r>
  <r>
    <n v="768"/>
    <x v="0"/>
    <m/>
    <s v="edk fibrosis"/>
    <s v="doi: 10.1093/toxsci/kfi327"/>
    <x v="245"/>
    <s v="Y"/>
    <x v="4"/>
    <x v="187"/>
    <x v="1"/>
    <s v="13 wk"/>
    <s v="13 weeks"/>
    <s v="Lung"/>
    <s v="%PMNs"/>
    <s v="Rat"/>
    <s v="F-344"/>
    <x v="0"/>
    <n v="1.1000000000000001"/>
    <n v="7.6"/>
    <m/>
    <m/>
    <s v="mg/m3"/>
    <s v="N"/>
    <s v="N"/>
    <s v="N"/>
    <s v="N"/>
    <s v="Units conversion needed;"/>
    <m/>
    <n v="1100"/>
    <m/>
    <m/>
    <s v="band C"/>
    <m/>
    <x v="1"/>
    <m/>
    <m/>
    <m/>
    <x v="0"/>
    <x v="2"/>
    <s v="1.1, 7.6, 50.3 mg/m3"/>
    <m/>
    <s v="Y"/>
    <n v="3"/>
  </r>
  <r>
    <n v="769"/>
    <x v="0"/>
    <m/>
    <s v="edk fibrosis"/>
    <s v="doi: 10.1093/toxsci/kfi327"/>
    <x v="245"/>
    <s v="Y"/>
    <x v="4"/>
    <x v="188"/>
    <x v="1"/>
    <s v="13 wk"/>
    <s v="13 weeks"/>
    <s v="Lung"/>
    <s v="%PMNs"/>
    <s v="Rat"/>
    <s v="F-344"/>
    <x v="0"/>
    <m/>
    <n v="48.2"/>
    <m/>
    <m/>
    <s v="mg/m3"/>
    <s v="N"/>
    <s v="N"/>
    <s v="Y"/>
    <s v="N"/>
    <s v="Divide LOAEL by 10;Units conversion needed;"/>
    <m/>
    <m/>
    <n v="4820"/>
    <m/>
    <m/>
    <s v="band B"/>
    <x v="0"/>
    <m/>
    <m/>
    <m/>
    <x v="0"/>
    <x v="2"/>
    <s v="48.2 mg/m3"/>
    <m/>
    <s v="Y"/>
    <n v="2"/>
  </r>
  <r>
    <n v="770"/>
    <x v="1"/>
    <m/>
    <s v="edk fibrosis"/>
    <s v="doi: 10.1093/toxsci/kfi327"/>
    <x v="245"/>
    <s v="Y"/>
    <x v="4"/>
    <x v="187"/>
    <x v="1"/>
    <s v="13 wk"/>
    <s v="13 weeks"/>
    <s v="Lung"/>
    <s v="Interstitial Fibrosis"/>
    <s v="Mouse"/>
    <s v="B6C3F1"/>
    <x v="0"/>
    <n v="64.400000000000006"/>
    <s v="n"/>
    <m/>
    <m/>
    <s v="mg/m3"/>
    <s v="N"/>
    <s v="N"/>
    <s v="N"/>
    <s v="N"/>
    <s v="Units conversion needed;"/>
    <m/>
    <n v="64400.000000000007"/>
    <m/>
    <m/>
    <s v="band A"/>
    <m/>
    <x v="6"/>
    <m/>
    <m/>
    <m/>
    <x v="2"/>
    <x v="2"/>
    <s v="1.1, 13.9, 64.4 mg/m3"/>
    <s v="&quot;...none of the mice developed alveolar septal fibrosis like that observed in the HSCb-exposed rats at 3 and 11 months post-exposure.&quot; (p. 625)"/>
    <s v="Y"/>
    <n v="1"/>
  </r>
  <r>
    <n v="771"/>
    <x v="0"/>
    <m/>
    <s v="edk fibrosis"/>
    <s v="doi: 10.1093/toxsci/kfi327"/>
    <x v="245"/>
    <s v="Y"/>
    <x v="4"/>
    <x v="187"/>
    <x v="1"/>
    <s v="13 wk"/>
    <s v="13 weeks"/>
    <s v="Lung"/>
    <s v="Interstitial Fibrosis"/>
    <s v="Mouse"/>
    <s v="B6C3F1"/>
    <x v="0"/>
    <n v="64.400000000000006"/>
    <s v="n"/>
    <m/>
    <m/>
    <s v="mg/m3"/>
    <s v="N"/>
    <s v="N"/>
    <s v="N"/>
    <s v="N"/>
    <s v="Units conversion needed;"/>
    <m/>
    <n v="64400.000000000007"/>
    <m/>
    <m/>
    <s v="band A"/>
    <m/>
    <x v="6"/>
    <m/>
    <m/>
    <m/>
    <x v="2"/>
    <x v="20"/>
    <s v="1.1, 13.9, 64.4 mg/m3"/>
    <s v="&quot;...none of the mice developed alveolar septal fibrosis like that observed in the HSCb-exposed rats at 3 and 11 months post-exposure.&quot; (p. 625)"/>
    <s v="Y"/>
    <n v="1"/>
  </r>
  <r>
    <n v="772"/>
    <x v="1"/>
    <m/>
    <s v="edk fibrosis"/>
    <s v="doi: 10.1093/toxsci/kfi327"/>
    <x v="245"/>
    <s v="Y"/>
    <x v="4"/>
    <x v="187"/>
    <x v="1"/>
    <s v="13 wk"/>
    <s v="13 weeks"/>
    <s v="Lung"/>
    <s v="Interstitial Fibrosis"/>
    <s v="Mouse"/>
    <s v="B6C3F1"/>
    <x v="0"/>
    <n v="64.400000000000006"/>
    <s v="n"/>
    <m/>
    <m/>
    <s v="mg/m3"/>
    <s v="N"/>
    <s v="N"/>
    <s v="N"/>
    <s v="N"/>
    <s v="Units conversion needed;"/>
    <m/>
    <n v="64400.000000000007"/>
    <m/>
    <m/>
    <s v="band A"/>
    <m/>
    <x v="6"/>
    <m/>
    <m/>
    <m/>
    <x v="2"/>
    <x v="21"/>
    <s v="1.1, 13.9, 64.4 mg/m3"/>
    <s v="&quot;...none of the mice developed alveolar septal fibrosis like that observed in the HSCb-exposed rats at 3 and 11 months post-exposure.&quot; (p. 625)"/>
    <s v="Y"/>
    <n v="1"/>
  </r>
  <r>
    <n v="773"/>
    <x v="0"/>
    <m/>
    <s v="edk fibrosis"/>
    <s v="doi: 10.1093/toxsci/kfi327"/>
    <x v="245"/>
    <s v="Y"/>
    <x v="4"/>
    <x v="187"/>
    <x v="1"/>
    <s v="13 wk"/>
    <s v="13 weeks"/>
    <s v="Lung"/>
    <s v="%PMNs"/>
    <s v="Mouse"/>
    <s v="B6C3F1"/>
    <x v="0"/>
    <n v="1.1000000000000001"/>
    <n v="13.9"/>
    <m/>
    <m/>
    <s v="mg/m3"/>
    <s v="N"/>
    <s v="N"/>
    <s v="N"/>
    <s v="N"/>
    <s v="Units conversion needed;"/>
    <m/>
    <n v="1100"/>
    <m/>
    <m/>
    <s v="band C"/>
    <m/>
    <x v="1"/>
    <m/>
    <m/>
    <m/>
    <x v="0"/>
    <x v="2"/>
    <s v="1.1, 13.9, 64.4 mg/m3"/>
    <m/>
    <s v="Y"/>
    <n v="3"/>
  </r>
  <r>
    <n v="774"/>
    <x v="1"/>
    <m/>
    <s v="edk fibrosis"/>
    <s v="doi: 10.1093/toxsci/kfi327"/>
    <x v="245"/>
    <s v="Y"/>
    <x v="4"/>
    <x v="187"/>
    <x v="1"/>
    <s v="13 wk"/>
    <s v="13 weeks"/>
    <s v="Lung"/>
    <s v="Interstitial Fibrosis"/>
    <s v="Hamster"/>
    <s v="F1B Syrian golden"/>
    <x v="0"/>
    <n v="63"/>
    <s v="n"/>
    <m/>
    <m/>
    <s v="mg/m3"/>
    <s v="N"/>
    <s v="N"/>
    <s v="N"/>
    <s v="N"/>
    <s v="Units conversion needed;"/>
    <m/>
    <n v="63000"/>
    <m/>
    <m/>
    <s v="band A"/>
    <m/>
    <x v="6"/>
    <m/>
    <m/>
    <m/>
    <x v="2"/>
    <x v="2"/>
    <s v="1.1, 13.9, 64.4 mg/m3"/>
    <s v="&quot;...absence of … and septal fibrosis in the lungs of all of the hamsters.&quot; (p. 325)"/>
    <s v="Y"/>
    <n v="1"/>
  </r>
  <r>
    <n v="775"/>
    <x v="1"/>
    <m/>
    <s v="edk fibrosis"/>
    <s v="doi: 10.1093/toxsci/kfi327"/>
    <x v="245"/>
    <s v="Y"/>
    <x v="4"/>
    <x v="187"/>
    <x v="1"/>
    <s v="13 wk"/>
    <s v="13 weeks"/>
    <s v="Lung"/>
    <s v="Interstitial Fibrosis"/>
    <s v="Hamster"/>
    <s v="F1B Syrian golden"/>
    <x v="0"/>
    <n v="63"/>
    <s v="n"/>
    <m/>
    <m/>
    <s v="mg/m3"/>
    <s v="N"/>
    <s v="N"/>
    <s v="N"/>
    <s v="N"/>
    <s v="Units conversion needed;"/>
    <m/>
    <n v="63000"/>
    <m/>
    <m/>
    <s v="band A"/>
    <m/>
    <x v="6"/>
    <m/>
    <m/>
    <m/>
    <x v="2"/>
    <x v="20"/>
    <s v="1.1, 13.9, 64.4 mg/m3"/>
    <s v="&quot;...absence of … and septal fibrosis in the lungs of all of the hamsters.&quot; (p. 325)"/>
    <s v="Y"/>
    <n v="1"/>
  </r>
  <r>
    <n v="776"/>
    <x v="1"/>
    <m/>
    <s v="edk fibrosis"/>
    <s v="doi: 10.1093/toxsci/kfi327"/>
    <x v="245"/>
    <s v="Y"/>
    <x v="4"/>
    <x v="187"/>
    <x v="1"/>
    <s v="13 wk"/>
    <s v="13 weeks"/>
    <s v="Lung"/>
    <s v="Interstitial Fibrosis"/>
    <s v="Hamster"/>
    <s v="F1B Syrian golden"/>
    <x v="0"/>
    <n v="63"/>
    <s v="n"/>
    <m/>
    <m/>
    <s v="mg/m3"/>
    <s v="N"/>
    <s v="N"/>
    <s v="N"/>
    <s v="N"/>
    <s v="Units conversion needed;"/>
    <m/>
    <n v="63000"/>
    <m/>
    <m/>
    <s v="band A"/>
    <m/>
    <x v="6"/>
    <m/>
    <m/>
    <m/>
    <x v="2"/>
    <x v="21"/>
    <s v="1.1, 13.9, 64.4 mg/m3"/>
    <s v="&quot;...absence of … and septal fibrosis in the lungs of all of the hamsters.&quot; (p. 325)"/>
    <s v="Y"/>
    <n v="1"/>
  </r>
  <r>
    <n v="777"/>
    <x v="1"/>
    <m/>
    <s v="edk fibrosis"/>
    <s v="doi: 10.1093/toxsci/kfi327"/>
    <x v="245"/>
    <s v="Y"/>
    <x v="4"/>
    <x v="187"/>
    <x v="1"/>
    <s v="13 wk"/>
    <s v="13 weeks"/>
    <s v="Lung"/>
    <s v="%PMNs"/>
    <s v="Hamster"/>
    <s v="F1B Syrian golden"/>
    <x v="0"/>
    <n v="1.1000000000000001"/>
    <n v="11.1"/>
    <m/>
    <m/>
    <s v="mg/m3"/>
    <s v="N"/>
    <s v="N"/>
    <s v="N"/>
    <s v="N"/>
    <s v="Units conversion needed;"/>
    <m/>
    <n v="1100"/>
    <m/>
    <m/>
    <s v="band C"/>
    <m/>
    <x v="1"/>
    <m/>
    <m/>
    <m/>
    <x v="0"/>
    <x v="2"/>
    <s v="1.1, 1.1, 63.0 mg/m3"/>
    <m/>
    <s v="Y"/>
    <n v="3"/>
  </r>
  <r>
    <n v="778"/>
    <x v="0"/>
    <m/>
    <s v="edk fibrosis"/>
    <s v="doi: 10.1093/toxsci/70.1.86"/>
    <x v="0"/>
    <s v="Y"/>
    <x v="0"/>
    <x v="0"/>
    <x v="0"/>
    <s v="13 weeks"/>
    <s v="13 weeks"/>
    <s v="Lung"/>
    <s v="Fibrosis"/>
    <s v="Mouse"/>
    <s v="B3C3F1/CrlBR"/>
    <x v="0"/>
    <n v="240.3"/>
    <s v="n"/>
    <m/>
    <m/>
    <s v="mg/m3"/>
    <s v="N"/>
    <s v="N"/>
    <s v="N"/>
    <s v="N"/>
    <s v="Units conversion needed;"/>
    <m/>
    <n v="240300"/>
    <m/>
    <m/>
    <s v="band A"/>
    <m/>
    <x v="6"/>
    <m/>
    <m/>
    <m/>
    <x v="2"/>
    <x v="22"/>
    <m/>
    <s v="NOAEL &amp; LOAEL based on author description of results. No quantitative results shown (eg., response proportions and statistical significance)."/>
    <s v="Y"/>
    <n v="1"/>
  </r>
  <r>
    <n v="779"/>
    <x v="0"/>
    <m/>
    <s v="edk fibrosis"/>
    <s v="doi: 10.1093/toxsci/70.1.86"/>
    <x v="0"/>
    <s v="Y"/>
    <x v="0"/>
    <x v="0"/>
    <x v="0"/>
    <s v="13 weeks"/>
    <s v="13 weeks"/>
    <s v="Lung"/>
    <s v="Fibrosis"/>
    <s v="Rat"/>
    <s v="F344"/>
    <x v="0"/>
    <n v="47.7"/>
    <n v="239.1"/>
    <m/>
    <m/>
    <s v="mg/m3"/>
    <s v="N"/>
    <s v="N"/>
    <s v="N"/>
    <s v="N"/>
    <s v="Units conversion needed;"/>
    <m/>
    <n v="47700"/>
    <m/>
    <m/>
    <s v="band A"/>
    <m/>
    <x v="6"/>
    <m/>
    <m/>
    <m/>
    <x v="2"/>
    <x v="9"/>
    <m/>
    <s v="NOAEL &amp; LOAEL based on author description of results. See Note on rat NOAEL -  ambiguity in whether 50 mg/m3 is NOAEL or possibly a LOAEL. However, no quantitative results shown (eg., response proportions and statistical significance) to verify. "/>
    <s v="Y"/>
    <n v="1"/>
  </r>
  <r>
    <n v="780"/>
    <x v="1"/>
    <m/>
    <s v="edk fibrosis"/>
    <s v="doi: 10.1093/toxsci/70.1.86"/>
    <x v="0"/>
    <s v="Y"/>
    <x v="0"/>
    <x v="0"/>
    <x v="0"/>
    <s v="13 weeks"/>
    <s v="13 weeks"/>
    <s v="Lung"/>
    <s v="Fibrosis"/>
    <s v="Hamster"/>
    <s v="Syrian"/>
    <x v="0"/>
    <n v="251.1"/>
    <s v="n"/>
    <m/>
    <m/>
    <s v="mg/m3"/>
    <s v="N"/>
    <s v="N"/>
    <s v="N"/>
    <s v="N"/>
    <s v="Units conversion needed;"/>
    <m/>
    <n v="251100"/>
    <m/>
    <m/>
    <s v="band A"/>
    <m/>
    <x v="6"/>
    <m/>
    <m/>
    <m/>
    <x v="2"/>
    <x v="22"/>
    <m/>
    <s v="NOAEL &amp; LOAEL based on author description of results. No quantitative results shown (eg., response proportions and statistical significance). "/>
    <s v="Y"/>
    <n v="1"/>
  </r>
  <r>
    <n v="781"/>
    <x v="0"/>
    <m/>
    <s v="edk fibrosis"/>
    <s v="DOI: 10.1093/toxsci/kfh019"/>
    <x v="1"/>
    <s v="Y"/>
    <x v="0"/>
    <x v="1"/>
    <x v="1"/>
    <s v="13 weeks"/>
    <s v="13 weeks"/>
    <s v="Lung"/>
    <s v="Fibrosis"/>
    <s v="Mouse"/>
    <s v="B3C3F1/CrlBR"/>
    <x v="0"/>
    <n v="10.8"/>
    <s v="n"/>
    <m/>
    <m/>
    <s v="mg/m3"/>
    <s v="N"/>
    <s v="N"/>
    <s v="N"/>
    <s v="N"/>
    <s v="Units conversion needed;"/>
    <m/>
    <n v="10800"/>
    <m/>
    <m/>
    <s v="band B"/>
    <m/>
    <x v="0"/>
    <m/>
    <m/>
    <m/>
    <x v="2"/>
    <x v="22"/>
    <m/>
    <m/>
    <s v="Y"/>
    <n v="2"/>
  </r>
  <r>
    <n v="782"/>
    <x v="0"/>
    <m/>
    <s v="edk fibrosis"/>
    <s v="DOI: 10.1093/toxsci/kfh019"/>
    <x v="1"/>
    <s v="Y"/>
    <x v="0"/>
    <x v="1"/>
    <x v="1"/>
    <s v="13 weeks"/>
    <s v="13 weeks"/>
    <s v="Lung"/>
    <s v="Fibrosis"/>
    <s v="Rat"/>
    <s v="F344"/>
    <x v="0"/>
    <n v="2.1"/>
    <n v="10.5"/>
    <m/>
    <m/>
    <s v="mg/m3"/>
    <s v="N"/>
    <s v="N"/>
    <s v="N"/>
    <s v="N"/>
    <s v="Units conversion needed;"/>
    <m/>
    <n v="2100"/>
    <m/>
    <m/>
    <s v="band C"/>
    <m/>
    <x v="1"/>
    <m/>
    <m/>
    <m/>
    <x v="2"/>
    <x v="15"/>
    <m/>
    <m/>
    <s v="Y"/>
    <n v="3"/>
  </r>
  <r>
    <n v="783"/>
    <x v="1"/>
    <m/>
    <s v="edk fibrosis"/>
    <s v="DOI: 10.1093/toxsci/kfh019"/>
    <x v="1"/>
    <s v="Y"/>
    <x v="0"/>
    <x v="1"/>
    <x v="1"/>
    <s v="13 weeks"/>
    <s v="13 weeks"/>
    <s v="Lung"/>
    <s v="Fibrosis"/>
    <s v="Hamster"/>
    <s v="Syrian"/>
    <x v="0"/>
    <n v="10.7"/>
    <s v="n"/>
    <m/>
    <m/>
    <s v="mg/m3"/>
    <s v="N"/>
    <s v="N"/>
    <s v="N"/>
    <s v="N"/>
    <s v="Units conversion needed;"/>
    <m/>
    <n v="10700"/>
    <m/>
    <m/>
    <s v="band B"/>
    <m/>
    <x v="0"/>
    <m/>
    <m/>
    <m/>
    <x v="2"/>
    <x v="22"/>
    <m/>
    <m/>
    <s v="Y"/>
    <n v="2"/>
  </r>
  <r>
    <n v="784"/>
    <x v="0"/>
    <s v="OEB 28d+ from Hadrup 2023\Addl PDFs - not yet recorded for nonca NOAELs-LOAELs [Not reported in Hadrup]"/>
    <s v="edk fibrosis"/>
    <s v="doi.org/10.1016/0278-6915(91)90205-L"/>
    <x v="246"/>
    <s v="Y"/>
    <x v="1"/>
    <x v="189"/>
    <x v="1"/>
    <m/>
    <s v="13 weeks"/>
    <s v="Lung"/>
    <s v="Focal interstial fibrosis"/>
    <s v="Rat"/>
    <s v="SPF-bred Wistar rats (C[b:WU, Wistar random)"/>
    <x v="1"/>
    <n v="5.9"/>
    <n v="31"/>
    <m/>
    <m/>
    <s v="mg/m3"/>
    <s v="N"/>
    <s v="N"/>
    <s v="N"/>
    <s v="N"/>
    <s v="Units conversion needed;"/>
    <m/>
    <n v="5900"/>
    <m/>
    <m/>
    <s v="band B"/>
    <m/>
    <x v="0"/>
    <m/>
    <m/>
    <m/>
    <x v="2"/>
    <x v="23"/>
    <s v="0, 1.3, 5.9, 31 mg/m3"/>
    <s v="No M rats w fibrosis at 0 wk PE. Stat sig. Fibrosis at 13 wk PE, which persisted through 52 wks."/>
    <s v="Y"/>
    <n v="2"/>
  </r>
  <r>
    <n v="785"/>
    <x v="0"/>
    <s v="OEB 28d+ from Hadrup 2023\Addl PDFs - not yet recorded for nonca NOAELs-LOAELs [Not reported in Hadrup]"/>
    <s v="edk fibrosis"/>
    <s v="doi.org/10.1016/0278-6915(91)90205-L"/>
    <x v="246"/>
    <s v="Y"/>
    <x v="1"/>
    <x v="189"/>
    <x v="1"/>
    <m/>
    <s v="13 weeks"/>
    <s v="Lung"/>
    <s v="Focal interstial fibrosis"/>
    <s v="Rat"/>
    <s v="SPF-bred Wistar rats (C[b:WU, Wistar random)"/>
    <x v="0"/>
    <n v="5.9"/>
    <n v="31"/>
    <m/>
    <m/>
    <s v="mg/m3"/>
    <s v="N"/>
    <s v="N"/>
    <s v="N"/>
    <s v="N"/>
    <s v="Units conversion needed;"/>
    <m/>
    <n v="5900"/>
    <m/>
    <m/>
    <s v="band B"/>
    <m/>
    <x v="0"/>
    <m/>
    <m/>
    <m/>
    <x v="2"/>
    <x v="23"/>
    <s v="0, 1.3, 5.9, 31 mg/m3"/>
    <s v="No F rats w fibrosis at 0 wk PE. Stat sig. Fibrosis at 13 wk PE, which persisted through 52 wks."/>
    <s v="Y"/>
    <n v="2"/>
  </r>
  <r>
    <n v="786"/>
    <x v="0"/>
    <s v="OEB 28d+ from Hadrup 2023\Addl PDFs - not yet recorded for nonca NOAELs-LOAELs [Not reported in Hadrup]"/>
    <s v="edk fibrosis"/>
    <s v="doi.org/10.1016/0278-6915(91)90205-L"/>
    <x v="246"/>
    <s v="Y"/>
    <x v="1"/>
    <x v="190"/>
    <x v="1"/>
    <m/>
    <s v="13 weeks"/>
    <s v="Lung"/>
    <s v="Focal interstial fibrosis"/>
    <s v="Rat"/>
    <s v="SPF-bred Wistar rats (C[b:WU, Wistar random)"/>
    <x v="1"/>
    <n v="34.700000000000003"/>
    <m/>
    <m/>
    <m/>
    <s v="mg/m3"/>
    <s v="N"/>
    <s v="N"/>
    <s v="N"/>
    <s v="N"/>
    <s v="Units conversion needed;"/>
    <m/>
    <n v="34700"/>
    <m/>
    <m/>
    <s v="band A"/>
    <m/>
    <x v="6"/>
    <m/>
    <m/>
    <m/>
    <x v="2"/>
    <x v="15"/>
    <s v="0, 34.7 mg/m3"/>
    <m/>
    <s v="Y"/>
    <n v="1"/>
  </r>
  <r>
    <n v="787"/>
    <x v="0"/>
    <s v="OEB 28d+ from Hadrup 2023\Addl PDFs - not yet recorded for nonca NOAELs-LOAELs [Not reported in Hadrup]"/>
    <s v="edk fibrosis"/>
    <s v="doi.org/10.1016/0278-6915(91)90205-L"/>
    <x v="246"/>
    <s v="Y"/>
    <x v="1"/>
    <x v="190"/>
    <x v="1"/>
    <m/>
    <s v="13 weeks"/>
    <s v="Lung"/>
    <s v="Focal interstial fibrosis"/>
    <s v="Rat"/>
    <s v="SPF-bred Wistar rats (C[b:WU, Wistar random)"/>
    <x v="0"/>
    <n v="34.700000000000003"/>
    <m/>
    <m/>
    <m/>
    <s v="mg/m3"/>
    <s v="N"/>
    <s v="N"/>
    <s v="N"/>
    <s v="N"/>
    <s v="Units conversion needed;"/>
    <m/>
    <n v="34700"/>
    <m/>
    <m/>
    <s v="band A"/>
    <m/>
    <x v="6"/>
    <m/>
    <m/>
    <m/>
    <x v="2"/>
    <x v="15"/>
    <s v="0, 34.7 mg/m3"/>
    <m/>
    <s v="Y"/>
    <n v="1"/>
  </r>
  <r>
    <n v="788"/>
    <x v="0"/>
    <s v="OEB 28d+ from Hadrup 2023\Addl PDFs - not yet recorded for nonca NOAELs-LOAELs [Not reported in Hadrup]"/>
    <s v="edk fibrosis"/>
    <s v="doi.org/10.1016/0278-6915(91)90205-L"/>
    <x v="246"/>
    <s v="Y"/>
    <x v="1"/>
    <x v="191"/>
    <x v="1"/>
    <m/>
    <s v="13 weeks"/>
    <s v="Lung"/>
    <s v="Focal interstial fibrosis"/>
    <s v="Rat"/>
    <s v="SPF-bred Wistar rats (C[b:WU, Wistar random)"/>
    <x v="1"/>
    <n v="34.9"/>
    <m/>
    <m/>
    <m/>
    <s v="mg/m3"/>
    <s v="N"/>
    <s v="N"/>
    <s v="N"/>
    <s v="N"/>
    <s v="Units conversion needed;"/>
    <m/>
    <n v="34900"/>
    <m/>
    <m/>
    <s v="band A"/>
    <m/>
    <x v="6"/>
    <m/>
    <m/>
    <m/>
    <x v="2"/>
    <x v="15"/>
    <s v="0, 34.9 mg/m3"/>
    <m/>
    <s v="Y"/>
    <n v="1"/>
  </r>
  <r>
    <n v="789"/>
    <x v="0"/>
    <s v="OEB 28d+ from Hadrup 2023\Addl PDFs - not yet recorded for nonca NOAELs-LOAELs [Not reported in Hadrup]"/>
    <s v="edk fibrosis"/>
    <s v="doi.org/10.1016/0278-6915(91)90205-L"/>
    <x v="246"/>
    <s v="Y"/>
    <x v="1"/>
    <x v="191"/>
    <x v="1"/>
    <m/>
    <s v="13 weeks"/>
    <s v="Lung"/>
    <s v="Focal interstial fibrosis"/>
    <s v="Rat"/>
    <s v="SPF-bred Wistar rats (C[b:WU, Wistar random)"/>
    <x v="0"/>
    <n v="34.9"/>
    <m/>
    <m/>
    <m/>
    <s v="mg/m3"/>
    <s v="N"/>
    <s v="N"/>
    <s v="N"/>
    <s v="N"/>
    <s v="Units conversion needed;"/>
    <m/>
    <n v="34900"/>
    <m/>
    <m/>
    <s v="band A"/>
    <m/>
    <x v="6"/>
    <m/>
    <m/>
    <m/>
    <x v="2"/>
    <x v="15"/>
    <s v="0, 34.9 mg/m3"/>
    <m/>
    <s v="Y"/>
    <n v="1"/>
  </r>
  <r>
    <n v="790"/>
    <x v="0"/>
    <s v="OEB 28d+ from Hadrup 2023\Addl PDFs - not yet recorded for nonca NOAELs-LOAELs [Not reported in Hadrup]"/>
    <s v="edk fibrosis"/>
    <s v="doi.org/10.1016/0278-6915(91)90205-L"/>
    <x v="246"/>
    <s v="Y"/>
    <x v="1"/>
    <x v="192"/>
    <x v="0"/>
    <m/>
    <s v="13 weeks"/>
    <s v="Lung"/>
    <s v="Focal interstial fibrosis"/>
    <s v="Rat"/>
    <s v="SPF-bred Wistar rats (C[b:WU, Wistar random)"/>
    <x v="1"/>
    <m/>
    <n v="58.5"/>
    <m/>
    <m/>
    <s v="mg/m3"/>
    <s v="N"/>
    <s v="N"/>
    <s v="Y"/>
    <s v="N"/>
    <s v="Divide LOAEL by 10;Units conversion needed;"/>
    <m/>
    <m/>
    <n v="5850"/>
    <m/>
    <m/>
    <s v="band B"/>
    <x v="0"/>
    <m/>
    <m/>
    <m/>
    <x v="2"/>
    <x v="15"/>
    <s v="0, 58.5 mg/m3"/>
    <m/>
    <s v="Y"/>
    <n v="2"/>
  </r>
  <r>
    <n v="791"/>
    <x v="0"/>
    <s v="OEB 28d+ from Hadrup 2023\Addl PDFs - not yet recorded for nonca NOAELs-LOAELs [Not reported in Hadrup]"/>
    <s v="edk fibrosis"/>
    <s v="doi.org/10.1016/0278-6915(91)90205-L"/>
    <x v="246"/>
    <s v="Y"/>
    <x v="1"/>
    <x v="192"/>
    <x v="0"/>
    <m/>
    <s v="13 weeks"/>
    <s v="Lung"/>
    <s v="Focal interstial fibrosis"/>
    <s v="Rat"/>
    <s v="SPF-bred Wistar rats (C[b:WU, Wistar random)"/>
    <x v="0"/>
    <m/>
    <n v="58.5"/>
    <m/>
    <m/>
    <s v="mg/m3"/>
    <s v="N"/>
    <s v="N"/>
    <s v="Y"/>
    <s v="N"/>
    <s v="Divide LOAEL by 10;Units conversion needed;"/>
    <m/>
    <m/>
    <n v="5850"/>
    <m/>
    <m/>
    <s v="band B"/>
    <x v="0"/>
    <m/>
    <m/>
    <m/>
    <x v="2"/>
    <x v="15"/>
    <s v="0, 58.5 mg/m3"/>
    <m/>
    <s v="Y"/>
    <n v="2"/>
  </r>
  <r>
    <n v="792"/>
    <x v="0"/>
    <m/>
    <s v="edk fibrosis"/>
    <s v="DOI 10.1186/s12989-015-0096-2"/>
    <x v="247"/>
    <s v="Y"/>
    <x v="36"/>
    <x v="193"/>
    <x v="1"/>
    <s v="90 days (6 hr/d, 5 d/wk)"/>
    <s v="90 days"/>
    <s v="Lung"/>
    <s v="Neutrophil % in BALF"/>
    <s v="Rat"/>
    <s v="Wistar"/>
    <x v="1"/>
    <n v="0.06"/>
    <n v="0.28000000000000003"/>
    <m/>
    <m/>
    <s v="mg/m3"/>
    <s v="N"/>
    <s v="N"/>
    <s v="N"/>
    <s v="N"/>
    <s v="Units conversion needed;"/>
    <m/>
    <n v="60"/>
    <m/>
    <m/>
    <s v="band D"/>
    <m/>
    <x v="3"/>
    <m/>
    <m/>
    <m/>
    <x v="0"/>
    <x v="24"/>
    <s v="0, 0.06, 0.28 and 4.84 mg/m3"/>
    <m/>
    <s v="Y"/>
    <n v="4"/>
  </r>
  <r>
    <n v="793"/>
    <x v="0"/>
    <m/>
    <s v="edk fibrosis"/>
    <s v="DOI 10.1186/s12989-015-0096-2"/>
    <x v="247"/>
    <s v="Y"/>
    <x v="36"/>
    <x v="193"/>
    <x v="1"/>
    <s v="90 days (6 hr/d, 5 d/wk)"/>
    <s v="90 days"/>
    <s v="Lung"/>
    <s v="Neutrophil % in BALF"/>
    <s v="Rat"/>
    <s v="Wistar"/>
    <x v="0"/>
    <n v="0.06"/>
    <n v="0.28000000000000003"/>
    <m/>
    <m/>
    <s v="mg/m3"/>
    <s v="N"/>
    <s v="N"/>
    <s v="N"/>
    <s v="N"/>
    <s v="Units conversion needed;"/>
    <m/>
    <n v="60"/>
    <m/>
    <m/>
    <s v="band D"/>
    <m/>
    <x v="3"/>
    <m/>
    <m/>
    <m/>
    <x v="0"/>
    <x v="24"/>
    <s v="0, 0.06, 0.28 and 4.84 mg/m3"/>
    <m/>
    <s v="Y"/>
    <n v="4"/>
  </r>
  <r>
    <n v="794"/>
    <x v="0"/>
    <m/>
    <s v="edk fibrosis"/>
    <s v="DOI 10.1186/s12989-015-0096-2"/>
    <x v="247"/>
    <s v="Y"/>
    <x v="36"/>
    <x v="193"/>
    <x v="1"/>
    <s v="90 days (6 hr/d, 5 d/wk)"/>
    <s v="90 days"/>
    <s v="Lung"/>
    <s v="Focal/multifocal collagen depositions, alveolar septa"/>
    <s v="Rat"/>
    <s v="Wistar"/>
    <x v="1"/>
    <n v="4.84"/>
    <s v="n"/>
    <m/>
    <m/>
    <s v="mg/m3"/>
    <s v="N"/>
    <s v="N"/>
    <s v="N"/>
    <s v="N"/>
    <s v="Units conversion needed;"/>
    <m/>
    <n v="4840"/>
    <m/>
    <m/>
    <s v="band B"/>
    <m/>
    <x v="0"/>
    <m/>
    <m/>
    <m/>
    <x v="2"/>
    <x v="24"/>
    <s v="0, 0.06, 0.28 and 4.84 mg/m3"/>
    <s v="Authors report &quot;...no evidence of fibrosis was found 6 months post exposure.&quot;"/>
    <s v="Y"/>
    <n v="2"/>
  </r>
  <r>
    <n v="795"/>
    <x v="0"/>
    <m/>
    <s v="edk fibrosis"/>
    <s v="DOI 10.1186/s12989-015-0096-2"/>
    <x v="247"/>
    <s v="Y"/>
    <x v="36"/>
    <x v="193"/>
    <x v="1"/>
    <s v="90 days (6 hr/d, 5 d/wk)"/>
    <s v="90 days"/>
    <s v="Lung"/>
    <s v="Focal/multifocal collagen depositions, alveolar septa"/>
    <s v="Rat"/>
    <s v="Wistar"/>
    <x v="0"/>
    <n v="4.84"/>
    <s v="n"/>
    <m/>
    <m/>
    <s v="mg/m3"/>
    <s v="N"/>
    <s v="N"/>
    <s v="N"/>
    <s v="N"/>
    <s v="Units conversion needed;"/>
    <m/>
    <n v="4840"/>
    <m/>
    <m/>
    <s v="band B"/>
    <m/>
    <x v="0"/>
    <m/>
    <m/>
    <m/>
    <x v="2"/>
    <x v="24"/>
    <s v="0, 0.06, 0.28 and 4.84 mg/m3"/>
    <s v="Authors report &quot;...no evidence of fibrosis was found 6 months post exposure.&quot;"/>
    <s v="Y"/>
    <n v="2"/>
  </r>
  <r>
    <n v="796"/>
    <x v="1"/>
    <m/>
    <s v="edk fibrosis"/>
    <s v="doi:10.1093/toxsci/kfs172"/>
    <x v="248"/>
    <s v="Y"/>
    <x v="36"/>
    <x v="194"/>
    <x v="1"/>
    <s v="90 days (6 hr/d, 5 d/wk)"/>
    <s v="90 days"/>
    <s v="Lung"/>
    <s v="% PMNs in BALF"/>
    <s v="Rat"/>
    <s v="Sprague Dawley"/>
    <x v="1"/>
    <n v="2.5"/>
    <n v="25"/>
    <m/>
    <m/>
    <s v="mg/m3"/>
    <s v="N"/>
    <s v="N"/>
    <s v="N"/>
    <s v="N"/>
    <s v="Units conversion needed;"/>
    <m/>
    <n v="2500"/>
    <m/>
    <m/>
    <s v="band C"/>
    <m/>
    <x v="1"/>
    <m/>
    <m/>
    <m/>
    <x v="0"/>
    <x v="2"/>
    <s v="0.009, 0.54, 2.5, 25 mg/m3"/>
    <s v="[persists at 3-mo PE, stat. sig.]"/>
    <s v="Y"/>
    <n v="3"/>
  </r>
  <r>
    <n v="797"/>
    <x v="1"/>
    <m/>
    <s v="edk fibrosis"/>
    <s v="doi:10.1093/toxsci/kfs172"/>
    <x v="248"/>
    <s v="Y"/>
    <x v="36"/>
    <x v="194"/>
    <x v="1"/>
    <s v="90 days (6 hr/d, 5 d/wk)"/>
    <s v="90 days"/>
    <s v="Lung"/>
    <s v="% PMNs in BALF"/>
    <s v="Rat"/>
    <s v="Sprague Dawley"/>
    <x v="0"/>
    <n v="2.5"/>
    <n v="25"/>
    <m/>
    <m/>
    <s v="mg/m3"/>
    <s v="N"/>
    <s v="N"/>
    <s v="N"/>
    <s v="N"/>
    <s v="Units conversion needed;"/>
    <m/>
    <n v="2500"/>
    <m/>
    <m/>
    <s v="band C"/>
    <m/>
    <x v="1"/>
    <m/>
    <m/>
    <m/>
    <x v="0"/>
    <x v="2"/>
    <s v="0.009, 0.54, 2.5, 25 mg/m3"/>
    <s v="[elevated but not stat sig at 3 mo PE]"/>
    <s v="Y"/>
    <n v="3"/>
  </r>
  <r>
    <n v="798"/>
    <x v="0"/>
    <m/>
    <s v="edk fibrosis"/>
    <s v="doi:10.1093/toxsci/kfs172"/>
    <x v="248"/>
    <s v="Y"/>
    <x v="36"/>
    <x v="194"/>
    <x v="1"/>
    <s v="90 days (6 hr/d, 5 d/wk)"/>
    <s v="90 days"/>
    <s v="Lung"/>
    <s v="Histopath: Inflammation of the terminal bronchiole and alveolar duct"/>
    <s v="Rat"/>
    <s v="Sprague Dawley"/>
    <x v="1"/>
    <n v="0.54"/>
    <n v="2.5"/>
    <m/>
    <m/>
    <s v="mg/m3"/>
    <s v="N"/>
    <s v="N"/>
    <s v="N"/>
    <s v="N"/>
    <s v="Units conversion needed;"/>
    <m/>
    <n v="540"/>
    <m/>
    <m/>
    <s v="band C"/>
    <m/>
    <x v="1"/>
    <m/>
    <m/>
    <m/>
    <x v="0"/>
    <x v="2"/>
    <s v="0.009, 0.54, 2.5, 25 mg/m3"/>
    <s v="&quot;minimal inflammation of the terminal bronchiole and alveolar duct areas in rats exposed to 2.5 mg/m³ VGCF-H (i.e., grade 1 for 7/10 males and 7/10 females).&quot; (p.454)_x000a_&quot;No adverse effects were observed at 0.54 mg/m3.&quot; (p. 454)"/>
    <s v="Y"/>
    <n v="3"/>
  </r>
  <r>
    <n v="799"/>
    <x v="0"/>
    <m/>
    <s v="edk fibrosis"/>
    <s v="doi:10.1093/toxsci/kfs172"/>
    <x v="248"/>
    <s v="Y"/>
    <x v="36"/>
    <x v="194"/>
    <x v="1"/>
    <s v="90 days (6 hr/d, 5 d/wk)"/>
    <s v="90 days"/>
    <s v="Lung"/>
    <s v="Histopath: Inflammation of the terminal bronchiole and alveolar duct"/>
    <s v="Rat"/>
    <s v="Sprague Dawley"/>
    <x v="0"/>
    <n v="0.54"/>
    <n v="2.5"/>
    <m/>
    <m/>
    <s v="mg/m3"/>
    <s v="N"/>
    <s v="N"/>
    <s v="N"/>
    <s v="N"/>
    <s v="Units conversion needed;"/>
    <m/>
    <n v="540"/>
    <m/>
    <m/>
    <s v="band C"/>
    <m/>
    <x v="1"/>
    <m/>
    <m/>
    <m/>
    <x v="0"/>
    <x v="2"/>
    <s v="0.009, 0.54, 2.5, 25 mg/m3"/>
    <s v="&quot;minimal inflammation of the terminal bronchiole and alveolar duct areas in rats exposed to 2.5 mg/m³ VGCF-H (i.e., grade 1 for 7/10 males and 7/10 females).&quot; (p.454)_x000a_&quot;No adverse effects were observed at 0.54 mg/m3.&quot; (p. 454)"/>
    <s v="Y"/>
    <n v="3"/>
  </r>
  <r>
    <n v="800"/>
    <x v="0"/>
    <m/>
    <s v="edk fibrosis"/>
    <s v="doi:10.1093/toxsci/kfs172"/>
    <x v="248"/>
    <s v="Y"/>
    <x v="36"/>
    <x v="194"/>
    <x v="1"/>
    <s v="90 days (6 hr/d, 5 d/wk)"/>
    <s v="90 days"/>
    <s v="Lung"/>
    <s v="Histopath: Interstitial wall thickening"/>
    <s v="Rat"/>
    <s v="Sprague Dawley"/>
    <x v="1"/>
    <n v="2.5"/>
    <n v="25"/>
    <m/>
    <m/>
    <s v="mg/m3"/>
    <s v="N"/>
    <s v="N"/>
    <s v="N"/>
    <s v="N"/>
    <s v="Units conversion needed;"/>
    <m/>
    <n v="2500"/>
    <m/>
    <m/>
    <s v="band C"/>
    <m/>
    <x v="1"/>
    <m/>
    <m/>
    <m/>
    <x v="2"/>
    <x v="2"/>
    <s v="0.009, 0.54, 2.5, 25 mg/m3"/>
    <s v="In rats exposed to 25 mg/m³ CNF, ... some thickening of interstitial walls and hypertrophy/hyperplasia of type II pneumocytes (i.e., grade 2 for 10/10 males and females each; Figs. 4A and 4B).&quot;"/>
    <s v="Y"/>
    <n v="3"/>
  </r>
  <r>
    <n v="801"/>
    <x v="0"/>
    <m/>
    <s v="edk fibrosis"/>
    <s v="doi:10.1093/toxsci/kfs172"/>
    <x v="248"/>
    <s v="Y"/>
    <x v="36"/>
    <x v="194"/>
    <x v="1"/>
    <s v="90 days (6 hr/d, 5 d/wk)"/>
    <s v="90 days"/>
    <s v="Lung"/>
    <s v="Histopath: Interstitial wall thickening"/>
    <s v="Rat"/>
    <s v="Sprague Dawley"/>
    <x v="0"/>
    <n v="2.5"/>
    <n v="25"/>
    <m/>
    <m/>
    <s v="mg/m3"/>
    <s v="N"/>
    <s v="N"/>
    <s v="N"/>
    <s v="N"/>
    <s v="Units conversion needed;"/>
    <m/>
    <n v="2500"/>
    <m/>
    <m/>
    <s v="band C"/>
    <m/>
    <x v="1"/>
    <m/>
    <m/>
    <m/>
    <x v="2"/>
    <x v="2"/>
    <s v="0.009, 0.54, 2.5, 25 mg/m3"/>
    <s v="In rats exposed to 25 mg/m³ CNF, ... some thickening of interstitial walls and hypertrophy/hyperplasia of type II pneumocytes (i.e., grade 2 for 10/10 males and females each; Figs. 4A and 4B).&quot;"/>
    <s v="Y"/>
    <n v="3"/>
  </r>
  <r>
    <n v="802"/>
    <x v="0"/>
    <m/>
    <s v="edk fibrosis"/>
    <s v="doi:10.3390/ijms20071778"/>
    <x v="249"/>
    <s v="Y"/>
    <x v="20"/>
    <x v="107"/>
    <x v="1"/>
    <s v="3 mo (4 hr/d, 5 d/wk)"/>
    <s v="3 months"/>
    <s v="Lung"/>
    <s v="Neutrophil leukocytes in BALF"/>
    <s v="Rat"/>
    <s v="outbred white"/>
    <x v="0"/>
    <s v="n"/>
    <n v="0.23"/>
    <m/>
    <m/>
    <s v="mg/m3"/>
    <s v="N"/>
    <s v="N*"/>
    <s v="Y"/>
    <s v="N"/>
    <s v="Divide LOAEL by 10;Units conversion needed;"/>
    <m/>
    <m/>
    <n v="23"/>
    <m/>
    <m/>
    <s v="band E"/>
    <x v="4"/>
    <m/>
    <m/>
    <m/>
    <x v="0"/>
    <x v="24"/>
    <s v="0, 0.23 mg/m3"/>
    <m/>
    <s v="N"/>
    <n v="5"/>
  </r>
  <r>
    <n v="803"/>
    <x v="1"/>
    <m/>
    <s v="edk fibrosis"/>
    <s v="doi:10.3390/ijms20071778"/>
    <x v="249"/>
    <s v="Y"/>
    <x v="20"/>
    <x v="107"/>
    <x v="1"/>
    <s v="6 mo (4 hr/d, 5 d/wk)"/>
    <s v="6 months"/>
    <s v="Lung"/>
    <s v="Neutrophil leukocytes in BALF"/>
    <s v="Rat"/>
    <s v="outbred white"/>
    <x v="0"/>
    <s v="n"/>
    <n v="0.23"/>
    <m/>
    <m/>
    <s v="mg/m3"/>
    <s v="N"/>
    <s v="N"/>
    <s v="Y"/>
    <s v="N"/>
    <s v="Divide LOAEL by 10;Units conversion needed;"/>
    <m/>
    <m/>
    <n v="23"/>
    <m/>
    <m/>
    <s v="band E"/>
    <x v="4"/>
    <m/>
    <m/>
    <m/>
    <x v="0"/>
    <x v="24"/>
    <s v="0, 0.23 mg/m3"/>
    <m/>
    <s v="N"/>
    <n v="5"/>
  </r>
  <r>
    <n v="804"/>
    <x v="1"/>
    <m/>
    <s v="edk fibrosis"/>
    <s v="doi:10.3390/ijms20071778"/>
    <x v="249"/>
    <s v="Y"/>
    <x v="20"/>
    <x v="107"/>
    <x v="1"/>
    <s v="10 mo (4 hr/d, 5 d/wk)"/>
    <s v="10 months"/>
    <s v="Lung"/>
    <s v="Neutrophil leukocytes in BALF"/>
    <s v="Rat"/>
    <s v="outbred white"/>
    <x v="0"/>
    <s v="n"/>
    <n v="0.23"/>
    <m/>
    <m/>
    <s v="mg/m3"/>
    <s v="N"/>
    <s v="N"/>
    <s v="Y"/>
    <s v="N"/>
    <s v="Divide LOAEL by 10;Units conversion needed;"/>
    <m/>
    <m/>
    <n v="23"/>
    <m/>
    <m/>
    <s v="band E"/>
    <x v="4"/>
    <m/>
    <m/>
    <m/>
    <x v="0"/>
    <x v="24"/>
    <s v="0, 0.23 mg/m3"/>
    <m/>
    <s v="N"/>
    <n v="5"/>
  </r>
  <r>
    <n v="805"/>
    <x v="0"/>
    <m/>
    <s v="edk fibrosis"/>
    <s v="dx.doi.org/10.1016/j.tox.2016.07.006"/>
    <x v="250"/>
    <s v="Y"/>
    <x v="17"/>
    <x v="195"/>
    <x v="1"/>
    <s v="3 mo (4 hr/d, 5 d/wk)"/>
    <s v="3 months"/>
    <s v="Lung"/>
    <s v="Neutrophil leukocytes in BALF"/>
    <s v="Rat"/>
    <s v="outbred white"/>
    <x v="0"/>
    <s v="n"/>
    <n v="1.1399999999999999"/>
    <m/>
    <m/>
    <s v="mg/m3"/>
    <s v="N"/>
    <s v="N*"/>
    <s v="Y"/>
    <s v="N"/>
    <s v="Divide LOAEL by 10;Units conversion needed;"/>
    <m/>
    <m/>
    <n v="113.99999999999999"/>
    <m/>
    <m/>
    <s v="band D"/>
    <x v="3"/>
    <m/>
    <m/>
    <m/>
    <x v="0"/>
    <x v="24"/>
    <s v="0, 1.14 mg/m3"/>
    <m/>
    <s v="N"/>
    <n v="4"/>
  </r>
  <r>
    <n v="806"/>
    <x v="3"/>
    <s v="NOAELs, LOAELs from nanoMeOx searches - AAT 120123"/>
    <s v="edk fibrosis"/>
    <s v="doi.org/10.1016/j.tox.2017.04.010"/>
    <x v="121"/>
    <s v="Y"/>
    <x v="1"/>
    <x v="196"/>
    <x v="1"/>
    <s v="3 mo (4h/d, 5d/wk)"/>
    <s v="3 months"/>
    <s v="Lung"/>
    <s v="Absolute hydroxyproline content of lungs (ug, lung)"/>
    <s v="Rat"/>
    <s v="Outbred white"/>
    <x v="0"/>
    <s v="n"/>
    <n v="2.6"/>
    <m/>
    <m/>
    <s v="mg/m3"/>
    <s v="N"/>
    <s v="N"/>
    <s v="Y"/>
    <s v="N"/>
    <s v="Divide LOAEL by 10;Units conversion needed;"/>
    <s v="NA"/>
    <m/>
    <n v="260"/>
    <m/>
    <m/>
    <s v="band D"/>
    <x v="3"/>
    <m/>
    <m/>
    <m/>
    <x v="2"/>
    <x v="15"/>
    <s v="0, 2.6, 10.6 mg/m3 "/>
    <m/>
    <s v="Y"/>
    <n v="4"/>
  </r>
  <r>
    <n v="807"/>
    <x v="0"/>
    <m/>
    <s v="edk fibrosis"/>
    <s v="doi.org/10.1016/j.tox.2017.04.010"/>
    <x v="121"/>
    <s v="Y"/>
    <x v="1"/>
    <x v="196"/>
    <x v="1"/>
    <s v="6 mo (4h/d, 5d/wk)"/>
    <s v="6 months"/>
    <s v="Lung"/>
    <s v="Absolute hydroxyproline content of lungs (ug, lung)"/>
    <s v="Rat"/>
    <s v="Outbred white"/>
    <x v="0"/>
    <n v="10.6"/>
    <s v="n"/>
    <m/>
    <m/>
    <s v="mg/m3"/>
    <s v="N"/>
    <s v="N"/>
    <s v="N"/>
    <s v="N"/>
    <s v="Units conversion needed;"/>
    <m/>
    <n v="10600"/>
    <m/>
    <m/>
    <s v="band B"/>
    <m/>
    <x v="0"/>
    <m/>
    <m/>
    <m/>
    <x v="2"/>
    <x v="15"/>
    <s v="0, 2.6, 10.6 mg/m3 "/>
    <s v="At 6 mo exposure, neither dose (2.6 or 10.6 mg/m3) is significantly different from controls. [Note odd pattern of results for control and exposed rat hydroxyproline content]."/>
    <s v="Y"/>
    <n v="2"/>
  </r>
  <r>
    <n v="808"/>
    <x v="1"/>
    <s v="[Adding other exposure durations (4 and 8 wk inhalation) in Fig. 3]"/>
    <s v="edk fibrosis"/>
    <m/>
    <x v="251"/>
    <s v="Y"/>
    <x v="1"/>
    <x v="197"/>
    <x v="0"/>
    <s v="4 weeks (6 hr/d, 5 d/wk)"/>
    <s v="4 weeks"/>
    <s v="Lung"/>
    <s v="PMN%"/>
    <s v="Rat"/>
    <s v="Fischer 344"/>
    <x v="1"/>
    <s v="n"/>
    <n v="1.3"/>
    <m/>
    <m/>
    <s v="mg/m3"/>
    <s v="N"/>
    <s v="Y"/>
    <s v="Y"/>
    <s v="N"/>
    <s v="Divide NOAEL or BMDL by 3;Divide LOAEL by 10;Units conversion needed;"/>
    <m/>
    <m/>
    <n v="43.333333333333336"/>
    <m/>
    <m/>
    <s v="band D"/>
    <x v="3"/>
    <m/>
    <m/>
    <m/>
    <x v="0"/>
    <x v="15"/>
    <m/>
    <m/>
    <s v="Y"/>
    <n v="4"/>
  </r>
  <r>
    <n v="809"/>
    <x v="1"/>
    <s v="[Adding other exposure durations (4 and 8 wk inhalation) in Fig. 3]"/>
    <s v="edk fibrosis"/>
    <m/>
    <x v="251"/>
    <s v="Y"/>
    <x v="1"/>
    <x v="197"/>
    <x v="0"/>
    <s v="8 weeks (6 hr/d, 5 d/wk)"/>
    <s v="8 weeks"/>
    <s v="Lung"/>
    <s v="PMN%"/>
    <s v="Rat"/>
    <s v="Fischer 344"/>
    <x v="1"/>
    <s v="n"/>
    <n v="1.3"/>
    <m/>
    <m/>
    <s v="mg/m3"/>
    <s v="N"/>
    <s v="Y"/>
    <s v="Y"/>
    <s v="N"/>
    <s v="Divide NOAEL or BMDL by 3;Divide LOAEL by 10;Units conversion needed;"/>
    <m/>
    <m/>
    <n v="43.333333333333336"/>
    <m/>
    <m/>
    <s v="band D"/>
    <x v="3"/>
    <m/>
    <m/>
    <m/>
    <x v="0"/>
    <x v="15"/>
    <m/>
    <m/>
    <s v="Y"/>
    <n v="4"/>
  </r>
  <r>
    <n v="810"/>
    <x v="1"/>
    <s v="Additional OEB Data"/>
    <s v="edk fibrosis"/>
    <m/>
    <x v="251"/>
    <s v="Y"/>
    <x v="1"/>
    <x v="197"/>
    <x v="0"/>
    <s v="12 weeks (6 hr/d, 5 d/wk)"/>
    <s v="12 weeks"/>
    <s v="Lung"/>
    <s v="PMN%"/>
    <s v="Rat"/>
    <s v="Fischer 344"/>
    <x v="1"/>
    <s v="n"/>
    <n v="1.3"/>
    <m/>
    <m/>
    <s v="mg/m3"/>
    <s v="N"/>
    <s v="N"/>
    <s v="Y"/>
    <s v="N"/>
    <s v="Divide LOAEL by 10;Units conversion needed;"/>
    <m/>
    <m/>
    <n v="130"/>
    <m/>
    <m/>
    <s v="band D"/>
    <x v="3"/>
    <m/>
    <m/>
    <m/>
    <x v="0"/>
    <x v="15"/>
    <m/>
    <m/>
    <s v="Y"/>
    <n v="4"/>
  </r>
  <r>
    <n v="811"/>
    <x v="1"/>
    <s v="[Adding other exposure durations (4 wk inhalation) in Fig. 3]"/>
    <s v="edk fibrosis"/>
    <m/>
    <x v="251"/>
    <s v="Y"/>
    <x v="0"/>
    <x v="20"/>
    <x v="1"/>
    <s v="4 weeks (6 hr/d, 5 d/wk)"/>
    <s v="4 weeks"/>
    <s v="Lung"/>
    <s v="PMN%"/>
    <s v="Rat"/>
    <s v="Fischer 344"/>
    <x v="1"/>
    <s v="n"/>
    <n v="23.5"/>
    <m/>
    <m/>
    <s v="mg/m3"/>
    <s v="N"/>
    <s v="Y"/>
    <s v="Y"/>
    <s v="N"/>
    <s v="Divide NOAEL or BMDL by 3;Divide LOAEL by 10;Units conversion needed;"/>
    <m/>
    <m/>
    <n v="783.33333333333337"/>
    <m/>
    <m/>
    <s v="band C"/>
    <x v="1"/>
    <m/>
    <m/>
    <m/>
    <x v="0"/>
    <x v="15"/>
    <m/>
    <m/>
    <s v="Y"/>
    <n v="3"/>
  </r>
  <r>
    <n v="812"/>
    <x v="1"/>
    <s v="Additional OEB Data"/>
    <s v="edk fibrosis"/>
    <m/>
    <x v="251"/>
    <s v="Y"/>
    <x v="0"/>
    <x v="20"/>
    <x v="1"/>
    <s v="8 weeks (6 hr/d, 5 d/wk)"/>
    <s v="8 weeks"/>
    <s v="Lung"/>
    <s v="PMN%"/>
    <s v="Rat"/>
    <s v="Fischer 344"/>
    <x v="1"/>
    <s v="n"/>
    <n v="23.5"/>
    <m/>
    <m/>
    <s v="mg/m3"/>
    <s v="N"/>
    <s v="Y"/>
    <s v="Y"/>
    <s v="N"/>
    <s v="Divide NOAEL or BMDL by 3;Divide LOAEL by 10;Units conversion needed;"/>
    <m/>
    <m/>
    <n v="783.33333333333337"/>
    <m/>
    <m/>
    <s v="band C"/>
    <x v="1"/>
    <m/>
    <m/>
    <m/>
    <x v="0"/>
    <x v="15"/>
    <m/>
    <m/>
    <s v="Y"/>
    <n v="3"/>
  </r>
  <r>
    <n v="813"/>
    <x v="1"/>
    <s v="Additional OEB Data"/>
    <s v="edk fibrosis"/>
    <m/>
    <x v="251"/>
    <s v="Y"/>
    <x v="0"/>
    <x v="20"/>
    <x v="1"/>
    <s v="12 weeks (6 hr/d, 5 d/wk)"/>
    <s v="12 weeks"/>
    <s v="Lung"/>
    <s v="PMN%"/>
    <s v="Rat"/>
    <s v="Fischer 344"/>
    <x v="1"/>
    <s v="n"/>
    <n v="23.5"/>
    <m/>
    <m/>
    <s v="mg/m3"/>
    <s v="N"/>
    <s v="N"/>
    <s v="Y"/>
    <s v="N"/>
    <s v="Divide LOAEL by 10;Units conversion needed;"/>
    <m/>
    <m/>
    <n v="2350"/>
    <m/>
    <m/>
    <s v="band C"/>
    <x v="1"/>
    <m/>
    <m/>
    <m/>
    <x v="0"/>
    <x v="15"/>
    <m/>
    <m/>
    <s v="Y"/>
    <n v="3"/>
  </r>
  <r>
    <n v="814"/>
    <x v="1"/>
    <s v="[Adding other exposure durations (4 wk inhalation) in Fig. 3]"/>
    <s v="edk fibrosis"/>
    <m/>
    <x v="251"/>
    <s v="Y"/>
    <x v="0"/>
    <x v="21"/>
    <x v="1"/>
    <s v="4 weeks (6 hr/d, 5 d/wk)"/>
    <s v="4 weeks"/>
    <s v="Lung"/>
    <s v="PMN%"/>
    <s v="Rat"/>
    <s v="Fischer 344"/>
    <x v="1"/>
    <n v="22.3"/>
    <s v="n"/>
    <m/>
    <m/>
    <s v="mg/m3"/>
    <s v="N"/>
    <s v="Y"/>
    <s v="N"/>
    <s v="N"/>
    <s v="Divide NOAEL or BMDL by 3;Units conversion needed;"/>
    <m/>
    <n v="7433.3333333333339"/>
    <m/>
    <m/>
    <s v="band B"/>
    <m/>
    <x v="0"/>
    <m/>
    <m/>
    <m/>
    <x v="0"/>
    <x v="15"/>
    <m/>
    <m/>
    <s v="Y"/>
    <n v="2"/>
  </r>
  <r>
    <n v="815"/>
    <x v="1"/>
    <s v="Additional OEB Data"/>
    <s v="edk fibrosis"/>
    <m/>
    <x v="251"/>
    <s v="Y"/>
    <x v="0"/>
    <x v="21"/>
    <x v="0"/>
    <s v="8 weeks (6 hr/d, 5 d/wk)"/>
    <s v="8 weeks"/>
    <s v="Lung"/>
    <s v="PMN%"/>
    <s v="Rat"/>
    <s v="Fischer 344"/>
    <x v="1"/>
    <n v="22.3"/>
    <s v="n"/>
    <m/>
    <m/>
    <s v="mg/m3"/>
    <s v="N"/>
    <s v="Y"/>
    <s v="N"/>
    <s v="N"/>
    <s v="Divide NOAEL or BMDL by 3;Units conversion needed;"/>
    <m/>
    <n v="7433.3333333333339"/>
    <m/>
    <m/>
    <s v="band B"/>
    <m/>
    <x v="0"/>
    <m/>
    <m/>
    <m/>
    <x v="0"/>
    <x v="15"/>
    <m/>
    <m/>
    <s v="Y"/>
    <n v="2"/>
  </r>
  <r>
    <n v="816"/>
    <x v="1"/>
    <s v="Additional OEB Data"/>
    <s v="edk fibrosis"/>
    <m/>
    <x v="251"/>
    <s v="Y"/>
    <x v="0"/>
    <x v="21"/>
    <x v="0"/>
    <s v="12 weeks (6 hr/d, 5 d/wk)"/>
    <s v="12 weeks"/>
    <s v="Lung"/>
    <s v="PMN%"/>
    <s v="Rat"/>
    <s v="Fischer 344"/>
    <x v="1"/>
    <s v="n"/>
    <n v="22.3"/>
    <m/>
    <m/>
    <s v="mg/m3"/>
    <s v="N"/>
    <s v="N"/>
    <s v="Y"/>
    <s v="N"/>
    <s v="Divide LOAEL by 10;Units conversion needed;"/>
    <m/>
    <m/>
    <n v="2230"/>
    <m/>
    <m/>
    <s v="band C"/>
    <x v="1"/>
    <m/>
    <m/>
    <m/>
    <x v="0"/>
    <x v="15"/>
    <m/>
    <m/>
    <s v="Y"/>
    <n v="3"/>
  </r>
  <r>
    <n v="817"/>
    <x v="1"/>
    <s v="OEB Studies to Check (from catOEL DB)"/>
    <s v="edk fibrosis"/>
    <m/>
    <x v="251"/>
    <s v="Y"/>
    <x v="0"/>
    <x v="198"/>
    <x v="1"/>
    <s v="6 h/d, 5 d/week for 4, 8, and 12 weeks"/>
    <s v="12 weeks"/>
    <s v="Lung"/>
    <s v="Focal interstitial fibrosis"/>
    <s v="Rat"/>
    <s v="Fischer 344"/>
    <x v="1"/>
    <s v="n"/>
    <n v="23.5"/>
    <m/>
    <m/>
    <s v="mg/m3"/>
    <s v="N"/>
    <s v="N"/>
    <s v="Y"/>
    <s v="N"/>
    <s v="Divide LOAEL by 10;Units conversion needed;"/>
    <m/>
    <m/>
    <n v="2350"/>
    <m/>
    <m/>
    <s v="band C"/>
    <x v="1"/>
    <m/>
    <m/>
    <s v="p. 316:  &quot;The lungs of other rats were evaluated for inflammation and pulmonary fibrosis by histopathology at 29 weeks and 1 year after cessation of exposure...&quot; [Not stated, but reasonable to assume it is after exposure of 12 weeks (vs. 4- or 8-wk timepoints)]."/>
    <x v="2"/>
    <x v="19"/>
    <s v="0, 23.5 mg/m3"/>
    <m/>
    <s v="Y"/>
    <n v="3"/>
  </r>
  <r>
    <n v="818"/>
    <x v="1"/>
    <s v="OEB Studies to Check (from catOEL DB)"/>
    <s v="edk fibrosis"/>
    <m/>
    <x v="251"/>
    <s v="Y"/>
    <x v="0"/>
    <x v="199"/>
    <x v="0"/>
    <s v="6 h/d, 5 d/week for 4, 8, and 12 weeks"/>
    <s v="12 weeks"/>
    <s v="Lung"/>
    <s v="Focal interstitial fibrosis"/>
    <s v="Rat"/>
    <s v="Fischer 344"/>
    <x v="1"/>
    <n v="22.3"/>
    <s v="n"/>
    <m/>
    <m/>
    <s v="mg/m3"/>
    <s v="N"/>
    <s v="N"/>
    <s v="N"/>
    <s v="N"/>
    <s v="Units conversion needed;"/>
    <m/>
    <n v="22300"/>
    <m/>
    <m/>
    <s v="band B"/>
    <m/>
    <x v="0"/>
    <m/>
    <m/>
    <s v="p. 316:  &quot;The lungs of other rats were evaluated for inflammation and pulmonary fibrosis by histopathology at 29 weeks and 1 year after cessation of exposure...&quot; [Not stated, but reasonable to assume it is after exposure of 12 weeks (vs. 4- or 8-wk timepoints)]."/>
    <x v="2"/>
    <x v="19"/>
    <s v="0, 22.3 mg/m3"/>
    <s v="Histopathology - At 29 weeks after cessation of exposure, cristobalite-exposed rats exhibited focal interstitial fibrosis and moderately severe focal alveolitis which persisted for 1 year (Baggs et al., in preparation). Less inflammation and fibrosis were apparent in TiO2-D-exposed rats, and minimal inflammatory changes appeared in the TiO2-F groups. In contrast to silica-exposed rats, all TiO2-induced changes appeared to regress after 1 year."/>
    <s v="Y"/>
    <n v="2"/>
  </r>
  <r>
    <n v="819"/>
    <x v="1"/>
    <s v="OEB Studies to Check (from catOEL DB)"/>
    <s v="edk fibrosis"/>
    <m/>
    <x v="251"/>
    <s v="Y"/>
    <x v="1"/>
    <x v="197"/>
    <x v="0"/>
    <s v="6 h/d, 5 d/week for 4, 8, and 12 weeks"/>
    <s v="12 weeks"/>
    <s v="Lung"/>
    <s v="Focal interstitial fibrosis"/>
    <s v="Rat"/>
    <s v="Fischer 344"/>
    <x v="1"/>
    <s v="n"/>
    <n v="1.3"/>
    <m/>
    <m/>
    <s v="mg/m3"/>
    <s v="N"/>
    <s v="N"/>
    <s v="Y"/>
    <s v="N"/>
    <s v="Divide LOAEL by 10;Units conversion needed;"/>
    <m/>
    <m/>
    <n v="130"/>
    <m/>
    <m/>
    <s v="band D"/>
    <x v="3"/>
    <m/>
    <m/>
    <s v="p. 316:  &quot;The lungs of other rats were evaluated for inflammation and pulmonary fibrosis by histopathology at 29 weeks and 1 year after cessation of exposure...&quot; [Not stated, but reasonable to assume it is after exposure of 12 weeks (vs. 4- or 8-wk timepoints)]."/>
    <x v="2"/>
    <x v="19"/>
    <s v="0, 1.3 mg/m3"/>
    <s v="Histopathology - At 29 weeks after cessation of exposure, cristobalite-exposed rats exhibited focal interstitial fibrosis and moderately severe focal alveolitis which persisted for 1 year (Baggs et al., in preparation). Less inflammation and fibrosis were apparent in TiO2-D-exposed rats, and minimal inflammatory changes appeared in the TiO2-F groups. In contrast to silica-exposed rats, all TiO2-induced changes appeared to regress after 1 year."/>
    <s v="Y"/>
    <n v="4"/>
  </r>
  <r>
    <n v="820"/>
    <x v="1"/>
    <m/>
    <s v="edk fibrosis"/>
    <s v="doi:10.1088/1757-899X/699/1/012054"/>
    <x v="252"/>
    <s v="Y"/>
    <x v="1"/>
    <x v="200"/>
    <x v="1"/>
    <s v="3 months, 5 times a week, 4 hr a day"/>
    <s v="3 months"/>
    <s v="Lung"/>
    <s v="Hydroxyproline"/>
    <s v="Rat"/>
    <s v="Outbred white rats"/>
    <x v="0"/>
    <m/>
    <n v="2.6"/>
    <m/>
    <m/>
    <s v="mg/m3"/>
    <m/>
    <m/>
    <s v="Y"/>
    <s v="N"/>
    <s v="Divide LOAEL by 10;Units conversion needed;"/>
    <m/>
    <m/>
    <n v="260"/>
    <m/>
    <m/>
    <s v="band D"/>
    <x v="3"/>
    <m/>
    <m/>
    <m/>
    <x v="2"/>
    <x v="0"/>
    <s v="0, 2.6, 10.6 mg/m3"/>
    <s v="Statis sig incr"/>
    <s v="Y"/>
    <n v="4"/>
  </r>
  <r>
    <n v="821"/>
    <x v="1"/>
    <m/>
    <s v="edk fibrosis"/>
    <s v="doi:10.1088/1757-899X/699/1/012054"/>
    <x v="252"/>
    <s v="Y"/>
    <x v="1"/>
    <x v="200"/>
    <x v="1"/>
    <s v="6 months, 5 times a week, 4 hr a day"/>
    <s v="6 months"/>
    <s v="Lung"/>
    <s v="Hydroxyproline"/>
    <s v="Rat"/>
    <s v="Outbred white rats"/>
    <x v="0"/>
    <n v="10.6"/>
    <m/>
    <m/>
    <m/>
    <s v="mg/m3"/>
    <m/>
    <m/>
    <s v="N"/>
    <s v="N"/>
    <s v="Units conversion needed;"/>
    <m/>
    <n v="10600"/>
    <m/>
    <m/>
    <s v="band B"/>
    <m/>
    <x v="0"/>
    <m/>
    <m/>
    <m/>
    <x v="2"/>
    <x v="0"/>
    <s v="0, 2.6, 10.6 mg/m3"/>
    <s v="Not statis sig incr"/>
    <s v="Y"/>
    <n v="2"/>
  </r>
  <r>
    <n v="822"/>
    <x v="1"/>
    <m/>
    <s v="edk fibrosis"/>
    <s v="doi.org/10.1080/17435390.2019.1694184"/>
    <x v="253"/>
    <s v="Y"/>
    <x v="27"/>
    <x v="144"/>
    <x v="1"/>
    <m/>
    <m/>
    <m/>
    <m/>
    <m/>
    <m/>
    <x v="3"/>
    <m/>
    <m/>
    <m/>
    <m/>
    <m/>
    <m/>
    <m/>
    <m/>
    <m/>
    <m/>
    <m/>
    <m/>
    <m/>
    <m/>
    <m/>
    <m/>
    <x v="2"/>
    <m/>
    <m/>
    <m/>
    <x v="4"/>
    <x v="0"/>
    <m/>
    <m/>
    <s v="Y"/>
    <n v="0"/>
  </r>
  <r>
    <n v="824"/>
    <x v="0"/>
    <s v="model_fit_summaries.xlsx"/>
    <m/>
    <m/>
    <x v="254"/>
    <s v="Y"/>
    <x v="36"/>
    <x v="71"/>
    <x v="1"/>
    <s v="2 years"/>
    <s v="2 years"/>
    <s v="Lung"/>
    <s v="Cancer - carcinoma and adenoma"/>
    <s v="Rat"/>
    <m/>
    <x v="0"/>
    <m/>
    <m/>
    <m/>
    <n v="99.52823839110053"/>
    <s v="ug/m3"/>
    <s v="N"/>
    <s v="N"/>
    <s v="N"/>
    <s v="Y"/>
    <m/>
    <n v="99.52823839110053"/>
    <m/>
    <m/>
    <s v="band D"/>
    <m/>
    <m/>
    <x v="3"/>
    <m/>
    <m/>
    <m/>
    <x v="3"/>
    <x v="0"/>
    <m/>
    <m/>
    <s v="Y"/>
    <n v="4"/>
  </r>
  <r>
    <n v="825"/>
    <x v="0"/>
    <s v="model_fit_summaries.xlsx"/>
    <m/>
    <m/>
    <x v="254"/>
    <s v="Y"/>
    <x v="36"/>
    <x v="71"/>
    <x v="1"/>
    <s v="2 years"/>
    <s v="2 years"/>
    <s v="Lung"/>
    <s v="Cancer - carcinoma and adenoma"/>
    <s v="Rat"/>
    <m/>
    <x v="1"/>
    <m/>
    <m/>
    <m/>
    <n v="22.534951561450036"/>
    <s v="ug/m3"/>
    <s v="N"/>
    <s v="N"/>
    <s v="N"/>
    <s v="Y"/>
    <m/>
    <n v="22.534951561450036"/>
    <m/>
    <m/>
    <s v="band D"/>
    <m/>
    <m/>
    <x v="3"/>
    <m/>
    <m/>
    <m/>
    <x v="3"/>
    <x v="0"/>
    <m/>
    <m/>
    <s v="Y"/>
    <n v="4"/>
  </r>
  <r>
    <n v="826"/>
    <x v="0"/>
    <s v="model_fit_summaries.xlsx"/>
    <m/>
    <m/>
    <x v="255"/>
    <s v="Y"/>
    <x v="27"/>
    <x v="132"/>
    <x v="0"/>
    <s v="2 years"/>
    <s v="2 years"/>
    <s v="Lung"/>
    <s v="Cancer"/>
    <s v="Mouse"/>
    <m/>
    <x v="0"/>
    <m/>
    <m/>
    <m/>
    <n v="67.075298330745724"/>
    <s v="ug/m3"/>
    <s v="N"/>
    <s v="N"/>
    <s v="N"/>
    <s v="Y"/>
    <m/>
    <n v="67.075298330745724"/>
    <m/>
    <m/>
    <s v="band D"/>
    <m/>
    <m/>
    <x v="3"/>
    <m/>
    <m/>
    <m/>
    <x v="3"/>
    <x v="0"/>
    <m/>
    <m/>
    <s v="Y"/>
    <n v="4"/>
  </r>
  <r>
    <n v="827"/>
    <x v="0"/>
    <s v="model_fit_summaries.xlsx"/>
    <m/>
    <m/>
    <x v="255"/>
    <s v="Y"/>
    <x v="27"/>
    <x v="132"/>
    <x v="0"/>
    <s v="2 years"/>
    <s v="2 years"/>
    <s v="Lung"/>
    <s v="Cancer"/>
    <s v="Rat"/>
    <m/>
    <x v="0"/>
    <m/>
    <m/>
    <m/>
    <n v="6.4035504739736382"/>
    <s v="ug/m3"/>
    <s v="N"/>
    <s v="N"/>
    <s v="N"/>
    <s v="Y"/>
    <m/>
    <n v="6.4035504739736382"/>
    <m/>
    <m/>
    <s v="band D"/>
    <m/>
    <m/>
    <x v="3"/>
    <m/>
    <m/>
    <m/>
    <x v="3"/>
    <x v="0"/>
    <m/>
    <m/>
    <s v="Y"/>
    <n v="4"/>
  </r>
  <r>
    <n v="828"/>
    <x v="1"/>
    <s v="model_fit_summaries.xlsx"/>
    <m/>
    <m/>
    <x v="255"/>
    <s v="Y"/>
    <x v="27"/>
    <x v="132"/>
    <x v="0"/>
    <s v="2 years"/>
    <s v="2 years"/>
    <s v="Lung"/>
    <s v="Cancer"/>
    <s v="Mouse"/>
    <m/>
    <x v="1"/>
    <m/>
    <m/>
    <m/>
    <s v="not estimable - extrapolation"/>
    <m/>
    <m/>
    <m/>
    <m/>
    <m/>
    <m/>
    <m/>
    <m/>
    <m/>
    <s v="---"/>
    <m/>
    <m/>
    <x v="2"/>
    <s v="Y"/>
    <m/>
    <m/>
    <x v="4"/>
    <x v="0"/>
    <m/>
    <m/>
    <s v="Y"/>
    <n v="0"/>
  </r>
  <r>
    <n v="829"/>
    <x v="0"/>
    <s v="model_fit_summaries.xlsx"/>
    <m/>
    <m/>
    <x v="255"/>
    <s v="Y"/>
    <x v="27"/>
    <x v="132"/>
    <x v="0"/>
    <s v="2 years"/>
    <s v="2 years"/>
    <s v="Lung"/>
    <s v="Cancer"/>
    <s v="Rat"/>
    <m/>
    <x v="1"/>
    <m/>
    <m/>
    <m/>
    <n v="6.6611537317645935"/>
    <s v="ug/m3"/>
    <s v="N"/>
    <s v="N"/>
    <s v="N"/>
    <s v="Y"/>
    <m/>
    <n v="6.6611537317645935"/>
    <m/>
    <m/>
    <s v="band D"/>
    <m/>
    <m/>
    <x v="3"/>
    <m/>
    <m/>
    <m/>
    <x v="3"/>
    <x v="0"/>
    <m/>
    <m/>
    <s v="Y"/>
    <n v="4"/>
  </r>
  <r>
    <n v="830"/>
    <x v="0"/>
    <s v="model_fit_summaries.xlsx"/>
    <m/>
    <s v="https://doi.org/10.1006/faat.1995.1042"/>
    <x v="256"/>
    <s v="Y"/>
    <x v="4"/>
    <x v="201"/>
    <x v="1"/>
    <s v="2 years"/>
    <s v="2 years"/>
    <s v="Lung"/>
    <s v="Cancer"/>
    <s v="Rat"/>
    <m/>
    <x v="0"/>
    <m/>
    <m/>
    <m/>
    <n v="1900.3804982399001"/>
    <s v="ug/m3"/>
    <s v="N"/>
    <s v="N"/>
    <s v="N"/>
    <s v="Y"/>
    <m/>
    <n v="1900.3804982399001"/>
    <m/>
    <m/>
    <s v="band D"/>
    <m/>
    <m/>
    <x v="3"/>
    <m/>
    <m/>
    <m/>
    <x v="3"/>
    <x v="0"/>
    <m/>
    <m/>
    <s v="Y"/>
    <n v="4"/>
  </r>
  <r>
    <n v="831"/>
    <x v="1"/>
    <s v="model_fit_summaries.xlsx"/>
    <m/>
    <s v="https://doi.org/10.1006/faat.1995.1042"/>
    <x v="256"/>
    <s v="Y"/>
    <x v="4"/>
    <x v="201"/>
    <x v="1"/>
    <s v="2 years"/>
    <s v="2 years"/>
    <s v="Lung"/>
    <s v="Cancer"/>
    <s v="Rat"/>
    <m/>
    <x v="1"/>
    <m/>
    <m/>
    <m/>
    <s v="not estimable - extrapolation"/>
    <m/>
    <m/>
    <m/>
    <m/>
    <m/>
    <m/>
    <m/>
    <m/>
    <m/>
    <s v="---"/>
    <m/>
    <m/>
    <x v="2"/>
    <s v="Y"/>
    <m/>
    <m/>
    <x v="4"/>
    <x v="0"/>
    <m/>
    <m/>
    <s v="N"/>
    <n v="0"/>
  </r>
  <r>
    <n v="832"/>
    <x v="4"/>
    <s v="Found in PubMed and added to MeOx, FeOx folder"/>
    <s v="edk fibrosis"/>
    <s v="DOI 10.1002/jat.1668"/>
    <x v="226"/>
    <m/>
    <x v="17"/>
    <x v="178"/>
    <x v="0"/>
    <s v="4 wk (6 hr/d, 5 days/wk)"/>
    <s v="4 weeks"/>
    <s v="Lung"/>
    <s v="%PMN"/>
    <s v="Rat"/>
    <s v="Wistar HsdCpb:WU (SPF)"/>
    <x v="1"/>
    <n v="19.7"/>
    <n v="45.6"/>
    <m/>
    <m/>
    <s v="mg/m3"/>
    <s v="N"/>
    <s v="Y"/>
    <s v="N"/>
    <s v="N"/>
    <s v="Divide NOAEL or BMDL by 3;Units conversion needed;"/>
    <m/>
    <n v="6566.6666666666661"/>
    <m/>
    <m/>
    <s v="band B"/>
    <m/>
    <x v="0"/>
    <m/>
    <m/>
    <s v="[Fig 4, first study endpoint of ~28 d on x axis]."/>
    <x v="0"/>
    <x v="15"/>
    <s v="0, 10.1, 19.7, 45.6, 95.8 mg/m3 (actual conc). [Target conc:  0, 10, 20, 50, 100 mg/m3.]"/>
    <m/>
    <s v="N"/>
    <n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2">
  <r>
    <n v="1"/>
    <x v="0"/>
    <s v="PoDs for Inh Studies from 2017 paper"/>
    <m/>
    <m/>
    <s v="Bermudez 2002"/>
    <s v="Y"/>
    <x v="0"/>
    <x v="0"/>
    <x v="0"/>
    <s v="13 weeks"/>
    <s v="13 weeks"/>
    <x v="0"/>
    <x v="0"/>
    <s v="Mouse"/>
    <s v="B3C3F1/CrlBR"/>
    <s v="F"/>
    <n v="10"/>
    <n v="50"/>
    <s v="not modeled"/>
    <s v="not modeled"/>
    <s v="mg/m3"/>
    <s v="N"/>
    <s v="N"/>
    <s v="N"/>
    <s v="N"/>
    <s v="Units conversion needed"/>
    <m/>
    <n v="10000"/>
    <m/>
    <m/>
    <s v="band B"/>
    <m/>
    <x v="0"/>
    <x v="0"/>
  </r>
  <r>
    <n v="2"/>
    <x v="0"/>
    <s v="PoDs for Inh Studies from 2017 paper"/>
    <m/>
    <m/>
    <s v="Bermudez 2002"/>
    <s v="Y"/>
    <x v="0"/>
    <x v="0"/>
    <x v="0"/>
    <s v="13 weeks"/>
    <s v="13 weeks"/>
    <x v="0"/>
    <x v="0"/>
    <s v="Rat"/>
    <s v="F344"/>
    <s v="F"/>
    <s v="na"/>
    <n v="10"/>
    <n v="10.976851851206535"/>
    <n v="10.43258377363712"/>
    <s v="mg/m3"/>
    <s v="N"/>
    <s v="N"/>
    <s v="N"/>
    <s v="N"/>
    <s v="Units conversion needed"/>
    <n v="10432.58377363712"/>
    <m/>
    <m/>
    <s v="band B"/>
    <m/>
    <m/>
    <x v="0"/>
    <x v="0"/>
  </r>
  <r>
    <n v="3"/>
    <x v="1"/>
    <s v="PoDs for Inh Studies from 2017 paper"/>
    <m/>
    <m/>
    <s v="Bermudez 2002"/>
    <s v="Y"/>
    <x v="0"/>
    <x v="0"/>
    <x v="0"/>
    <s v="13 weeks"/>
    <s v="13 weeks"/>
    <x v="0"/>
    <x v="0"/>
    <s v="Hamster"/>
    <s v="Syrian"/>
    <s v="F"/>
    <n v="10"/>
    <n v="50"/>
    <s v="not modeled"/>
    <s v="not modeled"/>
    <s v="mg/m3"/>
    <s v="N"/>
    <s v="N"/>
    <s v="N"/>
    <s v="N"/>
    <s v="Units conversion needed"/>
    <m/>
    <n v="10000"/>
    <m/>
    <m/>
    <s v="band B"/>
    <m/>
    <x v="0"/>
    <x v="0"/>
  </r>
  <r>
    <n v="4"/>
    <x v="0"/>
    <s v="PoDs for Inh Studies from 2017 paper"/>
    <m/>
    <m/>
    <s v="Bermudez 2004"/>
    <s v="Y"/>
    <x v="0"/>
    <x v="1"/>
    <x v="1"/>
    <s v="13 weeks"/>
    <s v="13 weeks"/>
    <x v="0"/>
    <x v="0"/>
    <s v="Mouse"/>
    <s v="B3C3F1/CrlBR"/>
    <s v="F"/>
    <n v="2"/>
    <n v="10"/>
    <s v="not modeled"/>
    <s v="not modeled"/>
    <s v="mg/m3"/>
    <s v="N"/>
    <s v="N"/>
    <s v="N"/>
    <s v="N"/>
    <s v="Units conversion needed"/>
    <m/>
    <n v="2000"/>
    <m/>
    <m/>
    <s v="band C"/>
    <m/>
    <x v="1"/>
    <x v="0"/>
  </r>
  <r>
    <n v="5"/>
    <x v="0"/>
    <s v="PoDs for Inh Studies from 2017 paper"/>
    <m/>
    <m/>
    <s v="Bermudez 2004"/>
    <s v="Y"/>
    <x v="0"/>
    <x v="1"/>
    <x v="1"/>
    <s v="13 weeks"/>
    <s v="13 weeks"/>
    <x v="0"/>
    <x v="0"/>
    <s v="Rat"/>
    <s v="F344"/>
    <s v="F"/>
    <n v="0.5"/>
    <n v="2"/>
    <n v="1.6488349515820884"/>
    <n v="1.3680873787451382"/>
    <s v="mg/m3"/>
    <s v="N"/>
    <s v="N"/>
    <s v="N"/>
    <s v="N"/>
    <s v="Units conversion needed"/>
    <n v="1368.0873787451383"/>
    <n v="500"/>
    <m/>
    <s v="band C"/>
    <s v="band C"/>
    <m/>
    <x v="1"/>
    <x v="0"/>
  </r>
  <r>
    <n v="6"/>
    <x v="1"/>
    <s v="PoDs for Inh Studies from 2017 paper"/>
    <m/>
    <m/>
    <s v="Bermudez 2004"/>
    <s v="Y"/>
    <x v="0"/>
    <x v="1"/>
    <x v="1"/>
    <s v="13 weeks"/>
    <s v="13 weeks"/>
    <x v="0"/>
    <x v="0"/>
    <s v="Hamster"/>
    <s v="Syrian"/>
    <s v="F"/>
    <n v="10"/>
    <s v="na"/>
    <s v="not modeled"/>
    <s v="not modeled"/>
    <s v="mg/m3"/>
    <s v="N"/>
    <s v="N"/>
    <s v="N"/>
    <s v="N"/>
    <s v="Units conversion needed"/>
    <m/>
    <n v="10000"/>
    <m/>
    <m/>
    <s v="band B"/>
    <m/>
    <x v="0"/>
    <x v="0"/>
  </r>
  <r>
    <n v="7"/>
    <x v="1"/>
    <s v="PoDs for Inh Studies from 2017 paper"/>
    <m/>
    <m/>
    <s v="Porter 2001"/>
    <s v="Y"/>
    <x v="1"/>
    <x v="2"/>
    <x v="0"/>
    <s v="5 days"/>
    <s v="5 days"/>
    <x v="0"/>
    <x v="0"/>
    <s v="Rat"/>
    <s v="F344"/>
    <s v="M"/>
    <s v="na"/>
    <n v="15"/>
    <s v="not modeled"/>
    <s v="not modeled"/>
    <s v="mg/m3"/>
    <s v="Y"/>
    <s v="Y"/>
    <s v="Y"/>
    <s v="N"/>
    <s v="Duration is too short"/>
    <m/>
    <m/>
    <m/>
    <m/>
    <m/>
    <m/>
    <x v="2"/>
    <x v="1"/>
  </r>
  <r>
    <n v="8"/>
    <x v="1"/>
    <s v="PoDs for Inh Studies from 2017 paper"/>
    <m/>
    <m/>
    <s v="Porter 2001"/>
    <s v="Y"/>
    <x v="1"/>
    <x v="2"/>
    <x v="0"/>
    <s v="10 days"/>
    <s v="10 days"/>
    <x v="0"/>
    <x v="0"/>
    <s v="Rat"/>
    <s v="F344"/>
    <s v="M"/>
    <s v="na"/>
    <n v="15"/>
    <s v="not modeled"/>
    <s v="not modeled"/>
    <s v="mg/m3"/>
    <s v="Y"/>
    <s v="Y"/>
    <s v="Y"/>
    <s v="N"/>
    <s v="Duration is too short"/>
    <m/>
    <m/>
    <m/>
    <m/>
    <m/>
    <m/>
    <x v="2"/>
    <x v="1"/>
  </r>
  <r>
    <n v="9"/>
    <x v="1"/>
    <s v="PoDs for Inh Studies from 2017 paper"/>
    <m/>
    <m/>
    <s v="Porter 2001"/>
    <s v="Y"/>
    <x v="1"/>
    <x v="2"/>
    <x v="0"/>
    <s v="16 days"/>
    <s v="16 days"/>
    <x v="0"/>
    <x v="0"/>
    <s v="Rat"/>
    <s v="F344"/>
    <s v="M"/>
    <s v="na"/>
    <n v="15"/>
    <s v="not modeled"/>
    <s v="not modeled"/>
    <s v="mg/m3"/>
    <s v="Y"/>
    <s v="Y"/>
    <s v="Y"/>
    <s v="N"/>
    <s v="Duration is too short"/>
    <m/>
    <m/>
    <m/>
    <m/>
    <m/>
    <m/>
    <x v="2"/>
    <x v="1"/>
  </r>
  <r>
    <n v="10"/>
    <x v="1"/>
    <s v="PoDs for Inh Studies from 2017 paper"/>
    <m/>
    <m/>
    <s v="Porter 2001"/>
    <s v="Y"/>
    <x v="1"/>
    <x v="2"/>
    <x v="0"/>
    <s v="20 days"/>
    <s v="20 days"/>
    <x v="0"/>
    <x v="0"/>
    <s v="Rat"/>
    <s v="F344"/>
    <s v="M"/>
    <s v="na"/>
    <n v="15"/>
    <s v="not modeled"/>
    <s v="not modeled"/>
    <s v="mg/m3"/>
    <s v="Y"/>
    <s v="Y"/>
    <s v="Y"/>
    <s v="N"/>
    <s v="Duration is too short"/>
    <m/>
    <m/>
    <m/>
    <m/>
    <m/>
    <m/>
    <x v="2"/>
    <x v="1"/>
  </r>
  <r>
    <n v="11"/>
    <x v="0"/>
    <s v="PoDs for Inh Studies from 2017 paper"/>
    <m/>
    <m/>
    <s v="Porter 2001"/>
    <s v="Y"/>
    <x v="1"/>
    <x v="2"/>
    <x v="0"/>
    <s v="30 days"/>
    <s v="30 days"/>
    <x v="0"/>
    <x v="0"/>
    <s v="Rat"/>
    <s v="F344"/>
    <s v="M"/>
    <s v="na"/>
    <n v="15"/>
    <s v="not modeled"/>
    <s v="not modeled"/>
    <s v="mg/m3"/>
    <s v="N"/>
    <s v="Y"/>
    <s v="Y"/>
    <s v="N"/>
    <s v="Divide LOAEL by 10; Divide NOAEL or BMDL by 3; Units conversion needed"/>
    <m/>
    <m/>
    <n v="500"/>
    <m/>
    <m/>
    <s v="band C"/>
    <x v="1"/>
    <x v="0"/>
  </r>
  <r>
    <n v="12"/>
    <x v="1"/>
    <s v="PoDs for Inh Studies from 2017 paper"/>
    <m/>
    <m/>
    <s v="Porter 2001"/>
    <s v="Y"/>
    <x v="1"/>
    <x v="2"/>
    <x v="0"/>
    <s v="41 days"/>
    <s v="41 days"/>
    <x v="0"/>
    <x v="0"/>
    <s v="Rat"/>
    <s v="F344"/>
    <s v="M"/>
    <s v="na"/>
    <n v="15"/>
    <s v="not modeled"/>
    <s v="not modeled"/>
    <s v="mg/m3"/>
    <s v="N"/>
    <s v="Y"/>
    <s v="Y"/>
    <s v="N"/>
    <s v="Divide LOAEL by 10; Divide NOAEL or BMDL by 3; Units conversion needed"/>
    <m/>
    <m/>
    <n v="500"/>
    <m/>
    <m/>
    <s v="band C"/>
    <x v="1"/>
    <x v="0"/>
  </r>
  <r>
    <n v="13"/>
    <x v="1"/>
    <s v="PoDs for Inh Studies from 2017 paper"/>
    <m/>
    <m/>
    <s v="Porter 2001"/>
    <s v="Y"/>
    <x v="1"/>
    <x v="2"/>
    <x v="0"/>
    <s v="79 days"/>
    <s v="79 days"/>
    <x v="0"/>
    <x v="0"/>
    <s v="Rat"/>
    <s v="F344"/>
    <s v="M"/>
    <s v="na"/>
    <n v="15"/>
    <s v="not modeled"/>
    <s v="not modeled"/>
    <s v="mg/m3"/>
    <s v="N"/>
    <s v="Y"/>
    <s v="Y"/>
    <s v="N"/>
    <s v="Divide LOAEL by 10; Divide NOAEL or BMDL by 3; Units conversion needed"/>
    <m/>
    <m/>
    <n v="500"/>
    <m/>
    <m/>
    <s v="band C"/>
    <x v="1"/>
    <x v="0"/>
  </r>
  <r>
    <n v="14"/>
    <x v="1"/>
    <s v="PoDs for Inh Studies from 2017 paper"/>
    <m/>
    <m/>
    <s v="Porter 2001"/>
    <s v="Y"/>
    <x v="1"/>
    <x v="2"/>
    <x v="0"/>
    <s v="116 days"/>
    <s v="116 days"/>
    <x v="0"/>
    <x v="0"/>
    <s v="Rat"/>
    <s v="F344"/>
    <s v="M"/>
    <s v="na"/>
    <n v="15"/>
    <s v="not modeled"/>
    <s v="not modeled"/>
    <s v="mg/m3"/>
    <s v="N"/>
    <s v="N"/>
    <s v="Y"/>
    <s v="N"/>
    <s v="Divide LOAEL by 10; Units conversion needed"/>
    <m/>
    <m/>
    <n v="1500"/>
    <m/>
    <m/>
    <s v="band C"/>
    <x v="1"/>
    <x v="0"/>
  </r>
  <r>
    <n v="15"/>
    <x v="1"/>
    <s v="PoDs for Inh Studies from 2017 paper"/>
    <m/>
    <m/>
    <s v="Porter 2004"/>
    <s v="Y"/>
    <x v="1"/>
    <x v="2"/>
    <x v="0"/>
    <s v="20 days"/>
    <s v="20 days"/>
    <x v="0"/>
    <x v="0"/>
    <s v="Rat"/>
    <s v="F344"/>
    <s v="M"/>
    <s v="na"/>
    <n v="15"/>
    <s v="not modeled"/>
    <s v="not modeled"/>
    <s v="mg/m3"/>
    <s v="Y"/>
    <s v="Y"/>
    <s v="Y"/>
    <s v="N"/>
    <s v="Duration is too short"/>
    <m/>
    <m/>
    <m/>
    <m/>
    <m/>
    <m/>
    <x v="2"/>
    <x v="1"/>
  </r>
  <r>
    <n v="16"/>
    <x v="0"/>
    <s v="PoDs for Inh Studies from 2017 paper"/>
    <m/>
    <m/>
    <s v="Porter 2004"/>
    <s v="Y"/>
    <x v="1"/>
    <x v="2"/>
    <x v="0"/>
    <s v="40 days"/>
    <s v="40 days"/>
    <x v="0"/>
    <x v="0"/>
    <s v="Rat"/>
    <s v="F344"/>
    <s v="M"/>
    <s v="na"/>
    <n v="15"/>
    <s v="not modeled"/>
    <s v="not modeled"/>
    <s v="mg/m3"/>
    <s v="N"/>
    <s v="Y"/>
    <s v="Y"/>
    <s v="N"/>
    <s v="Divide LOAEL by 10; Divide NOAEL or BMDL by 3; Units conversion needed"/>
    <m/>
    <m/>
    <n v="500"/>
    <m/>
    <m/>
    <s v="band C"/>
    <x v="1"/>
    <x v="0"/>
  </r>
  <r>
    <n v="17"/>
    <x v="1"/>
    <s v="PoDs for Inh Studies from 2017 paper"/>
    <m/>
    <m/>
    <s v="Porter 2004"/>
    <s v="Y"/>
    <x v="1"/>
    <x v="2"/>
    <x v="0"/>
    <s v="60 days"/>
    <s v="60 days"/>
    <x v="0"/>
    <x v="0"/>
    <s v="Rat"/>
    <s v="F344"/>
    <s v="M"/>
    <s v="a"/>
    <n v="15"/>
    <s v="not modeled"/>
    <s v="not modeled"/>
    <s v="mg/m3"/>
    <s v="N"/>
    <s v="Y"/>
    <s v="Y"/>
    <s v="N"/>
    <s v="Divide LOAEL by 10; Divide NOAEL or BMDL by 3; Units conversion needed"/>
    <m/>
    <m/>
    <n v="500"/>
    <m/>
    <m/>
    <s v="band C"/>
    <x v="1"/>
    <x v="0"/>
  </r>
  <r>
    <n v="18"/>
    <x v="1"/>
    <s v="NanoSilver PoDs"/>
    <m/>
    <m/>
    <s v="Sung 2009"/>
    <m/>
    <x v="2"/>
    <x v="3"/>
    <x v="1"/>
    <s v="90d"/>
    <s v="90 days"/>
    <x v="1"/>
    <x v="1"/>
    <s v="Rat"/>
    <s v="Sprague-Dawley"/>
    <s v="M"/>
    <n v="133"/>
    <n v="515"/>
    <n v="155.80000000000001"/>
    <n v="92.5"/>
    <s v="ug/m3"/>
    <m/>
    <s v="N"/>
    <s v="N"/>
    <s v="Y"/>
    <s v="No adjustments needed"/>
    <n v="92.5"/>
    <n v="133"/>
    <s v="na"/>
    <s v="band D"/>
    <s v="band D"/>
    <s v="na"/>
    <x v="3"/>
    <x v="0"/>
  </r>
  <r>
    <n v="19"/>
    <x v="1"/>
    <s v="NanoSilver PoDs"/>
    <m/>
    <m/>
    <s v="Sung 2009"/>
    <m/>
    <x v="2"/>
    <x v="3"/>
    <x v="1"/>
    <s v="90d"/>
    <s v="90 days"/>
    <x v="1"/>
    <x v="1"/>
    <s v="Rat"/>
    <s v="Sprague-Dawley"/>
    <s v="F"/>
    <n v="133"/>
    <n v="515"/>
    <n v="78.2"/>
    <n v="50.5"/>
    <s v="ug/m3"/>
    <m/>
    <s v="N"/>
    <s v="N"/>
    <s v="Y"/>
    <s v="No adjustments needed"/>
    <n v="50.5"/>
    <n v="133"/>
    <s v="na"/>
    <s v="band D"/>
    <s v="band D"/>
    <s v="na"/>
    <x v="3"/>
    <x v="0"/>
  </r>
  <r>
    <n v="20"/>
    <x v="0"/>
    <s v="NanoSilver PoDs"/>
    <m/>
    <m/>
    <s v="Song 2013"/>
    <m/>
    <x v="2"/>
    <x v="3"/>
    <x v="1"/>
    <s v="12w"/>
    <s v="12 weeks"/>
    <x v="0"/>
    <x v="2"/>
    <s v="Rat"/>
    <s v="Sprague-Dawley"/>
    <s v="M"/>
    <n v="49"/>
    <m/>
    <n v="44.8"/>
    <n v="13.6"/>
    <s v="ug/m3"/>
    <m/>
    <s v="Y"/>
    <s v="N"/>
    <s v="Y"/>
    <s v="Divide NOAEL or BMDL by 3"/>
    <n v="4.5333333333333332"/>
    <n v="16.333333333333332"/>
    <s v="na"/>
    <s v="band E"/>
    <s v="band E"/>
    <s v="na"/>
    <x v="4"/>
    <x v="0"/>
  </r>
  <r>
    <n v="21"/>
    <x v="1"/>
    <s v="NanoSilver PoDs"/>
    <m/>
    <m/>
    <s v="Sung 2009"/>
    <m/>
    <x v="2"/>
    <x v="3"/>
    <x v="1"/>
    <s v="90d"/>
    <s v="90 days"/>
    <x v="1"/>
    <x v="1"/>
    <s v="Rat"/>
    <s v="Sprague-Dawley"/>
    <s v="M"/>
    <n v="14"/>
    <m/>
    <n v="22.7"/>
    <n v="11.6"/>
    <s v="ng/g"/>
    <m/>
    <s v="N"/>
    <s v="N"/>
    <s v="N"/>
    <s v="Units conversion needed"/>
    <s v="na"/>
    <s v="na"/>
    <s v="na"/>
    <s v="na"/>
    <s v="na"/>
    <s v="na"/>
    <x v="5"/>
    <x v="1"/>
  </r>
  <r>
    <n v="22"/>
    <x v="1"/>
    <s v="NanoSilver PoDs"/>
    <m/>
    <m/>
    <s v="Sung 2009"/>
    <m/>
    <x v="2"/>
    <x v="3"/>
    <x v="1"/>
    <s v="90d"/>
    <s v="90 days"/>
    <x v="1"/>
    <x v="1"/>
    <s v="Rat"/>
    <s v="Sprague-Dawley"/>
    <s v="F"/>
    <n v="12"/>
    <m/>
    <n v="10.3"/>
    <n v="6.3"/>
    <s v="ng/g"/>
    <m/>
    <s v="N"/>
    <s v="N"/>
    <s v="N"/>
    <s v="Units conversion needed"/>
    <s v="na"/>
    <s v="na"/>
    <s v="na"/>
    <s v="na"/>
    <s v="na"/>
    <s v="na"/>
    <x v="5"/>
    <x v="1"/>
  </r>
  <r>
    <n v="23"/>
    <x v="1"/>
    <s v="NanoSilver PoDs"/>
    <m/>
    <m/>
    <s v="Song 2013"/>
    <m/>
    <x v="2"/>
    <x v="3"/>
    <x v="1"/>
    <s v="12w"/>
    <s v="12 weeks"/>
    <x v="0"/>
    <x v="2"/>
    <s v="Rat"/>
    <s v="Sprague-Dawley"/>
    <s v="M"/>
    <n v="81"/>
    <m/>
    <n v="145.80000000000001"/>
    <n v="33"/>
    <s v="ng/g"/>
    <m/>
    <s v="Y"/>
    <s v="N"/>
    <s v="N"/>
    <s v="Units conversion needed"/>
    <s v="na"/>
    <s v="na"/>
    <s v="na"/>
    <s v="na"/>
    <s v="na"/>
    <s v="na"/>
    <x v="5"/>
    <x v="1"/>
  </r>
  <r>
    <n v="24"/>
    <x v="1"/>
    <s v="NanoSilver PoDs"/>
    <m/>
    <m/>
    <s v="Sung 2009 and Song 2013"/>
    <s v="Y"/>
    <x v="2"/>
    <x v="3"/>
    <x v="1"/>
    <m/>
    <s v="12 and 13 weeks"/>
    <x v="0"/>
    <x v="3"/>
    <s v="Rat"/>
    <s v="Sprague-Dawley"/>
    <s v="MF"/>
    <m/>
    <m/>
    <n v="124.9"/>
    <n v="62.8"/>
    <s v="ug/m3"/>
    <m/>
    <m/>
    <s v="N"/>
    <s v="Y"/>
    <s v="Uses pooled data of differing exposure durations; Divide NOAEL or BMDL by 3"/>
    <n v="20.933333333333334"/>
    <s v="na"/>
    <s v="na"/>
    <s v="band E"/>
    <s v="na"/>
    <s v="na"/>
    <x v="4"/>
    <x v="0"/>
  </r>
  <r>
    <n v="25"/>
    <x v="1"/>
    <s v="NanoSilver PoDs"/>
    <m/>
    <m/>
    <s v="Sung 2009"/>
    <m/>
    <x v="2"/>
    <x v="3"/>
    <x v="1"/>
    <s v="90d"/>
    <s v="90 days"/>
    <x v="1"/>
    <x v="4"/>
    <s v="Rat"/>
    <s v="Sprague-Dawley"/>
    <s v="M"/>
    <m/>
    <m/>
    <n v="111.1"/>
    <n v="57.3"/>
    <s v="ug/m3"/>
    <m/>
    <s v="N"/>
    <s v="N"/>
    <s v="Y"/>
    <s v="No adjustments needed"/>
    <n v="57.3"/>
    <s v="na"/>
    <s v="na"/>
    <s v="band D"/>
    <s v="na"/>
    <s v="na"/>
    <x v="3"/>
    <x v="0"/>
  </r>
  <r>
    <n v="26"/>
    <x v="1"/>
    <s v="NanoSilver PoDs"/>
    <m/>
    <m/>
    <s v="Sung 2009"/>
    <m/>
    <x v="2"/>
    <x v="3"/>
    <x v="1"/>
    <s v="90d"/>
    <s v="90 days"/>
    <x v="1"/>
    <x v="4"/>
    <s v="Rat"/>
    <s v="Sprague-Dawley"/>
    <s v="F"/>
    <m/>
    <m/>
    <n v="76.599999999999994"/>
    <n v="44.5"/>
    <s v="ug/m3"/>
    <m/>
    <s v="N"/>
    <s v="N"/>
    <s v="Y"/>
    <s v="No adjustments needed"/>
    <n v="44.5"/>
    <s v="na"/>
    <s v="na"/>
    <s v="band D"/>
    <s v="na"/>
    <s v="na"/>
    <x v="3"/>
    <x v="0"/>
  </r>
  <r>
    <n v="27"/>
    <x v="0"/>
    <s v="NanoSilver PoDs"/>
    <m/>
    <m/>
    <s v="Song 2013"/>
    <m/>
    <x v="2"/>
    <x v="3"/>
    <x v="1"/>
    <s v="12w"/>
    <s v="12 weeks"/>
    <x v="0"/>
    <x v="3"/>
    <s v="Rat"/>
    <s v="Sprague-Dawley"/>
    <s v="F"/>
    <n v="117"/>
    <m/>
    <m/>
    <m/>
    <s v="ug/m3"/>
    <m/>
    <s v="Y"/>
    <s v="N"/>
    <s v="Y"/>
    <s v="Divide NOAEL or BMDL by 3"/>
    <s v="na"/>
    <n v="39"/>
    <s v="na"/>
    <s v="na"/>
    <s v="band D"/>
    <s v="na"/>
    <x v="3"/>
    <x v="0"/>
  </r>
  <r>
    <n v="28"/>
    <x v="1"/>
    <s v="NanoSilver PoDs"/>
    <m/>
    <m/>
    <s v="Song 2013"/>
    <m/>
    <x v="2"/>
    <x v="3"/>
    <x v="1"/>
    <s v="12w"/>
    <s v="12 weeks"/>
    <x v="0"/>
    <x v="3"/>
    <s v="Rat"/>
    <s v="Sprague-Dawley"/>
    <s v="F"/>
    <n v="672"/>
    <m/>
    <m/>
    <m/>
    <s v="ng/g"/>
    <m/>
    <s v="Y"/>
    <s v="N"/>
    <s v="N"/>
    <s v="Divide NOAEL or BMDL by 3; Units conversion needed"/>
    <s v="na"/>
    <s v="na"/>
    <s v="na"/>
    <s v="na"/>
    <s v="na"/>
    <s v="na"/>
    <x v="5"/>
    <x v="1"/>
  </r>
  <r>
    <n v="29"/>
    <x v="0"/>
    <s v="NanoSilver PoDs"/>
    <m/>
    <m/>
    <s v="Sung 2009"/>
    <s v="Y"/>
    <x v="2"/>
    <x v="3"/>
    <x v="1"/>
    <s v="90d"/>
    <s v="90 days"/>
    <x v="0"/>
    <x v="3"/>
    <s v="Rat"/>
    <s v="Sprague-Dawley"/>
    <s v="M"/>
    <n v="133"/>
    <m/>
    <m/>
    <m/>
    <s v="ug/m3"/>
    <m/>
    <s v="N"/>
    <s v="N"/>
    <s v="Y"/>
    <s v="No adjustments needed"/>
    <s v="na"/>
    <n v="133"/>
    <s v="na"/>
    <s v="na"/>
    <s v="band D"/>
    <s v="na"/>
    <x v="3"/>
    <x v="0"/>
  </r>
  <r>
    <n v="30"/>
    <x v="1"/>
    <s v="NanoSilver PoDs"/>
    <m/>
    <m/>
    <s v="Sung 2009"/>
    <m/>
    <x v="2"/>
    <x v="3"/>
    <x v="1"/>
    <s v="90d"/>
    <s v="90 days"/>
    <x v="0"/>
    <x v="3"/>
    <s v="Rat"/>
    <s v="Sprague-Dawley"/>
    <s v="M"/>
    <n v="5450"/>
    <m/>
    <m/>
    <m/>
    <s v="ng/g"/>
    <m/>
    <s v="N"/>
    <s v="N"/>
    <s v="N"/>
    <s v="Units conversion needed"/>
    <s v="na"/>
    <s v="na"/>
    <s v="na"/>
    <s v="na"/>
    <s v="na"/>
    <s v="na"/>
    <x v="5"/>
    <x v="1"/>
  </r>
  <r>
    <n v="31"/>
    <x v="1"/>
    <s v="NanoSilver PoDs"/>
    <m/>
    <m/>
    <s v="Sung 2009"/>
    <m/>
    <x v="2"/>
    <x v="3"/>
    <x v="1"/>
    <s v="90d"/>
    <s v="90 days"/>
    <x v="0"/>
    <x v="3"/>
    <s v="Rat"/>
    <s v="Sprague-Dawley"/>
    <s v="F"/>
    <n v="4241"/>
    <m/>
    <m/>
    <m/>
    <s v="ng/g"/>
    <m/>
    <s v="N"/>
    <s v="N"/>
    <s v="N"/>
    <s v="Units conversion needed"/>
    <s v="na"/>
    <s v="na"/>
    <s v="na"/>
    <s v="na"/>
    <s v="na"/>
    <s v="na"/>
    <x v="5"/>
    <x v="1"/>
  </r>
  <r>
    <n v="32"/>
    <x v="0"/>
    <s v="Additional OEB Data"/>
    <n v="253"/>
    <m/>
    <s v="Aalapati_2014"/>
    <s v="Y"/>
    <x v="3"/>
    <x v="4"/>
    <x v="1"/>
    <s v="28 days"/>
    <s v="28 days"/>
    <x v="0"/>
    <x v="0"/>
    <s v="Mouse"/>
    <s v="CD1"/>
    <s v="M"/>
    <m/>
    <n v="2"/>
    <m/>
    <m/>
    <s v="mg/m3"/>
    <s v="N"/>
    <s v="Y"/>
    <s v="Y"/>
    <s v="N"/>
    <s v="Divide NOAEL or BMDL by 3;Divide LOAEL by 10;Units conversion needed;"/>
    <m/>
    <m/>
    <n v="66.666666666666671"/>
    <m/>
    <m/>
    <s v="band D"/>
    <x v="3"/>
    <x v="0"/>
  </r>
  <r>
    <n v="33"/>
    <x v="0"/>
    <s v="Additional OEB Data"/>
    <n v="31118618"/>
    <m/>
    <s v="Chu_2019"/>
    <m/>
    <x v="4"/>
    <x v="5"/>
    <x v="1"/>
    <s v="90 days"/>
    <s v="90 days"/>
    <x v="0"/>
    <x v="0"/>
    <s v="Rat"/>
    <s v="Sprague-Dawley"/>
    <s v="M"/>
    <m/>
    <n v="30"/>
    <m/>
    <m/>
    <s v="mg/m3"/>
    <s v="N"/>
    <s v="N"/>
    <s v="Y"/>
    <s v="N"/>
    <s v="Divide LOAEL by 10;Units conversion needed;"/>
    <m/>
    <m/>
    <n v="3000"/>
    <m/>
    <m/>
    <s v="band C"/>
    <x v="1"/>
    <x v="0"/>
  </r>
  <r>
    <n v="34"/>
    <x v="1"/>
    <s v="Additional OEB Data"/>
    <n v="100238"/>
    <m/>
    <s v="Ernest E. McConnell, 1994"/>
    <m/>
    <x v="5"/>
    <x v="6"/>
    <x v="0"/>
    <s v="13 weeks"/>
    <s v="13 weeks"/>
    <x v="0"/>
    <x v="5"/>
    <s v="Rat"/>
    <s v="Fischer F344/N"/>
    <s v="M"/>
    <n v="30"/>
    <m/>
    <m/>
    <m/>
    <s v="mg/m3"/>
    <s v="N"/>
    <s v="N"/>
    <s v="N"/>
    <s v="N"/>
    <s v="Units conversion needed;"/>
    <m/>
    <n v="30000"/>
    <m/>
    <m/>
    <s v="band B"/>
    <m/>
    <x v="0"/>
    <x v="0"/>
  </r>
  <r>
    <n v="35"/>
    <x v="1"/>
    <s v="Additional OEB Data"/>
    <n v="100238"/>
    <m/>
    <s v="Ernest E. McConnell, 1994"/>
    <m/>
    <x v="5"/>
    <x v="6"/>
    <x v="0"/>
    <s v="26 weeks"/>
    <s v="26 weeks"/>
    <x v="0"/>
    <x v="5"/>
    <s v="Rat"/>
    <s v="Fischer F344/N"/>
    <s v="M"/>
    <m/>
    <n v="30"/>
    <m/>
    <m/>
    <s v="mg/m3"/>
    <s v="N"/>
    <s v="N"/>
    <s v="Y"/>
    <s v="N"/>
    <s v="Divide LOAEL by 10;Units conversion needed;"/>
    <m/>
    <m/>
    <n v="3000"/>
    <m/>
    <m/>
    <s v="band C"/>
    <x v="1"/>
    <x v="0"/>
  </r>
  <r>
    <n v="36"/>
    <x v="1"/>
    <s v="Additional OEB Data"/>
    <n v="100238"/>
    <m/>
    <s v="Ernest E. McConnell, 1994"/>
    <m/>
    <x v="5"/>
    <x v="6"/>
    <x v="0"/>
    <s v="52 weeks"/>
    <s v="52 weeks"/>
    <x v="0"/>
    <x v="5"/>
    <s v="Rat"/>
    <s v="Fischer F344/N"/>
    <s v="M"/>
    <m/>
    <n v="30"/>
    <m/>
    <m/>
    <s v="mg/m3"/>
    <s v="N"/>
    <s v="N"/>
    <s v="Y"/>
    <s v="N"/>
    <s v="Divide LOAEL by 10;Units conversion needed;"/>
    <m/>
    <m/>
    <n v="3000"/>
    <m/>
    <m/>
    <s v="band C"/>
    <x v="1"/>
    <x v="0"/>
  </r>
  <r>
    <n v="37"/>
    <x v="1"/>
    <s v="Additional OEB Data"/>
    <n v="100238"/>
    <m/>
    <s v="Ernest E. McConnell, 1994"/>
    <m/>
    <x v="5"/>
    <x v="6"/>
    <x v="0"/>
    <s v="78 weeks"/>
    <s v="78 weeks"/>
    <x v="0"/>
    <x v="5"/>
    <s v="Rat"/>
    <s v="Fischer F344/N"/>
    <s v="M"/>
    <m/>
    <n v="30"/>
    <m/>
    <m/>
    <s v="mg/m3"/>
    <s v="N"/>
    <s v="N"/>
    <s v="Y"/>
    <s v="N"/>
    <s v="Divide LOAEL by 10;Units conversion needed;"/>
    <m/>
    <m/>
    <n v="3000"/>
    <m/>
    <m/>
    <s v="band C"/>
    <x v="1"/>
    <x v="0"/>
  </r>
  <r>
    <n v="38"/>
    <x v="1"/>
    <s v="Additional OEB Data"/>
    <n v="100238"/>
    <m/>
    <s v="Ernest E. McConnell, 1994"/>
    <m/>
    <x v="5"/>
    <x v="6"/>
    <x v="0"/>
    <s v="104 weeks"/>
    <s v="104 weeks"/>
    <x v="0"/>
    <x v="5"/>
    <s v="Rat"/>
    <s v="Fischer F344/N"/>
    <s v="M"/>
    <m/>
    <n v="30"/>
    <m/>
    <m/>
    <s v="mg/m3"/>
    <s v="N"/>
    <s v="N"/>
    <s v="Y"/>
    <s v="N"/>
    <s v="Divide LOAEL by 10;Units conversion needed;"/>
    <m/>
    <m/>
    <n v="3000"/>
    <m/>
    <m/>
    <s v="band C"/>
    <x v="1"/>
    <x v="0"/>
  </r>
  <r>
    <n v="39"/>
    <x v="1"/>
    <s v="Additional OEB Data"/>
    <n v="100238"/>
    <m/>
    <s v="Ernest E. McConnell, 1994"/>
    <m/>
    <x v="6"/>
    <x v="7"/>
    <x v="0"/>
    <s v="13 weeks"/>
    <s v="13 weeks"/>
    <x v="0"/>
    <x v="5"/>
    <s v="Rat"/>
    <s v="Fischer F344/N"/>
    <s v="M"/>
    <n v="30"/>
    <m/>
    <m/>
    <m/>
    <s v="mg/m3"/>
    <s v="N"/>
    <s v="N"/>
    <s v="N"/>
    <s v="N"/>
    <s v="Units conversion needed;"/>
    <m/>
    <n v="30000"/>
    <m/>
    <m/>
    <s v="band B"/>
    <m/>
    <x v="0"/>
    <x v="0"/>
  </r>
  <r>
    <n v="40"/>
    <x v="1"/>
    <s v="Additional OEB Data"/>
    <n v="100238"/>
    <m/>
    <s v="Ernest E. McConnell, 1994"/>
    <m/>
    <x v="6"/>
    <x v="7"/>
    <x v="0"/>
    <s v="26 weeks"/>
    <s v="26 weeks"/>
    <x v="0"/>
    <x v="5"/>
    <s v="Rat"/>
    <s v="Fischer F344/N"/>
    <s v="M"/>
    <n v="30"/>
    <m/>
    <m/>
    <m/>
    <s v="mg/m3"/>
    <s v="N"/>
    <s v="N"/>
    <s v="N"/>
    <s v="N"/>
    <s v="Units conversion needed;"/>
    <m/>
    <n v="30000"/>
    <m/>
    <m/>
    <s v="band B"/>
    <m/>
    <x v="0"/>
    <x v="0"/>
  </r>
  <r>
    <n v="41"/>
    <x v="1"/>
    <s v="Additional OEB Data"/>
    <n v="100238"/>
    <m/>
    <s v="Ernest E. McConnell, 1994"/>
    <m/>
    <x v="6"/>
    <x v="7"/>
    <x v="0"/>
    <s v="52 weeks"/>
    <s v="52 weeks"/>
    <x v="0"/>
    <x v="5"/>
    <s v="Rat"/>
    <s v="Fischer F344/N"/>
    <s v="M"/>
    <m/>
    <n v="30"/>
    <m/>
    <m/>
    <s v="mg/m3"/>
    <s v="N"/>
    <s v="N"/>
    <s v="Y"/>
    <s v="N"/>
    <s v="Divide LOAEL by 10;Units conversion needed;"/>
    <m/>
    <m/>
    <n v="3000"/>
    <m/>
    <m/>
    <s v="band C"/>
    <x v="1"/>
    <x v="0"/>
  </r>
  <r>
    <n v="42"/>
    <x v="1"/>
    <s v="Additional OEB Data"/>
    <n v="100238"/>
    <m/>
    <s v="Ernest E. McConnell, 1994"/>
    <m/>
    <x v="6"/>
    <x v="7"/>
    <x v="0"/>
    <s v="78 weeks"/>
    <s v="78 weeks"/>
    <x v="0"/>
    <x v="5"/>
    <s v="Rat"/>
    <s v="Fischer F344/N"/>
    <s v="M"/>
    <m/>
    <n v="30"/>
    <m/>
    <m/>
    <s v="mg/m3"/>
    <s v="N"/>
    <s v="N"/>
    <s v="Y"/>
    <s v="N"/>
    <s v="Divide LOAEL by 10;Units conversion needed;"/>
    <m/>
    <m/>
    <n v="3000"/>
    <m/>
    <m/>
    <s v="band C"/>
    <x v="1"/>
    <x v="0"/>
  </r>
  <r>
    <n v="43"/>
    <x v="1"/>
    <s v="Additional OEB Data"/>
    <n v="100238"/>
    <m/>
    <s v="Ernest E. McConnell, 1994"/>
    <m/>
    <x v="6"/>
    <x v="7"/>
    <x v="0"/>
    <s v="104 weeks"/>
    <s v="104 weeks"/>
    <x v="0"/>
    <x v="5"/>
    <s v="Rat"/>
    <s v="Fischer F344/N"/>
    <s v="M"/>
    <m/>
    <n v="30"/>
    <m/>
    <m/>
    <s v="mg/m3"/>
    <s v="N"/>
    <s v="N"/>
    <s v="Y"/>
    <s v="N"/>
    <s v="Divide LOAEL by 10;Units conversion needed;"/>
    <m/>
    <m/>
    <n v="3000"/>
    <m/>
    <m/>
    <s v="band C"/>
    <x v="1"/>
    <x v="0"/>
  </r>
  <r>
    <n v="44"/>
    <x v="1"/>
    <s v="Additional OEB Data"/>
    <n v="100238"/>
    <m/>
    <s v="Ernest E. McConnell, 1994"/>
    <m/>
    <x v="7"/>
    <x v="8"/>
    <x v="0"/>
    <s v="13 weeks"/>
    <s v="13 weeks"/>
    <x v="0"/>
    <x v="5"/>
    <s v="Rat"/>
    <s v="Fischer F344/N"/>
    <s v="M"/>
    <n v="30"/>
    <m/>
    <m/>
    <m/>
    <s v="mg/m3"/>
    <s v="N"/>
    <s v="N"/>
    <s v="N"/>
    <s v="N"/>
    <s v="Units conversion needed;"/>
    <m/>
    <n v="30000"/>
    <m/>
    <m/>
    <s v="band B"/>
    <m/>
    <x v="0"/>
    <x v="0"/>
  </r>
  <r>
    <n v="45"/>
    <x v="1"/>
    <s v="Additional OEB Data"/>
    <n v="100238"/>
    <m/>
    <s v="Ernest E. McConnell, 1994"/>
    <m/>
    <x v="7"/>
    <x v="8"/>
    <x v="0"/>
    <s v="26 weeks"/>
    <s v="26 weeks"/>
    <x v="0"/>
    <x v="5"/>
    <s v="Rat"/>
    <s v="Fischer F344/N"/>
    <s v="M"/>
    <n v="30"/>
    <m/>
    <m/>
    <m/>
    <s v="mg/m3"/>
    <s v="N"/>
    <s v="N"/>
    <s v="N"/>
    <s v="N"/>
    <s v="Units conversion needed;"/>
    <m/>
    <n v="30000"/>
    <m/>
    <m/>
    <s v="band B"/>
    <m/>
    <x v="0"/>
    <x v="0"/>
  </r>
  <r>
    <n v="46"/>
    <x v="1"/>
    <s v="Additional OEB Data"/>
    <n v="100238"/>
    <m/>
    <s v="Ernest E. McConnell, 1994"/>
    <m/>
    <x v="7"/>
    <x v="8"/>
    <x v="0"/>
    <s v="52 weeks"/>
    <s v="52 weeks"/>
    <x v="0"/>
    <x v="5"/>
    <s v="Rat"/>
    <s v="Fischer F344/N"/>
    <s v="M"/>
    <n v="30"/>
    <m/>
    <m/>
    <m/>
    <s v="mg/m3"/>
    <s v="N"/>
    <s v="N"/>
    <s v="N"/>
    <s v="N"/>
    <s v="Units conversion needed;"/>
    <m/>
    <n v="30000"/>
    <m/>
    <m/>
    <s v="band B"/>
    <m/>
    <x v="0"/>
    <x v="0"/>
  </r>
  <r>
    <n v="47"/>
    <x v="1"/>
    <s v="Additional OEB Data"/>
    <n v="100238"/>
    <m/>
    <s v="Ernest E. McConnell, 1994"/>
    <m/>
    <x v="7"/>
    <x v="8"/>
    <x v="0"/>
    <s v="78 weeks"/>
    <s v="78 weeks"/>
    <x v="0"/>
    <x v="5"/>
    <s v="Rat"/>
    <s v="Fischer F344/N"/>
    <s v="M"/>
    <n v="30"/>
    <m/>
    <m/>
    <m/>
    <s v="mg/m3"/>
    <s v="N"/>
    <s v="N"/>
    <s v="N"/>
    <s v="N"/>
    <s v="Units conversion needed;"/>
    <m/>
    <n v="30000"/>
    <m/>
    <m/>
    <s v="band B"/>
    <m/>
    <x v="0"/>
    <x v="0"/>
  </r>
  <r>
    <n v="48"/>
    <x v="1"/>
    <s v="Additional OEB Data"/>
    <n v="100238"/>
    <m/>
    <s v="Ernest E. McConnell, 1994"/>
    <m/>
    <x v="7"/>
    <x v="8"/>
    <x v="0"/>
    <s v="104 weeks"/>
    <s v="104 weeks"/>
    <x v="0"/>
    <x v="5"/>
    <s v="Rat"/>
    <s v="Fischer F344/N"/>
    <s v="M"/>
    <n v="30"/>
    <m/>
    <m/>
    <m/>
    <s v="mg/m3"/>
    <s v="N"/>
    <s v="N"/>
    <s v="N"/>
    <s v="N"/>
    <s v="Units conversion needed;"/>
    <m/>
    <n v="30000"/>
    <m/>
    <m/>
    <s v="band B"/>
    <m/>
    <x v="0"/>
    <x v="0"/>
  </r>
  <r>
    <n v="49"/>
    <x v="1"/>
    <s v="Additional OEB Data"/>
    <n v="100238"/>
    <m/>
    <s v="Ernest E. McConnell, 1994"/>
    <m/>
    <x v="8"/>
    <x v="9"/>
    <x v="0"/>
    <s v="13 weeks"/>
    <s v="13 weeks"/>
    <x v="0"/>
    <x v="5"/>
    <s v="Rat"/>
    <s v="Fischer F344/N"/>
    <s v="M"/>
    <n v="30"/>
    <m/>
    <m/>
    <m/>
    <s v="mg/m3"/>
    <s v="N"/>
    <s v="N"/>
    <s v="N"/>
    <s v="N"/>
    <s v="Units conversion needed;"/>
    <m/>
    <n v="30000"/>
    <m/>
    <m/>
    <s v="band B"/>
    <m/>
    <x v="0"/>
    <x v="0"/>
  </r>
  <r>
    <n v="50"/>
    <x v="1"/>
    <s v="Additional OEB Data"/>
    <n v="100238"/>
    <m/>
    <s v="Ernest E. McConnell, 1994"/>
    <m/>
    <x v="8"/>
    <x v="9"/>
    <x v="0"/>
    <s v="26 weeks"/>
    <s v="26 weeks"/>
    <x v="0"/>
    <x v="5"/>
    <s v="Rat"/>
    <s v="Fischer F344/N"/>
    <s v="M"/>
    <n v="30"/>
    <m/>
    <m/>
    <m/>
    <s v="mg/m3"/>
    <s v="N"/>
    <s v="N"/>
    <s v="N"/>
    <s v="N"/>
    <s v="Units conversion needed;"/>
    <m/>
    <n v="30000"/>
    <m/>
    <m/>
    <s v="band B"/>
    <m/>
    <x v="0"/>
    <x v="0"/>
  </r>
  <r>
    <n v="51"/>
    <x v="1"/>
    <s v="Additional OEB Data"/>
    <n v="100238"/>
    <m/>
    <s v="Ernest E. McConnell, 1994"/>
    <m/>
    <x v="8"/>
    <x v="9"/>
    <x v="0"/>
    <s v="52 weeks"/>
    <s v="52 weeks"/>
    <x v="0"/>
    <x v="5"/>
    <s v="Rat"/>
    <s v="Fischer F344/N"/>
    <s v="M"/>
    <n v="30"/>
    <m/>
    <m/>
    <m/>
    <s v="mg/m3"/>
    <s v="N"/>
    <s v="N"/>
    <s v="N"/>
    <s v="N"/>
    <s v="Units conversion needed;"/>
    <m/>
    <n v="30000"/>
    <m/>
    <m/>
    <s v="band B"/>
    <m/>
    <x v="0"/>
    <x v="0"/>
  </r>
  <r>
    <n v="52"/>
    <x v="1"/>
    <s v="Additional OEB Data"/>
    <n v="100238"/>
    <m/>
    <s v="Ernest E. McConnell, 1994"/>
    <m/>
    <x v="8"/>
    <x v="9"/>
    <x v="0"/>
    <s v="78 weeks"/>
    <s v="78 weeks"/>
    <x v="0"/>
    <x v="5"/>
    <s v="Rat"/>
    <s v="Fischer F344/N"/>
    <s v="M"/>
    <n v="30"/>
    <m/>
    <m/>
    <m/>
    <s v="mg/m3"/>
    <s v="N"/>
    <s v="N"/>
    <s v="N"/>
    <s v="N"/>
    <s v="Units conversion needed;"/>
    <m/>
    <n v="30000"/>
    <m/>
    <m/>
    <s v="band B"/>
    <m/>
    <x v="0"/>
    <x v="0"/>
  </r>
  <r>
    <n v="53"/>
    <x v="1"/>
    <s v="Additional OEB Data"/>
    <n v="100238"/>
    <m/>
    <s v="Ernest E. McConnell, 1994"/>
    <m/>
    <x v="8"/>
    <x v="9"/>
    <x v="0"/>
    <s v="104 weeks"/>
    <s v="104 weeks"/>
    <x v="0"/>
    <x v="5"/>
    <s v="Rat"/>
    <s v="Fischer F344/N"/>
    <s v="M"/>
    <n v="30"/>
    <m/>
    <m/>
    <m/>
    <s v="mg/m3"/>
    <s v="N"/>
    <s v="N"/>
    <s v="N"/>
    <s v="N"/>
    <s v="Units conversion needed;"/>
    <m/>
    <n v="30000"/>
    <m/>
    <m/>
    <s v="band B"/>
    <m/>
    <x v="0"/>
    <x v="0"/>
  </r>
  <r>
    <n v="54"/>
    <x v="1"/>
    <s v="Additional OEB Data"/>
    <n v="100238"/>
    <m/>
    <s v="Ernest E. McConnell, 1994"/>
    <m/>
    <x v="9"/>
    <x v="10"/>
    <x v="0"/>
    <s v="13 weeks"/>
    <s v="13 weeks"/>
    <x v="0"/>
    <x v="5"/>
    <s v="Rat"/>
    <s v="Fischer F344/N"/>
    <s v="M"/>
    <n v="30"/>
    <m/>
    <m/>
    <m/>
    <s v="mg/m3"/>
    <s v="N"/>
    <s v="N"/>
    <s v="N"/>
    <s v="N"/>
    <s v="Units conversion needed;"/>
    <m/>
    <n v="30000"/>
    <m/>
    <m/>
    <s v="band B"/>
    <m/>
    <x v="0"/>
    <x v="0"/>
  </r>
  <r>
    <n v="55"/>
    <x v="1"/>
    <s v="Additional OEB Data"/>
    <n v="100238"/>
    <m/>
    <s v="Ernest E. McConnell, 1994"/>
    <m/>
    <x v="9"/>
    <x v="10"/>
    <x v="0"/>
    <s v="26 weeks"/>
    <s v="26 weeks"/>
    <x v="0"/>
    <x v="5"/>
    <s v="Rat"/>
    <s v="Fischer F344/N"/>
    <s v="M"/>
    <n v="30"/>
    <m/>
    <m/>
    <m/>
    <s v="mg/m3"/>
    <s v="N"/>
    <s v="N"/>
    <s v="N"/>
    <s v="N"/>
    <s v="Units conversion needed;"/>
    <m/>
    <n v="30000"/>
    <m/>
    <m/>
    <s v="band B"/>
    <m/>
    <x v="0"/>
    <x v="0"/>
  </r>
  <r>
    <n v="56"/>
    <x v="1"/>
    <s v="Additional OEB Data"/>
    <n v="100238"/>
    <m/>
    <s v="Ernest E. McConnell, 1994"/>
    <m/>
    <x v="9"/>
    <x v="10"/>
    <x v="0"/>
    <s v="52 weeks"/>
    <s v="52 weeks"/>
    <x v="0"/>
    <x v="5"/>
    <s v="Rat"/>
    <s v="Fischer F344/N"/>
    <s v="M"/>
    <n v="30"/>
    <m/>
    <m/>
    <m/>
    <s v="mg/m3"/>
    <s v="N"/>
    <s v="N"/>
    <s v="N"/>
    <s v="N"/>
    <s v="Units conversion needed;"/>
    <m/>
    <n v="30000"/>
    <m/>
    <m/>
    <s v="band B"/>
    <m/>
    <x v="0"/>
    <x v="0"/>
  </r>
  <r>
    <n v="57"/>
    <x v="1"/>
    <s v="Additional OEB Data"/>
    <n v="100238"/>
    <m/>
    <s v="Ernest E. McConnell, 1994"/>
    <m/>
    <x v="9"/>
    <x v="10"/>
    <x v="0"/>
    <s v="78 weeks"/>
    <s v="78 weeks"/>
    <x v="0"/>
    <x v="5"/>
    <s v="Rat"/>
    <s v="Fischer F344/N"/>
    <s v="M"/>
    <m/>
    <n v="30"/>
    <m/>
    <m/>
    <s v="mg/m3"/>
    <s v="N"/>
    <s v="N"/>
    <s v="Y"/>
    <s v="N"/>
    <s v="Divide LOAEL by 10;Units conversion needed;"/>
    <m/>
    <m/>
    <n v="3000"/>
    <m/>
    <m/>
    <s v="band C"/>
    <x v="1"/>
    <x v="0"/>
  </r>
  <r>
    <n v="58"/>
    <x v="1"/>
    <s v="Additional OEB Data"/>
    <n v="100238"/>
    <m/>
    <s v="Ernest E. McConnell, 1994"/>
    <m/>
    <x v="9"/>
    <x v="10"/>
    <x v="0"/>
    <s v="104 weeks"/>
    <s v="104 weeks"/>
    <x v="0"/>
    <x v="5"/>
    <s v="Rat"/>
    <s v="Fischer F344/N"/>
    <s v="M"/>
    <m/>
    <n v="30"/>
    <m/>
    <m/>
    <s v="mg/m3"/>
    <s v="N"/>
    <s v="N"/>
    <s v="Y"/>
    <s v="N"/>
    <s v="Divide LOAEL by 10;Units conversion needed;"/>
    <m/>
    <m/>
    <n v="3000"/>
    <m/>
    <m/>
    <s v="band C"/>
    <x v="1"/>
    <x v="0"/>
  </r>
  <r>
    <n v="59"/>
    <x v="1"/>
    <s v="Additional OEB Data"/>
    <n v="100238"/>
    <m/>
    <s v="Ernest E. McConnell, 1994"/>
    <m/>
    <x v="10"/>
    <x v="11"/>
    <x v="0"/>
    <s v="13 weeks"/>
    <s v="13 weeks"/>
    <x v="0"/>
    <x v="5"/>
    <s v="Rat"/>
    <s v="Fischer F344/N"/>
    <s v="M"/>
    <n v="30"/>
    <m/>
    <m/>
    <m/>
    <s v="mg/m3"/>
    <s v="N"/>
    <s v="N"/>
    <s v="N"/>
    <s v="N"/>
    <s v="Units conversion needed;"/>
    <m/>
    <n v="30000"/>
    <m/>
    <m/>
    <s v="band B"/>
    <m/>
    <x v="0"/>
    <x v="0"/>
  </r>
  <r>
    <n v="60"/>
    <x v="1"/>
    <s v="Additional OEB Data"/>
    <n v="100238"/>
    <m/>
    <s v="Ernest E. McConnell, 1994"/>
    <m/>
    <x v="10"/>
    <x v="11"/>
    <x v="0"/>
    <s v="26 weeks"/>
    <s v="26 weeks"/>
    <x v="0"/>
    <x v="5"/>
    <s v="Rat"/>
    <s v="Fischer F344/N"/>
    <s v="M"/>
    <n v="30"/>
    <m/>
    <m/>
    <m/>
    <s v="mg/m3"/>
    <s v="N"/>
    <s v="N"/>
    <s v="N"/>
    <s v="N"/>
    <s v="Units conversion needed;"/>
    <m/>
    <n v="30000"/>
    <m/>
    <m/>
    <s v="band B"/>
    <m/>
    <x v="0"/>
    <x v="0"/>
  </r>
  <r>
    <n v="61"/>
    <x v="1"/>
    <s v="Additional OEB Data"/>
    <n v="100238"/>
    <m/>
    <s v="Ernest E. McConnell, 1994"/>
    <m/>
    <x v="10"/>
    <x v="11"/>
    <x v="0"/>
    <s v="52 weeks"/>
    <s v="52 weeks"/>
    <x v="0"/>
    <x v="5"/>
    <s v="Rat"/>
    <s v="Fischer F344/N"/>
    <s v="M"/>
    <n v="30"/>
    <m/>
    <m/>
    <m/>
    <s v="mg/m3"/>
    <s v="N"/>
    <s v="N"/>
    <s v="N"/>
    <s v="N"/>
    <s v="Units conversion needed;"/>
    <m/>
    <n v="30000"/>
    <m/>
    <m/>
    <s v="band B"/>
    <m/>
    <x v="0"/>
    <x v="0"/>
  </r>
  <r>
    <n v="62"/>
    <x v="1"/>
    <s v="Additional OEB Data"/>
    <n v="100238"/>
    <m/>
    <s v="Ernest E. McConnell, 1994"/>
    <m/>
    <x v="10"/>
    <x v="11"/>
    <x v="0"/>
    <s v="78 weeks"/>
    <s v="78 weeks"/>
    <x v="0"/>
    <x v="5"/>
    <s v="Rat"/>
    <s v="Fischer F344/N"/>
    <s v="M"/>
    <n v="30"/>
    <m/>
    <m/>
    <m/>
    <s v="mg/m3"/>
    <s v="N"/>
    <s v="N"/>
    <s v="N"/>
    <s v="N"/>
    <s v="Units conversion needed;"/>
    <m/>
    <n v="30000"/>
    <m/>
    <m/>
    <s v="band B"/>
    <m/>
    <x v="0"/>
    <x v="0"/>
  </r>
  <r>
    <n v="63"/>
    <x v="1"/>
    <s v="Additional OEB Data"/>
    <n v="100238"/>
    <m/>
    <s v="Ernest E. McConnell, 1994"/>
    <m/>
    <x v="10"/>
    <x v="11"/>
    <x v="0"/>
    <s v="104 weeks"/>
    <s v="104 weeks"/>
    <x v="0"/>
    <x v="5"/>
    <s v="Rat"/>
    <s v="Fischer F344/N"/>
    <s v="M"/>
    <n v="30"/>
    <m/>
    <m/>
    <m/>
    <s v="mg/m3"/>
    <s v="N"/>
    <s v="N"/>
    <s v="N"/>
    <s v="N"/>
    <s v="Units conversion needed;"/>
    <m/>
    <n v="30000"/>
    <m/>
    <m/>
    <s v="band B"/>
    <m/>
    <x v="0"/>
    <x v="0"/>
  </r>
  <r>
    <n v="64"/>
    <x v="1"/>
    <s v="Additional OEB Data"/>
    <n v="100236"/>
    <s v="10.3109/08958379509015209"/>
    <s v="R.W. Mast, 1995"/>
    <m/>
    <x v="11"/>
    <x v="12"/>
    <x v="0"/>
    <s v="13 weeks"/>
    <s v="13 weeks"/>
    <x v="0"/>
    <x v="6"/>
    <s v="Rat"/>
    <s v="Weanling F344"/>
    <s v="M"/>
    <n v="29.1"/>
    <m/>
    <m/>
    <m/>
    <s v="mg/m3"/>
    <s v="N"/>
    <s v="N"/>
    <s v="N"/>
    <s v="N"/>
    <s v="Units conversion needed;"/>
    <m/>
    <n v="29100"/>
    <m/>
    <m/>
    <s v="band B"/>
    <m/>
    <x v="0"/>
    <x v="0"/>
  </r>
  <r>
    <n v="65"/>
    <x v="1"/>
    <s v="Additional OEB Data"/>
    <n v="100236"/>
    <s v="10.3109/08958379509015209"/>
    <s v="R.W. Mast, 1995"/>
    <m/>
    <x v="11"/>
    <x v="12"/>
    <x v="0"/>
    <s v="26 weeks"/>
    <s v="26 weeks"/>
    <x v="0"/>
    <x v="6"/>
    <s v="Rat"/>
    <s v="Weanling F344"/>
    <s v="M"/>
    <n v="16.5"/>
    <n v="29.1"/>
    <m/>
    <m/>
    <s v="mg/m3"/>
    <s v="N"/>
    <s v="N"/>
    <s v="N"/>
    <s v="N"/>
    <s v="Units conversion needed;"/>
    <m/>
    <n v="16500"/>
    <m/>
    <m/>
    <s v="band B"/>
    <m/>
    <x v="0"/>
    <x v="0"/>
  </r>
  <r>
    <n v="66"/>
    <x v="1"/>
    <s v="Additional OEB Data"/>
    <n v="100236"/>
    <s v="10.3109/08958379509015209"/>
    <s v="R.W. Mast, 1995"/>
    <m/>
    <x v="11"/>
    <x v="12"/>
    <x v="0"/>
    <s v="52 weeks"/>
    <s v="52 weeks"/>
    <x v="0"/>
    <x v="6"/>
    <s v="Rat"/>
    <s v="Weanling F344"/>
    <s v="M"/>
    <n v="3"/>
    <n v="8.8000000000000007"/>
    <m/>
    <m/>
    <s v="mg/m3"/>
    <s v="N"/>
    <s v="N"/>
    <s v="N"/>
    <s v="N"/>
    <s v="Units conversion needed;"/>
    <m/>
    <n v="3000"/>
    <m/>
    <m/>
    <s v="band C"/>
    <m/>
    <x v="1"/>
    <x v="0"/>
  </r>
  <r>
    <n v="67"/>
    <x v="1"/>
    <s v="Additional OEB Data"/>
    <n v="100236"/>
    <s v="10.3109/08958379509015209"/>
    <s v="R.W. Mast, 1995"/>
    <m/>
    <x v="11"/>
    <x v="12"/>
    <x v="0"/>
    <s v="78 weeks"/>
    <s v="78 weeks"/>
    <x v="0"/>
    <x v="6"/>
    <s v="Rat"/>
    <s v="Weanling F344"/>
    <s v="M"/>
    <n v="3"/>
    <n v="8.8000000000000007"/>
    <m/>
    <m/>
    <s v="mg/m3"/>
    <s v="N"/>
    <s v="N"/>
    <s v="N"/>
    <s v="N"/>
    <s v="Units conversion needed;"/>
    <m/>
    <n v="3000"/>
    <m/>
    <m/>
    <s v="band C"/>
    <m/>
    <x v="1"/>
    <x v="0"/>
  </r>
  <r>
    <n v="68"/>
    <x v="1"/>
    <s v="Additional OEB Data"/>
    <n v="100236"/>
    <s v="10.3109/08958379509015209"/>
    <s v="R.W. Mast, 1995"/>
    <m/>
    <x v="11"/>
    <x v="12"/>
    <x v="0"/>
    <s v="104 weeks"/>
    <s v="104 weeks"/>
    <x v="0"/>
    <x v="6"/>
    <s v="Rat"/>
    <s v="Weanling F344"/>
    <s v="M"/>
    <n v="3"/>
    <n v="8.8000000000000007"/>
    <m/>
    <m/>
    <s v="mg/m3"/>
    <s v="N"/>
    <s v="N"/>
    <s v="N"/>
    <s v="N"/>
    <s v="Units conversion needed;"/>
    <m/>
    <n v="3000"/>
    <m/>
    <m/>
    <s v="band C"/>
    <m/>
    <x v="1"/>
    <x v="0"/>
  </r>
  <r>
    <n v="69"/>
    <x v="1"/>
    <s v="Additional OEB Data"/>
    <n v="100235"/>
    <s v="10.3109/08958379509015208"/>
    <s v="R.W. Mast, 1995(b)"/>
    <m/>
    <x v="12"/>
    <x v="13"/>
    <x v="0"/>
    <s v="13 weeks"/>
    <s v="13 weeks"/>
    <x v="0"/>
    <x v="7"/>
    <s v="Rat"/>
    <s v="Weanling F344"/>
    <s v="M"/>
    <n v="29.1"/>
    <m/>
    <m/>
    <m/>
    <s v="mg/m3"/>
    <s v="N"/>
    <s v="N"/>
    <s v="N"/>
    <s v="N"/>
    <s v="Units conversion needed;"/>
    <m/>
    <n v="29100"/>
    <m/>
    <m/>
    <s v="band B"/>
    <m/>
    <x v="0"/>
    <x v="0"/>
  </r>
  <r>
    <n v="70"/>
    <x v="1"/>
    <s v="Additional OEB Data"/>
    <n v="100235"/>
    <s v="10.3109/08958379509015208"/>
    <s v="R.W. Mast, 1995(b)"/>
    <m/>
    <x v="12"/>
    <x v="13"/>
    <x v="0"/>
    <s v="26 weeks"/>
    <s v="26 weeks"/>
    <x v="0"/>
    <x v="7"/>
    <s v="Rat"/>
    <s v="Weanling F344"/>
    <s v="M"/>
    <m/>
    <n v="29.1"/>
    <m/>
    <m/>
    <s v="mg/m3"/>
    <s v="N"/>
    <s v="N"/>
    <s v="Y"/>
    <s v="N"/>
    <s v="Divide LOAEL by 10;Units conversion needed;"/>
    <m/>
    <m/>
    <n v="2910"/>
    <m/>
    <m/>
    <s v="band C"/>
    <x v="1"/>
    <x v="0"/>
  </r>
  <r>
    <n v="71"/>
    <x v="1"/>
    <s v="Additional OEB Data"/>
    <n v="100235"/>
    <s v="10.3109/08958379509015208"/>
    <s v="R.W. Mast, 1995(b)"/>
    <m/>
    <x v="12"/>
    <x v="13"/>
    <x v="0"/>
    <s v="39 weeks"/>
    <s v="39 weeks"/>
    <x v="0"/>
    <x v="7"/>
    <s v="Rat"/>
    <s v="Weanling F344"/>
    <s v="M"/>
    <m/>
    <n v="29.1"/>
    <m/>
    <m/>
    <s v="mg/m3"/>
    <s v="N"/>
    <s v="N"/>
    <s v="Y"/>
    <s v="N"/>
    <s v="Divide LOAEL by 10;Units conversion needed;"/>
    <m/>
    <m/>
    <n v="2910"/>
    <m/>
    <m/>
    <s v="band C"/>
    <x v="1"/>
    <x v="0"/>
  </r>
  <r>
    <n v="72"/>
    <x v="1"/>
    <s v="Additional OEB Data"/>
    <n v="100235"/>
    <s v="10.3109/08958379509015208"/>
    <s v="R.W. Mast, 1995(b)"/>
    <m/>
    <x v="12"/>
    <x v="13"/>
    <x v="0"/>
    <s v="52 weeks"/>
    <s v="52 weeks"/>
    <x v="0"/>
    <x v="7"/>
    <s v="Rat"/>
    <s v="Weanling F344"/>
    <s v="M"/>
    <m/>
    <n v="29.1"/>
    <m/>
    <m/>
    <s v="mg/m3"/>
    <s v="N"/>
    <s v="N"/>
    <s v="Y"/>
    <s v="N"/>
    <s v="Divide LOAEL by 10;Units conversion needed;"/>
    <m/>
    <m/>
    <n v="2910"/>
    <m/>
    <m/>
    <s v="band C"/>
    <x v="1"/>
    <x v="0"/>
  </r>
  <r>
    <n v="73"/>
    <x v="1"/>
    <s v="Additional OEB Data"/>
    <n v="100235"/>
    <s v="10.3109/08958379509015208"/>
    <s v="R.W. Mast, 1995(b)"/>
    <m/>
    <x v="12"/>
    <x v="13"/>
    <x v="0"/>
    <s v="65 weeks"/>
    <s v="65 weeks"/>
    <x v="0"/>
    <x v="7"/>
    <s v="Rat"/>
    <s v="Weanling F344"/>
    <s v="M"/>
    <m/>
    <n v="29.1"/>
    <m/>
    <m/>
    <s v="mg/m3"/>
    <s v="N"/>
    <s v="N"/>
    <s v="Y"/>
    <s v="N"/>
    <s v="Divide LOAEL by 10;Units conversion needed;"/>
    <m/>
    <m/>
    <n v="2910"/>
    <m/>
    <m/>
    <s v="band C"/>
    <x v="1"/>
    <x v="0"/>
  </r>
  <r>
    <n v="74"/>
    <x v="1"/>
    <s v="Additional OEB Data"/>
    <n v="100235"/>
    <s v="10.3109/08958379509015208"/>
    <s v="R.W. Mast, 1995(b)"/>
    <m/>
    <x v="12"/>
    <x v="13"/>
    <x v="0"/>
    <s v="78 weeks"/>
    <s v="78 weeks"/>
    <x v="0"/>
    <x v="7"/>
    <s v="Rat"/>
    <s v="Weanling F344"/>
    <s v="M"/>
    <m/>
    <n v="29.1"/>
    <m/>
    <m/>
    <s v="mg/m3"/>
    <s v="N"/>
    <s v="N"/>
    <s v="Y"/>
    <s v="N"/>
    <s v="Divide LOAEL by 10;Units conversion needed;"/>
    <m/>
    <m/>
    <n v="2910"/>
    <m/>
    <m/>
    <s v="band C"/>
    <x v="1"/>
    <x v="0"/>
  </r>
  <r>
    <n v="75"/>
    <x v="1"/>
    <s v="Additional OEB Data"/>
    <n v="100235"/>
    <s v="10.3109/08958379509015208"/>
    <s v="R.W. Mast, 1995(b)"/>
    <m/>
    <x v="12"/>
    <x v="13"/>
    <x v="0"/>
    <s v="104 weeks"/>
    <s v="104 weeks"/>
    <x v="0"/>
    <x v="7"/>
    <s v="Rat"/>
    <s v="Weanling F344"/>
    <s v="M"/>
    <m/>
    <n v="29.1"/>
    <m/>
    <m/>
    <s v="mg/m3"/>
    <s v="N"/>
    <s v="N"/>
    <s v="Y"/>
    <s v="N"/>
    <s v="Divide LOAEL by 10;Units conversion needed;"/>
    <m/>
    <m/>
    <n v="2910"/>
    <m/>
    <m/>
    <s v="band C"/>
    <x v="1"/>
    <x v="0"/>
  </r>
  <r>
    <n v="76"/>
    <x v="1"/>
    <s v="Additional OEB Data"/>
    <n v="100235"/>
    <s v="10.3109/08958379509015208"/>
    <s v="R.W. Mast, 1995(b)"/>
    <m/>
    <x v="13"/>
    <x v="14"/>
    <x v="0"/>
    <s v="13 weeks"/>
    <s v="13 weeks"/>
    <x v="0"/>
    <x v="7"/>
    <s v="Rat"/>
    <s v="Weanling F344"/>
    <s v="M"/>
    <n v="28.9"/>
    <m/>
    <m/>
    <m/>
    <s v="mg/m3"/>
    <s v="N"/>
    <s v="N"/>
    <s v="N"/>
    <s v="N"/>
    <s v="Units conversion needed;"/>
    <m/>
    <n v="28900"/>
    <m/>
    <m/>
    <s v="band B"/>
    <m/>
    <x v="0"/>
    <x v="0"/>
  </r>
  <r>
    <n v="77"/>
    <x v="1"/>
    <s v="Additional OEB Data"/>
    <n v="100235"/>
    <s v="10.3109/08958379509015208"/>
    <s v="R.W. Mast, 1995(b)"/>
    <m/>
    <x v="13"/>
    <x v="14"/>
    <x v="0"/>
    <s v="26 weeks"/>
    <s v="26 weeks"/>
    <x v="0"/>
    <x v="7"/>
    <s v="Rat"/>
    <s v="Weanling F344"/>
    <s v="M"/>
    <n v="28.9"/>
    <m/>
    <m/>
    <m/>
    <s v="mg/m3"/>
    <s v="N"/>
    <s v="N"/>
    <s v="N"/>
    <s v="N"/>
    <s v="Units conversion needed;"/>
    <m/>
    <n v="28900"/>
    <m/>
    <m/>
    <s v="band B"/>
    <m/>
    <x v="0"/>
    <x v="0"/>
  </r>
  <r>
    <n v="78"/>
    <x v="1"/>
    <s v="Additional OEB Data"/>
    <n v="100235"/>
    <s v="10.3109/08958379509015208"/>
    <s v="R.W. Mast, 1995(b)"/>
    <m/>
    <x v="13"/>
    <x v="14"/>
    <x v="0"/>
    <s v="39 weeks"/>
    <s v="39 weeks"/>
    <x v="0"/>
    <x v="7"/>
    <s v="Rat"/>
    <s v="Weanling F344"/>
    <s v="M"/>
    <m/>
    <n v="28.9"/>
    <m/>
    <m/>
    <s v="mg/m3"/>
    <s v="N"/>
    <s v="N"/>
    <s v="Y"/>
    <s v="N"/>
    <s v="Divide LOAEL by 10;Units conversion needed;"/>
    <m/>
    <m/>
    <n v="2889.9999999999995"/>
    <m/>
    <m/>
    <s v="band C"/>
    <x v="1"/>
    <x v="0"/>
  </r>
  <r>
    <n v="79"/>
    <x v="1"/>
    <s v="Additional OEB Data"/>
    <n v="100235"/>
    <s v="10.3109/08958379509015208"/>
    <s v="R.W. Mast, 1995(b)"/>
    <m/>
    <x v="13"/>
    <x v="14"/>
    <x v="0"/>
    <s v="52 weeks"/>
    <s v="52 weeks"/>
    <x v="0"/>
    <x v="7"/>
    <s v="Rat"/>
    <s v="Weanling F344"/>
    <s v="M"/>
    <m/>
    <n v="28.9"/>
    <m/>
    <m/>
    <s v="mg/m3"/>
    <s v="N"/>
    <s v="N"/>
    <s v="Y"/>
    <s v="N"/>
    <s v="Divide LOAEL by 10;Units conversion needed;"/>
    <m/>
    <m/>
    <n v="2889.9999999999995"/>
    <m/>
    <m/>
    <s v="band C"/>
    <x v="1"/>
    <x v="0"/>
  </r>
  <r>
    <n v="80"/>
    <x v="1"/>
    <s v="Additional OEB Data"/>
    <n v="100235"/>
    <s v="10.3109/08958379509015208"/>
    <s v="R.W. Mast, 1995(b)"/>
    <m/>
    <x v="13"/>
    <x v="14"/>
    <x v="0"/>
    <s v="65 weeks"/>
    <s v="65 weeks"/>
    <x v="0"/>
    <x v="7"/>
    <s v="Rat"/>
    <s v="Weanling F344"/>
    <s v="M"/>
    <m/>
    <n v="28.9"/>
    <m/>
    <m/>
    <s v="mg/m3"/>
    <s v="N"/>
    <s v="N"/>
    <s v="Y"/>
    <s v="N"/>
    <s v="Divide LOAEL by 10;Units conversion needed;"/>
    <m/>
    <m/>
    <n v="2889.9999999999995"/>
    <m/>
    <m/>
    <s v="band C"/>
    <x v="1"/>
    <x v="0"/>
  </r>
  <r>
    <n v="81"/>
    <x v="1"/>
    <s v="Additional OEB Data"/>
    <n v="100235"/>
    <s v="10.3109/08958379509015208"/>
    <s v="R.W. Mast, 1995(b)"/>
    <m/>
    <x v="13"/>
    <x v="14"/>
    <x v="0"/>
    <s v="78 weeks"/>
    <s v="78 weeks"/>
    <x v="0"/>
    <x v="7"/>
    <s v="Rat"/>
    <s v="Weanling F344"/>
    <s v="M"/>
    <m/>
    <n v="28.9"/>
    <m/>
    <m/>
    <s v="mg/m3"/>
    <s v="N"/>
    <s v="N"/>
    <s v="Y"/>
    <s v="N"/>
    <s v="Divide LOAEL by 10;Units conversion needed;"/>
    <m/>
    <m/>
    <n v="2889.9999999999995"/>
    <m/>
    <m/>
    <s v="band C"/>
    <x v="1"/>
    <x v="0"/>
  </r>
  <r>
    <n v="82"/>
    <x v="1"/>
    <s v="Additional OEB Data"/>
    <n v="100235"/>
    <s v="10.3109/08958379509015208"/>
    <s v="R.W. Mast, 1995(b)"/>
    <m/>
    <x v="13"/>
    <x v="14"/>
    <x v="0"/>
    <s v="104 weeks"/>
    <s v="104 weeks"/>
    <x v="0"/>
    <x v="7"/>
    <s v="Rat"/>
    <s v="Weanling F344"/>
    <s v="M"/>
    <m/>
    <n v="28.9"/>
    <m/>
    <m/>
    <s v="mg/m3"/>
    <s v="N"/>
    <s v="N"/>
    <s v="Y"/>
    <s v="N"/>
    <s v="Divide LOAEL by 10;Units conversion needed;"/>
    <m/>
    <m/>
    <n v="2889.9999999999995"/>
    <m/>
    <m/>
    <s v="band C"/>
    <x v="1"/>
    <x v="0"/>
  </r>
  <r>
    <n v="83"/>
    <x v="1"/>
    <s v="Additional OEB Data"/>
    <n v="100235"/>
    <s v="10.3109/08958379509015208"/>
    <s v="R.W. Mast, 1995(b)"/>
    <m/>
    <x v="14"/>
    <x v="15"/>
    <x v="0"/>
    <s v="13 weeks"/>
    <s v="13 weeks"/>
    <x v="0"/>
    <x v="7"/>
    <s v="Rat"/>
    <s v="Weanling F344"/>
    <s v="M"/>
    <n v="29.2"/>
    <m/>
    <m/>
    <m/>
    <s v="mg/m3"/>
    <s v="N"/>
    <s v="N"/>
    <s v="N"/>
    <s v="N"/>
    <s v="Units conversion needed;"/>
    <m/>
    <n v="29200"/>
    <m/>
    <m/>
    <s v="band B"/>
    <m/>
    <x v="0"/>
    <x v="0"/>
  </r>
  <r>
    <n v="84"/>
    <x v="1"/>
    <s v="Additional OEB Data"/>
    <n v="100235"/>
    <s v="10.3109/08958379509015208"/>
    <s v="R.W. Mast, 1995(b)"/>
    <m/>
    <x v="14"/>
    <x v="15"/>
    <x v="0"/>
    <s v="26 weeks"/>
    <s v="26 weeks"/>
    <x v="0"/>
    <x v="7"/>
    <s v="Rat"/>
    <s v="Weanling F344"/>
    <s v="M"/>
    <m/>
    <n v="29.2"/>
    <m/>
    <m/>
    <s v="mg/m3"/>
    <s v="N"/>
    <s v="N"/>
    <s v="Y"/>
    <s v="N"/>
    <s v="Divide LOAEL by 10;Units conversion needed;"/>
    <m/>
    <m/>
    <n v="2920"/>
    <m/>
    <m/>
    <s v="band C"/>
    <x v="1"/>
    <x v="0"/>
  </r>
  <r>
    <n v="85"/>
    <x v="1"/>
    <s v="Additional OEB Data"/>
    <n v="100235"/>
    <s v="10.3109/08958379509015208"/>
    <s v="R.W. Mast, 1995(b)"/>
    <m/>
    <x v="14"/>
    <x v="15"/>
    <x v="0"/>
    <s v="39 weeks"/>
    <s v="39 weeks"/>
    <x v="0"/>
    <x v="7"/>
    <s v="Rat"/>
    <s v="Weanling F344"/>
    <s v="M"/>
    <m/>
    <n v="29.2"/>
    <m/>
    <m/>
    <s v="mg/m3"/>
    <s v="N"/>
    <s v="N"/>
    <s v="Y"/>
    <s v="N"/>
    <s v="Divide LOAEL by 10;Units conversion needed;"/>
    <m/>
    <m/>
    <n v="2920"/>
    <m/>
    <m/>
    <s v="band C"/>
    <x v="1"/>
    <x v="0"/>
  </r>
  <r>
    <n v="86"/>
    <x v="1"/>
    <s v="Additional OEB Data"/>
    <n v="100235"/>
    <s v="10.3109/08958379509015208"/>
    <s v="R.W. Mast, 1995(b)"/>
    <m/>
    <x v="14"/>
    <x v="15"/>
    <x v="0"/>
    <s v="52 weeks"/>
    <s v="52 weeks"/>
    <x v="0"/>
    <x v="7"/>
    <s v="Rat"/>
    <s v="Weanling F344"/>
    <s v="M"/>
    <m/>
    <n v="29.2"/>
    <m/>
    <m/>
    <s v="mg/m3"/>
    <s v="N"/>
    <s v="N"/>
    <s v="Y"/>
    <s v="N"/>
    <s v="Divide LOAEL by 10;Units conversion needed;"/>
    <m/>
    <m/>
    <n v="2920"/>
    <m/>
    <m/>
    <s v="band C"/>
    <x v="1"/>
    <x v="0"/>
  </r>
  <r>
    <n v="87"/>
    <x v="1"/>
    <s v="Additional OEB Data"/>
    <n v="100235"/>
    <s v="10.3109/08958379509015208"/>
    <s v="R.W. Mast, 1995(b)"/>
    <m/>
    <x v="14"/>
    <x v="15"/>
    <x v="0"/>
    <s v="65 weeks"/>
    <s v="65 weeks"/>
    <x v="0"/>
    <x v="7"/>
    <s v="Rat"/>
    <s v="Weanling F344"/>
    <s v="M"/>
    <m/>
    <n v="29.2"/>
    <m/>
    <m/>
    <s v="mg/m3"/>
    <s v="N"/>
    <s v="N"/>
    <s v="Y"/>
    <s v="N"/>
    <s v="Divide LOAEL by 10;Units conversion needed;"/>
    <m/>
    <m/>
    <n v="2920"/>
    <m/>
    <m/>
    <s v="band C"/>
    <x v="1"/>
    <x v="0"/>
  </r>
  <r>
    <n v="88"/>
    <x v="1"/>
    <s v="Additional OEB Data"/>
    <n v="100235"/>
    <s v="10.3109/08958379509015208"/>
    <s v="R.W. Mast, 1995(b)"/>
    <m/>
    <x v="14"/>
    <x v="15"/>
    <x v="0"/>
    <s v="78 weeks"/>
    <s v="78 weeks"/>
    <x v="0"/>
    <x v="7"/>
    <s v="Rat"/>
    <s v="Weanling F344"/>
    <s v="M"/>
    <m/>
    <n v="29.2"/>
    <m/>
    <m/>
    <s v="mg/m3"/>
    <s v="N"/>
    <s v="N"/>
    <s v="Y"/>
    <s v="N"/>
    <s v="Divide LOAEL by 10;Units conversion needed;"/>
    <m/>
    <m/>
    <n v="2920"/>
    <m/>
    <m/>
    <s v="band C"/>
    <x v="1"/>
    <x v="0"/>
  </r>
  <r>
    <n v="89"/>
    <x v="1"/>
    <s v="Additional OEB Data"/>
    <n v="100235"/>
    <s v="10.3109/08958379509015208"/>
    <s v="R.W. Mast, 1995(b)"/>
    <m/>
    <x v="14"/>
    <x v="15"/>
    <x v="0"/>
    <s v="104 weeks"/>
    <s v="104 weeks"/>
    <x v="0"/>
    <x v="7"/>
    <s v="Rat"/>
    <s v="Weanling F344"/>
    <s v="M"/>
    <m/>
    <n v="29.2"/>
    <m/>
    <m/>
    <s v="mg/m3"/>
    <s v="N"/>
    <s v="N"/>
    <s v="Y"/>
    <s v="N"/>
    <s v="Divide LOAEL by 10;Units conversion needed;"/>
    <m/>
    <m/>
    <n v="2920"/>
    <m/>
    <m/>
    <s v="band C"/>
    <x v="1"/>
    <x v="0"/>
  </r>
  <r>
    <n v="90"/>
    <x v="1"/>
    <s v="Additional OEB Data"/>
    <n v="100235"/>
    <s v="10.3109/08958379509015208"/>
    <s v="R.W. Mast, 1995(b)"/>
    <m/>
    <x v="15"/>
    <x v="16"/>
    <x v="0"/>
    <s v="13 weeks"/>
    <s v="13 weeks"/>
    <x v="0"/>
    <x v="7"/>
    <s v="Rat"/>
    <s v="Weanling F344"/>
    <s v="M"/>
    <n v="30.1"/>
    <m/>
    <m/>
    <m/>
    <s v="mg/m3"/>
    <s v="N"/>
    <s v="N"/>
    <s v="N"/>
    <s v="N"/>
    <s v="Units conversion needed;"/>
    <m/>
    <n v="30100"/>
    <m/>
    <m/>
    <s v="band A"/>
    <m/>
    <x v="6"/>
    <x v="0"/>
  </r>
  <r>
    <n v="91"/>
    <x v="1"/>
    <s v="Additional OEB Data"/>
    <n v="100235"/>
    <s v="10.3109/08958379509015208"/>
    <s v="R.W. Mast, 1995(b)"/>
    <m/>
    <x v="15"/>
    <x v="16"/>
    <x v="0"/>
    <s v="26 weeks"/>
    <s v="26 weeks"/>
    <x v="0"/>
    <x v="7"/>
    <s v="Rat"/>
    <s v="Weanling F344"/>
    <s v="M"/>
    <n v="30.1"/>
    <m/>
    <m/>
    <m/>
    <s v="mg/m3"/>
    <s v="N"/>
    <s v="N"/>
    <s v="N"/>
    <s v="N"/>
    <s v="Units conversion needed;"/>
    <m/>
    <n v="30100"/>
    <m/>
    <m/>
    <s v="band A"/>
    <m/>
    <x v="6"/>
    <x v="0"/>
  </r>
  <r>
    <n v="92"/>
    <x v="1"/>
    <s v="Additional OEB Data"/>
    <n v="100235"/>
    <s v="10.3109/08958379509015208"/>
    <s v="R.W. Mast, 1995(b)"/>
    <m/>
    <x v="15"/>
    <x v="16"/>
    <x v="0"/>
    <s v="39 weeks"/>
    <s v="39 weeks"/>
    <x v="0"/>
    <x v="7"/>
    <s v="Rat"/>
    <s v="Weanling F344"/>
    <s v="M"/>
    <n v="30.1"/>
    <m/>
    <m/>
    <m/>
    <s v="mg/m3"/>
    <s v="N"/>
    <s v="N"/>
    <s v="N"/>
    <s v="N"/>
    <s v="Units conversion needed;"/>
    <m/>
    <n v="30100"/>
    <m/>
    <m/>
    <s v="band A"/>
    <m/>
    <x v="6"/>
    <x v="0"/>
  </r>
  <r>
    <n v="93"/>
    <x v="1"/>
    <s v="Additional OEB Data"/>
    <n v="100235"/>
    <s v="10.3109/08958379509015208"/>
    <s v="R.W. Mast, 1995(b)"/>
    <m/>
    <x v="15"/>
    <x v="16"/>
    <x v="0"/>
    <s v="52 weeks"/>
    <s v="52 weeks"/>
    <x v="0"/>
    <x v="7"/>
    <s v="Rat"/>
    <s v="Weanling F344"/>
    <s v="M"/>
    <m/>
    <n v="30.1"/>
    <m/>
    <m/>
    <s v="mg/m3"/>
    <s v="N"/>
    <s v="N"/>
    <s v="Y"/>
    <s v="N"/>
    <s v="Divide LOAEL by 10;Units conversion needed;"/>
    <m/>
    <m/>
    <n v="3010.0000000000005"/>
    <m/>
    <m/>
    <s v="band B"/>
    <x v="0"/>
    <x v="0"/>
  </r>
  <r>
    <n v="94"/>
    <x v="1"/>
    <s v="Additional OEB Data"/>
    <n v="100235"/>
    <s v="10.3109/08958379509015208"/>
    <s v="R.W. Mast, 1995(b)"/>
    <m/>
    <x v="15"/>
    <x v="16"/>
    <x v="0"/>
    <s v="65 weeks"/>
    <s v="65 weeks"/>
    <x v="0"/>
    <x v="7"/>
    <s v="Rat"/>
    <s v="Weanling F344"/>
    <s v="M"/>
    <m/>
    <n v="30.1"/>
    <m/>
    <m/>
    <s v="mg/m3"/>
    <s v="N"/>
    <s v="N"/>
    <s v="Y"/>
    <s v="N"/>
    <s v="Divide LOAEL by 10;Units conversion needed;"/>
    <m/>
    <m/>
    <n v="3010.0000000000005"/>
    <m/>
    <m/>
    <s v="band B"/>
    <x v="0"/>
    <x v="0"/>
  </r>
  <r>
    <n v="95"/>
    <x v="1"/>
    <s v="Additional OEB Data"/>
    <n v="100235"/>
    <s v="10.3109/08958379509015208"/>
    <s v="R.W. Mast, 1995(b)"/>
    <m/>
    <x v="15"/>
    <x v="16"/>
    <x v="0"/>
    <s v="78 weeks"/>
    <s v="78 weeks"/>
    <x v="0"/>
    <x v="7"/>
    <s v="Rat"/>
    <s v="Weanling F344"/>
    <s v="M"/>
    <m/>
    <n v="30.1"/>
    <m/>
    <m/>
    <s v="mg/m3"/>
    <s v="N"/>
    <s v="N"/>
    <s v="Y"/>
    <s v="N"/>
    <s v="Divide LOAEL by 10;Units conversion needed;"/>
    <m/>
    <m/>
    <n v="3010.0000000000005"/>
    <m/>
    <m/>
    <s v="band B"/>
    <x v="0"/>
    <x v="0"/>
  </r>
  <r>
    <n v="96"/>
    <x v="1"/>
    <s v="Additional OEB Data"/>
    <n v="100235"/>
    <s v="10.3109/08958379509015208"/>
    <s v="R.W. Mast, 1995(b)"/>
    <m/>
    <x v="15"/>
    <x v="16"/>
    <x v="0"/>
    <s v="104 weeks"/>
    <s v="104 weeks"/>
    <x v="0"/>
    <x v="7"/>
    <s v="Rat"/>
    <s v="Weanling F344"/>
    <s v="M"/>
    <m/>
    <n v="30.1"/>
    <m/>
    <m/>
    <s v="mg/m3"/>
    <s v="N"/>
    <s v="N"/>
    <s v="Y"/>
    <s v="N"/>
    <s v="Divide LOAEL by 10;Units conversion needed;"/>
    <m/>
    <m/>
    <n v="3010.0000000000005"/>
    <m/>
    <m/>
    <s v="band B"/>
    <x v="0"/>
    <x v="0"/>
  </r>
  <r>
    <n v="97"/>
    <x v="1"/>
    <s v="Additional OEB Data"/>
    <n v="100235"/>
    <s v="10.3109/08958379509015208"/>
    <s v="R.W. Mast, 1995(b)"/>
    <m/>
    <x v="16"/>
    <x v="17"/>
    <x v="0"/>
    <s v="13 weeks"/>
    <s v="13 weeks"/>
    <x v="0"/>
    <x v="7"/>
    <s v="Rat"/>
    <s v="Weanling F344"/>
    <s v="M"/>
    <m/>
    <n v="10.1"/>
    <m/>
    <m/>
    <s v="mg/m3"/>
    <s v="N"/>
    <s v="N"/>
    <s v="Y"/>
    <s v="N"/>
    <s v="Divide LOAEL by 10;Units conversion needed;"/>
    <m/>
    <m/>
    <n v="1010"/>
    <m/>
    <m/>
    <s v="band C"/>
    <x v="1"/>
    <x v="0"/>
  </r>
  <r>
    <n v="98"/>
    <x v="1"/>
    <s v="Additional OEB Data"/>
    <n v="100235"/>
    <s v="10.3109/08958379509015208"/>
    <s v="R.W. Mast, 1995(b)"/>
    <m/>
    <x v="16"/>
    <x v="17"/>
    <x v="0"/>
    <s v="26 weeks"/>
    <s v="26 weeks"/>
    <x v="0"/>
    <x v="7"/>
    <s v="Rat"/>
    <s v="Weanling F344"/>
    <s v="M"/>
    <m/>
    <n v="10.1"/>
    <m/>
    <m/>
    <s v="mg/m3"/>
    <s v="N"/>
    <s v="N"/>
    <s v="Y"/>
    <s v="N"/>
    <s v="Divide LOAEL by 10;Units conversion needed;"/>
    <m/>
    <m/>
    <n v="1010"/>
    <m/>
    <m/>
    <s v="band C"/>
    <x v="1"/>
    <x v="0"/>
  </r>
  <r>
    <n v="99"/>
    <x v="1"/>
    <s v="Additional OEB Data"/>
    <n v="100235"/>
    <s v="10.3109/08958379509015208"/>
    <s v="R.W. Mast, 1995(b)"/>
    <m/>
    <x v="16"/>
    <x v="17"/>
    <x v="0"/>
    <s v="39 weeks"/>
    <s v="39 weeks"/>
    <x v="0"/>
    <x v="7"/>
    <s v="Rat"/>
    <s v="Weanling F344"/>
    <s v="M"/>
    <m/>
    <n v="10.1"/>
    <m/>
    <m/>
    <s v="mg/m3"/>
    <s v="N"/>
    <s v="N"/>
    <s v="Y"/>
    <s v="N"/>
    <s v="Divide LOAEL by 10;Units conversion needed;"/>
    <m/>
    <m/>
    <n v="1010"/>
    <m/>
    <m/>
    <s v="band C"/>
    <x v="1"/>
    <x v="0"/>
  </r>
  <r>
    <n v="100"/>
    <x v="1"/>
    <s v="Additional OEB Data"/>
    <n v="100235"/>
    <s v="10.3109/08958379509015208"/>
    <s v="R.W. Mast, 1995(b)"/>
    <m/>
    <x v="16"/>
    <x v="17"/>
    <x v="0"/>
    <s v="52 weeks"/>
    <s v="52 weeks"/>
    <x v="0"/>
    <x v="7"/>
    <s v="Rat"/>
    <s v="Weanling F344"/>
    <s v="M"/>
    <m/>
    <n v="10.1"/>
    <m/>
    <m/>
    <s v="mg/m3"/>
    <s v="N"/>
    <s v="N"/>
    <s v="Y"/>
    <s v="N"/>
    <s v="Divide LOAEL by 10;Units conversion needed;"/>
    <m/>
    <m/>
    <n v="1010"/>
    <m/>
    <m/>
    <s v="band C"/>
    <x v="1"/>
    <x v="0"/>
  </r>
  <r>
    <n v="101"/>
    <x v="1"/>
    <s v="Additional OEB Data"/>
    <n v="100235"/>
    <s v="10.3109/08958379509015208"/>
    <s v="R.W. Mast, 1995(b)"/>
    <m/>
    <x v="16"/>
    <x v="17"/>
    <x v="0"/>
    <s v="65 weeks"/>
    <s v="65 weeks"/>
    <x v="0"/>
    <x v="7"/>
    <s v="Rat"/>
    <s v="Weanling F344"/>
    <s v="M"/>
    <m/>
    <n v="10.1"/>
    <m/>
    <m/>
    <s v="mg/m3"/>
    <s v="N"/>
    <s v="N"/>
    <s v="Y"/>
    <s v="N"/>
    <s v="Divide LOAEL by 10;Units conversion needed;"/>
    <m/>
    <m/>
    <n v="1010"/>
    <m/>
    <m/>
    <s v="band C"/>
    <x v="1"/>
    <x v="0"/>
  </r>
  <r>
    <n v="102"/>
    <x v="1"/>
    <s v="Additional OEB Data"/>
    <n v="100235"/>
    <s v="10.3109/08958379509015208"/>
    <s v="R.W. Mast, 1995(b)"/>
    <m/>
    <x v="16"/>
    <x v="17"/>
    <x v="0"/>
    <s v="78 weeks"/>
    <s v="78 weeks"/>
    <x v="0"/>
    <x v="7"/>
    <s v="Rat"/>
    <s v="Weanling F344"/>
    <s v="M"/>
    <m/>
    <n v="10.1"/>
    <m/>
    <m/>
    <s v="mg/m3"/>
    <s v="N"/>
    <s v="N"/>
    <s v="Y"/>
    <s v="N"/>
    <s v="Divide LOAEL by 10;Units conversion needed;"/>
    <m/>
    <m/>
    <n v="1010"/>
    <m/>
    <m/>
    <s v="band C"/>
    <x v="1"/>
    <x v="0"/>
  </r>
  <r>
    <n v="103"/>
    <x v="1"/>
    <s v="Additional OEB Data"/>
    <n v="100235"/>
    <s v="10.3109/08958379509015208"/>
    <s v="R.W. Mast, 1995(b)"/>
    <m/>
    <x v="16"/>
    <x v="17"/>
    <x v="0"/>
    <s v="104 weeks"/>
    <s v="104 weeks"/>
    <x v="0"/>
    <x v="7"/>
    <s v="Rat"/>
    <s v="Weanling F344"/>
    <s v="M"/>
    <m/>
    <n v="10.1"/>
    <m/>
    <m/>
    <s v="mg/m3"/>
    <s v="N"/>
    <s v="N"/>
    <s v="Y"/>
    <s v="N"/>
    <s v="Divide LOAEL by 10;Units conversion needed;"/>
    <m/>
    <m/>
    <n v="1010"/>
    <m/>
    <m/>
    <s v="band C"/>
    <x v="1"/>
    <x v="0"/>
  </r>
  <r>
    <n v="104"/>
    <x v="1"/>
    <s v="Additional OEB Data"/>
    <n v="100043"/>
    <m/>
    <s v="Jurgen Pauluhn, 2010"/>
    <s v="Y"/>
    <x v="17"/>
    <x v="18"/>
    <x v="0"/>
    <s v="13 weeks"/>
    <s v="13 weeks"/>
    <x v="0"/>
    <x v="0"/>
    <s v="Rat"/>
    <s v="Winstar HsdCpb:WU (SPF)"/>
    <s v="M"/>
    <m/>
    <n v="4.7"/>
    <m/>
    <m/>
    <s v="mg/m3"/>
    <s v="N"/>
    <s v="N"/>
    <s v="Y"/>
    <s v="N"/>
    <s v="Divide LOAEL by 10;Units conversion needed;"/>
    <m/>
    <m/>
    <n v="470.00000000000006"/>
    <m/>
    <m/>
    <s v="band C"/>
    <x v="1"/>
    <x v="0"/>
  </r>
  <r>
    <n v="105"/>
    <x v="0"/>
    <s v="Additional OEB Data"/>
    <n v="100043"/>
    <m/>
    <s v="Jurgen Pauluhn, 2010"/>
    <m/>
    <x v="17"/>
    <x v="18"/>
    <x v="0"/>
    <s v="13 weeks"/>
    <s v="13 weeks"/>
    <x v="0"/>
    <x v="0"/>
    <s v="Rat"/>
    <s v="Winstar HsdCpb:WU (SPF)"/>
    <s v="F"/>
    <m/>
    <n v="4.7"/>
    <m/>
    <m/>
    <s v="mg/m3"/>
    <s v="N"/>
    <s v="N"/>
    <s v="Y"/>
    <s v="N"/>
    <s v="Divide LOAEL by 10;Units conversion needed;"/>
    <m/>
    <m/>
    <n v="470.00000000000006"/>
    <m/>
    <m/>
    <s v="band C"/>
    <x v="1"/>
    <x v="0"/>
  </r>
  <r>
    <n v="106"/>
    <x v="0"/>
    <s v="Additional OEB Data"/>
    <n v="100043"/>
    <s v="10.1002/jat.1668"/>
    <s v="Jurgen Pauluhn, 2010"/>
    <m/>
    <x v="17"/>
    <x v="18"/>
    <x v="0"/>
    <s v="13 weeks"/>
    <s v="13 weeks"/>
    <x v="0"/>
    <x v="8"/>
    <s v="Rat"/>
    <s v="Winstar HsdCpb:WU (SPF)"/>
    <s v="M"/>
    <n v="15"/>
    <n v="50"/>
    <m/>
    <m/>
    <s v="mg/m3"/>
    <s v="N"/>
    <s v="N"/>
    <s v="N"/>
    <s v="N"/>
    <s v="Units conversion needed;"/>
    <m/>
    <n v="15000"/>
    <n v="5000"/>
    <m/>
    <s v="band B"/>
    <s v="band B"/>
    <x v="0"/>
    <x v="0"/>
  </r>
  <r>
    <n v="107"/>
    <x v="0"/>
    <s v="Additional OEB Data"/>
    <n v="100043"/>
    <s v="10.1002/jat.1668"/>
    <s v="Jurgen Pauluhn, 2010"/>
    <m/>
    <x v="17"/>
    <x v="18"/>
    <x v="0"/>
    <s v="13 weeks"/>
    <s v="13 weeks"/>
    <x v="0"/>
    <x v="8"/>
    <s v="Rat"/>
    <s v="Winstar HsdCpb:WU (SPF)"/>
    <s v="F"/>
    <n v="15"/>
    <n v="50"/>
    <m/>
    <m/>
    <s v="mg/m3"/>
    <s v="N"/>
    <s v="N"/>
    <s v="N"/>
    <s v="N"/>
    <s v="Units conversion needed;"/>
    <m/>
    <n v="15000"/>
    <n v="5000"/>
    <m/>
    <s v="band B"/>
    <s v="band B"/>
    <x v="0"/>
    <x v="0"/>
  </r>
  <r>
    <n v="108"/>
    <x v="1"/>
    <s v="Additional OEB Data"/>
    <n v="100161"/>
    <m/>
    <s v="Yvonne Janssen, 1994"/>
    <s v="Y"/>
    <x v="1"/>
    <x v="19"/>
    <x v="0"/>
    <s v="8 weeks"/>
    <s v="8 weeks"/>
    <x v="0"/>
    <x v="0"/>
    <s v="Rat"/>
    <s v="Fischer 344"/>
    <s v="M"/>
    <m/>
    <n v="1.3"/>
    <m/>
    <m/>
    <s v="mg/m3"/>
    <s v="N"/>
    <s v="Y"/>
    <s v="Y"/>
    <s v="N"/>
    <s v="Divide NOAEL or BMDL by 3;Divide LOAEL by 10;Units conversion needed;"/>
    <m/>
    <m/>
    <n v="43.333333333333336"/>
    <m/>
    <m/>
    <s v="band D"/>
    <x v="3"/>
    <x v="0"/>
  </r>
  <r>
    <n v="109"/>
    <x v="1"/>
    <s v="Additional OEB Data"/>
    <n v="100161"/>
    <m/>
    <s v="Yvonne Janssen, 1994"/>
    <s v="Y"/>
    <x v="1"/>
    <x v="19"/>
    <x v="0"/>
    <s v="12 weeks"/>
    <s v="12 weeks"/>
    <x v="0"/>
    <x v="0"/>
    <s v="Rat"/>
    <s v="Fischer 344"/>
    <s v="M"/>
    <m/>
    <n v="1.3"/>
    <m/>
    <m/>
    <s v="mg/m3"/>
    <s v="N"/>
    <s v="N"/>
    <s v="Y"/>
    <s v="N"/>
    <s v="Divide LOAEL by 10;Units conversion needed;"/>
    <m/>
    <m/>
    <n v="130"/>
    <m/>
    <m/>
    <s v="band D"/>
    <x v="3"/>
    <x v="0"/>
  </r>
  <r>
    <n v="110"/>
    <x v="1"/>
    <s v="Additional OEB Data"/>
    <n v="100161"/>
    <m/>
    <s v="Yvonne Janssen, 1994"/>
    <s v="Y"/>
    <x v="0"/>
    <x v="20"/>
    <x v="1"/>
    <s v="8 weeks"/>
    <s v="8 weeks"/>
    <x v="0"/>
    <x v="0"/>
    <s v="Rat"/>
    <s v="Fischer 344"/>
    <s v="M"/>
    <m/>
    <n v="23.5"/>
    <m/>
    <m/>
    <s v="mg/m3"/>
    <s v="N"/>
    <s v="Y"/>
    <s v="Y"/>
    <s v="N"/>
    <s v="Divide NOAEL or BMDL by 3;Divide LOAEL by 10;Units conversion needed;"/>
    <m/>
    <m/>
    <n v="783.33333333333337"/>
    <m/>
    <m/>
    <s v="band C"/>
    <x v="1"/>
    <x v="0"/>
  </r>
  <r>
    <n v="111"/>
    <x v="1"/>
    <s v="Additional OEB Data"/>
    <n v="100161"/>
    <m/>
    <s v="Yvonne Janssen, 1994"/>
    <s v="Y"/>
    <x v="0"/>
    <x v="20"/>
    <x v="1"/>
    <s v="12 weeks"/>
    <s v="12 weeks"/>
    <x v="0"/>
    <x v="0"/>
    <s v="Rat"/>
    <s v="Fischer 344"/>
    <s v="M"/>
    <m/>
    <n v="23.5"/>
    <m/>
    <m/>
    <s v="mg/m3"/>
    <s v="N"/>
    <s v="N"/>
    <s v="Y"/>
    <s v="N"/>
    <s v="Divide LOAEL by 10;Units conversion needed;"/>
    <m/>
    <m/>
    <n v="2350"/>
    <m/>
    <m/>
    <s v="band C"/>
    <x v="1"/>
    <x v="0"/>
  </r>
  <r>
    <n v="112"/>
    <x v="1"/>
    <s v="Additional OEB Data"/>
    <n v="100161"/>
    <m/>
    <s v="Yvonne Janssen, 1994"/>
    <s v="Y"/>
    <x v="0"/>
    <x v="21"/>
    <x v="0"/>
    <s v="8 weeks"/>
    <s v="8 weeks"/>
    <x v="0"/>
    <x v="0"/>
    <s v="Rat"/>
    <s v="Fischer 344"/>
    <s v="M"/>
    <n v="22.3"/>
    <m/>
    <m/>
    <m/>
    <s v="mg/m3"/>
    <s v="N"/>
    <s v="Y"/>
    <s v="N"/>
    <s v="N"/>
    <s v="Divide NOAEL or BMDL by 3;Units conversion needed;"/>
    <m/>
    <n v="7433.333333333333"/>
    <m/>
    <m/>
    <s v="band B"/>
    <m/>
    <x v="0"/>
    <x v="0"/>
  </r>
  <r>
    <n v="113"/>
    <x v="1"/>
    <s v="Additional OEB Data"/>
    <n v="100161"/>
    <m/>
    <s v="Yvonne Janssen, 1994"/>
    <s v="Y"/>
    <x v="0"/>
    <x v="21"/>
    <x v="0"/>
    <s v="12 weeks"/>
    <s v="12 weeks"/>
    <x v="0"/>
    <x v="0"/>
    <s v="Rat"/>
    <s v="Fischer 344"/>
    <s v="M"/>
    <m/>
    <n v="22.3"/>
    <m/>
    <m/>
    <s v="mg/m3"/>
    <s v="N"/>
    <s v="N"/>
    <s v="Y"/>
    <s v="N"/>
    <s v="Divide LOAEL by 10;Units conversion needed;"/>
    <m/>
    <m/>
    <n v="2230"/>
    <m/>
    <m/>
    <s v="band C"/>
    <x v="1"/>
    <x v="0"/>
  </r>
  <r>
    <n v="114"/>
    <x v="0"/>
    <s v="Additional OEB Data"/>
    <n v="100132"/>
    <m/>
    <s v="Carl J. Johnston, 2000"/>
    <s v="Y"/>
    <x v="1"/>
    <x v="22"/>
    <x v="0"/>
    <s v="6.5 weeks"/>
    <s v="6.5 weeks"/>
    <x v="0"/>
    <x v="0"/>
    <s v="Rat"/>
    <s v="Fischer 344"/>
    <s v="M"/>
    <m/>
    <n v="3"/>
    <m/>
    <m/>
    <s v="mg/m3"/>
    <s v="N"/>
    <s v="Y"/>
    <s v="Y"/>
    <s v="N"/>
    <s v="Divide NOAEL or BMDL by 3;Divide LOAEL by 10;Units conversion needed;"/>
    <m/>
    <m/>
    <n v="100"/>
    <m/>
    <m/>
    <s v="band D"/>
    <x v="3"/>
    <x v="0"/>
  </r>
  <r>
    <n v="115"/>
    <x v="0"/>
    <s v="Additional OEB Data"/>
    <n v="100132"/>
    <m/>
    <s v="Carl J. Johnston, 2000"/>
    <s v="Y"/>
    <x v="1"/>
    <x v="22"/>
    <x v="0"/>
    <s v="13 weeks"/>
    <s v="13 weeks"/>
    <x v="0"/>
    <x v="0"/>
    <s v="Rat"/>
    <s v="Fischer 344"/>
    <s v="M"/>
    <m/>
    <n v="3"/>
    <m/>
    <m/>
    <s v="mg/m3"/>
    <s v="N"/>
    <s v="N"/>
    <s v="Y"/>
    <s v="N"/>
    <s v="Divide LOAEL by 10;Units conversion needed;"/>
    <m/>
    <m/>
    <n v="300"/>
    <m/>
    <m/>
    <s v="band D"/>
    <x v="3"/>
    <x v="0"/>
  </r>
  <r>
    <n v="116"/>
    <x v="0"/>
    <s v="Additional OEB Data"/>
    <n v="100132"/>
    <m/>
    <s v="Carl J. Johnston, 2000"/>
    <s v="Y"/>
    <x v="1"/>
    <x v="23"/>
    <x v="1"/>
    <s v="6.5 weeks"/>
    <s v="6.5 weeks"/>
    <x v="0"/>
    <x v="0"/>
    <s v="Rat"/>
    <s v="Fischer 344"/>
    <s v="M"/>
    <m/>
    <n v="50.4"/>
    <m/>
    <m/>
    <s v="mg/m3"/>
    <s v="N"/>
    <s v="Y"/>
    <s v="Y"/>
    <s v="N"/>
    <s v="Divide NOAEL or BMDL by 3;Divide LOAEL by 10;Units conversion needed;"/>
    <m/>
    <m/>
    <n v="1680"/>
    <m/>
    <m/>
    <s v="band C"/>
    <x v="1"/>
    <x v="0"/>
  </r>
  <r>
    <n v="117"/>
    <x v="0"/>
    <s v="Additional OEB Data"/>
    <n v="100132"/>
    <m/>
    <s v="Carl J. Johnston, 2000"/>
    <s v="Y"/>
    <x v="1"/>
    <x v="23"/>
    <x v="1"/>
    <s v="13 weeks"/>
    <s v="13 weeks"/>
    <x v="0"/>
    <x v="0"/>
    <s v="Rat"/>
    <s v="Fischer 344"/>
    <s v="M"/>
    <m/>
    <n v="50.4"/>
    <m/>
    <m/>
    <s v="mg/m3"/>
    <s v="N"/>
    <s v="N"/>
    <s v="Y"/>
    <s v="N"/>
    <s v="Divide LOAEL by 10;Units conversion needed;"/>
    <m/>
    <m/>
    <n v="5040"/>
    <m/>
    <m/>
    <s v="band B"/>
    <x v="0"/>
    <x v="0"/>
  </r>
  <r>
    <n v="118"/>
    <x v="1"/>
    <s v="Additional OEB Data"/>
    <n v="100103"/>
    <m/>
    <s v="J. Gallagher, 2003"/>
    <s v="Y"/>
    <x v="4"/>
    <x v="24"/>
    <x v="1"/>
    <s v="13 weeks"/>
    <s v="13 weeks"/>
    <x v="0"/>
    <x v="0"/>
    <s v="Rat"/>
    <s v="Fischer 344"/>
    <s v="F"/>
    <n v="1.2"/>
    <n v="7.1"/>
    <m/>
    <m/>
    <s v="mg/m3"/>
    <s v="N"/>
    <s v="N"/>
    <s v="N"/>
    <s v="N"/>
    <s v="Units conversion needed;"/>
    <m/>
    <n v="1200"/>
    <m/>
    <m/>
    <s v="band C"/>
    <m/>
    <x v="1"/>
    <x v="0"/>
  </r>
  <r>
    <n v="119"/>
    <x v="1"/>
    <s v="Additional OEB Data"/>
    <n v="100103"/>
    <m/>
    <s v="J. Gallagher, 2003"/>
    <s v="Y"/>
    <x v="4"/>
    <x v="25"/>
    <x v="1"/>
    <s v="13 weeks"/>
    <s v="13 weeks"/>
    <x v="0"/>
    <x v="0"/>
    <s v="Rat"/>
    <s v="Fischer 344"/>
    <s v="F"/>
    <m/>
    <n v="48.2"/>
    <m/>
    <m/>
    <s v="mg/m3"/>
    <s v="N"/>
    <s v="N"/>
    <s v="Y"/>
    <s v="N"/>
    <s v="Divide LOAEL by 10;Units conversion needed;"/>
    <m/>
    <m/>
    <n v="4820"/>
    <m/>
    <m/>
    <s v="band B"/>
    <x v="0"/>
    <x v="0"/>
  </r>
  <r>
    <n v="120"/>
    <x v="1"/>
    <s v="Additional OEB Data"/>
    <n v="100217"/>
    <m/>
    <s v="Jae Hyuck Sung, 2011"/>
    <s v="Y"/>
    <x v="18"/>
    <x v="26"/>
    <x v="1"/>
    <s v="13 weeks"/>
    <s v="13 weeks"/>
    <x v="0"/>
    <x v="9"/>
    <s v="Rat"/>
    <s v="SPF Sprague Dawley"/>
    <s v="F"/>
    <n v="1850000"/>
    <m/>
    <m/>
    <m/>
    <s v="particles/cm3"/>
    <s v="N"/>
    <s v="N"/>
    <s v="N"/>
    <s v="N"/>
    <s v="Units conversion needed;"/>
    <m/>
    <n v="1850000000"/>
    <m/>
    <m/>
    <s v="band A"/>
    <m/>
    <x v="6"/>
    <x v="0"/>
  </r>
  <r>
    <n v="121"/>
    <x v="1"/>
    <s v="Additional OEB Data"/>
    <n v="100217"/>
    <m/>
    <s v="Jae Hyuck Sung, 2011"/>
    <s v="Y"/>
    <x v="18"/>
    <x v="26"/>
    <x v="1"/>
    <s v="13 weeks"/>
    <s v="13 weeks"/>
    <x v="0"/>
    <x v="9"/>
    <s v="Rat"/>
    <s v="SPF Sprague Dawley"/>
    <s v="M"/>
    <n v="1850000"/>
    <m/>
    <m/>
    <m/>
    <s v="particles/cm3"/>
    <s v="N"/>
    <s v="N"/>
    <s v="N"/>
    <s v="N"/>
    <s v="Units conversion needed;"/>
    <m/>
    <n v="1850000000"/>
    <m/>
    <m/>
    <s v="band A"/>
    <m/>
    <x v="6"/>
    <x v="0"/>
  </r>
  <r>
    <n v="122"/>
    <x v="1"/>
    <s v="Additional OEB Data"/>
    <n v="100122"/>
    <m/>
    <s v="Alison Elder, 2005"/>
    <s v="Y"/>
    <x v="4"/>
    <x v="27"/>
    <x v="1"/>
    <s v="13 weeks"/>
    <s v="13 weeks"/>
    <x v="0"/>
    <x v="0"/>
    <s v="Rat"/>
    <s v="F344"/>
    <s v="F"/>
    <n v="1.1000000000000001"/>
    <n v="7.6"/>
    <m/>
    <m/>
    <s v="mg/m3"/>
    <s v="N"/>
    <s v="N"/>
    <s v="N"/>
    <s v="N"/>
    <s v="Units conversion needed;"/>
    <m/>
    <n v="1100"/>
    <m/>
    <m/>
    <s v="band C"/>
    <m/>
    <x v="1"/>
    <x v="0"/>
  </r>
  <r>
    <n v="123"/>
    <x v="1"/>
    <s v="Additional OEB Data"/>
    <n v="100122"/>
    <m/>
    <s v="Alison Elder, 2005"/>
    <s v="Y"/>
    <x v="4"/>
    <x v="28"/>
    <x v="1"/>
    <s v="13 weeks"/>
    <s v="13 weeks"/>
    <x v="0"/>
    <x v="0"/>
    <s v="Rat"/>
    <s v="F344"/>
    <s v="F"/>
    <m/>
    <n v="48.2"/>
    <m/>
    <m/>
    <s v="mg/m3"/>
    <s v="N"/>
    <s v="N"/>
    <s v="Y"/>
    <s v="N"/>
    <s v="Divide LOAEL by 10;Units conversion needed;"/>
    <m/>
    <m/>
    <n v="4820"/>
    <m/>
    <m/>
    <s v="band B"/>
    <x v="0"/>
    <x v="0"/>
  </r>
  <r>
    <n v="124"/>
    <x v="1"/>
    <s v="Additional OEB Data"/>
    <n v="100122"/>
    <m/>
    <s v="Alison Elder, 2005"/>
    <s v="Y"/>
    <x v="4"/>
    <x v="27"/>
    <x v="1"/>
    <s v="13 weeks"/>
    <s v="13 weeks"/>
    <x v="0"/>
    <x v="0"/>
    <s v="Mouse"/>
    <s v="B6C3F1"/>
    <s v="F"/>
    <m/>
    <n v="1.1000000000000001"/>
    <m/>
    <m/>
    <s v="mg/m3"/>
    <s v="N"/>
    <s v="N"/>
    <s v="Y"/>
    <s v="N"/>
    <s v="Divide LOAEL by 10;Units conversion needed;"/>
    <m/>
    <m/>
    <n v="110.00000000000001"/>
    <m/>
    <m/>
    <s v="band D"/>
    <x v="3"/>
    <x v="0"/>
  </r>
  <r>
    <n v="125"/>
    <x v="1"/>
    <s v="Additional OEB Data"/>
    <n v="100122"/>
    <m/>
    <s v="Alison Elder, 2005"/>
    <s v="Y"/>
    <x v="4"/>
    <x v="27"/>
    <x v="1"/>
    <s v="13 weeks"/>
    <s v="13 weeks"/>
    <x v="0"/>
    <x v="0"/>
    <s v="Hamster"/>
    <s v="F1B Syrian golden"/>
    <s v="F"/>
    <m/>
    <n v="1.1000000000000001"/>
    <m/>
    <m/>
    <s v="mg/m3"/>
    <s v="N"/>
    <s v="N"/>
    <s v="Y"/>
    <s v="N"/>
    <s v="Divide LOAEL by 10;Units conversion needed;"/>
    <m/>
    <m/>
    <n v="110.00000000000001"/>
    <m/>
    <m/>
    <s v="band D"/>
    <x v="3"/>
    <x v="0"/>
  </r>
  <r>
    <n v="126"/>
    <x v="0"/>
    <s v="Additional OEB Data"/>
    <n v="100072"/>
    <m/>
    <s v="Janet M. Carter, 2006"/>
    <m/>
    <x v="4"/>
    <x v="29"/>
    <x v="1"/>
    <s v="13 weeks"/>
    <s v="13 weeks"/>
    <x v="0"/>
    <x v="0"/>
    <s v="Rat"/>
    <s v="Fischer 344"/>
    <s v="F"/>
    <n v="1"/>
    <n v="7"/>
    <m/>
    <m/>
    <s v="mg/m3"/>
    <s v="N"/>
    <s v="N"/>
    <s v="N"/>
    <s v="N"/>
    <s v="Units conversion needed;"/>
    <m/>
    <n v="1000"/>
    <m/>
    <m/>
    <s v="band C"/>
    <m/>
    <x v="1"/>
    <x v="0"/>
  </r>
  <r>
    <n v="127"/>
    <x v="0"/>
    <s v="Additional OEB Data"/>
    <n v="100072"/>
    <m/>
    <s v="Janet M. Carter, 2006"/>
    <m/>
    <x v="4"/>
    <x v="29"/>
    <x v="1"/>
    <s v="13 weeks"/>
    <s v="13 weeks"/>
    <x v="0"/>
    <x v="0"/>
    <s v="Mouse"/>
    <s v="B6C3F1"/>
    <s v="F"/>
    <n v="1"/>
    <n v="7"/>
    <m/>
    <m/>
    <s v="mg/m3"/>
    <s v="N"/>
    <s v="N"/>
    <s v="N"/>
    <s v="N"/>
    <s v="Units conversion needed;"/>
    <m/>
    <n v="1000"/>
    <m/>
    <m/>
    <s v="band C"/>
    <m/>
    <x v="1"/>
    <x v="0"/>
  </r>
  <r>
    <n v="128"/>
    <x v="1"/>
    <s v="Additional OEB Data"/>
    <n v="100072"/>
    <m/>
    <s v="Janet M. Carter, 2006"/>
    <m/>
    <x v="4"/>
    <x v="29"/>
    <x v="1"/>
    <s v="13 weeks"/>
    <s v="13 weeks"/>
    <x v="0"/>
    <x v="0"/>
    <s v="Hamster"/>
    <s v="F1B Syrian golden"/>
    <s v="F"/>
    <n v="1"/>
    <n v="7"/>
    <m/>
    <m/>
    <s v="mg/m3"/>
    <s v="N"/>
    <s v="N"/>
    <s v="N"/>
    <s v="N"/>
    <s v="Units conversion needed;"/>
    <m/>
    <n v="1000"/>
    <m/>
    <m/>
    <s v="band C"/>
    <m/>
    <x v="1"/>
    <x v="0"/>
  </r>
  <r>
    <n v="129"/>
    <x v="0"/>
    <s v="fibrosis_noael_loael_20240812.xlsx"/>
    <s v="10026-24-1"/>
    <m/>
    <s v="NTP"/>
    <m/>
    <x v="19"/>
    <x v="30"/>
    <x v="0"/>
    <s v="2 year"/>
    <s v="2 years"/>
    <x v="0"/>
    <x v="10"/>
    <s v="Mouse"/>
    <s v="B6C3F1"/>
    <s v="F"/>
    <n v="3"/>
    <s v="na"/>
    <s v="NA"/>
    <s v="NA"/>
    <s v="mg/m3"/>
    <s v="N"/>
    <s v="N"/>
    <s v="N"/>
    <s v="N"/>
    <s v="Units conversion needed;"/>
    <s v=""/>
    <n v="3000"/>
    <s v=""/>
    <m/>
    <s v="band C"/>
    <m/>
    <x v="1"/>
    <x v="0"/>
  </r>
  <r>
    <n v="130"/>
    <x v="0"/>
    <s v="fibrosis_noael_loael_20240812.xlsx"/>
    <s v="10026-24-1"/>
    <m/>
    <s v="NTP"/>
    <m/>
    <x v="19"/>
    <x v="30"/>
    <x v="0"/>
    <s v="2 year"/>
    <s v="2 years"/>
    <x v="0"/>
    <x v="10"/>
    <s v="Mouse"/>
    <s v="B6C3F1"/>
    <s v="M"/>
    <n v="3"/>
    <s v="na"/>
    <s v="NA"/>
    <s v="NA"/>
    <s v="mg/m3"/>
    <s v="N"/>
    <s v="N"/>
    <s v="N"/>
    <s v="N"/>
    <s v="Units conversion needed;"/>
    <s v=""/>
    <n v="3000"/>
    <s v=""/>
    <m/>
    <s v="band C"/>
    <m/>
    <x v="1"/>
    <x v="0"/>
  </r>
  <r>
    <n v="131"/>
    <x v="0"/>
    <s v="fibrosis_combined_pods"/>
    <s v="10026-24-1"/>
    <m/>
    <s v="NTP"/>
    <m/>
    <x v="19"/>
    <x v="30"/>
    <x v="0"/>
    <s v="2 year"/>
    <s v="2 years"/>
    <x v="0"/>
    <x v="10"/>
    <s v="Rat"/>
    <s v="F 344/N"/>
    <s v="F"/>
    <s v="na"/>
    <n v="0.3"/>
    <n v="2.07859E-3"/>
    <n v="6.5382799999999996E-4"/>
    <s v="mg/m3"/>
    <s v="N"/>
    <s v="N"/>
    <s v="N"/>
    <m/>
    <m/>
    <n v="0.65382799999999996"/>
    <s v=""/>
    <s v=""/>
    <m/>
    <m/>
    <m/>
    <x v="4"/>
    <x v="0"/>
  </r>
  <r>
    <n v="132"/>
    <x v="0"/>
    <s v="fibrosis_combined_pods"/>
    <s v="10026-24-1"/>
    <m/>
    <s v="NTP"/>
    <m/>
    <x v="19"/>
    <x v="30"/>
    <x v="0"/>
    <s v="2 year"/>
    <s v="2 years"/>
    <x v="0"/>
    <x v="10"/>
    <s v="Rat"/>
    <s v="F 344/N"/>
    <s v="M"/>
    <s v="na"/>
    <n v="0.3"/>
    <n v="5.0723499999999998E-4"/>
    <n v="5.3291899999999997E-5"/>
    <s v="mg/m3"/>
    <s v="N"/>
    <s v="N"/>
    <s v="N"/>
    <m/>
    <m/>
    <n v="5.3291899999999996E-2"/>
    <s v=""/>
    <s v=""/>
    <m/>
    <m/>
    <m/>
    <x v="4"/>
    <x v="0"/>
  </r>
  <r>
    <n v="133"/>
    <x v="0"/>
    <s v="fibrosis_combined_pods"/>
    <s v="10101-97-0"/>
    <m/>
    <s v="NTP"/>
    <m/>
    <x v="20"/>
    <x v="31"/>
    <x v="0"/>
    <s v="2 year"/>
    <s v="2 years"/>
    <x v="0"/>
    <x v="10"/>
    <s v="Mouse"/>
    <s v="B6C3F1"/>
    <s v="M"/>
    <n v="1"/>
    <s v="na"/>
    <s v="NA"/>
    <s v="NA"/>
    <s v="mg/m3"/>
    <s v="N"/>
    <s v="N"/>
    <s v="N"/>
    <m/>
    <m/>
    <s v=""/>
    <n v="1000"/>
    <s v=""/>
    <m/>
    <m/>
    <m/>
    <x v="1"/>
    <x v="0"/>
  </r>
  <r>
    <n v="134"/>
    <x v="0"/>
    <s v="fibrosis_noael_loael_20240812.xlsx"/>
    <s v="10101-97-0"/>
    <m/>
    <s v="NTP"/>
    <m/>
    <x v="20"/>
    <x v="31"/>
    <x v="0"/>
    <s v="2 year"/>
    <s v="2 years"/>
    <x v="0"/>
    <x v="10"/>
    <s v="Mouse"/>
    <s v="B6C3F1"/>
    <s v="F"/>
    <n v="1"/>
    <s v="na"/>
    <s v="NA"/>
    <s v="NA"/>
    <s v="mg/m3"/>
    <s v="N"/>
    <s v="N"/>
    <s v="N"/>
    <s v="N"/>
    <s v="Units conversion needed;"/>
    <s v=""/>
    <n v="1000"/>
    <s v=""/>
    <m/>
    <s v="band C"/>
    <m/>
    <x v="1"/>
    <x v="0"/>
  </r>
  <r>
    <n v="135"/>
    <x v="0"/>
    <s v="fibrosis_combined_pods"/>
    <s v="10101-97-0"/>
    <m/>
    <s v="NTP"/>
    <m/>
    <x v="20"/>
    <x v="31"/>
    <x v="0"/>
    <s v="2 year"/>
    <s v="2 years"/>
    <x v="0"/>
    <x v="10"/>
    <s v="Rat"/>
    <s v="F 344/N"/>
    <s v="F"/>
    <n v="0.12"/>
    <n v="0.25"/>
    <n v="-99"/>
    <n v="-99"/>
    <s v="mg/m3"/>
    <s v="N"/>
    <s v="N"/>
    <s v="N"/>
    <m/>
    <m/>
    <s v=""/>
    <n v="120"/>
    <s v=""/>
    <m/>
    <m/>
    <m/>
    <x v="3"/>
    <x v="0"/>
  </r>
  <r>
    <n v="136"/>
    <x v="0"/>
    <s v="fibrosis_combined_pods"/>
    <s v="10101-97-0"/>
    <m/>
    <s v="NTP"/>
    <m/>
    <x v="20"/>
    <x v="31"/>
    <x v="0"/>
    <s v="2 year"/>
    <s v="2 years"/>
    <x v="0"/>
    <x v="10"/>
    <s v="Rat"/>
    <s v="F 344/N"/>
    <s v="M"/>
    <n v="0.12"/>
    <n v="0.25"/>
    <n v="-99"/>
    <n v="-99"/>
    <s v="mg/m3"/>
    <s v="N"/>
    <s v="N"/>
    <s v="N"/>
    <m/>
    <m/>
    <s v=""/>
    <n v="120"/>
    <s v=""/>
    <m/>
    <m/>
    <m/>
    <x v="3"/>
    <x v="0"/>
  </r>
  <r>
    <n v="137"/>
    <x v="0"/>
    <s v="fibrosis_noael_loael_20240812.xlsx"/>
    <s v="102-54-5"/>
    <m/>
    <s v="NTP"/>
    <m/>
    <x v="17"/>
    <x v="32"/>
    <x v="0"/>
    <s v="3 month"/>
    <s v="3 months"/>
    <x v="0"/>
    <x v="10"/>
    <s v="Mouse"/>
    <s v="B6C3F1"/>
    <s v="F"/>
    <n v="30"/>
    <s v="na"/>
    <s v="NA"/>
    <s v="NA"/>
    <s v="mg/m3"/>
    <s v="N"/>
    <s v="N"/>
    <s v="N"/>
    <s v="N"/>
    <s v="Units conversion needed;"/>
    <s v=""/>
    <n v="30000"/>
    <s v=""/>
    <m/>
    <s v="band B"/>
    <m/>
    <x v="0"/>
    <x v="0"/>
  </r>
  <r>
    <n v="138"/>
    <x v="0"/>
    <s v="fibrosis_noael_loael_20240812.xlsx"/>
    <s v="102-54-5"/>
    <m/>
    <s v="NTP"/>
    <m/>
    <x v="17"/>
    <x v="32"/>
    <x v="0"/>
    <s v="3 month"/>
    <s v="3 months"/>
    <x v="0"/>
    <x v="10"/>
    <s v="Mouse"/>
    <s v="B6C3F1"/>
    <s v="M"/>
    <n v="30"/>
    <s v="na"/>
    <s v="NA"/>
    <s v="NA"/>
    <s v="mg/m3"/>
    <s v="N"/>
    <s v="N"/>
    <s v="N"/>
    <s v="N"/>
    <s v="Units conversion needed;"/>
    <s v=""/>
    <n v="30000"/>
    <s v=""/>
    <m/>
    <s v="band B"/>
    <m/>
    <x v="0"/>
    <x v="0"/>
  </r>
  <r>
    <n v="139"/>
    <x v="0"/>
    <s v="fibrosis_noael_loael_20240812.xlsx"/>
    <s v="102-54-5"/>
    <m/>
    <s v="NTP"/>
    <m/>
    <x v="17"/>
    <x v="32"/>
    <x v="0"/>
    <s v="3 month"/>
    <s v="3 months"/>
    <x v="0"/>
    <x v="10"/>
    <s v="Rat"/>
    <s v="F 344/N"/>
    <s v="F"/>
    <n v="30"/>
    <s v="na"/>
    <s v="NA"/>
    <s v="NA"/>
    <s v="mg/m3"/>
    <s v="N"/>
    <s v="N"/>
    <s v="N"/>
    <s v="N"/>
    <s v="Units conversion needed;"/>
    <s v=""/>
    <n v="30000"/>
    <s v=""/>
    <m/>
    <s v="band B"/>
    <m/>
    <x v="0"/>
    <x v="0"/>
  </r>
  <r>
    <n v="140"/>
    <x v="0"/>
    <s v="fibrosis_noael_loael_20240812.xlsx"/>
    <s v="102-54-5"/>
    <m/>
    <s v="NTP"/>
    <m/>
    <x v="17"/>
    <x v="32"/>
    <x v="0"/>
    <s v="3 month"/>
    <s v="3 months"/>
    <x v="0"/>
    <x v="10"/>
    <s v="Rat"/>
    <s v="F 344/N"/>
    <s v="M"/>
    <n v="30"/>
    <s v="na"/>
    <s v="NA"/>
    <s v="NA"/>
    <s v="mg/m3"/>
    <s v="N"/>
    <s v="N"/>
    <s v="N"/>
    <s v="N"/>
    <s v="Units conversion needed;"/>
    <s v=""/>
    <n v="30000"/>
    <s v=""/>
    <m/>
    <s v="band B"/>
    <m/>
    <x v="0"/>
    <x v="0"/>
  </r>
  <r>
    <n v="141"/>
    <x v="0"/>
    <s v="fibrosis_combined_pods"/>
    <s v="12035-72-2"/>
    <m/>
    <s v="NTP"/>
    <m/>
    <x v="20"/>
    <x v="33"/>
    <x v="0"/>
    <s v="2 year"/>
    <s v="2 years"/>
    <x v="0"/>
    <x v="10"/>
    <s v="Mouse"/>
    <s v="B6C3F1"/>
    <s v="F"/>
    <s v="na"/>
    <n v="0.6"/>
    <n v="0.57164400000000004"/>
    <n v="0.46002700000000002"/>
    <s v="mg/m3"/>
    <s v="N"/>
    <s v="N"/>
    <s v="N"/>
    <m/>
    <m/>
    <n v="460.02700000000004"/>
    <s v=""/>
    <s v=""/>
    <m/>
    <m/>
    <m/>
    <x v="1"/>
    <x v="0"/>
  </r>
  <r>
    <n v="142"/>
    <x v="0"/>
    <s v="fibrosis_combined_pods"/>
    <s v="12035-72-2"/>
    <m/>
    <s v="NTP"/>
    <m/>
    <x v="20"/>
    <x v="33"/>
    <x v="0"/>
    <s v="2 year"/>
    <s v="2 years"/>
    <x v="0"/>
    <x v="10"/>
    <s v="Mouse"/>
    <s v="B6C3F1"/>
    <s v="M"/>
    <n v="0.6"/>
    <n v="1.2"/>
    <n v="0.72589400000000004"/>
    <n v="0.5202"/>
    <s v="mg/m3"/>
    <s v="N"/>
    <s v="N"/>
    <s v="N"/>
    <m/>
    <m/>
    <n v="520.20000000000005"/>
    <n v="600"/>
    <s v=""/>
    <m/>
    <m/>
    <m/>
    <x v="1"/>
    <x v="0"/>
  </r>
  <r>
    <n v="143"/>
    <x v="0"/>
    <s v="fibrosis_combined_pods"/>
    <s v="12035-72-2"/>
    <m/>
    <s v="NTP"/>
    <m/>
    <x v="20"/>
    <x v="33"/>
    <x v="0"/>
    <s v="2 year"/>
    <s v="2 years"/>
    <x v="0"/>
    <x v="10"/>
    <s v="Rat"/>
    <s v="F 344/N"/>
    <s v="F"/>
    <s v="na"/>
    <n v="0.15"/>
    <n v="-99"/>
    <n v="-99"/>
    <s v="mg/m3"/>
    <s v="N"/>
    <s v="N"/>
    <s v="Y"/>
    <m/>
    <m/>
    <s v=""/>
    <s v=""/>
    <n v="15"/>
    <m/>
    <m/>
    <m/>
    <x v="4"/>
    <x v="0"/>
  </r>
  <r>
    <n v="144"/>
    <x v="0"/>
    <s v="fibrosis_combined_pods"/>
    <s v="12035-72-2"/>
    <m/>
    <s v="NTP"/>
    <m/>
    <x v="20"/>
    <x v="33"/>
    <x v="0"/>
    <s v="2 year"/>
    <s v="2 years"/>
    <x v="0"/>
    <x v="10"/>
    <s v="Rat"/>
    <s v="F 344/N"/>
    <s v="M"/>
    <s v="na"/>
    <n v="0.15"/>
    <n v="-99"/>
    <n v="-99"/>
    <s v="mg/m3"/>
    <s v="N"/>
    <s v="N"/>
    <s v="Y"/>
    <m/>
    <m/>
    <s v=""/>
    <s v=""/>
    <n v="15"/>
    <m/>
    <m/>
    <m/>
    <x v="4"/>
    <x v="0"/>
  </r>
  <r>
    <n v="145"/>
    <x v="0"/>
    <s v="fibrosis_noael_loael_20240812.xlsx"/>
    <s v="1303-00-0"/>
    <m/>
    <s v="NTP"/>
    <m/>
    <x v="21"/>
    <x v="34"/>
    <x v="0"/>
    <s v="2 year"/>
    <s v="2 years"/>
    <x v="0"/>
    <x v="10"/>
    <s v="Mouse"/>
    <s v="B6C3F1"/>
    <s v="F"/>
    <n v="1"/>
    <s v="na"/>
    <s v="NA"/>
    <s v="NA"/>
    <s v="mg/m3"/>
    <s v="N"/>
    <s v="N"/>
    <s v="N"/>
    <s v="N"/>
    <s v="Units conversion needed;"/>
    <s v=""/>
    <n v="1000"/>
    <s v=""/>
    <m/>
    <s v="band C"/>
    <m/>
    <x v="1"/>
    <x v="0"/>
  </r>
  <r>
    <n v="146"/>
    <x v="0"/>
    <s v="fibrosis_noael_loael_20240812.xlsx"/>
    <s v="1303-00-0"/>
    <m/>
    <s v="NTP"/>
    <m/>
    <x v="21"/>
    <x v="34"/>
    <x v="0"/>
    <s v="2 year"/>
    <s v="2 years"/>
    <x v="0"/>
    <x v="10"/>
    <s v="Mouse"/>
    <s v="B6C3F1"/>
    <s v="M"/>
    <n v="1"/>
    <s v="na"/>
    <s v="NA"/>
    <s v="NA"/>
    <s v="mg/m3"/>
    <s v="N"/>
    <s v="N"/>
    <s v="N"/>
    <s v="N"/>
    <s v="Units conversion needed;"/>
    <s v=""/>
    <n v="1000"/>
    <s v=""/>
    <m/>
    <s v="band C"/>
    <m/>
    <x v="1"/>
    <x v="0"/>
  </r>
  <r>
    <n v="147"/>
    <x v="0"/>
    <s v="fibrosis_noael_loael_20240812.xlsx"/>
    <s v="1303-00-0"/>
    <m/>
    <s v="NTP"/>
    <m/>
    <x v="21"/>
    <x v="34"/>
    <x v="0"/>
    <s v="2 year"/>
    <s v="2 years"/>
    <x v="0"/>
    <x v="10"/>
    <s v="Rat"/>
    <s v="F 344/N"/>
    <s v="F"/>
    <n v="1"/>
    <s v="na"/>
    <s v="NA"/>
    <s v="NA"/>
    <s v="mg/m3"/>
    <s v="N"/>
    <s v="N"/>
    <s v="N"/>
    <s v="N"/>
    <s v="Units conversion needed;"/>
    <s v=""/>
    <n v="1000"/>
    <s v=""/>
    <m/>
    <s v="band C"/>
    <m/>
    <x v="1"/>
    <x v="0"/>
  </r>
  <r>
    <n v="148"/>
    <x v="0"/>
    <s v="fibrosis_noael_loael_20240812.xlsx"/>
    <s v="1303-00-0"/>
    <m/>
    <s v="NTP"/>
    <m/>
    <x v="21"/>
    <x v="34"/>
    <x v="0"/>
    <s v="2 year"/>
    <s v="2 years"/>
    <x v="0"/>
    <x v="10"/>
    <s v="Rat"/>
    <s v="F 344/N"/>
    <s v="M"/>
    <n v="1"/>
    <s v="na"/>
    <s v="NA"/>
    <s v="NA"/>
    <s v="mg/m3"/>
    <s v="N"/>
    <s v="N"/>
    <s v="N"/>
    <s v="N"/>
    <s v="Units conversion needed;"/>
    <s v=""/>
    <n v="1000"/>
    <s v=""/>
    <m/>
    <s v="band C"/>
    <m/>
    <x v="1"/>
    <x v="0"/>
  </r>
  <r>
    <n v="149"/>
    <x v="1"/>
    <s v="fibrosis_combined_pods"/>
    <s v="1309-64-4"/>
    <m/>
    <s v="NTP"/>
    <m/>
    <x v="22"/>
    <x v="35"/>
    <x v="0"/>
    <s v="2 week"/>
    <s v="2 weeks"/>
    <x v="0"/>
    <x v="10"/>
    <s v="Mouse"/>
    <s v="B6C3F1"/>
    <s v="F"/>
    <s v="na"/>
    <s v="na"/>
    <s v="NA"/>
    <s v="NA"/>
    <s v="mg/m3"/>
    <s v="Y"/>
    <s v="Y"/>
    <s v="N"/>
    <m/>
    <m/>
    <s v=""/>
    <s v=""/>
    <s v=""/>
    <m/>
    <m/>
    <m/>
    <x v="7"/>
    <x v="1"/>
  </r>
  <r>
    <n v="150"/>
    <x v="1"/>
    <s v="fibrosis_combined_pods"/>
    <s v="1309-64-4"/>
    <m/>
    <s v="NTP"/>
    <m/>
    <x v="22"/>
    <x v="35"/>
    <x v="0"/>
    <s v="2 week"/>
    <s v="2 weeks"/>
    <x v="0"/>
    <x v="10"/>
    <s v="Mouse"/>
    <s v="B6C3F1"/>
    <s v="M"/>
    <s v="na"/>
    <s v="na"/>
    <s v="NA"/>
    <s v="NA"/>
    <s v="mg/m3"/>
    <s v="Y"/>
    <s v="Y"/>
    <s v="N"/>
    <m/>
    <m/>
    <s v=""/>
    <s v=""/>
    <s v=""/>
    <m/>
    <m/>
    <m/>
    <x v="7"/>
    <x v="1"/>
  </r>
  <r>
    <n v="151"/>
    <x v="1"/>
    <s v="fibrosis_combined_pods"/>
    <s v="1309-64-4"/>
    <m/>
    <s v="NTP"/>
    <m/>
    <x v="22"/>
    <x v="35"/>
    <x v="0"/>
    <s v="2 week"/>
    <s v="2 weeks"/>
    <x v="0"/>
    <x v="10"/>
    <s v="Rat"/>
    <s v="Wistar"/>
    <s v="F"/>
    <s v="na"/>
    <s v="na"/>
    <s v="NA"/>
    <s v="NA"/>
    <s v="mg/m3"/>
    <s v="Y"/>
    <s v="Y"/>
    <s v="N"/>
    <m/>
    <m/>
    <s v=""/>
    <s v=""/>
    <s v=""/>
    <m/>
    <m/>
    <m/>
    <x v="7"/>
    <x v="1"/>
  </r>
  <r>
    <n v="152"/>
    <x v="1"/>
    <s v="fibrosis_combined_pods"/>
    <s v="1309-64-4"/>
    <m/>
    <s v="NTP"/>
    <m/>
    <x v="22"/>
    <x v="35"/>
    <x v="0"/>
    <s v="2 week"/>
    <s v="2 weeks"/>
    <x v="0"/>
    <x v="10"/>
    <s v="Rat"/>
    <s v="Wistar"/>
    <s v="M"/>
    <s v="na"/>
    <s v="na"/>
    <s v="NA"/>
    <s v="NA"/>
    <s v="mg/m3"/>
    <s v="Y"/>
    <s v="Y"/>
    <s v="N"/>
    <m/>
    <m/>
    <s v=""/>
    <s v=""/>
    <s v=""/>
    <m/>
    <m/>
    <m/>
    <x v="7"/>
    <x v="1"/>
  </r>
  <r>
    <n v="153"/>
    <x v="0"/>
    <s v="fibrosis_combined_pods"/>
    <s v="1309-64-4"/>
    <m/>
    <s v="NTP"/>
    <m/>
    <x v="22"/>
    <x v="35"/>
    <x v="0"/>
    <s v="2 year"/>
    <s v="2 years"/>
    <x v="0"/>
    <x v="10"/>
    <s v="Mouse"/>
    <s v="B6C3F1"/>
    <s v="F"/>
    <s v="na"/>
    <n v="3"/>
    <n v="0.91052"/>
    <n v="0.649451"/>
    <s v="mg/m3"/>
    <s v="N"/>
    <s v="N"/>
    <s v="N"/>
    <m/>
    <m/>
    <n v="649.45100000000002"/>
    <s v=""/>
    <s v=""/>
    <m/>
    <m/>
    <m/>
    <x v="1"/>
    <x v="0"/>
  </r>
  <r>
    <n v="154"/>
    <x v="0"/>
    <s v="fibrosis_combined_pods"/>
    <s v="1309-64-4"/>
    <m/>
    <s v="NTP"/>
    <m/>
    <x v="22"/>
    <x v="35"/>
    <x v="0"/>
    <s v="2 year"/>
    <s v="2 years"/>
    <x v="0"/>
    <x v="10"/>
    <s v="Mouse"/>
    <s v="B6C3F1"/>
    <s v="M"/>
    <s v="na"/>
    <n v="3"/>
    <n v="0.44513000000000003"/>
    <n v="0.33743299999999998"/>
    <s v="mg/m3"/>
    <s v="N"/>
    <s v="N"/>
    <s v="N"/>
    <m/>
    <m/>
    <n v="337.43299999999999"/>
    <s v=""/>
    <s v=""/>
    <m/>
    <m/>
    <m/>
    <x v="1"/>
    <x v="0"/>
  </r>
  <r>
    <n v="155"/>
    <x v="0"/>
    <s v="fibrosis_combined_pods"/>
    <s v="1309-64-4"/>
    <m/>
    <s v="NTP"/>
    <m/>
    <x v="22"/>
    <x v="35"/>
    <x v="0"/>
    <s v="2 year"/>
    <s v="2 years"/>
    <x v="0"/>
    <x v="10"/>
    <s v="Rat"/>
    <s v="Wistar"/>
    <s v="F"/>
    <s v="na"/>
    <n v="3"/>
    <n v="5.0280400000000001E-3"/>
    <n v="5.2830300000000004E-4"/>
    <s v="mg/m3"/>
    <s v="N"/>
    <s v="N"/>
    <s v="N"/>
    <m/>
    <m/>
    <n v="0.52830300000000008"/>
    <s v=""/>
    <s v=""/>
    <m/>
    <m/>
    <m/>
    <x v="4"/>
    <x v="0"/>
  </r>
  <r>
    <n v="156"/>
    <x v="0"/>
    <s v="fibrosis_combined_pods"/>
    <s v="1309-64-4"/>
    <m/>
    <s v="NTP"/>
    <m/>
    <x v="22"/>
    <x v="35"/>
    <x v="0"/>
    <s v="2 year"/>
    <s v="2 years"/>
    <x v="0"/>
    <x v="10"/>
    <s v="Rat"/>
    <s v="Wistar"/>
    <s v="M"/>
    <s v="na"/>
    <n v="3"/>
    <n v="1.06379E-2"/>
    <n v="2.4917199999999998E-3"/>
    <s v="mg/m3"/>
    <s v="N"/>
    <s v="N"/>
    <s v="N"/>
    <m/>
    <m/>
    <n v="2.4917199999999999"/>
    <s v=""/>
    <s v=""/>
    <m/>
    <m/>
    <m/>
    <x v="4"/>
    <x v="0"/>
  </r>
  <r>
    <n v="157"/>
    <x v="0"/>
    <s v="fibrosis_noael_loael_20240812.xlsx"/>
    <s v="1313-27-5"/>
    <m/>
    <s v="NTP"/>
    <m/>
    <x v="23"/>
    <x v="36"/>
    <x v="0"/>
    <s v="2 year"/>
    <s v="2 years"/>
    <x v="0"/>
    <x v="10"/>
    <s v="Mouse"/>
    <s v="B6C3F1"/>
    <s v="F"/>
    <n v="100"/>
    <s v="na"/>
    <s v="NA"/>
    <s v="NA"/>
    <s v="mg/m3"/>
    <s v="N"/>
    <s v="N"/>
    <s v="N"/>
    <s v="N"/>
    <s v="Units conversion needed;"/>
    <s v=""/>
    <n v="100000"/>
    <s v=""/>
    <m/>
    <s v="band A"/>
    <m/>
    <x v="6"/>
    <x v="0"/>
  </r>
  <r>
    <n v="158"/>
    <x v="0"/>
    <s v="fibrosis_noael_loael_20240812.xlsx"/>
    <s v="1313-27-5"/>
    <m/>
    <s v="NTP"/>
    <m/>
    <x v="23"/>
    <x v="36"/>
    <x v="0"/>
    <s v="2 year"/>
    <s v="2 years"/>
    <x v="0"/>
    <x v="10"/>
    <s v="Mouse"/>
    <s v="B6C3F1"/>
    <s v="M"/>
    <n v="100"/>
    <s v="na"/>
    <s v="NA"/>
    <s v="NA"/>
    <s v="mg/m3"/>
    <s v="N"/>
    <s v="N"/>
    <s v="N"/>
    <s v="N"/>
    <s v="Units conversion needed;"/>
    <s v=""/>
    <n v="100000"/>
    <s v=""/>
    <m/>
    <s v="band A"/>
    <m/>
    <x v="6"/>
    <x v="0"/>
  </r>
  <r>
    <n v="159"/>
    <x v="0"/>
    <s v="fibrosis_noael_loael_20240812.xlsx"/>
    <s v="1313-27-5"/>
    <m/>
    <s v="NTP"/>
    <m/>
    <x v="23"/>
    <x v="36"/>
    <x v="0"/>
    <s v="2 year"/>
    <s v="2 years"/>
    <x v="0"/>
    <x v="10"/>
    <s v="Rat"/>
    <s v="F 344/N"/>
    <s v="F"/>
    <n v="100"/>
    <s v="na"/>
    <s v="NA"/>
    <s v="NA"/>
    <s v="mg/m3"/>
    <s v="N"/>
    <s v="N"/>
    <s v="N"/>
    <s v="N"/>
    <s v="Units conversion needed;"/>
    <s v=""/>
    <n v="100000"/>
    <s v=""/>
    <m/>
    <s v="band A"/>
    <m/>
    <x v="6"/>
    <x v="0"/>
  </r>
  <r>
    <n v="160"/>
    <x v="0"/>
    <s v="fibrosis_combined_pods"/>
    <s v="1313-27-5"/>
    <m/>
    <s v="NTP"/>
    <m/>
    <x v="23"/>
    <x v="36"/>
    <x v="0"/>
    <s v="2 year"/>
    <s v="2 years"/>
    <x v="0"/>
    <x v="10"/>
    <s v="Rat"/>
    <s v="F 344/N"/>
    <s v="M"/>
    <n v="100"/>
    <s v="na"/>
    <s v="NA"/>
    <s v="NA"/>
    <s v="mg/m3"/>
    <s v="N"/>
    <s v="N"/>
    <s v="N"/>
    <m/>
    <m/>
    <s v=""/>
    <n v="100000"/>
    <s v=""/>
    <m/>
    <m/>
    <m/>
    <x v="6"/>
    <x v="0"/>
  </r>
  <r>
    <n v="161"/>
    <x v="0"/>
    <s v="fibrosis_combined_pods"/>
    <s v="1313-99-1"/>
    <m/>
    <s v="NTP"/>
    <s v="Y"/>
    <x v="20"/>
    <x v="37"/>
    <x v="0"/>
    <s v="2 year"/>
    <s v="2 years"/>
    <x v="0"/>
    <x v="10"/>
    <s v="Mouse"/>
    <s v="B6C3F1"/>
    <s v="F"/>
    <n v="5"/>
    <s v="na"/>
    <n v="7.0650500000000003"/>
    <n v="4.8677999999999999"/>
    <s v="mg/m3"/>
    <s v="N"/>
    <s v="N"/>
    <s v="N"/>
    <m/>
    <m/>
    <n v="4867.8"/>
    <n v="5000"/>
    <s v=""/>
    <m/>
    <m/>
    <m/>
    <x v="0"/>
    <x v="0"/>
  </r>
  <r>
    <n v="162"/>
    <x v="0"/>
    <s v="fibrosis_combined_pods"/>
    <s v="1313-99-1"/>
    <m/>
    <s v="NTP"/>
    <s v="Y"/>
    <x v="20"/>
    <x v="37"/>
    <x v="0"/>
    <s v="2 year"/>
    <s v="2 years"/>
    <x v="0"/>
    <x v="10"/>
    <s v="Mouse"/>
    <s v="B6C3F1"/>
    <s v="M"/>
    <n v="5"/>
    <s v="na"/>
    <s v="NA"/>
    <s v="NA"/>
    <s v="mg/m3"/>
    <s v="N"/>
    <s v="N"/>
    <s v="N"/>
    <m/>
    <m/>
    <s v=""/>
    <n v="5000"/>
    <s v=""/>
    <m/>
    <m/>
    <m/>
    <x v="0"/>
    <x v="0"/>
  </r>
  <r>
    <n v="163"/>
    <x v="0"/>
    <s v="fibrosis_combined_pods"/>
    <s v="1313-99-1"/>
    <m/>
    <s v="NTP"/>
    <s v="Y"/>
    <x v="20"/>
    <x v="37"/>
    <x v="0"/>
    <s v="2 year"/>
    <s v="2 years"/>
    <x v="0"/>
    <x v="10"/>
    <s v="Rat"/>
    <s v="F 344/N"/>
    <s v="F"/>
    <n v="2.5"/>
    <s v="na"/>
    <s v="NA"/>
    <s v="NA"/>
    <s v="mg/m3"/>
    <s v="N"/>
    <s v="N"/>
    <s v="N"/>
    <m/>
    <m/>
    <s v=""/>
    <n v="2500"/>
    <s v=""/>
    <m/>
    <m/>
    <m/>
    <x v="1"/>
    <x v="0"/>
  </r>
  <r>
    <n v="164"/>
    <x v="0"/>
    <s v="fibrosis_noael_loael_20240812.xlsx"/>
    <s v="1313-99-1"/>
    <m/>
    <s v="NTP"/>
    <s v="Y"/>
    <x v="20"/>
    <x v="37"/>
    <x v="0"/>
    <s v="2 year"/>
    <s v="2 years"/>
    <x v="0"/>
    <x v="10"/>
    <s v="Rat"/>
    <s v="F 344/N"/>
    <s v="M"/>
    <n v="2.5"/>
    <s v="na"/>
    <s v="NA"/>
    <s v="NA"/>
    <s v="mg/m3"/>
    <s v="N"/>
    <s v="N"/>
    <s v="N"/>
    <s v="N"/>
    <s v="Units conversion needed;"/>
    <s v=""/>
    <n v="2500"/>
    <s v=""/>
    <m/>
    <s v="band C"/>
    <m/>
    <x v="1"/>
    <x v="0"/>
  </r>
  <r>
    <n v="165"/>
    <x v="0"/>
    <s v="fibrosis_noael_loael_20240812.xlsx"/>
    <s v="1314-62-1"/>
    <m/>
    <s v="NTP"/>
    <m/>
    <x v="24"/>
    <x v="38"/>
    <x v="0"/>
    <s v="3 month"/>
    <s v="3 months"/>
    <x v="0"/>
    <x v="10"/>
    <s v="Mouse"/>
    <s v="B6C3F1"/>
    <s v="F"/>
    <n v="16"/>
    <s v="na"/>
    <s v="NA"/>
    <s v="NA"/>
    <s v="mg/m3"/>
    <s v="N"/>
    <s v="N"/>
    <s v="N"/>
    <s v="N"/>
    <s v="Units conversion needed;"/>
    <s v=""/>
    <n v="16000"/>
    <s v=""/>
    <m/>
    <s v="band B"/>
    <m/>
    <x v="0"/>
    <x v="0"/>
  </r>
  <r>
    <n v="166"/>
    <x v="0"/>
    <s v="fibrosis_noael_loael_20240812.xlsx"/>
    <s v="1314-62-1"/>
    <m/>
    <s v="NTP"/>
    <m/>
    <x v="24"/>
    <x v="38"/>
    <x v="0"/>
    <s v="3 month"/>
    <s v="3 months"/>
    <x v="0"/>
    <x v="10"/>
    <s v="Mouse"/>
    <s v="B6C3F1"/>
    <s v="M"/>
    <n v="16"/>
    <s v="na"/>
    <s v="NA"/>
    <s v="NA"/>
    <s v="mg/m3"/>
    <s v="N"/>
    <s v="N"/>
    <s v="N"/>
    <s v="N"/>
    <s v="Units conversion needed;"/>
    <s v=""/>
    <n v="16000"/>
    <s v=""/>
    <m/>
    <s v="band B"/>
    <m/>
    <x v="0"/>
    <x v="0"/>
  </r>
  <r>
    <n v="167"/>
    <x v="0"/>
    <s v="fibrosis_combined_pods"/>
    <s v="1314-62-1"/>
    <m/>
    <s v="NTP"/>
    <m/>
    <x v="24"/>
    <x v="38"/>
    <x v="0"/>
    <s v="3 month"/>
    <s v="3 months"/>
    <x v="0"/>
    <x v="10"/>
    <s v="Rat"/>
    <s v="F 344/N"/>
    <s v="M"/>
    <n v="2"/>
    <n v="4"/>
    <n v="1.9118900000000001"/>
    <n v="1.44231"/>
    <s v="mg/m3"/>
    <s v="N"/>
    <s v="N"/>
    <s v="N"/>
    <m/>
    <m/>
    <n v="1442.31"/>
    <n v="2000"/>
    <s v=""/>
    <m/>
    <m/>
    <m/>
    <x v="1"/>
    <x v="0"/>
  </r>
  <r>
    <n v="168"/>
    <x v="0"/>
    <s v="fibrosis_combined_pods"/>
    <s v="1314-62-1"/>
    <m/>
    <s v="NTP"/>
    <m/>
    <x v="24"/>
    <x v="38"/>
    <x v="0"/>
    <s v="3 month"/>
    <s v="3 months"/>
    <x v="0"/>
    <x v="10"/>
    <s v="Rat"/>
    <s v="F 344/N"/>
    <s v="F"/>
    <s v="NA"/>
    <n v="4"/>
    <n v="2.6505999999999998"/>
    <n v="1.9557"/>
    <s v="mg/m3"/>
    <s v="N"/>
    <s v="N"/>
    <s v="N"/>
    <m/>
    <m/>
    <n v="1955.7"/>
    <s v=""/>
    <s v=""/>
    <m/>
    <m/>
    <m/>
    <x v="1"/>
    <x v="0"/>
  </r>
  <r>
    <n v="169"/>
    <x v="0"/>
    <s v="fibrosis_combined_pods"/>
    <s v="1314-62-1"/>
    <m/>
    <s v="NTP"/>
    <m/>
    <x v="24"/>
    <x v="38"/>
    <x v="0"/>
    <s v="2 year"/>
    <s v="2 years"/>
    <x v="0"/>
    <x v="10"/>
    <s v="Mouse"/>
    <s v="B6C3F1"/>
    <s v="F"/>
    <n v="2"/>
    <n v="4"/>
    <n v="2.6666099999999999"/>
    <n v="1.74444"/>
    <s v="mg/m3"/>
    <s v="N"/>
    <s v="N"/>
    <s v="N"/>
    <m/>
    <m/>
    <n v="1744.44"/>
    <n v="2000"/>
    <s v=""/>
    <m/>
    <m/>
    <m/>
    <x v="1"/>
    <x v="0"/>
  </r>
  <r>
    <n v="170"/>
    <x v="0"/>
    <s v="fibrosis_combined_pods"/>
    <s v="1314-62-1"/>
    <m/>
    <s v="NTP"/>
    <m/>
    <x v="24"/>
    <x v="38"/>
    <x v="0"/>
    <s v="2 year"/>
    <s v="2 years"/>
    <x v="0"/>
    <x v="10"/>
    <s v="Mouse"/>
    <s v="B6C3F1"/>
    <s v="M"/>
    <n v="1"/>
    <n v="2"/>
    <n v="1.35351"/>
    <n v="0.87787700000000002"/>
    <s v="mg/m3"/>
    <s v="N"/>
    <s v="N"/>
    <s v="N"/>
    <m/>
    <m/>
    <n v="877.87700000000007"/>
    <n v="1000"/>
    <s v=""/>
    <m/>
    <m/>
    <m/>
    <x v="1"/>
    <x v="0"/>
  </r>
  <r>
    <n v="171"/>
    <x v="0"/>
    <s v="fibrosis_combined_pods"/>
    <s v="1314-62-1"/>
    <m/>
    <s v="NTP"/>
    <m/>
    <x v="24"/>
    <x v="38"/>
    <x v="0"/>
    <s v="2 year"/>
    <s v="2 years"/>
    <x v="0"/>
    <x v="10"/>
    <s v="Rat"/>
    <s v="F 344/N"/>
    <s v="F"/>
    <n v="1"/>
    <n v="2"/>
    <n v="-99"/>
    <n v="-99"/>
    <s v="mg/m3"/>
    <s v="N"/>
    <s v="N"/>
    <s v="N"/>
    <m/>
    <m/>
    <s v=""/>
    <n v="1000"/>
    <s v=""/>
    <m/>
    <m/>
    <m/>
    <x v="1"/>
    <x v="0"/>
  </r>
  <r>
    <n v="172"/>
    <x v="0"/>
    <s v="fibrosis_combined_pods"/>
    <s v="1314-62-1"/>
    <m/>
    <s v="NTP"/>
    <m/>
    <x v="24"/>
    <x v="38"/>
    <x v="0"/>
    <s v="2 year"/>
    <s v="2 years"/>
    <x v="0"/>
    <x v="10"/>
    <s v="Rat"/>
    <s v="F 344/N"/>
    <s v="M"/>
    <n v="0.5"/>
    <n v="1"/>
    <n v="0.62308399999999997"/>
    <n v="0.42810700000000002"/>
    <s v="mg/m3"/>
    <s v="N"/>
    <s v="N"/>
    <s v="N"/>
    <m/>
    <m/>
    <n v="428.10700000000003"/>
    <n v="500"/>
    <s v=""/>
    <m/>
    <m/>
    <m/>
    <x v="1"/>
    <x v="0"/>
  </r>
  <r>
    <n v="173"/>
    <x v="0"/>
    <s v="fibrosis_combined_pods"/>
    <s v="13765-19-0"/>
    <m/>
    <s v="NTP"/>
    <m/>
    <x v="25"/>
    <x v="39"/>
    <x v="0"/>
    <s v="2 year"/>
    <s v="2 years"/>
    <x v="0"/>
    <x v="10"/>
    <s v="Rat"/>
    <s v="Sprague"/>
    <s v="M"/>
    <n v="20"/>
    <s v="NA"/>
    <n v="-99"/>
    <n v="-99"/>
    <s v="mg/m3"/>
    <s v="N"/>
    <s v="N"/>
    <s v="N"/>
    <m/>
    <m/>
    <s v=""/>
    <n v="20000"/>
    <s v=""/>
    <m/>
    <m/>
    <m/>
    <x v="0"/>
    <x v="0"/>
  </r>
  <r>
    <n v="174"/>
    <x v="1"/>
    <s v="fibrosis_combined_pods"/>
    <s v="13765-19-0"/>
    <m/>
    <s v="NTP"/>
    <m/>
    <x v="25"/>
    <x v="39"/>
    <x v="0"/>
    <s v="2 year"/>
    <s v="2 years"/>
    <x v="0"/>
    <x v="10"/>
    <s v="Hamster"/>
    <s v="Syrian"/>
    <s v="M"/>
    <n v="20"/>
    <s v="NA"/>
    <n v="-99"/>
    <n v="-99"/>
    <s v="mg/m3"/>
    <s v="N"/>
    <s v="N"/>
    <s v="N"/>
    <m/>
    <m/>
    <s v=""/>
    <n v="20000"/>
    <s v=""/>
    <m/>
    <m/>
    <m/>
    <x v="0"/>
    <x v="0"/>
  </r>
  <r>
    <n v="175"/>
    <x v="0"/>
    <s v="fibrosis_noael_loael_20240812.xlsx"/>
    <s v="14807-96-6"/>
    <m/>
    <s v="NTP"/>
    <m/>
    <x v="26"/>
    <x v="40"/>
    <x v="0"/>
    <s v="2 year"/>
    <s v="2 years"/>
    <x v="0"/>
    <x v="10"/>
    <s v="Mouse"/>
    <s v="B6C3F1"/>
    <s v="F"/>
    <n v="18"/>
    <s v="NA"/>
    <s v="NA"/>
    <s v="NA"/>
    <s v="mg/m3"/>
    <s v="N"/>
    <s v="N"/>
    <s v="N"/>
    <s v="N"/>
    <s v="Units conversion needed;"/>
    <s v=""/>
    <n v="18000"/>
    <s v=""/>
    <m/>
    <s v="band B"/>
    <m/>
    <x v="0"/>
    <x v="0"/>
  </r>
  <r>
    <n v="176"/>
    <x v="0"/>
    <s v="fibrosis_noael_loael_20240812.xlsx"/>
    <s v="14807-96-6"/>
    <m/>
    <s v="NTP"/>
    <m/>
    <x v="26"/>
    <x v="40"/>
    <x v="0"/>
    <s v="2 year"/>
    <s v="2 years"/>
    <x v="0"/>
    <x v="10"/>
    <s v="Mouse"/>
    <s v="B6C3F1"/>
    <s v="M"/>
    <n v="18"/>
    <s v="NA"/>
    <s v="NA"/>
    <s v="NA"/>
    <s v="mg/m3"/>
    <s v="N"/>
    <s v="N"/>
    <s v="N"/>
    <s v="N"/>
    <s v="Units conversion needed;"/>
    <s v=""/>
    <n v="18000"/>
    <s v=""/>
    <m/>
    <s v="band B"/>
    <m/>
    <x v="0"/>
    <x v="0"/>
  </r>
  <r>
    <n v="177"/>
    <x v="0"/>
    <s v="fibrosis_combined_pods"/>
    <s v="14807-96-6"/>
    <m/>
    <s v="NTP"/>
    <m/>
    <x v="26"/>
    <x v="40"/>
    <x v="0"/>
    <s v="2 year"/>
    <s v="2 years"/>
    <x v="0"/>
    <x v="10"/>
    <s v="Rat"/>
    <s v="F 344/N"/>
    <s v="F"/>
    <s v="NA"/>
    <n v="6"/>
    <n v="0.89480700000000002"/>
    <n v="0.71142700000000003"/>
    <s v="mg/m3"/>
    <s v="N"/>
    <s v="N"/>
    <s v="N"/>
    <m/>
    <m/>
    <n v="711.42700000000002"/>
    <s v=""/>
    <s v=""/>
    <m/>
    <m/>
    <m/>
    <x v="1"/>
    <x v="0"/>
  </r>
  <r>
    <n v="178"/>
    <x v="0"/>
    <s v="fibrosis_combined_pods"/>
    <s v="14807-96-6"/>
    <m/>
    <s v="NTP"/>
    <m/>
    <x v="26"/>
    <x v="40"/>
    <x v="0"/>
    <s v="2 year"/>
    <s v="2 years"/>
    <x v="0"/>
    <x v="10"/>
    <s v="Rat"/>
    <s v="F 344/N"/>
    <s v="M"/>
    <s v="NA"/>
    <n v="6"/>
    <n v="1.8124899999999999"/>
    <n v="1.40947"/>
    <s v="mg/m3"/>
    <s v="N"/>
    <s v="N"/>
    <s v="N"/>
    <m/>
    <m/>
    <n v="1409.47"/>
    <s v=""/>
    <s v=""/>
    <m/>
    <m/>
    <m/>
    <x v="1"/>
    <x v="0"/>
  </r>
  <r>
    <n v="179"/>
    <x v="0"/>
    <s v="fibrosis_combined_pods"/>
    <s v="22398-80-7"/>
    <m/>
    <s v="NTP"/>
    <m/>
    <x v="27"/>
    <x v="41"/>
    <x v="0"/>
    <s v="3 month"/>
    <s v="3 months"/>
    <x v="0"/>
    <x v="10"/>
    <s v="Mouse"/>
    <s v="B6C3F1"/>
    <s v="F"/>
    <s v="NA"/>
    <n v="1"/>
    <n v="7.9278500000000002E-3"/>
    <n v="8.1861900000000003E-4"/>
    <s v="mg/m3"/>
    <s v="N"/>
    <s v="N"/>
    <s v="N"/>
    <m/>
    <m/>
    <n v="0.81861899999999999"/>
    <s v=""/>
    <s v=""/>
    <m/>
    <m/>
    <m/>
    <x v="4"/>
    <x v="0"/>
  </r>
  <r>
    <n v="180"/>
    <x v="0"/>
    <s v="fibrosis_combined_pods"/>
    <s v="22398-80-7"/>
    <m/>
    <s v="NTP"/>
    <m/>
    <x v="27"/>
    <x v="41"/>
    <x v="0"/>
    <s v="3 month"/>
    <s v="3 months"/>
    <x v="0"/>
    <x v="10"/>
    <s v="Mouse"/>
    <s v="B6C3F1"/>
    <s v="M"/>
    <s v="NA"/>
    <n v="1"/>
    <n v="-99"/>
    <n v="-99"/>
    <s v="mg/m3"/>
    <s v="N"/>
    <s v="N"/>
    <s v="Y"/>
    <m/>
    <m/>
    <s v=""/>
    <s v=""/>
    <n v="100"/>
    <m/>
    <m/>
    <m/>
    <x v="3"/>
    <x v="0"/>
  </r>
  <r>
    <n v="181"/>
    <x v="0"/>
    <s v="fibrosis_combined_pods"/>
    <s v="22398-80-7"/>
    <m/>
    <s v="NTP"/>
    <m/>
    <x v="27"/>
    <x v="41"/>
    <x v="0"/>
    <s v="3 month"/>
    <s v="3 months"/>
    <x v="0"/>
    <x v="10"/>
    <s v="Rat"/>
    <s v="F 344/N"/>
    <s v="F"/>
    <s v="NA"/>
    <n v="3"/>
    <n v="1.53302"/>
    <n v="0.96622399999999997"/>
    <s v="mg/m3"/>
    <s v="N"/>
    <s v="N"/>
    <s v="N"/>
    <m/>
    <m/>
    <n v="966.22399999999993"/>
    <s v=""/>
    <s v=""/>
    <m/>
    <m/>
    <m/>
    <x v="1"/>
    <x v="0"/>
  </r>
  <r>
    <n v="182"/>
    <x v="0"/>
    <s v="fibrosis_combined_pods"/>
    <s v="22398-80-7"/>
    <m/>
    <s v="NTP"/>
    <m/>
    <x v="27"/>
    <x v="41"/>
    <x v="0"/>
    <s v="3 month"/>
    <s v="3 months"/>
    <x v="0"/>
    <x v="10"/>
    <s v="Rat"/>
    <s v="F 344/N"/>
    <s v="M"/>
    <s v="NA"/>
    <n v="3"/>
    <n v="0.73979600000000001"/>
    <n v="0.27301300000000001"/>
    <s v="mg/m3"/>
    <s v="N"/>
    <s v="N"/>
    <s v="N"/>
    <m/>
    <m/>
    <n v="273.01300000000003"/>
    <s v=""/>
    <s v=""/>
    <m/>
    <m/>
    <m/>
    <x v="3"/>
    <x v="0"/>
  </r>
  <r>
    <n v="183"/>
    <x v="0"/>
    <s v="fibrosis_combined_pods"/>
    <s v="22398-80-7"/>
    <m/>
    <s v="NTP"/>
    <m/>
    <x v="27"/>
    <x v="41"/>
    <x v="0"/>
    <s v="2 year"/>
    <s v="2 years"/>
    <x v="0"/>
    <x v="10"/>
    <s v="Mouse"/>
    <s v="B6C3F1"/>
    <s v="F"/>
    <s v="NA"/>
    <n v="0.03"/>
    <n v="1.9934900000000001E-4"/>
    <n v="7.5842300000000004E-5"/>
    <s v="mg/m3"/>
    <s v="N"/>
    <s v="N"/>
    <s v="N"/>
    <m/>
    <m/>
    <n v="7.5842300000000001E-2"/>
    <s v=""/>
    <s v=""/>
    <m/>
    <m/>
    <m/>
    <x v="4"/>
    <x v="0"/>
  </r>
  <r>
    <n v="184"/>
    <x v="0"/>
    <s v="fibrosis_combined_pods"/>
    <s v="22398-80-7"/>
    <m/>
    <s v="NTP"/>
    <m/>
    <x v="27"/>
    <x v="41"/>
    <x v="0"/>
    <s v="2 year"/>
    <s v="2 years"/>
    <x v="0"/>
    <x v="10"/>
    <s v="Mouse"/>
    <s v="B6C3F1"/>
    <s v="M"/>
    <s v="NA"/>
    <n v="0.03"/>
    <n v="4.8158400000000003E-5"/>
    <n v="5.0651900000000004E-6"/>
    <s v="mg/m3"/>
    <s v="N"/>
    <s v="N"/>
    <s v="N"/>
    <m/>
    <m/>
    <n v="5.0651900000000007E-3"/>
    <s v=""/>
    <s v=""/>
    <m/>
    <m/>
    <m/>
    <x v="4"/>
    <x v="0"/>
  </r>
  <r>
    <n v="185"/>
    <x v="0"/>
    <s v="fibrosis_combined_pods"/>
    <s v="22398-80-7"/>
    <m/>
    <s v="NTP"/>
    <m/>
    <x v="27"/>
    <x v="41"/>
    <x v="0"/>
    <s v="2 year"/>
    <s v="2 years"/>
    <x v="0"/>
    <x v="10"/>
    <s v="Rat"/>
    <s v="F 344/N"/>
    <s v="F"/>
    <s v="NA"/>
    <n v="0.03"/>
    <n v="1.4780199999999999E-4"/>
    <n v="4.7344800000000001E-5"/>
    <s v="mg/m3"/>
    <s v="N"/>
    <s v="N"/>
    <s v="N"/>
    <m/>
    <m/>
    <n v="4.7344799999999999E-2"/>
    <s v=""/>
    <s v=""/>
    <m/>
    <m/>
    <m/>
    <x v="4"/>
    <x v="0"/>
  </r>
  <r>
    <n v="186"/>
    <x v="0"/>
    <s v="fibrosis_combined_pods"/>
    <s v="22398-80-7"/>
    <m/>
    <s v="NTP"/>
    <m/>
    <x v="27"/>
    <x v="41"/>
    <x v="0"/>
    <s v="2 year"/>
    <s v="2 years"/>
    <x v="0"/>
    <x v="10"/>
    <s v="Rat"/>
    <s v="F 344/N"/>
    <s v="M"/>
    <s v="NA"/>
    <n v="0.03"/>
    <n v="8.0790099999999998E-4"/>
    <n v="5.1393700000000001E-4"/>
    <s v="mg/m3"/>
    <s v="N"/>
    <s v="N"/>
    <s v="N"/>
    <m/>
    <m/>
    <n v="0.51393699999999998"/>
    <s v=""/>
    <s v=""/>
    <m/>
    <m/>
    <m/>
    <x v="4"/>
    <x v="0"/>
  </r>
  <r>
    <n v="187"/>
    <x v="0"/>
    <s v="fibrosis_combined_pods"/>
    <s v="2698-41-1"/>
    <m/>
    <s v="NTP"/>
    <m/>
    <x v="28"/>
    <x v="42"/>
    <x v="0"/>
    <s v="2 year"/>
    <s v="2 years"/>
    <x v="0"/>
    <x v="10"/>
    <s v="Mouse"/>
    <s v="B6C3F1"/>
    <s v="F"/>
    <n v="1.5"/>
    <s v="NA"/>
    <s v="NA"/>
    <s v="NA"/>
    <s v="mg/m3"/>
    <s v="N"/>
    <s v="N"/>
    <s v="N"/>
    <m/>
    <m/>
    <s v=""/>
    <n v="1500"/>
    <s v=""/>
    <m/>
    <m/>
    <m/>
    <x v="1"/>
    <x v="0"/>
  </r>
  <r>
    <n v="188"/>
    <x v="0"/>
    <s v="fibrosis_noael_loael_20240812.xlsx"/>
    <s v="2698-41-1"/>
    <m/>
    <s v="NTP"/>
    <m/>
    <x v="28"/>
    <x v="42"/>
    <x v="0"/>
    <s v="2 year"/>
    <s v="2 years"/>
    <x v="0"/>
    <x v="10"/>
    <s v="Mouse"/>
    <s v="B6C3F1"/>
    <s v="M"/>
    <n v="1.5"/>
    <s v="NA"/>
    <s v="NA"/>
    <s v="NA"/>
    <s v="mg/m3"/>
    <s v="N"/>
    <s v="N"/>
    <s v="N"/>
    <s v="N"/>
    <s v="Units conversion needed;"/>
    <s v=""/>
    <n v="1500"/>
    <s v=""/>
    <m/>
    <s v="band C"/>
    <m/>
    <x v="1"/>
    <x v="0"/>
  </r>
  <r>
    <n v="189"/>
    <x v="0"/>
    <s v="fibrosis_noael_loael_20240812.xlsx"/>
    <s v="2698-41-1"/>
    <m/>
    <s v="NTP"/>
    <m/>
    <x v="28"/>
    <x v="42"/>
    <x v="0"/>
    <s v="2 year"/>
    <s v="2 years"/>
    <x v="0"/>
    <x v="10"/>
    <s v="Rat"/>
    <s v="F 344/N"/>
    <s v="F"/>
    <n v="0.75"/>
    <s v="NA"/>
    <s v="NA"/>
    <s v="NA"/>
    <s v="mg/m3"/>
    <s v="N"/>
    <s v="N"/>
    <s v="N"/>
    <s v="N"/>
    <s v="Units conversion needed;"/>
    <s v=""/>
    <n v="750"/>
    <s v=""/>
    <m/>
    <s v="band C"/>
    <m/>
    <x v="1"/>
    <x v="0"/>
  </r>
  <r>
    <n v="190"/>
    <x v="0"/>
    <s v="fibrosis_noael_loael_20240812.xlsx"/>
    <s v="2698-41-1"/>
    <m/>
    <s v="NTP"/>
    <m/>
    <x v="28"/>
    <x v="42"/>
    <x v="0"/>
    <s v="2 year"/>
    <s v="2 years"/>
    <x v="0"/>
    <x v="10"/>
    <s v="Rat"/>
    <s v="F 344/N"/>
    <s v="M"/>
    <n v="0.75"/>
    <s v="NA"/>
    <s v="NA"/>
    <s v="NA"/>
    <s v="mg/m3"/>
    <s v="N"/>
    <s v="N"/>
    <s v="N"/>
    <s v="N"/>
    <s v="Units conversion needed;"/>
    <s v=""/>
    <n v="750"/>
    <s v=""/>
    <m/>
    <s v="band C"/>
    <m/>
    <x v="1"/>
    <x v="0"/>
  </r>
  <r>
    <n v="191"/>
    <x v="1"/>
    <s v="fibrosis_combined_pods"/>
    <s v="643-79-8"/>
    <m/>
    <s v="NTP"/>
    <m/>
    <x v="29"/>
    <x v="43"/>
    <x v="0"/>
    <s v="3 month"/>
    <s v="3 months"/>
    <x v="0"/>
    <x v="10"/>
    <s v="Mouse"/>
    <s v="B6C3F1"/>
    <s v="F"/>
    <s v="NA"/>
    <s v="NA"/>
    <s v="NA"/>
    <s v="NA"/>
    <s v="ppm"/>
    <s v="N"/>
    <s v="N"/>
    <s v="N"/>
    <m/>
    <m/>
    <s v=""/>
    <s v=""/>
    <s v=""/>
    <m/>
    <m/>
    <m/>
    <x v="7"/>
    <x v="1"/>
  </r>
  <r>
    <n v="192"/>
    <x v="1"/>
    <s v="fibrosis_combined_pods"/>
    <s v="643-79-8"/>
    <m/>
    <s v="NTP"/>
    <m/>
    <x v="29"/>
    <x v="43"/>
    <x v="0"/>
    <s v="3 month"/>
    <s v="3 months"/>
    <x v="0"/>
    <x v="10"/>
    <s v="Mouse"/>
    <s v="B6C3F1"/>
    <s v="M"/>
    <s v="NA"/>
    <s v="NA"/>
    <s v="NA"/>
    <s v="NA"/>
    <s v="ppm"/>
    <s v="N"/>
    <s v="N"/>
    <s v="N"/>
    <m/>
    <m/>
    <s v=""/>
    <s v=""/>
    <s v=""/>
    <m/>
    <m/>
    <m/>
    <x v="7"/>
    <x v="1"/>
  </r>
  <r>
    <n v="193"/>
    <x v="1"/>
    <s v="fibrosis_combined_pods"/>
    <s v="643-79-8"/>
    <m/>
    <s v="NTP"/>
    <m/>
    <x v="29"/>
    <x v="43"/>
    <x v="0"/>
    <s v="3 month"/>
    <s v="3 months"/>
    <x v="0"/>
    <x v="10"/>
    <s v="Rat"/>
    <s v="HSD"/>
    <s v="F"/>
    <n v="7"/>
    <s v="NA"/>
    <n v="1.3895900000000001"/>
    <n v="0.73653000000000002"/>
    <s v="ppm"/>
    <s v="N"/>
    <s v="N"/>
    <s v="N"/>
    <m/>
    <m/>
    <n v="736.53"/>
    <n v="7000"/>
    <s v=""/>
    <m/>
    <m/>
    <m/>
    <x v="1"/>
    <x v="0"/>
  </r>
  <r>
    <n v="194"/>
    <x v="1"/>
    <s v="fibrosis_combined_pods"/>
    <s v="643-79-8"/>
    <m/>
    <s v="NTP"/>
    <m/>
    <x v="29"/>
    <x v="43"/>
    <x v="0"/>
    <s v="3 month"/>
    <s v="3 months"/>
    <x v="0"/>
    <x v="10"/>
    <s v="Rat"/>
    <s v="HSD"/>
    <s v="M"/>
    <n v="7"/>
    <s v="NA"/>
    <s v="NA"/>
    <s v="NA"/>
    <s v="ppm"/>
    <s v="N"/>
    <s v="N"/>
    <s v="N"/>
    <m/>
    <m/>
    <s v=""/>
    <n v="7000"/>
    <s v=""/>
    <m/>
    <m/>
    <m/>
    <x v="0"/>
    <x v="0"/>
  </r>
  <r>
    <n v="195"/>
    <x v="0"/>
    <s v="fibrosis_combined_pods"/>
    <s v="7440-47-3"/>
    <m/>
    <s v="NTP"/>
    <m/>
    <x v="30"/>
    <x v="44"/>
    <x v="0"/>
    <s v="2 year"/>
    <s v="2 years"/>
    <x v="0"/>
    <x v="10"/>
    <s v="Rat"/>
    <s v="Sprague"/>
    <s v="M"/>
    <n v="20"/>
    <s v="NA"/>
    <s v="NA"/>
    <s v="NA"/>
    <s v="mg/m3"/>
    <s v="N"/>
    <s v="N"/>
    <s v="N"/>
    <m/>
    <m/>
    <s v=""/>
    <n v="20000"/>
    <s v=""/>
    <m/>
    <m/>
    <m/>
    <x v="0"/>
    <x v="0"/>
  </r>
  <r>
    <n v="196"/>
    <x v="1"/>
    <s v="fibrosis_combined_pods"/>
    <s v="7440-47-3"/>
    <m/>
    <s v="NTP"/>
    <m/>
    <x v="30"/>
    <x v="44"/>
    <x v="0"/>
    <s v="2 year"/>
    <s v="2 years"/>
    <x v="0"/>
    <x v="10"/>
    <s v="Hamster"/>
    <s v="Syrian"/>
    <s v="M"/>
    <n v="20"/>
    <s v="NA"/>
    <s v="NA"/>
    <s v="NA"/>
    <s v="mg/m3"/>
    <s v="N"/>
    <s v="N"/>
    <s v="N"/>
    <m/>
    <m/>
    <s v=""/>
    <n v="20000"/>
    <s v=""/>
    <m/>
    <m/>
    <m/>
    <x v="0"/>
    <x v="0"/>
  </r>
  <r>
    <n v="197"/>
    <x v="1"/>
    <s v="fibrosis_combined_pods"/>
    <s v="7440-48-4"/>
    <m/>
    <s v="NTP"/>
    <m/>
    <x v="19"/>
    <x v="45"/>
    <x v="0"/>
    <s v="2 week"/>
    <s v="2 weeks"/>
    <x v="0"/>
    <x v="10"/>
    <s v="Mouse"/>
    <s v="B6C3F1"/>
    <s v="F"/>
    <n v="10"/>
    <n v="20"/>
    <n v="4.9759700000000002"/>
    <n v="3.0636100000000002"/>
    <s v="mg/m3"/>
    <s v="Y"/>
    <s v="Y"/>
    <s v="N"/>
    <m/>
    <m/>
    <n v="3063.61"/>
    <n v="10000"/>
    <s v=""/>
    <m/>
    <m/>
    <m/>
    <x v="2"/>
    <x v="1"/>
  </r>
  <r>
    <n v="198"/>
    <x v="1"/>
    <s v="fibrosis_combined_pods"/>
    <s v="7440-48-4"/>
    <m/>
    <s v="NTP"/>
    <m/>
    <x v="19"/>
    <x v="45"/>
    <x v="0"/>
    <s v="2 week"/>
    <s v="2 weeks"/>
    <x v="0"/>
    <x v="10"/>
    <s v="Mouse"/>
    <s v="B6C3F1"/>
    <s v="M"/>
    <n v="10"/>
    <n v="20"/>
    <n v="2.2608299999999999"/>
    <n v="1.38439"/>
    <s v="mg/m3"/>
    <s v="Y"/>
    <s v="Y"/>
    <s v="N"/>
    <m/>
    <m/>
    <n v="1384.39"/>
    <n v="10000"/>
    <s v=""/>
    <m/>
    <m/>
    <m/>
    <x v="2"/>
    <x v="1"/>
  </r>
  <r>
    <n v="199"/>
    <x v="1"/>
    <s v="fibrosis_combined_pods"/>
    <s v="7440-48-4"/>
    <m/>
    <s v="NTP"/>
    <m/>
    <x v="19"/>
    <x v="45"/>
    <x v="0"/>
    <s v="2 week"/>
    <s v="2 weeks"/>
    <x v="0"/>
    <x v="10"/>
    <s v="Rat"/>
    <s v="F 344/N"/>
    <s v="F"/>
    <n v="5"/>
    <n v="10"/>
    <s v="NA"/>
    <s v="NA"/>
    <s v="mg/m3"/>
    <s v="Y"/>
    <s v="Y"/>
    <s v="N"/>
    <m/>
    <m/>
    <s v=""/>
    <n v="5000"/>
    <s v=""/>
    <m/>
    <m/>
    <m/>
    <x v="2"/>
    <x v="1"/>
  </r>
  <r>
    <n v="200"/>
    <x v="1"/>
    <s v="fibrosis_combined_pods"/>
    <s v="7440-48-4"/>
    <m/>
    <s v="NTP"/>
    <m/>
    <x v="19"/>
    <x v="45"/>
    <x v="0"/>
    <s v="2 week"/>
    <s v="2 weeks"/>
    <x v="0"/>
    <x v="10"/>
    <s v="Rat"/>
    <s v="F 344/N"/>
    <s v="M"/>
    <n v="5"/>
    <n v="10"/>
    <s v="NA"/>
    <s v="NA"/>
    <s v="mg/m3"/>
    <s v="Y"/>
    <s v="Y"/>
    <s v="N"/>
    <m/>
    <m/>
    <s v=""/>
    <n v="5000"/>
    <s v=""/>
    <m/>
    <m/>
    <m/>
    <x v="2"/>
    <x v="1"/>
  </r>
  <r>
    <n v="201"/>
    <x v="0"/>
    <s v="fibrosis_noael_loael_20240812.xlsx"/>
    <s v="7440-48-4"/>
    <m/>
    <s v="NTP"/>
    <m/>
    <x v="19"/>
    <x v="45"/>
    <x v="0"/>
    <s v="3 month"/>
    <s v="3 months"/>
    <x v="0"/>
    <x v="10"/>
    <s v="Mouse"/>
    <s v="B6C3F1"/>
    <s v="F"/>
    <n v="10"/>
    <s v="NA"/>
    <s v="NA"/>
    <s v="NA"/>
    <s v="mg/m3"/>
    <s v="N"/>
    <s v="N"/>
    <s v="N"/>
    <s v="N"/>
    <s v="Units conversion needed;"/>
    <s v=""/>
    <n v="10000"/>
    <s v=""/>
    <m/>
    <s v="band B"/>
    <m/>
    <x v="0"/>
    <x v="0"/>
  </r>
  <r>
    <n v="202"/>
    <x v="0"/>
    <s v="fibrosis_noael_loael_20240812.xlsx"/>
    <s v="7440-48-4"/>
    <m/>
    <s v="NTP"/>
    <m/>
    <x v="19"/>
    <x v="45"/>
    <x v="0"/>
    <s v="3 month"/>
    <s v="3 months"/>
    <x v="0"/>
    <x v="10"/>
    <s v="Mouse"/>
    <s v="B6C3F1"/>
    <s v="M"/>
    <n v="10"/>
    <s v="NA"/>
    <s v="NA"/>
    <s v="NA"/>
    <s v="mg/m3"/>
    <s v="N"/>
    <s v="N"/>
    <s v="N"/>
    <s v="N"/>
    <s v="Units conversion needed;"/>
    <s v=""/>
    <n v="10000"/>
    <s v=""/>
    <m/>
    <s v="band B"/>
    <m/>
    <x v="0"/>
    <x v="0"/>
  </r>
  <r>
    <n v="203"/>
    <x v="0"/>
    <s v="fibrosis_noael_loael_20240812.xlsx"/>
    <s v="7440-48-4"/>
    <m/>
    <s v="NTP"/>
    <m/>
    <x v="19"/>
    <x v="45"/>
    <x v="0"/>
    <s v="3 month"/>
    <s v="3 months"/>
    <x v="0"/>
    <x v="10"/>
    <s v="Rat"/>
    <s v="F 344/N"/>
    <s v="F"/>
    <n v="5"/>
    <s v="NA"/>
    <s v="NA"/>
    <s v="NA"/>
    <s v="mg/m3"/>
    <s v="N"/>
    <s v="N"/>
    <s v="N"/>
    <s v="N"/>
    <s v="Units conversion needed;"/>
    <s v=""/>
    <n v="5000"/>
    <s v=""/>
    <m/>
    <s v="band B"/>
    <m/>
    <x v="0"/>
    <x v="0"/>
  </r>
  <r>
    <n v="204"/>
    <x v="0"/>
    <s v="fibrosis_noael_loael_20240812.xlsx"/>
    <s v="7440-48-4"/>
    <m/>
    <s v="NTP"/>
    <m/>
    <x v="19"/>
    <x v="45"/>
    <x v="0"/>
    <s v="3 month"/>
    <s v="3 months"/>
    <x v="0"/>
    <x v="10"/>
    <s v="Rat"/>
    <s v="F 344/N"/>
    <s v="M"/>
    <n v="5"/>
    <s v="NA"/>
    <s v="NA"/>
    <s v="NA"/>
    <s v="mg/m3"/>
    <s v="N"/>
    <s v="N"/>
    <s v="N"/>
    <s v="N"/>
    <s v="Units conversion needed;"/>
    <s v=""/>
    <n v="5000"/>
    <s v=""/>
    <m/>
    <s v="band B"/>
    <m/>
    <x v="0"/>
    <x v="0"/>
  </r>
  <r>
    <n v="205"/>
    <x v="0"/>
    <s v="fibrosis_noael_loael_20240812.xlsx"/>
    <s v="7440-48-4"/>
    <m/>
    <s v="NTP"/>
    <m/>
    <x v="19"/>
    <x v="45"/>
    <x v="0"/>
    <s v="2 year"/>
    <s v="2 years"/>
    <x v="0"/>
    <x v="10"/>
    <s v="Mouse"/>
    <s v="B6C3F1"/>
    <s v="F"/>
    <n v="5"/>
    <s v="NA"/>
    <s v="NA"/>
    <s v="NA"/>
    <s v="mg/m3"/>
    <s v="N"/>
    <s v="N"/>
    <s v="N"/>
    <s v="N"/>
    <s v="Units conversion needed;"/>
    <s v=""/>
    <n v="5000"/>
    <s v=""/>
    <m/>
    <s v="band B"/>
    <m/>
    <x v="0"/>
    <x v="0"/>
  </r>
  <r>
    <n v="206"/>
    <x v="0"/>
    <s v="fibrosis_noael_loael_20240812.xlsx"/>
    <s v="7440-48-4"/>
    <m/>
    <s v="NTP"/>
    <m/>
    <x v="19"/>
    <x v="45"/>
    <x v="0"/>
    <s v="2 year"/>
    <s v="2 years"/>
    <x v="0"/>
    <x v="10"/>
    <s v="Mouse"/>
    <s v="B6C3F1"/>
    <s v="M"/>
    <n v="5"/>
    <s v="NA"/>
    <s v="NA"/>
    <s v="NA"/>
    <s v="mg/m3"/>
    <s v="N"/>
    <s v="N"/>
    <s v="N"/>
    <s v="N"/>
    <s v="Units conversion needed;"/>
    <s v=""/>
    <n v="5000"/>
    <s v=""/>
    <m/>
    <s v="band B"/>
    <m/>
    <x v="0"/>
    <x v="0"/>
  </r>
  <r>
    <n v="207"/>
    <x v="0"/>
    <s v="fibrosis_combined_pods"/>
    <s v="7440-48-4"/>
    <m/>
    <s v="NTP"/>
    <m/>
    <x v="19"/>
    <x v="45"/>
    <x v="0"/>
    <s v="2 year"/>
    <s v="2 years"/>
    <x v="0"/>
    <x v="10"/>
    <s v="Rat"/>
    <s v="F344/N"/>
    <s v="F"/>
    <n v="5"/>
    <s v="NA"/>
    <s v="NA"/>
    <s v="NA"/>
    <s v="mg/m3"/>
    <s v="N"/>
    <s v="N"/>
    <s v="N"/>
    <m/>
    <m/>
    <s v=""/>
    <n v="5000"/>
    <s v=""/>
    <m/>
    <m/>
    <m/>
    <x v="0"/>
    <x v="0"/>
  </r>
  <r>
    <n v="208"/>
    <x v="0"/>
    <s v="fibrosis_noael_loael_20240812.xlsx"/>
    <s v="7440-48-4"/>
    <m/>
    <s v="NTP"/>
    <m/>
    <x v="19"/>
    <x v="45"/>
    <x v="0"/>
    <s v="2 year"/>
    <s v="2 years"/>
    <x v="0"/>
    <x v="10"/>
    <s v="Rat"/>
    <s v="F344/N"/>
    <s v="M"/>
    <n v="5"/>
    <s v="NA"/>
    <s v="NA"/>
    <s v="NA"/>
    <s v="mg/m3"/>
    <s v="N"/>
    <s v="N"/>
    <s v="N"/>
    <s v="N"/>
    <s v="Units conversion needed;"/>
    <s v=""/>
    <n v="5000"/>
    <s v=""/>
    <m/>
    <s v="band B"/>
    <m/>
    <x v="0"/>
    <x v="0"/>
  </r>
  <r>
    <n v="209"/>
    <x v="1"/>
    <s v="fibrosis_combined_pods"/>
    <s v="BLASTINGSAND"/>
    <m/>
    <s v="NTP"/>
    <m/>
    <x v="31"/>
    <x v="46"/>
    <x v="0"/>
    <s v="2 week"/>
    <s v="2 weeks"/>
    <x v="0"/>
    <x v="10"/>
    <s v="Rat"/>
    <s v="F344/N"/>
    <s v="M"/>
    <s v="NA"/>
    <s v="NA"/>
    <s v="NA"/>
    <s v="NA"/>
    <s v="mg/m3"/>
    <s v="Y"/>
    <s v="Y"/>
    <s v="N"/>
    <m/>
    <m/>
    <s v=""/>
    <s v=""/>
    <s v=""/>
    <m/>
    <m/>
    <m/>
    <x v="7"/>
    <x v="1"/>
  </r>
  <r>
    <n v="210"/>
    <x v="0"/>
    <s v="fibrosis_combined_pods"/>
    <s v="BLASTINGSAND"/>
    <m/>
    <s v="NTP"/>
    <m/>
    <x v="31"/>
    <x v="46"/>
    <x v="0"/>
    <s v="39 week"/>
    <s v="39 weeks"/>
    <x v="0"/>
    <x v="10"/>
    <s v="Rat"/>
    <s v="HSD"/>
    <s v="M"/>
    <s v="NA"/>
    <n v="15"/>
    <n v="4.1954999999999999E-2"/>
    <s v="NA"/>
    <s v="mg/m3"/>
    <s v="N"/>
    <s v="N"/>
    <s v="Y"/>
    <m/>
    <m/>
    <s v=""/>
    <s v=""/>
    <n v="1500"/>
    <m/>
    <m/>
    <m/>
    <x v="1"/>
    <x v="0"/>
  </r>
  <r>
    <n v="211"/>
    <x v="1"/>
    <s v="fibrosis_combined_pods"/>
    <s v="COALSLAG"/>
    <m/>
    <s v="NTP"/>
    <m/>
    <x v="32"/>
    <x v="47"/>
    <x v="0"/>
    <s v="2 week"/>
    <s v="2 weeks"/>
    <x v="0"/>
    <x v="10"/>
    <s v="Rat"/>
    <s v="F 344/N"/>
    <s v="M"/>
    <s v="NA"/>
    <s v="NA"/>
    <s v="NA"/>
    <s v="NA"/>
    <s v="mg/m3"/>
    <s v="Y"/>
    <s v="Y"/>
    <s v="N"/>
    <m/>
    <m/>
    <s v=""/>
    <s v=""/>
    <s v=""/>
    <m/>
    <m/>
    <m/>
    <x v="7"/>
    <x v="1"/>
  </r>
  <r>
    <n v="212"/>
    <x v="1"/>
    <s v="fibrosis_combined_pods"/>
    <s v="CRUSHEDGLASS"/>
    <m/>
    <s v="NTP"/>
    <m/>
    <x v="33"/>
    <x v="48"/>
    <x v="0"/>
    <s v="2 week"/>
    <s v="2 weeks"/>
    <x v="0"/>
    <x v="10"/>
    <s v="Rat"/>
    <s v="F344/N"/>
    <s v="M"/>
    <s v="NA"/>
    <s v="NA"/>
    <s v="NA"/>
    <s v="NA"/>
    <s v="mg/m3"/>
    <s v="Y"/>
    <s v="Y"/>
    <s v="N"/>
    <m/>
    <m/>
    <s v=""/>
    <s v=""/>
    <s v=""/>
    <m/>
    <m/>
    <m/>
    <x v="7"/>
    <x v="1"/>
  </r>
  <r>
    <n v="213"/>
    <x v="1"/>
    <s v="fibrosis_combined_pods"/>
    <s v="GARNET"/>
    <m/>
    <s v="NTP"/>
    <m/>
    <x v="34"/>
    <x v="49"/>
    <x v="0"/>
    <s v="2 week"/>
    <s v="2 weeks"/>
    <x v="0"/>
    <x v="10"/>
    <s v="Rat"/>
    <s v="F 344/N"/>
    <s v="M"/>
    <s v="NA"/>
    <s v="NA"/>
    <s v="NA"/>
    <s v="NA"/>
    <s v="mg/m3"/>
    <s v="Y"/>
    <s v="Y"/>
    <s v="N"/>
    <m/>
    <m/>
    <s v=""/>
    <s v=""/>
    <s v=""/>
    <m/>
    <m/>
    <m/>
    <x v="7"/>
    <x v="1"/>
  </r>
  <r>
    <n v="214"/>
    <x v="0"/>
    <s v="fibrosis_combined_pods"/>
    <s v="HEMATITESPEC"/>
    <m/>
    <s v="NTP"/>
    <m/>
    <x v="35"/>
    <x v="50"/>
    <x v="0"/>
    <s v="39 week"/>
    <s v="39 weeks"/>
    <x v="0"/>
    <x v="10"/>
    <s v="Rat"/>
    <s v="HSD"/>
    <s v="M"/>
    <n v="15"/>
    <n v="30"/>
    <n v="14.2652"/>
    <n v="9.3435600000000001"/>
    <s v="mg/m3"/>
    <s v="N"/>
    <s v="N"/>
    <s v="N"/>
    <m/>
    <m/>
    <n v="9343.56"/>
    <n v="15000"/>
    <s v=""/>
    <m/>
    <m/>
    <m/>
    <x v="0"/>
    <x v="0"/>
  </r>
  <r>
    <n v="215"/>
    <x v="1"/>
    <s v="fibrosis_noael_loael_20240812.xlsx"/>
    <s v="L-MWNT-1020"/>
    <m/>
    <s v="NTP"/>
    <m/>
    <x v="36"/>
    <x v="51"/>
    <x v="1"/>
    <s v="30 day"/>
    <s v="30 days"/>
    <x v="0"/>
    <x v="10"/>
    <s v="Mouse"/>
    <s v="B6C3F1"/>
    <s v="F"/>
    <n v="10"/>
    <s v="NA"/>
    <s v="NA"/>
    <s v="NA"/>
    <s v="mg/m3"/>
    <s v="N"/>
    <s v="Y"/>
    <s v="N"/>
    <s v="N"/>
    <s v="Divide NOAEL or BMDL by 3;Units conversion needed;"/>
    <s v=""/>
    <n v="3333.3333333333335"/>
    <s v=""/>
    <m/>
    <s v="band B"/>
    <m/>
    <x v="0"/>
    <x v="0"/>
  </r>
  <r>
    <n v="216"/>
    <x v="1"/>
    <s v="fibrosis_noael_loael_20240812.xlsx"/>
    <s v="L-MWNT-1020"/>
    <m/>
    <s v="NTP"/>
    <m/>
    <x v="36"/>
    <x v="51"/>
    <x v="1"/>
    <s v="30 day"/>
    <s v="30 days"/>
    <x v="0"/>
    <x v="10"/>
    <s v="Mouse"/>
    <s v="B6C3F1"/>
    <s v="M"/>
    <n v="10"/>
    <s v="NA"/>
    <s v="NA"/>
    <s v="NA"/>
    <s v="mg/m3"/>
    <s v="N"/>
    <s v="Y"/>
    <s v="N"/>
    <s v="N"/>
    <s v="Divide NOAEL or BMDL by 3;Units conversion needed;"/>
    <s v=""/>
    <n v="3333.3333333333335"/>
    <s v=""/>
    <m/>
    <s v="band B"/>
    <m/>
    <x v="0"/>
    <x v="0"/>
  </r>
  <r>
    <n v="217"/>
    <x v="1"/>
    <s v="fibrosis_noael_loael_20240812.xlsx"/>
    <s v="L-MWNT-1020"/>
    <m/>
    <s v="NTP"/>
    <m/>
    <x v="36"/>
    <x v="51"/>
    <x v="1"/>
    <s v="30 day"/>
    <s v="30 days"/>
    <x v="0"/>
    <x v="10"/>
    <s v="Rat"/>
    <s v="HSD"/>
    <s v="M"/>
    <n v="10"/>
    <s v="NA"/>
    <s v="NA"/>
    <s v="NA"/>
    <s v="mg/m3"/>
    <s v="N"/>
    <s v="Y"/>
    <s v="N"/>
    <s v="N"/>
    <s v="Divide NOAEL or BMDL by 3;Units conversion needed;"/>
    <s v=""/>
    <n v="3333.3333333333335"/>
    <s v=""/>
    <m/>
    <s v="band B"/>
    <m/>
    <x v="0"/>
    <x v="0"/>
  </r>
  <r>
    <n v="218"/>
    <x v="1"/>
    <s v="fibrosis_noael_loael_20240812.xlsx"/>
    <s v="L-MWNT-1020"/>
    <m/>
    <s v="NTP"/>
    <m/>
    <x v="36"/>
    <x v="51"/>
    <x v="1"/>
    <s v="30 day"/>
    <s v="30 days"/>
    <x v="0"/>
    <x v="10"/>
    <s v="Rat"/>
    <s v="HSD"/>
    <s v="F"/>
    <n v="10"/>
    <s v="NA"/>
    <s v="NA"/>
    <s v="NA"/>
    <s v="mg/m3"/>
    <s v="N"/>
    <s v="Y"/>
    <s v="N"/>
    <s v="N"/>
    <s v="Divide NOAEL or BMDL by 3;Units conversion needed;"/>
    <s v=""/>
    <n v="3333.3333333333335"/>
    <s v=""/>
    <m/>
    <s v="band B"/>
    <m/>
    <x v="0"/>
    <x v="0"/>
  </r>
  <r>
    <n v="219"/>
    <x v="0"/>
    <s v="fibrosis_combined_pods"/>
    <s v="13983-17-0"/>
    <m/>
    <s v="NTP"/>
    <m/>
    <x v="37"/>
    <x v="52"/>
    <x v="0"/>
    <s v="1 year"/>
    <s v="1 year"/>
    <x v="0"/>
    <x v="10"/>
    <s v="Rat"/>
    <s v="F 344/N"/>
    <s v="M"/>
    <n v="10"/>
    <s v="NA"/>
    <s v="NA"/>
    <s v="NA"/>
    <s v="mg/m3"/>
    <s v="N"/>
    <s v="N"/>
    <s v="N"/>
    <m/>
    <m/>
    <s v=""/>
    <n v="10000"/>
    <s v=""/>
    <m/>
    <m/>
    <m/>
    <x v="0"/>
    <x v="0"/>
  </r>
  <r>
    <n v="220"/>
    <x v="0"/>
    <s v="fibrosis_combined_pods"/>
    <s v="13983-17-0"/>
    <m/>
    <s v="NTP"/>
    <m/>
    <x v="37"/>
    <x v="52"/>
    <x v="0"/>
    <s v="2 year"/>
    <s v="2 years"/>
    <x v="0"/>
    <x v="10"/>
    <s v="Rat"/>
    <s v="F 344/N"/>
    <s v="M"/>
    <n v="10"/>
    <s v="NA"/>
    <s v="NA"/>
    <s v="NA"/>
    <s v="mg/m3"/>
    <s v="N"/>
    <s v="N"/>
    <s v="N"/>
    <m/>
    <m/>
    <s v=""/>
    <n v="10000"/>
    <s v=""/>
    <m/>
    <m/>
    <m/>
    <x v="0"/>
    <x v="0"/>
  </r>
  <r>
    <n v="221"/>
    <x v="0"/>
    <s v="fibrosis_combined_pods"/>
    <s v="13983-17-0"/>
    <m/>
    <s v="NTP"/>
    <m/>
    <x v="37"/>
    <x v="52"/>
    <x v="0"/>
    <s v="2 year"/>
    <s v="2 years"/>
    <x v="0"/>
    <x v="10"/>
    <s v="Rat"/>
    <s v="F 344/N"/>
    <s v="M"/>
    <s v="NA"/>
    <n v="10"/>
    <n v="-99"/>
    <n v="-99"/>
    <s v="mg/m3"/>
    <s v="N"/>
    <s v="N"/>
    <s v="Y"/>
    <m/>
    <m/>
    <s v=""/>
    <s v=""/>
    <n v="1000"/>
    <m/>
    <m/>
    <m/>
    <x v="1"/>
    <x v="0"/>
  </r>
  <r>
    <n v="222"/>
    <x v="1"/>
    <s v="NTP_infl_noael_loael"/>
    <s v="10026-24-1"/>
    <m/>
    <s v="NTP"/>
    <m/>
    <x v="19"/>
    <x v="30"/>
    <x v="0"/>
    <s v="2 year"/>
    <s v="2 years"/>
    <x v="0"/>
    <x v="11"/>
    <s v="Rat"/>
    <s v="F 344/N"/>
    <s v="M"/>
    <m/>
    <n v="0.3"/>
    <n v="5.6230100000000002E-11"/>
    <m/>
    <s v="mg/m3"/>
    <s v="N"/>
    <s v="N"/>
    <m/>
    <m/>
    <m/>
    <s v="NA"/>
    <s v="NA"/>
    <n v="30"/>
    <m/>
    <m/>
    <m/>
    <x v="4"/>
    <x v="0"/>
  </r>
  <r>
    <n v="223"/>
    <x v="1"/>
    <s v="NTP_infl_noael_loael"/>
    <s v="22398-80-7"/>
    <m/>
    <s v="NTP"/>
    <m/>
    <x v="27"/>
    <x v="41"/>
    <x v="0"/>
    <s v="2 year"/>
    <s v="2 years"/>
    <x v="0"/>
    <x v="11"/>
    <s v="Rat"/>
    <s v="F 344/N"/>
    <s v="F"/>
    <m/>
    <n v="0.03"/>
    <n v="1.6672900000000001E-4"/>
    <n v="3.8261399999999999E-5"/>
    <s v="mg/m3"/>
    <s v="N"/>
    <s v="N"/>
    <m/>
    <m/>
    <m/>
    <n v="3.8261400000000001E-2"/>
    <s v="NA"/>
    <n v="3"/>
    <m/>
    <m/>
    <m/>
    <x v="4"/>
    <x v="0"/>
  </r>
  <r>
    <n v="224"/>
    <x v="1"/>
    <s v="NTP_infl_noael_loael"/>
    <s v="1303-00-0"/>
    <m/>
    <s v="NTP"/>
    <m/>
    <x v="21"/>
    <x v="34"/>
    <x v="0"/>
    <s v="2 year"/>
    <s v="2 years"/>
    <x v="0"/>
    <x v="11"/>
    <s v="Rat"/>
    <s v="F 344/N"/>
    <s v="F"/>
    <m/>
    <n v="0.01"/>
    <n v="1.90185E-4"/>
    <n v="7.6456899999999996E-5"/>
    <s v="mg/m3"/>
    <s v="N"/>
    <s v="N"/>
    <m/>
    <m/>
    <m/>
    <n v="7.6456899999999994E-2"/>
    <s v="NA"/>
    <n v="1"/>
    <m/>
    <m/>
    <m/>
    <x v="4"/>
    <x v="0"/>
  </r>
  <r>
    <n v="225"/>
    <x v="1"/>
    <s v="NTP_infl_noael_loael"/>
    <s v="22398-80-7"/>
    <m/>
    <s v="NTP"/>
    <m/>
    <x v="27"/>
    <x v="41"/>
    <x v="0"/>
    <s v="2 year"/>
    <s v="2 years"/>
    <x v="0"/>
    <x v="11"/>
    <s v="Rat"/>
    <s v="F 344/N"/>
    <s v="M"/>
    <m/>
    <n v="0.03"/>
    <n v="1.9249100000000001E-4"/>
    <n v="3.1486799999999999E-9"/>
    <s v="mg/m3"/>
    <s v="N"/>
    <s v="N"/>
    <m/>
    <m/>
    <m/>
    <n v="3.1486799999999999E-6"/>
    <s v="NA"/>
    <n v="3"/>
    <m/>
    <m/>
    <m/>
    <x v="4"/>
    <x v="0"/>
  </r>
  <r>
    <n v="226"/>
    <x v="0"/>
    <s v="NTP_infl_noael_loael"/>
    <s v="22398-80-7"/>
    <m/>
    <s v="NTP"/>
    <m/>
    <x v="27"/>
    <x v="41"/>
    <x v="0"/>
    <s v="3 month"/>
    <s v="3 months"/>
    <x v="0"/>
    <x v="11"/>
    <s v="Rat"/>
    <s v="F 344/N"/>
    <s v="M"/>
    <m/>
    <n v="1"/>
    <n v="1.9372399999999899E-4"/>
    <n v="4.5750800000000002E-7"/>
    <s v="mg/m3"/>
    <s v="N"/>
    <s v="N"/>
    <m/>
    <m/>
    <m/>
    <n v="4.5750800000000002E-4"/>
    <s v="NA"/>
    <n v="100"/>
    <m/>
    <m/>
    <m/>
    <x v="4"/>
    <x v="0"/>
  </r>
  <r>
    <n v="227"/>
    <x v="0"/>
    <s v="NTP_infl_noael_loael"/>
    <s v="22398-80-7"/>
    <m/>
    <s v="NTP"/>
    <m/>
    <x v="27"/>
    <x v="41"/>
    <x v="0"/>
    <s v="3 month"/>
    <s v="3 months"/>
    <x v="0"/>
    <x v="11"/>
    <s v="Rat"/>
    <s v="F 344/N"/>
    <s v="F"/>
    <m/>
    <n v="1"/>
    <n v="2.8990100000000002E-4"/>
    <n v="5.2946999999999999E-7"/>
    <s v="mg/m3"/>
    <s v="N"/>
    <s v="N"/>
    <m/>
    <m/>
    <m/>
    <n v="5.2946999999999998E-4"/>
    <s v="NA"/>
    <n v="100"/>
    <m/>
    <m/>
    <m/>
    <x v="4"/>
    <x v="0"/>
  </r>
  <r>
    <n v="228"/>
    <x v="1"/>
    <s v="NTP_infl_noael_loael"/>
    <s v="1303-00-0"/>
    <m/>
    <s v="NTP"/>
    <m/>
    <x v="21"/>
    <x v="34"/>
    <x v="0"/>
    <s v="2 year"/>
    <s v="2 years"/>
    <x v="0"/>
    <x v="11"/>
    <s v="Rat"/>
    <s v="F 344/N"/>
    <s v="M"/>
    <m/>
    <n v="0.01"/>
    <n v="5.5185399999999898E-4"/>
    <n v="4.0349100000000002E-4"/>
    <s v="mg/m3"/>
    <s v="N"/>
    <s v="N"/>
    <m/>
    <m/>
    <m/>
    <n v="0.40349100000000004"/>
    <s v="NA"/>
    <n v="1"/>
    <m/>
    <m/>
    <m/>
    <x v="4"/>
    <x v="0"/>
  </r>
  <r>
    <n v="229"/>
    <x v="0"/>
    <s v="NTP_infl_noael_loael"/>
    <s v="22398-80-7"/>
    <m/>
    <s v="NTP"/>
    <m/>
    <x v="27"/>
    <x v="41"/>
    <x v="0"/>
    <s v="3 month"/>
    <s v="3 months"/>
    <x v="0"/>
    <x v="11"/>
    <s v="Mouse"/>
    <s v="B6C3F1"/>
    <s v="F"/>
    <m/>
    <n v="1"/>
    <n v="8.5297900000000002E-4"/>
    <n v="2.6008900000000002E-4"/>
    <s v="mg/m3"/>
    <s v="N"/>
    <s v="N"/>
    <m/>
    <m/>
    <m/>
    <n v="0.26008900000000001"/>
    <s v="NA"/>
    <n v="100"/>
    <m/>
    <m/>
    <m/>
    <x v="4"/>
    <x v="0"/>
  </r>
  <r>
    <n v="230"/>
    <x v="0"/>
    <s v="NTP_infl_noael_loael"/>
    <s v="7440-48-4"/>
    <m/>
    <s v="NTP"/>
    <m/>
    <x v="19"/>
    <x v="45"/>
    <x v="0"/>
    <s v="3 month"/>
    <s v="3 months"/>
    <x v="0"/>
    <x v="11"/>
    <s v="Rat"/>
    <s v="F 344/N"/>
    <s v="M"/>
    <m/>
    <n v="0.625"/>
    <n v="1.6487699999999899E-3"/>
    <n v="8.6166600000000006E-6"/>
    <s v="mg/m3"/>
    <s v="N"/>
    <s v="N"/>
    <m/>
    <m/>
    <m/>
    <n v="8.6166599999999999E-3"/>
    <s v="NA"/>
    <n v="62.5"/>
    <m/>
    <m/>
    <m/>
    <x v="4"/>
    <x v="0"/>
  </r>
  <r>
    <n v="231"/>
    <x v="1"/>
    <s v="NTP_infl_noael_loael"/>
    <s v="10026-24-1"/>
    <m/>
    <s v="NTP"/>
    <m/>
    <x v="19"/>
    <x v="30"/>
    <x v="0"/>
    <s v="2 year"/>
    <s v="2 years"/>
    <x v="0"/>
    <x v="11"/>
    <s v="Rat"/>
    <s v="F 344/N"/>
    <s v="F"/>
    <m/>
    <n v="0.3"/>
    <n v="2.3062E-3"/>
    <n v="7.2081800000000002E-4"/>
    <s v="mg/m3"/>
    <s v="N"/>
    <s v="N"/>
    <m/>
    <m/>
    <m/>
    <n v="0.72081800000000007"/>
    <s v="NA"/>
    <n v="30"/>
    <m/>
    <m/>
    <m/>
    <x v="4"/>
    <x v="0"/>
  </r>
  <r>
    <n v="232"/>
    <x v="1"/>
    <s v="NTP_infl_noael_loael"/>
    <s v="7440-48-4"/>
    <m/>
    <s v="NTP"/>
    <m/>
    <x v="19"/>
    <x v="45"/>
    <x v="0"/>
    <s v="2 year"/>
    <s v="2 years"/>
    <x v="0"/>
    <x v="11"/>
    <s v="Rat"/>
    <s v="F344/N Tac"/>
    <s v="F"/>
    <m/>
    <n v="1.25"/>
    <n v="3.9476900000000002E-3"/>
    <n v="8.4923E-6"/>
    <s v="mg/m3"/>
    <s v="N"/>
    <s v="N"/>
    <m/>
    <m/>
    <m/>
    <n v="8.4922999999999995E-3"/>
    <s v="NA"/>
    <n v="125"/>
    <m/>
    <m/>
    <m/>
    <x v="4"/>
    <x v="0"/>
  </r>
  <r>
    <n v="233"/>
    <x v="1"/>
    <s v="NTP_infl_noael_loael"/>
    <s v="7440-48-4"/>
    <m/>
    <s v="NTP"/>
    <m/>
    <x v="19"/>
    <x v="45"/>
    <x v="0"/>
    <s v="2 year"/>
    <s v="2 years"/>
    <x v="0"/>
    <x v="11"/>
    <s v="Rat"/>
    <s v="F344/N Tac"/>
    <s v="M"/>
    <m/>
    <n v="1.25"/>
    <n v="3.9581E-3"/>
    <n v="9.2373200000000002E-6"/>
    <s v="mg/m3"/>
    <s v="N"/>
    <s v="N"/>
    <m/>
    <m/>
    <m/>
    <n v="9.2373200000000003E-3"/>
    <s v="NA"/>
    <n v="125"/>
    <m/>
    <m/>
    <m/>
    <x v="4"/>
    <x v="0"/>
  </r>
  <r>
    <n v="234"/>
    <x v="0"/>
    <s v="NTP_infl_noael_loael"/>
    <s v="7440-48-4"/>
    <m/>
    <s v="NTP"/>
    <m/>
    <x v="19"/>
    <x v="45"/>
    <x v="0"/>
    <s v="3 month"/>
    <s v="3 months"/>
    <x v="0"/>
    <x v="11"/>
    <s v="Rat"/>
    <s v="F 344/N"/>
    <s v="F"/>
    <m/>
    <n v="0.625"/>
    <n v="6.2520400000000004E-3"/>
    <n v="6.0286000000000002E-6"/>
    <s v="mg/m3"/>
    <s v="N"/>
    <s v="N"/>
    <m/>
    <m/>
    <m/>
    <n v="6.0286000000000003E-3"/>
    <s v="NA"/>
    <n v="62.5"/>
    <m/>
    <m/>
    <m/>
    <x v="4"/>
    <x v="0"/>
  </r>
  <r>
    <n v="235"/>
    <x v="1"/>
    <s v="NTP_infl_noael_loael"/>
    <s v="1313-99-1"/>
    <m/>
    <s v="NTP"/>
    <s v="Y"/>
    <x v="20"/>
    <x v="37"/>
    <x v="0"/>
    <s v="2 year"/>
    <s v="2 years"/>
    <x v="0"/>
    <x v="11"/>
    <s v="Rat"/>
    <s v="F 344/N"/>
    <s v="M"/>
    <m/>
    <n v="0.62"/>
    <n v="7.8786299999999906E-3"/>
    <m/>
    <s v="mg/m3"/>
    <s v="N"/>
    <s v="N"/>
    <m/>
    <m/>
    <m/>
    <s v="NA"/>
    <s v="NA"/>
    <n v="62"/>
    <m/>
    <m/>
    <m/>
    <x v="3"/>
    <x v="0"/>
  </r>
  <r>
    <n v="236"/>
    <x v="0"/>
    <s v="NTP_infl_noael_loael"/>
    <s v="22398-80-7"/>
    <m/>
    <s v="NTP"/>
    <m/>
    <x v="27"/>
    <x v="41"/>
    <x v="0"/>
    <s v="3 month"/>
    <s v="3 months"/>
    <x v="0"/>
    <x v="11"/>
    <s v="Mouse"/>
    <s v="B6C3F1"/>
    <s v="M"/>
    <m/>
    <n v="1"/>
    <n v="1.01692999999999E-2"/>
    <n v="1.8431000000000001E-3"/>
    <s v="mg/m3"/>
    <s v="N"/>
    <s v="N"/>
    <m/>
    <m/>
    <m/>
    <n v="1.8431000000000002"/>
    <s v="NA"/>
    <n v="100"/>
    <m/>
    <m/>
    <m/>
    <x v="4"/>
    <x v="0"/>
  </r>
  <r>
    <n v="237"/>
    <x v="1"/>
    <s v="NTP_infl_noael_loael"/>
    <s v="12035-72-2"/>
    <m/>
    <s v="NTP"/>
    <m/>
    <x v="20"/>
    <x v="33"/>
    <x v="0"/>
    <s v="2 year"/>
    <s v="2 years"/>
    <x v="0"/>
    <x v="11"/>
    <s v="Mouse"/>
    <s v="B6C3F1"/>
    <s v="M"/>
    <m/>
    <n v="0.6"/>
    <n v="1.06351999999999E-2"/>
    <n v="6.1741799999999996E-3"/>
    <s v="mg/m3"/>
    <s v="N"/>
    <s v="N"/>
    <m/>
    <m/>
    <m/>
    <n v="6.1741799999999998"/>
    <s v="NA"/>
    <n v="60"/>
    <m/>
    <m/>
    <m/>
    <x v="4"/>
    <x v="0"/>
  </r>
  <r>
    <n v="238"/>
    <x v="1"/>
    <s v="NTP_infl_noael_loael"/>
    <s v="1309-64-4"/>
    <m/>
    <s v="NTP"/>
    <m/>
    <x v="22"/>
    <x v="35"/>
    <x v="0"/>
    <s v="2 year"/>
    <s v="2 years"/>
    <x v="0"/>
    <x v="11"/>
    <s v="Mouse"/>
    <s v="B6C3F1"/>
    <s v="F"/>
    <m/>
    <n v="3"/>
    <n v="1.8288100000000002E-2"/>
    <m/>
    <s v="mg/m3"/>
    <s v="N"/>
    <s v="N"/>
    <m/>
    <m/>
    <m/>
    <s v="NA"/>
    <s v="NA"/>
    <n v="300"/>
    <m/>
    <m/>
    <m/>
    <x v="3"/>
    <x v="0"/>
  </r>
  <r>
    <n v="239"/>
    <x v="1"/>
    <s v="NTP_infl_noael_loael"/>
    <s v="1309-64-4"/>
    <m/>
    <s v="NTP"/>
    <m/>
    <x v="22"/>
    <x v="35"/>
    <x v="0"/>
    <s v="2 year"/>
    <s v="2 years"/>
    <x v="0"/>
    <x v="11"/>
    <s v="Rat"/>
    <s v="Wistar Han"/>
    <s v="M"/>
    <m/>
    <n v="3"/>
    <n v="2.7424799999999899E-2"/>
    <m/>
    <s v="mg/m3"/>
    <s v="N"/>
    <s v="N"/>
    <m/>
    <m/>
    <m/>
    <s v="NA"/>
    <s v="NA"/>
    <n v="300"/>
    <m/>
    <m/>
    <m/>
    <x v="3"/>
    <x v="0"/>
  </r>
  <r>
    <n v="240"/>
    <x v="1"/>
    <s v="NTP_infl_noael_loael"/>
    <s v="1309-64-4"/>
    <m/>
    <s v="NTP"/>
    <m/>
    <x v="22"/>
    <x v="35"/>
    <x v="0"/>
    <s v="2 year"/>
    <s v="2 years"/>
    <x v="0"/>
    <x v="11"/>
    <s v="Rat"/>
    <s v="Wistar Han"/>
    <s v="F"/>
    <m/>
    <n v="3"/>
    <n v="3.21848E-2"/>
    <m/>
    <s v="mg/m3"/>
    <s v="N"/>
    <s v="N"/>
    <m/>
    <m/>
    <m/>
    <s v="NA"/>
    <s v="NA"/>
    <n v="300"/>
    <m/>
    <m/>
    <m/>
    <x v="3"/>
    <x v="0"/>
  </r>
  <r>
    <n v="241"/>
    <x v="1"/>
    <s v="NTP_infl_noael_loael"/>
    <s v="1314-62-1"/>
    <m/>
    <s v="NTP"/>
    <m/>
    <x v="24"/>
    <x v="38"/>
    <x v="0"/>
    <s v="2 year"/>
    <s v="2 years"/>
    <x v="0"/>
    <x v="11"/>
    <s v="Mouse"/>
    <s v="B6C3F1"/>
    <s v="M"/>
    <m/>
    <n v="1"/>
    <n v="3.3184499999999902E-2"/>
    <n v="1.98511E-2"/>
    <s v="mg/m3"/>
    <s v="N"/>
    <s v="N"/>
    <m/>
    <m/>
    <m/>
    <n v="19.851099999999999"/>
    <s v="NA"/>
    <n v="100"/>
    <m/>
    <m/>
    <m/>
    <x v="4"/>
    <x v="0"/>
  </r>
  <r>
    <n v="242"/>
    <x v="1"/>
    <s v="NTP_infl_noael_loael"/>
    <s v="12035-72-2"/>
    <m/>
    <s v="NTP"/>
    <m/>
    <x v="20"/>
    <x v="33"/>
    <x v="0"/>
    <s v="2 year"/>
    <s v="2 years"/>
    <x v="0"/>
    <x v="11"/>
    <s v="Mouse"/>
    <s v="B6C3F1"/>
    <s v="F"/>
    <m/>
    <n v="0.6"/>
    <n v="4.21611E-2"/>
    <n v="3.4030600000000001E-2"/>
    <s v="mg/m3"/>
    <s v="N"/>
    <s v="N"/>
    <m/>
    <m/>
    <m/>
    <n v="34.0306"/>
    <s v="NA"/>
    <n v="60"/>
    <m/>
    <m/>
    <m/>
    <x v="3"/>
    <x v="0"/>
  </r>
  <r>
    <n v="243"/>
    <x v="1"/>
    <s v="NTP_infl_noael_loael"/>
    <s v="BLASTINGSAND"/>
    <m/>
    <s v="NTP"/>
    <m/>
    <x v="31"/>
    <x v="46"/>
    <x v="0"/>
    <s v="39 week"/>
    <s v="39 weeks"/>
    <x v="0"/>
    <x v="11"/>
    <s v="Rat"/>
    <s v="HSD"/>
    <s v="M"/>
    <m/>
    <n v="15"/>
    <n v="9.6656500000000006E-2"/>
    <m/>
    <s v="mg/m3"/>
    <s v="N"/>
    <s v="N"/>
    <m/>
    <m/>
    <m/>
    <s v="NA"/>
    <s v="NA"/>
    <n v="1500"/>
    <m/>
    <m/>
    <m/>
    <x v="1"/>
    <x v="0"/>
  </r>
  <r>
    <n v="244"/>
    <x v="1"/>
    <s v="NTP_infl_noael_loael"/>
    <s v="1313-99-1"/>
    <m/>
    <s v="NTP"/>
    <s v="Y"/>
    <x v="20"/>
    <x v="37"/>
    <x v="0"/>
    <s v="2 year"/>
    <s v="2 years"/>
    <x v="0"/>
    <x v="11"/>
    <s v="Mouse"/>
    <s v="B6C3F1"/>
    <s v="F"/>
    <m/>
    <n v="1.25"/>
    <n v="0.100381"/>
    <n v="7.0837700000000003E-2"/>
    <s v="mg/m3"/>
    <s v="N"/>
    <s v="N"/>
    <m/>
    <m/>
    <m/>
    <n v="70.837699999999998"/>
    <s v="NA"/>
    <n v="125"/>
    <m/>
    <m/>
    <m/>
    <x v="3"/>
    <x v="0"/>
  </r>
  <r>
    <n v="245"/>
    <x v="0"/>
    <s v="NTP_infl_noael_loael"/>
    <s v="L-MWNT-1020"/>
    <m/>
    <s v="NTP"/>
    <m/>
    <x v="36"/>
    <x v="51"/>
    <x v="1"/>
    <s v="30 day"/>
    <s v="30 days"/>
    <x v="0"/>
    <x v="11"/>
    <s v="Rat"/>
    <s v="HSD"/>
    <s v="F"/>
    <n v="0.3"/>
    <n v="1"/>
    <n v="0.27642800000000001"/>
    <n v="0.19084999999999999"/>
    <s v="mg/m3"/>
    <s v="N"/>
    <s v="Y"/>
    <m/>
    <m/>
    <m/>
    <n v="63.616666666666667"/>
    <n v="99.999999999999986"/>
    <n v="33.333333333333336"/>
    <m/>
    <m/>
    <m/>
    <x v="3"/>
    <x v="0"/>
  </r>
  <r>
    <n v="246"/>
    <x v="1"/>
    <s v="NTP_infl_noael_loael"/>
    <s v="10101-97-0"/>
    <m/>
    <s v="NTP"/>
    <m/>
    <x v="20"/>
    <x v="31"/>
    <x v="0"/>
    <s v="2 year"/>
    <s v="2 years"/>
    <x v="0"/>
    <x v="11"/>
    <s v="Mouse"/>
    <s v="B6C3F1"/>
    <s v="F"/>
    <m/>
    <n v="0.25"/>
    <n v="0.30990200000000001"/>
    <n v="0.26694600000000002"/>
    <s v="mg/m3"/>
    <s v="N"/>
    <s v="N"/>
    <m/>
    <m/>
    <m/>
    <n v="266.94600000000003"/>
    <s v="NA"/>
    <n v="25"/>
    <m/>
    <m/>
    <m/>
    <x v="3"/>
    <x v="0"/>
  </r>
  <r>
    <n v="247"/>
    <x v="1"/>
    <s v="NTP_infl_noael_loael"/>
    <s v="1303-00-0"/>
    <m/>
    <s v="NTP"/>
    <m/>
    <x v="21"/>
    <x v="34"/>
    <x v="0"/>
    <s v="2 year"/>
    <s v="2 years"/>
    <x v="0"/>
    <x v="11"/>
    <s v="Mouse"/>
    <s v="B6C3F1"/>
    <s v="F"/>
    <n v="0.1"/>
    <n v="0.5"/>
    <n v="0.31356099999999898"/>
    <n v="0.24712000000000001"/>
    <s v="mg/m3"/>
    <s v="N"/>
    <s v="N"/>
    <m/>
    <m/>
    <m/>
    <n v="247.12"/>
    <n v="100"/>
    <n v="50"/>
    <m/>
    <m/>
    <m/>
    <x v="3"/>
    <x v="0"/>
  </r>
  <r>
    <n v="248"/>
    <x v="1"/>
    <s v="NTP_infl_noael_loael"/>
    <s v="1313-99-1"/>
    <m/>
    <s v="NTP"/>
    <s v="Y"/>
    <x v="20"/>
    <x v="37"/>
    <x v="0"/>
    <s v="2 year"/>
    <s v="2 years"/>
    <x v="0"/>
    <x v="11"/>
    <s v="Mouse"/>
    <s v="B6C3F1"/>
    <s v="M"/>
    <m/>
    <n v="1.25"/>
    <n v="0.345575999999999"/>
    <n v="0.29385899999999998"/>
    <s v="mg/m3"/>
    <s v="N"/>
    <s v="N"/>
    <m/>
    <m/>
    <m/>
    <n v="293.85899999999998"/>
    <s v="NA"/>
    <n v="125"/>
    <m/>
    <m/>
    <m/>
    <x v="3"/>
    <x v="0"/>
  </r>
  <r>
    <n v="249"/>
    <x v="1"/>
    <s v="NTP_infl_noael_loael"/>
    <s v="1303-00-0"/>
    <m/>
    <s v="NTP"/>
    <m/>
    <x v="21"/>
    <x v="34"/>
    <x v="0"/>
    <s v="2 year"/>
    <s v="2 years"/>
    <x v="0"/>
    <x v="11"/>
    <s v="Mouse"/>
    <s v="B6C3F1"/>
    <s v="M"/>
    <n v="0.1"/>
    <n v="0.5"/>
    <n v="0.365734"/>
    <n v="0.30688700000000002"/>
    <s v="mg/m3"/>
    <s v="N"/>
    <s v="N"/>
    <m/>
    <m/>
    <m/>
    <n v="306.887"/>
    <n v="100"/>
    <n v="50"/>
    <m/>
    <m/>
    <m/>
    <x v="3"/>
    <x v="0"/>
  </r>
  <r>
    <n v="250"/>
    <x v="1"/>
    <s v="NTP_infl_noael_loael"/>
    <s v="1314-62-1"/>
    <m/>
    <s v="NTP"/>
    <m/>
    <x v="24"/>
    <x v="38"/>
    <x v="0"/>
    <s v="2 year"/>
    <s v="2 years"/>
    <x v="0"/>
    <x v="11"/>
    <s v="Rat"/>
    <s v="F 344/N"/>
    <s v="M"/>
    <n v="0.5"/>
    <n v="1"/>
    <n v="0.40507500000000002"/>
    <n v="0.34647699999999998"/>
    <s v="mg/m3"/>
    <s v="N"/>
    <s v="N"/>
    <m/>
    <m/>
    <m/>
    <n v="346.47699999999998"/>
    <n v="500"/>
    <n v="100"/>
    <m/>
    <m/>
    <m/>
    <x v="1"/>
    <x v="0"/>
  </r>
  <r>
    <n v="251"/>
    <x v="0"/>
    <s v="NTP_infl_noael_loael"/>
    <s v="L-MWNT-1020"/>
    <m/>
    <s v="NTP"/>
    <m/>
    <x v="36"/>
    <x v="51"/>
    <x v="1"/>
    <s v="30 day"/>
    <s v="30 days"/>
    <x v="0"/>
    <x v="11"/>
    <s v="Rat"/>
    <s v="HSD"/>
    <s v="M"/>
    <n v="0.3"/>
    <n v="1"/>
    <n v="0.446828"/>
    <n v="0.24806300000000001"/>
    <s v="mg/m3"/>
    <s v="N"/>
    <s v="Y"/>
    <m/>
    <m/>
    <m/>
    <n v="82.687666666666672"/>
    <n v="99.999999999999986"/>
    <n v="33.333333333333336"/>
    <m/>
    <m/>
    <m/>
    <x v="3"/>
    <x v="0"/>
  </r>
  <r>
    <n v="252"/>
    <x v="1"/>
    <s v="NTP_infl_noael_loael"/>
    <s v="1313-99-1"/>
    <m/>
    <s v="NTP"/>
    <s v="Y"/>
    <x v="20"/>
    <x v="37"/>
    <x v="0"/>
    <s v="2 year"/>
    <s v="2 years"/>
    <x v="0"/>
    <x v="11"/>
    <s v="Rat"/>
    <s v="F 344/N"/>
    <s v="F"/>
    <m/>
    <n v="0.62"/>
    <n v="0.464808"/>
    <n v="3.9022900000000002E-4"/>
    <s v="mg/m3"/>
    <s v="N"/>
    <s v="N"/>
    <m/>
    <m/>
    <m/>
    <n v="0.39022900000000005"/>
    <s v="NA"/>
    <n v="62"/>
    <m/>
    <m/>
    <m/>
    <x v="4"/>
    <x v="0"/>
  </r>
  <r>
    <n v="253"/>
    <x v="1"/>
    <s v="NTP_infl_noael_loael"/>
    <s v="10101-97-0"/>
    <m/>
    <s v="NTP"/>
    <m/>
    <x v="20"/>
    <x v="31"/>
    <x v="0"/>
    <s v="2 year"/>
    <s v="2 years"/>
    <x v="0"/>
    <x v="11"/>
    <s v="Mouse"/>
    <s v="B6C3F1"/>
    <s v="M"/>
    <n v="0.5"/>
    <n v="1"/>
    <n v="0.47326699999999899"/>
    <n v="0.40687800000000002"/>
    <s v="mg/m3"/>
    <s v="N"/>
    <s v="N"/>
    <m/>
    <m/>
    <m/>
    <n v="406.87800000000004"/>
    <n v="500"/>
    <n v="100"/>
    <m/>
    <m/>
    <m/>
    <x v="1"/>
    <x v="0"/>
  </r>
  <r>
    <n v="254"/>
    <x v="1"/>
    <s v="NTP_infl_noael_loael"/>
    <s v="1309-64-4"/>
    <m/>
    <s v="NTP"/>
    <m/>
    <x v="22"/>
    <x v="35"/>
    <x v="0"/>
    <s v="2 year"/>
    <s v="2 years"/>
    <x v="0"/>
    <x v="11"/>
    <s v="Mouse"/>
    <s v="B6C3F1"/>
    <s v="M"/>
    <m/>
    <n v="3"/>
    <n v="0.49371399999999899"/>
    <n v="0.31303599999999998"/>
    <s v="mg/m3"/>
    <s v="N"/>
    <s v="N"/>
    <m/>
    <m/>
    <m/>
    <n v="313.036"/>
    <s v="NA"/>
    <n v="300"/>
    <m/>
    <m/>
    <m/>
    <x v="1"/>
    <x v="0"/>
  </r>
  <r>
    <n v="255"/>
    <x v="1"/>
    <s v="NTP_infl_noael_loael"/>
    <s v="14807-96-6"/>
    <m/>
    <s v="NTP"/>
    <m/>
    <x v="26"/>
    <x v="40"/>
    <x v="0"/>
    <s v="2 year"/>
    <s v="2 years"/>
    <x v="0"/>
    <x v="11"/>
    <s v="Mouse"/>
    <s v="B6C3F1"/>
    <s v="F"/>
    <m/>
    <n v="6"/>
    <n v="0.51558899999999896"/>
    <n v="0.348026"/>
    <s v="mg/m3"/>
    <s v="N"/>
    <s v="N"/>
    <m/>
    <m/>
    <m/>
    <n v="348.02600000000001"/>
    <s v="NA"/>
    <n v="600"/>
    <m/>
    <m/>
    <m/>
    <x v="1"/>
    <x v="0"/>
  </r>
  <r>
    <n v="256"/>
    <x v="1"/>
    <s v="NTP_infl_noael_loael"/>
    <s v="14807-96-6"/>
    <m/>
    <s v="NTP"/>
    <m/>
    <x v="26"/>
    <x v="40"/>
    <x v="0"/>
    <s v="2 year"/>
    <s v="2 years"/>
    <x v="0"/>
    <x v="11"/>
    <s v="Rat"/>
    <s v="F 344/N"/>
    <s v="F"/>
    <m/>
    <n v="6"/>
    <n v="0.88295199999999896"/>
    <n v="0.57178099999999998"/>
    <s v="mg/m3"/>
    <s v="N"/>
    <s v="N"/>
    <m/>
    <m/>
    <m/>
    <n v="571.78099999999995"/>
    <s v="NA"/>
    <n v="600"/>
    <m/>
    <m/>
    <m/>
    <x v="1"/>
    <x v="0"/>
  </r>
  <r>
    <n v="257"/>
    <x v="0"/>
    <s v="NTP_infl_noael_loael"/>
    <s v="L-MWNT-1020"/>
    <m/>
    <s v="NTP"/>
    <m/>
    <x v="36"/>
    <x v="51"/>
    <x v="1"/>
    <s v="30 day"/>
    <s v="30 days"/>
    <x v="0"/>
    <x v="11"/>
    <s v="Mouse"/>
    <s v="B6C3F1"/>
    <s v="M"/>
    <m/>
    <n v="0.1"/>
    <n v="0.888737"/>
    <n v="0.27964099999999997"/>
    <s v="mg/m3"/>
    <s v="N"/>
    <s v="Y"/>
    <m/>
    <m/>
    <m/>
    <n v="93.213666666666654"/>
    <s v="NA"/>
    <n v="3.3333333333333335"/>
    <m/>
    <m/>
    <m/>
    <x v="3"/>
    <x v="0"/>
  </r>
  <r>
    <n v="258"/>
    <x v="0"/>
    <s v="NTP_infl_noael_loael"/>
    <s v="1314-62-1"/>
    <m/>
    <s v="NTP"/>
    <m/>
    <x v="24"/>
    <x v="38"/>
    <x v="0"/>
    <s v="3 month"/>
    <s v="3 months"/>
    <x v="0"/>
    <x v="11"/>
    <s v="Mouse"/>
    <s v="B6C3F1"/>
    <s v="F"/>
    <n v="1"/>
    <n v="2"/>
    <n v="0.89881800000000001"/>
    <n v="0.28163899999999997"/>
    <s v="mg/m3"/>
    <s v="N"/>
    <s v="N"/>
    <m/>
    <m/>
    <m/>
    <n v="281.63899999999995"/>
    <n v="1000"/>
    <n v="200"/>
    <m/>
    <m/>
    <m/>
    <x v="3"/>
    <x v="0"/>
  </r>
  <r>
    <n v="259"/>
    <x v="0"/>
    <s v="NTP_infl_noael_loael"/>
    <s v="L-MWNT-1020"/>
    <m/>
    <s v="NTP"/>
    <m/>
    <x v="36"/>
    <x v="51"/>
    <x v="1"/>
    <s v="30 day"/>
    <s v="30 days"/>
    <x v="0"/>
    <x v="11"/>
    <s v="Mouse"/>
    <s v="B6C3F1"/>
    <s v="F"/>
    <m/>
    <n v="0.1"/>
    <n v="0.90525199999999895"/>
    <n v="0.41188799999999998"/>
    <s v="mg/m3"/>
    <s v="N"/>
    <s v="Y"/>
    <m/>
    <m/>
    <m/>
    <n v="137.29599999999999"/>
    <s v="NA"/>
    <n v="3.3333333333333335"/>
    <m/>
    <m/>
    <m/>
    <x v="3"/>
    <x v="0"/>
  </r>
  <r>
    <n v="260"/>
    <x v="0"/>
    <s v="NTP_infl_noael_loael"/>
    <s v="1314-62-1"/>
    <m/>
    <s v="NTP"/>
    <m/>
    <x v="24"/>
    <x v="38"/>
    <x v="0"/>
    <s v="3 month"/>
    <s v="3 months"/>
    <x v="0"/>
    <x v="11"/>
    <s v="Mouse"/>
    <s v="B6C3F1"/>
    <s v="M"/>
    <n v="2"/>
    <n v="4"/>
    <n v="0.90603999999999896"/>
    <n v="0.49424000000000001"/>
    <s v="mg/m3"/>
    <s v="N"/>
    <s v="N"/>
    <m/>
    <m/>
    <m/>
    <n v="494.24"/>
    <n v="2000"/>
    <n v="400"/>
    <m/>
    <m/>
    <m/>
    <x v="1"/>
    <x v="0"/>
  </r>
  <r>
    <n v="261"/>
    <x v="1"/>
    <s v="NTP_infl_noael_loael"/>
    <s v="1314-62-1"/>
    <m/>
    <s v="NTP"/>
    <m/>
    <x v="24"/>
    <x v="38"/>
    <x v="0"/>
    <s v="2 year"/>
    <s v="2 years"/>
    <x v="0"/>
    <x v="11"/>
    <s v="Rat"/>
    <s v="F 344/N"/>
    <s v="F"/>
    <n v="1"/>
    <n v="2"/>
    <n v="0.93596599999999897"/>
    <n v="0.66329700000000003"/>
    <s v="mg/m3"/>
    <s v="N"/>
    <s v="N"/>
    <m/>
    <m/>
    <m/>
    <n v="663.29700000000003"/>
    <n v="1000"/>
    <n v="200"/>
    <m/>
    <m/>
    <m/>
    <x v="1"/>
    <x v="0"/>
  </r>
  <r>
    <n v="262"/>
    <x v="1"/>
    <s v="NTP_infl_noael_loael"/>
    <s v="643-79-8"/>
    <m/>
    <s v="NTP"/>
    <m/>
    <x v="29"/>
    <x v="43"/>
    <x v="0"/>
    <s v="3 month"/>
    <s v="3 months"/>
    <x v="0"/>
    <x v="11"/>
    <s v="Rat"/>
    <s v="HSD"/>
    <s v="M"/>
    <m/>
    <n v="0.44"/>
    <n v="1.0777000000000001"/>
    <n v="0.61373800000000001"/>
    <s v="ppm"/>
    <s v="N"/>
    <s v="N"/>
    <m/>
    <m/>
    <m/>
    <n v="0.61373800000000001"/>
    <s v="NA"/>
    <n v="4.3999999999999997E-2"/>
    <m/>
    <m/>
    <m/>
    <x v="4"/>
    <x v="0"/>
  </r>
  <r>
    <n v="263"/>
    <x v="1"/>
    <s v="NTP_infl_noael_loael"/>
    <s v="643-79-8"/>
    <m/>
    <s v="NTP"/>
    <m/>
    <x v="29"/>
    <x v="43"/>
    <x v="0"/>
    <s v="3 month"/>
    <s v="3 months"/>
    <x v="0"/>
    <x v="11"/>
    <s v="Rat"/>
    <s v="HSD"/>
    <s v="F"/>
    <m/>
    <n v="0.44"/>
    <n v="1.1095299999999899"/>
    <n v="0.64012599999999997"/>
    <s v="ppm"/>
    <s v="N"/>
    <s v="N"/>
    <m/>
    <m/>
    <m/>
    <n v="0.64012599999999997"/>
    <s v="NA"/>
    <n v="4.3999999999999997E-2"/>
    <m/>
    <m/>
    <m/>
    <x v="4"/>
    <x v="0"/>
  </r>
  <r>
    <n v="264"/>
    <x v="1"/>
    <s v="NTP_infl_noael_loael"/>
    <s v="14807-96-6"/>
    <m/>
    <s v="NTP"/>
    <m/>
    <x v="26"/>
    <x v="40"/>
    <x v="0"/>
    <s v="2 year"/>
    <s v="2 years"/>
    <x v="0"/>
    <x v="11"/>
    <s v="Mouse"/>
    <s v="B6C3F1"/>
    <s v="M"/>
    <m/>
    <n v="6"/>
    <n v="1.23089"/>
    <n v="0.96841200000000005"/>
    <s v="mg/m3"/>
    <s v="N"/>
    <s v="N"/>
    <m/>
    <m/>
    <m/>
    <n v="0.96841200000000005"/>
    <s v="NA"/>
    <n v="600"/>
    <m/>
    <m/>
    <m/>
    <x v="4"/>
    <x v="0"/>
  </r>
  <r>
    <n v="265"/>
    <x v="1"/>
    <s v="NTP_infl_noael_loael"/>
    <s v="GARNET"/>
    <m/>
    <s v="NTP"/>
    <m/>
    <x v="34"/>
    <x v="49"/>
    <x v="0"/>
    <s v="2 week"/>
    <s v="2 weeks"/>
    <x v="0"/>
    <x v="11"/>
    <s v="Rat"/>
    <s v="F 344/N"/>
    <s v="M"/>
    <n v="3"/>
    <n v="15"/>
    <n v="1.36239"/>
    <n v="0.22953499999999999"/>
    <s v="mg/m3"/>
    <s v="Y"/>
    <s v="Y"/>
    <m/>
    <m/>
    <m/>
    <n v="76.511666666666656"/>
    <n v="1000"/>
    <n v="500"/>
    <m/>
    <m/>
    <m/>
    <x v="2"/>
    <x v="1"/>
  </r>
  <r>
    <n v="266"/>
    <x v="0"/>
    <s v="NTP_infl_noael_loael"/>
    <s v="1314-62-1"/>
    <m/>
    <s v="NTP"/>
    <m/>
    <x v="24"/>
    <x v="38"/>
    <x v="0"/>
    <s v="3 month"/>
    <s v="3 months"/>
    <x v="0"/>
    <x v="11"/>
    <s v="Rat"/>
    <s v="F 344/N"/>
    <s v="M"/>
    <n v="16"/>
    <m/>
    <n v="1.5667899999999899"/>
    <n v="0.95874899999999996"/>
    <s v="mg/m3"/>
    <s v="N"/>
    <s v="N"/>
    <m/>
    <m/>
    <m/>
    <n v="958.74899999999991"/>
    <n v="16000"/>
    <s v="NA"/>
    <m/>
    <m/>
    <m/>
    <x v="1"/>
    <x v="0"/>
  </r>
  <r>
    <n v="267"/>
    <x v="1"/>
    <s v="NTP_infl_noael_loael"/>
    <s v="643-79-8"/>
    <m/>
    <s v="NTP"/>
    <m/>
    <x v="29"/>
    <x v="43"/>
    <x v="0"/>
    <s v="3 month"/>
    <s v="3 months"/>
    <x v="0"/>
    <x v="11"/>
    <s v="Mouse"/>
    <s v="B6C3F1"/>
    <s v="F"/>
    <n v="1.75"/>
    <n v="3.5"/>
    <n v="1.99512"/>
    <n v="1.24088"/>
    <s v="ppm"/>
    <s v="N"/>
    <s v="N"/>
    <m/>
    <m/>
    <m/>
    <n v="1.24088"/>
    <n v="1.75"/>
    <n v="0.35"/>
    <m/>
    <m/>
    <m/>
    <x v="4"/>
    <x v="0"/>
  </r>
  <r>
    <n v="268"/>
    <x v="1"/>
    <s v="NTP_infl_noael_loael"/>
    <s v="643-79-8"/>
    <m/>
    <s v="NTP"/>
    <m/>
    <x v="29"/>
    <x v="43"/>
    <x v="0"/>
    <s v="3 month"/>
    <s v="3 months"/>
    <x v="0"/>
    <x v="11"/>
    <s v="Mouse"/>
    <s v="B6C3F1"/>
    <s v="M"/>
    <m/>
    <n v="0.44"/>
    <n v="2.49603999999999"/>
    <n v="1.5834900000000001"/>
    <s v="ppm"/>
    <s v="N"/>
    <s v="N"/>
    <m/>
    <m/>
    <m/>
    <n v="1.5834900000000001"/>
    <s v="NA"/>
    <n v="4.3999999999999997E-2"/>
    <m/>
    <m/>
    <m/>
    <x v="4"/>
    <x v="0"/>
  </r>
  <r>
    <n v="269"/>
    <x v="0"/>
    <s v="NTP_infl_noael_loael"/>
    <s v="1314-62-1"/>
    <m/>
    <s v="NTP"/>
    <m/>
    <x v="24"/>
    <x v="38"/>
    <x v="0"/>
    <s v="3 month"/>
    <s v="3 months"/>
    <x v="0"/>
    <x v="11"/>
    <s v="Rat"/>
    <s v="F 344/N"/>
    <s v="F"/>
    <n v="16"/>
    <m/>
    <n v="2.6505999999999901"/>
    <n v="1.9557"/>
    <s v="mg/m3"/>
    <s v="N"/>
    <s v="N"/>
    <m/>
    <m/>
    <m/>
    <n v="1955.7"/>
    <n v="16000"/>
    <s v="NA"/>
    <m/>
    <m/>
    <m/>
    <x v="1"/>
    <x v="0"/>
  </r>
  <r>
    <n v="270"/>
    <x v="1"/>
    <s v="NTP_infl_noael_loael"/>
    <s v="7440-48-4"/>
    <m/>
    <s v="NTP"/>
    <m/>
    <x v="19"/>
    <x v="45"/>
    <x v="0"/>
    <s v="2 year"/>
    <s v="2 years"/>
    <x v="0"/>
    <x v="11"/>
    <s v="Mouse"/>
    <s v="B6C3F1"/>
    <s v="M"/>
    <n v="2.5"/>
    <n v="5"/>
    <n v="2.7403400000000002"/>
    <n v="2.2886500000000001"/>
    <s v="mg/m3"/>
    <s v="N"/>
    <s v="N"/>
    <m/>
    <m/>
    <m/>
    <n v="2288.65"/>
    <n v="2500"/>
    <n v="500"/>
    <m/>
    <m/>
    <m/>
    <x v="1"/>
    <x v="0"/>
  </r>
  <r>
    <n v="271"/>
    <x v="1"/>
    <s v="NTP_infl_noael_loael"/>
    <s v="7440-48-4"/>
    <m/>
    <s v="NTP"/>
    <m/>
    <x v="19"/>
    <x v="45"/>
    <x v="0"/>
    <s v="2 week"/>
    <s v="2 weeks"/>
    <x v="0"/>
    <x v="11"/>
    <s v="Mouse"/>
    <s v="B6C3F1"/>
    <s v="F"/>
    <m/>
    <n v="2.5"/>
    <n v="2.7873299999999901"/>
    <n v="1.3123899999999999"/>
    <s v="mg/m3"/>
    <s v="Y"/>
    <s v="Y"/>
    <m/>
    <m/>
    <m/>
    <n v="437.46333333333331"/>
    <s v="NA"/>
    <n v="83.333333333333329"/>
    <m/>
    <m/>
    <m/>
    <x v="2"/>
    <x v="1"/>
  </r>
  <r>
    <n v="272"/>
    <x v="1"/>
    <s v="NTP_infl_noael_loael"/>
    <s v="7440-48-4"/>
    <m/>
    <s v="NTP"/>
    <m/>
    <x v="19"/>
    <x v="45"/>
    <x v="0"/>
    <s v="2 year"/>
    <s v="2 years"/>
    <x v="0"/>
    <x v="11"/>
    <s v="Mouse"/>
    <s v="B6C3F1"/>
    <s v="F"/>
    <n v="2.5"/>
    <n v="5"/>
    <n v="2.8055400000000001"/>
    <n v="1.86694"/>
    <s v="mg/m3"/>
    <s v="N"/>
    <s v="N"/>
    <m/>
    <m/>
    <m/>
    <n v="1866.94"/>
    <n v="2500"/>
    <n v="500"/>
    <m/>
    <m/>
    <m/>
    <x v="1"/>
    <x v="0"/>
  </r>
  <r>
    <n v="273"/>
    <x v="1"/>
    <s v="NTP_infl_noael_loael"/>
    <s v="10026-24-1"/>
    <m/>
    <s v="NTP"/>
    <m/>
    <x v="19"/>
    <x v="30"/>
    <x v="0"/>
    <s v="2 year"/>
    <s v="2 years"/>
    <x v="0"/>
    <x v="11"/>
    <s v="Mouse"/>
    <s v="B6C3F1"/>
    <s v="M"/>
    <n v="3"/>
    <m/>
    <n v="5.0066199999999901"/>
    <n v="2.29976"/>
    <s v="mg/m3"/>
    <s v="N"/>
    <s v="N"/>
    <m/>
    <m/>
    <m/>
    <n v="2299.7600000000002"/>
    <n v="3000"/>
    <s v="NA"/>
    <m/>
    <m/>
    <m/>
    <x v="1"/>
    <x v="0"/>
  </r>
  <r>
    <n v="274"/>
    <x v="1"/>
    <s v="NTP_infl_noael_loael"/>
    <s v="HEMATITESPEC"/>
    <m/>
    <s v="NTP"/>
    <m/>
    <x v="35"/>
    <x v="50"/>
    <x v="0"/>
    <s v="39 week"/>
    <s v="39 weeks"/>
    <x v="0"/>
    <x v="11"/>
    <s v="Rat"/>
    <s v="Harlan Sprague Dawley"/>
    <s v="M"/>
    <m/>
    <n v="15"/>
    <n v="5.1957500000000003"/>
    <n v="3.2742800000000001"/>
    <s v="mg/m3"/>
    <s v="N"/>
    <s v="N"/>
    <m/>
    <m/>
    <m/>
    <n v="3274.28"/>
    <s v="NA"/>
    <n v="1500"/>
    <m/>
    <m/>
    <m/>
    <x v="0"/>
    <x v="0"/>
  </r>
  <r>
    <n v="275"/>
    <x v="1"/>
    <s v="NTP_infl_noael_loael"/>
    <s v="COALSLAG"/>
    <m/>
    <s v="NTP"/>
    <m/>
    <x v="32"/>
    <x v="47"/>
    <x v="0"/>
    <s v="2 week"/>
    <s v="2 weeks"/>
    <x v="0"/>
    <x v="11"/>
    <s v="Rat"/>
    <s v="F 344/N"/>
    <s v="M"/>
    <m/>
    <n v="3"/>
    <n v="7.0232000000000001"/>
    <n v="3.06738"/>
    <s v="mg/m3"/>
    <s v="Y"/>
    <s v="Y"/>
    <m/>
    <m/>
    <m/>
    <n v="1022.4599999999999"/>
    <s v="NA"/>
    <n v="99.999999999999986"/>
    <m/>
    <m/>
    <m/>
    <x v="2"/>
    <x v="1"/>
  </r>
  <r>
    <n v="276"/>
    <x v="1"/>
    <s v="NTP_infl_noael_loael"/>
    <s v="1313-27-5"/>
    <m/>
    <s v="NTP"/>
    <m/>
    <x v="23"/>
    <x v="36"/>
    <x v="0"/>
    <s v="2 year"/>
    <s v="2 years"/>
    <x v="0"/>
    <x v="11"/>
    <s v="Rat"/>
    <s v="F 344/N"/>
    <s v="M"/>
    <n v="10"/>
    <n v="30"/>
    <n v="13.6419999999999"/>
    <n v="9.6016700000000004"/>
    <s v="mg/m3"/>
    <s v="N"/>
    <s v="N"/>
    <m/>
    <m/>
    <m/>
    <n v="9601.67"/>
    <n v="10000"/>
    <n v="3000"/>
    <m/>
    <m/>
    <m/>
    <x v="0"/>
    <x v="0"/>
  </r>
  <r>
    <n v="277"/>
    <x v="1"/>
    <s v="NTP_infl_noael_loael"/>
    <s v="7440-48-4"/>
    <m/>
    <s v="NTP"/>
    <m/>
    <x v="19"/>
    <x v="45"/>
    <x v="0"/>
    <s v="2 week"/>
    <s v="2 weeks"/>
    <x v="0"/>
    <x v="11"/>
    <s v="Rat"/>
    <s v="F 344/N"/>
    <s v="M"/>
    <m/>
    <n v="2.5"/>
    <n v="16.389700000000001"/>
    <n v="8.0010499999999993"/>
    <s v="mg/m3"/>
    <s v="Y"/>
    <s v="Y"/>
    <m/>
    <m/>
    <m/>
    <n v="8001.0499999999993"/>
    <s v="NA"/>
    <n v="83.333333333333329"/>
    <m/>
    <m/>
    <m/>
    <x v="2"/>
    <x v="1"/>
  </r>
  <r>
    <n v="278"/>
    <x v="1"/>
    <s v="NTP_infl_noael_loael"/>
    <s v="7440-48-4"/>
    <m/>
    <s v="NTP"/>
    <m/>
    <x v="19"/>
    <x v="45"/>
    <x v="0"/>
    <s v="2 week"/>
    <s v="2 weeks"/>
    <x v="0"/>
    <x v="11"/>
    <s v="Rat"/>
    <s v="F 344/N"/>
    <s v="F"/>
    <n v="20"/>
    <n v="40"/>
    <n v="18.105"/>
    <n v="9.4618500000000001"/>
    <s v="mg/m3"/>
    <s v="Y"/>
    <s v="Y"/>
    <m/>
    <m/>
    <m/>
    <n v="9461.85"/>
    <n v="6666.666666666667"/>
    <n v="1333.3333333333333"/>
    <m/>
    <m/>
    <m/>
    <x v="2"/>
    <x v="1"/>
  </r>
  <r>
    <n v="279"/>
    <x v="1"/>
    <s v="NTP_infl_noael_loael"/>
    <s v="1309-64-4"/>
    <m/>
    <s v="NTP"/>
    <m/>
    <x v="22"/>
    <x v="35"/>
    <x v="0"/>
    <s v="2 week"/>
    <s v="2 weeks"/>
    <x v="0"/>
    <x v="11"/>
    <s v="Rat"/>
    <s v="Wistar Han"/>
    <s v="F"/>
    <m/>
    <n v="3.75"/>
    <n v="19.9542"/>
    <n v="13.217499999999999"/>
    <s v="mg/m3"/>
    <s v="Y"/>
    <s v="Y"/>
    <m/>
    <m/>
    <m/>
    <n v="13217.5"/>
    <s v="NA"/>
    <n v="125"/>
    <m/>
    <m/>
    <m/>
    <x v="2"/>
    <x v="1"/>
  </r>
  <r>
    <n v="280"/>
    <x v="1"/>
    <s v="NTP_infl_noael_loael"/>
    <s v="1309-64-4"/>
    <m/>
    <s v="NTP"/>
    <m/>
    <x v="22"/>
    <x v="35"/>
    <x v="0"/>
    <s v="2 week"/>
    <s v="2 weeks"/>
    <x v="0"/>
    <x v="11"/>
    <s v="Rat"/>
    <s v="Wistar Han"/>
    <s v="M"/>
    <m/>
    <n v="3.75"/>
    <n v="19.9542"/>
    <n v="13.217499999999999"/>
    <s v="mg/m3"/>
    <s v="Y"/>
    <s v="Y"/>
    <m/>
    <m/>
    <m/>
    <n v="13217.5"/>
    <s v="NA"/>
    <n v="125"/>
    <m/>
    <m/>
    <m/>
    <x v="2"/>
    <x v="1"/>
  </r>
  <r>
    <n v="281"/>
    <x v="0"/>
    <s v="NTP_infl_noael_loael"/>
    <s v="102-54-5"/>
    <m/>
    <s v="NTP"/>
    <m/>
    <x v="17"/>
    <x v="32"/>
    <x v="0"/>
    <s v="3 month"/>
    <s v="3 months"/>
    <x v="0"/>
    <x v="11"/>
    <s v="Rat"/>
    <s v="F 344/N"/>
    <s v="F"/>
    <n v="30"/>
    <m/>
    <n v="30.0001"/>
    <n v="14.037699999999999"/>
    <s v="mg/m3"/>
    <s v="N"/>
    <s v="N"/>
    <m/>
    <m/>
    <m/>
    <n v="14037.699999999999"/>
    <n v="30000"/>
    <s v="NA"/>
    <m/>
    <m/>
    <m/>
    <x v="0"/>
    <x v="0"/>
  </r>
  <r>
    <n v="282"/>
    <x v="1"/>
    <s v="NTP_infl_noael_loael"/>
    <s v="7440-48-4"/>
    <m/>
    <s v="NTP"/>
    <m/>
    <x v="19"/>
    <x v="45"/>
    <x v="0"/>
    <s v="2 week"/>
    <s v="2 weeks"/>
    <x v="0"/>
    <x v="11"/>
    <s v="Mouse"/>
    <s v="B6C3F1"/>
    <s v="M"/>
    <n v="40"/>
    <m/>
    <n v="35.4711"/>
    <n v="14.462999999999999"/>
    <s v="mg/m3"/>
    <s v="Y"/>
    <s v="Y"/>
    <m/>
    <m/>
    <m/>
    <n v="4821"/>
    <n v="13333.333333333334"/>
    <s v="NA"/>
    <m/>
    <m/>
    <m/>
    <x v="2"/>
    <x v="1"/>
  </r>
  <r>
    <n v="283"/>
    <x v="1"/>
    <s v="NTP_infl_noael_loael"/>
    <s v="1309-64-4"/>
    <m/>
    <s v="NTP"/>
    <m/>
    <x v="22"/>
    <x v="35"/>
    <x v="0"/>
    <s v="2 week"/>
    <s v="2 weeks"/>
    <x v="0"/>
    <x v="11"/>
    <s v="Mouse"/>
    <s v="B6C3F1"/>
    <s v="F"/>
    <m/>
    <n v="3.75"/>
    <s v="NA"/>
    <m/>
    <s v="mg/m3"/>
    <s v="Y"/>
    <s v="Y"/>
    <m/>
    <m/>
    <m/>
    <s v="NA"/>
    <s v="NA"/>
    <n v="125"/>
    <m/>
    <m/>
    <m/>
    <x v="2"/>
    <x v="1"/>
  </r>
  <r>
    <n v="284"/>
    <x v="1"/>
    <s v="NTP_infl_noael_loael"/>
    <s v="1309-64-4"/>
    <m/>
    <s v="NTP"/>
    <m/>
    <x v="22"/>
    <x v="35"/>
    <x v="0"/>
    <s v="2 week"/>
    <s v="2 weeks"/>
    <x v="0"/>
    <x v="11"/>
    <s v="Mouse"/>
    <s v="B6C3F1"/>
    <s v="M"/>
    <m/>
    <n v="3.75"/>
    <s v="NA"/>
    <m/>
    <s v="mg/m3"/>
    <s v="Y"/>
    <s v="Y"/>
    <m/>
    <m/>
    <m/>
    <s v="NA"/>
    <s v="NA"/>
    <n v="125"/>
    <m/>
    <m/>
    <m/>
    <x v="2"/>
    <x v="1"/>
  </r>
  <r>
    <n v="285"/>
    <x v="1"/>
    <s v="NTP_infl_noael_loael"/>
    <s v="BLASTINGSAND"/>
    <m/>
    <s v="NTP"/>
    <m/>
    <x v="31"/>
    <x v="46"/>
    <x v="0"/>
    <s v="2 week"/>
    <s v="2 weeks"/>
    <x v="0"/>
    <x v="11"/>
    <s v="Rat"/>
    <s v="F344/N Tac"/>
    <s v="M"/>
    <m/>
    <n v="3"/>
    <s v="NA"/>
    <m/>
    <s v="mg/m3"/>
    <s v="Y"/>
    <s v="Y"/>
    <m/>
    <m/>
    <m/>
    <s v="NA"/>
    <s v="NA"/>
    <n v="99.999999999999986"/>
    <m/>
    <m/>
    <m/>
    <x v="2"/>
    <x v="1"/>
  </r>
  <r>
    <n v="286"/>
    <x v="1"/>
    <s v="NTP_infl_noael_loael"/>
    <s v="CRUSHEDGLASS"/>
    <m/>
    <s v="NTP"/>
    <m/>
    <x v="38"/>
    <x v="53"/>
    <x v="0"/>
    <s v="2 week"/>
    <s v="2 weeks"/>
    <x v="0"/>
    <x v="11"/>
    <s v="Rat"/>
    <s v="F344/N Tac"/>
    <s v="M"/>
    <n v="30"/>
    <m/>
    <s v="NA"/>
    <m/>
    <s v="mg/m3"/>
    <s v="Y"/>
    <s v="Y"/>
    <m/>
    <m/>
    <m/>
    <s v="NA"/>
    <n v="10000"/>
    <s v="NA"/>
    <m/>
    <m/>
    <m/>
    <x v="2"/>
    <x v="1"/>
  </r>
  <r>
    <n v="287"/>
    <x v="1"/>
    <s v="NTP_infl_noael_loael"/>
    <s v="10026-24-1"/>
    <m/>
    <s v="NTP"/>
    <m/>
    <x v="19"/>
    <x v="30"/>
    <x v="0"/>
    <s v="2 year"/>
    <s v="2 years"/>
    <x v="0"/>
    <x v="11"/>
    <s v="Mouse"/>
    <s v="B6C3F1"/>
    <s v="F"/>
    <n v="3"/>
    <m/>
    <s v="NA"/>
    <m/>
    <s v="mg/m3"/>
    <s v="N"/>
    <s v="N"/>
    <m/>
    <m/>
    <m/>
    <s v="NA"/>
    <n v="3000"/>
    <s v="NA"/>
    <m/>
    <m/>
    <m/>
    <x v="1"/>
    <x v="0"/>
  </r>
  <r>
    <n v="288"/>
    <x v="1"/>
    <s v="NTP_infl_noael_loael"/>
    <s v="1313-27-5"/>
    <m/>
    <s v="NTP"/>
    <m/>
    <x v="23"/>
    <x v="36"/>
    <x v="0"/>
    <s v="2 year"/>
    <s v="2 years"/>
    <x v="0"/>
    <x v="11"/>
    <s v="Mouse"/>
    <s v="B6C3F1"/>
    <s v="F"/>
    <m/>
    <n v="10"/>
    <s v="NA"/>
    <m/>
    <s v="mg/m3"/>
    <s v="N"/>
    <s v="N"/>
    <m/>
    <m/>
    <m/>
    <s v="NA"/>
    <s v="NA"/>
    <n v="1000"/>
    <m/>
    <m/>
    <m/>
    <x v="1"/>
    <x v="0"/>
  </r>
  <r>
    <n v="289"/>
    <x v="1"/>
    <s v="NTP_infl_noael_loael"/>
    <s v="1313-27-5"/>
    <m/>
    <s v="NTP"/>
    <m/>
    <x v="23"/>
    <x v="36"/>
    <x v="0"/>
    <s v="2 year"/>
    <s v="2 years"/>
    <x v="0"/>
    <x v="11"/>
    <s v="Mouse"/>
    <s v="B6C3F1"/>
    <s v="M"/>
    <n v="100"/>
    <m/>
    <s v="NA"/>
    <m/>
    <s v="mg/m3"/>
    <s v="N"/>
    <s v="N"/>
    <m/>
    <m/>
    <m/>
    <s v="NA"/>
    <n v="100000"/>
    <s v="NA"/>
    <m/>
    <m/>
    <m/>
    <x v="6"/>
    <x v="0"/>
  </r>
  <r>
    <n v="290"/>
    <x v="1"/>
    <s v="NTP_infl_noael_loael"/>
    <s v="13765-19-0"/>
    <m/>
    <s v="NTP"/>
    <m/>
    <x v="25"/>
    <x v="39"/>
    <x v="0"/>
    <s v="2 year"/>
    <s v="2 years"/>
    <x v="0"/>
    <x v="11"/>
    <s v="Rat"/>
    <s v="Sprague Dawley"/>
    <s v="M"/>
    <n v="20"/>
    <m/>
    <s v="NA"/>
    <m/>
    <s v="mg/m3"/>
    <s v="N"/>
    <s v="N"/>
    <m/>
    <m/>
    <m/>
    <s v="NA"/>
    <n v="20000"/>
    <s v="NA"/>
    <m/>
    <m/>
    <m/>
    <x v="0"/>
    <x v="0"/>
  </r>
  <r>
    <n v="291"/>
    <x v="1"/>
    <s v="NTP_infl_noael_loael"/>
    <s v="13765-19-0"/>
    <m/>
    <s v="NTP"/>
    <m/>
    <x v="25"/>
    <x v="39"/>
    <x v="0"/>
    <s v="2 year"/>
    <s v="2 years"/>
    <x v="0"/>
    <x v="11"/>
    <s v="Hamster"/>
    <s v="Syrian Golden"/>
    <s v="M"/>
    <n v="20"/>
    <m/>
    <s v="NA"/>
    <m/>
    <s v="mg/m3"/>
    <s v="N"/>
    <s v="N"/>
    <m/>
    <m/>
    <m/>
    <s v="NA"/>
    <n v="20000"/>
    <s v="NA"/>
    <m/>
    <m/>
    <m/>
    <x v="0"/>
    <x v="0"/>
  </r>
  <r>
    <n v="292"/>
    <x v="1"/>
    <s v="NTP_infl_noael_loael"/>
    <s v="13983-17-0"/>
    <m/>
    <s v="NTP"/>
    <m/>
    <x v="37"/>
    <x v="52"/>
    <x v="0"/>
    <s v="2 year"/>
    <s v="2 years"/>
    <x v="0"/>
    <x v="11"/>
    <s v="Rat"/>
    <s v="F 344/N"/>
    <s v="M"/>
    <n v="10"/>
    <m/>
    <s v="NA"/>
    <m/>
    <s v="mg/m3"/>
    <s v="N"/>
    <s v="N"/>
    <m/>
    <m/>
    <m/>
    <s v="NA"/>
    <n v="10000"/>
    <s v="NA"/>
    <m/>
    <m/>
    <m/>
    <x v="0"/>
    <x v="0"/>
  </r>
  <r>
    <n v="293"/>
    <x v="1"/>
    <s v="NTP_infl_noael_loael"/>
    <s v="2698-41-1"/>
    <m/>
    <s v="NTP"/>
    <m/>
    <x v="28"/>
    <x v="42"/>
    <x v="0"/>
    <s v="2 year"/>
    <s v="2 years"/>
    <x v="0"/>
    <x v="11"/>
    <s v="Mouse"/>
    <s v="B6C3F1"/>
    <s v="F"/>
    <n v="1.5"/>
    <m/>
    <s v="NA"/>
    <m/>
    <s v="mg/m3"/>
    <s v="N"/>
    <s v="N"/>
    <m/>
    <m/>
    <m/>
    <s v="NA"/>
    <n v="1500"/>
    <s v="NA"/>
    <m/>
    <m/>
    <m/>
    <x v="1"/>
    <x v="0"/>
  </r>
  <r>
    <n v="294"/>
    <x v="1"/>
    <s v="NTP_infl_noael_loael"/>
    <s v="2698-41-1"/>
    <m/>
    <s v="NTP"/>
    <m/>
    <x v="28"/>
    <x v="42"/>
    <x v="0"/>
    <s v="2 year"/>
    <s v="2 years"/>
    <x v="0"/>
    <x v="11"/>
    <s v="Mouse"/>
    <s v="B6C3F1"/>
    <s v="M"/>
    <n v="1.5"/>
    <m/>
    <s v="NA"/>
    <m/>
    <s v="mg/m3"/>
    <s v="N"/>
    <s v="N"/>
    <m/>
    <m/>
    <m/>
    <s v="NA"/>
    <n v="1500"/>
    <s v="NA"/>
    <m/>
    <m/>
    <m/>
    <x v="1"/>
    <x v="0"/>
  </r>
  <r>
    <n v="295"/>
    <x v="1"/>
    <s v="NTP_infl_noael_loael"/>
    <s v="2698-41-1"/>
    <m/>
    <s v="NTP"/>
    <m/>
    <x v="28"/>
    <x v="42"/>
    <x v="0"/>
    <s v="2 year"/>
    <s v="2 years"/>
    <x v="0"/>
    <x v="11"/>
    <s v="Rat"/>
    <s v="F 344/N"/>
    <s v="M"/>
    <n v="0.75"/>
    <m/>
    <s v="NA"/>
    <m/>
    <s v="mg/m3"/>
    <s v="N"/>
    <s v="N"/>
    <m/>
    <m/>
    <m/>
    <s v="NA"/>
    <n v="750"/>
    <s v="NA"/>
    <m/>
    <m/>
    <m/>
    <x v="1"/>
    <x v="0"/>
  </r>
  <r>
    <n v="296"/>
    <x v="0"/>
    <s v="NTP_infl_noael_loael"/>
    <s v="102-54-5"/>
    <m/>
    <s v="NTP"/>
    <m/>
    <x v="17"/>
    <x v="32"/>
    <x v="0"/>
    <s v="3 month"/>
    <s v="3 months"/>
    <x v="0"/>
    <x v="11"/>
    <s v="Mouse"/>
    <s v="B6C3F1"/>
    <s v="F"/>
    <n v="30"/>
    <m/>
    <s v="NA"/>
    <m/>
    <s v="mg/m3"/>
    <s v="N"/>
    <s v="N"/>
    <m/>
    <m/>
    <m/>
    <s v="NA"/>
    <n v="30000"/>
    <s v="NA"/>
    <m/>
    <m/>
    <m/>
    <x v="0"/>
    <x v="0"/>
  </r>
  <r>
    <n v="297"/>
    <x v="0"/>
    <s v="NTP_infl_noael_loael"/>
    <s v="102-54-5"/>
    <m/>
    <s v="NTP"/>
    <m/>
    <x v="17"/>
    <x v="32"/>
    <x v="0"/>
    <s v="3 month"/>
    <s v="3 months"/>
    <x v="0"/>
    <x v="11"/>
    <s v="Mouse"/>
    <s v="B6C3F1"/>
    <s v="M"/>
    <n v="30"/>
    <m/>
    <s v="NA"/>
    <m/>
    <s v="mg/m3"/>
    <s v="N"/>
    <s v="N"/>
    <m/>
    <m/>
    <m/>
    <s v="NA"/>
    <n v="30000"/>
    <s v="NA"/>
    <m/>
    <m/>
    <m/>
    <x v="0"/>
    <x v="0"/>
  </r>
  <r>
    <n v="298"/>
    <x v="0"/>
    <s v="NTP_infl_noael_loael"/>
    <s v="102-54-5"/>
    <m/>
    <s v="NTP"/>
    <m/>
    <x v="17"/>
    <x v="32"/>
    <x v="0"/>
    <s v="3 month"/>
    <s v="3 months"/>
    <x v="0"/>
    <x v="11"/>
    <s v="Rat"/>
    <s v="F 344/N"/>
    <s v="M"/>
    <n v="30"/>
    <m/>
    <s v="NA"/>
    <m/>
    <s v="mg/m3"/>
    <s v="N"/>
    <s v="N"/>
    <m/>
    <m/>
    <m/>
    <s v="NA"/>
    <n v="30000"/>
    <s v="NA"/>
    <m/>
    <m/>
    <m/>
    <x v="0"/>
    <x v="0"/>
  </r>
  <r>
    <n v="299"/>
    <x v="0"/>
    <s v="NTP_infl_noael_loael"/>
    <s v="7440-48-4"/>
    <m/>
    <s v="NTP"/>
    <m/>
    <x v="19"/>
    <x v="45"/>
    <x v="0"/>
    <s v="3 month"/>
    <s v="3 months"/>
    <x v="0"/>
    <x v="11"/>
    <s v="Mouse"/>
    <s v="B6C3F1"/>
    <s v="F"/>
    <m/>
    <n v="0.625"/>
    <s v="NA"/>
    <m/>
    <s v="mg/m3"/>
    <s v="N"/>
    <s v="N"/>
    <m/>
    <m/>
    <m/>
    <s v="NA"/>
    <s v="NA"/>
    <n v="62.5"/>
    <m/>
    <m/>
    <m/>
    <x v="3"/>
    <x v="0"/>
  </r>
  <r>
    <n v="300"/>
    <x v="0"/>
    <s v="NTP_infl_noael_loael"/>
    <s v="7440-48-4"/>
    <m/>
    <s v="NTP"/>
    <m/>
    <x v="19"/>
    <x v="45"/>
    <x v="0"/>
    <s v="3 month"/>
    <s v="3 months"/>
    <x v="0"/>
    <x v="11"/>
    <s v="Mouse"/>
    <s v="B6C3F1"/>
    <s v="M"/>
    <m/>
    <n v="0.625"/>
    <s v="NA"/>
    <m/>
    <s v="mg/m3"/>
    <s v="N"/>
    <s v="N"/>
    <m/>
    <m/>
    <m/>
    <s v="NA"/>
    <s v="NA"/>
    <n v="62.5"/>
    <m/>
    <m/>
    <m/>
    <x v="3"/>
    <x v="0"/>
  </r>
  <r>
    <n v="301"/>
    <x v="1"/>
    <s v="NTP_infl_noael_loael"/>
    <s v="10101-97-0"/>
    <m/>
    <s v="NTP"/>
    <m/>
    <x v="20"/>
    <x v="31"/>
    <x v="0"/>
    <s v="2 year"/>
    <s v="2 years"/>
    <x v="0"/>
    <x v="11"/>
    <s v="Rat"/>
    <s v="F 344/N"/>
    <s v="F"/>
    <n v="0.12"/>
    <n v="0.25"/>
    <s v="No adequate fits"/>
    <m/>
    <s v="mg/m3"/>
    <s v="N"/>
    <s v="N"/>
    <m/>
    <m/>
    <m/>
    <s v="NA"/>
    <n v="120"/>
    <n v="25"/>
    <m/>
    <m/>
    <m/>
    <x v="3"/>
    <x v="0"/>
  </r>
  <r>
    <n v="302"/>
    <x v="1"/>
    <s v="NTP_infl_noael_loael"/>
    <s v="10101-97-0"/>
    <m/>
    <s v="NTP"/>
    <m/>
    <x v="20"/>
    <x v="31"/>
    <x v="0"/>
    <s v="2 year"/>
    <s v="2 years"/>
    <x v="0"/>
    <x v="11"/>
    <s v="Rat"/>
    <s v="F 344/N"/>
    <s v="M"/>
    <n v="0.12"/>
    <n v="0.25"/>
    <s v="No adequate fits"/>
    <m/>
    <s v="mg/m3"/>
    <s v="N"/>
    <s v="N"/>
    <m/>
    <m/>
    <m/>
    <s v="NA"/>
    <n v="120"/>
    <n v="25"/>
    <m/>
    <m/>
    <m/>
    <x v="3"/>
    <x v="0"/>
  </r>
  <r>
    <n v="303"/>
    <x v="1"/>
    <s v="NTP_infl_noael_loael"/>
    <s v="12035-72-2"/>
    <m/>
    <s v="NTP"/>
    <m/>
    <x v="20"/>
    <x v="33"/>
    <x v="0"/>
    <s v="2 year"/>
    <s v="2 years"/>
    <x v="0"/>
    <x v="11"/>
    <s v="Rat"/>
    <s v="F 344/N"/>
    <s v="F"/>
    <m/>
    <n v="0.15"/>
    <s v="No adequate fits"/>
    <m/>
    <s v="mg/m3"/>
    <s v="N"/>
    <s v="N"/>
    <m/>
    <m/>
    <m/>
    <s v="NA"/>
    <s v="NA"/>
    <n v="15"/>
    <m/>
    <m/>
    <m/>
    <x v="4"/>
    <x v="0"/>
  </r>
  <r>
    <n v="304"/>
    <x v="1"/>
    <s v="NTP_infl_noael_loael"/>
    <s v="12035-72-2"/>
    <m/>
    <s v="NTP"/>
    <m/>
    <x v="20"/>
    <x v="33"/>
    <x v="0"/>
    <s v="2 year"/>
    <s v="2 years"/>
    <x v="0"/>
    <x v="11"/>
    <s v="Rat"/>
    <s v="F 344/N"/>
    <s v="M"/>
    <m/>
    <n v="0.15"/>
    <s v="No adequate fits"/>
    <m/>
    <s v="mg/m3"/>
    <s v="N"/>
    <s v="N"/>
    <m/>
    <m/>
    <m/>
    <s v="NA"/>
    <s v="NA"/>
    <n v="15"/>
    <m/>
    <m/>
    <m/>
    <x v="4"/>
    <x v="0"/>
  </r>
  <r>
    <n v="305"/>
    <x v="1"/>
    <s v="NTP_infl_noael_loael"/>
    <s v="1313-27-5"/>
    <m/>
    <s v="NTP"/>
    <m/>
    <x v="23"/>
    <x v="36"/>
    <x v="0"/>
    <s v="2 year"/>
    <s v="2 years"/>
    <x v="0"/>
    <x v="11"/>
    <s v="Rat"/>
    <s v="F 344/N"/>
    <s v="F"/>
    <n v="10"/>
    <n v="30"/>
    <s v="No adequate fits"/>
    <m/>
    <s v="mg/m3"/>
    <s v="N"/>
    <s v="N"/>
    <m/>
    <m/>
    <m/>
    <s v="NA"/>
    <n v="10000"/>
    <n v="3000"/>
    <m/>
    <m/>
    <m/>
    <x v="0"/>
    <x v="0"/>
  </r>
  <r>
    <n v="306"/>
    <x v="1"/>
    <s v="NTP_infl_noael_loael"/>
    <s v="1314-62-1"/>
    <m/>
    <s v="NTP"/>
    <m/>
    <x v="24"/>
    <x v="38"/>
    <x v="0"/>
    <s v="2 year"/>
    <s v="2 years"/>
    <x v="0"/>
    <x v="11"/>
    <s v="Mouse"/>
    <s v="B6C3F1"/>
    <s v="F"/>
    <m/>
    <n v="1"/>
    <s v="No adequate fits"/>
    <m/>
    <s v="mg/m3"/>
    <s v="N"/>
    <s v="N"/>
    <m/>
    <m/>
    <m/>
    <s v="NA"/>
    <s v="NA"/>
    <n v="100"/>
    <m/>
    <m/>
    <m/>
    <x v="3"/>
    <x v="0"/>
  </r>
  <r>
    <n v="307"/>
    <x v="1"/>
    <s v="NTP_infl_noael_loael"/>
    <s v="14807-96-6"/>
    <m/>
    <s v="NTP"/>
    <m/>
    <x v="26"/>
    <x v="40"/>
    <x v="0"/>
    <s v="2 year"/>
    <s v="2 years"/>
    <x v="0"/>
    <x v="11"/>
    <s v="Rat"/>
    <s v="F 344/N"/>
    <s v="M"/>
    <m/>
    <n v="6"/>
    <s v="No adequate fits"/>
    <m/>
    <s v="mg/m3"/>
    <s v="N"/>
    <s v="N"/>
    <m/>
    <m/>
    <m/>
    <s v="NA"/>
    <s v="NA"/>
    <n v="600"/>
    <m/>
    <m/>
    <m/>
    <x v="1"/>
    <x v="0"/>
  </r>
  <r>
    <n v="308"/>
    <x v="1"/>
    <s v="NTP_infl_noael_loael"/>
    <s v="22398-80-7"/>
    <m/>
    <s v="NTP"/>
    <m/>
    <x v="27"/>
    <x v="41"/>
    <x v="0"/>
    <s v="2 year"/>
    <s v="2 years"/>
    <x v="0"/>
    <x v="11"/>
    <s v="Mouse"/>
    <s v="B6C3F1"/>
    <s v="F"/>
    <m/>
    <n v="0.03"/>
    <s v="No adequate fits"/>
    <m/>
    <s v="mg/m3"/>
    <s v="N"/>
    <s v="N"/>
    <m/>
    <m/>
    <m/>
    <s v="NA"/>
    <s v="NA"/>
    <n v="3"/>
    <m/>
    <m/>
    <m/>
    <x v="4"/>
    <x v="0"/>
  </r>
  <r>
    <n v="309"/>
    <x v="1"/>
    <s v="NTP_infl_noael_loael"/>
    <s v="22398-80-7"/>
    <m/>
    <s v="NTP"/>
    <m/>
    <x v="27"/>
    <x v="41"/>
    <x v="0"/>
    <s v="2 year"/>
    <s v="2 years"/>
    <x v="0"/>
    <x v="11"/>
    <s v="Mouse"/>
    <s v="B6C3F1"/>
    <s v="M"/>
    <m/>
    <n v="0.03"/>
    <s v="No adequate fits"/>
    <m/>
    <s v="mg/m3"/>
    <s v="N"/>
    <s v="N"/>
    <m/>
    <m/>
    <m/>
    <s v="NA"/>
    <s v="NA"/>
    <n v="3"/>
    <m/>
    <m/>
    <m/>
    <x v="4"/>
    <x v="0"/>
  </r>
  <r>
    <n v="310"/>
    <x v="1"/>
    <s v="NTP_infl_noael_loael"/>
    <s v="2698-41-1"/>
    <m/>
    <s v="NTP"/>
    <m/>
    <x v="28"/>
    <x v="42"/>
    <x v="0"/>
    <s v="2 year"/>
    <s v="2 years"/>
    <x v="0"/>
    <x v="11"/>
    <s v="Rat"/>
    <s v="F 344/N"/>
    <s v="F"/>
    <n v="0.25"/>
    <n v="0.75"/>
    <s v="No adequate fits"/>
    <m/>
    <s v="mg/m3"/>
    <s v="N"/>
    <s v="N"/>
    <m/>
    <m/>
    <m/>
    <s v="NA"/>
    <n v="250"/>
    <n v="75"/>
    <m/>
    <m/>
    <m/>
    <x v="3"/>
    <x v="0"/>
  </r>
  <r>
    <n v="311"/>
    <x v="1"/>
    <s v="NTP_infl_noael_loael"/>
    <s v="7440-47-3"/>
    <m/>
    <s v="NTP"/>
    <m/>
    <x v="30"/>
    <x v="44"/>
    <x v="0"/>
    <s v="2 year"/>
    <s v="2 years"/>
    <x v="0"/>
    <x v="11"/>
    <s v="Rat"/>
    <s v="Sprague Dawley"/>
    <s v="M"/>
    <m/>
    <n v="20"/>
    <s v="No adequate fits"/>
    <m/>
    <s v="mg/m3"/>
    <s v="N"/>
    <s v="N"/>
    <m/>
    <m/>
    <m/>
    <s v="NA"/>
    <s v="NA"/>
    <n v="2000"/>
    <m/>
    <m/>
    <m/>
    <x v="1"/>
    <x v="0"/>
  </r>
  <r>
    <n v="312"/>
    <x v="1"/>
    <s v="NTP_infl_noael_loael"/>
    <s v="7440-47-3"/>
    <m/>
    <s v="NTP"/>
    <m/>
    <x v="30"/>
    <x v="44"/>
    <x v="0"/>
    <s v="2 year"/>
    <s v="2 years"/>
    <x v="0"/>
    <x v="11"/>
    <s v="Hamster"/>
    <s v="Syrian Golden"/>
    <s v="M"/>
    <m/>
    <n v="20"/>
    <s v="No adequate fits"/>
    <m/>
    <s v="mg/m3"/>
    <s v="N"/>
    <s v="N"/>
    <m/>
    <m/>
    <m/>
    <s v="NA"/>
    <s v="NA"/>
    <n v="2000"/>
    <m/>
    <m/>
    <m/>
    <x v="1"/>
    <x v="0"/>
  </r>
  <r>
    <n v="313"/>
    <x v="0"/>
    <s v="NTP_lungneo_noael_loael"/>
    <s v="22398-80-7"/>
    <m/>
    <s v="NTP"/>
    <m/>
    <x v="27"/>
    <x v="41"/>
    <x v="0"/>
    <s v="2 year"/>
    <s v="2 years"/>
    <x v="0"/>
    <x v="12"/>
    <s v="Rat"/>
    <s v="F 344/N"/>
    <s v="M"/>
    <m/>
    <n v="0.03"/>
    <n v="1.2120799999999999E-2"/>
    <n v="7.5795000000000003E-3"/>
    <s v="mg/m3"/>
    <s v="N"/>
    <s v="N"/>
    <m/>
    <m/>
    <m/>
    <n v="3.7897500000000002"/>
    <s v="NA"/>
    <n v="3"/>
    <m/>
    <m/>
    <m/>
    <x v="4"/>
    <x v="0"/>
  </r>
  <r>
    <n v="314"/>
    <x v="0"/>
    <s v="NTP_lungneo_noael_loael"/>
    <s v="7440-48-4"/>
    <m/>
    <s v="NTP"/>
    <m/>
    <x v="19"/>
    <x v="45"/>
    <x v="0"/>
    <s v="2 year"/>
    <s v="2 years"/>
    <x v="0"/>
    <x v="12"/>
    <s v="Mouse"/>
    <s v="B6C3F1"/>
    <s v="M"/>
    <m/>
    <n v="1.25"/>
    <n v="8.5497100000000006E-2"/>
    <n v="4.7623499999999999E-2"/>
    <s v="mg/m3"/>
    <s v="N"/>
    <s v="N"/>
    <m/>
    <m/>
    <m/>
    <n v="23.81175"/>
    <s v="NA"/>
    <n v="125"/>
    <m/>
    <m/>
    <m/>
    <x v="3"/>
    <x v="0"/>
  </r>
  <r>
    <n v="315"/>
    <x v="0"/>
    <s v="NTP_lungneo_noael_loael"/>
    <s v="1314-62-1"/>
    <m/>
    <s v="NTP"/>
    <m/>
    <x v="24"/>
    <x v="38"/>
    <x v="0"/>
    <s v="2 year"/>
    <s v="2 years"/>
    <x v="0"/>
    <x v="12"/>
    <s v="Mouse"/>
    <s v="B6C3F1"/>
    <s v="M"/>
    <m/>
    <n v="1"/>
    <n v="0.158111"/>
    <n v="7.8961299999999998E-2"/>
    <s v="mg/m3"/>
    <s v="N"/>
    <s v="N"/>
    <m/>
    <m/>
    <m/>
    <n v="39.480649999999997"/>
    <s v="NA"/>
    <n v="100"/>
    <m/>
    <m/>
    <m/>
    <x v="3"/>
    <x v="0"/>
  </r>
  <r>
    <n v="316"/>
    <x v="0"/>
    <s v="NTP_lungneo_noael_loael"/>
    <s v="1303-00-0"/>
    <m/>
    <s v="NTP"/>
    <m/>
    <x v="21"/>
    <x v="34"/>
    <x v="0"/>
    <s v="2 year"/>
    <s v="2 years"/>
    <x v="0"/>
    <x v="12"/>
    <s v="Rat"/>
    <s v="F 344/N"/>
    <s v="F"/>
    <n v="0.1"/>
    <n v="1"/>
    <n v="0.34188000000000002"/>
    <n v="0.212394"/>
    <s v="mg/m3"/>
    <s v="N"/>
    <s v="N"/>
    <m/>
    <m/>
    <m/>
    <n v="106.197"/>
    <n v="100"/>
    <n v="100"/>
    <m/>
    <m/>
    <m/>
    <x v="3"/>
    <x v="0"/>
  </r>
  <r>
    <n v="317"/>
    <x v="0"/>
    <s v="NTP_lungneo_noael_loael"/>
    <s v="7440-48-4"/>
    <m/>
    <s v="NTP"/>
    <m/>
    <x v="19"/>
    <x v="45"/>
    <x v="0"/>
    <s v="2 year"/>
    <s v="2 years"/>
    <x v="0"/>
    <x v="12"/>
    <s v="Rat"/>
    <s v="F344/N Tac"/>
    <s v="M"/>
    <m/>
    <n v="1.25"/>
    <n v="0.36754799999999999"/>
    <n v="0.29896600000000001"/>
    <s v="mg/m3"/>
    <s v="N"/>
    <s v="N"/>
    <m/>
    <m/>
    <m/>
    <n v="149.43799999999999"/>
    <s v="NA"/>
    <n v="125"/>
    <m/>
    <m/>
    <m/>
    <x v="3"/>
    <x v="0"/>
  </r>
  <r>
    <n v="318"/>
    <x v="1"/>
    <s v="NTP_lungneo_noael_loael"/>
    <s v="7440-48-4"/>
    <m/>
    <s v="NTP"/>
    <m/>
    <x v="19"/>
    <x v="45"/>
    <x v="0"/>
    <s v="3 month"/>
    <s v="3 months"/>
    <x v="0"/>
    <x v="12"/>
    <s v="Mouse"/>
    <s v="B6C3F1"/>
    <s v="F"/>
    <m/>
    <n v="1.25"/>
    <n v="0.38692799999999999"/>
    <n v="0.29887599999999998"/>
    <s v="mg/m3"/>
    <s v="N"/>
    <s v="N"/>
    <m/>
    <m/>
    <m/>
    <n v="149.483"/>
    <s v="NA"/>
    <n v="125"/>
    <m/>
    <m/>
    <m/>
    <x v="3"/>
    <x v="0"/>
  </r>
  <r>
    <n v="319"/>
    <x v="0"/>
    <s v="NTP_lungneo_noael_loael"/>
    <s v="7440-48-4"/>
    <m/>
    <s v="NTP"/>
    <m/>
    <x v="19"/>
    <x v="45"/>
    <x v="0"/>
    <s v="2 year"/>
    <s v="2 years"/>
    <x v="0"/>
    <x v="12"/>
    <s v="Rat"/>
    <s v="F344/N Tac"/>
    <s v="F"/>
    <m/>
    <n v="1.25"/>
    <n v="0.41844399999999998"/>
    <n v="0.33453500000000003"/>
    <s v="mg/m3"/>
    <s v="N"/>
    <s v="N"/>
    <m/>
    <m/>
    <m/>
    <n v="155.45000000000002"/>
    <s v="NA"/>
    <n v="125"/>
    <m/>
    <m/>
    <m/>
    <x v="3"/>
    <x v="0"/>
  </r>
  <r>
    <n v="320"/>
    <x v="0"/>
    <s v="NTP_lungneo_noael_loael"/>
    <s v="10026-24-1"/>
    <m/>
    <s v="NTP"/>
    <m/>
    <x v="19"/>
    <x v="30"/>
    <x v="0"/>
    <s v="2 year"/>
    <s v="2 years"/>
    <x v="0"/>
    <x v="12"/>
    <s v="Mouse"/>
    <s v="B6C3F1"/>
    <s v="M"/>
    <n v="1"/>
    <n v="3"/>
    <n v="0.57379000000000002"/>
    <n v="0.31090000000000001"/>
    <s v="mg/m3"/>
    <s v="N"/>
    <s v="N"/>
    <m/>
    <m/>
    <m/>
    <n v="167.26750000000001"/>
    <n v="1000"/>
    <n v="300"/>
    <m/>
    <m/>
    <m/>
    <x v="3"/>
    <x v="0"/>
  </r>
  <r>
    <n v="321"/>
    <x v="0"/>
    <s v="NTP_lungneo_noael_loael"/>
    <s v="10026-24-1"/>
    <m/>
    <s v="NTP"/>
    <m/>
    <x v="19"/>
    <x v="30"/>
    <x v="0"/>
    <s v="2 year"/>
    <s v="2 years"/>
    <x v="0"/>
    <x v="12"/>
    <s v="Mouse"/>
    <s v="B6C3F1"/>
    <s v="F"/>
    <n v="0.3"/>
    <n v="1"/>
    <n v="0.753525"/>
    <n v="0.43531399999999998"/>
    <s v="mg/m3"/>
    <s v="N"/>
    <s v="N"/>
    <m/>
    <m/>
    <m/>
    <n v="173.83100000000002"/>
    <n v="300"/>
    <n v="100"/>
    <m/>
    <m/>
    <m/>
    <x v="3"/>
    <x v="0"/>
  </r>
  <r>
    <n v="322"/>
    <x v="0"/>
    <s v="NTP_lungneo_noael_loael"/>
    <s v="12035-72-2"/>
    <m/>
    <s v="NTP"/>
    <m/>
    <x v="20"/>
    <x v="33"/>
    <x v="0"/>
    <s v="2 year"/>
    <s v="2 years"/>
    <x v="0"/>
    <x v="12"/>
    <s v="Rat"/>
    <s v="F 344/N"/>
    <s v="F"/>
    <n v="0.15"/>
    <n v="1"/>
    <n v="0.77912400000000004"/>
    <n v="0.34766200000000003"/>
    <s v="mg/m3"/>
    <s v="N"/>
    <s v="N"/>
    <m/>
    <m/>
    <m/>
    <n v="217.65699999999998"/>
    <n v="150"/>
    <n v="100"/>
    <m/>
    <m/>
    <m/>
    <x v="3"/>
    <x v="0"/>
  </r>
  <r>
    <n v="323"/>
    <x v="0"/>
    <s v="NTP_lungneo_noael_loael"/>
    <s v="10026-24-1"/>
    <m/>
    <s v="NTP"/>
    <m/>
    <x v="19"/>
    <x v="30"/>
    <x v="0"/>
    <s v="2 year"/>
    <s v="2 years"/>
    <x v="0"/>
    <x v="12"/>
    <s v="Rat"/>
    <s v="F 344/N"/>
    <s v="M"/>
    <n v="1"/>
    <n v="3"/>
    <n v="2.65909"/>
    <n v="1.2152799999999999"/>
    <s v="mg/m3"/>
    <s v="N"/>
    <s v="N"/>
    <m/>
    <m/>
    <m/>
    <n v="607.64"/>
    <n v="1000"/>
    <n v="300"/>
    <m/>
    <m/>
    <m/>
    <x v="3"/>
    <x v="0"/>
  </r>
  <r>
    <n v="324"/>
    <x v="0"/>
    <s v="NTP_lungneo_noael_loael"/>
    <s v="1313-99-1"/>
    <m/>
    <s v="NTP"/>
    <s v="Y"/>
    <x v="20"/>
    <x v="37"/>
    <x v="0"/>
    <s v="2 year"/>
    <s v="2 years"/>
    <x v="0"/>
    <x v="12"/>
    <s v="Rat"/>
    <s v="F 344/N"/>
    <s v="M"/>
    <n v="2.5"/>
    <m/>
    <n v="2.9112200000000001"/>
    <n v="1.4950600000000001"/>
    <s v="mg/m3"/>
    <s v="N"/>
    <s v="N"/>
    <m/>
    <m/>
    <m/>
    <n v="747.53"/>
    <n v="2500"/>
    <s v="NA"/>
    <m/>
    <m/>
    <m/>
    <x v="3"/>
    <x v="0"/>
  </r>
  <r>
    <n v="325"/>
    <x v="1"/>
    <s v="NTP_lungneo_noael_loael"/>
    <s v="Nik95"/>
    <s v="https://doi.org/10.1006/faat.1995.1042"/>
    <s v="NTP"/>
    <s v="Y"/>
    <x v="4"/>
    <x v="54"/>
    <x v="0"/>
    <s v="2 year"/>
    <s v="2 years"/>
    <x v="0"/>
    <x v="12"/>
    <s v="Rat"/>
    <s v="F 344/N"/>
    <s v="F"/>
    <m/>
    <n v="2.5"/>
    <n v="3.2453500000000002"/>
    <n v="2.7275299999999998"/>
    <s v="mg/m3"/>
    <s v="N"/>
    <s v="N"/>
    <m/>
    <m/>
    <m/>
    <n v="1363.7649999999999"/>
    <s v="NA"/>
    <n v="250"/>
    <m/>
    <m/>
    <m/>
    <x v="3"/>
    <x v="0"/>
  </r>
  <r>
    <n v="326"/>
    <x v="0"/>
    <s v="NTP_lungneo_noael_loael"/>
    <s v="14807-96-6"/>
    <m/>
    <s v="NTP"/>
    <m/>
    <x v="26"/>
    <x v="40"/>
    <x v="0"/>
    <s v="2 year"/>
    <s v="2 years"/>
    <x v="0"/>
    <x v="12"/>
    <s v="Rat"/>
    <s v="F 344/N"/>
    <s v="F"/>
    <n v="6"/>
    <n v="18"/>
    <n v="15.158300000000001"/>
    <n v="10.478400000000001"/>
    <s v="mg/m3"/>
    <s v="N"/>
    <s v="N"/>
    <m/>
    <m/>
    <m/>
    <n v="4637.97"/>
    <n v="6000"/>
    <n v="1800"/>
    <m/>
    <m/>
    <m/>
    <x v="3"/>
    <x v="0"/>
  </r>
  <r>
    <n v="327"/>
    <x v="0"/>
    <s v="NTP_lungneo_noael_loael"/>
    <s v="1309-64-4"/>
    <m/>
    <s v="NTP"/>
    <m/>
    <x v="22"/>
    <x v="35"/>
    <x v="0"/>
    <s v="2 year"/>
    <s v="2 years"/>
    <x v="0"/>
    <x v="12"/>
    <s v="Rat"/>
    <s v="Wistar Han"/>
    <s v="F"/>
    <n v="3"/>
    <n v="10"/>
    <n v="15.2881"/>
    <n v="9.2759400000000003"/>
    <s v="mg/m3"/>
    <s v="N"/>
    <s v="N"/>
    <m/>
    <m/>
    <m/>
    <n v="5239.2000000000007"/>
    <n v="3000"/>
    <n v="1000"/>
    <m/>
    <m/>
    <m/>
    <x v="3"/>
    <x v="0"/>
  </r>
  <r>
    <n v="328"/>
    <x v="0"/>
    <s v="NTP_lungneo_noael_loael"/>
    <s v="1309-64-4"/>
    <m/>
    <s v="NTP"/>
    <m/>
    <x v="22"/>
    <x v="35"/>
    <x v="0"/>
    <s v="2 year"/>
    <s v="2 years"/>
    <x v="0"/>
    <x v="12"/>
    <s v="Rat"/>
    <s v="Wistar Han"/>
    <s v="M"/>
    <n v="30"/>
    <m/>
    <n v="25.9025"/>
    <n v="11.146000000000001"/>
    <s v="mg/m3"/>
    <s v="N"/>
    <s v="N"/>
    <m/>
    <m/>
    <m/>
    <n v="5573"/>
    <n v="30000"/>
    <s v="NA"/>
    <m/>
    <m/>
    <m/>
    <x v="3"/>
    <x v="0"/>
  </r>
  <r>
    <n v="329"/>
    <x v="0"/>
    <s v="NTP_lungneo_noael_loael"/>
    <s v="1313-27-5"/>
    <m/>
    <s v="NTP"/>
    <m/>
    <x v="23"/>
    <x v="36"/>
    <x v="0"/>
    <s v="2 year"/>
    <s v="2 years"/>
    <x v="0"/>
    <x v="12"/>
    <s v="Mouse"/>
    <s v="B6C3F1"/>
    <s v="F"/>
    <n v="30"/>
    <n v="100"/>
    <n v="37.483499999999999"/>
    <n v="22.706399999999999"/>
    <s v="mg/m3"/>
    <s v="N"/>
    <s v="N"/>
    <m/>
    <m/>
    <m/>
    <n v="11353.199999999999"/>
    <n v="30000"/>
    <n v="10000"/>
    <m/>
    <m/>
    <m/>
    <x v="3"/>
    <x v="0"/>
  </r>
  <r>
    <n v="330"/>
    <x v="0"/>
    <s v="NTP_lungneo_noael_loael"/>
    <s v="Lee85"/>
    <m/>
    <s v="NTP"/>
    <m/>
    <x v="0"/>
    <x v="55"/>
    <x v="0"/>
    <s v="2 year"/>
    <s v="2 years"/>
    <x v="0"/>
    <x v="12"/>
    <s v="Rat"/>
    <s v="SD"/>
    <s v="F"/>
    <m/>
    <n v="10"/>
    <n v="199.333"/>
    <n v="153.74100000000001"/>
    <s v="mg/m3"/>
    <s v="N"/>
    <s v="N"/>
    <m/>
    <m/>
    <m/>
    <n v="76870.5"/>
    <s v="NA"/>
    <n v="1000"/>
    <m/>
    <m/>
    <m/>
    <x v="1"/>
    <x v="0"/>
  </r>
  <r>
    <n v="331"/>
    <x v="0"/>
    <s v="NTP_lungneo_noael_loael"/>
    <s v="Lee85"/>
    <m/>
    <s v="NTP"/>
    <m/>
    <x v="0"/>
    <x v="55"/>
    <x v="0"/>
    <s v="2 year"/>
    <s v="2 years"/>
    <x v="0"/>
    <x v="12"/>
    <s v="Rat"/>
    <s v="SD"/>
    <s v="M"/>
    <n v="50"/>
    <n v="250"/>
    <n v="225.72499999999999"/>
    <n v="159.39400000000001"/>
    <s v="mg/m3"/>
    <s v="N"/>
    <s v="N"/>
    <m/>
    <m/>
    <m/>
    <n v="79697"/>
    <n v="50000"/>
    <n v="25000"/>
    <m/>
    <m/>
    <m/>
    <x v="1"/>
    <x v="0"/>
  </r>
  <r>
    <n v="332"/>
    <x v="1"/>
    <s v="NTP_lungneo_noael_loael"/>
    <s v="10026-24-1"/>
    <m/>
    <s v="NTP"/>
    <m/>
    <x v="39"/>
    <x v="30"/>
    <x v="0"/>
    <s v="2 year"/>
    <s v="2 years"/>
    <x v="0"/>
    <x v="12"/>
    <s v="Rat"/>
    <s v="F 344/N"/>
    <s v="F"/>
    <n v="0.3"/>
    <n v="1"/>
    <s v="NA"/>
    <s v="NA"/>
    <s v="mg/m3"/>
    <s v="N"/>
    <s v="N"/>
    <m/>
    <m/>
    <m/>
    <s v="NA"/>
    <n v="300"/>
    <n v="100"/>
    <m/>
    <m/>
    <m/>
    <x v="3"/>
    <x v="0"/>
  </r>
  <r>
    <n v="333"/>
    <x v="1"/>
    <s v="NTP_lungneo_noael_loael"/>
    <s v="12035-72-2"/>
    <m/>
    <s v="NTP"/>
    <m/>
    <x v="40"/>
    <x v="33"/>
    <x v="0"/>
    <s v="2 year"/>
    <s v="2 years"/>
    <x v="0"/>
    <x v="12"/>
    <s v="Rat"/>
    <s v="F 344/N"/>
    <s v="M"/>
    <m/>
    <n v="0.15"/>
    <s v="NA"/>
    <s v="NA"/>
    <s v="mg/m3"/>
    <s v="N"/>
    <s v="N"/>
    <m/>
    <m/>
    <m/>
    <s v="NA"/>
    <s v="NA"/>
    <n v="15"/>
    <m/>
    <m/>
    <m/>
    <x v="4"/>
    <x v="0"/>
  </r>
  <r>
    <n v="334"/>
    <x v="1"/>
    <s v="NTP_lungneo_noael_loael"/>
    <s v="1309-64-4"/>
    <m/>
    <s v="NTP"/>
    <m/>
    <x v="41"/>
    <x v="35"/>
    <x v="0"/>
    <s v="2 year"/>
    <s v="2 years"/>
    <x v="0"/>
    <x v="12"/>
    <s v="Mouse"/>
    <s v="B6C3F1"/>
    <s v="M"/>
    <m/>
    <n v="3"/>
    <s v="NA"/>
    <s v="NA"/>
    <s v="mg/m3"/>
    <s v="N"/>
    <s v="N"/>
    <m/>
    <m/>
    <m/>
    <s v="NA"/>
    <s v="NA"/>
    <n v="300"/>
    <m/>
    <m/>
    <m/>
    <x v="3"/>
    <x v="0"/>
  </r>
  <r>
    <n v="335"/>
    <x v="1"/>
    <s v="NTP_lungneo_noael_loael"/>
    <s v="1313-99-1"/>
    <m/>
    <s v="NTP"/>
    <s v="Y"/>
    <x v="42"/>
    <x v="37"/>
    <x v="0"/>
    <s v="2 year"/>
    <s v="2 years"/>
    <x v="0"/>
    <x v="12"/>
    <s v="Rat"/>
    <s v="F 344/N"/>
    <s v="F"/>
    <n v="2.5"/>
    <m/>
    <s v="NA"/>
    <s v="NA"/>
    <s v="mg/m3"/>
    <s v="N"/>
    <s v="N"/>
    <m/>
    <m/>
    <m/>
    <s v="NA"/>
    <n v="2500"/>
    <s v="NA"/>
    <m/>
    <m/>
    <m/>
    <x v="1"/>
    <x v="0"/>
  </r>
  <r>
    <n v="336"/>
    <x v="1"/>
    <s v="NTP_lungneo_noael_loael"/>
    <s v="1314-62-1"/>
    <m/>
    <s v="NTP"/>
    <m/>
    <x v="24"/>
    <x v="38"/>
    <x v="0"/>
    <s v="2 year"/>
    <s v="2 years"/>
    <x v="0"/>
    <x v="12"/>
    <s v="Mouse"/>
    <s v="B6C3F1"/>
    <s v="F"/>
    <m/>
    <n v="1"/>
    <s v="NA"/>
    <s v="NA"/>
    <s v="mg/m3"/>
    <s v="N"/>
    <s v="N"/>
    <m/>
    <m/>
    <m/>
    <s v="NA"/>
    <s v="NA"/>
    <n v="100"/>
    <m/>
    <m/>
    <m/>
    <x v="3"/>
    <x v="0"/>
  </r>
  <r>
    <n v="337"/>
    <x v="1"/>
    <s v="NTP_lungneo_noael_loael"/>
    <s v="22398-80-7"/>
    <m/>
    <s v="NTP"/>
    <m/>
    <x v="27"/>
    <x v="41"/>
    <x v="0"/>
    <s v="2 year"/>
    <s v="2 years"/>
    <x v="0"/>
    <x v="12"/>
    <s v="Rat"/>
    <s v="F 344/N"/>
    <s v="F"/>
    <m/>
    <n v="0.03"/>
    <s v="NA"/>
    <s v="NA"/>
    <s v="mg/m3"/>
    <s v="N"/>
    <s v="N"/>
    <m/>
    <m/>
    <m/>
    <s v="NA"/>
    <s v="NA"/>
    <n v="3"/>
    <m/>
    <m/>
    <m/>
    <x v="4"/>
    <x v="0"/>
  </r>
  <r>
    <n v="338"/>
    <x v="1"/>
    <s v="NTP_lungneo_noael_loael"/>
    <s v="Hein95"/>
    <m/>
    <s v="NTP"/>
    <m/>
    <x v="0"/>
    <x v="56"/>
    <x v="0"/>
    <s v="2 year"/>
    <s v="2 years"/>
    <x v="0"/>
    <x v="12"/>
    <s v="Rat"/>
    <s v="Wistar"/>
    <s v="F"/>
    <m/>
    <n v="9.3000000000000007"/>
    <s v="NA"/>
    <s v="NA"/>
    <s v="mg/m3"/>
    <s v="N"/>
    <s v="N"/>
    <m/>
    <m/>
    <m/>
    <s v="NA"/>
    <s v="NA"/>
    <n v="930"/>
    <m/>
    <m/>
    <m/>
    <x v="1"/>
    <x v="0"/>
  </r>
  <r>
    <n v="339"/>
    <x v="1"/>
    <s v="NTP_lungneo_noael_loael"/>
    <s v="Hein95"/>
    <m/>
    <s v="NTP"/>
    <m/>
    <x v="4"/>
    <x v="57"/>
    <x v="0"/>
    <s v="2 year"/>
    <s v="2 years"/>
    <x v="0"/>
    <x v="12"/>
    <s v="Rat"/>
    <s v="Wistar"/>
    <s v="F"/>
    <m/>
    <n v="11.4"/>
    <s v="NA"/>
    <s v="NA"/>
    <s v="mg/m3"/>
    <s v="N"/>
    <s v="N"/>
    <m/>
    <m/>
    <m/>
    <s v="NA"/>
    <s v="NA"/>
    <n v="1140.0000000000002"/>
    <m/>
    <m/>
    <m/>
    <x v="1"/>
    <x v="0"/>
  </r>
  <r>
    <n v="340"/>
    <x v="1"/>
    <s v="NTP_lungneo_noael_loael"/>
    <s v="22398-80-7"/>
    <m/>
    <s v="NTP"/>
    <m/>
    <x v="27"/>
    <x v="41"/>
    <x v="0"/>
    <s v="3 month"/>
    <s v="3 months"/>
    <x v="0"/>
    <x v="12"/>
    <s v="Mouse"/>
    <s v="B6C3F1"/>
    <s v="F"/>
    <m/>
    <n v="0.03"/>
    <s v="NA"/>
    <s v="NA"/>
    <s v="mg/m3"/>
    <s v="N"/>
    <s v="N"/>
    <m/>
    <m/>
    <m/>
    <s v="NA"/>
    <s v="NA"/>
    <n v="3"/>
    <m/>
    <m/>
    <m/>
    <x v="4"/>
    <x v="0"/>
  </r>
  <r>
    <n v="341"/>
    <x v="1"/>
    <s v="NTP_lungneo_noael_loael"/>
    <s v="1309-64-4"/>
    <m/>
    <s v="NTP"/>
    <m/>
    <x v="41"/>
    <x v="35"/>
    <x v="0"/>
    <s v="2 week"/>
    <s v="2 weeks"/>
    <x v="0"/>
    <x v="12"/>
    <s v="Mouse"/>
    <s v="B6C3F1"/>
    <s v="F"/>
    <n v="60"/>
    <m/>
    <m/>
    <m/>
    <s v="mg/m3"/>
    <s v="Y"/>
    <s v="Y"/>
    <m/>
    <m/>
    <m/>
    <s v="NA"/>
    <n v="20000"/>
    <s v="NA"/>
    <m/>
    <m/>
    <m/>
    <x v="2"/>
    <x v="1"/>
  </r>
  <r>
    <n v="342"/>
    <x v="1"/>
    <s v="NTP_lungneo_noael_loael"/>
    <s v="1309-64-4"/>
    <m/>
    <s v="NTP"/>
    <m/>
    <x v="41"/>
    <x v="35"/>
    <x v="0"/>
    <s v="2 week"/>
    <s v="2 weeks"/>
    <x v="0"/>
    <x v="12"/>
    <s v="Mouse"/>
    <s v="B6C3F1"/>
    <s v="M"/>
    <n v="60"/>
    <m/>
    <m/>
    <m/>
    <s v="mg/m3"/>
    <s v="Y"/>
    <s v="Y"/>
    <m/>
    <m/>
    <m/>
    <s v="NA"/>
    <n v="20000"/>
    <s v="NA"/>
    <m/>
    <m/>
    <m/>
    <x v="2"/>
    <x v="1"/>
  </r>
  <r>
    <n v="343"/>
    <x v="1"/>
    <s v="NTP_lungneo_noael_loael"/>
    <s v="1309-64-4"/>
    <m/>
    <s v="NTP"/>
    <m/>
    <x v="41"/>
    <x v="35"/>
    <x v="0"/>
    <s v="2 week"/>
    <s v="2 weeks"/>
    <x v="0"/>
    <x v="12"/>
    <s v="Rat"/>
    <s v="Wistar Han"/>
    <s v="F"/>
    <n v="60"/>
    <m/>
    <m/>
    <m/>
    <s v="mg/m3"/>
    <s v="Y"/>
    <s v="Y"/>
    <m/>
    <m/>
    <m/>
    <s v="NA"/>
    <n v="20000"/>
    <s v="NA"/>
    <m/>
    <m/>
    <m/>
    <x v="2"/>
    <x v="1"/>
  </r>
  <r>
    <n v="344"/>
    <x v="1"/>
    <s v="NTP_lungneo_noael_loael"/>
    <s v="1309-64-4"/>
    <m/>
    <s v="NTP"/>
    <m/>
    <x v="41"/>
    <x v="35"/>
    <x v="0"/>
    <s v="2 week"/>
    <s v="2 weeks"/>
    <x v="0"/>
    <x v="12"/>
    <s v="Rat"/>
    <s v="Wistar Han"/>
    <s v="M"/>
    <n v="60"/>
    <m/>
    <m/>
    <m/>
    <s v="mg/m3"/>
    <s v="Y"/>
    <s v="Y"/>
    <m/>
    <m/>
    <m/>
    <s v="NA"/>
    <n v="20000"/>
    <s v="NA"/>
    <m/>
    <m/>
    <m/>
    <x v="2"/>
    <x v="1"/>
  </r>
  <r>
    <n v="345"/>
    <x v="1"/>
    <s v="NTP_lungneo_noael_loael"/>
    <s v="7440-48-4"/>
    <m/>
    <s v="NTP"/>
    <m/>
    <x v="19"/>
    <x v="45"/>
    <x v="0"/>
    <s v="2 week"/>
    <s v="2 weeks"/>
    <x v="0"/>
    <x v="12"/>
    <s v="Mouse"/>
    <s v="B6C3F1"/>
    <s v="M"/>
    <n v="40"/>
    <m/>
    <m/>
    <m/>
    <s v="mg/m3"/>
    <s v="Y"/>
    <s v="Y"/>
    <m/>
    <m/>
    <m/>
    <s v="NA"/>
    <n v="13333.333333333334"/>
    <s v="NA"/>
    <m/>
    <m/>
    <m/>
    <x v="2"/>
    <x v="1"/>
  </r>
  <r>
    <n v="346"/>
    <x v="1"/>
    <s v="NTP_lungneo_noael_loael"/>
    <s v="7440-48-4"/>
    <m/>
    <s v="NTP"/>
    <m/>
    <x v="19"/>
    <x v="45"/>
    <x v="0"/>
    <s v="2 week"/>
    <s v="2 weeks"/>
    <x v="0"/>
    <x v="12"/>
    <s v="Rat"/>
    <s v="F 344/N"/>
    <s v="F"/>
    <n v="40"/>
    <m/>
    <m/>
    <m/>
    <s v="mg/m3"/>
    <s v="Y"/>
    <s v="Y"/>
    <m/>
    <m/>
    <m/>
    <s v="NA"/>
    <n v="13333.333333333334"/>
    <s v="NA"/>
    <m/>
    <m/>
    <m/>
    <x v="2"/>
    <x v="1"/>
  </r>
  <r>
    <n v="347"/>
    <x v="1"/>
    <s v="NTP_lungneo_noael_loael"/>
    <s v="7440-48-4"/>
    <m/>
    <s v="NTP"/>
    <m/>
    <x v="19"/>
    <x v="45"/>
    <x v="0"/>
    <s v="2 week"/>
    <s v="2 weeks"/>
    <x v="0"/>
    <x v="12"/>
    <s v="Rat"/>
    <s v="F 344/N"/>
    <s v="M"/>
    <n v="40"/>
    <m/>
    <m/>
    <m/>
    <s v="mg/m3"/>
    <s v="Y"/>
    <s v="Y"/>
    <m/>
    <m/>
    <m/>
    <s v="NA"/>
    <n v="13333.333333333334"/>
    <s v="NA"/>
    <m/>
    <m/>
    <m/>
    <x v="2"/>
    <x v="1"/>
  </r>
  <r>
    <n v="348"/>
    <x v="1"/>
    <s v="NTP_lungneo_noael_loael"/>
    <s v="7440-48-4"/>
    <m/>
    <s v="NTP"/>
    <m/>
    <x v="19"/>
    <x v="45"/>
    <x v="0"/>
    <s v="2 week"/>
    <s v="2 weeks"/>
    <x v="0"/>
    <x v="12"/>
    <s v="Mouse"/>
    <s v="B6C3F1"/>
    <s v="F"/>
    <n v="10"/>
    <m/>
    <m/>
    <m/>
    <s v="mg/m3"/>
    <s v="Y"/>
    <s v="Y"/>
    <m/>
    <m/>
    <m/>
    <s v="NA"/>
    <n v="3333.3333333333335"/>
    <s v="NA"/>
    <m/>
    <m/>
    <m/>
    <x v="2"/>
    <x v="1"/>
  </r>
  <r>
    <n v="349"/>
    <x v="1"/>
    <s v="NTP_lungneo_noael_loael"/>
    <s v="BLASTINGSAND"/>
    <m/>
    <s v="NTP"/>
    <m/>
    <x v="31"/>
    <x v="46"/>
    <x v="0"/>
    <s v="2 week"/>
    <s v="2 weeks"/>
    <x v="0"/>
    <x v="12"/>
    <s v="Rat"/>
    <s v="HSD"/>
    <s v="M"/>
    <m/>
    <n v="15"/>
    <m/>
    <m/>
    <s v="mg/m3"/>
    <s v="Y"/>
    <s v="Y"/>
    <m/>
    <m/>
    <m/>
    <s v="NA"/>
    <s v="NA"/>
    <n v="500"/>
    <m/>
    <m/>
    <m/>
    <x v="2"/>
    <x v="1"/>
  </r>
  <r>
    <n v="350"/>
    <x v="1"/>
    <s v="NTP_lungneo_noael_loael"/>
    <s v="CRUSHEDGLASS"/>
    <m/>
    <s v="NTP"/>
    <m/>
    <x v="38"/>
    <x v="53"/>
    <x v="0"/>
    <s v="2 week"/>
    <s v="2 weeks"/>
    <x v="0"/>
    <x v="12"/>
    <s v="Rat"/>
    <s v="F344/N Tac"/>
    <s v="M"/>
    <m/>
    <n v="3"/>
    <m/>
    <m/>
    <s v="mg/m3"/>
    <s v="Y"/>
    <s v="Y"/>
    <m/>
    <m/>
    <m/>
    <s v="NA"/>
    <s v="NA"/>
    <n v="99.999999999999986"/>
    <m/>
    <m/>
    <m/>
    <x v="2"/>
    <x v="1"/>
  </r>
  <r>
    <n v="351"/>
    <x v="1"/>
    <s v="NTP_lungneo_noael_loael"/>
    <s v="GARNET"/>
    <m/>
    <s v="NTP"/>
    <m/>
    <x v="34"/>
    <x v="49"/>
    <x v="0"/>
    <s v="2 week"/>
    <s v="2 weeks"/>
    <x v="0"/>
    <x v="12"/>
    <s v="Rat"/>
    <s v="F 344/N"/>
    <s v="M"/>
    <m/>
    <n v="3"/>
    <m/>
    <m/>
    <s v="mg/m3"/>
    <s v="Y"/>
    <s v="Y"/>
    <m/>
    <m/>
    <m/>
    <s v="NA"/>
    <s v="NA"/>
    <n v="99.999999999999986"/>
    <m/>
    <m/>
    <m/>
    <x v="2"/>
    <x v="1"/>
  </r>
  <r>
    <n v="352"/>
    <x v="1"/>
    <s v="NTP_lungneo_noael_loael"/>
    <s v="HEMATITESPEC"/>
    <m/>
    <s v="NTP"/>
    <m/>
    <x v="35"/>
    <x v="50"/>
    <x v="0"/>
    <s v="2 week"/>
    <s v="2 weeks"/>
    <x v="0"/>
    <x v="12"/>
    <s v="Rat"/>
    <s v="Harlan Sprague Dawley"/>
    <s v="M"/>
    <m/>
    <n v="15"/>
    <m/>
    <m/>
    <s v="mg/m3"/>
    <s v="Y"/>
    <s v="Y"/>
    <m/>
    <m/>
    <m/>
    <s v="NA"/>
    <s v="NA"/>
    <n v="500"/>
    <m/>
    <m/>
    <m/>
    <x v="2"/>
    <x v="1"/>
  </r>
  <r>
    <n v="353"/>
    <x v="1"/>
    <s v="NTP_lungneo_noael_loael"/>
    <s v="10101-97-0"/>
    <m/>
    <s v="NTP"/>
    <m/>
    <x v="43"/>
    <x v="31"/>
    <x v="0"/>
    <s v="2 year"/>
    <s v="2 years"/>
    <x v="0"/>
    <x v="12"/>
    <s v="Mouse"/>
    <s v="B6C3F1"/>
    <s v="M"/>
    <n v="1"/>
    <m/>
    <m/>
    <m/>
    <s v="mg/m3"/>
    <s v="N"/>
    <s v="N"/>
    <m/>
    <m/>
    <m/>
    <s v="NA"/>
    <n v="1000"/>
    <s v="NA"/>
    <m/>
    <m/>
    <m/>
    <x v="1"/>
    <x v="0"/>
  </r>
  <r>
    <n v="354"/>
    <x v="1"/>
    <s v="NTP_lungneo_noael_loael"/>
    <s v="10101-97-0"/>
    <m/>
    <s v="NTP"/>
    <m/>
    <x v="43"/>
    <x v="31"/>
    <x v="0"/>
    <s v="2 year"/>
    <s v="2 years"/>
    <x v="0"/>
    <x v="12"/>
    <s v="Mouse"/>
    <s v="B6C3F1"/>
    <s v="F"/>
    <n v="1"/>
    <m/>
    <m/>
    <m/>
    <s v="mg/m3"/>
    <s v="N"/>
    <s v="N"/>
    <m/>
    <m/>
    <m/>
    <s v="NA"/>
    <n v="1000"/>
    <s v="NA"/>
    <m/>
    <m/>
    <m/>
    <x v="1"/>
    <x v="0"/>
  </r>
  <r>
    <n v="355"/>
    <x v="1"/>
    <s v="NTP_lungneo_noael_loael"/>
    <s v="10101-97-0"/>
    <m/>
    <s v="NTP"/>
    <m/>
    <x v="43"/>
    <x v="31"/>
    <x v="0"/>
    <s v="2 year"/>
    <s v="2 years"/>
    <x v="0"/>
    <x v="12"/>
    <s v="Rat"/>
    <s v="F 344/N"/>
    <s v="F"/>
    <n v="0.5"/>
    <m/>
    <m/>
    <m/>
    <s v="mg/m3"/>
    <s v="N"/>
    <s v="N"/>
    <m/>
    <m/>
    <m/>
    <s v="NA"/>
    <n v="500"/>
    <s v="NA"/>
    <m/>
    <m/>
    <m/>
    <x v="1"/>
    <x v="0"/>
  </r>
  <r>
    <n v="356"/>
    <x v="1"/>
    <s v="NTP_lungneo_noael_loael"/>
    <s v="10101-97-0"/>
    <m/>
    <s v="NTP"/>
    <m/>
    <x v="43"/>
    <x v="31"/>
    <x v="0"/>
    <s v="2 year"/>
    <s v="2 years"/>
    <x v="0"/>
    <x v="12"/>
    <s v="Rat"/>
    <s v="F 344/N"/>
    <s v="M"/>
    <n v="0.5"/>
    <m/>
    <m/>
    <m/>
    <s v="mg/m3"/>
    <s v="N"/>
    <s v="N"/>
    <m/>
    <m/>
    <m/>
    <s v="NA"/>
    <n v="500"/>
    <s v="NA"/>
    <m/>
    <m/>
    <m/>
    <x v="1"/>
    <x v="0"/>
  </r>
  <r>
    <n v="357"/>
    <x v="1"/>
    <s v="NTP_lungneo_noael_loael"/>
    <s v="12035-72-2"/>
    <m/>
    <s v="NTP"/>
    <m/>
    <x v="40"/>
    <x v="33"/>
    <x v="0"/>
    <s v="2 year"/>
    <s v="2 years"/>
    <x v="0"/>
    <x v="12"/>
    <s v="Mouse"/>
    <s v="B6C3F1"/>
    <s v="F"/>
    <n v="1.2"/>
    <m/>
    <m/>
    <m/>
    <s v="mg/m3"/>
    <s v="N"/>
    <s v="N"/>
    <m/>
    <m/>
    <m/>
    <s v="NA"/>
    <n v="1200"/>
    <s v="NA"/>
    <m/>
    <m/>
    <m/>
    <x v="1"/>
    <x v="0"/>
  </r>
  <r>
    <n v="358"/>
    <x v="1"/>
    <s v="NTP_lungneo_noael_loael"/>
    <s v="12035-72-2"/>
    <m/>
    <s v="NTP"/>
    <m/>
    <x v="40"/>
    <x v="33"/>
    <x v="0"/>
    <s v="2 year"/>
    <s v="2 years"/>
    <x v="0"/>
    <x v="12"/>
    <s v="Mouse"/>
    <s v="B6C3F1"/>
    <s v="M"/>
    <n v="1.2"/>
    <m/>
    <m/>
    <m/>
    <s v="mg/m3"/>
    <s v="N"/>
    <s v="N"/>
    <m/>
    <m/>
    <m/>
    <s v="NA"/>
    <n v="1200"/>
    <s v="NA"/>
    <m/>
    <m/>
    <m/>
    <x v="1"/>
    <x v="0"/>
  </r>
  <r>
    <n v="359"/>
    <x v="1"/>
    <s v="NTP_lungneo_noael_loael"/>
    <s v="1303-00-0"/>
    <m/>
    <s v="NTP"/>
    <m/>
    <x v="44"/>
    <x v="34"/>
    <x v="0"/>
    <s v="2 year"/>
    <s v="2 years"/>
    <x v="0"/>
    <x v="12"/>
    <s v="Mouse"/>
    <s v="B6C3F1"/>
    <s v="F"/>
    <n v="1"/>
    <m/>
    <m/>
    <m/>
    <s v="mg/m3"/>
    <s v="N"/>
    <s v="N"/>
    <m/>
    <m/>
    <m/>
    <s v="NA"/>
    <n v="1000"/>
    <s v="NA"/>
    <m/>
    <m/>
    <m/>
    <x v="1"/>
    <x v="0"/>
  </r>
  <r>
    <n v="360"/>
    <x v="1"/>
    <s v="NTP_lungneo_noael_loael"/>
    <s v="1303-00-0"/>
    <m/>
    <s v="NTP"/>
    <m/>
    <x v="44"/>
    <x v="34"/>
    <x v="0"/>
    <s v="2 year"/>
    <s v="2 years"/>
    <x v="0"/>
    <x v="12"/>
    <s v="Mouse"/>
    <s v="B6C3F1"/>
    <s v="M"/>
    <n v="1"/>
    <m/>
    <m/>
    <m/>
    <s v="mg/m3"/>
    <s v="N"/>
    <s v="N"/>
    <m/>
    <m/>
    <m/>
    <s v="NA"/>
    <n v="1000"/>
    <s v="NA"/>
    <m/>
    <m/>
    <m/>
    <x v="1"/>
    <x v="0"/>
  </r>
  <r>
    <n v="361"/>
    <x v="1"/>
    <s v="NTP_lungneo_noael_loael"/>
    <s v="1303-00-0"/>
    <m/>
    <s v="NTP"/>
    <m/>
    <x v="44"/>
    <x v="34"/>
    <x v="0"/>
    <s v="2 year"/>
    <s v="2 years"/>
    <x v="0"/>
    <x v="12"/>
    <s v="Rat"/>
    <s v="F 344/N"/>
    <s v="M"/>
    <n v="1"/>
    <m/>
    <m/>
    <m/>
    <s v="mg/m3"/>
    <s v="N"/>
    <s v="N"/>
    <m/>
    <m/>
    <m/>
    <s v="NA"/>
    <n v="1000"/>
    <s v="NA"/>
    <m/>
    <m/>
    <m/>
    <x v="1"/>
    <x v="0"/>
  </r>
  <r>
    <n v="362"/>
    <x v="1"/>
    <s v="NTP_lungneo_noael_loael"/>
    <s v="1309-64-4"/>
    <m/>
    <s v="NTP"/>
    <m/>
    <x v="41"/>
    <x v="35"/>
    <x v="0"/>
    <s v="2 year"/>
    <s v="2 years"/>
    <x v="0"/>
    <x v="12"/>
    <s v="Mouse"/>
    <s v="B6C3F1"/>
    <s v="F"/>
    <m/>
    <n v="3"/>
    <m/>
    <m/>
    <s v="mg/m3"/>
    <s v="N"/>
    <s v="N"/>
    <m/>
    <m/>
    <m/>
    <s v="NA"/>
    <s v="NA"/>
    <n v="300"/>
    <m/>
    <m/>
    <m/>
    <x v="3"/>
    <x v="0"/>
  </r>
  <r>
    <n v="363"/>
    <x v="1"/>
    <s v="NTP_lungneo_noael_loael"/>
    <s v="1313-27-5"/>
    <m/>
    <s v="NTP"/>
    <m/>
    <x v="45"/>
    <x v="36"/>
    <x v="0"/>
    <s v="2 year"/>
    <s v="2 years"/>
    <x v="0"/>
    <x v="12"/>
    <s v="Mouse"/>
    <s v="B6C3F1"/>
    <s v="M"/>
    <m/>
    <n v="10"/>
    <m/>
    <m/>
    <s v="mg/m3"/>
    <s v="N"/>
    <s v="N"/>
    <m/>
    <m/>
    <m/>
    <s v="NA"/>
    <s v="NA"/>
    <n v="1000"/>
    <m/>
    <m/>
    <m/>
    <x v="1"/>
    <x v="0"/>
  </r>
  <r>
    <n v="364"/>
    <x v="1"/>
    <s v="NTP_lungneo_noael_loael"/>
    <s v="1313-27-5"/>
    <m/>
    <s v="NTP"/>
    <m/>
    <x v="45"/>
    <x v="36"/>
    <x v="0"/>
    <s v="2 year"/>
    <s v="2 years"/>
    <x v="0"/>
    <x v="12"/>
    <s v="Rat"/>
    <s v="F 344/N"/>
    <s v="F"/>
    <n v="100"/>
    <m/>
    <m/>
    <m/>
    <s v="mg/m3"/>
    <s v="N"/>
    <s v="N"/>
    <m/>
    <m/>
    <m/>
    <s v="NA"/>
    <n v="100000"/>
    <s v="NA"/>
    <m/>
    <m/>
    <m/>
    <x v="6"/>
    <x v="0"/>
  </r>
  <r>
    <n v="365"/>
    <x v="1"/>
    <s v="NTP_lungneo_noael_loael"/>
    <s v="1313-27-5"/>
    <m/>
    <s v="NTP"/>
    <m/>
    <x v="45"/>
    <x v="36"/>
    <x v="0"/>
    <s v="2 year"/>
    <s v="2 years"/>
    <x v="0"/>
    <x v="12"/>
    <s v="Rat"/>
    <s v="F 344/N"/>
    <s v="M"/>
    <n v="100"/>
    <m/>
    <m/>
    <m/>
    <s v="mg/m3"/>
    <s v="N"/>
    <s v="N"/>
    <m/>
    <m/>
    <m/>
    <s v="NA"/>
    <n v="100000"/>
    <s v="NA"/>
    <m/>
    <m/>
    <m/>
    <x v="6"/>
    <x v="0"/>
  </r>
  <r>
    <n v="366"/>
    <x v="1"/>
    <s v="NTP_lungneo_noael_loael"/>
    <s v="1313-99-1"/>
    <m/>
    <s v="NTP"/>
    <s v="Y"/>
    <x v="42"/>
    <x v="37"/>
    <x v="0"/>
    <s v="2 year"/>
    <s v="2 years"/>
    <x v="0"/>
    <x v="12"/>
    <s v="Mouse"/>
    <s v="B6C3F1"/>
    <s v="F"/>
    <m/>
    <n v="1.25"/>
    <m/>
    <m/>
    <s v="mg/m3"/>
    <s v="N"/>
    <s v="N"/>
    <m/>
    <m/>
    <m/>
    <s v="NA"/>
    <s v="NA"/>
    <n v="125"/>
    <m/>
    <m/>
    <m/>
    <x v="3"/>
    <x v="0"/>
  </r>
  <r>
    <n v="367"/>
    <x v="1"/>
    <s v="NTP_lungneo_noael_loael"/>
    <s v="1313-99-1"/>
    <m/>
    <s v="NTP"/>
    <s v="Y"/>
    <x v="42"/>
    <x v="37"/>
    <x v="0"/>
    <s v="2 year"/>
    <s v="2 years"/>
    <x v="0"/>
    <x v="12"/>
    <s v="Mouse"/>
    <s v="B6C3F1"/>
    <s v="M"/>
    <n v="5"/>
    <m/>
    <m/>
    <m/>
    <s v="mg/m3"/>
    <s v="N"/>
    <s v="N"/>
    <m/>
    <m/>
    <m/>
    <s v="NA"/>
    <n v="5000"/>
    <s v="NA"/>
    <m/>
    <m/>
    <m/>
    <x v="0"/>
    <x v="0"/>
  </r>
  <r>
    <n v="368"/>
    <x v="1"/>
    <s v="NTP_lungneo_noael_loael"/>
    <s v="1314-62-1"/>
    <m/>
    <s v="NTP"/>
    <m/>
    <x v="24"/>
    <x v="38"/>
    <x v="0"/>
    <s v="2 year"/>
    <s v="2 years"/>
    <x v="0"/>
    <x v="12"/>
    <s v="Rat"/>
    <s v="F 344/N"/>
    <s v="F"/>
    <n v="2"/>
    <m/>
    <m/>
    <m/>
    <s v="mg/m3"/>
    <s v="N"/>
    <s v="N"/>
    <m/>
    <m/>
    <m/>
    <s v="NA"/>
    <n v="2000"/>
    <s v="NA"/>
    <m/>
    <m/>
    <m/>
    <x v="1"/>
    <x v="0"/>
  </r>
  <r>
    <n v="369"/>
    <x v="1"/>
    <s v="NTP_lungneo_noael_loael"/>
    <s v="1314-62-1"/>
    <m/>
    <s v="NTP"/>
    <m/>
    <x v="24"/>
    <x v="38"/>
    <x v="0"/>
    <s v="2 year"/>
    <s v="2 years"/>
    <x v="0"/>
    <x v="12"/>
    <s v="Rat"/>
    <s v="F 344/N"/>
    <s v="M"/>
    <n v="2"/>
    <m/>
    <m/>
    <m/>
    <s v="mg/m3"/>
    <s v="N"/>
    <s v="N"/>
    <m/>
    <m/>
    <m/>
    <s v="NA"/>
    <n v="2000"/>
    <s v="NA"/>
    <m/>
    <m/>
    <m/>
    <x v="1"/>
    <x v="0"/>
  </r>
  <r>
    <n v="370"/>
    <x v="1"/>
    <s v="NTP_lungneo_noael_loael"/>
    <s v="13765-19-0"/>
    <m/>
    <s v="NTP"/>
    <m/>
    <x v="25"/>
    <x v="39"/>
    <x v="0"/>
    <s v="2 year"/>
    <s v="2 years"/>
    <x v="0"/>
    <x v="12"/>
    <s v="Rat"/>
    <s v="Sprague Dawley"/>
    <s v="M"/>
    <n v="20"/>
    <m/>
    <m/>
    <m/>
    <s v="mg/m3"/>
    <s v="N"/>
    <s v="N"/>
    <m/>
    <m/>
    <m/>
    <s v="NA"/>
    <n v="20000"/>
    <s v="NA"/>
    <m/>
    <m/>
    <m/>
    <x v="0"/>
    <x v="0"/>
  </r>
  <r>
    <n v="371"/>
    <x v="1"/>
    <s v="NTP_lungneo_noael_loael"/>
    <s v="13765-19-0"/>
    <m/>
    <s v="NTP"/>
    <m/>
    <x v="25"/>
    <x v="39"/>
    <x v="0"/>
    <s v="2 year"/>
    <s v="2 years"/>
    <x v="0"/>
    <x v="12"/>
    <s v="Hamster"/>
    <s v="Syrian Golden"/>
    <s v="M"/>
    <n v="20"/>
    <m/>
    <m/>
    <m/>
    <s v="mg/m3"/>
    <s v="N"/>
    <s v="N"/>
    <m/>
    <m/>
    <m/>
    <s v="NA"/>
    <n v="20000"/>
    <s v="NA"/>
    <m/>
    <m/>
    <m/>
    <x v="0"/>
    <x v="0"/>
  </r>
  <r>
    <n v="372"/>
    <x v="1"/>
    <s v="NTP_lungneo_noael_loael"/>
    <s v="14807-96-6"/>
    <m/>
    <s v="NTP"/>
    <m/>
    <x v="26"/>
    <x v="40"/>
    <x v="0"/>
    <s v="2 year"/>
    <s v="2 years"/>
    <x v="0"/>
    <x v="12"/>
    <s v="Mouse"/>
    <s v="B6C3F1"/>
    <s v="F"/>
    <n v="18"/>
    <m/>
    <m/>
    <m/>
    <s v="mg/m3"/>
    <s v="N"/>
    <s v="N"/>
    <m/>
    <m/>
    <m/>
    <s v="NA"/>
    <n v="18000"/>
    <s v="NA"/>
    <m/>
    <m/>
    <m/>
    <x v="0"/>
    <x v="0"/>
  </r>
  <r>
    <n v="373"/>
    <x v="1"/>
    <s v="NTP_lungneo_noael_loael"/>
    <s v="14807-96-6"/>
    <m/>
    <s v="NTP"/>
    <m/>
    <x v="26"/>
    <x v="40"/>
    <x v="0"/>
    <s v="2 year"/>
    <s v="2 years"/>
    <x v="0"/>
    <x v="12"/>
    <s v="Mouse"/>
    <s v="B6C3F1"/>
    <s v="M"/>
    <n v="18"/>
    <m/>
    <m/>
    <m/>
    <s v="mg/m3"/>
    <s v="N"/>
    <s v="N"/>
    <m/>
    <m/>
    <m/>
    <s v="NA"/>
    <n v="18000"/>
    <s v="NA"/>
    <m/>
    <m/>
    <m/>
    <x v="0"/>
    <x v="0"/>
  </r>
  <r>
    <n v="374"/>
    <x v="1"/>
    <s v="NTP_lungneo_noael_loael"/>
    <s v="14807-96-6"/>
    <m/>
    <s v="NTP"/>
    <m/>
    <x v="26"/>
    <x v="40"/>
    <x v="0"/>
    <s v="2 year"/>
    <s v="2 years"/>
    <x v="0"/>
    <x v="12"/>
    <s v="Rat"/>
    <s v="F 344/N"/>
    <s v="M"/>
    <n v="18"/>
    <m/>
    <m/>
    <m/>
    <s v="mg/m3"/>
    <s v="N"/>
    <s v="N"/>
    <m/>
    <m/>
    <m/>
    <s v="NA"/>
    <n v="18000"/>
    <s v="NA"/>
    <m/>
    <m/>
    <m/>
    <x v="0"/>
    <x v="0"/>
  </r>
  <r>
    <n v="375"/>
    <x v="1"/>
    <s v="NTP_lungneo_noael_loael"/>
    <s v="22398-80-7"/>
    <m/>
    <s v="NTP"/>
    <m/>
    <x v="27"/>
    <x v="41"/>
    <x v="0"/>
    <s v="2 year"/>
    <s v="2 years"/>
    <x v="0"/>
    <x v="12"/>
    <s v="Mouse"/>
    <s v="B6C3F1"/>
    <s v="F"/>
    <n v="100"/>
    <m/>
    <m/>
    <m/>
    <s v="mg/m3"/>
    <s v="N"/>
    <s v="N"/>
    <m/>
    <m/>
    <m/>
    <s v="NA"/>
    <n v="100000"/>
    <s v="NA"/>
    <m/>
    <m/>
    <m/>
    <x v="6"/>
    <x v="0"/>
  </r>
  <r>
    <n v="376"/>
    <x v="1"/>
    <s v="NTP_lungneo_noael_loael"/>
    <s v="22398-80-7"/>
    <m/>
    <s v="NTP"/>
    <m/>
    <x v="27"/>
    <x v="41"/>
    <x v="0"/>
    <s v="2 year"/>
    <s v="2 years"/>
    <x v="0"/>
    <x v="12"/>
    <s v="Mouse"/>
    <s v="B6C3F1"/>
    <s v="M"/>
    <n v="0.3"/>
    <m/>
    <m/>
    <m/>
    <s v="mg/m3"/>
    <s v="N"/>
    <s v="N"/>
    <m/>
    <m/>
    <m/>
    <s v="NA"/>
    <n v="300"/>
    <s v="NA"/>
    <m/>
    <m/>
    <m/>
    <x v="3"/>
    <x v="0"/>
  </r>
  <r>
    <n v="377"/>
    <x v="1"/>
    <s v="NTP_lungneo_noael_loael"/>
    <s v="2698-41-1"/>
    <m/>
    <s v="NTP"/>
    <m/>
    <x v="28"/>
    <x v="42"/>
    <x v="0"/>
    <s v="2 year"/>
    <s v="2 years"/>
    <x v="0"/>
    <x v="12"/>
    <s v="Mouse"/>
    <s v="B6C3F1"/>
    <s v="F"/>
    <n v="1.5"/>
    <m/>
    <m/>
    <m/>
    <s v="mg/m3"/>
    <s v="N"/>
    <s v="N"/>
    <m/>
    <m/>
    <m/>
    <s v="NA"/>
    <n v="1500"/>
    <s v="NA"/>
    <m/>
    <m/>
    <m/>
    <x v="1"/>
    <x v="0"/>
  </r>
  <r>
    <n v="378"/>
    <x v="1"/>
    <s v="NTP_lungneo_noael_loael"/>
    <s v="2698-41-1"/>
    <m/>
    <s v="NTP"/>
    <m/>
    <x v="28"/>
    <x v="42"/>
    <x v="0"/>
    <s v="2 year"/>
    <s v="2 years"/>
    <x v="0"/>
    <x v="12"/>
    <s v="Mouse"/>
    <s v="B6C3F1"/>
    <s v="M"/>
    <n v="1.5"/>
    <m/>
    <m/>
    <m/>
    <s v="mg/m3"/>
    <s v="N"/>
    <s v="N"/>
    <m/>
    <m/>
    <m/>
    <s v="NA"/>
    <n v="1500"/>
    <s v="NA"/>
    <m/>
    <m/>
    <m/>
    <x v="1"/>
    <x v="0"/>
  </r>
  <r>
    <n v="379"/>
    <x v="1"/>
    <s v="NTP_lungneo_noael_loael"/>
    <s v="2698-41-1"/>
    <m/>
    <s v="NTP"/>
    <m/>
    <x v="28"/>
    <x v="42"/>
    <x v="0"/>
    <s v="2 year"/>
    <s v="2 years"/>
    <x v="0"/>
    <x v="12"/>
    <s v="Rat"/>
    <s v="F 344/N"/>
    <s v="F"/>
    <n v="0.75"/>
    <m/>
    <m/>
    <m/>
    <s v="mg/m3"/>
    <s v="N"/>
    <s v="N"/>
    <m/>
    <m/>
    <m/>
    <s v="NA"/>
    <n v="750"/>
    <s v="NA"/>
    <m/>
    <m/>
    <m/>
    <x v="1"/>
    <x v="0"/>
  </r>
  <r>
    <n v="380"/>
    <x v="1"/>
    <s v="NTP_lungneo_noael_loael"/>
    <s v="2698-41-1"/>
    <m/>
    <s v="NTP"/>
    <m/>
    <x v="28"/>
    <x v="42"/>
    <x v="0"/>
    <s v="2 year"/>
    <s v="2 years"/>
    <x v="0"/>
    <x v="12"/>
    <s v="Rat"/>
    <s v="F 344/N"/>
    <s v="M"/>
    <n v="0.75"/>
    <m/>
    <m/>
    <m/>
    <s v="mg/m3"/>
    <s v="N"/>
    <s v="N"/>
    <m/>
    <m/>
    <m/>
    <s v="NA"/>
    <n v="750"/>
    <s v="NA"/>
    <m/>
    <m/>
    <m/>
    <x v="1"/>
    <x v="0"/>
  </r>
  <r>
    <n v="381"/>
    <x v="1"/>
    <s v="NTP_lungneo_noael_loael"/>
    <s v="643-79-8"/>
    <m/>
    <s v="NTP"/>
    <m/>
    <x v="29"/>
    <x v="43"/>
    <x v="0"/>
    <s v="2 year"/>
    <s v="2 years"/>
    <x v="0"/>
    <x v="12"/>
    <s v="Mouse"/>
    <s v="B6C3F1"/>
    <s v="F"/>
    <n v="7"/>
    <m/>
    <m/>
    <m/>
    <s v="ppm"/>
    <s v="N"/>
    <s v="N"/>
    <m/>
    <m/>
    <m/>
    <s v="NA"/>
    <n v="7"/>
    <s v="NA"/>
    <m/>
    <m/>
    <m/>
    <x v="4"/>
    <x v="0"/>
  </r>
  <r>
    <n v="382"/>
    <x v="1"/>
    <s v="NTP_lungneo_noael_loael"/>
    <s v="7440-47-3"/>
    <m/>
    <s v="NTP"/>
    <m/>
    <x v="30"/>
    <x v="44"/>
    <x v="0"/>
    <s v="2 year"/>
    <s v="2 years"/>
    <x v="0"/>
    <x v="12"/>
    <s v="Hamster"/>
    <s v="Syrian Golden"/>
    <s v="M"/>
    <n v="20"/>
    <m/>
    <m/>
    <m/>
    <s v="mg/m3"/>
    <s v="N"/>
    <s v="N"/>
    <m/>
    <m/>
    <m/>
    <s v="NA"/>
    <n v="20000"/>
    <s v="NA"/>
    <m/>
    <m/>
    <m/>
    <x v="0"/>
    <x v="0"/>
  </r>
  <r>
    <n v="383"/>
    <x v="1"/>
    <s v="NTP_lungneo_noael_loael"/>
    <s v="7440-48-4"/>
    <m/>
    <s v="NTP"/>
    <m/>
    <x v="19"/>
    <x v="45"/>
    <x v="0"/>
    <s v="2 year"/>
    <s v="2 years"/>
    <x v="0"/>
    <x v="12"/>
    <s v="Mouse"/>
    <s v="B6C3F1"/>
    <s v="F"/>
    <n v="40"/>
    <m/>
    <m/>
    <m/>
    <s v="mg/m3"/>
    <s v="N"/>
    <s v="N"/>
    <m/>
    <m/>
    <m/>
    <s v="NA"/>
    <n v="40000"/>
    <s v="NA"/>
    <m/>
    <m/>
    <m/>
    <x v="6"/>
    <x v="0"/>
  </r>
  <r>
    <n v="384"/>
    <x v="1"/>
    <s v="NTP_lungneo_noael_loael"/>
    <s v="BLASTINGSAND"/>
    <m/>
    <s v="NTP"/>
    <m/>
    <x v="31"/>
    <x v="46"/>
    <x v="0"/>
    <s v="2 year"/>
    <s v="2 years"/>
    <x v="0"/>
    <x v="12"/>
    <s v="Rat"/>
    <s v="F344/N Tac"/>
    <s v="M"/>
    <m/>
    <n v="3"/>
    <m/>
    <m/>
    <s v="mg/m3"/>
    <s v="N"/>
    <s v="N"/>
    <m/>
    <m/>
    <m/>
    <s v="NA"/>
    <s v="NA"/>
    <n v="300"/>
    <m/>
    <m/>
    <m/>
    <x v="3"/>
    <x v="0"/>
  </r>
  <r>
    <n v="385"/>
    <x v="1"/>
    <s v="NTP_lungneo_noael_loael"/>
    <s v="13983-17-0"/>
    <m/>
    <s v="NTP"/>
    <m/>
    <x v="37"/>
    <x v="52"/>
    <x v="0"/>
    <s v="2 year"/>
    <s v="2 years"/>
    <x v="0"/>
    <x v="12"/>
    <s v="Rat"/>
    <s v="F 344/N"/>
    <s v="M"/>
    <n v="10"/>
    <m/>
    <m/>
    <m/>
    <s v="mg/m3"/>
    <s v="N"/>
    <s v="N"/>
    <m/>
    <m/>
    <m/>
    <s v="NA"/>
    <n v="10000"/>
    <s v="NA"/>
    <m/>
    <m/>
    <m/>
    <x v="0"/>
    <x v="0"/>
  </r>
  <r>
    <n v="386"/>
    <x v="1"/>
    <s v="NTP_lungneo_noael_loael"/>
    <s v="13983-17-0"/>
    <m/>
    <s v="NTP"/>
    <m/>
    <x v="37"/>
    <x v="52"/>
    <x v="0"/>
    <s v="2 year"/>
    <s v="2 years"/>
    <x v="0"/>
    <x v="12"/>
    <s v="Rat"/>
    <s v="F 344/N"/>
    <s v="M"/>
    <m/>
    <n v="10"/>
    <m/>
    <m/>
    <s v="mg/m3"/>
    <s v="N"/>
    <s v="N"/>
    <m/>
    <m/>
    <m/>
    <s v="NA"/>
    <s v="NA"/>
    <n v="1000"/>
    <m/>
    <m/>
    <m/>
    <x v="1"/>
    <x v="0"/>
  </r>
  <r>
    <n v="387"/>
    <x v="1"/>
    <s v="NTP_lungneo_noael_loael"/>
    <s v="Nik95"/>
    <s v="https://doi.org/10.1006/faat.1995.1042"/>
    <s v="NTP"/>
    <s v="Y"/>
    <x v="4"/>
    <x v="54"/>
    <x v="0"/>
    <s v="2 year"/>
    <s v="2 years"/>
    <x v="0"/>
    <x v="12"/>
    <s v="Rat"/>
    <s v="F344/N"/>
    <s v="M"/>
    <n v="6.6"/>
    <m/>
    <m/>
    <m/>
    <s v="mg/m3"/>
    <s v="N"/>
    <s v="N"/>
    <m/>
    <m/>
    <m/>
    <s v="NA"/>
    <n v="6600"/>
    <s v="NA"/>
    <m/>
    <m/>
    <m/>
    <x v="0"/>
    <x v="0"/>
  </r>
  <r>
    <n v="388"/>
    <x v="1"/>
    <s v="NTP_lungneo_noael_loael"/>
    <s v="Hein95"/>
    <m/>
    <s v="NTP"/>
    <m/>
    <x v="4"/>
    <x v="57"/>
    <x v="0"/>
    <s v="2 year"/>
    <s v="2 years"/>
    <x v="0"/>
    <x v="12"/>
    <s v="Rat"/>
    <s v="Wistar"/>
    <s v="F"/>
    <n v="5.4"/>
    <m/>
    <m/>
    <m/>
    <s v="mg/m3"/>
    <s v="N"/>
    <s v="N"/>
    <m/>
    <m/>
    <m/>
    <s v="NA"/>
    <n v="5400"/>
    <s v="NA"/>
    <m/>
    <m/>
    <m/>
    <x v="0"/>
    <x v="0"/>
  </r>
  <r>
    <n v="389"/>
    <x v="1"/>
    <s v="NTP_lungneo_noael_loael"/>
    <s v="102-54-5"/>
    <m/>
    <s v="NTP"/>
    <m/>
    <x v="17"/>
    <x v="32"/>
    <x v="0"/>
    <s v="3 month"/>
    <s v="3 months"/>
    <x v="0"/>
    <x v="12"/>
    <s v="Mouse"/>
    <s v="B6C3F1"/>
    <s v="F"/>
    <n v="30"/>
    <m/>
    <m/>
    <m/>
    <s v="mg/m3"/>
    <s v="N"/>
    <s v="N"/>
    <m/>
    <m/>
    <m/>
    <s v="NA"/>
    <n v="30000"/>
    <s v="NA"/>
    <m/>
    <m/>
    <m/>
    <x v="0"/>
    <x v="0"/>
  </r>
  <r>
    <n v="390"/>
    <x v="1"/>
    <s v="NTP_lungneo_noael_loael"/>
    <s v="102-54-5"/>
    <m/>
    <s v="NTP"/>
    <m/>
    <x v="17"/>
    <x v="32"/>
    <x v="0"/>
    <s v="3 month"/>
    <s v="3 months"/>
    <x v="0"/>
    <x v="12"/>
    <s v="Mouse"/>
    <s v="B6C3F1"/>
    <s v="M"/>
    <n v="30"/>
    <m/>
    <m/>
    <m/>
    <s v="mg/m3"/>
    <s v="N"/>
    <s v="N"/>
    <m/>
    <m/>
    <m/>
    <s v="NA"/>
    <n v="30000"/>
    <s v="NA"/>
    <m/>
    <m/>
    <m/>
    <x v="0"/>
    <x v="0"/>
  </r>
  <r>
    <n v="391"/>
    <x v="1"/>
    <s v="NTP_lungneo_noael_loael"/>
    <s v="102-54-5"/>
    <m/>
    <s v="NTP"/>
    <m/>
    <x v="17"/>
    <x v="32"/>
    <x v="0"/>
    <s v="3 month"/>
    <s v="3 months"/>
    <x v="0"/>
    <x v="12"/>
    <s v="Rat"/>
    <s v="F 344/N"/>
    <s v="F"/>
    <n v="30"/>
    <m/>
    <m/>
    <m/>
    <s v="mg/m3"/>
    <s v="N"/>
    <s v="N"/>
    <m/>
    <m/>
    <m/>
    <s v="NA"/>
    <n v="30000"/>
    <s v="NA"/>
    <m/>
    <m/>
    <m/>
    <x v="0"/>
    <x v="0"/>
  </r>
  <r>
    <n v="392"/>
    <x v="1"/>
    <s v="NTP_lungneo_noael_loael"/>
    <s v="102-54-5"/>
    <m/>
    <s v="NTP"/>
    <m/>
    <x v="17"/>
    <x v="32"/>
    <x v="0"/>
    <s v="3 month"/>
    <s v="3 months"/>
    <x v="0"/>
    <x v="12"/>
    <s v="Rat"/>
    <s v="F 344/N"/>
    <s v="M"/>
    <n v="30"/>
    <m/>
    <m/>
    <m/>
    <s v="mg/m3"/>
    <s v="N"/>
    <s v="N"/>
    <m/>
    <m/>
    <m/>
    <s v="NA"/>
    <n v="30000"/>
    <s v="NA"/>
    <m/>
    <m/>
    <m/>
    <x v="0"/>
    <x v="0"/>
  </r>
  <r>
    <n v="393"/>
    <x v="1"/>
    <s v="NTP_lungneo_noael_loael"/>
    <s v="1314-62-1"/>
    <m/>
    <s v="NTP"/>
    <m/>
    <x v="24"/>
    <x v="38"/>
    <x v="0"/>
    <s v="3 month"/>
    <s v="3 months"/>
    <x v="0"/>
    <x v="12"/>
    <s v="Mouse"/>
    <s v="B6C3F1"/>
    <s v="F"/>
    <n v="16"/>
    <m/>
    <m/>
    <m/>
    <s v="mg/m3"/>
    <s v="N"/>
    <s v="N"/>
    <m/>
    <m/>
    <m/>
    <s v="NA"/>
    <n v="16000"/>
    <s v="NA"/>
    <m/>
    <m/>
    <m/>
    <x v="0"/>
    <x v="0"/>
  </r>
  <r>
    <n v="394"/>
    <x v="1"/>
    <s v="NTP_lungneo_noael_loael"/>
    <s v="1314-62-1"/>
    <m/>
    <s v="NTP"/>
    <m/>
    <x v="24"/>
    <x v="38"/>
    <x v="0"/>
    <s v="3 month"/>
    <s v="3 months"/>
    <x v="0"/>
    <x v="12"/>
    <s v="Mouse"/>
    <s v="B6C3F1"/>
    <s v="M"/>
    <n v="16"/>
    <m/>
    <m/>
    <m/>
    <s v="mg/m3"/>
    <s v="N"/>
    <s v="N"/>
    <m/>
    <m/>
    <m/>
    <s v="NA"/>
    <n v="16000"/>
    <s v="NA"/>
    <m/>
    <m/>
    <m/>
    <x v="0"/>
    <x v="0"/>
  </r>
  <r>
    <n v="395"/>
    <x v="1"/>
    <s v="NTP_lungneo_noael_loael"/>
    <s v="1314-62-1"/>
    <m/>
    <s v="NTP"/>
    <m/>
    <x v="24"/>
    <x v="38"/>
    <x v="0"/>
    <s v="3 month"/>
    <s v="3 months"/>
    <x v="0"/>
    <x v="12"/>
    <s v="Rat"/>
    <s v="F 344/N"/>
    <s v="M"/>
    <n v="16"/>
    <m/>
    <m/>
    <m/>
    <s v="mg/m3"/>
    <s v="N"/>
    <s v="N"/>
    <m/>
    <m/>
    <m/>
    <s v="NA"/>
    <n v="16000"/>
    <s v="NA"/>
    <m/>
    <m/>
    <m/>
    <x v="0"/>
    <x v="0"/>
  </r>
  <r>
    <n v="396"/>
    <x v="1"/>
    <s v="NTP_lungneo_noael_loael"/>
    <s v="1314-62-1"/>
    <m/>
    <s v="NTP"/>
    <m/>
    <x v="24"/>
    <x v="38"/>
    <x v="0"/>
    <s v="3 month"/>
    <s v="3 months"/>
    <x v="0"/>
    <x v="12"/>
    <s v="Rat"/>
    <s v="F 344/N"/>
    <s v="F"/>
    <n v="16"/>
    <m/>
    <m/>
    <m/>
    <s v="mg/m3"/>
    <s v="N"/>
    <s v="N"/>
    <m/>
    <m/>
    <m/>
    <s v="NA"/>
    <n v="16000"/>
    <s v="NA"/>
    <m/>
    <m/>
    <m/>
    <x v="0"/>
    <x v="0"/>
  </r>
  <r>
    <n v="397"/>
    <x v="1"/>
    <s v="NTP_lungneo_noael_loael"/>
    <s v="22398-80-7"/>
    <m/>
    <s v="NTP"/>
    <m/>
    <x v="27"/>
    <x v="41"/>
    <x v="0"/>
    <s v="3 month"/>
    <s v="3 months"/>
    <x v="0"/>
    <x v="12"/>
    <s v="Mouse"/>
    <s v="B6C3F1"/>
    <s v="M"/>
    <n v="100"/>
    <m/>
    <m/>
    <m/>
    <s v="mg/m3"/>
    <s v="N"/>
    <s v="N"/>
    <m/>
    <m/>
    <m/>
    <s v="NA"/>
    <n v="100000"/>
    <s v="NA"/>
    <m/>
    <m/>
    <m/>
    <x v="6"/>
    <x v="0"/>
  </r>
  <r>
    <n v="398"/>
    <x v="1"/>
    <s v="NTP_lungneo_noael_loael"/>
    <s v="22398-80-7"/>
    <m/>
    <s v="NTP"/>
    <m/>
    <x v="27"/>
    <x v="41"/>
    <x v="0"/>
    <s v="3 month"/>
    <s v="3 months"/>
    <x v="0"/>
    <x v="12"/>
    <s v="Rat"/>
    <s v="F 344/N"/>
    <s v="F"/>
    <n v="100"/>
    <m/>
    <m/>
    <m/>
    <s v="mg/m3"/>
    <s v="N"/>
    <s v="N"/>
    <m/>
    <m/>
    <m/>
    <s v="NA"/>
    <n v="100000"/>
    <s v="NA"/>
    <m/>
    <m/>
    <m/>
    <x v="6"/>
    <x v="0"/>
  </r>
  <r>
    <n v="399"/>
    <x v="1"/>
    <s v="NTP_lungneo_noael_loael"/>
    <s v="22398-80-7"/>
    <m/>
    <s v="NTP"/>
    <m/>
    <x v="27"/>
    <x v="41"/>
    <x v="0"/>
    <s v="3 month"/>
    <s v="3 months"/>
    <x v="0"/>
    <x v="12"/>
    <s v="Rat"/>
    <s v="F 344/N"/>
    <s v="M"/>
    <n v="100"/>
    <m/>
    <m/>
    <m/>
    <s v="mg/m3"/>
    <s v="N"/>
    <s v="N"/>
    <m/>
    <m/>
    <m/>
    <s v="NA"/>
    <n v="100000"/>
    <s v="NA"/>
    <m/>
    <m/>
    <m/>
    <x v="6"/>
    <x v="0"/>
  </r>
  <r>
    <n v="400"/>
    <x v="1"/>
    <s v="NTP_lungneo_noael_loael"/>
    <s v="643-79-8"/>
    <m/>
    <s v="NTP"/>
    <m/>
    <x v="29"/>
    <x v="43"/>
    <x v="0"/>
    <s v="3 month"/>
    <s v="3 months"/>
    <x v="0"/>
    <x v="12"/>
    <s v="Mouse"/>
    <s v="B6C3F1"/>
    <s v="M"/>
    <n v="7"/>
    <m/>
    <m/>
    <m/>
    <s v="ppm"/>
    <s v="N"/>
    <s v="N"/>
    <m/>
    <m/>
    <m/>
    <s v="NA"/>
    <n v="7"/>
    <s v="NA"/>
    <m/>
    <m/>
    <m/>
    <x v="4"/>
    <x v="0"/>
  </r>
  <r>
    <n v="401"/>
    <x v="1"/>
    <s v="NTP_lungneo_noael_loael"/>
    <s v="643-79-8"/>
    <m/>
    <s v="NTP"/>
    <m/>
    <x v="29"/>
    <x v="43"/>
    <x v="0"/>
    <s v="3 month"/>
    <s v="3 months"/>
    <x v="0"/>
    <x v="12"/>
    <s v="Rat"/>
    <s v="HSD"/>
    <s v="F"/>
    <n v="7"/>
    <m/>
    <m/>
    <m/>
    <s v="ppm"/>
    <s v="N"/>
    <s v="N"/>
    <m/>
    <m/>
    <m/>
    <s v="NA"/>
    <n v="7"/>
    <s v="NA"/>
    <m/>
    <m/>
    <m/>
    <x v="4"/>
    <x v="0"/>
  </r>
  <r>
    <n v="402"/>
    <x v="1"/>
    <s v="NTP_lungneo_noael_loael"/>
    <s v="643-79-8"/>
    <m/>
    <s v="NTP"/>
    <m/>
    <x v="29"/>
    <x v="43"/>
    <x v="0"/>
    <s v="3 month"/>
    <s v="3 months"/>
    <x v="0"/>
    <x v="12"/>
    <s v="Rat"/>
    <s v="HSD"/>
    <s v="M"/>
    <n v="7"/>
    <m/>
    <m/>
    <m/>
    <s v="ppm"/>
    <s v="N"/>
    <s v="N"/>
    <m/>
    <m/>
    <m/>
    <s v="NA"/>
    <n v="7"/>
    <s v="NA"/>
    <m/>
    <m/>
    <m/>
    <x v="4"/>
    <x v="0"/>
  </r>
  <r>
    <n v="403"/>
    <x v="1"/>
    <s v="NTP_lungneo_noael_loael"/>
    <s v="7440-47-3"/>
    <m/>
    <s v="NTP"/>
    <m/>
    <x v="30"/>
    <x v="44"/>
    <x v="0"/>
    <s v="3 month"/>
    <s v="3 months"/>
    <x v="0"/>
    <x v="12"/>
    <s v="Rat"/>
    <s v="Sprague Dawley"/>
    <s v="M"/>
    <n v="20"/>
    <m/>
    <m/>
    <m/>
    <s v="mg/m3"/>
    <s v="N"/>
    <s v="N"/>
    <m/>
    <m/>
    <m/>
    <s v="NA"/>
    <n v="20000"/>
    <s v="NA"/>
    <m/>
    <m/>
    <m/>
    <x v="0"/>
    <x v="0"/>
  </r>
  <r>
    <n v="404"/>
    <x v="1"/>
    <s v="NTP_lungneo_noael_loael"/>
    <s v="7440-48-4"/>
    <m/>
    <s v="NTP"/>
    <m/>
    <x v="19"/>
    <x v="45"/>
    <x v="0"/>
    <s v="3 month"/>
    <s v="3 months"/>
    <x v="0"/>
    <x v="12"/>
    <s v="Mouse"/>
    <s v="B6C3F1"/>
    <s v="M"/>
    <n v="10"/>
    <m/>
    <m/>
    <m/>
    <s v="mg/m3"/>
    <s v="N"/>
    <s v="N"/>
    <m/>
    <m/>
    <m/>
    <s v="NA"/>
    <n v="10000"/>
    <s v="NA"/>
    <m/>
    <m/>
    <m/>
    <x v="0"/>
    <x v="0"/>
  </r>
  <r>
    <n v="405"/>
    <x v="1"/>
    <s v="NTP_lungneo_noael_loael"/>
    <s v="7440-48-4"/>
    <m/>
    <s v="NTP"/>
    <m/>
    <x v="19"/>
    <x v="45"/>
    <x v="0"/>
    <s v="3 month"/>
    <s v="3 months"/>
    <x v="0"/>
    <x v="12"/>
    <s v="Rat"/>
    <s v="F 344/N"/>
    <s v="F"/>
    <n v="5"/>
    <m/>
    <m/>
    <m/>
    <s v="mg/m3"/>
    <s v="N"/>
    <s v="N"/>
    <m/>
    <m/>
    <m/>
    <s v="NA"/>
    <n v="5000"/>
    <s v="NA"/>
    <m/>
    <m/>
    <m/>
    <x v="0"/>
    <x v="0"/>
  </r>
  <r>
    <n v="406"/>
    <x v="1"/>
    <s v="NTP_lungneo_noael_loael"/>
    <s v="7440-48-4"/>
    <m/>
    <s v="NTP"/>
    <m/>
    <x v="19"/>
    <x v="45"/>
    <x v="0"/>
    <s v="3 month"/>
    <s v="3 months"/>
    <x v="0"/>
    <x v="12"/>
    <s v="Rat"/>
    <s v="F 344/N"/>
    <s v="M"/>
    <n v="5"/>
    <m/>
    <m/>
    <m/>
    <s v="mg/m3"/>
    <s v="N"/>
    <s v="N"/>
    <m/>
    <m/>
    <m/>
    <s v="NA"/>
    <n v="5000"/>
    <s v="NA"/>
    <m/>
    <m/>
    <m/>
    <x v="0"/>
    <x v="0"/>
  </r>
  <r>
    <n v="407"/>
    <x v="1"/>
    <s v="NTP_lungneo_noael_loael"/>
    <s v="13983-17-0"/>
    <m/>
    <s v="NTP"/>
    <m/>
    <x v="37"/>
    <x v="52"/>
    <x v="0"/>
    <s v="30 day"/>
    <s v="30 days"/>
    <x v="0"/>
    <x v="12"/>
    <s v="Rat"/>
    <s v="F 344/N"/>
    <s v="M"/>
    <n v="10"/>
    <m/>
    <m/>
    <m/>
    <s v="mg/m3"/>
    <s v="N"/>
    <s v="Y"/>
    <m/>
    <m/>
    <m/>
    <s v="NA"/>
    <n v="3333.3333333333335"/>
    <s v="NA"/>
    <m/>
    <m/>
    <m/>
    <x v="0"/>
    <x v="0"/>
  </r>
  <r>
    <n v="408"/>
    <x v="1"/>
    <s v="NTP_lungneo_noael_loael"/>
    <s v="L-MWNT-1020"/>
    <m/>
    <s v="NTP"/>
    <m/>
    <x v="36"/>
    <x v="51"/>
    <x v="1"/>
    <s v="30 day"/>
    <s v="30 days"/>
    <x v="0"/>
    <x v="12"/>
    <s v="Mouse"/>
    <s v="B6C3F1"/>
    <s v="M"/>
    <m/>
    <n v="0.1"/>
    <m/>
    <m/>
    <s v="mg/m3"/>
    <s v="N"/>
    <s v="Y"/>
    <m/>
    <m/>
    <m/>
    <s v="NA"/>
    <s v="NA"/>
    <n v="3.3333333333333335"/>
    <m/>
    <m/>
    <m/>
    <x v="4"/>
    <x v="0"/>
  </r>
  <r>
    <n v="409"/>
    <x v="1"/>
    <s v="NTP_lungneo_noael_loael"/>
    <s v="L-MWNT-1020"/>
    <m/>
    <s v="NTP"/>
    <m/>
    <x v="36"/>
    <x v="51"/>
    <x v="1"/>
    <s v="30 day"/>
    <s v="30 days"/>
    <x v="0"/>
    <x v="12"/>
    <s v="Rat"/>
    <s v="HSD"/>
    <s v="M"/>
    <m/>
    <n v="0.1"/>
    <m/>
    <m/>
    <s v="mg/m3"/>
    <s v="N"/>
    <s v="Y"/>
    <m/>
    <m/>
    <m/>
    <s v="NA"/>
    <s v="NA"/>
    <n v="3.3333333333333335"/>
    <m/>
    <m/>
    <m/>
    <x v="4"/>
    <x v="0"/>
  </r>
  <r>
    <n v="410"/>
    <x v="1"/>
    <s v="NTP_lungneo_noael_loael"/>
    <s v="L-MWNT-1020"/>
    <m/>
    <s v="NTP"/>
    <m/>
    <x v="36"/>
    <x v="51"/>
    <x v="1"/>
    <s v="30 day"/>
    <s v="30 days"/>
    <x v="0"/>
    <x v="12"/>
    <s v="Rat"/>
    <s v="HSD"/>
    <s v="F"/>
    <m/>
    <n v="0.1"/>
    <m/>
    <m/>
    <s v="mg/m3"/>
    <s v="N"/>
    <s v="Y"/>
    <m/>
    <m/>
    <m/>
    <s v="NA"/>
    <s v="NA"/>
    <n v="3.3333333333333335"/>
    <m/>
    <m/>
    <m/>
    <x v="4"/>
    <x v="0"/>
  </r>
  <r>
    <n v="411"/>
    <x v="1"/>
    <s v="NTP_lungneo_noael_loael"/>
    <s v="COALSLAG"/>
    <m/>
    <s v="NTP"/>
    <m/>
    <x v="32"/>
    <x v="47"/>
    <x v="0"/>
    <s v="39 week"/>
    <s v="39 weeks"/>
    <x v="0"/>
    <x v="12"/>
    <s v="Rat"/>
    <s v="F 344/N"/>
    <s v="M"/>
    <m/>
    <n v="3"/>
    <m/>
    <m/>
    <s v="mg/m3"/>
    <s v="N"/>
    <s v="N"/>
    <m/>
    <m/>
    <m/>
    <s v="NA"/>
    <s v="NA"/>
    <n v="300"/>
    <m/>
    <m/>
    <m/>
    <x v="3"/>
    <x v="0"/>
  </r>
  <r>
    <n v="412"/>
    <x v="1"/>
    <s v="NTP_lungneo_noael_loael"/>
    <s v="L-MWNT-1020"/>
    <m/>
    <s v="NTP"/>
    <m/>
    <x v="36"/>
    <x v="51"/>
    <x v="1"/>
    <s v="39 week"/>
    <s v="39 weeks"/>
    <x v="0"/>
    <x v="12"/>
    <s v="Mouse"/>
    <s v="B6C3F1"/>
    <s v="F"/>
    <m/>
    <n v="0.1"/>
    <m/>
    <m/>
    <s v="mg/m3"/>
    <s v="N"/>
    <s v="N"/>
    <m/>
    <m/>
    <m/>
    <s v="NA"/>
    <s v="NA"/>
    <n v="10"/>
    <m/>
    <m/>
    <m/>
    <x v="4"/>
    <x v="0"/>
  </r>
  <r>
    <n v="413"/>
    <x v="0"/>
    <s v="oecd_bands_v1"/>
    <n v="200001"/>
    <m/>
    <s v="Morimoto, Y. et al. 2010"/>
    <m/>
    <x v="46"/>
    <x v="58"/>
    <x v="1"/>
    <s v="28 days"/>
    <s v="28 days"/>
    <x v="0"/>
    <x v="13"/>
    <s v="Rat"/>
    <s v="Wistar"/>
    <s v="M"/>
    <n v="0.12"/>
    <m/>
    <m/>
    <m/>
    <s v="mg/m3"/>
    <s v="N"/>
    <s v="Y"/>
    <m/>
    <m/>
    <m/>
    <m/>
    <n v="40"/>
    <m/>
    <m/>
    <m/>
    <m/>
    <x v="3"/>
    <x v="0"/>
  </r>
  <r>
    <n v="414"/>
    <x v="0"/>
    <s v="oecd_bands_v1"/>
    <n v="200004"/>
    <m/>
    <s v="Zn Dossier (NM-111) 0"/>
    <m/>
    <x v="47"/>
    <x v="59"/>
    <x v="1"/>
    <s v="28 days"/>
    <s v="90 days"/>
    <x v="0"/>
    <x v="13"/>
    <s v="Rat"/>
    <s v="Wistar (Clr:WI(WU))"/>
    <s v="M"/>
    <n v="1.5"/>
    <n v="4.5"/>
    <m/>
    <m/>
    <s v="mg/m3"/>
    <s v="N"/>
    <s v="Y"/>
    <m/>
    <m/>
    <m/>
    <m/>
    <n v="1500"/>
    <n v="4500"/>
    <m/>
    <m/>
    <m/>
    <x v="1"/>
    <x v="0"/>
  </r>
  <r>
    <n v="415"/>
    <x v="1"/>
    <s v="oecd_bands_v1"/>
    <n v="200008"/>
    <m/>
    <s v="CeO2 Dossier (NM-213) 0"/>
    <m/>
    <x v="3"/>
    <x v="60"/>
    <x v="0"/>
    <s v="28 days"/>
    <s v="28 days"/>
    <x v="0"/>
    <x v="13"/>
    <s v="Rat"/>
    <s v="Wistar (Clr:WI(WU))"/>
    <s v="M"/>
    <m/>
    <n v="5.9"/>
    <m/>
    <m/>
    <s v="mg/m3"/>
    <s v="N"/>
    <s v="Y"/>
    <m/>
    <m/>
    <m/>
    <m/>
    <m/>
    <n v="590"/>
    <m/>
    <m/>
    <m/>
    <x v="1"/>
    <x v="0"/>
  </r>
  <r>
    <n v="416"/>
    <x v="1"/>
    <s v="oecd_bands_v1"/>
    <n v="200009"/>
    <m/>
    <s v="CeO2 Dossier (NM-211) 0"/>
    <m/>
    <x v="3"/>
    <x v="61"/>
    <x v="1"/>
    <s v="90 days"/>
    <s v="90 days"/>
    <x v="0"/>
    <x v="13"/>
    <s v="Rat"/>
    <s v="Wistar (Clr:WI(WU))"/>
    <s v="M"/>
    <m/>
    <n v="1.2"/>
    <m/>
    <m/>
    <s v="mg/m3"/>
    <s v="N"/>
    <s v="N"/>
    <m/>
    <m/>
    <m/>
    <m/>
    <m/>
    <n v="120"/>
    <m/>
    <m/>
    <m/>
    <x v="3"/>
    <x v="0"/>
  </r>
  <r>
    <n v="417"/>
    <x v="1"/>
    <s v="oecd_bands_v1"/>
    <n v="200010"/>
    <m/>
    <s v="CeO2 Dossier (NM-212) 0"/>
    <m/>
    <x v="3"/>
    <x v="62"/>
    <x v="1"/>
    <s v="90 days"/>
    <s v="90 days"/>
    <x v="0"/>
    <x v="13"/>
    <s v="Rat"/>
    <s v="Wistar (Clr:WI(WU))"/>
    <s v="M"/>
    <m/>
    <n v="2.5"/>
    <m/>
    <m/>
    <s v="mg/m3"/>
    <s v="N"/>
    <s v="N"/>
    <m/>
    <m/>
    <m/>
    <m/>
    <m/>
    <n v="250"/>
    <m/>
    <m/>
    <m/>
    <x v="3"/>
    <x v="0"/>
  </r>
  <r>
    <n v="418"/>
    <x v="0"/>
    <s v="oecd_bands_v1"/>
    <n v="200011"/>
    <m/>
    <s v="Cassee, F.R. et al. 2012"/>
    <m/>
    <x v="3"/>
    <x v="63"/>
    <x v="1"/>
    <s v="90 days"/>
    <s v="90 days"/>
    <x v="0"/>
    <x v="13"/>
    <s v="Mouse"/>
    <s v="ApoE(-/-) (B6.129P2-Apoetm1Unc N11, Taconic,Denmark)"/>
    <s v="M"/>
    <n v="1.7"/>
    <m/>
    <m/>
    <m/>
    <s v="mg/m3"/>
    <s v="N"/>
    <s v="N"/>
    <m/>
    <m/>
    <m/>
    <m/>
    <n v="566.66666666666663"/>
    <m/>
    <m/>
    <m/>
    <m/>
    <x v="1"/>
    <x v="0"/>
  </r>
  <r>
    <n v="419"/>
    <x v="1"/>
    <s v="oecd_bands_v1"/>
    <n v="200012"/>
    <m/>
    <s v="Aalapati, S. et al. 2013"/>
    <s v="Y"/>
    <x v="3"/>
    <x v="64"/>
    <x v="1"/>
    <s v="28 days"/>
    <s v="28 days"/>
    <x v="0"/>
    <x v="13"/>
    <s v="Mouse"/>
    <s v="CD-1"/>
    <s v="M"/>
    <m/>
    <m/>
    <m/>
    <m/>
    <m/>
    <s v="N"/>
    <s v="Y"/>
    <m/>
    <m/>
    <m/>
    <m/>
    <m/>
    <m/>
    <m/>
    <m/>
    <m/>
    <x v="3"/>
    <x v="0"/>
  </r>
  <r>
    <n v="420"/>
    <x v="1"/>
    <s v="oecd_bands_v1"/>
    <n v="200018"/>
    <s v="https://doi.org/10.1016/0278-6915(91)90205-L"/>
    <s v="Reuzel, P.G. et al. 1991"/>
    <m/>
    <x v="1"/>
    <x v="65"/>
    <x v="1"/>
    <s v="28 days"/>
    <s v="28 days"/>
    <x v="0"/>
    <x v="13"/>
    <s v="Rat"/>
    <s v="Wistar (Cpb:WU Wistar rand.)"/>
    <s v="M"/>
    <m/>
    <m/>
    <m/>
    <m/>
    <m/>
    <s v="N"/>
    <s v="Y"/>
    <m/>
    <m/>
    <m/>
    <m/>
    <m/>
    <m/>
    <m/>
    <m/>
    <m/>
    <x v="1"/>
    <x v="0"/>
  </r>
  <r>
    <n v="421"/>
    <x v="1"/>
    <s v="oecd_bands_v1"/>
    <n v="200019"/>
    <s v="https://doi.org/10.1016/0278-6915(91)90205-L"/>
    <s v="Reuzel, P.G. et al. 1991"/>
    <m/>
    <x v="1"/>
    <x v="66"/>
    <x v="1"/>
    <s v="90 days"/>
    <s v="90 days"/>
    <x v="0"/>
    <x v="13"/>
    <s v="Rat"/>
    <s v="Wistar (Cpb:WU Wistar rand.)"/>
    <s v="M"/>
    <m/>
    <m/>
    <m/>
    <m/>
    <m/>
    <s v="N"/>
    <s v="N"/>
    <m/>
    <m/>
    <m/>
    <m/>
    <m/>
    <m/>
    <m/>
    <m/>
    <m/>
    <x v="1"/>
    <x v="0"/>
  </r>
  <r>
    <n v="422"/>
    <x v="1"/>
    <s v="oecd_bands_v1"/>
    <n v="200020"/>
    <s v="https://doi.org/10.1016/0278-6915(91)90205-L"/>
    <s v="Reuzel, P.G. et al. 1991"/>
    <m/>
    <x v="1"/>
    <x v="67"/>
    <x v="1"/>
    <s v="28 days"/>
    <s v="28 days"/>
    <x v="0"/>
    <x v="13"/>
    <s v="Rat"/>
    <s v="Wistar (Cpb:WU Wistar rand.)"/>
    <s v="M"/>
    <m/>
    <m/>
    <m/>
    <m/>
    <m/>
    <s v="N"/>
    <s v="Y"/>
    <m/>
    <m/>
    <m/>
    <m/>
    <m/>
    <m/>
    <m/>
    <m/>
    <m/>
    <x v="1"/>
    <x v="0"/>
  </r>
  <r>
    <n v="423"/>
    <x v="1"/>
    <s v="oecd_bands_v1"/>
    <n v="200043"/>
    <m/>
    <s v="Sung, J.H. et al. 2009"/>
    <s v="Y"/>
    <x v="2"/>
    <x v="68"/>
    <x v="1"/>
    <s v="90 days"/>
    <s v="90 days"/>
    <x v="0"/>
    <x v="13"/>
    <s v="Rat"/>
    <s v="Sprague-Dawley (Crl:SD)"/>
    <s v="M"/>
    <m/>
    <m/>
    <m/>
    <m/>
    <m/>
    <s v="N"/>
    <s v="N"/>
    <m/>
    <m/>
    <m/>
    <m/>
    <m/>
    <m/>
    <m/>
    <m/>
    <m/>
    <x v="3"/>
    <x v="0"/>
  </r>
  <r>
    <n v="424"/>
    <x v="0"/>
    <s v="oecd_bands_v1"/>
    <n v="200044"/>
    <m/>
    <s v="Ji, H.J. et al. 2007"/>
    <m/>
    <x v="2"/>
    <x v="68"/>
    <x v="1"/>
    <s v="90 days"/>
    <s v="90 days"/>
    <x v="0"/>
    <x v="13"/>
    <s v="Rat"/>
    <s v="Sprague-Dawley"/>
    <s v="M"/>
    <n v="3.48E-3"/>
    <m/>
    <m/>
    <m/>
    <s v="mg/m3"/>
    <s v="N"/>
    <s v="N"/>
    <m/>
    <m/>
    <m/>
    <m/>
    <n v="1.1599999999999999"/>
    <m/>
    <m/>
    <m/>
    <m/>
    <x v="4"/>
    <x v="0"/>
  </r>
  <r>
    <n v="425"/>
    <x v="0"/>
    <s v="oecd_bands_v1"/>
    <n v="200058"/>
    <m/>
    <s v="Sung, J.H. et al. 2011"/>
    <s v="Y"/>
    <x v="18"/>
    <x v="69"/>
    <x v="1"/>
    <s v="90 days"/>
    <s v="90 days"/>
    <x v="0"/>
    <x v="13"/>
    <s v="Rat"/>
    <s v="Sprague-Dawley (Crl:SD)"/>
    <s v="M"/>
    <n v="3.8000000000000002E-4"/>
    <m/>
    <m/>
    <m/>
    <s v="mg/m3"/>
    <s v="N"/>
    <s v="N"/>
    <m/>
    <m/>
    <m/>
    <m/>
    <n v="0.38"/>
    <m/>
    <m/>
    <m/>
    <m/>
    <x v="4"/>
    <x v="0"/>
  </r>
  <r>
    <n v="426"/>
    <x v="1"/>
    <s v="oecd_bands_v1"/>
    <n v="200063"/>
    <m/>
    <s v="SWCNT dossier 0"/>
    <m/>
    <x v="36"/>
    <x v="70"/>
    <x v="1"/>
    <s v="90 days"/>
    <s v="28 days"/>
    <x v="0"/>
    <x v="13"/>
    <s v="Rat"/>
    <s v="Wistar"/>
    <s v="M"/>
    <n v="0.4"/>
    <m/>
    <m/>
    <m/>
    <s v="mg/m3"/>
    <s v="N"/>
    <s v="N"/>
    <m/>
    <m/>
    <m/>
    <m/>
    <n v="133.33333333333334"/>
    <m/>
    <m/>
    <m/>
    <m/>
    <x v="3"/>
    <x v="0"/>
  </r>
  <r>
    <n v="427"/>
    <x v="0"/>
    <s v="oecd_bands_v1"/>
    <n v="200064"/>
    <m/>
    <s v="Morimoto, Y. et al. (SWCNT) 2012"/>
    <m/>
    <x v="36"/>
    <x v="70"/>
    <x v="1"/>
    <s v="28 days"/>
    <s v="28 days"/>
    <x v="0"/>
    <x v="13"/>
    <s v="Rat"/>
    <s v="Wistar"/>
    <s v="M"/>
    <n v="0.13"/>
    <m/>
    <m/>
    <m/>
    <s v="mg/m3"/>
    <s v="N"/>
    <s v="Y"/>
    <m/>
    <m/>
    <m/>
    <m/>
    <n v="43.333333333333336"/>
    <m/>
    <m/>
    <m/>
    <m/>
    <x v="3"/>
    <x v="0"/>
  </r>
  <r>
    <n v="428"/>
    <x v="0"/>
    <s v="oecd_bands_v1"/>
    <n v="200070"/>
    <m/>
    <s v="Ma-Hock, L. et al. 2009"/>
    <m/>
    <x v="36"/>
    <x v="71"/>
    <x v="1"/>
    <s v="60 days"/>
    <s v="90 days"/>
    <x v="0"/>
    <x v="13"/>
    <s v="Rat"/>
    <s v="Wistar (Crl:WI)"/>
    <s v="M"/>
    <m/>
    <n v="0.1"/>
    <m/>
    <m/>
    <s v="mg/m3"/>
    <s v="N"/>
    <s v="Y"/>
    <m/>
    <m/>
    <m/>
    <m/>
    <m/>
    <n v="1"/>
    <m/>
    <m/>
    <m/>
    <x v="4"/>
    <x v="0"/>
  </r>
  <r>
    <n v="429"/>
    <x v="0"/>
    <s v="oecd_bands_v1"/>
    <n v="200070"/>
    <m/>
    <s v="Ma-Hock, L. et al. 2009"/>
    <m/>
    <x v="36"/>
    <x v="72"/>
    <x v="1"/>
    <s v="30 days"/>
    <s v="90 days"/>
    <x v="0"/>
    <x v="13"/>
    <s v="Rat"/>
    <s v="Wistar (Crl:WI)"/>
    <s v="F"/>
    <m/>
    <n v="0.1"/>
    <m/>
    <m/>
    <s v="mg/m3"/>
    <s v="N"/>
    <s v="Y"/>
    <m/>
    <m/>
    <m/>
    <m/>
    <m/>
    <n v="1"/>
    <m/>
    <m/>
    <m/>
    <x v="4"/>
    <x v="0"/>
  </r>
  <r>
    <n v="430"/>
    <x v="1"/>
    <s v="oecd_bands_v1"/>
    <n v="200071"/>
    <m/>
    <s v="Pauluhn, J. 2010"/>
    <s v="Y"/>
    <x v="36"/>
    <x v="73"/>
    <x v="1"/>
    <s v="13 weeks"/>
    <s v="13 weeks"/>
    <x v="0"/>
    <x v="13"/>
    <s v="Rat"/>
    <s v="Wistar (HsCpb:WU)"/>
    <s v="M"/>
    <m/>
    <m/>
    <m/>
    <m/>
    <m/>
    <s v="N"/>
    <s v="N"/>
    <m/>
    <m/>
    <m/>
    <m/>
    <m/>
    <m/>
    <m/>
    <m/>
    <m/>
    <x v="3"/>
    <x v="0"/>
  </r>
  <r>
    <n v="431"/>
    <x v="1"/>
    <s v="oecd_bands_v1"/>
    <n v="200071"/>
    <m/>
    <s v="Pauluhn, J. 2010"/>
    <m/>
    <x v="36"/>
    <x v="74"/>
    <x v="1"/>
    <s v="90 days"/>
    <s v="90 days"/>
    <x v="0"/>
    <x v="13"/>
    <s v="Rat"/>
    <s v="Wistar (HsCpb:WU)"/>
    <s v="F"/>
    <n v="0.1"/>
    <n v="0.4"/>
    <m/>
    <m/>
    <s v="mg/m3"/>
    <s v="N"/>
    <s v="N"/>
    <m/>
    <m/>
    <m/>
    <m/>
    <n v="100"/>
    <m/>
    <m/>
    <m/>
    <m/>
    <x v="3"/>
    <x v="0"/>
  </r>
  <r>
    <n v="432"/>
    <x v="1"/>
    <s v="oecd_bands_v1"/>
    <n v="200072"/>
    <m/>
    <s v="MWCNT dossier 0"/>
    <m/>
    <x v="36"/>
    <x v="74"/>
    <x v="1"/>
    <s v="12 weeks"/>
    <s v="12 weeks"/>
    <x v="0"/>
    <x v="13"/>
    <s v="Rat"/>
    <s v="Fischer 344"/>
    <s v="M"/>
    <m/>
    <n v="0.2"/>
    <m/>
    <m/>
    <s v="mg/m3"/>
    <s v="N"/>
    <s v="N*"/>
    <m/>
    <m/>
    <m/>
    <m/>
    <m/>
    <n v="20"/>
    <m/>
    <m/>
    <m/>
    <x v="4"/>
    <x v="0"/>
  </r>
  <r>
    <n v="433"/>
    <x v="0"/>
    <s v="oecd_bands_v1"/>
    <n v="200073"/>
    <m/>
    <s v="Morimoto, Y. et al. (MWCNT) 2012"/>
    <m/>
    <x v="36"/>
    <x v="71"/>
    <x v="1"/>
    <s v="28 days"/>
    <s v="28 days"/>
    <x v="0"/>
    <x v="13"/>
    <s v="Rat"/>
    <s v="Wistar"/>
    <s v="M"/>
    <m/>
    <n v="0.37"/>
    <m/>
    <m/>
    <s v="mg/m3"/>
    <s v="N"/>
    <s v="Y"/>
    <m/>
    <m/>
    <m/>
    <m/>
    <m/>
    <n v="37"/>
    <m/>
    <m/>
    <m/>
    <x v="3"/>
    <x v="0"/>
  </r>
  <r>
    <n v="434"/>
    <x v="1"/>
    <s v="oecd_bands_v1"/>
    <n v="200077"/>
    <m/>
    <s v="Li, J.G. et al. 2009"/>
    <m/>
    <x v="36"/>
    <x v="71"/>
    <x v="1"/>
    <s v="60 days"/>
    <s v="60 days"/>
    <x v="0"/>
    <x v="13"/>
    <s v="Mouse"/>
    <s v="Kunming"/>
    <s v="F"/>
    <m/>
    <n v="32.6"/>
    <m/>
    <m/>
    <s v="mg/m3"/>
    <s v="N"/>
    <s v="Y"/>
    <m/>
    <m/>
    <m/>
    <m/>
    <m/>
    <n v="3260"/>
    <m/>
    <m/>
    <m/>
    <x v="0"/>
    <x v="0"/>
  </r>
  <r>
    <n v="435"/>
    <x v="1"/>
    <s v="oecd_bands_v1"/>
    <n v="200078"/>
    <m/>
    <s v="Li, J.G. et al. 2009"/>
    <m/>
    <x v="36"/>
    <x v="71"/>
    <x v="1"/>
    <s v="30 days"/>
    <s v="30 days"/>
    <x v="0"/>
    <x v="13"/>
    <s v="Mouse"/>
    <s v="Kunming"/>
    <s v="F"/>
    <n v="32.6"/>
    <m/>
    <m/>
    <m/>
    <s v="mg/m3"/>
    <s v="N"/>
    <s v="Y"/>
    <m/>
    <m/>
    <m/>
    <m/>
    <n v="10866.666666666666"/>
    <m/>
    <m/>
    <m/>
    <m/>
    <x v="0"/>
    <x v="0"/>
  </r>
  <r>
    <n v="436"/>
    <x v="1"/>
    <s v="oecd_bands_v1"/>
    <n v="200084"/>
    <m/>
    <s v="Heinrich, U. et al. 1995"/>
    <s v="Y"/>
    <x v="0"/>
    <x v="75"/>
    <x v="1"/>
    <s v="13.5 months"/>
    <s v="24 months"/>
    <x v="0"/>
    <x v="14"/>
    <s v="Rat"/>
    <s v="Wistar (Crl:(WI)BR)"/>
    <s v="F"/>
    <m/>
    <n v="10"/>
    <m/>
    <m/>
    <s v="mg/m3"/>
    <s v="N"/>
    <s v="N"/>
    <s v="Y"/>
    <s v="N"/>
    <m/>
    <m/>
    <m/>
    <m/>
    <m/>
    <m/>
    <m/>
    <x v="2"/>
    <x v="1"/>
  </r>
  <r>
    <n v="437"/>
    <x v="1"/>
    <s v="oecd_bands_v1"/>
    <n v="200085"/>
    <m/>
    <s v="Bermudez, E. et al. 2004"/>
    <s v="Y"/>
    <x v="0"/>
    <x v="75"/>
    <x v="1"/>
    <s v="90 days"/>
    <s v="90 days"/>
    <x v="0"/>
    <x v="13"/>
    <s v="Rat"/>
    <s v="F344"/>
    <s v="F"/>
    <m/>
    <m/>
    <m/>
    <m/>
    <m/>
    <s v="N"/>
    <s v="N"/>
    <m/>
    <m/>
    <m/>
    <m/>
    <m/>
    <m/>
    <m/>
    <m/>
    <m/>
    <x v="1"/>
    <x v="0"/>
  </r>
  <r>
    <n v="438"/>
    <x v="0"/>
    <s v="oecd_bands_v1"/>
    <n v="200086"/>
    <m/>
    <s v="Oberdörster, G. et al. 1994"/>
    <m/>
    <x v="0"/>
    <x v="75"/>
    <x v="1"/>
    <s v="90 days"/>
    <s v="90 days"/>
    <x v="0"/>
    <x v="13"/>
    <s v="Rat"/>
    <s v="Fischer 344"/>
    <s v="M"/>
    <m/>
    <n v="23.5"/>
    <m/>
    <m/>
    <s v="mg/m3"/>
    <s v="N"/>
    <s v="N"/>
    <m/>
    <m/>
    <m/>
    <m/>
    <m/>
    <n v="2350"/>
    <m/>
    <m/>
    <m/>
    <x v="1"/>
    <x v="0"/>
  </r>
  <r>
    <n v="439"/>
    <x v="0"/>
    <s v="oecd_bands_v1"/>
    <n v="200087"/>
    <m/>
    <s v="Creutzenberg, O. 2013"/>
    <m/>
    <x v="0"/>
    <x v="76"/>
    <x v="1"/>
    <s v="32(m)/33(f) days"/>
    <s v="32 days"/>
    <x v="0"/>
    <x v="13"/>
    <s v="Rat"/>
    <s v="Wistar (Crl:WI(Han))"/>
    <s v="M"/>
    <n v="3.1"/>
    <n v="12.1"/>
    <m/>
    <m/>
    <s v="mg/m3"/>
    <s v="N"/>
    <s v="Y"/>
    <m/>
    <m/>
    <m/>
    <m/>
    <n v="1033.3333333333333"/>
    <n v="12100"/>
    <m/>
    <m/>
    <m/>
    <x v="1"/>
    <x v="0"/>
  </r>
  <r>
    <n v="440"/>
    <x v="0"/>
    <s v="oecd_bands_v1"/>
    <n v="200088"/>
    <m/>
    <s v="Creutzenberg, O. 2013"/>
    <m/>
    <x v="0"/>
    <x v="77"/>
    <x v="1"/>
    <s v="28 days"/>
    <s v="28 days"/>
    <x v="0"/>
    <x v="13"/>
    <s v="Rat"/>
    <s v="Wistar (Crl:WI (Han))"/>
    <s v="M"/>
    <n v="3.1"/>
    <n v="12.1"/>
    <m/>
    <m/>
    <s v="mg/m3"/>
    <s v="N"/>
    <s v="Y"/>
    <m/>
    <m/>
    <m/>
    <m/>
    <n v="1033.3333333333333"/>
    <n v="12100"/>
    <m/>
    <m/>
    <m/>
    <x v="1"/>
    <x v="0"/>
  </r>
  <r>
    <n v="441"/>
    <x v="0"/>
    <s v="oecd_bands_v1"/>
    <n v="200089"/>
    <m/>
    <s v="Creutzenberg, O. 2013"/>
    <m/>
    <x v="0"/>
    <x v="78"/>
    <x v="1"/>
    <s v="30 days"/>
    <s v="30 days"/>
    <x v="0"/>
    <x v="13"/>
    <s v="Rat"/>
    <s v="Wistar (Crl:WI (Han))"/>
    <s v="M"/>
    <n v="3.1"/>
    <n v="12.1"/>
    <m/>
    <m/>
    <s v="mg/m3"/>
    <s v="N"/>
    <s v="Y"/>
    <m/>
    <m/>
    <m/>
    <m/>
    <n v="1033.3333333333333"/>
    <n v="12100"/>
    <m/>
    <m/>
    <m/>
    <x v="1"/>
    <x v="0"/>
  </r>
  <r>
    <n v="442"/>
    <x v="1"/>
    <s v="oecd_bands_v1"/>
    <n v="200093"/>
    <m/>
    <s v="Heinrich, U. et al. 1995"/>
    <s v="Y"/>
    <x v="0"/>
    <x v="75"/>
    <x v="1"/>
    <s v="28 days"/>
    <s v="13.5 months"/>
    <x v="0"/>
    <x v="14"/>
    <s v="Mouse"/>
    <s v="Crl:NMRI"/>
    <s v="F"/>
    <m/>
    <n v="10"/>
    <m/>
    <m/>
    <s v="mg/m3"/>
    <s v="N"/>
    <s v="Y"/>
    <s v="Y"/>
    <s v="N"/>
    <m/>
    <m/>
    <m/>
    <n v="1000"/>
    <m/>
    <m/>
    <m/>
    <x v="2"/>
    <x v="1"/>
  </r>
  <r>
    <n v="443"/>
    <x v="1"/>
    <s v="oecd_bands_v1"/>
    <n v="200094"/>
    <m/>
    <s v="Bermudez, E. et al. 2004"/>
    <s v="Y"/>
    <x v="0"/>
    <x v="75"/>
    <x v="1"/>
    <s v="90 days"/>
    <s v="90 days"/>
    <x v="0"/>
    <x v="13"/>
    <s v="Rat"/>
    <s v="F344"/>
    <s v="F"/>
    <m/>
    <m/>
    <m/>
    <m/>
    <m/>
    <s v="N"/>
    <s v="N"/>
    <m/>
    <m/>
    <m/>
    <m/>
    <m/>
    <m/>
    <m/>
    <m/>
    <m/>
    <x v="1"/>
    <x v="0"/>
  </r>
  <r>
    <n v="444"/>
    <x v="1"/>
    <s v="oecd_bands_v1"/>
    <n v="300001"/>
    <m/>
    <s v="DeLorme, M. et al. 2012"/>
    <m/>
    <x v="36"/>
    <x v="79"/>
    <x v="1"/>
    <s v="90 days"/>
    <s v="90 days"/>
    <x v="0"/>
    <x v="13"/>
    <s v="Rat"/>
    <s v="Sprague Dawley"/>
    <s v="M"/>
    <n v="0.54"/>
    <n v="2.5"/>
    <m/>
    <m/>
    <s v="mg/m3"/>
    <s v="N"/>
    <s v="N"/>
    <m/>
    <m/>
    <m/>
    <m/>
    <n v="540"/>
    <n v="2500"/>
    <m/>
    <m/>
    <m/>
    <x v="1"/>
    <x v="0"/>
  </r>
  <r>
    <n v="445"/>
    <x v="1"/>
    <s v="oecd_bands_v1"/>
    <n v="300002"/>
    <m/>
    <s v="DeLorme, M. et al. 2012"/>
    <m/>
    <x v="36"/>
    <x v="79"/>
    <x v="1"/>
    <s v="90 days"/>
    <s v="90 days"/>
    <x v="0"/>
    <x v="13"/>
    <s v="Rat"/>
    <s v="Sprague Dawley"/>
    <s v="F"/>
    <n v="0.54"/>
    <n v="2.5"/>
    <m/>
    <m/>
    <s v="mg/m3"/>
    <s v="N"/>
    <s v="N"/>
    <m/>
    <m/>
    <m/>
    <m/>
    <n v="540"/>
    <n v="2500"/>
    <m/>
    <m/>
    <m/>
    <x v="1"/>
    <x v="0"/>
  </r>
  <r>
    <n v="446"/>
    <x v="1"/>
    <s v="oecd_bands_v1"/>
    <n v="300003"/>
    <m/>
    <s v="Pothmann, D. et al. 2015"/>
    <s v="Y"/>
    <x v="36"/>
    <x v="80"/>
    <x v="1"/>
    <s v="90 days"/>
    <s v="90 days"/>
    <x v="0"/>
    <x v="13"/>
    <s v="Rat"/>
    <s v="Wistar"/>
    <s v="M"/>
    <m/>
    <m/>
    <m/>
    <m/>
    <m/>
    <s v="N"/>
    <s v="N"/>
    <m/>
    <m/>
    <m/>
    <m/>
    <m/>
    <m/>
    <m/>
    <m/>
    <m/>
    <x v="3"/>
    <x v="0"/>
  </r>
  <r>
    <n v="447"/>
    <x v="1"/>
    <s v="oecd_bands_v1"/>
    <n v="300004"/>
    <m/>
    <s v="Pothmann, D. et al. 2015"/>
    <s v="Y"/>
    <x v="36"/>
    <x v="80"/>
    <x v="1"/>
    <s v="90 days"/>
    <s v="90 days"/>
    <x v="0"/>
    <x v="13"/>
    <s v="Rat"/>
    <s v="Wistar"/>
    <s v="F"/>
    <m/>
    <m/>
    <m/>
    <m/>
    <m/>
    <s v="N"/>
    <s v="N"/>
    <m/>
    <m/>
    <m/>
    <m/>
    <m/>
    <m/>
    <m/>
    <m/>
    <m/>
    <x v="3"/>
    <x v="0"/>
  </r>
  <r>
    <n v="448"/>
    <x v="0"/>
    <s v="atl_inh_pmn_bands_v1"/>
    <m/>
    <m/>
    <s v="Jurgen Pauluhn, 2010"/>
    <s v="Y"/>
    <x v="17"/>
    <x v="81"/>
    <x v="0"/>
    <s v="Subchronic"/>
    <s v="13 weeks"/>
    <x v="0"/>
    <x v="13"/>
    <s v="Rat"/>
    <s v="Winstar"/>
    <s v="M"/>
    <m/>
    <m/>
    <n v="0.413489"/>
    <n v="0.19502900000000001"/>
    <s v="mg/m3"/>
    <s v="N"/>
    <s v="N"/>
    <m/>
    <m/>
    <m/>
    <n v="195.029"/>
    <m/>
    <m/>
    <m/>
    <m/>
    <m/>
    <x v="3"/>
    <x v="0"/>
  </r>
  <r>
    <n v="449"/>
    <x v="1"/>
    <s v="atl_inh_pmn_bands_v1"/>
    <m/>
    <m/>
    <s v="J. Gallagher, 2003"/>
    <s v="Y"/>
    <x v="4"/>
    <x v="82"/>
    <x v="1"/>
    <s v="13 weeks"/>
    <s v="13 weeks"/>
    <x v="0"/>
    <x v="13"/>
    <s v="Rat"/>
    <s v="F344"/>
    <s v="F"/>
    <m/>
    <m/>
    <m/>
    <m/>
    <m/>
    <m/>
    <m/>
    <m/>
    <m/>
    <m/>
    <m/>
    <m/>
    <m/>
    <m/>
    <m/>
    <m/>
    <x v="3"/>
    <x v="0"/>
  </r>
  <r>
    <n v="450"/>
    <x v="1"/>
    <s v="atl_inh_pmn_bands_v1"/>
    <m/>
    <m/>
    <s v="Alison Elder, 2005"/>
    <s v="Y"/>
    <x v="4"/>
    <x v="83"/>
    <x v="1"/>
    <s v="13 weeks"/>
    <s v="13 weeks"/>
    <x v="0"/>
    <x v="13"/>
    <s v="Rat"/>
    <s v="F344"/>
    <s v="F"/>
    <m/>
    <m/>
    <m/>
    <n v="10.7128"/>
    <s v="ug/m3"/>
    <s v="N"/>
    <s v="N"/>
    <m/>
    <m/>
    <m/>
    <m/>
    <m/>
    <m/>
    <m/>
    <m/>
    <m/>
    <x v="4"/>
    <x v="0"/>
  </r>
  <r>
    <n v="451"/>
    <x v="1"/>
    <s v="atl_inh_pmn_bands_v1"/>
    <m/>
    <m/>
    <s v="Jurgen Pauluhn, 2011"/>
    <s v="Y"/>
    <x v="17"/>
    <x v="84"/>
    <x v="0"/>
    <s v="Subchronic"/>
    <s v="13 weeks"/>
    <x v="0"/>
    <x v="13"/>
    <s v="Rat"/>
    <s v="Winstar"/>
    <s v="M"/>
    <m/>
    <m/>
    <m/>
    <m/>
    <m/>
    <s v="N"/>
    <s v="N"/>
    <m/>
    <m/>
    <m/>
    <m/>
    <m/>
    <m/>
    <m/>
    <m/>
    <m/>
    <x v="4"/>
    <x v="0"/>
  </r>
  <r>
    <n v="452"/>
    <x v="1"/>
    <s v="atl_inh_pmn_bands_v1"/>
    <m/>
    <m/>
    <s v="Jurgen Pauluhn, 2011"/>
    <s v="Y"/>
    <x v="17"/>
    <x v="85"/>
    <x v="0"/>
    <s v="Subchronic"/>
    <s v="13 weeks"/>
    <x v="0"/>
    <x v="13"/>
    <s v="Rat"/>
    <s v="Winstar"/>
    <s v="M"/>
    <m/>
    <m/>
    <m/>
    <m/>
    <m/>
    <s v="N"/>
    <s v="N"/>
    <m/>
    <m/>
    <m/>
    <m/>
    <m/>
    <m/>
    <m/>
    <m/>
    <m/>
    <x v="4"/>
    <x v="0"/>
  </r>
  <r>
    <n v="453"/>
    <x v="0"/>
    <s v="Hadrup et al 2023 DS_28d+ inhal and OEB est (102623a) - To Check Gosens (050324 edk)"/>
    <n v="1001"/>
    <m/>
    <s v="Sung 2008, Rat"/>
    <m/>
    <x v="2"/>
    <x v="86"/>
    <x v="1"/>
    <s v="0.7x10(6) particles/cm3, 1.4x10(6), or 2.9x10(6) for 6 h/day for 90 days = 0,05 mg/m3   0,13 mg/m3  and 0,5 mg/m3 for 6h/day 5 days per week for 13 weeks"/>
    <s v="13 weeks"/>
    <x v="0"/>
    <x v="13"/>
    <s v="Rat"/>
    <m/>
    <m/>
    <n v="0.5"/>
    <s v="n"/>
    <m/>
    <m/>
    <s v="mg/m3"/>
    <s v="N"/>
    <s v="N"/>
    <m/>
    <m/>
    <m/>
    <m/>
    <n v="500"/>
    <m/>
    <m/>
    <s v="C"/>
    <m/>
    <x v="1"/>
    <x v="0"/>
  </r>
  <r>
    <n v="454"/>
    <x v="1"/>
    <s v="Hadrup et al 2023 DS_28d+ inhal and OEB est (102623a) - To Check Gosens (050324 edk)"/>
    <n v="2002"/>
    <m/>
    <s v="Heinrich 1995, Rat"/>
    <s v="Y"/>
    <x v="4"/>
    <x v="87"/>
    <x v="1"/>
    <s v="18 h/day, 5 days per week for up to 24 months (7.2 mg/m3 for first 4 months and then 12.2 mg/m3 for 20 months)  average exposure 11,6 mg/m3 for 104 weeks"/>
    <s v="104 weeks"/>
    <x v="0"/>
    <x v="13"/>
    <s v="Rat"/>
    <m/>
    <m/>
    <s v="n"/>
    <s v="n"/>
    <m/>
    <m/>
    <s v="mg/m3"/>
    <s v="N"/>
    <s v="N"/>
    <s v="N"/>
    <s v="N"/>
    <m/>
    <m/>
    <m/>
    <m/>
    <m/>
    <m/>
    <m/>
    <x v="2"/>
    <x v="1"/>
  </r>
  <r>
    <n v="455"/>
    <x v="1"/>
    <s v="Hadrup et al 2023 DS_28d+ inhal and OEB est (102623a) - To Check Gosens (050324 edk)"/>
    <n v="2003"/>
    <m/>
    <s v="Heinrich 1995, Mouse"/>
    <s v="Y"/>
    <x v="4"/>
    <x v="87"/>
    <x v="1"/>
    <s v="18 h/day, 5 days per week for up to 13,5 months (7.2 mg/m3 for first 4 months and then 12.2 mg/m3 for 9.5 months)  average exposure 10,7 mg/m3 for 54 weeks"/>
    <s v="54 weeks"/>
    <x v="0"/>
    <x v="13"/>
    <s v="Mouse"/>
    <m/>
    <m/>
    <s v="n"/>
    <s v="n"/>
    <m/>
    <m/>
    <s v="mg/m3"/>
    <s v="N"/>
    <s v="N"/>
    <s v="N"/>
    <s v="N"/>
    <m/>
    <m/>
    <m/>
    <m/>
    <m/>
    <m/>
    <m/>
    <x v="2"/>
    <x v="1"/>
  </r>
  <r>
    <n v="456"/>
    <x v="1"/>
    <s v="Hadrup et al 2023 DS_28d+ inhal and OEB est (102623a) - To Check Gosens (050324 edk)"/>
    <n v="2006"/>
    <s v="Mauderly, Joe L., M. B. Snipes, Edward B. Barr, Steven A. Belinsky, James A. Bond, A. L. Brooks, I. Y. Chang, Y. S. Cheng, N. A. Gillett, and W. C. Griffith. &quot;Pulmonary toxicity of inhaled diesel exhaust and carbon black in chronically exposed rats. Part I: Neoplastic and nonneoplastic lung lesions.&quot; Research Report (Health Effects Institute) 68 Pt 1 (1994): 1-75."/>
    <s v="Mauderly 1994, Rat"/>
    <m/>
    <x v="4"/>
    <x v="88"/>
    <x v="1"/>
    <s v="2.5 or 6.5  mg/m3 for 16 h/day , 5 days/week for 24 months"/>
    <s v="24 months"/>
    <x v="0"/>
    <x v="13"/>
    <s v="Rat"/>
    <m/>
    <m/>
    <s v="n"/>
    <s v="n"/>
    <m/>
    <m/>
    <s v="mg/m3"/>
    <s v="N"/>
    <s v="N"/>
    <s v="N"/>
    <s v="N"/>
    <m/>
    <m/>
    <m/>
    <m/>
    <m/>
    <m/>
    <m/>
    <x v="2"/>
    <x v="1"/>
  </r>
  <r>
    <n v="457"/>
    <x v="1"/>
    <s v="Hadrup et al 2023 DS_28d+ inhal and OEB est (102623a) - To Check Gosens (050324 edk)"/>
    <n v="2007"/>
    <s v="Mauderly, Joe L., M. B. Snipes, Edward B. Barr, Steven A. Belinsky, James A. Bond, A. L. Brooks, I. Y. Chang, Y. S. Cheng, N. A. Gillett, and W. C. Griffith. &quot;Pulmonary toxicity of inhaled diesel exhaust and carbon black in chronically exposed rats. Part I: Neoplastic and nonneoplastic lung lesions.&quot; Research Report (Health Effects Institute) 68 Pt 1 (1994): 1-75."/>
    <s v="Mauderly 1994, Rat"/>
    <m/>
    <x v="4"/>
    <x v="88"/>
    <x v="1"/>
    <s v="2.5 or 6.5  mg/m3 for 16 h/day, 5 days/week for 24 months"/>
    <s v="24 months"/>
    <x v="0"/>
    <x v="13"/>
    <s v="Rat"/>
    <m/>
    <m/>
    <s v="n"/>
    <n v="2.5"/>
    <m/>
    <m/>
    <s v="mg/m3"/>
    <s v="N"/>
    <s v="N"/>
    <m/>
    <m/>
    <m/>
    <m/>
    <m/>
    <n v="250"/>
    <m/>
    <m/>
    <s v="D"/>
    <x v="3"/>
    <x v="0"/>
  </r>
  <r>
    <n v="458"/>
    <x v="1"/>
    <s v="Hadrup et al 2023 DS_28d+ inhal and OEB est (102623a) - To Check Gosens (050324 edk)"/>
    <n v="2008"/>
    <m/>
    <s v="Elder 2005, Rat"/>
    <s v="Y"/>
    <x v="4"/>
    <x v="87"/>
    <x v="1"/>
    <s v="1, 7 and 50 mg/m3 6 h/day  5 days /week for 13 weeks"/>
    <s v="13 weeks"/>
    <x v="0"/>
    <x v="13"/>
    <s v="Rat"/>
    <m/>
    <m/>
    <s v="1*"/>
    <s v="7*"/>
    <m/>
    <m/>
    <s v="mg/m3"/>
    <s v="N"/>
    <s v="N"/>
    <m/>
    <m/>
    <m/>
    <m/>
    <n v="1000"/>
    <n v="700"/>
    <m/>
    <s v="C"/>
    <s v="C"/>
    <x v="1"/>
    <x v="0"/>
  </r>
  <r>
    <n v="459"/>
    <x v="1"/>
    <s v="Hadrup et al 2023 DS_28d+ inhal and OEB est (102623a) - To Check Gosens (050324 edk)"/>
    <n v="2009"/>
    <m/>
    <s v="Elder 2005, Rat"/>
    <s v="Y"/>
    <x v="4"/>
    <x v="89"/>
    <x v="1"/>
    <s v="50 mg/m3 6 h/day 5 days/week for 13 weeks"/>
    <s v="13 weeks"/>
    <x v="0"/>
    <x v="13"/>
    <s v="Rat"/>
    <m/>
    <m/>
    <s v="n"/>
    <n v="50"/>
    <m/>
    <m/>
    <s v="mg/m3"/>
    <s v="N"/>
    <s v="N"/>
    <m/>
    <m/>
    <m/>
    <m/>
    <m/>
    <n v="5000"/>
    <m/>
    <m/>
    <s v="B"/>
    <x v="0"/>
    <x v="0"/>
  </r>
  <r>
    <n v="460"/>
    <x v="1"/>
    <s v="Hadrup et al 2023 DS_28d+ inhal and OEB est (102623a) - To Check Gosens (050324 edk)"/>
    <n v="2010"/>
    <m/>
    <s v="Elder 2005, Mouse"/>
    <s v="Y"/>
    <x v="4"/>
    <x v="87"/>
    <x v="1"/>
    <s v="1, 7 and 50 mg/m3 6 h/day  5 days /week for 13 weeks"/>
    <s v="13 weeks"/>
    <x v="0"/>
    <x v="13"/>
    <s v="Mouse"/>
    <m/>
    <m/>
    <s v="n*"/>
    <s v="1*"/>
    <m/>
    <m/>
    <s v="mg/m3"/>
    <s v="N"/>
    <s v="N"/>
    <m/>
    <m/>
    <m/>
    <m/>
    <m/>
    <n v="100"/>
    <m/>
    <m/>
    <s v="D"/>
    <x v="3"/>
    <x v="0"/>
  </r>
  <r>
    <n v="461"/>
    <x v="1"/>
    <s v="Hadrup et al 2023 DS_28d+ inhal and OEB est (102623a) - To Check Gosens (050324 edk)"/>
    <n v="2011"/>
    <m/>
    <s v="Elder 2005, Hamster"/>
    <s v="Y"/>
    <x v="4"/>
    <x v="87"/>
    <x v="1"/>
    <s v="1, 7 and 50 mg/m3 6 h/day  5 days /week for 13 weeks"/>
    <s v="13 weeks"/>
    <x v="0"/>
    <x v="13"/>
    <s v="Hamster"/>
    <m/>
    <m/>
    <s v="n*"/>
    <s v="1*"/>
    <m/>
    <m/>
    <s v="mg/m3"/>
    <s v="N"/>
    <s v="N"/>
    <m/>
    <m/>
    <m/>
    <m/>
    <m/>
    <n v="100"/>
    <m/>
    <m/>
    <s v="D"/>
    <x v="3"/>
    <x v="0"/>
  </r>
  <r>
    <n v="462"/>
    <x v="1"/>
    <s v="Hadrup et al 2023 DS_28d+ inhal and OEB est (102623a) - To Check Gosens (050324 edk)"/>
    <n v="2012"/>
    <m/>
    <s v="Gallagher 2003, Rat"/>
    <s v="Y"/>
    <x v="4"/>
    <x v="87"/>
    <x v="1"/>
    <s v="1, 7 and 50 mg/m3 6 h/day  5 days /week for 13 weeks"/>
    <s v="13 weeks"/>
    <x v="0"/>
    <x v="13"/>
    <s v="Rat"/>
    <m/>
    <m/>
    <s v="These data are similar to those in Elder et al."/>
    <s v="These data are similar to those in Elder et al."/>
    <m/>
    <m/>
    <s v="mg/m3"/>
    <s v="N"/>
    <s v="N"/>
    <m/>
    <m/>
    <m/>
    <m/>
    <m/>
    <m/>
    <m/>
    <m/>
    <m/>
    <x v="2"/>
    <x v="1"/>
  </r>
  <r>
    <n v="463"/>
    <x v="1"/>
    <s v="Hadrup et al 2023 DS_28d+ inhal and OEB est (102623a) - To Check Gosens (050324 edk)"/>
    <n v="2013"/>
    <m/>
    <s v="Gallagher 2003, Rat"/>
    <s v="Y"/>
    <x v="4"/>
    <x v="89"/>
    <x v="1"/>
    <s v="50 mg/m3 6 h/day 5 days/week for 13 weeks"/>
    <s v="13 weeks"/>
    <x v="0"/>
    <x v="13"/>
    <s v="Rat"/>
    <m/>
    <m/>
    <s v="These data are similar to those in Elder et al."/>
    <s v="These data are similar to those in Elder et al."/>
    <m/>
    <m/>
    <s v="mg/m3"/>
    <s v="N"/>
    <s v="N"/>
    <m/>
    <m/>
    <m/>
    <m/>
    <m/>
    <m/>
    <m/>
    <m/>
    <m/>
    <x v="2"/>
    <x v="1"/>
  </r>
  <r>
    <n v="464"/>
    <x v="1"/>
    <s v="Hadrup et al 2023 DS_28d+ inhal and OEB est (102623a) - To Check Gosens (050324 edk)"/>
    <n v="2014"/>
    <m/>
    <s v="Driscoll 1996, Rat"/>
    <s v="Y"/>
    <x v="4"/>
    <x v="90"/>
    <x v="1"/>
    <s v="1.1   7.1  or 52.8 mg/m3 for 6 h/day 5 days/week for 13 weeks"/>
    <s v="13 weeks"/>
    <x v="0"/>
    <x v="13"/>
    <s v="Rat"/>
    <m/>
    <m/>
    <n v="1"/>
    <n v="7"/>
    <m/>
    <m/>
    <s v="mg/m3"/>
    <s v="N"/>
    <s v="N"/>
    <m/>
    <m/>
    <m/>
    <m/>
    <n v="1000"/>
    <n v="700"/>
    <m/>
    <s v="C"/>
    <s v="C"/>
    <x v="1"/>
    <x v="0"/>
  </r>
  <r>
    <n v="465"/>
    <x v="0"/>
    <s v="Hadrup et al 2023 DS_28d+ inhal and OEB est (102623a) - To Check Gosens (050324 edk)"/>
    <n v="2015"/>
    <m/>
    <s v="Wolff 1990, Rat"/>
    <m/>
    <x v="4"/>
    <x v="88"/>
    <x v="1"/>
    <s v="10 mg/m3 for 7 h/day 5 days/week for 12 weeks"/>
    <s v="12 weeks"/>
    <x v="0"/>
    <x v="13"/>
    <s v="Rat"/>
    <m/>
    <m/>
    <s v="n"/>
    <n v="10"/>
    <m/>
    <m/>
    <s v="mg/m3"/>
    <s v="N"/>
    <s v="N"/>
    <m/>
    <m/>
    <m/>
    <m/>
    <m/>
    <n v="1000"/>
    <m/>
    <m/>
    <s v="C"/>
    <x v="1"/>
    <x v="0"/>
  </r>
  <r>
    <n v="466"/>
    <x v="1"/>
    <s v="Hadrup et al 2023 DS_28d+ inhal and OEB est (102623a) - To Check Gosens (050324 edk)"/>
    <n v="2019"/>
    <m/>
    <s v="Henderson 1992, Rat"/>
    <m/>
    <x v="4"/>
    <x v="91"/>
    <x v="1"/>
    <s v="3.5 mg/m3 16 h/day, 7 days per week, the neutrophils were measured in BAL at 6 and 12 weeks of exposure"/>
    <s v="12 weeks"/>
    <x v="0"/>
    <x v="13"/>
    <s v="Rat"/>
    <m/>
    <m/>
    <s v="n"/>
    <n v="3.5"/>
    <m/>
    <m/>
    <s v="mg/m3"/>
    <s v="N"/>
    <s v="N"/>
    <m/>
    <m/>
    <m/>
    <m/>
    <m/>
    <n v="350"/>
    <m/>
    <m/>
    <s v="C"/>
    <x v="1"/>
    <x v="0"/>
  </r>
  <r>
    <n v="467"/>
    <x v="0"/>
    <s v="Hadrup et al 2023 DS_28d+ inhal and OEB est (102623a) - To Check Gosens (050324 edk)"/>
    <n v="2020"/>
    <m/>
    <s v="Henderson 1992, Rat"/>
    <m/>
    <x v="4"/>
    <x v="91"/>
    <x v="1"/>
    <s v="13 mg/m3 for 6 h/day for 5 days/week, the neutrophils were measured in BAL at 6 and 12 weeks of exposure"/>
    <s v="12 weeks"/>
    <x v="0"/>
    <x v="13"/>
    <s v="Rat"/>
    <m/>
    <m/>
    <s v="n"/>
    <n v="13"/>
    <m/>
    <m/>
    <s v="mg/m3"/>
    <s v="N"/>
    <s v="N*"/>
    <m/>
    <m/>
    <m/>
    <m/>
    <m/>
    <n v="1300"/>
    <m/>
    <m/>
    <s v="C"/>
    <x v="1"/>
    <x v="0"/>
  </r>
  <r>
    <n v="468"/>
    <x v="1"/>
    <s v="Hadrup et al 2023 DS_28d+ inhal and OEB est (102623a) - To Check Gosens (050324 edk)"/>
    <n v="2021"/>
    <m/>
    <s v="Henderson 1992, Rat"/>
    <m/>
    <x v="4"/>
    <x v="91"/>
    <x v="1"/>
    <s v="98 mg/m3  for 4 h/day for 1 day/week, the neutrophils were measured in BAL at 6 and 12 weeks of exposure"/>
    <s v="12 weeks"/>
    <x v="0"/>
    <x v="13"/>
    <s v="Rat"/>
    <m/>
    <m/>
    <s v="n"/>
    <n v="98"/>
    <m/>
    <m/>
    <s v="mg/m3"/>
    <s v="Y*"/>
    <s v="Y"/>
    <m/>
    <m/>
    <m/>
    <m/>
    <m/>
    <n v="9800"/>
    <m/>
    <m/>
    <m/>
    <x v="2"/>
    <x v="1"/>
  </r>
  <r>
    <n v="469"/>
    <x v="1"/>
    <s v="Hadrup et al 2023 DS_28d+ inhal and OEB est (102623a) - To Check Gosens (050324 edk)"/>
    <n v="3002"/>
    <m/>
    <s v="Pothmann 2015, Rat"/>
    <s v="Y"/>
    <x v="36"/>
    <x v="92"/>
    <x v="1"/>
    <s v="0.05, 0.25 or 5  mg/m3 6 h/day, 5 days/week for 90 days "/>
    <s v="90 days"/>
    <x v="0"/>
    <x v="13"/>
    <s v="Rat"/>
    <m/>
    <m/>
    <n v="0.05"/>
    <n v="0.25"/>
    <m/>
    <m/>
    <s v="mg/m3"/>
    <s v="N"/>
    <s v="N"/>
    <m/>
    <m/>
    <m/>
    <m/>
    <n v="50"/>
    <n v="25"/>
    <m/>
    <s v="D"/>
    <s v="E"/>
    <x v="4"/>
    <x v="0"/>
  </r>
  <r>
    <n v="470"/>
    <x v="0"/>
    <s v="Hadrup et al 2023 DS_28d+ inhal and OEB est (102623a) - To Check Gosens (050324 edk)"/>
    <n v="3003"/>
    <m/>
    <s v="Pauluhn 2010, Rat"/>
    <s v="Y"/>
    <x v="36"/>
    <x v="73"/>
    <x v="1"/>
    <s v="0.1, 0.4, 1.5 or 6 mg/m3 for 8 weeks or 13 weeks  6 h/day 5 days/week"/>
    <s v="13 weeks"/>
    <x v="0"/>
    <x v="13"/>
    <s v="Rat"/>
    <m/>
    <m/>
    <n v="0.1"/>
    <n v="0.4"/>
    <m/>
    <m/>
    <s v="mg/m3"/>
    <s v="N"/>
    <s v="N"/>
    <m/>
    <m/>
    <m/>
    <m/>
    <n v="100"/>
    <n v="40"/>
    <m/>
    <s v="D"/>
    <s v="D"/>
    <x v="3"/>
    <x v="0"/>
  </r>
  <r>
    <n v="471"/>
    <x v="1"/>
    <s v="Hadrup et al 2023 DS_28d+ inhal and OEB est (102623a) - To Check Gosens (050324 edk)"/>
    <n v="3012"/>
    <m/>
    <s v="Kasai 2016, Rat"/>
    <s v="Y"/>
    <x v="36"/>
    <x v="93"/>
    <x v="1"/>
    <s v="0.02, 0.2 or 2 mg/m3 6 h/day, 5 days/week for 104 weeks "/>
    <s v="104 weeks"/>
    <x v="0"/>
    <x v="13"/>
    <s v="Rat"/>
    <m/>
    <m/>
    <n v="0.2"/>
    <n v="2"/>
    <m/>
    <m/>
    <s v="mg/m3"/>
    <s v="N"/>
    <s v="N"/>
    <m/>
    <m/>
    <m/>
    <m/>
    <n v="200"/>
    <n v="200"/>
    <m/>
    <s v="D"/>
    <s v="D"/>
    <x v="3"/>
    <x v="0"/>
  </r>
  <r>
    <n v="472"/>
    <x v="0"/>
    <s v="Hadrup et al 2023 DS_28d+ inhal and OEB est (102623a) - To Check Gosens (050324 edk)"/>
    <n v="3016"/>
    <m/>
    <s v="Kasai 2015, Rat"/>
    <s v="Y"/>
    <x v="36"/>
    <x v="93"/>
    <x v="1"/>
    <s v="0.2, 1 or 5 mg/m3 6 h/day 5 days/week for 13 weeks"/>
    <s v="13 weeks"/>
    <x v="0"/>
    <x v="13"/>
    <s v="Rat"/>
    <m/>
    <m/>
    <n v="0.2"/>
    <n v="1"/>
    <m/>
    <m/>
    <s v="mg/m3"/>
    <s v="N"/>
    <s v="N"/>
    <m/>
    <m/>
    <m/>
    <m/>
    <n v="200"/>
    <n v="100"/>
    <m/>
    <s v="D"/>
    <s v="D"/>
    <x v="3"/>
    <x v="0"/>
  </r>
  <r>
    <n v="473"/>
    <x v="1"/>
    <s v="Hadrup et al 2023 DS_28d+ inhal and OEB est (102623a) - To Check Gosens (050324 edk)"/>
    <n v="5002"/>
    <m/>
    <s v="Alapati 2014, Mouse"/>
    <s v="Y"/>
    <x v="3"/>
    <x v="94"/>
    <x v="1"/>
    <s v="2 mg/m3 for 6 h/day for 7, 14 or 28 days"/>
    <s v="28 days"/>
    <x v="0"/>
    <x v="13"/>
    <s v="Mouse"/>
    <m/>
    <m/>
    <s v="n"/>
    <n v="2"/>
    <m/>
    <m/>
    <s v="mg/m3"/>
    <s v="N"/>
    <s v="Y"/>
    <m/>
    <m/>
    <m/>
    <m/>
    <m/>
    <n v="66.666666666666671"/>
    <m/>
    <m/>
    <s v="D"/>
    <x v="3"/>
    <x v="0"/>
  </r>
  <r>
    <n v="474"/>
    <x v="1"/>
    <s v="Hadrup et al 2023 DS_28d+ inhal and OEB est (102623a) - To Check Gosens (050324 edk)"/>
    <n v="5005"/>
    <m/>
    <s v="Gosens 2014, Rat"/>
    <m/>
    <x v="3"/>
    <x v="95"/>
    <x v="1"/>
    <s v="50 mg/m3 described as dose equivalents of 1.2  3.5 and 10.8 mg/m3 based on differences in exposure duration [28 d inhalation]"/>
    <s v="28 days"/>
    <x v="0"/>
    <x v="13"/>
    <s v="Rat"/>
    <m/>
    <m/>
    <s v="n"/>
    <s v="*50"/>
    <m/>
    <m/>
    <s v="mg/m3"/>
    <s v="Y"/>
    <s v="Y"/>
    <m/>
    <m/>
    <m/>
    <m/>
    <m/>
    <m/>
    <m/>
    <m/>
    <m/>
    <x v="2"/>
    <x v="1"/>
  </r>
  <r>
    <n v="475"/>
    <x v="1"/>
    <s v="Hadrup et al 2023 DS_28d+ inhal and OEB est (102623a) - To Check Gosens (050324 edk)"/>
    <n v="5006"/>
    <m/>
    <s v="Gosens 2014, Rat"/>
    <m/>
    <x v="3"/>
    <x v="95"/>
    <x v="1"/>
    <s v="50 mg/m3 described as dose equivalents of 1.2  3.5 and 10.8 mg/m3 based on differences in exposure duration"/>
    <s v="28 days"/>
    <x v="0"/>
    <x v="13"/>
    <s v="Rat"/>
    <m/>
    <m/>
    <s v="n"/>
    <s v="*50"/>
    <m/>
    <m/>
    <s v="mg/m3"/>
    <s v="Y"/>
    <s v="Y"/>
    <m/>
    <m/>
    <m/>
    <m/>
    <m/>
    <m/>
    <m/>
    <m/>
    <m/>
    <x v="2"/>
    <x v="1"/>
  </r>
  <r>
    <n v="476"/>
    <x v="1"/>
    <s v="Hadrup et al 2023 DS_28d+ inhal and OEB est (102623a) - To Check Gosens (050324 edk)"/>
    <n v="5007"/>
    <m/>
    <s v="Gosens 2014, Rat"/>
    <m/>
    <x v="3"/>
    <x v="95"/>
    <x v="1"/>
    <s v="50 mg/m3 described as dose equivalents of 1.2  3.5 and 10.8 mg/m3 based on differences in exposure duration"/>
    <s v="28 days"/>
    <x v="0"/>
    <x v="13"/>
    <s v="Rat"/>
    <m/>
    <m/>
    <s v="n"/>
    <n v="50"/>
    <m/>
    <m/>
    <s v="mg/m3"/>
    <s v="N"/>
    <s v="Y"/>
    <m/>
    <m/>
    <m/>
    <m/>
    <m/>
    <n v="5000"/>
    <m/>
    <m/>
    <s v="B"/>
    <x v="0"/>
    <x v="0"/>
  </r>
  <r>
    <n v="477"/>
    <x v="1"/>
    <s v="Hadrup et al 2023 DS_28d+ inhal and OEB est (102623a) - To Check Gosens (050324 edk)"/>
    <n v="5008"/>
    <m/>
    <s v="Gosens 2014, Rat"/>
    <m/>
    <x v="3"/>
    <x v="96"/>
    <x v="1"/>
    <s v="50 mg/m3 described as dose equivalents of 2.5, 6.7 and 19.9 mg/m3 based on differences in exposure duration"/>
    <s v="28 days"/>
    <x v="0"/>
    <x v="13"/>
    <s v="Rat"/>
    <m/>
    <m/>
    <s v="n"/>
    <s v="*50"/>
    <m/>
    <m/>
    <s v="mg/m3"/>
    <s v="Y"/>
    <s v="Y"/>
    <m/>
    <m/>
    <m/>
    <m/>
    <m/>
    <m/>
    <m/>
    <m/>
    <m/>
    <x v="2"/>
    <x v="1"/>
  </r>
  <r>
    <n v="478"/>
    <x v="1"/>
    <s v="Hadrup et al 2023 DS_28d+ inhal and OEB est (102623a) - To Check Gosens (050324 edk)"/>
    <n v="5009"/>
    <m/>
    <s v="Gosens 2014, Rat"/>
    <m/>
    <x v="3"/>
    <x v="96"/>
    <x v="1"/>
    <s v="50 mg/m3 described as dose equivalents of 2.5, 6.7 and 19.9 mg/m3 based on differences in exposure duration"/>
    <s v="28 days"/>
    <x v="0"/>
    <x v="13"/>
    <s v="Rat"/>
    <m/>
    <m/>
    <s v="n"/>
    <s v="*50"/>
    <m/>
    <m/>
    <s v="mg/m3"/>
    <s v="Y"/>
    <s v="Y"/>
    <m/>
    <m/>
    <m/>
    <m/>
    <m/>
    <m/>
    <m/>
    <m/>
    <m/>
    <x v="2"/>
    <x v="1"/>
  </r>
  <r>
    <n v="479"/>
    <x v="1"/>
    <s v="Hadrup et al 2023 DS_28d+ inhal and OEB est (102623a) - To Check Gosens (050324 edk)"/>
    <n v="5010"/>
    <m/>
    <s v="Gosens 2014, Rat"/>
    <m/>
    <x v="3"/>
    <x v="96"/>
    <x v="1"/>
    <s v="50 mg/m3 described as dose equivalents of 2.5, 6.7 and 19.9 mg/m3 based on differences in exposure duration"/>
    <s v="28 days"/>
    <x v="0"/>
    <x v="13"/>
    <s v="Rat"/>
    <m/>
    <m/>
    <s v="n"/>
    <n v="50"/>
    <m/>
    <m/>
    <s v="mg/m3"/>
    <s v="N"/>
    <s v="Y"/>
    <m/>
    <m/>
    <m/>
    <m/>
    <m/>
    <n v="5000"/>
    <m/>
    <m/>
    <s v="B"/>
    <x v="0"/>
    <x v="0"/>
  </r>
  <r>
    <n v="480"/>
    <x v="1"/>
    <s v="Hadrup et al 2023 DS_28d+ inhal and OEB est (102623a) - To Check Gosens (050324 edk)"/>
    <n v="5011"/>
    <m/>
    <s v="Gosens 2014, Rat"/>
    <m/>
    <x v="3"/>
    <x v="60"/>
    <x v="0"/>
    <s v="50 mg/m3 described as dose equivalents of 5.9 , 18.4  and 55 mg/m3 based on differences in exposure duration"/>
    <s v="28 days"/>
    <x v="0"/>
    <x v="13"/>
    <s v="Rat"/>
    <m/>
    <m/>
    <s v="n"/>
    <s v="*50"/>
    <m/>
    <m/>
    <s v="mg/m3"/>
    <s v="Y"/>
    <s v="Y"/>
    <m/>
    <m/>
    <m/>
    <m/>
    <m/>
    <m/>
    <m/>
    <m/>
    <m/>
    <x v="2"/>
    <x v="1"/>
  </r>
  <r>
    <n v="481"/>
    <x v="1"/>
    <s v="Hadrup et al 2023 DS_28d+ inhal and OEB est (102623a) - To Check Gosens (050324 edk)"/>
    <n v="5012"/>
    <m/>
    <s v="Gosens 2014, Rat"/>
    <m/>
    <x v="3"/>
    <x v="60"/>
    <x v="0"/>
    <s v="50 mg/m3 described as dose equivalents of 5.9 , 18.4  and 55 mg/m3 based on differences in exposure duration"/>
    <s v="28 days"/>
    <x v="0"/>
    <x v="13"/>
    <s v="Rat"/>
    <m/>
    <m/>
    <s v="n"/>
    <s v="*50"/>
    <m/>
    <m/>
    <s v="mg/m3"/>
    <s v="Y"/>
    <s v="Y"/>
    <m/>
    <m/>
    <m/>
    <m/>
    <m/>
    <m/>
    <m/>
    <m/>
    <m/>
    <x v="2"/>
    <x v="1"/>
  </r>
  <r>
    <n v="482"/>
    <x v="1"/>
    <s v="Hadrup et al 2023 DS_28d+ inhal and OEB est (102623a) - To Check Gosens (050324 edk)"/>
    <n v="5013"/>
    <m/>
    <s v="Gosens 2014, Rat"/>
    <m/>
    <x v="3"/>
    <x v="60"/>
    <x v="0"/>
    <s v="50 mg/m3 described as dose equivalents of 5.9 , 18.4  and 55 mg/m3 based on differences in exposure duration"/>
    <s v="28 days"/>
    <x v="0"/>
    <x v="13"/>
    <s v="Rat"/>
    <m/>
    <m/>
    <s v="n"/>
    <n v="50"/>
    <m/>
    <m/>
    <s v="mg/m3"/>
    <s v="N"/>
    <s v="Y"/>
    <m/>
    <m/>
    <m/>
    <m/>
    <m/>
    <n v="1666.6666666666667"/>
    <m/>
    <m/>
    <s v="C"/>
    <x v="1"/>
    <x v="0"/>
  </r>
  <r>
    <n v="483"/>
    <x v="1"/>
    <s v="Hadrup et al 2023 DS_28d+ inhal and OEB est (102623a) - To Check Gosens (050324 edk)"/>
    <n v="5014"/>
    <m/>
    <s v="Cordelli 2017, Rat"/>
    <m/>
    <x v="3"/>
    <x v="97"/>
    <x v="1"/>
    <s v="3 or 6 months exposure with 0,1 to 3 mg/m3 6h/day 5 days per weeks"/>
    <s v="6 months"/>
    <x v="0"/>
    <x v="13"/>
    <s v="Rat"/>
    <m/>
    <m/>
    <s v="n"/>
    <s v="n"/>
    <m/>
    <m/>
    <s v="mg/m3"/>
    <s v="N"/>
    <s v="N"/>
    <s v="N"/>
    <s v="N"/>
    <m/>
    <m/>
    <m/>
    <m/>
    <m/>
    <m/>
    <m/>
    <x v="2"/>
    <x v="1"/>
  </r>
  <r>
    <n v="484"/>
    <x v="1"/>
    <s v="Hadrup et al 2023 DS_28d+ inhal and OEB est (102623a) - To Check Gosens (050324 edk)"/>
    <n v="5015"/>
    <m/>
    <s v="Keller 2014, Rat"/>
    <s v="Y"/>
    <x v="3"/>
    <x v="96"/>
    <x v="1"/>
    <s v="0.5, 5 or 25 mg/m3 for 6 h/day 5 days/week for 4 weeks"/>
    <s v="4 weeks"/>
    <x v="0"/>
    <x v="13"/>
    <s v="Rat"/>
    <m/>
    <m/>
    <n v="0.5"/>
    <n v="5"/>
    <m/>
    <m/>
    <s v="mg/m3"/>
    <s v="N"/>
    <s v="Y"/>
    <m/>
    <m/>
    <m/>
    <m/>
    <n v="166.66666666666666"/>
    <n v="166.66666666666666"/>
    <m/>
    <s v="D"/>
    <s v="D"/>
    <x v="3"/>
    <x v="0"/>
  </r>
  <r>
    <n v="485"/>
    <x v="1"/>
    <s v="Hadrup et al 2023 DS_28d+ inhal and OEB est (102623a) - To Check Gosens (050324 edk)"/>
    <n v="5016"/>
    <m/>
    <s v="Schwotzer 2017, Rat"/>
    <s v="Y"/>
    <x v="3"/>
    <x v="96"/>
    <x v="1"/>
    <s v="0.1, 0.3, 1 and 3 mg/m3 6 h/day 5 days/week over up to 90 days [Note: NOAEL-LOAEL is for 90 d (390 hr]"/>
    <s v="90 days"/>
    <x v="0"/>
    <x v="13"/>
    <s v="Rat"/>
    <m/>
    <m/>
    <n v="0.3"/>
    <n v="1"/>
    <m/>
    <m/>
    <s v="mg/m3"/>
    <s v="N"/>
    <s v="N"/>
    <m/>
    <m/>
    <m/>
    <m/>
    <n v="300"/>
    <n v="100"/>
    <m/>
    <s v="D"/>
    <s v="D"/>
    <x v="3"/>
    <x v="0"/>
  </r>
  <r>
    <n v="486"/>
    <x v="1"/>
    <s v="Hadrup et al 2023 DS_28d+ inhal and OEB est (102623a) - To Check Gosens (050324 edk)"/>
    <n v="6001"/>
    <m/>
    <s v="Johansson 1992, Rabbit"/>
    <m/>
    <x v="19"/>
    <x v="98"/>
    <x v="0"/>
    <s v="0.5 mg/m3 for 4 months, 5 days/week, 6 hr/day"/>
    <s v="4 months"/>
    <x v="0"/>
    <x v="13"/>
    <s v="Rabbit"/>
    <m/>
    <m/>
    <n v="0.5"/>
    <s v="n"/>
    <m/>
    <m/>
    <s v="mg/m3"/>
    <s v="N"/>
    <s v="N"/>
    <m/>
    <m/>
    <m/>
    <m/>
    <n v="500"/>
    <m/>
    <m/>
    <s v="C"/>
    <m/>
    <x v="1"/>
    <x v="0"/>
  </r>
  <r>
    <n v="487"/>
    <x v="1"/>
    <s v="Hadrup et al 2023 DS_28d+ inhal and OEB est (102623a) - To Check Gosens (050324 edk)"/>
    <n v="6002"/>
    <m/>
    <s v="Johansson 1991, Rabbit"/>
    <m/>
    <x v="19"/>
    <x v="98"/>
    <x v="0"/>
    <s v="0.5 mg/m3 for 4 months, 5 days/week, 6 hr/day"/>
    <s v="4 months"/>
    <x v="0"/>
    <x v="13"/>
    <s v="Rabbit"/>
    <m/>
    <m/>
    <n v="0.5"/>
    <s v="n"/>
    <m/>
    <m/>
    <s v="mg/m3"/>
    <s v="N"/>
    <s v="N"/>
    <m/>
    <m/>
    <m/>
    <m/>
    <n v="500"/>
    <m/>
    <m/>
    <s v="C"/>
    <m/>
    <x v="1"/>
    <x v="0"/>
  </r>
  <r>
    <n v="488"/>
    <x v="1"/>
    <s v="Hadrup et al 2023 DS_28d+ inhal and OEB est (102623a) - To Check Gosens (050324 edk)"/>
    <n v="6003"/>
    <m/>
    <s v="Bucher 1999, Rat"/>
    <m/>
    <x v="19"/>
    <x v="99"/>
    <x v="1"/>
    <s v="0.3, 1 or 3 mg/m3 for 5 days per week, 6h /day for 104 weeks"/>
    <s v="104 weeks"/>
    <x v="0"/>
    <x v="13"/>
    <s v="Rat"/>
    <m/>
    <m/>
    <s v="n"/>
    <s v="n"/>
    <m/>
    <m/>
    <s v="mg/m3"/>
    <s v="N"/>
    <s v="N"/>
    <s v="N"/>
    <s v="N"/>
    <m/>
    <m/>
    <m/>
    <m/>
    <m/>
    <m/>
    <m/>
    <x v="2"/>
    <x v="1"/>
  </r>
  <r>
    <n v="489"/>
    <x v="1"/>
    <s v="Hadrup et al 2023 DS_28d+ inhal and OEB est (102623a) - To Check Gosens (050324 edk)"/>
    <n v="6004"/>
    <m/>
    <s v="Bucher 1999, Mouse"/>
    <m/>
    <x v="19"/>
    <x v="99"/>
    <x v="1"/>
    <s v="0.3, 1 or 3 mg/m3 for 5 days per week, 6h /day for 104 weeks"/>
    <s v="104 weeks"/>
    <x v="0"/>
    <x v="13"/>
    <s v="Mouse"/>
    <m/>
    <m/>
    <s v="n"/>
    <s v="n"/>
    <m/>
    <m/>
    <s v="mg/m3"/>
    <s v="N"/>
    <s v="N"/>
    <s v="N"/>
    <s v="N"/>
    <m/>
    <m/>
    <m/>
    <m/>
    <m/>
    <m/>
    <m/>
    <x v="2"/>
    <x v="1"/>
  </r>
  <r>
    <n v="490"/>
    <x v="1"/>
    <s v="Hadrup et al 2023 DS_28d+ inhal and OEB est (102623a) - To Check Gosens (050324 edk)"/>
    <n v="6005"/>
    <m/>
    <s v="Wehner 1977, Hamster"/>
    <m/>
    <x v="19"/>
    <x v="100"/>
    <x v="0"/>
    <s v="10 mg/m3 for 7 h/day  5 days / week for 10 - 20 months (all life span) set to 40 weeks and thus 1400 h"/>
    <s v="40 weeks"/>
    <x v="0"/>
    <x v="13"/>
    <s v="Hamster"/>
    <m/>
    <m/>
    <s v="n"/>
    <s v="n"/>
    <m/>
    <m/>
    <s v="mg/m3"/>
    <s v="N"/>
    <s v="N"/>
    <s v="N"/>
    <m/>
    <m/>
    <m/>
    <m/>
    <m/>
    <m/>
    <m/>
    <m/>
    <x v="2"/>
    <x v="1"/>
  </r>
  <r>
    <n v="491"/>
    <x v="1"/>
    <s v="Hadrup et al 2023 DS_28d+ inhal and OEB est (102623a) - To Check Gosens (050324 edk)"/>
    <n v="6006"/>
    <m/>
    <s v="Behl 2015, Mouse"/>
    <m/>
    <x v="19"/>
    <x v="99"/>
    <x v="1"/>
    <s v="0.11, 0.32 or 1.14 mg cobolt/m3 for 6 h/day 5 days per week for up to 105 weeks"/>
    <s v="105 weeks"/>
    <x v="0"/>
    <x v="13"/>
    <s v="Mouse"/>
    <m/>
    <m/>
    <s v="n"/>
    <s v="n"/>
    <m/>
    <m/>
    <s v="mg/m3"/>
    <s v="N"/>
    <s v="N"/>
    <s v="N"/>
    <s v="N"/>
    <m/>
    <m/>
    <m/>
    <m/>
    <m/>
    <m/>
    <m/>
    <x v="2"/>
    <x v="1"/>
  </r>
  <r>
    <n v="492"/>
    <x v="1"/>
    <s v="Hadrup et al 2023 DS_28d+ inhal and OEB est (102623a) - To Check Gosens (050324 edk)"/>
    <n v="6007"/>
    <m/>
    <s v="Behl 2015, Rat"/>
    <m/>
    <x v="19"/>
    <x v="99"/>
    <x v="1"/>
    <s v="0.11, 0.32 or 1.14 mg cobolt/m3 for 6 h/day 5 days per week for up to 105 weeks"/>
    <s v="105 weeks"/>
    <x v="0"/>
    <x v="13"/>
    <s v="Rat"/>
    <m/>
    <m/>
    <s v="n"/>
    <s v="n"/>
    <m/>
    <m/>
    <s v="mg/m3"/>
    <s v="N"/>
    <s v="N"/>
    <s v="N"/>
    <s v="N"/>
    <m/>
    <m/>
    <m/>
    <m/>
    <m/>
    <m/>
    <m/>
    <x v="2"/>
    <x v="1"/>
  </r>
  <r>
    <n v="493"/>
    <x v="1"/>
    <s v="Hadrup et al 2023 DS_28d+ inhal and OEB est (102623a) - To Check Gosens (050324 edk)"/>
    <n v="6008"/>
    <m/>
    <s v="Behl 2015, Mouse"/>
    <m/>
    <x v="19"/>
    <x v="101"/>
    <x v="1"/>
    <s v="1.25, 2.5 or 5 mg/m3 for 6 h/day 5 days per week for up to 105 weeks"/>
    <s v="105 weeks"/>
    <x v="0"/>
    <x v="13"/>
    <s v="Mouse"/>
    <m/>
    <m/>
    <s v="n"/>
    <s v="n"/>
    <m/>
    <m/>
    <s v="mg/m3"/>
    <s v="N"/>
    <s v="N"/>
    <s v="N"/>
    <s v="N"/>
    <m/>
    <m/>
    <m/>
    <m/>
    <m/>
    <m/>
    <m/>
    <x v="2"/>
    <x v="1"/>
  </r>
  <r>
    <n v="494"/>
    <x v="1"/>
    <s v="Hadrup et al 2023 DS_28d+ inhal and OEB est (102623a) - To Check Gosens (050324 edk)"/>
    <n v="6009"/>
    <m/>
    <s v="Behl 2015, Rat"/>
    <m/>
    <x v="19"/>
    <x v="101"/>
    <x v="1"/>
    <s v="1.25, 2.5 or 5 mg/m3 for 6 h/day 5 days per week for up to 105 weeks"/>
    <s v="105 weeks"/>
    <x v="0"/>
    <x v="13"/>
    <s v="Rat"/>
    <m/>
    <m/>
    <s v="n"/>
    <s v="n"/>
    <m/>
    <m/>
    <s v="mg/m3"/>
    <s v="N"/>
    <s v="N"/>
    <s v="N"/>
    <s v="N"/>
    <m/>
    <m/>
    <m/>
    <m/>
    <m/>
    <m/>
    <m/>
    <x v="2"/>
    <x v="1"/>
  </r>
  <r>
    <n v="495"/>
    <x v="1"/>
    <s v="Hadrup et al 2023 DS_28d+ inhal and OEB est (102623a) - To Check Gosens (050324 edk)"/>
    <n v="6010"/>
    <m/>
    <s v="Wehner 1979, Hamster"/>
    <m/>
    <x v="19"/>
    <x v="100"/>
    <x v="2"/>
    <s v="10 mg/m3 7 h/day 5 days/week for the whole life 14.6 months "/>
    <s v="14.6 months"/>
    <x v="0"/>
    <x v="13"/>
    <s v="Hamster"/>
    <m/>
    <m/>
    <s v="n"/>
    <s v="n"/>
    <m/>
    <m/>
    <s v="mg/m3"/>
    <s v="N"/>
    <s v="N"/>
    <s v="N"/>
    <m/>
    <m/>
    <m/>
    <m/>
    <m/>
    <m/>
    <m/>
    <m/>
    <x v="2"/>
    <x v="1"/>
  </r>
  <r>
    <n v="496"/>
    <x v="1"/>
    <s v="Hadrup et al 2023 DS_28d+ inhal and OEB est (102623a) - To Check Gosens (050324 edk)"/>
    <n v="8003"/>
    <m/>
    <s v="Pauluhn 2009, Rat"/>
    <m/>
    <x v="17"/>
    <x v="102"/>
    <x v="0"/>
    <s v="5, 15, or 50 mg/m3 for 13 weeks, 6 h/day for 5 days"/>
    <s v="13 weeks"/>
    <x v="0"/>
    <x v="13"/>
    <s v="Rat"/>
    <m/>
    <m/>
    <n v="15"/>
    <n v="50"/>
    <m/>
    <m/>
    <s v="mg/m3"/>
    <s v="N"/>
    <s v="N"/>
    <m/>
    <m/>
    <m/>
    <m/>
    <n v="15000"/>
    <n v="5000"/>
    <m/>
    <s v="B"/>
    <s v="B"/>
    <x v="0"/>
    <x v="0"/>
  </r>
  <r>
    <n v="497"/>
    <x v="0"/>
    <s v="Hadrup et al 2023 DS_28d+ inhal and OEB est (102623a) - To Check Gosens (050324 edk)"/>
    <n v="8004"/>
    <m/>
    <s v="Warheit 1997, Rat"/>
    <m/>
    <x v="17"/>
    <x v="103"/>
    <x v="0"/>
    <s v="5, 50 and 250 mg/m3 for 4 weeks 6 h/day 5 days/week"/>
    <s v="4 weeks"/>
    <x v="0"/>
    <x v="13"/>
    <s v="Rat"/>
    <m/>
    <m/>
    <n v="50"/>
    <n v="250"/>
    <m/>
    <m/>
    <s v="mg/m3"/>
    <s v="N"/>
    <s v="Y"/>
    <m/>
    <m/>
    <m/>
    <m/>
    <n v="16666.666666666668"/>
    <n v="8333.3333333333339"/>
    <m/>
    <s v="B"/>
    <s v="B"/>
    <x v="0"/>
    <x v="0"/>
  </r>
  <r>
    <n v="498"/>
    <x v="1"/>
    <s v="Hadrup et al 2023 DS_28d+ inhal and OEB est (102623a) - To Check Gosens (050324 edk)"/>
    <n v="8005"/>
    <m/>
    <s v="Sutunkova 2016, Rat"/>
    <s v="Y"/>
    <x v="17"/>
    <x v="104"/>
    <x v="1"/>
    <s v="1.14 mg/m3 4 h/day 5 days/week for 3 months"/>
    <s v="3 months"/>
    <x v="0"/>
    <x v="13"/>
    <s v="Rat"/>
    <m/>
    <m/>
    <s v="n"/>
    <n v="1.1399999999999999"/>
    <m/>
    <m/>
    <s v="mg/m3"/>
    <s v="N"/>
    <s v="Y*"/>
    <m/>
    <m/>
    <m/>
    <m/>
    <m/>
    <n v="38"/>
    <m/>
    <m/>
    <s v="D"/>
    <x v="3"/>
    <x v="0"/>
  </r>
  <r>
    <n v="499"/>
    <x v="1"/>
    <s v="Hadrup et al 2023 DS_28d+ inhal and OEB est (102623a) - To Check Gosens (050324 edk)"/>
    <n v="9001"/>
    <m/>
    <s v="Oller 2008, Rat"/>
    <m/>
    <x v="20"/>
    <x v="105"/>
    <x v="3"/>
    <s v="0.1, 0.4 and 1 mg/m3 6h/day 5 days a week for up to 24 months, actually only up to 0.4 mg/m3 for carcinogenicity"/>
    <s v="24 months"/>
    <x v="0"/>
    <x v="13"/>
    <s v="Rat"/>
    <m/>
    <m/>
    <s v="n"/>
    <s v="n"/>
    <m/>
    <m/>
    <s v="mg/m3"/>
    <s v="N"/>
    <s v="N"/>
    <s v="N"/>
    <s v="N"/>
    <m/>
    <m/>
    <m/>
    <m/>
    <m/>
    <m/>
    <m/>
    <x v="2"/>
    <x v="1"/>
  </r>
  <r>
    <n v="500"/>
    <x v="1"/>
    <s v="Hadrup et al 2023 DS_28d+ inhal and OEB est (102623a) - To Check Gosens (050324 edk)"/>
    <n v="9002"/>
    <m/>
    <s v="Johansson 1992 Rabbit"/>
    <m/>
    <x v="20"/>
    <x v="106"/>
    <x v="0"/>
    <s v="0.6 mg/m3 for 4 months, 5 days/week, 6 hr/day"/>
    <s v="4 months"/>
    <x v="0"/>
    <x v="13"/>
    <s v="Rabbit"/>
    <m/>
    <m/>
    <s v="n"/>
    <n v="0.6"/>
    <m/>
    <m/>
    <s v="mg/m3"/>
    <s v="N"/>
    <s v="N"/>
    <m/>
    <m/>
    <m/>
    <m/>
    <m/>
    <n v="60"/>
    <m/>
    <m/>
    <s v="D"/>
    <x v="3"/>
    <x v="0"/>
  </r>
  <r>
    <n v="501"/>
    <x v="1"/>
    <s v="Hadrup et al 2023 DS_28d+ inhal and OEB est (102623a) - To Check Gosens (050324 edk)"/>
    <n v="9003"/>
    <m/>
    <s v="Dunnick 1995, Rat"/>
    <m/>
    <x v="20"/>
    <x v="107"/>
    <x v="2"/>
    <s v="0,62     1,2    2,5    mg/m3  6h/day 5 d/week for 104 weeks doses recalculated into 76   147  and 304 mg Ni/kg bw"/>
    <s v="104 weeks"/>
    <x v="0"/>
    <x v="13"/>
    <s v="Rat"/>
    <m/>
    <m/>
    <s v="n"/>
    <s v="n"/>
    <m/>
    <m/>
    <s v="mg/m3"/>
    <s v="N"/>
    <s v="N"/>
    <m/>
    <m/>
    <m/>
    <m/>
    <m/>
    <m/>
    <m/>
    <m/>
    <m/>
    <x v="2"/>
    <x v="1"/>
  </r>
  <r>
    <n v="502"/>
    <x v="1"/>
    <s v="Hadrup et al 2023 DS_28d+ inhal and OEB est (102623a) - To Check Gosens (050324 edk)"/>
    <n v="9004"/>
    <m/>
    <s v="Dunnick 1995, Mouse"/>
    <m/>
    <x v="20"/>
    <x v="107"/>
    <x v="2"/>
    <s v="1.25, 2.5 or 5 mg/m3 6 h/day 5 d/week for 104 weeks recalculated into 275  550 and 1100 mg/kg bw"/>
    <s v="104 weeks"/>
    <x v="0"/>
    <x v="13"/>
    <s v="Mouse"/>
    <m/>
    <m/>
    <s v="n"/>
    <s v="n"/>
    <m/>
    <m/>
    <s v="mg/m3"/>
    <s v="N"/>
    <s v="N"/>
    <m/>
    <m/>
    <m/>
    <m/>
    <m/>
    <m/>
    <m/>
    <m/>
    <m/>
    <x v="2"/>
    <x v="1"/>
  </r>
  <r>
    <n v="503"/>
    <x v="1"/>
    <s v="Hadrup et al 2023 DS_28d+ inhal and OEB est (102623a) - To Check Gosens (050324 edk)"/>
    <n v="9005"/>
    <m/>
    <s v="NTP 1996, Rat"/>
    <s v="Y"/>
    <x v="20"/>
    <x v="107"/>
    <x v="2"/>
    <s v="0.62, 1.2 or 2.5 mg/m3, for a 2 year study"/>
    <s v="2 years"/>
    <x v="0"/>
    <x v="13"/>
    <s v="Rat"/>
    <m/>
    <m/>
    <s v="n"/>
    <s v="n"/>
    <m/>
    <m/>
    <s v="mg/m3"/>
    <s v="N"/>
    <s v="N"/>
    <s v="N"/>
    <s v="N"/>
    <m/>
    <m/>
    <m/>
    <m/>
    <m/>
    <m/>
    <m/>
    <x v="2"/>
    <x v="1"/>
  </r>
  <r>
    <n v="504"/>
    <x v="1"/>
    <s v="Hadrup et al 2023 DS_28d+ inhal and OEB est (102623a) - To Check Gosens (050324 edk)"/>
    <n v="9006"/>
    <m/>
    <s v="NTP 1996, Mouse"/>
    <s v="Y"/>
    <x v="20"/>
    <x v="107"/>
    <x v="2"/>
    <s v="0.62, 1.2, 2.5, 5 or 10 (highest does not thested for micronuclei) mg/m3 for 6 h/day   5 days/week for 13 weeks"/>
    <s v="13 weeks"/>
    <x v="0"/>
    <x v="13"/>
    <s v="Mouse"/>
    <m/>
    <m/>
    <s v="n"/>
    <s v="n"/>
    <m/>
    <m/>
    <s v="mg/m3"/>
    <s v="N"/>
    <s v="N"/>
    <s v="N"/>
    <s v="N"/>
    <m/>
    <m/>
    <m/>
    <m/>
    <m/>
    <m/>
    <m/>
    <x v="2"/>
    <x v="1"/>
  </r>
  <r>
    <n v="505"/>
    <x v="1"/>
    <s v="Hadrup et al 2023 DS_28d+ inhal and OEB est (102623a) - To Check Gosens (050324 edk)"/>
    <n v="9007"/>
    <m/>
    <s v="NTP 1996, Mouse"/>
    <s v="Y"/>
    <x v="20"/>
    <x v="107"/>
    <x v="2"/>
    <s v="1.25, 2.5, or 5 mg/m3  for 2 years"/>
    <s v="2 years"/>
    <x v="0"/>
    <x v="13"/>
    <s v="Mouse"/>
    <m/>
    <m/>
    <s v="n"/>
    <s v="n"/>
    <m/>
    <m/>
    <s v="mg/m3"/>
    <s v="N"/>
    <s v="N"/>
    <s v="N"/>
    <s v="N"/>
    <m/>
    <m/>
    <m/>
    <m/>
    <m/>
    <m/>
    <m/>
    <x v="2"/>
    <x v="1"/>
  </r>
  <r>
    <n v="506"/>
    <x v="1"/>
    <s v="Hadrup et al 2023 DS_28d+ inhal and OEB est (102623a) - To Check Gosens (050324 edk)"/>
    <n v="9008"/>
    <m/>
    <s v="Horie 1985, Rat"/>
    <m/>
    <x v="20"/>
    <x v="108"/>
    <x v="2"/>
    <s v="0.6 or 8 mg/m3 {DURATION?  140 hr more than 4 wk x 30 hr/wk}"/>
    <s v="4 weeks"/>
    <x v="0"/>
    <x v="13"/>
    <s v="Rat"/>
    <m/>
    <m/>
    <s v="n"/>
    <s v="n"/>
    <m/>
    <m/>
    <s v="mg/m3"/>
    <s v="N"/>
    <s v="Y"/>
    <s v="N"/>
    <s v="N"/>
    <m/>
    <m/>
    <m/>
    <m/>
    <m/>
    <m/>
    <m/>
    <x v="2"/>
    <x v="1"/>
  </r>
  <r>
    <n v="507"/>
    <x v="1"/>
    <s v="Hadrup et al 2023 DS_28d+ inhal and OEB est (102623a) - To Check Gosens (050324 edk)"/>
    <n v="9009"/>
    <m/>
    <s v="Wehner 1975, Hamster"/>
    <m/>
    <x v="20"/>
    <x v="107"/>
    <x v="2"/>
    <s v="53 µg/L = 53 mg/m3, 7 h /day 5 days/week lifelong {Hamster - use?}"/>
    <s v="Lifelong"/>
    <x v="0"/>
    <x v="13"/>
    <s v="Hamster"/>
    <m/>
    <m/>
    <s v="n"/>
    <s v="n"/>
    <m/>
    <m/>
    <s v="mg/m3"/>
    <s v="N"/>
    <s v="N"/>
    <s v="N"/>
    <m/>
    <m/>
    <m/>
    <m/>
    <m/>
    <m/>
    <m/>
    <m/>
    <x v="2"/>
    <x v="1"/>
  </r>
  <r>
    <n v="508"/>
    <x v="1"/>
    <s v="Hadrup et al 2023 DS_28d+ inhal and OEB est (102623a) - To Check Gosens (050324 edk)"/>
    <n v="9010"/>
    <m/>
    <s v="Sunderman 1965, Hamster"/>
    <m/>
    <x v="20"/>
    <x v="109"/>
    <x v="2"/>
    <s v="0.6 mg/L = 600 mg/m3 for 0.5 h  {Hamster - use?}  Acute exposure - delete"/>
    <s v="0.5 hours"/>
    <x v="0"/>
    <x v="13"/>
    <s v="Hamster"/>
    <m/>
    <m/>
    <s v="n"/>
    <s v="n"/>
    <m/>
    <m/>
    <s v="mg/m3"/>
    <s v="Y"/>
    <s v="Y"/>
    <m/>
    <m/>
    <m/>
    <m/>
    <m/>
    <m/>
    <m/>
    <m/>
    <m/>
    <x v="2"/>
    <x v="1"/>
  </r>
  <r>
    <n v="509"/>
    <x v="1"/>
    <s v="Hadrup et al 2023 DS_28d+ inhal and OEB est (102623a) - To Check Gosens (050324 edk)"/>
    <n v="9011"/>
    <m/>
    <s v="Sunderman 1965, Hamster"/>
    <m/>
    <x v="20"/>
    <x v="109"/>
    <x v="2"/>
    <s v="0.03 mg/L = 30 mg/m3 for 0,5 h three times per week, lifelong  {Hamster - use?}"/>
    <s v="Lifelong"/>
    <x v="0"/>
    <x v="13"/>
    <s v="Hamster"/>
    <m/>
    <m/>
    <s v="n"/>
    <s v="n"/>
    <m/>
    <m/>
    <s v="mg/m3"/>
    <s v="N"/>
    <s v="N"/>
    <s v="N"/>
    <m/>
    <m/>
    <m/>
    <m/>
    <m/>
    <m/>
    <m/>
    <m/>
    <x v="2"/>
    <x v="1"/>
  </r>
  <r>
    <n v="510"/>
    <x v="1"/>
    <s v="Hadrup et al 2023 DS_28d+ inhal and OEB est (102623a) - To Check Gosens (050324 edk)"/>
    <n v="9012"/>
    <m/>
    <s v="Wehner 1979, Hamster"/>
    <m/>
    <x v="20"/>
    <x v="107"/>
    <x v="2"/>
    <s v="53 mg/m3 7h/day 5 days/week, lifelong (14.1 months)   {Hamster - use?}"/>
    <s v="Lifelong"/>
    <x v="0"/>
    <x v="13"/>
    <s v="Hamster"/>
    <m/>
    <m/>
    <s v="n"/>
    <s v="n"/>
    <m/>
    <m/>
    <s v="mg/m3"/>
    <s v="N"/>
    <s v="N"/>
    <s v="N"/>
    <m/>
    <m/>
    <m/>
    <m/>
    <m/>
    <m/>
    <m/>
    <m/>
    <x v="2"/>
    <x v="1"/>
  </r>
  <r>
    <n v="511"/>
    <x v="1"/>
    <s v="Hadrup et al 2023 DS_28d+ inhal and OEB est (102623a) - To Check Gosens (050324 edk)"/>
    <n v="9013"/>
    <m/>
    <s v="Sutunkova 2019, Rat"/>
    <m/>
    <x v="20"/>
    <x v="107"/>
    <x v="1"/>
    <s v="0.23 mg/m3 4h/day 5 days/week for up to 10 months"/>
    <s v="10 months"/>
    <x v="0"/>
    <x v="13"/>
    <s v="Rat"/>
    <m/>
    <m/>
    <s v="n"/>
    <n v="0.23"/>
    <m/>
    <m/>
    <s v="mg/m3"/>
    <s v="N"/>
    <s v="N"/>
    <m/>
    <m/>
    <m/>
    <m/>
    <m/>
    <n v="23"/>
    <m/>
    <m/>
    <s v="E"/>
    <x v="4"/>
    <x v="0"/>
  </r>
  <r>
    <n v="512"/>
    <x v="0"/>
    <s v="Hadrup et al 2023 DS_28d+ inhal and OEB est (102623a) - To Check Gosens (050324 edk)"/>
    <n v="9015"/>
    <m/>
    <s v="Katsnelson 2021, Rat"/>
    <m/>
    <x v="20"/>
    <x v="107"/>
    <x v="1"/>
    <s v="0.0024 mg/m3 4h/day 5 days/week for 6 months (also 4 weeks and 3 months but same results on neutrophils and genotoxicity)"/>
    <s v="3 months"/>
    <x v="0"/>
    <x v="13"/>
    <s v="Rat"/>
    <m/>
    <m/>
    <s v="n"/>
    <n v="2.3999999999999998E-3"/>
    <m/>
    <m/>
    <s v="mg/m3"/>
    <s v="N"/>
    <s v="N"/>
    <m/>
    <m/>
    <m/>
    <m/>
    <m/>
    <n v="0.24"/>
    <m/>
    <m/>
    <s v="E(F)"/>
    <x v="4"/>
    <x v="0"/>
  </r>
  <r>
    <n v="513"/>
    <x v="1"/>
    <s v="Hadrup et al 2023 DS_28d+ inhal and OEB est (102623a) - To Check Gosens (050324 edk)"/>
    <n v="10001"/>
    <s v="10.1021/es800975u"/>
    <s v="Chen 2008, Rat"/>
    <s v="Y"/>
    <x v="1"/>
    <x v="110"/>
    <x v="1"/>
    <s v="24.1 mg/m3, 40 min/day for 4 weeks"/>
    <s v="4 weeks"/>
    <x v="0"/>
    <x v="13"/>
    <s v="Rat"/>
    <m/>
    <m/>
    <s v="n"/>
    <n v="24.1"/>
    <m/>
    <m/>
    <s v="mg/m3"/>
    <s v="N*"/>
    <s v="Y"/>
    <m/>
    <m/>
    <m/>
    <m/>
    <m/>
    <n v="803.33333333333337"/>
    <m/>
    <m/>
    <s v="C"/>
    <x v="1"/>
    <x v="0"/>
  </r>
  <r>
    <n v="514"/>
    <x v="1"/>
    <s v="Hadrup et al 2023 DS_28d+ inhal and OEB est (102623a) - To Check Gosens (050324 edk)"/>
    <n v="10002"/>
    <s v="10.1021/es800975u"/>
    <s v="Chen 2008, Rat"/>
    <s v="Y"/>
    <x v="1"/>
    <x v="110"/>
    <x v="1"/>
    <s v="24.1 mg/m3, 40 min/day for 4 weeks"/>
    <s v="4 weeks"/>
    <x v="0"/>
    <x v="13"/>
    <s v="Rat"/>
    <m/>
    <m/>
    <s v="n"/>
    <n v="24.1"/>
    <m/>
    <m/>
    <s v="mg/m3"/>
    <s v="N*"/>
    <s v="Y"/>
    <m/>
    <m/>
    <m/>
    <m/>
    <m/>
    <m/>
    <m/>
    <m/>
    <m/>
    <x v="2"/>
    <x v="1"/>
  </r>
  <r>
    <n v="515"/>
    <x v="1"/>
    <s v="Hadrup et al 2023 DS_28d+ inhal and OEB est (102623a) - To Check Gosens (050324 edk)"/>
    <n v="10003"/>
    <s v="10.1021/es800975u"/>
    <s v="Chen 2008, Rat"/>
    <s v="Y"/>
    <x v="1"/>
    <x v="110"/>
    <x v="1"/>
    <s v="24.1 mg/m3, 40 min/day for 4 weeks"/>
    <s v="4 weeks"/>
    <x v="0"/>
    <x v="13"/>
    <s v="Rat"/>
    <m/>
    <m/>
    <s v="n"/>
    <n v="24.1"/>
    <m/>
    <m/>
    <s v="mg/m3"/>
    <s v="N*"/>
    <s v="Y"/>
    <m/>
    <m/>
    <m/>
    <m/>
    <m/>
    <m/>
    <m/>
    <m/>
    <m/>
    <x v="2"/>
    <x v="1"/>
  </r>
  <r>
    <n v="516"/>
    <x v="1"/>
    <s v="Hadrup et al 2023 DS_28d+ inhal and OEB est (102623a) - To Check Gosens (050324 edk)"/>
    <n v="10004"/>
    <s v="10.1093/toxsci/kfp254"/>
    <s v="Rossi 2010, Mouse, Tox Sci"/>
    <s v="Y"/>
    <x v="1"/>
    <x v="111"/>
    <x v="1"/>
    <s v="10 mg/m3 for 2h, 2h on 4 consecutive days, or 2 h on 4 consecutive days for 4 weeks"/>
    <s v="4 weeks"/>
    <x v="0"/>
    <x v="13"/>
    <s v="Mouse"/>
    <m/>
    <m/>
    <n v="10"/>
    <s v="n"/>
    <m/>
    <m/>
    <s v="mg/m3"/>
    <s v="N*"/>
    <s v="Y"/>
    <m/>
    <m/>
    <m/>
    <m/>
    <n v="3333.3333333333335"/>
    <m/>
    <m/>
    <s v="B"/>
    <m/>
    <x v="0"/>
    <x v="0"/>
  </r>
  <r>
    <n v="517"/>
    <x v="1"/>
    <s v="Hadrup et al 2023 DS_28d+ inhal and OEB est (102623a) - To Check Gosens (050324 edk)"/>
    <n v="10009"/>
    <m/>
    <s v="Johnston 2000, Rat"/>
    <s v="Y"/>
    <x v="1"/>
    <x v="112"/>
    <x v="1"/>
    <s v="50 mg/m3 for 6h/day 5 days/week for 13 weeks"/>
    <s v="13 weeks"/>
    <x v="0"/>
    <x v="13"/>
    <s v="Rat"/>
    <m/>
    <m/>
    <s v="n"/>
    <n v="50"/>
    <m/>
    <m/>
    <s v="mg/m3"/>
    <s v="N"/>
    <s v="N"/>
    <m/>
    <m/>
    <m/>
    <m/>
    <m/>
    <n v="5000"/>
    <m/>
    <m/>
    <s v="B"/>
    <x v="0"/>
    <x v="0"/>
  </r>
  <r>
    <n v="518"/>
    <x v="1"/>
    <s v="Hadrup et al 2023 DS_28d+ inhal and OEB est (102623a) - To Check Gosens (050324 edk)"/>
    <n v="10011"/>
    <s v="10.1080/08958378.2018.1426661"/>
    <s v="Shin 2017, Rat"/>
    <s v="Y"/>
    <x v="1"/>
    <x v="110"/>
    <x v="1"/>
    <s v="0.4 1.4 or 5.4 mg/m3 6h/day 5 days/week in total 20 days of exposure over 28 days"/>
    <s v="28 days"/>
    <x v="0"/>
    <x v="13"/>
    <s v="Rat"/>
    <m/>
    <m/>
    <n v="5.4"/>
    <s v="n"/>
    <m/>
    <m/>
    <s v="mg/m3"/>
    <s v="N"/>
    <s v="Y"/>
    <m/>
    <m/>
    <m/>
    <m/>
    <n v="1800"/>
    <m/>
    <m/>
    <s v="C"/>
    <m/>
    <x v="1"/>
    <x v="0"/>
  </r>
  <r>
    <n v="519"/>
    <x v="1"/>
    <s v="Hadrup et al 2023 DS_28d+ inhal and OEB est (102623a) - To Check Gosens (050324 edk)"/>
    <n v="11102"/>
    <m/>
    <s v="Muhle 1995, Rat"/>
    <s v="Y"/>
    <x v="1"/>
    <x v="113"/>
    <x v="0"/>
    <s v="1 mg/m3 6h/d 5d/week, for 104 weeks"/>
    <s v="104 weeks"/>
    <x v="0"/>
    <x v="13"/>
    <s v="Rat"/>
    <m/>
    <m/>
    <s v="n"/>
    <s v="n"/>
    <m/>
    <m/>
    <s v="mg/m3"/>
    <s v="N"/>
    <s v="N"/>
    <s v="N"/>
    <s v="N"/>
    <m/>
    <m/>
    <m/>
    <m/>
    <m/>
    <m/>
    <m/>
    <x v="2"/>
    <x v="1"/>
  </r>
  <r>
    <n v="520"/>
    <x v="1"/>
    <s v="Hadrup et al 2023 DS_28d+ inhal and OEB est (102623a) - To Check Gosens (050324 edk)"/>
    <n v="11103"/>
    <m/>
    <s v="Porter 2004, Rat"/>
    <s v="Y"/>
    <x v="1"/>
    <x v="114"/>
    <x v="0"/>
    <s v="15 mg/m3 6h/ day 5 days per with a total of 20 exposure days"/>
    <s v="20 days"/>
    <x v="0"/>
    <x v="13"/>
    <s v="Rat"/>
    <m/>
    <m/>
    <s v="n"/>
    <n v="15"/>
    <m/>
    <m/>
    <s v="mg/m3"/>
    <s v="N"/>
    <s v="Y"/>
    <m/>
    <m/>
    <m/>
    <m/>
    <m/>
    <n v="500"/>
    <m/>
    <m/>
    <s v="C"/>
    <x v="1"/>
    <x v="0"/>
  </r>
  <r>
    <n v="521"/>
    <x v="1"/>
    <s v="Hadrup et al 2023 DS_28d+ inhal and OEB est (102623a) - To Check Gosens (050324 edk)"/>
    <n v="11104"/>
    <m/>
    <s v="Porter 2004, Rat"/>
    <s v="Y"/>
    <x v="1"/>
    <x v="114"/>
    <x v="0"/>
    <s v="15 mg/m3 6h/ day 5 days per with a total of 40 exposure days"/>
    <s v="40 days"/>
    <x v="0"/>
    <x v="13"/>
    <s v="Rat"/>
    <m/>
    <m/>
    <s v="n"/>
    <s v="*15"/>
    <m/>
    <m/>
    <s v="mg/m3"/>
    <s v="N"/>
    <s v="Y"/>
    <m/>
    <m/>
    <m/>
    <m/>
    <m/>
    <m/>
    <m/>
    <m/>
    <m/>
    <x v="2"/>
    <x v="1"/>
  </r>
  <r>
    <n v="522"/>
    <x v="1"/>
    <s v="Hadrup et al 2023 DS_28d+ inhal and OEB est (102623a) - To Check Gosens (050324 edk)"/>
    <n v="11105"/>
    <m/>
    <s v="Porter 2004, Rat"/>
    <s v="Y"/>
    <x v="1"/>
    <x v="114"/>
    <x v="0"/>
    <s v="15 mg/m3 6h/ day 5 days per with a total of 60 exposure days"/>
    <s v="60 days"/>
    <x v="0"/>
    <x v="13"/>
    <s v="Rat"/>
    <m/>
    <m/>
    <s v="n"/>
    <s v="*15"/>
    <m/>
    <m/>
    <s v="mg/m3"/>
    <s v="N"/>
    <s v="N*"/>
    <m/>
    <m/>
    <m/>
    <m/>
    <m/>
    <m/>
    <m/>
    <m/>
    <m/>
    <x v="2"/>
    <x v="1"/>
  </r>
  <r>
    <n v="523"/>
    <x v="1"/>
    <s v="Hadrup et al 2023 DS_28d+ inhal and OEB est (102623a) - To Check Gosens (050324 edk)"/>
    <n v="11106"/>
    <m/>
    <s v="Porter 2002, Rat"/>
    <s v="Y"/>
    <x v="1"/>
    <x v="115"/>
    <x v="0"/>
    <s v="15 mg/m3 for 6h/day for up to 116 days"/>
    <s v="116 days"/>
    <x v="0"/>
    <x v="13"/>
    <s v="Rat"/>
    <m/>
    <m/>
    <s v="n"/>
    <s v="n"/>
    <m/>
    <m/>
    <s v="mg/m3"/>
    <s v="N"/>
    <s v="N"/>
    <m/>
    <m/>
    <m/>
    <m/>
    <m/>
    <m/>
    <m/>
    <m/>
    <m/>
    <x v="2"/>
    <x v="1"/>
  </r>
  <r>
    <n v="524"/>
    <x v="1"/>
    <s v="Hadrup et al 2023 DS_28d+ inhal and OEB est (102623a) - To Check Gosens (050324 edk)"/>
    <n v="11107"/>
    <m/>
    <s v="Porter 2002, Rat"/>
    <s v="Y"/>
    <x v="1"/>
    <x v="115"/>
    <x v="0"/>
    <s v="15 mg/m3 for 6h/day for up to 116 days"/>
    <s v="116 days"/>
    <x v="0"/>
    <x v="13"/>
    <s v="Rat"/>
    <m/>
    <m/>
    <s v="n"/>
    <s v="n"/>
    <m/>
    <m/>
    <s v="mg/m3"/>
    <s v="N"/>
    <s v="N"/>
    <m/>
    <m/>
    <m/>
    <m/>
    <m/>
    <m/>
    <m/>
    <m/>
    <m/>
    <x v="2"/>
    <x v="1"/>
  </r>
  <r>
    <n v="525"/>
    <x v="1"/>
    <s v="Hadrup et al 2023 DS_28d+ inhal and OEB est (102623a) - To Check Gosens (050324 edk)"/>
    <n v="11108"/>
    <m/>
    <s v="Johnston 2000, Rat"/>
    <s v="Y"/>
    <x v="1"/>
    <x v="116"/>
    <x v="0"/>
    <s v="3 mg/m3 for 6h/day 5 days/week for 13 weeks"/>
    <s v="13 weeks"/>
    <x v="0"/>
    <x v="13"/>
    <s v="Rat"/>
    <m/>
    <m/>
    <s v="n"/>
    <n v="3"/>
    <m/>
    <m/>
    <s v="mg/m3"/>
    <s v="N"/>
    <s v="N"/>
    <m/>
    <m/>
    <m/>
    <m/>
    <m/>
    <n v="300"/>
    <m/>
    <m/>
    <s v="D"/>
    <x v="3"/>
    <x v="0"/>
  </r>
  <r>
    <n v="526"/>
    <x v="0"/>
    <s v="Hadrup et al 2023 DS_28d+ inhal and OEB est (102623a) - To Check Gosens (050324 edk)"/>
    <n v="11111"/>
    <m/>
    <s v="Umbright 2017, Rat"/>
    <m/>
    <x v="1"/>
    <x v="117"/>
    <x v="0"/>
    <s v="15 mg/m3 6h/day 5 days/week for 3, 6 or 12 weeks"/>
    <s v="12 weeks"/>
    <x v="0"/>
    <x v="13"/>
    <s v="Rat"/>
    <m/>
    <m/>
    <s v="n"/>
    <n v="15"/>
    <m/>
    <m/>
    <s v="mg/m3"/>
    <s v="N"/>
    <s v="N*"/>
    <m/>
    <m/>
    <m/>
    <m/>
    <m/>
    <n v="1500"/>
    <m/>
    <m/>
    <s v="C"/>
    <x v="1"/>
    <x v="0"/>
  </r>
  <r>
    <n v="527"/>
    <x v="1"/>
    <s v="Hadrup et al 2023 DS_28d+ inhal and OEB est (102623a) - To Check Gosens (050324 edk)"/>
    <n v="12001"/>
    <m/>
    <s v="Bermudez 2004, Mouse"/>
    <s v="Y"/>
    <x v="0"/>
    <x v="118"/>
    <x v="1"/>
    <s v="0.5, 2 or 10 mg/m3  6h/day 5 days/week for 13 weeks"/>
    <s v="13 weeks"/>
    <x v="0"/>
    <x v="13"/>
    <s v="Mouse"/>
    <m/>
    <m/>
    <n v="2"/>
    <n v="10"/>
    <m/>
    <m/>
    <s v="mg/m3"/>
    <s v="N"/>
    <s v="N"/>
    <m/>
    <m/>
    <m/>
    <m/>
    <n v="2000"/>
    <n v="1000"/>
    <m/>
    <s v="C"/>
    <s v="C"/>
    <x v="1"/>
    <x v="0"/>
  </r>
  <r>
    <n v="528"/>
    <x v="1"/>
    <s v="Hadrup et al 2023 DS_28d+ inhal and OEB est (102623a) - To Check Gosens (050324 edk)"/>
    <n v="12002"/>
    <m/>
    <s v="Bermudez 2004, Rat"/>
    <s v="Y"/>
    <x v="0"/>
    <x v="118"/>
    <x v="1"/>
    <s v="0.5, 2 or 10 mg/m3  6h/day 5 days/week for 13 weeks"/>
    <s v="13 weeks"/>
    <x v="0"/>
    <x v="13"/>
    <s v="Rat"/>
    <m/>
    <m/>
    <n v="0.5"/>
    <n v="2"/>
    <m/>
    <m/>
    <s v="mg/m3"/>
    <s v="N"/>
    <s v="N"/>
    <m/>
    <m/>
    <m/>
    <m/>
    <n v="500"/>
    <n v="200"/>
    <m/>
    <s v="C"/>
    <s v="D"/>
    <x v="3"/>
    <x v="0"/>
  </r>
  <r>
    <n v="529"/>
    <x v="1"/>
    <s v="Hadrup et al 2023 DS_28d+ inhal and OEB est (102623a) - To Check Gosens (050324 edk)"/>
    <n v="12003"/>
    <m/>
    <s v="Bermudez 2004, Hamster"/>
    <s v="Y"/>
    <x v="0"/>
    <x v="118"/>
    <x v="1"/>
    <s v="0.5, 2 or 10 mg/m3  6h/day 5 days/week for 13 weeks"/>
    <s v="13 weeks"/>
    <x v="0"/>
    <x v="13"/>
    <s v="Hamster"/>
    <m/>
    <m/>
    <n v="10"/>
    <s v="n"/>
    <m/>
    <m/>
    <s v="mg/m3"/>
    <s v="N"/>
    <s v="N"/>
    <m/>
    <m/>
    <m/>
    <m/>
    <n v="10000"/>
    <m/>
    <m/>
    <s v="B"/>
    <m/>
    <x v="0"/>
    <x v="0"/>
  </r>
  <r>
    <n v="530"/>
    <x v="1"/>
    <s v="Hadrup et al 2023 DS_28d+ inhal and OEB est (102623a) - To Check Gosens (050324 edk)"/>
    <n v="12004"/>
    <m/>
    <s v="Bermudez 2002, Mouse"/>
    <s v="Y"/>
    <x v="0"/>
    <x v="119"/>
    <x v="0"/>
    <s v="10, 50 or 250 mg/m3 for 6h/day 5 days/week for 13 weeks"/>
    <s v="13 weeks"/>
    <x v="0"/>
    <x v="13"/>
    <s v="Mouse"/>
    <m/>
    <m/>
    <n v="10"/>
    <n v="50"/>
    <m/>
    <m/>
    <s v="mg/m3"/>
    <s v="N"/>
    <s v="N"/>
    <m/>
    <m/>
    <m/>
    <m/>
    <n v="10000"/>
    <n v="5000"/>
    <m/>
    <s v="B"/>
    <s v="B"/>
    <x v="0"/>
    <x v="0"/>
  </r>
  <r>
    <n v="531"/>
    <x v="1"/>
    <s v="Hadrup et al 2023 DS_28d+ inhal and OEB est (102623a) - To Check Gosens (050324 edk)"/>
    <n v="12005"/>
    <m/>
    <s v="Bermudez 2002, Rat"/>
    <s v="Y"/>
    <x v="0"/>
    <x v="119"/>
    <x v="0"/>
    <s v="10, 50 or 250 mg/m3 for 6h/day 5 days/week for 13 weeks"/>
    <s v="13 weeks"/>
    <x v="0"/>
    <x v="13"/>
    <s v="Rat"/>
    <m/>
    <m/>
    <s v="n"/>
    <n v="10"/>
    <m/>
    <m/>
    <s v="mg/m3"/>
    <s v="N"/>
    <s v="N"/>
    <m/>
    <m/>
    <m/>
    <m/>
    <m/>
    <n v="1000"/>
    <m/>
    <m/>
    <s v="C"/>
    <x v="1"/>
    <x v="0"/>
  </r>
  <r>
    <n v="532"/>
    <x v="1"/>
    <s v="Hadrup et al 2023 DS_28d+ inhal and OEB est (102623a) - To Check Gosens (050324 edk)"/>
    <n v="12006"/>
    <m/>
    <s v="Bermudez 2002, Hamster"/>
    <s v="Y"/>
    <x v="0"/>
    <x v="119"/>
    <x v="0"/>
    <s v="10, 50 or 250 mg/m3 for 6h/day 5 days/week for 13 weeks"/>
    <s v="13 weeks"/>
    <x v="0"/>
    <x v="13"/>
    <s v="Hamster"/>
    <m/>
    <m/>
    <n v="10"/>
    <n v="50"/>
    <m/>
    <m/>
    <s v="mg/m3"/>
    <s v="N"/>
    <s v="N"/>
    <m/>
    <m/>
    <m/>
    <m/>
    <n v="10000"/>
    <n v="5000"/>
    <m/>
    <s v="B"/>
    <s v="B"/>
    <x v="0"/>
    <x v="0"/>
  </r>
  <r>
    <n v="533"/>
    <x v="1"/>
    <s v="Hadrup et al 2023 DS_28d+ inhal and OEB est (102623a) - To Check Gosens (050324 edk)"/>
    <n v="12007"/>
    <m/>
    <s v="Rossi 2010 Tox Sci, Mouse"/>
    <s v="Y"/>
    <x v="0"/>
    <x v="120"/>
    <x v="1"/>
    <s v="10 mg/m3 for 2h, 2h on 4 consecutive days, or 2 h on 4 consecutive days for 4 weeks"/>
    <s v="4 weeks"/>
    <x v="0"/>
    <x v="13"/>
    <s v="Mouse"/>
    <m/>
    <m/>
    <n v="10"/>
    <s v="n"/>
    <m/>
    <m/>
    <s v="mg/m3"/>
    <s v="Y*"/>
    <s v="Y"/>
    <m/>
    <m/>
    <m/>
    <m/>
    <n v="10000"/>
    <m/>
    <m/>
    <m/>
    <m/>
    <x v="2"/>
    <x v="1"/>
  </r>
  <r>
    <n v="534"/>
    <x v="1"/>
    <s v="Hadrup et al 2023 DS_28d+ inhal and OEB est (102623a) - To Check Gosens (050324 edk)"/>
    <n v="12008"/>
    <m/>
    <s v="Rossi 2010 Tox Sci, Mouse"/>
    <s v="Y"/>
    <x v="0"/>
    <x v="121"/>
    <x v="0"/>
    <s v="10 mg/m3 for 2h, 2h on 4 consecutive days, or 2 h on 4 consecutive days for 4 weeks"/>
    <s v="4 weeks"/>
    <x v="0"/>
    <x v="13"/>
    <s v="Mouse"/>
    <m/>
    <m/>
    <n v="10"/>
    <s v="n"/>
    <m/>
    <m/>
    <s v="mg/m3"/>
    <s v="Y*"/>
    <s v="Y"/>
    <m/>
    <m/>
    <m/>
    <m/>
    <n v="10000"/>
    <m/>
    <m/>
    <m/>
    <m/>
    <x v="2"/>
    <x v="1"/>
  </r>
  <r>
    <n v="535"/>
    <x v="1"/>
    <s v="Hadrup et al 2023 DS_28d+ inhal and OEB est (102623a) - To Check Gosens (050324 edk)"/>
    <n v="12009"/>
    <m/>
    <s v="Rossi 2010 Tox Sci, Mouse"/>
    <s v="Y"/>
    <x v="0"/>
    <x v="122"/>
    <x v="1"/>
    <s v="10 mg/m3 for 2h, 2h on 4 consecutive days, or 2 h on 4 consecutive days for 4 weeks"/>
    <s v="4 weeks"/>
    <x v="0"/>
    <x v="13"/>
    <s v="Mouse"/>
    <m/>
    <m/>
    <n v="10"/>
    <s v="n"/>
    <m/>
    <m/>
    <s v="mg/m3"/>
    <s v="Y*"/>
    <s v="Y"/>
    <m/>
    <m/>
    <m/>
    <m/>
    <n v="10000"/>
    <m/>
    <m/>
    <m/>
    <m/>
    <x v="2"/>
    <x v="1"/>
  </r>
  <r>
    <n v="536"/>
    <x v="1"/>
    <s v="Hadrup et al 2023 DS_28d+ inhal and OEB est (102623a) - To Check Gosens (050324 edk)"/>
    <n v="12010"/>
    <m/>
    <s v="Rossi 2010 PFT, Mouse"/>
    <s v="Y"/>
    <x v="0"/>
    <x v="121"/>
    <x v="0"/>
    <s v="10 mg/m3 for 2h/day 3 days/week for 4 weeks"/>
    <s v="4 weeks"/>
    <x v="0"/>
    <x v="13"/>
    <s v="Mouse"/>
    <m/>
    <m/>
    <n v="10"/>
    <s v="n"/>
    <m/>
    <m/>
    <s v="mg/m3"/>
    <s v="Y*"/>
    <s v="Y"/>
    <m/>
    <m/>
    <m/>
    <m/>
    <n v="10000"/>
    <m/>
    <m/>
    <m/>
    <m/>
    <x v="2"/>
    <x v="1"/>
  </r>
  <r>
    <n v="537"/>
    <x v="1"/>
    <s v="Hadrup et al 2023 DS_28d+ inhal and OEB est (102623a) - To Check Gosens (050324 edk)"/>
    <n v="12014"/>
    <m/>
    <s v="Lee 1985, Rat"/>
    <m/>
    <x v="0"/>
    <x v="94"/>
    <x v="0"/>
    <s v="10, 50 or 250 mg/m3 for 6 h/day, 5 days per week for 2 years"/>
    <s v="2 years"/>
    <x v="0"/>
    <x v="13"/>
    <s v="Rat"/>
    <m/>
    <m/>
    <s v="n"/>
    <s v="n"/>
    <m/>
    <m/>
    <s v="mg/m3"/>
    <s v="N"/>
    <s v="N"/>
    <s v="N"/>
    <s v="N"/>
    <m/>
    <m/>
    <m/>
    <m/>
    <m/>
    <m/>
    <m/>
    <x v="2"/>
    <x v="1"/>
  </r>
  <r>
    <n v="538"/>
    <x v="1"/>
    <s v="Hadrup et al 2023 DS_28d+ inhal and OEB est (102623a) - To Check Gosens (050324 edk)"/>
    <n v="12018"/>
    <m/>
    <s v="Heinrich 1995, Rat"/>
    <s v="Y"/>
    <x v="0"/>
    <x v="123"/>
    <x v="1"/>
    <s v="18 h/day, 5 days per week for up to 24 months (7.2 mg/m3 for first 4 months and then 14.8 mg/m3 for 4 months, and 9.4 mg/m3 for 16 months) average exposure was 10 mg/m3 for 104 weeks"/>
    <s v="104 weeks"/>
    <x v="0"/>
    <x v="13"/>
    <s v="Rat"/>
    <m/>
    <m/>
    <s v="n"/>
    <s v="n"/>
    <m/>
    <m/>
    <s v="mg/m3"/>
    <s v="N"/>
    <s v="N"/>
    <m/>
    <m/>
    <m/>
    <m/>
    <m/>
    <m/>
    <m/>
    <m/>
    <m/>
    <x v="2"/>
    <x v="1"/>
  </r>
  <r>
    <n v="539"/>
    <x v="1"/>
    <s v="Hadrup et al 2023 DS_28d+ inhal and OEB est (102623a) - To Check Gosens (050324 edk)"/>
    <n v="12019"/>
    <m/>
    <s v="Heinrich 1995, Mouse"/>
    <s v="Y"/>
    <x v="0"/>
    <x v="123"/>
    <x v="1"/>
    <s v="18 h/day, 5 days per week for up to 24 months (7.2 mg/m3 for first 4 months and then 14.8 mg/m3 for 4 months, and 9.4 mg/m3 for 5.5 months) average exposure was 10,3 mg/m3 for 54 weeks"/>
    <s v="54 weeks"/>
    <x v="0"/>
    <x v="13"/>
    <s v="Mouse"/>
    <m/>
    <m/>
    <s v="n"/>
    <s v="n"/>
    <m/>
    <m/>
    <s v="mg/m3"/>
    <s v="N"/>
    <s v="N"/>
    <m/>
    <m/>
    <m/>
    <m/>
    <m/>
    <m/>
    <m/>
    <m/>
    <m/>
    <x v="2"/>
    <x v="1"/>
  </r>
  <r>
    <n v="540"/>
    <x v="1"/>
    <s v="Hadrup et al 2023 DS_28d+ inhal and OEB est (102623a) - To Check Gosens (050324 edk)"/>
    <n v="12022"/>
    <m/>
    <s v="Leppänen 2015, Mouse"/>
    <s v="Y"/>
    <x v="0"/>
    <x v="124"/>
    <x v="0"/>
    <s v="16 m2 for  16 h (1 h/day 4 days/week for 4 weeks) {ck if 1 hr/d for 4 wks counts, vs 6 hr/d}"/>
    <s v="4 weeks"/>
    <x v="0"/>
    <x v="13"/>
    <s v="Mouse"/>
    <m/>
    <m/>
    <n v="16"/>
    <s v="n"/>
    <m/>
    <m/>
    <s v="mg/m3"/>
    <s v="Y*"/>
    <s v="Y"/>
    <s v="N"/>
    <m/>
    <m/>
    <m/>
    <n v="16000"/>
    <m/>
    <m/>
    <m/>
    <m/>
    <x v="2"/>
    <x v="1"/>
  </r>
  <r>
    <n v="541"/>
    <x v="1"/>
    <s v="Hadrup et al 2023 DS_28d+ inhal and OEB est (102623a) - To Check Gosens (050324 edk)"/>
    <n v="12023"/>
    <m/>
    <s v="Muhle 1995, Rat"/>
    <s v="Y"/>
    <x v="0"/>
    <x v="125"/>
    <x v="0"/>
    <s v="5 mg/m3 6 h/d 5d/week, for 104 weeks"/>
    <s v="104 weeks"/>
    <x v="0"/>
    <x v="13"/>
    <s v="Rat"/>
    <m/>
    <m/>
    <s v="n"/>
    <s v="n"/>
    <m/>
    <m/>
    <s v="mg/m3"/>
    <s v="N"/>
    <s v="N"/>
    <s v="N"/>
    <s v="N"/>
    <m/>
    <m/>
    <m/>
    <m/>
    <m/>
    <m/>
    <m/>
    <x v="2"/>
    <x v="1"/>
  </r>
  <r>
    <n v="542"/>
    <x v="0"/>
    <s v="Hadrup et al 2023 DS_28d+ inhal and OEB est (102623a) - To Check Gosens (050324 edk)"/>
    <n v="12024"/>
    <m/>
    <s v="Warheit 1997, Rat"/>
    <m/>
    <x v="0"/>
    <x v="126"/>
    <x v="1"/>
    <s v="5, 50 and 250 mg/m3 for 4 weeks 6 h/day 5 days/week"/>
    <s v="4 weeks"/>
    <x v="0"/>
    <x v="13"/>
    <s v="Rat"/>
    <m/>
    <m/>
    <n v="50"/>
    <n v="250"/>
    <m/>
    <m/>
    <s v="mg/m3"/>
    <s v="N"/>
    <s v="Y"/>
    <m/>
    <m/>
    <m/>
    <m/>
    <n v="16666.666666666668"/>
    <n v="8333.3333333333339"/>
    <m/>
    <s v="B"/>
    <s v="B"/>
    <x v="0"/>
    <x v="0"/>
  </r>
  <r>
    <n v="543"/>
    <x v="1"/>
    <s v="Hadrup et al 2023 DS_28d+ inhal and OEB est (102623a) - To Check Gosens (050324 edk)"/>
    <n v="12025"/>
    <m/>
    <s v="Yamano 2022 Sci Rep, Mouse"/>
    <m/>
    <x v="0"/>
    <x v="127"/>
    <x v="1"/>
    <s v="2, 8 and 32 mg/m3 for 6 h/day, 5 days/week for 26 weeks"/>
    <s v="26 weeks"/>
    <x v="0"/>
    <x v="13"/>
    <s v="Mouse"/>
    <m/>
    <m/>
    <s v="n"/>
    <s v="n"/>
    <m/>
    <m/>
    <s v="mg/m3"/>
    <s v="N"/>
    <s v="N"/>
    <s v="N"/>
    <s v="N"/>
    <m/>
    <m/>
    <m/>
    <m/>
    <m/>
    <m/>
    <m/>
    <x v="2"/>
    <x v="1"/>
  </r>
  <r>
    <n v="544"/>
    <x v="0"/>
    <s v="Hadrup et al 2023 DS_28d+ inhal and OEB est (102623a) - To Check Gosens (050324 edk)"/>
    <n v="12027"/>
    <m/>
    <s v="Yamano 2022 PFT, Rat"/>
    <m/>
    <x v="0"/>
    <x v="127"/>
    <x v="1"/>
    <s v="6.3, 12.5, 25 and 50 mg/m3 for 6h/day, 5 days/week for 13 weeks"/>
    <s v="13 weeks"/>
    <x v="0"/>
    <x v="13"/>
    <s v="Rat"/>
    <m/>
    <m/>
    <n v="12.5"/>
    <n v="25"/>
    <m/>
    <m/>
    <s v="mg/m3"/>
    <s v="N"/>
    <s v="N"/>
    <m/>
    <m/>
    <m/>
    <m/>
    <n v="12500"/>
    <n v="2500"/>
    <m/>
    <s v="B"/>
    <s v="C"/>
    <x v="1"/>
    <x v="0"/>
  </r>
  <r>
    <n v="545"/>
    <x v="1"/>
    <s v="Hadrup et al 2023 DS_28d+ inhal and OEB est (102623a) - To Check Gosens (050324 edk)"/>
    <n v="13002"/>
    <m/>
    <s v="Adamcakova-Dodd 2014, Mouse"/>
    <s v="Y"/>
    <x v="47"/>
    <x v="128"/>
    <x v="1"/>
    <s v="3,5 mg/m3 4 h/day for 13 weeks"/>
    <s v="13 weeks"/>
    <x v="0"/>
    <x v="13"/>
    <s v="Mouse"/>
    <m/>
    <m/>
    <n v="3.5"/>
    <s v="n"/>
    <m/>
    <m/>
    <s v="mg/m3"/>
    <s v="N"/>
    <s v="N*"/>
    <m/>
    <m/>
    <m/>
    <m/>
    <n v="3500"/>
    <m/>
    <m/>
    <s v="B"/>
    <m/>
    <x v="0"/>
    <x v="0"/>
  </r>
  <r>
    <n v="546"/>
    <x v="0"/>
    <s v="NOAELs, LOAELs from nanoMeOx searches - AAT 120123"/>
    <n v="1"/>
    <m/>
    <s v="Kim_2018"/>
    <m/>
    <x v="48"/>
    <x v="129"/>
    <x v="1"/>
    <s v="28 (5d/w) days"/>
    <s v="28 days"/>
    <x v="2"/>
    <x v="15"/>
    <s v="Rat"/>
    <s v="Sprague Dawley"/>
    <s v="M"/>
    <m/>
    <n v="0.2"/>
    <m/>
    <m/>
    <s v="mg/m3"/>
    <s v="N"/>
    <s v="Y"/>
    <s v="Y"/>
    <s v="N"/>
    <s v="Divide NOAEL or BMDL by 3;Divide LOAEL by 10;Units conversion needed;"/>
    <s v="NA"/>
    <m/>
    <n v="6.666666666666667"/>
    <m/>
    <m/>
    <s v="band E"/>
    <x v="4"/>
    <x v="2"/>
  </r>
  <r>
    <n v="547"/>
    <x v="1"/>
    <s v="NOAELs, LOAELs from nanoMeOx searches - AAT 120123"/>
    <n v="1"/>
    <m/>
    <s v="Kim_2018"/>
    <m/>
    <x v="48"/>
    <x v="129"/>
    <x v="1"/>
    <s v="28 (5d/w) days"/>
    <s v="28 days"/>
    <x v="2"/>
    <x v="15"/>
    <s v="Rat"/>
    <s v="Sprague Dawley"/>
    <s v="M"/>
    <m/>
    <n v="5"/>
    <m/>
    <m/>
    <s v="mg/m3"/>
    <s v="N"/>
    <s v="Y"/>
    <s v="Y"/>
    <s v="N"/>
    <s v="Divide NOAEL or BMDL by 3;Divide LOAEL by 10;Units conversion needed;"/>
    <s v="NA"/>
    <m/>
    <n v="166.66666666666666"/>
    <m/>
    <m/>
    <s v="band D"/>
    <x v="3"/>
    <x v="2"/>
  </r>
  <r>
    <n v="548"/>
    <x v="1"/>
    <s v="NOAELs, LOAELs from nanoMeOx searches - AAT 120123"/>
    <n v="2"/>
    <m/>
    <s v="Aalapati_2014"/>
    <s v="Y"/>
    <x v="3"/>
    <x v="130"/>
    <x v="1"/>
    <s v="28 (6h/d) days"/>
    <s v="28 days"/>
    <x v="2"/>
    <x v="16"/>
    <s v="Mouse"/>
    <s v="CD1"/>
    <s v="M"/>
    <m/>
    <n v="2"/>
    <m/>
    <m/>
    <s v="mg/m3"/>
    <s v="N"/>
    <s v="Y"/>
    <s v="Y"/>
    <s v="N"/>
    <s v="Divide NOAEL or BMDL by 3;Divide LOAEL by 10;Units conversion needed;"/>
    <s v="NA"/>
    <m/>
    <n v="66.666666666666671"/>
    <m/>
    <m/>
    <s v="band D"/>
    <x v="3"/>
    <x v="2"/>
  </r>
  <r>
    <n v="549"/>
    <x v="0"/>
    <s v="NOAELs, LOAELs from nanoMeOx searches - AAT 120123"/>
    <n v="3"/>
    <m/>
    <s v="Keller_2014"/>
    <s v="Y"/>
    <x v="3"/>
    <x v="131"/>
    <x v="1"/>
    <s v="4 (6h/d, 5d/w, 4wks) weeks"/>
    <s v="4 weeks"/>
    <x v="2"/>
    <x v="17"/>
    <s v="Rat"/>
    <s v="Wistar"/>
    <s v="F"/>
    <n v="0.5"/>
    <n v="5"/>
    <m/>
    <m/>
    <s v="mg/m3"/>
    <s v="N"/>
    <s v="Y"/>
    <s v="N"/>
    <s v="N"/>
    <s v="Divide NOAEL or BMDL by 3;Units conversion needed;"/>
    <s v="NA"/>
    <n v="166.66666666666666"/>
    <m/>
    <m/>
    <s v="band D"/>
    <m/>
    <x v="3"/>
    <x v="2"/>
  </r>
  <r>
    <n v="550"/>
    <x v="1"/>
    <s v="NOAELs, LOAELs from nanoMeOx searches - AAT 120123"/>
    <n v="4"/>
    <m/>
    <s v="Morimoto_2015"/>
    <s v="Y"/>
    <x v="3"/>
    <x v="130"/>
    <x v="1"/>
    <s v="4 (6h/d, 5d/w, 4wks) weeks"/>
    <s v="4 weeks"/>
    <x v="2"/>
    <x v="18"/>
    <s v="Rat"/>
    <s v="F344"/>
    <s v="M"/>
    <m/>
    <n v="2.09"/>
    <m/>
    <m/>
    <s v="mg/m3"/>
    <s v="N"/>
    <s v="Y"/>
    <s v="Y"/>
    <s v="N"/>
    <s v="Divide NOAEL or BMDL by 3;Divide LOAEL by 10;Units conversion needed;"/>
    <s v="NA"/>
    <m/>
    <n v="69.666666666666671"/>
    <m/>
    <m/>
    <s v="band D"/>
    <x v="3"/>
    <x v="2"/>
  </r>
  <r>
    <n v="551"/>
    <x v="0"/>
    <s v="NOAELs, LOAELs from nanoMeOx searches - AAT 120123"/>
    <n v="5"/>
    <m/>
    <s v="Schwotzer_2017"/>
    <s v="Y"/>
    <x v="3"/>
    <x v="131"/>
    <x v="1"/>
    <s v="28 days"/>
    <s v="28 days"/>
    <x v="2"/>
    <x v="19"/>
    <s v="Rat"/>
    <s v="Wistar"/>
    <s v="F"/>
    <n v="1"/>
    <n v="3"/>
    <m/>
    <m/>
    <s v="mg/m3"/>
    <s v="N"/>
    <s v="Y"/>
    <s v="N"/>
    <s v="N"/>
    <s v="Divide NOAEL or BMDL by 3;Units conversion needed;"/>
    <s v="NA"/>
    <n v="333.33333333333331"/>
    <m/>
    <m/>
    <s v="band C"/>
    <m/>
    <x v="1"/>
    <x v="2"/>
  </r>
  <r>
    <n v="552"/>
    <x v="1"/>
    <s v="NOAELs, LOAELs from nanoMeOx searches - AAT 120123"/>
    <n v="5"/>
    <m/>
    <s v="Schwotzer_2017"/>
    <s v="Y"/>
    <x v="3"/>
    <x v="131"/>
    <x v="1"/>
    <s v="90 days"/>
    <s v="90 days"/>
    <x v="2"/>
    <x v="19"/>
    <s v="Rat"/>
    <s v="Wistar"/>
    <s v="F"/>
    <n v="0.3"/>
    <n v="1"/>
    <m/>
    <m/>
    <s v="mg/m3"/>
    <s v="N"/>
    <s v="N"/>
    <s v="N"/>
    <s v="N"/>
    <s v="Units conversion needed;"/>
    <s v="NA"/>
    <n v="300"/>
    <m/>
    <m/>
    <s v="band D"/>
    <m/>
    <x v="3"/>
    <x v="2"/>
  </r>
  <r>
    <n v="553"/>
    <x v="0"/>
    <s v="NOAELs, LOAELs from nanoMeOx searches - AAT 120123"/>
    <n v="6"/>
    <m/>
    <s v="Lim_2014"/>
    <m/>
    <x v="27"/>
    <x v="132"/>
    <x v="1"/>
    <s v="4 (6h/d, 5d/w, 4wks) weeks"/>
    <s v="4 weeks"/>
    <x v="2"/>
    <x v="20"/>
    <s v="Rat"/>
    <s v="Sprague Dawley"/>
    <s v="M"/>
    <m/>
    <n v="1.1000000000000001"/>
    <m/>
    <m/>
    <s v="mg/m3"/>
    <s v="N"/>
    <s v="Y"/>
    <s v="Y"/>
    <s v="N"/>
    <s v="Divide NOAEL or BMDL by 3;Divide LOAEL by 10;Units conversion needed;"/>
    <s v="NA"/>
    <m/>
    <n v="36.666666666666671"/>
    <m/>
    <m/>
    <s v="band D"/>
    <x v="3"/>
    <x v="2"/>
  </r>
  <r>
    <n v="554"/>
    <x v="0"/>
    <s v="NOAELs, LOAELs from nanoMeOx searches - AAT 120123"/>
    <n v="6"/>
    <m/>
    <s v="Lim_2014"/>
    <m/>
    <x v="27"/>
    <x v="133"/>
    <x v="0"/>
    <s v="4 (6h/d, 5d/w, 4wks) weeks"/>
    <s v="4 weeks"/>
    <x v="2"/>
    <x v="20"/>
    <s v="Rat"/>
    <s v="Sprague Dawley"/>
    <s v="M"/>
    <m/>
    <n v="1.3"/>
    <m/>
    <m/>
    <s v="mg/m3"/>
    <s v="N"/>
    <s v="Y"/>
    <s v="Y"/>
    <s v="N"/>
    <s v="Divide NOAEL or BMDL by 3;Divide LOAEL by 10;Units conversion needed;"/>
    <s v="NA"/>
    <m/>
    <n v="43.333333333333336"/>
    <m/>
    <m/>
    <s v="band D"/>
    <x v="3"/>
    <x v="2"/>
  </r>
  <r>
    <n v="555"/>
    <x v="0"/>
    <s v="NOAELs, LOAELs from nanoMeOx searches - AAT 120123"/>
    <n v="6"/>
    <m/>
    <s v="Lim_2014"/>
    <m/>
    <x v="27"/>
    <x v="134"/>
    <x v="0"/>
    <s v="4 (6h/d, 5d/w, 4wks) weeks"/>
    <s v="4 weeks"/>
    <x v="2"/>
    <x v="20"/>
    <s v="Rat"/>
    <s v="Sprague Dawley"/>
    <s v="M"/>
    <m/>
    <n v="1.1299999999999999"/>
    <m/>
    <m/>
    <s v="mg/m3"/>
    <s v="N"/>
    <s v="Y"/>
    <s v="Y"/>
    <s v="N"/>
    <s v="Divide NOAEL or BMDL by 3;Divide LOAEL by 10;Units conversion needed;"/>
    <s v="NA"/>
    <m/>
    <n v="37.666666666666664"/>
    <m/>
    <m/>
    <s v="band D"/>
    <x v="3"/>
    <x v="2"/>
  </r>
  <r>
    <n v="556"/>
    <x v="1"/>
    <s v="NOAELs, LOAELs from nanoMeOx searches - AAT 120123"/>
    <n v="7"/>
    <s v="10.1021/es800975u"/>
    <s v="Chen_2008"/>
    <s v="Y"/>
    <x v="1"/>
    <x v="135"/>
    <x v="1"/>
    <s v="4 (40min/day) weeks"/>
    <s v="4 weeks"/>
    <x v="2"/>
    <x v="21"/>
    <s v="Rat"/>
    <s v="Sprague Dawley"/>
    <s v="M"/>
    <m/>
    <n v="24.1"/>
    <m/>
    <m/>
    <s v="mg/m3"/>
    <s v="N"/>
    <s v="Y"/>
    <s v="Y"/>
    <s v="N"/>
    <s v="Divide NOAEL or BMDL by 3;Divide LOAEL by 10;Units conversion needed;"/>
    <s v="NA"/>
    <m/>
    <n v="803.33333333333337"/>
    <m/>
    <m/>
    <s v="band C"/>
    <x v="1"/>
    <x v="2"/>
  </r>
  <r>
    <n v="557"/>
    <x v="1"/>
    <s v="NOAELs, LOAELs from nanoMeOx searches - AAT 120123"/>
    <n v="8"/>
    <m/>
    <s v="Leppanen_2015"/>
    <m/>
    <x v="0"/>
    <x v="136"/>
    <x v="1"/>
    <s v="4 (1h/day, 4d/w) weeks"/>
    <s v="4 weeks"/>
    <x v="2"/>
    <x v="22"/>
    <s v="Rat"/>
    <s v="Outbred Crl:OF1"/>
    <s v="M"/>
    <m/>
    <n v="30"/>
    <m/>
    <m/>
    <s v="mg/m3"/>
    <s v="N"/>
    <s v="Y"/>
    <s v="Y"/>
    <s v="N"/>
    <s v="Divide NOAEL or BMDL by 3;Divide LOAEL by 10;Units conversion needed;"/>
    <s v="NA"/>
    <m/>
    <n v="1000"/>
    <m/>
    <m/>
    <s v="band C"/>
    <x v="1"/>
    <x v="2"/>
  </r>
  <r>
    <n v="558"/>
    <x v="0"/>
    <s v="NOAELs, LOAELs from nanoMeOx searches - AAT 120123"/>
    <n v="9"/>
    <m/>
    <s v="Nagano_2011c"/>
    <s v="Y"/>
    <x v="27"/>
    <x v="132"/>
    <x v="0"/>
    <s v="26 (6h/d, 5d/w) weeks"/>
    <s v="26 weeks"/>
    <x v="0"/>
    <x v="23"/>
    <s v="Rat"/>
    <s v="F344/DuCrlCrlj"/>
    <s v="M"/>
    <m/>
    <n v="0.1"/>
    <m/>
    <m/>
    <s v="mg/m3"/>
    <s v="N"/>
    <s v="N"/>
    <s v="Y"/>
    <s v="N"/>
    <s v="Divide LOAEL by 10;Units conversion needed;"/>
    <s v="NA"/>
    <m/>
    <n v="10"/>
    <m/>
    <m/>
    <s v="band E"/>
    <x v="4"/>
    <x v="2"/>
  </r>
  <r>
    <n v="559"/>
    <x v="0"/>
    <s v="NOAELs, LOAELs from nanoMeOx searches - AAT 120123"/>
    <n v="9"/>
    <m/>
    <s v="Nagano_2011c"/>
    <s v="Y"/>
    <x v="27"/>
    <x v="132"/>
    <x v="0"/>
    <s v="26 (6h/d, 5d/w) weeks"/>
    <s v="26 weeks"/>
    <x v="0"/>
    <x v="23"/>
    <s v="Rat"/>
    <s v="F344/DuCrlCrlj"/>
    <s v="F"/>
    <m/>
    <n v="0.1"/>
    <m/>
    <m/>
    <s v="mg/m3"/>
    <s v="N"/>
    <s v="N"/>
    <s v="Y"/>
    <s v="N"/>
    <s v="Divide LOAEL by 10;Units conversion needed;"/>
    <s v="NA"/>
    <m/>
    <n v="10"/>
    <m/>
    <m/>
    <s v="band E"/>
    <x v="4"/>
    <x v="2"/>
  </r>
  <r>
    <n v="560"/>
    <x v="0"/>
    <s v="NOAELs, LOAELs from nanoMeOx searches - AAT 120123"/>
    <n v="9"/>
    <m/>
    <s v="Nagano_2011c"/>
    <s v="Y"/>
    <x v="27"/>
    <x v="132"/>
    <x v="0"/>
    <s v="104 (6h/d, 5d/w) weeks"/>
    <s v="104 weeks"/>
    <x v="0"/>
    <x v="23"/>
    <s v="Rat"/>
    <s v="F344/DuCrlCrlj"/>
    <s v="M"/>
    <m/>
    <n v="0.01"/>
    <m/>
    <m/>
    <s v="mg/m3"/>
    <s v="N"/>
    <s v="N"/>
    <s v="Y"/>
    <s v="N"/>
    <s v="Divide LOAEL by 10;Units conversion needed;"/>
    <s v="NA"/>
    <m/>
    <n v="1"/>
    <m/>
    <m/>
    <s v="band E"/>
    <x v="4"/>
    <x v="2"/>
  </r>
  <r>
    <n v="561"/>
    <x v="0"/>
    <s v="NOAELs, LOAELs from nanoMeOx searches - AAT 120123"/>
    <n v="9"/>
    <m/>
    <s v="Nagano_2011c"/>
    <s v="Y"/>
    <x v="27"/>
    <x v="132"/>
    <x v="0"/>
    <s v="104 (6h/d, 5d/w) weeks"/>
    <s v="104 weeks"/>
    <x v="0"/>
    <x v="23"/>
    <s v="Rat"/>
    <s v="F344/DuCrlCrlj"/>
    <s v="F"/>
    <m/>
    <n v="0.01"/>
    <m/>
    <m/>
    <s v="mg/m3"/>
    <s v="N"/>
    <s v="N"/>
    <s v="Y"/>
    <s v="N"/>
    <s v="Divide LOAEL by 10;Units conversion needed;"/>
    <s v="NA"/>
    <m/>
    <n v="1"/>
    <m/>
    <m/>
    <s v="band E"/>
    <x v="4"/>
    <x v="2"/>
  </r>
  <r>
    <n v="562"/>
    <x v="1"/>
    <s v="NOAELs, LOAELs from nanoMeOx searches - AAT 120123"/>
    <n v="10"/>
    <m/>
    <s v="Rossi_2010"/>
    <s v="Y"/>
    <x v="0"/>
    <x v="137"/>
    <x v="1"/>
    <s v="4 (2h/d, 4d/w) weeks"/>
    <s v="4 weeks"/>
    <x v="2"/>
    <x v="24"/>
    <s v="Mouse"/>
    <s v="BALB/c/Sca"/>
    <s v="F"/>
    <m/>
    <n v="10"/>
    <m/>
    <m/>
    <s v="mg/m3"/>
    <s v="N"/>
    <s v="Y"/>
    <s v="Y"/>
    <s v="N"/>
    <s v="Divide NOAEL or BMDL by 3;Divide LOAEL by 10;Units conversion needed;"/>
    <s v="NA"/>
    <m/>
    <n v="333.33333333333331"/>
    <m/>
    <m/>
    <s v="band C"/>
    <x v="1"/>
    <x v="2"/>
  </r>
  <r>
    <n v="563"/>
    <x v="1"/>
    <s v="NOAELs, LOAELs from nanoMeOx searches - AAT 120123"/>
    <n v="11"/>
    <m/>
    <s v="Sutunkova_2016"/>
    <s v="Y"/>
    <x v="17"/>
    <x v="138"/>
    <x v="1"/>
    <s v="3 (4h/d, 5d/w) months"/>
    <s v="3 months"/>
    <x v="2"/>
    <x v="25"/>
    <s v="Rat"/>
    <s v="Outbred white"/>
    <s v="F"/>
    <m/>
    <n v="1.1399999999999999"/>
    <m/>
    <m/>
    <s v="mg/m3"/>
    <s v="N"/>
    <s v="N"/>
    <s v="Y"/>
    <s v="N"/>
    <s v="Divide LOAEL by 10;Units conversion needed;"/>
    <s v="NA"/>
    <m/>
    <n v="38"/>
    <m/>
    <m/>
    <s v="band D"/>
    <x v="3"/>
    <x v="2"/>
  </r>
  <r>
    <n v="564"/>
    <x v="0"/>
    <s v="NOAELs, LOAELs from nanoMeOx searches - AAT 120123"/>
    <n v="12"/>
    <m/>
    <s v="Adamcakova-Dodd_2012"/>
    <m/>
    <x v="48"/>
    <x v="139"/>
    <x v="1"/>
    <s v="4 (4h/d, 5d/w) weeks"/>
    <s v="4 weeks"/>
    <x v="2"/>
    <x v="26"/>
    <s v="Mouse"/>
    <s v="C57BL/6 J"/>
    <s v="M"/>
    <n v="3.3"/>
    <m/>
    <m/>
    <m/>
    <s v="mg/m3"/>
    <s v="N"/>
    <s v="Y"/>
    <s v="N"/>
    <s v="N"/>
    <s v="Divide NOAEL or BMDL by 3;Units conversion needed;"/>
    <s v="NA"/>
    <n v="1099.9999999999998"/>
    <m/>
    <m/>
    <s v="band C"/>
    <m/>
    <x v="1"/>
    <x v="2"/>
  </r>
  <r>
    <n v="565"/>
    <x v="0"/>
    <s v="NOAELs, LOAELs from nanoMeOx searches - AAT 120123"/>
    <n v="13"/>
    <s v="10.1080/08958378.2018.1426661"/>
    <s v="Shin_2017"/>
    <s v="Y"/>
    <x v="1"/>
    <x v="140"/>
    <x v="1"/>
    <s v="4 (6h/d, 5d/w) weeks"/>
    <s v="4 weeks"/>
    <x v="2"/>
    <x v="27"/>
    <s v="Rat"/>
    <s v="Sprague Dawley"/>
    <s v="M"/>
    <n v="5.4"/>
    <m/>
    <m/>
    <m/>
    <s v="mg/m3"/>
    <s v="N"/>
    <s v="Y"/>
    <s v="N"/>
    <s v="N"/>
    <s v="Divide NOAEL or BMDL by 3;Units conversion needed;"/>
    <s v="NA"/>
    <n v="1800"/>
    <m/>
    <m/>
    <s v="band C"/>
    <m/>
    <x v="1"/>
    <x v="2"/>
  </r>
  <r>
    <n v="566"/>
    <x v="0"/>
    <s v="NOAELs, LOAELs from nanoMeOx searches - AAT 120123"/>
    <n v="14"/>
    <m/>
    <s v="Adamcakova-Dodd_2014"/>
    <s v="Y"/>
    <x v="47"/>
    <x v="141"/>
    <x v="1"/>
    <s v="13 (4h/day) weeks"/>
    <s v="13 weeks"/>
    <x v="2"/>
    <x v="26"/>
    <s v="Mouse"/>
    <s v="C57BL/6"/>
    <s v="M"/>
    <n v="3.3"/>
    <m/>
    <m/>
    <m/>
    <s v="mg/m3"/>
    <s v="N"/>
    <s v="N"/>
    <s v="N"/>
    <s v="N"/>
    <s v="Units conversion needed;"/>
    <s v="NA"/>
    <n v="3300"/>
    <m/>
    <m/>
    <s v="band B"/>
    <m/>
    <x v="0"/>
    <x v="2"/>
  </r>
  <r>
    <n v="567"/>
    <x v="1"/>
    <s v="NOAELs, LOAELs from nanoMeOx searches - AAT 120123"/>
    <n v="15"/>
    <s v="https://doi.org/10.1016/j.tox.2017.04.010"/>
    <s v="Sutunkova_2017"/>
    <m/>
    <x v="1"/>
    <x v="142"/>
    <x v="1"/>
    <s v="3 (4h/d, 5d/w) months"/>
    <s v="3 months"/>
    <x v="0"/>
    <x v="28"/>
    <s v="Rat"/>
    <s v="Outbred white"/>
    <s v="F"/>
    <m/>
    <n v="2.6"/>
    <m/>
    <m/>
    <s v="mg/m3"/>
    <s v="N"/>
    <s v="N"/>
    <s v="Y"/>
    <s v="N"/>
    <s v="Divide LOAEL by 10;Units conversion needed;"/>
    <s v="NA"/>
    <m/>
    <n v="260"/>
    <m/>
    <m/>
    <s v="band D"/>
    <x v="3"/>
    <x v="2"/>
  </r>
  <r>
    <n v="568"/>
    <x v="1"/>
    <s v="NOAELs, LOAELs from nanoMeOx searches - AAT 120123"/>
    <n v="16"/>
    <m/>
    <s v="Pauluhn_2009a"/>
    <m/>
    <x v="48"/>
    <x v="143"/>
    <x v="1"/>
    <s v="35 days"/>
    <s v="4 weeks"/>
    <x v="2"/>
    <x v="29"/>
    <s v="Rat"/>
    <s v="Wistar"/>
    <s v="M"/>
    <n v="3"/>
    <n v="28"/>
    <m/>
    <m/>
    <s v="mg/m3"/>
    <s v="N"/>
    <s v="Y"/>
    <s v="N"/>
    <s v="N"/>
    <s v="Divide NOAEL or BMDL by 3;Units conversion needed;"/>
    <s v="NA"/>
    <n v="1000"/>
    <m/>
    <m/>
    <s v="band C"/>
    <m/>
    <x v="1"/>
    <x v="2"/>
  </r>
  <r>
    <n v="569"/>
    <x v="1"/>
    <s v="NOAELs, LOAELs from nanoMeOx searches - AAT 120123"/>
    <n v="16"/>
    <m/>
    <s v="Pauluhn_2009a"/>
    <m/>
    <x v="48"/>
    <x v="143"/>
    <x v="1"/>
    <s v="56 days"/>
    <s v="4 weeks"/>
    <x v="2"/>
    <x v="29"/>
    <s v="Rat"/>
    <s v="Wistar"/>
    <s v="M"/>
    <n v="3"/>
    <n v="28"/>
    <m/>
    <m/>
    <s v="mg/m3"/>
    <s v="N"/>
    <s v="Y"/>
    <s v="N"/>
    <s v="N"/>
    <s v="Divide NOAEL or BMDL by 3;Units conversion needed;"/>
    <s v="NA"/>
    <n v="1000"/>
    <m/>
    <m/>
    <s v="band C"/>
    <m/>
    <x v="1"/>
    <x v="2"/>
  </r>
  <r>
    <n v="570"/>
    <x v="1"/>
    <s v="NOAELs, LOAELs from nanoMeOx searches - AAT 120123"/>
    <n v="16"/>
    <m/>
    <s v="Pauluhn_2009a"/>
    <m/>
    <x v="48"/>
    <x v="143"/>
    <x v="1"/>
    <s v="113 days"/>
    <s v="4 weeks"/>
    <x v="2"/>
    <x v="29"/>
    <s v="Rat"/>
    <s v="Wistar"/>
    <s v="M"/>
    <n v="3"/>
    <n v="28"/>
    <m/>
    <m/>
    <s v="mg/m3"/>
    <s v="N"/>
    <s v="N"/>
    <s v="N"/>
    <s v="N"/>
    <s v="Units conversion needed;"/>
    <s v="NA"/>
    <n v="3000"/>
    <m/>
    <m/>
    <s v="band C"/>
    <m/>
    <x v="1"/>
    <x v="2"/>
  </r>
  <r>
    <n v="571"/>
    <x v="1"/>
    <s v="NOAELs, LOAELs from nanoMeOx searches - AAT 120123"/>
    <n v="16"/>
    <m/>
    <s v="Pauluhn_2009a"/>
    <m/>
    <x v="48"/>
    <x v="143"/>
    <x v="1"/>
    <s v="35 days"/>
    <s v="4 weeks"/>
    <x v="2"/>
    <x v="29"/>
    <s v="Rat"/>
    <s v="Wistar"/>
    <s v="M"/>
    <n v="3"/>
    <n v="28"/>
    <m/>
    <m/>
    <s v="mg/m3"/>
    <s v="N"/>
    <s v="Y"/>
    <s v="N"/>
    <s v="N"/>
    <s v="Divide NOAEL or BMDL by 3;Units conversion needed;"/>
    <s v="NA"/>
    <n v="1000"/>
    <m/>
    <m/>
    <s v="band C"/>
    <m/>
    <x v="1"/>
    <x v="2"/>
  </r>
  <r>
    <n v="572"/>
    <x v="1"/>
    <s v="NOAELs, LOAELs from nanoMeOx searches - AAT 120123"/>
    <n v="16"/>
    <m/>
    <s v="Pauluhn_2009a"/>
    <m/>
    <x v="48"/>
    <x v="143"/>
    <x v="1"/>
    <s v="56 days"/>
    <s v="4 weeks"/>
    <x v="2"/>
    <x v="29"/>
    <s v="Rat"/>
    <s v="Wistar"/>
    <s v="M"/>
    <n v="3"/>
    <n v="28"/>
    <m/>
    <m/>
    <s v="mg/m3"/>
    <s v="N"/>
    <s v="Y"/>
    <s v="N"/>
    <s v="N"/>
    <s v="Divide NOAEL or BMDL by 3;Units conversion needed;"/>
    <s v="NA"/>
    <n v="1000"/>
    <m/>
    <m/>
    <s v="band C"/>
    <m/>
    <x v="1"/>
    <x v="2"/>
  </r>
  <r>
    <n v="573"/>
    <x v="1"/>
    <s v="NOAELs, LOAELs from nanoMeOx searches - AAT 120123"/>
    <n v="16"/>
    <m/>
    <s v="Pauluhn_2009a"/>
    <m/>
    <x v="48"/>
    <x v="143"/>
    <x v="1"/>
    <s v="113 days"/>
    <s v="4 weeks"/>
    <x v="2"/>
    <x v="29"/>
    <s v="Rat"/>
    <s v="Wistar"/>
    <s v="M"/>
    <n v="3"/>
    <n v="28"/>
    <m/>
    <m/>
    <s v="mg/m3"/>
    <s v="N"/>
    <s v="N"/>
    <s v="N"/>
    <s v="N"/>
    <s v="Units conversion needed;"/>
    <s v="NA"/>
    <n v="3000"/>
    <m/>
    <m/>
    <s v="band C"/>
    <m/>
    <x v="1"/>
    <x v="2"/>
  </r>
  <r>
    <n v="574"/>
    <x v="1"/>
    <s v="NOAELs, LOAELs from nanoMeOx searches - AAT 120123"/>
    <n v="16"/>
    <m/>
    <s v="Pauluhn_2009a"/>
    <m/>
    <x v="17"/>
    <x v="18"/>
    <x v="0"/>
    <s v="36 days"/>
    <s v="4 weeks"/>
    <x v="2"/>
    <x v="29"/>
    <s v="Rat"/>
    <s v="Wistar"/>
    <s v="M"/>
    <n v="20"/>
    <n v="50"/>
    <m/>
    <m/>
    <s v="mg/m3"/>
    <s v="N"/>
    <s v="Y"/>
    <s v="N"/>
    <s v="N"/>
    <s v="Divide NOAEL or BMDL by 3;Units conversion needed;"/>
    <s v="NA"/>
    <n v="6666.666666666667"/>
    <m/>
    <m/>
    <s v="band B"/>
    <m/>
    <x v="0"/>
    <x v="2"/>
  </r>
  <r>
    <n v="575"/>
    <x v="1"/>
    <s v="NOAELs, LOAELs from nanoMeOx searches - AAT 120123"/>
    <n v="16"/>
    <m/>
    <s v="Pauluhn_2009a"/>
    <m/>
    <x v="17"/>
    <x v="18"/>
    <x v="0"/>
    <s v="85 days"/>
    <s v="4 weeks"/>
    <x v="2"/>
    <x v="29"/>
    <s v="Rat"/>
    <s v="Wistar"/>
    <s v="M"/>
    <n v="50"/>
    <n v="100"/>
    <m/>
    <m/>
    <s v="mg/m3"/>
    <s v="N"/>
    <s v="Y"/>
    <s v="N"/>
    <s v="N"/>
    <s v="Divide NOAEL or BMDL by 3;Units conversion needed;"/>
    <s v="NA"/>
    <n v="16666.666666666668"/>
    <m/>
    <m/>
    <s v="band B"/>
    <m/>
    <x v="0"/>
    <x v="2"/>
  </r>
  <r>
    <n v="576"/>
    <x v="1"/>
    <s v="NOAELs, LOAELs from nanoMeOx searches - AAT 120123"/>
    <n v="16"/>
    <m/>
    <s v="Pauluhn_2009a"/>
    <m/>
    <x v="17"/>
    <x v="18"/>
    <x v="0"/>
    <s v="197 days"/>
    <s v="4 weeks"/>
    <x v="2"/>
    <x v="29"/>
    <s v="Rat"/>
    <s v="Wistar"/>
    <s v="M"/>
    <n v="50"/>
    <n v="100"/>
    <m/>
    <m/>
    <s v="mg/m3"/>
    <s v="N"/>
    <s v="N"/>
    <s v="N"/>
    <s v="N"/>
    <s v="Units conversion needed;"/>
    <s v="NA"/>
    <n v="50000"/>
    <m/>
    <m/>
    <s v="band A"/>
    <m/>
    <x v="6"/>
    <x v="2"/>
  </r>
  <r>
    <n v="577"/>
    <x v="0"/>
    <s v="Gosens 2014 OEB determination.xlsx"/>
    <n v="1"/>
    <m/>
    <s v="Gosens 2014"/>
    <m/>
    <x v="3"/>
    <x v="95"/>
    <x v="1"/>
    <s v="28 days"/>
    <s v="28 days"/>
    <x v="0"/>
    <x v="0"/>
    <s v="Rat"/>
    <s v="Wistar"/>
    <s v="M"/>
    <s v="na"/>
    <n v="1.2"/>
    <m/>
    <n v="0.73014155092299637"/>
    <s v="mg/m3"/>
    <s v="N"/>
    <s v="Y"/>
    <s v="Y"/>
    <s v="N"/>
    <s v="Divide NOAEL or BMDL by 3;Divide LOAEL by 10;Units conversion needed;"/>
    <n v="243.38051697433212"/>
    <s v="na"/>
    <n v="40"/>
    <s v="band D"/>
    <s v="na"/>
    <s v="band D"/>
    <x v="3"/>
    <x v="2"/>
  </r>
  <r>
    <n v="578"/>
    <x v="0"/>
    <s v="Gosens 2014 OEB determination.xlsx"/>
    <n v="2"/>
    <m/>
    <s v="Gosens 2014"/>
    <m/>
    <x v="3"/>
    <x v="95"/>
    <x v="1"/>
    <s v="28 days"/>
    <s v="28 days"/>
    <x v="0"/>
    <x v="0"/>
    <s v="Rat"/>
    <s v="Wistar"/>
    <s v="F"/>
    <s v="na"/>
    <n v="1.2"/>
    <m/>
    <n v="0.19944756501927841"/>
    <s v="mg/m3"/>
    <s v="N"/>
    <s v="Y"/>
    <s v="Y"/>
    <s v="N"/>
    <s v="Divide NOAEL or BMDL by 3;Divide LOAEL by 10;Units conversion needed;"/>
    <n v="66.482521673092805"/>
    <s v="na"/>
    <n v="40"/>
    <s v="band D"/>
    <s v="na"/>
    <s v="band D"/>
    <x v="3"/>
    <x v="2"/>
  </r>
  <r>
    <n v="579"/>
    <x v="0"/>
    <s v="Gosens 2014 OEB determination.xlsx"/>
    <n v="3"/>
    <m/>
    <s v="Gosens 2014"/>
    <m/>
    <x v="3"/>
    <x v="96"/>
    <x v="1"/>
    <s v="28 days"/>
    <s v="28 days"/>
    <x v="0"/>
    <x v="0"/>
    <s v="Rat"/>
    <s v="Wistar"/>
    <s v="M"/>
    <s v="na"/>
    <n v="2.5"/>
    <m/>
    <n v="2.4232615171682084"/>
    <s v="mg/m3"/>
    <s v="N"/>
    <s v="Y"/>
    <s v="Y"/>
    <s v="N"/>
    <s v="Divide NOAEL or BMDL by 3;Divide LOAEL by 10;Units conversion needed;"/>
    <n v="807.75383905606941"/>
    <s v="na"/>
    <n v="83.333333333333329"/>
    <s v="band C"/>
    <s v="na"/>
    <s v="band D"/>
    <x v="3"/>
    <x v="2"/>
  </r>
  <r>
    <n v="580"/>
    <x v="0"/>
    <s v="Gosens 2014 OEB determination.xlsx"/>
    <n v="4"/>
    <m/>
    <s v="Gosens 2014"/>
    <m/>
    <x v="3"/>
    <x v="96"/>
    <x v="1"/>
    <s v="28 days"/>
    <s v="28 days"/>
    <x v="0"/>
    <x v="0"/>
    <s v="Rat"/>
    <s v="Wistar"/>
    <s v="F"/>
    <s v="na"/>
    <n v="2.5"/>
    <m/>
    <n v="0.394873571506833"/>
    <s v="mg/m3"/>
    <s v="N"/>
    <s v="Y"/>
    <s v="Y"/>
    <s v="N"/>
    <s v="Divide NOAEL or BMDL by 3;Divide LOAEL by 10;Units conversion needed;"/>
    <n v="131.624523835611"/>
    <s v="na"/>
    <n v="83.333333333333329"/>
    <s v="band D"/>
    <s v="na"/>
    <s v="band D"/>
    <x v="3"/>
    <x v="2"/>
  </r>
  <r>
    <n v="581"/>
    <x v="0"/>
    <s v="Gosens 2014 OEB determination.xlsx"/>
    <n v="5"/>
    <m/>
    <s v="Gosens 2014"/>
    <m/>
    <x v="3"/>
    <x v="60"/>
    <x v="0"/>
    <s v="28 days"/>
    <s v="28 days"/>
    <x v="0"/>
    <x v="0"/>
    <s v="Rat"/>
    <s v="Wistar"/>
    <s v="M"/>
    <s v="na"/>
    <n v="5.9"/>
    <m/>
    <n v="3.208090330633893"/>
    <s v="mg/m3"/>
    <s v="N"/>
    <s v="Y"/>
    <s v="Y"/>
    <s v="N"/>
    <s v="Divide NOAEL or BMDL by 3;Divide LOAEL by 10;Units conversion needed;"/>
    <n v="1069.3634435446311"/>
    <s v="na"/>
    <n v="196.66666666666669"/>
    <s v="band C"/>
    <s v="na"/>
    <s v="band D"/>
    <x v="3"/>
    <x v="2"/>
  </r>
  <r>
    <n v="582"/>
    <x v="0"/>
    <s v="Gosens 2014 OEB determination.xlsx"/>
    <n v="6"/>
    <m/>
    <s v="Gosens 2014"/>
    <m/>
    <x v="3"/>
    <x v="60"/>
    <x v="0"/>
    <s v="28 days"/>
    <s v="28 days"/>
    <x v="0"/>
    <x v="0"/>
    <s v="Rat"/>
    <s v="Wistar"/>
    <s v="F"/>
    <s v="na"/>
    <n v="5.7"/>
    <m/>
    <n v="2.9424320160193158"/>
    <s v="mg/m3"/>
    <s v="N"/>
    <s v="Y"/>
    <s v="Y"/>
    <s v="N"/>
    <s v="Divide NOAEL or BMDL by 3;Divide LOAEL by 10;Units conversion needed;"/>
    <n v="980.81067200643861"/>
    <s v="na"/>
    <n v="190.00000000000003"/>
    <s v="band C"/>
    <s v="na"/>
    <s v="band D"/>
    <x v="3"/>
    <x v="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
  <r>
    <n v="2"/>
    <s v="Aluminum"/>
    <s v="Nano"/>
    <s v="Aluminum oxide NPs"/>
    <s v="28 (5d/w) days"/>
    <s v="Rat"/>
    <s v="Sprague Dawley"/>
    <s v="Male"/>
    <s v="Kim_2018"/>
    <x v="0"/>
  </r>
  <r>
    <n v="3"/>
    <s v="C60"/>
    <s v="Nano"/>
    <s v="C60 fullerene"/>
    <s v="28 days"/>
    <s v="NA"/>
    <s v="NA"/>
    <s v="NA"/>
    <s v="Morimoto, Y. et al. 2010"/>
    <x v="1"/>
  </r>
  <r>
    <n v="4"/>
    <s v="CB"/>
    <s v="Nano"/>
    <s v="CB  Elftex 12, Cabot"/>
    <s v="13 mg/m3 for 6 h/day for 5 days/week, the neutrophils were measured in BAL at 6 and 12 weeks of exposure"/>
    <s v="Rat"/>
    <s v="NA"/>
    <s v="NA"/>
    <s v="Henderson 1992, Rat"/>
    <x v="2"/>
  </r>
  <r>
    <n v="5"/>
    <s v="CB"/>
    <s v="Nano"/>
    <s v="CB Elftex-12 furnace black, Cabot Boston"/>
    <s v="2.5 or 6.5  mg/m3 for 16 h/day, 5 days/week for 24 months"/>
    <s v="Rat"/>
    <s v="NA"/>
    <s v="NA"/>
    <s v="Mauderly 1994, Rat"/>
    <x v="1"/>
  </r>
  <r>
    <n v="6"/>
    <s v="CB"/>
    <s v="Nano"/>
    <s v="CB Elftex-12 furnace black, Cabot Boston"/>
    <s v="10 mg/m3 for 7 h/day 5 days/week for 12 weeks"/>
    <s v="Rat"/>
    <s v="NA"/>
    <s v="NA"/>
    <s v="Wolff 1990, Rat"/>
    <x v="2"/>
  </r>
  <r>
    <n v="7"/>
    <s v="CB"/>
    <s v="Nano"/>
    <s v="CB Monarch 880, Cabot"/>
    <s v="1.1   7.1  or 52.8 mg/m3 for 6 h/day 5 days/week for 13 weeks"/>
    <s v="Rat"/>
    <s v="NA"/>
    <s v="NA"/>
    <s v="Driscoll 1996, Rat"/>
    <x v="2"/>
  </r>
  <r>
    <n v="8"/>
    <s v="CB"/>
    <s v="Nano"/>
    <s v="CB_30mg_1dPE"/>
    <s v="90 days"/>
    <s v="NA"/>
    <s v="Sprague-Dawley"/>
    <s v="Male"/>
    <s v="Chu_2019"/>
    <x v="2"/>
  </r>
  <r>
    <n v="9"/>
    <s v="CB"/>
    <s v="Nano"/>
    <s v="HSCb"/>
    <s v="13 weeks"/>
    <s v="Mouse"/>
    <s v="B6C3F1"/>
    <s v="female"/>
    <s v="Alison Elder, 2005"/>
    <x v="1"/>
  </r>
  <r>
    <n v="10"/>
    <s v="CB"/>
    <s v="Nano"/>
    <s v="HSCb"/>
    <s v="13 weeks"/>
    <s v="Hamster"/>
    <s v="F1B Syrian golden"/>
    <s v="female"/>
    <s v="Alison Elder, 2005"/>
    <x v="1"/>
  </r>
  <r>
    <n v="11"/>
    <s v="CB"/>
    <s v="Nano"/>
    <s v="HSCb"/>
    <s v="13 weeks"/>
    <s v="Rat"/>
    <s v="F344"/>
    <s v="female"/>
    <s v="Alison Elder, 2005"/>
    <x v="0"/>
  </r>
  <r>
    <n v="12"/>
    <s v="CB"/>
    <s v="Nano"/>
    <s v="LSCb"/>
    <s v="13 weeks"/>
    <s v="Rat"/>
    <s v="F344"/>
    <s v="female"/>
    <s v="Alison Elder, 2005"/>
    <x v="3"/>
  </r>
  <r>
    <n v="13"/>
    <s v="CB"/>
    <s v="Nano"/>
    <s v="Printex 90"/>
    <s v="13 weeks"/>
    <s v="NA"/>
    <s v="Fischer 344"/>
    <s v="female"/>
    <s v="Janet M. Carter, 2006"/>
    <x v="2"/>
  </r>
  <r>
    <n v="14"/>
    <s v="CB"/>
    <s v="Nano"/>
    <s v="Printex 90"/>
    <s v="13 weeks"/>
    <s v="NA"/>
    <s v="B6C3F1"/>
    <s v="female"/>
    <s v="Janet M. Carter, 2006"/>
    <x v="2"/>
  </r>
  <r>
    <n v="15"/>
    <s v="CB"/>
    <s v="Nano"/>
    <s v="Printex 90"/>
    <s v="13 weeks"/>
    <s v="NA"/>
    <s v="F1B Syrian golden"/>
    <s v="female"/>
    <s v="Janet M. Carter, 2006"/>
    <x v="2"/>
  </r>
  <r>
    <n v="16"/>
    <s v="CNT"/>
    <s v="Nano"/>
    <s v="CNF VCGF-H"/>
    <s v="90 days"/>
    <s v="Rat"/>
    <s v="Sprague Dawley"/>
    <s v="M"/>
    <s v="DeLorme, M. et al. 2012"/>
    <x v="2"/>
  </r>
  <r>
    <n v="17"/>
    <s v="CNT"/>
    <s v="Nano"/>
    <s v="CNF VCGF-H"/>
    <s v="90 days"/>
    <s v="Rat"/>
    <s v="Sprague Dawley"/>
    <s v="F"/>
    <s v="DeLorme, M. et al. 2012"/>
    <x v="2"/>
  </r>
  <r>
    <n v="18"/>
    <s v="CNT"/>
    <s v="Nano"/>
    <s v="MWCNT"/>
    <s v="60 days"/>
    <s v="NA"/>
    <s v="NA"/>
    <s v="NA"/>
    <s v="Ma-Hock, L. et al. 2009"/>
    <x v="0"/>
  </r>
  <r>
    <n v="19"/>
    <s v="CNT"/>
    <s v="Nano"/>
    <s v="MWCNT"/>
    <s v="28 days"/>
    <s v="NA"/>
    <s v="NA"/>
    <s v="NA"/>
    <s v="Morimoto, Y. et al. (MWCNT) 2012"/>
    <x v="1"/>
  </r>
  <r>
    <n v="20"/>
    <s v="CNT"/>
    <s v="Nano"/>
    <s v="MWCNT"/>
    <s v="60 days"/>
    <s v="Mouse"/>
    <s v="NA"/>
    <s v="NA"/>
    <s v="Li, J.G. et al. 2009"/>
    <x v="3"/>
  </r>
  <r>
    <n v="21"/>
    <s v="CNT"/>
    <s v="Nano"/>
    <s v="MWCNT"/>
    <s v="30 days"/>
    <s v="Mouse"/>
    <s v="NA"/>
    <s v="NA"/>
    <s v="Li, J.G. et al. 2009"/>
    <x v="3"/>
  </r>
  <r>
    <n v="22"/>
    <s v="CNT"/>
    <s v="Nano"/>
    <s v="MWCNT Baytubes"/>
    <s v="0.1, 0.4, 1.5 or 6 mg/m3 for 8 weeks or 13 weeks  6 h/day 5 days/week"/>
    <s v="Rat"/>
    <s v="NA"/>
    <s v="NA"/>
    <s v="Pauluhn 2010, Rat"/>
    <x v="1"/>
  </r>
  <r>
    <n v="23"/>
    <s v="CNT"/>
    <s v="Nano"/>
    <s v="MWCNT Graphistrength C100"/>
    <s v="90 days"/>
    <s v="NA"/>
    <s v="NA"/>
    <s v="NA"/>
    <s v="Pothmann, D. et al. 2015"/>
    <x v="1"/>
  </r>
  <r>
    <n v="24"/>
    <s v="CNT"/>
    <s v="Nano"/>
    <s v="MWCNT Nanocyl NC 7000"/>
    <s v="30 days"/>
    <s v="NA"/>
    <s v="NA"/>
    <s v="NA"/>
    <s v="Ma-Hock, L. et al. 2009"/>
    <x v="0"/>
  </r>
  <r>
    <n v="25"/>
    <s v="CNT"/>
    <s v="Nano"/>
    <s v="MWCNT-7"/>
    <s v="90 days"/>
    <s v="NA"/>
    <s v="NA"/>
    <s v="NA"/>
    <s v="Pauluhn, J. 2010"/>
    <x v="1"/>
  </r>
  <r>
    <n v="26"/>
    <s v="CNT"/>
    <s v="Nano"/>
    <s v="MWCNT-7"/>
    <s v="12 weeks"/>
    <s v="NA"/>
    <s v="NA"/>
    <s v="NA"/>
    <s v="MWCNT dossier 0"/>
    <x v="0"/>
  </r>
  <r>
    <n v="27"/>
    <s v="CNT"/>
    <s v="Nano"/>
    <s v="MWNT-7"/>
    <s v="0.02, 0.2 or 2 mg/m3 6 h/day, 5 days/week for 104 weeks"/>
    <s v="Rat"/>
    <s v="NA"/>
    <s v="NA"/>
    <s v="Kasai 2016, Rat"/>
    <x v="1"/>
  </r>
  <r>
    <n v="28"/>
    <s v="CNT"/>
    <s v="Nano"/>
    <s v="MWNT-7"/>
    <s v="0.2, 1 or 5 mg/m3 6 h/day 5 days/week for 13 weeks"/>
    <s v="Rat"/>
    <s v="NA"/>
    <s v="NA"/>
    <s v="Kasai 2015, Rat"/>
    <x v="1"/>
  </r>
  <r>
    <n v="29"/>
    <s v="CNT"/>
    <s v="Nano"/>
    <s v="SWCNT"/>
    <s v="90 days"/>
    <s v="NA"/>
    <s v="NA"/>
    <s v="NA"/>
    <s v="SWCNT dossier 0"/>
    <x v="1"/>
  </r>
  <r>
    <n v="30"/>
    <s v="CNT"/>
    <s v="Nano"/>
    <s v="SWCNT"/>
    <s v="28 days"/>
    <s v="NA"/>
    <s v="NA"/>
    <s v="NA"/>
    <s v="Morimoto, Y. et al. (SWCNT) 2012"/>
    <x v="1"/>
  </r>
  <r>
    <n v="31"/>
    <s v="CeO2"/>
    <s v="Micro"/>
    <s v="NM-213"/>
    <s v="28 days"/>
    <s v="NA"/>
    <s v="NA"/>
    <s v="NA"/>
    <s v="CeO2 Dossier (NM-213) 0"/>
    <x v="2"/>
  </r>
  <r>
    <n v="32"/>
    <s v="CeO2"/>
    <s v="Micro"/>
    <s v="NM-213"/>
    <s v="28 days"/>
    <s v="Rat"/>
    <s v="Wistar"/>
    <s v="M"/>
    <s v="Gosens 2014"/>
    <x v="1"/>
  </r>
  <r>
    <n v="33"/>
    <s v="CeO2"/>
    <s v="Micro"/>
    <s v="NM-213"/>
    <s v="28 days"/>
    <s v="Rat"/>
    <s v="Wistar"/>
    <s v="F"/>
    <s v="Gosens 2014"/>
    <x v="1"/>
  </r>
  <r>
    <n v="34"/>
    <s v="CeO2"/>
    <s v="Nano"/>
    <s v="CeO2 NPs"/>
    <s v="4 (6h/d, 5d/w, 4wks) weeks"/>
    <s v="Rat"/>
    <s v="F344"/>
    <s v="Male"/>
    <s v="Morimoto_2015"/>
    <x v="1"/>
  </r>
  <r>
    <n v="35"/>
    <s v="CeO2"/>
    <s v="Nano"/>
    <s v="CeO2 NPs (NM-212)"/>
    <s v="4 (6h/d, 5d/w, 4wks) weeks"/>
    <s v="Rat"/>
    <s v="Wistar"/>
    <s v="female"/>
    <s v="Keller_2014"/>
    <x v="1"/>
  </r>
  <r>
    <n v="36"/>
    <s v="CeO2"/>
    <s v="Nano"/>
    <s v="CeO2 NPs (NM-212)"/>
    <s v="28 days"/>
    <s v="Rat"/>
    <s v="Wistar"/>
    <s v="female"/>
    <s v="Schwotzer_2017"/>
    <x v="2"/>
  </r>
  <r>
    <n v="37"/>
    <s v="CeO2"/>
    <s v="Nano"/>
    <s v="CeO2 NPs (NM-212)"/>
    <s v="90 days"/>
    <s v="Rat"/>
    <s v="Wistar"/>
    <s v="female"/>
    <s v="Schwotzer_2017"/>
    <x v="1"/>
  </r>
  <r>
    <n v="38"/>
    <s v="CeO2"/>
    <s v="Nano"/>
    <s v="CeO2 in aliphatic hydrocarbons (Envirox)"/>
    <s v="90 days"/>
    <s v="NA"/>
    <s v="NA"/>
    <s v="NA"/>
    <s v="Cassee, F.R. et al. 2012"/>
    <x v="2"/>
  </r>
  <r>
    <n v="39"/>
    <s v="CeO2"/>
    <s v="Nano"/>
    <s v="CeO2_NP_28dE_1dPE"/>
    <s v="28 days"/>
    <s v="NA"/>
    <s v="CD1"/>
    <s v="Male"/>
    <s v="Aalapati_2014"/>
    <x v="1"/>
  </r>
  <r>
    <n v="40"/>
    <s v="CeO2"/>
    <s v="Nano"/>
    <s v="NM-211"/>
    <s v="28 days"/>
    <s v="Rat"/>
    <s v="Wistar"/>
    <s v="M"/>
    <s v="Gosens 2014"/>
    <x v="1"/>
  </r>
  <r>
    <n v="41"/>
    <s v="CeO2"/>
    <s v="Nano"/>
    <s v="NM-211"/>
    <s v="28 days"/>
    <s v="Rat"/>
    <s v="Wistar"/>
    <s v="F"/>
    <s v="Gosens 2014"/>
    <x v="1"/>
  </r>
  <r>
    <n v="42"/>
    <s v="CeO2"/>
    <s v="Nano"/>
    <s v="NM-211 (Ceria Dry)"/>
    <s v="90 days"/>
    <s v="NA"/>
    <s v="NA"/>
    <s v="NA"/>
    <s v="CeO2 Dossier (NM-211) 0"/>
    <x v="1"/>
  </r>
  <r>
    <n v="43"/>
    <s v="CeO2"/>
    <s v="Nano"/>
    <s v="NM-211(Nanograin Ceria)"/>
    <s v="90 days"/>
    <s v="NA"/>
    <s v="NA"/>
    <s v="NA"/>
    <s v="CeO2 Dossier (NM-212) 0"/>
    <x v="1"/>
  </r>
  <r>
    <n v="44"/>
    <s v="CeO2"/>
    <s v="Nano"/>
    <s v="NM-212"/>
    <s v="28 days"/>
    <s v="Rat"/>
    <s v="Wistar"/>
    <s v="M"/>
    <s v="Gosens 2014"/>
    <x v="1"/>
  </r>
  <r>
    <n v="45"/>
    <s v="CeO2"/>
    <s v="Nano"/>
    <s v="NM-212"/>
    <s v="28 days"/>
    <s v="Rat"/>
    <s v="Wistar"/>
    <s v="F"/>
    <s v="Gosens 2014"/>
    <x v="1"/>
  </r>
  <r>
    <n v="46"/>
    <s v="Cobalt"/>
    <s v="Micro"/>
    <s v="CoCl2"/>
    <s v="0.5 mg/m3 for 4 months, 5 days/week, 6 hr/day"/>
    <s v="Rabbit"/>
    <s v="NA"/>
    <s v="NA"/>
    <s v="Johansson 1992, Rabbit"/>
    <x v="2"/>
  </r>
  <r>
    <n v="47"/>
    <s v="Cobalt"/>
    <s v="Micro"/>
    <s v="CoCl2"/>
    <s v="0.5 mg/m3 for 4 months, 5 days/week, 6 hr/day"/>
    <s v="Rabbit"/>
    <s v="NA"/>
    <s v="NA"/>
    <s v="Johansson 1991, Rabbit"/>
    <x v="2"/>
  </r>
  <r>
    <n v="48"/>
    <s v="Gold"/>
    <s v="Nano"/>
    <s v="Nanosized gold"/>
    <s v="90 days"/>
    <s v="NA"/>
    <s v="NA"/>
    <s v="NA"/>
    <s v="Sung, J.H. et al. 2011"/>
    <x v="0"/>
  </r>
  <r>
    <n v="49"/>
    <s v="Indium"/>
    <s v="Micro"/>
    <s v="IO_100"/>
    <s v="4 (6h/d, 5d/w, 4wks) weeks"/>
    <s v="Rat"/>
    <s v="Sprague Dawley"/>
    <s v="Male"/>
    <s v="Lim_2014"/>
    <x v="1"/>
  </r>
  <r>
    <n v="50"/>
    <s v="Indium"/>
    <s v="Micro"/>
    <s v="IO_4000"/>
    <s v="4 (6h/d, 5d/w, 4wks) weeks"/>
    <s v="Rat"/>
    <s v="Sprague Dawley"/>
    <s v="Male"/>
    <s v="Lim_2014"/>
    <x v="1"/>
  </r>
  <r>
    <n v="51"/>
    <s v="Indium"/>
    <s v="Nano"/>
    <s v="ITO"/>
    <s v="4 (6h/d, 5d/w, 4wks) weeks"/>
    <s v="Rat"/>
    <s v="Sprague Dawley"/>
    <s v="Male"/>
    <s v="Lim_2014"/>
    <x v="1"/>
  </r>
  <r>
    <n v="52"/>
    <s v="Iron"/>
    <s v="Micro"/>
    <s v="Fe(CO)5 Carbonyl iron powder (metallic iron; particle size range 0.2â€“2.0 mm)"/>
    <s v="5, 50 and 250 mg/m3 for 4 weeks 6 h/day 5 days/week"/>
    <s v="Rat"/>
    <s v="NA"/>
    <s v="NA"/>
    <s v="Warheit 1997, Rat"/>
    <x v="3"/>
  </r>
  <r>
    <n v="53"/>
    <s v="Iron"/>
    <s v="Micro"/>
    <s v="Fe3O4"/>
    <s v="13 weeks"/>
    <s v="NA"/>
    <s v="Winstar HsdCpb:WU (SPF)"/>
    <s v="female"/>
    <s v="Jurgen Pauluhn, 2010"/>
    <x v="2"/>
  </r>
  <r>
    <n v="54"/>
    <s v="Iron"/>
    <s v="Micro"/>
    <s v="Fe3O4"/>
    <s v="NA"/>
    <s v="Rat"/>
    <s v="Winstar"/>
    <s v="Male"/>
    <s v="Jurgen Pauluhn, 2010"/>
    <x v="1"/>
  </r>
  <r>
    <n v="55"/>
    <s v="Iron"/>
    <s v="Micro"/>
    <s v="Fe3O4  Magnetite"/>
    <s v="NA"/>
    <s v="Rat"/>
    <s v="Winstar"/>
    <s v="Male"/>
    <s v="Jurgen Pauluhn, 2011"/>
    <x v="0"/>
  </r>
  <r>
    <n v="56"/>
    <s v="Iron"/>
    <s v="Micro"/>
    <s v="Fe3O4 Ferroxide black 88p"/>
    <s v="5, 15, or 50 mg/m3 for 13 weeks, 6 h/day for 5 days"/>
    <s v="Rat"/>
    <s v="NA"/>
    <s v="NA"/>
    <s v="Pauluhn 2009, Rat"/>
    <x v="3"/>
  </r>
  <r>
    <n v="57"/>
    <s v="Iron"/>
    <s v="Micro"/>
    <s v="FeCO3 Siderite"/>
    <s v="NA"/>
    <s v="Rat"/>
    <s v="Winstar"/>
    <s v="Male"/>
    <s v="Jurgen Pauluhn, 2011"/>
    <x v="0"/>
  </r>
  <r>
    <n v="58"/>
    <s v="Iron"/>
    <s v="Nano"/>
    <s v="Fe2O3 NPs"/>
    <s v="3 (4h/d, 5d/w) months"/>
    <s v="Rat"/>
    <s v="Outbred white"/>
    <s v="female"/>
    <s v="Sutunkova_2016"/>
    <x v="1"/>
  </r>
  <r>
    <n v="59"/>
    <s v="Nickel"/>
    <s v="Micro"/>
    <s v="NiCl2"/>
    <s v="0.6 mg/m3 for 4 months, 5 days/week, 6 hr/day"/>
    <s v="Rabbit"/>
    <s v="NA"/>
    <s v="NA"/>
    <s v="Johansson 1992 Rabbit"/>
    <x v="1"/>
  </r>
  <r>
    <n v="60"/>
    <s v="Nickel"/>
    <s v="Nano"/>
    <s v="NiO"/>
    <s v="0.23 mg/m3 4h/day 5 days/week for up to 10 months"/>
    <s v="Rat"/>
    <s v="NA"/>
    <s v="NA"/>
    <s v="Sutunkova 2019, Rat"/>
    <x v="0"/>
  </r>
  <r>
    <n v="61"/>
    <s v="Nickel"/>
    <s v="Nano"/>
    <s v="NiO"/>
    <s v="0.0024 mg/m3 4h/day 5 days/week for 6 months (also 4 weeks and 3 months but same results on neutrophils and genotoxicity)"/>
    <s v="Rat"/>
    <s v="NA"/>
    <s v="NA"/>
    <s v="Katsnelson 2021, Rat"/>
    <x v="0"/>
  </r>
  <r>
    <n v="62"/>
    <s v="Silica"/>
    <s v="Micro"/>
    <s v="Amorphous"/>
    <s v="6.5 weeks"/>
    <s v="NA"/>
    <s v="Fischer 344"/>
    <s v="Male"/>
    <s v="Carl J. Johnston, 2000"/>
    <x v="2"/>
  </r>
  <r>
    <n v="63"/>
    <s v="Silica"/>
    <s v="Micro"/>
    <s v="Amorphous"/>
    <s v="13 weeks"/>
    <s v="NA"/>
    <s v="Fischer 344"/>
    <s v="Male"/>
    <s v="Carl J. Johnston, 2000"/>
    <x v="3"/>
  </r>
  <r>
    <n v="64"/>
    <s v="Silica"/>
    <s v="Micro"/>
    <s v="Cristobalite"/>
    <s v="8 weeks"/>
    <s v="NA"/>
    <s v="Fischer 344"/>
    <s v="Male"/>
    <s v="Yvonne Janssen, 1994"/>
    <x v="1"/>
  </r>
  <r>
    <n v="65"/>
    <s v="Silica"/>
    <s v="Micro"/>
    <s v="Cristobalite"/>
    <s v="12 weeks"/>
    <s v="NA"/>
    <s v="Fischer 344"/>
    <s v="Male"/>
    <s v="Yvonne Janssen, 1994"/>
    <x v="1"/>
  </r>
  <r>
    <n v="66"/>
    <s v="Silica"/>
    <s v="Micro"/>
    <s v="Crystalline"/>
    <s v="6.5 weeks"/>
    <s v="NA"/>
    <s v="Fischer 344"/>
    <s v="Male"/>
    <s v="Carl J. Johnston, 2000"/>
    <x v="1"/>
  </r>
  <r>
    <n v="67"/>
    <s v="Silica"/>
    <s v="Micro"/>
    <s v="Crystalline"/>
    <s v="13 weeks"/>
    <s v="NA"/>
    <s v="Fischer 344"/>
    <s v="Male"/>
    <s v="Carl J. Johnston, 2000"/>
    <x v="1"/>
  </r>
  <r>
    <n v="68"/>
    <s v="Silica"/>
    <s v="Micro"/>
    <s v="Crystalline silica Min-U-sil 5 silica"/>
    <s v="15 mg/m3 6h/day 5 days/week for 3, 6 or 12 weeks"/>
    <s v="Rat"/>
    <s v="NA"/>
    <s v="NA"/>
    <s v="Umbright 2017, Rat"/>
    <x v="2"/>
  </r>
  <r>
    <n v="69"/>
    <s v="Silica"/>
    <s v="Micro"/>
    <s v="Silica Crystalline"/>
    <s v="30 days"/>
    <s v="Rat"/>
    <s v="F344"/>
    <s v="M"/>
    <s v="Porter 2001"/>
    <x v="2"/>
  </r>
  <r>
    <n v="70"/>
    <s v="Silica"/>
    <s v="Micro"/>
    <s v="Silica Crystalline"/>
    <s v="40 days"/>
    <s v="Rat"/>
    <s v="F344"/>
    <s v="M"/>
    <s v="Porter 2004"/>
    <x v="2"/>
  </r>
  <r>
    <n v="71"/>
    <s v="Silica"/>
    <s v="Nano"/>
    <s v="NM-201_Sipernat 22S"/>
    <s v="28 days"/>
    <s v="NA"/>
    <s v="NA"/>
    <s v="NA"/>
    <s v="Reuzel, P.G. et al. 1991"/>
    <x v="2"/>
  </r>
  <r>
    <n v="72"/>
    <s v="Silica"/>
    <s v="Nano"/>
    <s v="NM-203_Aerosil 200"/>
    <s v="28 days"/>
    <s v="NA"/>
    <s v="NA"/>
    <s v="NA"/>
    <s v="Reuzel, P.G. et al. 1991"/>
    <x v="2"/>
  </r>
  <r>
    <n v="73"/>
    <s v="Silica"/>
    <s v="Nano"/>
    <s v="SiNPs"/>
    <s v="4 (6h/d, 5d/w) weeks"/>
    <s v="Rat"/>
    <s v="Sprague Dawley"/>
    <s v="Male"/>
    <s v="Shin_2017"/>
    <x v="2"/>
  </r>
  <r>
    <n v="74"/>
    <s v="Silica"/>
    <s v="Nano"/>
    <s v="SiO2 (Aerosil R 974)"/>
    <s v="90 days"/>
    <s v="NA"/>
    <s v="NA"/>
    <s v="NA"/>
    <s v="Reuzel, P.G. et al. 1991"/>
    <x v="2"/>
  </r>
  <r>
    <n v="75"/>
    <s v="Silver"/>
    <s v="Nano"/>
    <s v="Nanosized silver"/>
    <s v="90 days"/>
    <s v="NA"/>
    <s v="NA"/>
    <s v="NA"/>
    <s v="Ji, H.J. et al. 2007"/>
    <x v="0"/>
  </r>
  <r>
    <n v="76"/>
    <s v="Silver"/>
    <s v="Nano"/>
    <s v="Silver nanoparticles"/>
    <s v="12w"/>
    <s v="NA"/>
    <s v="NA"/>
    <s v="M"/>
    <s v="Song 2013"/>
    <x v="0"/>
  </r>
  <r>
    <n v="77"/>
    <s v="Silver"/>
    <s v="Nano"/>
    <s v="Silver nanoparticles"/>
    <s v="12w"/>
    <s v="NA"/>
    <s v="NA"/>
    <s v="F"/>
    <s v="Song 2013"/>
    <x v="1"/>
  </r>
  <r>
    <n v="78"/>
    <s v="Silver"/>
    <s v="Nano"/>
    <s v="Silver nanoparticles"/>
    <s v="90d"/>
    <s v="NA"/>
    <s v="NA"/>
    <s v="M"/>
    <s v="Sung 2009"/>
    <x v="1"/>
  </r>
  <r>
    <n v="79"/>
    <s v="Silver"/>
    <s v="Nano"/>
    <s v="Synthesised by authors"/>
    <s v="0.7x10(6) particles/cm3, 1.4x10(6), or 2.9x10(6) for 6 h/day for 90 days = 0,05 mg/m3   0,13 mg/m3  and 0,5 mg/m3 for 6h/day 5 days per week for 13 weeks"/>
    <s v="Rat"/>
    <s v="NA"/>
    <s v="NA"/>
    <s v="Sung 2008, Rat"/>
    <x v="2"/>
  </r>
  <r>
    <n v="80"/>
    <s v="TiO2"/>
    <s v="Micro"/>
    <s v="TiO2 Fine"/>
    <s v="13 weeks"/>
    <s v="Mouse"/>
    <s v="B3C3F1/CrlBR"/>
    <s v="F"/>
    <s v="Bermudez 2002"/>
    <x v="3"/>
  </r>
  <r>
    <n v="81"/>
    <s v="TiO2"/>
    <s v="Micro"/>
    <s v="TiO2 Fine"/>
    <s v="13 weeks"/>
    <s v="Rat"/>
    <s v="F344"/>
    <s v="F"/>
    <s v="Bermudez 2002"/>
    <x v="3"/>
  </r>
  <r>
    <n v="82"/>
    <s v="TiO2"/>
    <s v="Micro"/>
    <s v="TiO2 Fine"/>
    <s v="13 weeks"/>
    <s v="Hamster"/>
    <s v="Syrian"/>
    <s v="F"/>
    <s v="Bermudez 2002"/>
    <x v="3"/>
  </r>
  <r>
    <n v="83"/>
    <s v="TiO2"/>
    <s v="Micro"/>
    <s v="fTiO2"/>
    <s v="8 weeks"/>
    <s v="NA"/>
    <s v="Fischer 344"/>
    <s v="Male"/>
    <s v="Yvonne Janssen, 1994"/>
    <x v="3"/>
  </r>
  <r>
    <n v="84"/>
    <s v="TiO2"/>
    <s v="Micro"/>
    <s v="fTiO2"/>
    <s v="12 weeks"/>
    <s v="NA"/>
    <s v="Fischer 344"/>
    <s v="Male"/>
    <s v="Yvonne Janssen, 1994"/>
    <x v="2"/>
  </r>
  <r>
    <n v="85"/>
    <s v="TiO2"/>
    <s v="Nano"/>
    <s v="NM-103 (UV TITAN M212)"/>
    <s v="32(m)/33(f) days"/>
    <s v="NA"/>
    <s v="NA"/>
    <s v="NA"/>
    <s v="Creutzenberg, O. 2013"/>
    <x v="2"/>
  </r>
  <r>
    <n v="86"/>
    <s v="TiO2"/>
    <s v="Nano"/>
    <s v="NM-104 (UV TITAN M262)"/>
    <s v="28 days"/>
    <s v="NA"/>
    <s v="NA"/>
    <s v="NA"/>
    <s v="Creutzenberg, O. 2013"/>
    <x v="2"/>
  </r>
  <r>
    <n v="87"/>
    <s v="TiO2"/>
    <s v="Nano"/>
    <s v="NM-105 (P25)"/>
    <s v="30 days"/>
    <s v="NA"/>
    <s v="NA"/>
    <s v="NA"/>
    <s v="Creutzenberg, O. 2013"/>
    <x v="2"/>
  </r>
  <r>
    <n v="88"/>
    <s v="TiO2"/>
    <s v="Nano"/>
    <s v="P25"/>
    <s v="13.5 months"/>
    <s v="NA"/>
    <s v="NA"/>
    <s v="NA"/>
    <s v="Heinrich, U. et al. 1995"/>
    <x v="2"/>
  </r>
  <r>
    <n v="89"/>
    <s v="TiO2"/>
    <s v="Nano"/>
    <s v="P25"/>
    <s v="90 days"/>
    <s v="NA"/>
    <s v="NA"/>
    <s v="NA"/>
    <s v="OberdÃ¶rster, G. et al. 1994"/>
    <x v="2"/>
  </r>
  <r>
    <n v="90"/>
    <s v="TiO2"/>
    <s v="Nano"/>
    <s v="P25"/>
    <s v="28 days"/>
    <s v="NA"/>
    <s v="NA"/>
    <s v="NA"/>
    <s v="Heinrich, U. et al. 1995"/>
    <x v="2"/>
  </r>
  <r>
    <n v="91"/>
    <s v="TiO2"/>
    <s v="Nano"/>
    <s v="TiO2 Anatase"/>
    <s v="6.3, 12.5, 25 and 50 mg/m3 for 6h/day, 5 days/week for 13 weeks"/>
    <s v="Rat"/>
    <s v="NA"/>
    <s v="NA"/>
    <s v="Yamano 2022 PFT, Rat"/>
    <x v="2"/>
  </r>
  <r>
    <n v="92"/>
    <s v="TiO2"/>
    <s v="Nano"/>
    <s v="TiO2 Rutile"/>
    <s v="5, 50 and 250 mg/m3 for 4 weeks 6 h/day 5 days/week"/>
    <s v="Rat"/>
    <s v="NA"/>
    <s v="NA"/>
    <s v="Warheit 1997, Rat"/>
    <x v="3"/>
  </r>
  <r>
    <n v="93"/>
    <s v="TiO2"/>
    <s v="Nano"/>
    <s v="TiO2 Ultrafine"/>
    <s v="13 weeks"/>
    <s v="Mouse"/>
    <s v="B3C3F1/CrlBR"/>
    <s v="F"/>
    <s v="Bermudez 2004"/>
    <x v="2"/>
  </r>
  <r>
    <n v="94"/>
    <s v="TiO2"/>
    <s v="Nano"/>
    <s v="TiO2 Ultrafine"/>
    <s v="13 weeks"/>
    <s v="Rat"/>
    <s v="F344"/>
    <s v="F"/>
    <s v="Bermudez 2004"/>
    <x v="2"/>
  </r>
  <r>
    <n v="95"/>
    <s v="TiO2"/>
    <s v="Nano"/>
    <s v="TiO2 Ultrafine"/>
    <s v="13 weeks"/>
    <s v="Hamster"/>
    <s v="Syrian"/>
    <s v="F"/>
    <s v="Bermudez 2004"/>
    <x v="3"/>
  </r>
  <r>
    <n v="96"/>
    <s v="TiO2"/>
    <s v="Nano"/>
    <s v="ufTiO2"/>
    <s v="8 weeks"/>
    <s v="NA"/>
    <s v="Fischer 344"/>
    <s v="Male"/>
    <s v="Yvonne Janssen, 1994"/>
    <x v="2"/>
  </r>
  <r>
    <n v="97"/>
    <s v="TiO2"/>
    <s v="Nano"/>
    <s v="ufTiO2"/>
    <s v="12 weeks"/>
    <s v="NA"/>
    <s v="Fischer 344"/>
    <s v="Male"/>
    <s v="Yvonne Janssen, 1994"/>
    <x v="2"/>
  </r>
  <r>
    <n v="98"/>
    <s v="ZnO"/>
    <s v="Nano"/>
    <s v="NM-111 Z-COTEÃ‚Â® HP1"/>
    <s v="28 days"/>
    <s v="NA"/>
    <s v="NA"/>
    <s v="NA"/>
    <s v="Zn Dossier (NM-111) 0"/>
    <x v="2"/>
  </r>
  <r>
    <n v="99"/>
    <s v="ZnO"/>
    <s v="Nano"/>
    <s v="ZnO NPs"/>
    <s v="13 (4h/day) weeks"/>
    <s v="Mouse"/>
    <s v="C57BL/6"/>
    <s v="Male"/>
    <s v="Adamcakova-Dodd_2014"/>
    <x v="3"/>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
  <r>
    <x v="0"/>
    <x v="0"/>
    <s v="AlOx nanowhiskers"/>
    <s v="4 (4h/d, 5d/w) weeks"/>
    <s v="Mouse"/>
    <s v="C57BL/6 J"/>
    <s v="Male"/>
    <s v="Adamcakova-Dodd_2012"/>
    <x v="0"/>
  </r>
  <r>
    <x v="0"/>
    <x v="1"/>
    <s v="Aluminum oxide NPs"/>
    <s v="28 (5d/w) days"/>
    <s v="Rat"/>
    <s v="Sprague Dawley"/>
    <s v="Male"/>
    <s v="Kim_2018"/>
    <x v="1"/>
  </r>
  <r>
    <x v="1"/>
    <x v="1"/>
    <s v="C60 fullerene"/>
    <s v="28 days"/>
    <s v="NA"/>
    <s v="NA"/>
    <s v="NA"/>
    <s v="Morimoto, Y. et al. 2010"/>
    <x v="2"/>
  </r>
  <r>
    <x v="2"/>
    <x v="1"/>
    <s v="CB  Elftex 12, Cabot"/>
    <s v="13 mg/m3 for 6 h/day for 5 days/week, the neutrophils were measured in BAL at 6 and 12 weeks of exposure"/>
    <s v="Rat"/>
    <s v="NA"/>
    <s v="NA"/>
    <s v="Henderson 1992, Rat"/>
    <x v="0"/>
  </r>
  <r>
    <x v="2"/>
    <x v="1"/>
    <s v="CB Elftex-12 furnace black, Cabot Boston"/>
    <s v="2.5 or 6.5  mg/m3 for 16 h/day, 5 days/week for 24 months"/>
    <s v="Rat"/>
    <s v="NA"/>
    <s v="NA"/>
    <s v="Mauderly 1994, Rat"/>
    <x v="2"/>
  </r>
  <r>
    <x v="2"/>
    <x v="1"/>
    <s v="CB Elftex-12 furnace black, Cabot Boston"/>
    <s v="10 mg/m3 for 7 h/day 5 days/week for 12 weeks"/>
    <s v="Rat"/>
    <s v="NA"/>
    <s v="NA"/>
    <s v="Wolff 1990, Rat"/>
    <x v="0"/>
  </r>
  <r>
    <x v="2"/>
    <x v="1"/>
    <s v="CB Monarch 880, Cabot"/>
    <s v="1.1   7.1  or 52.8 mg/m3 for 6 h/day 5 days/week for 13 weeks"/>
    <s v="Rat"/>
    <s v="NA"/>
    <s v="NA"/>
    <s v="Driscoll 1996, Rat"/>
    <x v="0"/>
  </r>
  <r>
    <x v="2"/>
    <x v="1"/>
    <s v="CB_30mg_1dPE"/>
    <s v="90 days"/>
    <s v="NA"/>
    <s v="Sprague-Dawley"/>
    <s v="Male"/>
    <s v="Chu_2019"/>
    <x v="0"/>
  </r>
  <r>
    <x v="2"/>
    <x v="1"/>
    <s v="HSCb"/>
    <s v="13 weeks"/>
    <s v="Mouse"/>
    <s v="B6C3F1"/>
    <s v="female"/>
    <s v="Alison Elder, 2005"/>
    <x v="2"/>
  </r>
  <r>
    <x v="2"/>
    <x v="1"/>
    <s v="HSCb"/>
    <s v="13 weeks"/>
    <s v="Hamster"/>
    <s v="F1B Syrian golden"/>
    <s v="female"/>
    <s v="Alison Elder, 2005"/>
    <x v="2"/>
  </r>
  <r>
    <x v="2"/>
    <x v="1"/>
    <s v="HSCb"/>
    <s v="13 weeks"/>
    <s v="Rat"/>
    <s v="F344"/>
    <s v="female"/>
    <s v="Alison Elder, 2005"/>
    <x v="1"/>
  </r>
  <r>
    <x v="2"/>
    <x v="1"/>
    <s v="LSCb"/>
    <s v="13 weeks"/>
    <s v="Rat"/>
    <s v="F344"/>
    <s v="female"/>
    <s v="Alison Elder, 2005"/>
    <x v="3"/>
  </r>
  <r>
    <x v="2"/>
    <x v="1"/>
    <s v="Printex 90"/>
    <s v="13 weeks"/>
    <s v="NA"/>
    <s v="Fischer 344"/>
    <s v="female"/>
    <s v="Janet M. Carter, 2006"/>
    <x v="0"/>
  </r>
  <r>
    <x v="2"/>
    <x v="1"/>
    <s v="Printex 90"/>
    <s v="13 weeks"/>
    <s v="NA"/>
    <s v="B6C3F1"/>
    <s v="female"/>
    <s v="Janet M. Carter, 2006"/>
    <x v="0"/>
  </r>
  <r>
    <x v="2"/>
    <x v="1"/>
    <s v="Printex 90"/>
    <s v="13 weeks"/>
    <s v="NA"/>
    <s v="F1B Syrian golden"/>
    <s v="female"/>
    <s v="Janet M. Carter, 2006"/>
    <x v="0"/>
  </r>
  <r>
    <x v="3"/>
    <x v="1"/>
    <s v="CNF VCGF-H"/>
    <s v="90 days"/>
    <s v="Rat"/>
    <s v="Sprague Dawley"/>
    <s v="M"/>
    <s v="DeLorme, M. et al. 2012"/>
    <x v="0"/>
  </r>
  <r>
    <x v="3"/>
    <x v="1"/>
    <s v="CNF VCGF-H"/>
    <s v="90 days"/>
    <s v="Rat"/>
    <s v="Sprague Dawley"/>
    <s v="F"/>
    <s v="DeLorme, M. et al. 2012"/>
    <x v="0"/>
  </r>
  <r>
    <x v="3"/>
    <x v="1"/>
    <s v="MWCNT"/>
    <s v="60 days"/>
    <s v="NA"/>
    <s v="NA"/>
    <s v="NA"/>
    <s v="Ma-Hock, L. et al. 2009"/>
    <x v="1"/>
  </r>
  <r>
    <x v="3"/>
    <x v="1"/>
    <s v="MWCNT"/>
    <s v="28 days"/>
    <s v="NA"/>
    <s v="NA"/>
    <s v="NA"/>
    <s v="Morimoto, Y. et al. (MWCNT) 2012"/>
    <x v="2"/>
  </r>
  <r>
    <x v="3"/>
    <x v="1"/>
    <s v="MWCNT"/>
    <s v="60 days"/>
    <s v="Mouse"/>
    <s v="NA"/>
    <s v="NA"/>
    <s v="Li, J.G. et al. 2009"/>
    <x v="3"/>
  </r>
  <r>
    <x v="3"/>
    <x v="1"/>
    <s v="MWCNT"/>
    <s v="30 days"/>
    <s v="Mouse"/>
    <s v="NA"/>
    <s v="NA"/>
    <s v="Li, J.G. et al. 2009"/>
    <x v="3"/>
  </r>
  <r>
    <x v="3"/>
    <x v="1"/>
    <s v="MWCNT Baytubes"/>
    <s v="0.1, 0.4, 1.5 or 6 mg/m3 for 8 weeks or 13 weeks  6 h/day 5 days/week"/>
    <s v="Rat"/>
    <s v="NA"/>
    <s v="NA"/>
    <s v="Pauluhn 2010, Rat"/>
    <x v="2"/>
  </r>
  <r>
    <x v="3"/>
    <x v="1"/>
    <s v="MWCNT Graphistrength C100"/>
    <s v="90 days"/>
    <s v="NA"/>
    <s v="NA"/>
    <s v="NA"/>
    <s v="Pothmann, D. et al. 2015"/>
    <x v="2"/>
  </r>
  <r>
    <x v="3"/>
    <x v="1"/>
    <s v="MWCNT Nanocyl NC 7000"/>
    <s v="30 days"/>
    <s v="NA"/>
    <s v="NA"/>
    <s v="NA"/>
    <s v="Ma-Hock, L. et al. 2009"/>
    <x v="1"/>
  </r>
  <r>
    <x v="3"/>
    <x v="1"/>
    <s v="MWCNT-7"/>
    <s v="90 days"/>
    <s v="NA"/>
    <s v="NA"/>
    <s v="NA"/>
    <s v="Pauluhn, J. 2010"/>
    <x v="2"/>
  </r>
  <r>
    <x v="3"/>
    <x v="1"/>
    <s v="MWCNT-7"/>
    <s v="12 weeks"/>
    <s v="NA"/>
    <s v="NA"/>
    <s v="NA"/>
    <s v="MWCNT dossier 0"/>
    <x v="1"/>
  </r>
  <r>
    <x v="3"/>
    <x v="1"/>
    <s v="MWNT-7"/>
    <s v="0.02, 0.2 or 2 mg/m3 6 h/day, 5 days/week for 104 weeks"/>
    <s v="Rat"/>
    <s v="NA"/>
    <s v="NA"/>
    <s v="Kasai 2016, Rat"/>
    <x v="2"/>
  </r>
  <r>
    <x v="3"/>
    <x v="1"/>
    <s v="MWNT-7"/>
    <s v="0.2, 1 or 5 mg/m3 6 h/day 5 days/week for 13 weeks"/>
    <s v="Rat"/>
    <s v="NA"/>
    <s v="NA"/>
    <s v="Kasai 2015, Rat"/>
    <x v="2"/>
  </r>
  <r>
    <x v="3"/>
    <x v="1"/>
    <s v="SWCNT"/>
    <s v="90 days"/>
    <s v="NA"/>
    <s v="NA"/>
    <s v="NA"/>
    <s v="SWCNT dossier 0"/>
    <x v="2"/>
  </r>
  <r>
    <x v="3"/>
    <x v="1"/>
    <s v="SWCNT"/>
    <s v="28 days"/>
    <s v="NA"/>
    <s v="NA"/>
    <s v="NA"/>
    <s v="Morimoto, Y. et al. (SWCNT) 2012"/>
    <x v="2"/>
  </r>
  <r>
    <x v="4"/>
    <x v="0"/>
    <s v="NM-213"/>
    <s v="28 days"/>
    <s v="NA"/>
    <s v="NA"/>
    <s v="NA"/>
    <s v="CeO2 Dossier (NM-213) 0"/>
    <x v="0"/>
  </r>
  <r>
    <x v="4"/>
    <x v="0"/>
    <s v="NM-213"/>
    <s v="28 days"/>
    <s v="Rat"/>
    <s v="Wistar"/>
    <s v="M"/>
    <s v="Gosens 2014"/>
    <x v="2"/>
  </r>
  <r>
    <x v="4"/>
    <x v="0"/>
    <s v="NM-213"/>
    <s v="28 days"/>
    <s v="Rat"/>
    <s v="Wistar"/>
    <s v="F"/>
    <s v="Gosens 2014"/>
    <x v="2"/>
  </r>
  <r>
    <x v="4"/>
    <x v="1"/>
    <s v="CeO2 NPs"/>
    <s v="4 (6h/d, 5d/w, 4wks) weeks"/>
    <s v="Rat"/>
    <s v="F344"/>
    <s v="Male"/>
    <s v="Morimoto_2015"/>
    <x v="2"/>
  </r>
  <r>
    <x v="4"/>
    <x v="1"/>
    <s v="CeO2 NPs (NM-212)"/>
    <s v="4 (6h/d, 5d/w, 4wks) weeks"/>
    <s v="Rat"/>
    <s v="Wistar"/>
    <s v="female"/>
    <s v="Keller_2014"/>
    <x v="2"/>
  </r>
  <r>
    <x v="4"/>
    <x v="1"/>
    <s v="CeO2 NPs (NM-212)"/>
    <s v="28 days"/>
    <s v="Rat"/>
    <s v="Wistar"/>
    <s v="female"/>
    <s v="Schwotzer_2017"/>
    <x v="0"/>
  </r>
  <r>
    <x v="4"/>
    <x v="1"/>
    <s v="CeO2 NPs (NM-212)"/>
    <s v="90 days"/>
    <s v="Rat"/>
    <s v="Wistar"/>
    <s v="female"/>
    <s v="Schwotzer_2017"/>
    <x v="2"/>
  </r>
  <r>
    <x v="4"/>
    <x v="1"/>
    <s v="CeO2 in aliphatic hydrocarbons (Envirox)"/>
    <s v="90 days"/>
    <s v="NA"/>
    <s v="NA"/>
    <s v="NA"/>
    <s v="Cassee, F.R. et al. 2012"/>
    <x v="0"/>
  </r>
  <r>
    <x v="4"/>
    <x v="1"/>
    <s v="CeO2_NP_28dE_1dPE"/>
    <s v="28 days"/>
    <s v="NA"/>
    <s v="CD1"/>
    <s v="Male"/>
    <s v="Aalapati_2014"/>
    <x v="2"/>
  </r>
  <r>
    <x v="4"/>
    <x v="1"/>
    <s v="NM-211"/>
    <s v="28 days"/>
    <s v="Rat"/>
    <s v="Wistar"/>
    <s v="M"/>
    <s v="Gosens 2014"/>
    <x v="2"/>
  </r>
  <r>
    <x v="4"/>
    <x v="1"/>
    <s v="NM-211"/>
    <s v="28 days"/>
    <s v="Rat"/>
    <s v="Wistar"/>
    <s v="F"/>
    <s v="Gosens 2014"/>
    <x v="2"/>
  </r>
  <r>
    <x v="4"/>
    <x v="1"/>
    <s v="NM-211 (Ceria Dry)"/>
    <s v="90 days"/>
    <s v="NA"/>
    <s v="NA"/>
    <s v="NA"/>
    <s v="CeO2 Dossier (NM-211) 0"/>
    <x v="2"/>
  </r>
  <r>
    <x v="4"/>
    <x v="1"/>
    <s v="NM-211(Nanograin Ceria)"/>
    <s v="90 days"/>
    <s v="NA"/>
    <s v="NA"/>
    <s v="NA"/>
    <s v="CeO2 Dossier (NM-212) 0"/>
    <x v="2"/>
  </r>
  <r>
    <x v="4"/>
    <x v="1"/>
    <s v="NM-212"/>
    <s v="28 days"/>
    <s v="Rat"/>
    <s v="Wistar"/>
    <s v="M"/>
    <s v="Gosens 2014"/>
    <x v="2"/>
  </r>
  <r>
    <x v="4"/>
    <x v="1"/>
    <s v="NM-212"/>
    <s v="28 days"/>
    <s v="Rat"/>
    <s v="Wistar"/>
    <s v="F"/>
    <s v="Gosens 2014"/>
    <x v="2"/>
  </r>
  <r>
    <x v="5"/>
    <x v="0"/>
    <s v="CoCl2"/>
    <s v="0.5 mg/m3 for 4 months, 5 days/week, 6 hr/day"/>
    <s v="Rabbit"/>
    <s v="NA"/>
    <s v="NA"/>
    <s v="Johansson 1992, Rabbit"/>
    <x v="0"/>
  </r>
  <r>
    <x v="5"/>
    <x v="0"/>
    <s v="CoCl2"/>
    <s v="0.5 mg/m3 for 4 months, 5 days/week, 6 hr/day"/>
    <s v="Rabbit"/>
    <s v="NA"/>
    <s v="NA"/>
    <s v="Johansson 1991, Rabbit"/>
    <x v="0"/>
  </r>
  <r>
    <x v="6"/>
    <x v="1"/>
    <s v="Nanosized gold"/>
    <s v="90 days"/>
    <s v="NA"/>
    <s v="NA"/>
    <s v="NA"/>
    <s v="Sung, J.H. et al. 2011"/>
    <x v="1"/>
  </r>
  <r>
    <x v="7"/>
    <x v="0"/>
    <s v="IO_100"/>
    <s v="4 (6h/d, 5d/w, 4wks) weeks"/>
    <s v="Rat"/>
    <s v="Sprague Dawley"/>
    <s v="Male"/>
    <s v="Lim_2014"/>
    <x v="2"/>
  </r>
  <r>
    <x v="7"/>
    <x v="0"/>
    <s v="IO_4000"/>
    <s v="4 (6h/d, 5d/w, 4wks) weeks"/>
    <s v="Rat"/>
    <s v="Sprague Dawley"/>
    <s v="Male"/>
    <s v="Lim_2014"/>
    <x v="2"/>
  </r>
  <r>
    <x v="7"/>
    <x v="1"/>
    <s v="ITO"/>
    <s v="4 (6h/d, 5d/w, 4wks) weeks"/>
    <s v="Rat"/>
    <s v="Sprague Dawley"/>
    <s v="Male"/>
    <s v="Lim_2014"/>
    <x v="2"/>
  </r>
  <r>
    <x v="8"/>
    <x v="0"/>
    <s v="Fe(CO)5 Carbonyl iron powder (metallic iron; particle size range 0.2â€“2.0 mm)"/>
    <s v="5, 50 and 250 mg/m3 for 4 weeks 6 h/day 5 days/week"/>
    <s v="Rat"/>
    <s v="NA"/>
    <s v="NA"/>
    <s v="Warheit 1997, Rat"/>
    <x v="3"/>
  </r>
  <r>
    <x v="8"/>
    <x v="0"/>
    <s v="Fe3O4"/>
    <s v="13 weeks"/>
    <s v="NA"/>
    <s v="Winstar HsdCpb:WU (SPF)"/>
    <s v="female"/>
    <s v="Jurgen Pauluhn, 2010"/>
    <x v="0"/>
  </r>
  <r>
    <x v="8"/>
    <x v="0"/>
    <s v="Fe3O4"/>
    <s v="NA"/>
    <s v="Rat"/>
    <s v="Winstar"/>
    <s v="Male"/>
    <s v="Jurgen Pauluhn, 2010"/>
    <x v="2"/>
  </r>
  <r>
    <x v="8"/>
    <x v="0"/>
    <s v="Fe3O4  Magnetite"/>
    <s v="NA"/>
    <s v="Rat"/>
    <s v="Winstar"/>
    <s v="Male"/>
    <s v="Jurgen Pauluhn, 2011"/>
    <x v="1"/>
  </r>
  <r>
    <x v="8"/>
    <x v="0"/>
    <s v="Fe3O4 Ferroxide black 88p"/>
    <s v="5, 15, or 50 mg/m3 for 13 weeks, 6 h/day for 5 days"/>
    <s v="Rat"/>
    <s v="NA"/>
    <s v="NA"/>
    <s v="Pauluhn 2009, Rat"/>
    <x v="3"/>
  </r>
  <r>
    <x v="8"/>
    <x v="0"/>
    <s v="FeCO3 Siderite"/>
    <s v="NA"/>
    <s v="Rat"/>
    <s v="Winstar"/>
    <s v="Male"/>
    <s v="Jurgen Pauluhn, 2011"/>
    <x v="1"/>
  </r>
  <r>
    <x v="8"/>
    <x v="1"/>
    <s v="Fe2O3 NPs"/>
    <s v="3 (4h/d, 5d/w) months"/>
    <s v="Rat"/>
    <s v="Outbred white"/>
    <s v="female"/>
    <s v="Sutunkova_2016"/>
    <x v="2"/>
  </r>
  <r>
    <x v="9"/>
    <x v="0"/>
    <s v="NiCl2"/>
    <s v="0.6 mg/m3 for 4 months, 5 days/week, 6 hr/day"/>
    <s v="Rabbit"/>
    <s v="NA"/>
    <s v="NA"/>
    <s v="Johansson 1992 Rabbit"/>
    <x v="2"/>
  </r>
  <r>
    <x v="9"/>
    <x v="1"/>
    <s v="NiO"/>
    <s v="0.23 mg/m3 4h/day 5 days/week for up to 10 months"/>
    <s v="Rat"/>
    <s v="NA"/>
    <s v="NA"/>
    <s v="Sutunkova 2019, Rat"/>
    <x v="1"/>
  </r>
  <r>
    <x v="9"/>
    <x v="1"/>
    <s v="NiO"/>
    <s v="0.0024 mg/m3 4h/day 5 days/week for 6 months (also 4 weeks and 3 months but same results on neutrophils and genotoxicity)"/>
    <s v="Rat"/>
    <s v="NA"/>
    <s v="NA"/>
    <s v="Katsnelson 2021, Rat"/>
    <x v="1"/>
  </r>
  <r>
    <x v="10"/>
    <x v="0"/>
    <s v="Amorphous"/>
    <s v="6.5 weeks"/>
    <s v="NA"/>
    <s v="Fischer 344"/>
    <s v="Male"/>
    <s v="Carl J. Johnston, 2000"/>
    <x v="0"/>
  </r>
  <r>
    <x v="10"/>
    <x v="0"/>
    <s v="Amorphous"/>
    <s v="13 weeks"/>
    <s v="NA"/>
    <s v="Fischer 344"/>
    <s v="Male"/>
    <s v="Carl J. Johnston, 2000"/>
    <x v="3"/>
  </r>
  <r>
    <x v="10"/>
    <x v="0"/>
    <s v="Cristobalite"/>
    <s v="8 weeks"/>
    <s v="NA"/>
    <s v="Fischer 344"/>
    <s v="Male"/>
    <s v="Yvonne Janssen, 1994"/>
    <x v="2"/>
  </r>
  <r>
    <x v="10"/>
    <x v="0"/>
    <s v="Cristobalite"/>
    <s v="12 weeks"/>
    <s v="NA"/>
    <s v="Fischer 344"/>
    <s v="Male"/>
    <s v="Yvonne Janssen, 1994"/>
    <x v="2"/>
  </r>
  <r>
    <x v="10"/>
    <x v="0"/>
    <s v="Crystalline"/>
    <s v="6.5 weeks"/>
    <s v="NA"/>
    <s v="Fischer 344"/>
    <s v="Male"/>
    <s v="Carl J. Johnston, 2000"/>
    <x v="2"/>
  </r>
  <r>
    <x v="10"/>
    <x v="0"/>
    <s v="Crystalline"/>
    <s v="13 weeks"/>
    <s v="NA"/>
    <s v="Fischer 344"/>
    <s v="Male"/>
    <s v="Carl J. Johnston, 2000"/>
    <x v="2"/>
  </r>
  <r>
    <x v="10"/>
    <x v="0"/>
    <s v="Crystalline silica Min-U-sil 5 silica"/>
    <s v="15 mg/m3 6h/day 5 days/week for 3, 6 or 12 weeks"/>
    <s v="Rat"/>
    <s v="NA"/>
    <s v="NA"/>
    <s v="Umbright 2017, Rat"/>
    <x v="0"/>
  </r>
  <r>
    <x v="10"/>
    <x v="0"/>
    <s v="Silica Crystalline"/>
    <s v="30 days"/>
    <s v="Rat"/>
    <s v="F344"/>
    <s v="M"/>
    <s v="Porter 2001"/>
    <x v="0"/>
  </r>
  <r>
    <x v="10"/>
    <x v="0"/>
    <s v="Silica Crystalline"/>
    <s v="40 days"/>
    <s v="Rat"/>
    <s v="F344"/>
    <s v="M"/>
    <s v="Porter 2004"/>
    <x v="0"/>
  </r>
  <r>
    <x v="10"/>
    <x v="1"/>
    <s v="NM-201_Sipernat 22S"/>
    <s v="28 days"/>
    <s v="NA"/>
    <s v="NA"/>
    <s v="NA"/>
    <s v="Reuzel, P.G. et al. 1991"/>
    <x v="0"/>
  </r>
  <r>
    <x v="10"/>
    <x v="1"/>
    <s v="NM-203_Aerosil 200"/>
    <s v="28 days"/>
    <s v="NA"/>
    <s v="NA"/>
    <s v="NA"/>
    <s v="Reuzel, P.G. et al. 1991"/>
    <x v="0"/>
  </r>
  <r>
    <x v="10"/>
    <x v="1"/>
    <s v="SiNPs"/>
    <s v="4 (6h/d, 5d/w) weeks"/>
    <s v="Rat"/>
    <s v="Sprague Dawley"/>
    <s v="Male"/>
    <s v="Shin_2017"/>
    <x v="0"/>
  </r>
  <r>
    <x v="10"/>
    <x v="1"/>
    <s v="SiO2 (Aerosil R 974)"/>
    <s v="90 days"/>
    <s v="NA"/>
    <s v="NA"/>
    <s v="NA"/>
    <s v="Reuzel, P.G. et al. 1991"/>
    <x v="0"/>
  </r>
  <r>
    <x v="11"/>
    <x v="1"/>
    <s v="Nanosized silver"/>
    <s v="90 days"/>
    <s v="NA"/>
    <s v="NA"/>
    <s v="NA"/>
    <s v="Ji, H.J. et al. 2007"/>
    <x v="1"/>
  </r>
  <r>
    <x v="11"/>
    <x v="1"/>
    <s v="Silver nanoparticles"/>
    <s v="12w"/>
    <s v="NA"/>
    <s v="NA"/>
    <s v="M"/>
    <s v="Song 2013"/>
    <x v="1"/>
  </r>
  <r>
    <x v="11"/>
    <x v="1"/>
    <s v="Silver nanoparticles"/>
    <s v="12w"/>
    <s v="NA"/>
    <s v="NA"/>
    <s v="F"/>
    <s v="Song 2013"/>
    <x v="2"/>
  </r>
  <r>
    <x v="11"/>
    <x v="1"/>
    <s v="Silver nanoparticles"/>
    <s v="90d"/>
    <s v="NA"/>
    <s v="NA"/>
    <s v="M"/>
    <s v="Sung 2009"/>
    <x v="2"/>
  </r>
  <r>
    <x v="11"/>
    <x v="1"/>
    <s v="Synthesised by authors"/>
    <s v="0.7x10(6) particles/cm3, 1.4x10(6), or 2.9x10(6) for 6 h/day for 90 days = 0,05 mg/m3   0,13 mg/m3  and 0,5 mg/m3 for 6h/day 5 days per week for 13 weeks"/>
    <s v="Rat"/>
    <s v="NA"/>
    <s v="NA"/>
    <s v="Sung 2008, Rat"/>
    <x v="0"/>
  </r>
  <r>
    <x v="12"/>
    <x v="0"/>
    <s v="TiO2 Fine"/>
    <s v="13 weeks"/>
    <s v="Mouse"/>
    <s v="B3C3F1/CrlBR"/>
    <s v="F"/>
    <s v="Bermudez 2002"/>
    <x v="3"/>
  </r>
  <r>
    <x v="12"/>
    <x v="0"/>
    <s v="TiO2 Fine"/>
    <s v="13 weeks"/>
    <s v="Rat"/>
    <s v="F344"/>
    <s v="F"/>
    <s v="Bermudez 2002"/>
    <x v="3"/>
  </r>
  <r>
    <x v="12"/>
    <x v="0"/>
    <s v="TiO2 Fine"/>
    <s v="13 weeks"/>
    <s v="Hamster"/>
    <s v="Syrian"/>
    <s v="F"/>
    <s v="Bermudez 2002"/>
    <x v="3"/>
  </r>
  <r>
    <x v="12"/>
    <x v="0"/>
    <s v="fTiO2"/>
    <s v="8 weeks"/>
    <s v="NA"/>
    <s v="Fischer 344"/>
    <s v="Male"/>
    <s v="Yvonne Janssen, 1994"/>
    <x v="3"/>
  </r>
  <r>
    <x v="12"/>
    <x v="0"/>
    <s v="fTiO2"/>
    <s v="12 weeks"/>
    <s v="NA"/>
    <s v="Fischer 344"/>
    <s v="Male"/>
    <s v="Yvonne Janssen, 1994"/>
    <x v="0"/>
  </r>
  <r>
    <x v="12"/>
    <x v="1"/>
    <s v="NM-103 (UV TITAN M212)"/>
    <s v="32(m)/33(f) days"/>
    <s v="NA"/>
    <s v="NA"/>
    <s v="NA"/>
    <s v="Creutzenberg, O. 2013"/>
    <x v="0"/>
  </r>
  <r>
    <x v="12"/>
    <x v="1"/>
    <s v="NM-104 (UV TITAN M262)"/>
    <s v="28 days"/>
    <s v="NA"/>
    <s v="NA"/>
    <s v="NA"/>
    <s v="Creutzenberg, O. 2013"/>
    <x v="0"/>
  </r>
  <r>
    <x v="12"/>
    <x v="1"/>
    <s v="NM-105 (P25)"/>
    <s v="30 days"/>
    <s v="NA"/>
    <s v="NA"/>
    <s v="NA"/>
    <s v="Creutzenberg, O. 2013"/>
    <x v="0"/>
  </r>
  <r>
    <x v="12"/>
    <x v="1"/>
    <s v="P25"/>
    <s v="13.5 months"/>
    <s v="NA"/>
    <s v="NA"/>
    <s v="NA"/>
    <s v="Heinrich, U. et al. 1995"/>
    <x v="0"/>
  </r>
  <r>
    <x v="12"/>
    <x v="1"/>
    <s v="P25"/>
    <s v="90 days"/>
    <s v="NA"/>
    <s v="NA"/>
    <s v="NA"/>
    <s v="OberdÃ¶rster, G. et al. 1994"/>
    <x v="0"/>
  </r>
  <r>
    <x v="12"/>
    <x v="1"/>
    <s v="P25"/>
    <s v="28 days"/>
    <s v="NA"/>
    <s v="NA"/>
    <s v="NA"/>
    <s v="Heinrich, U. et al. 1995"/>
    <x v="0"/>
  </r>
  <r>
    <x v="12"/>
    <x v="1"/>
    <s v="TiO2 Anatase"/>
    <s v="6.3, 12.5, 25 and 50 mg/m3 for 6h/day, 5 days/week for 13 weeks"/>
    <s v="Rat"/>
    <s v="NA"/>
    <s v="NA"/>
    <s v="Yamano 2022 PFT, Rat"/>
    <x v="0"/>
  </r>
  <r>
    <x v="12"/>
    <x v="1"/>
    <s v="TiO2 Rutile"/>
    <s v="5, 50 and 250 mg/m3 for 4 weeks 6 h/day 5 days/week"/>
    <s v="Rat"/>
    <s v="NA"/>
    <s v="NA"/>
    <s v="Warheit 1997, Rat"/>
    <x v="3"/>
  </r>
  <r>
    <x v="12"/>
    <x v="1"/>
    <s v="TiO2 Ultrafine"/>
    <s v="13 weeks"/>
    <s v="Mouse"/>
    <s v="B3C3F1/CrlBR"/>
    <s v="F"/>
    <s v="Bermudez 2004"/>
    <x v="0"/>
  </r>
  <r>
    <x v="12"/>
    <x v="1"/>
    <s v="TiO2 Ultrafine"/>
    <s v="13 weeks"/>
    <s v="Rat"/>
    <s v="F344"/>
    <s v="F"/>
    <s v="Bermudez 2004"/>
    <x v="0"/>
  </r>
  <r>
    <x v="12"/>
    <x v="1"/>
    <s v="TiO2 Ultrafine"/>
    <s v="13 weeks"/>
    <s v="Hamster"/>
    <s v="Syrian"/>
    <s v="F"/>
    <s v="Bermudez 2004"/>
    <x v="3"/>
  </r>
  <r>
    <x v="12"/>
    <x v="1"/>
    <s v="ufTiO2"/>
    <s v="8 weeks"/>
    <s v="NA"/>
    <s v="Fischer 344"/>
    <s v="Male"/>
    <s v="Yvonne Janssen, 1994"/>
    <x v="0"/>
  </r>
  <r>
    <x v="12"/>
    <x v="1"/>
    <s v="ufTiO2"/>
    <s v="12 weeks"/>
    <s v="NA"/>
    <s v="Fischer 344"/>
    <s v="Male"/>
    <s v="Yvonne Janssen, 1994"/>
    <x v="0"/>
  </r>
  <r>
    <x v="13"/>
    <x v="1"/>
    <s v="NM-111 Z-COTEÃ‚Â® HP1"/>
    <s v="28 days"/>
    <s v="NA"/>
    <s v="NA"/>
    <s v="NA"/>
    <s v="Zn Dossier (NM-111) 0"/>
    <x v="0"/>
  </r>
  <r>
    <x v="13"/>
    <x v="1"/>
    <s v="ZnO NPs"/>
    <s v="13 (4h/day) weeks"/>
    <s v="Mouse"/>
    <s v="C57BL/6"/>
    <s v="Male"/>
    <s v="Adamcakova-Dodd_2014"/>
    <x v="3"/>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2">
  <r>
    <n v="1"/>
    <m/>
    <s v="PoDs for Inh Studies from 2017 paper"/>
    <m/>
    <m/>
    <x v="0"/>
    <s v="Y"/>
    <x v="0"/>
    <s v="TiO2 Fine"/>
    <s v="Micro"/>
    <s v="13 weeks"/>
    <s v="13 weeks"/>
    <s v="Lung"/>
    <s v="PMN%"/>
    <x v="0"/>
    <s v="B3C3F1/CrlBR"/>
    <x v="0"/>
    <n v="10"/>
    <n v="50"/>
    <s v="not modeled"/>
    <s v="not modeled"/>
    <s v="mg/m3"/>
    <s v="N"/>
    <s v="N"/>
    <s v="N"/>
    <s v="N"/>
    <s v="Units conversion needed"/>
    <m/>
    <n v="10000"/>
    <m/>
    <m/>
    <s v="band B"/>
    <m/>
    <x v="0"/>
    <x v="0"/>
    <s v="Y"/>
    <m/>
    <x v="0"/>
  </r>
  <r>
    <n v="2"/>
    <m/>
    <s v="PoDs for Inh Studies from 2017 paper"/>
    <m/>
    <m/>
    <x v="0"/>
    <s v="Y"/>
    <x v="0"/>
    <s v="TiO2 Fine"/>
    <s v="Micro"/>
    <s v="13 weeks"/>
    <s v="13 weeks"/>
    <s v="Lung"/>
    <s v="PMN%"/>
    <x v="1"/>
    <s v="F344"/>
    <x v="0"/>
    <s v="na"/>
    <n v="10"/>
    <n v="10.976851851206535"/>
    <n v="10.43258377363712"/>
    <s v="mg/m3"/>
    <s v="N"/>
    <s v="N"/>
    <s v="N"/>
    <s v="N"/>
    <s v="Units conversion needed"/>
    <n v="10432.58377363712"/>
    <m/>
    <m/>
    <s v="band B"/>
    <m/>
    <m/>
    <x v="0"/>
    <x v="0"/>
    <s v="Y"/>
    <m/>
    <x v="0"/>
  </r>
  <r>
    <n v="3"/>
    <s v="Y"/>
    <s v="PoDs for Inh Studies from 2017 paper"/>
    <m/>
    <m/>
    <x v="0"/>
    <s v="Y"/>
    <x v="0"/>
    <s v="TiO2 Fine"/>
    <s v="Micro"/>
    <s v="13 weeks"/>
    <s v="13 weeks"/>
    <s v="Lung"/>
    <s v="PMN%"/>
    <x v="2"/>
    <s v="Syrian"/>
    <x v="0"/>
    <n v="10"/>
    <n v="50"/>
    <s v="not modeled"/>
    <s v="not modeled"/>
    <s v="mg/m3"/>
    <s v="N"/>
    <s v="N"/>
    <s v="N"/>
    <s v="N"/>
    <s v="Units conversion needed"/>
    <m/>
    <n v="10000"/>
    <m/>
    <m/>
    <s v="band B"/>
    <m/>
    <x v="0"/>
    <x v="0"/>
    <m/>
    <m/>
    <x v="0"/>
  </r>
  <r>
    <n v="4"/>
    <m/>
    <s v="PoDs for Inh Studies from 2017 paper"/>
    <m/>
    <m/>
    <x v="1"/>
    <s v="Y"/>
    <x v="0"/>
    <s v="TiO2 Ultrafine"/>
    <s v="Nano"/>
    <s v="13 weeks"/>
    <s v="13 weeks"/>
    <s v="Lung"/>
    <s v="PMN%"/>
    <x v="0"/>
    <s v="B3C3F1/CrlBR"/>
    <x v="0"/>
    <n v="2"/>
    <n v="10"/>
    <s v="not modeled"/>
    <s v="not modeled"/>
    <s v="mg/m3"/>
    <s v="N"/>
    <s v="N"/>
    <s v="N"/>
    <s v="N"/>
    <s v="Units conversion needed"/>
    <m/>
    <n v="2000"/>
    <m/>
    <m/>
    <s v="band C"/>
    <m/>
    <x v="1"/>
    <x v="0"/>
    <s v="Y"/>
    <m/>
    <x v="0"/>
  </r>
  <r>
    <n v="5"/>
    <m/>
    <s v="PoDs for Inh Studies from 2017 paper"/>
    <m/>
    <m/>
    <x v="1"/>
    <s v="Y"/>
    <x v="0"/>
    <s v="TiO2 Ultrafine"/>
    <s v="Nano"/>
    <s v="13 weeks"/>
    <s v="13 weeks"/>
    <s v="Lung"/>
    <s v="PMN%"/>
    <x v="1"/>
    <s v="F344"/>
    <x v="0"/>
    <n v="0.5"/>
    <n v="2"/>
    <n v="1.6488349515820884"/>
    <n v="1.3680873787451382"/>
    <s v="mg/m3"/>
    <s v="N"/>
    <s v="N"/>
    <s v="N"/>
    <s v="N"/>
    <s v="Units conversion needed"/>
    <n v="1368.0873787451383"/>
    <n v="500"/>
    <m/>
    <s v="band C"/>
    <s v="band C"/>
    <m/>
    <x v="1"/>
    <x v="0"/>
    <s v="Y"/>
    <m/>
    <x v="0"/>
  </r>
  <r>
    <n v="6"/>
    <s v="Y"/>
    <s v="PoDs for Inh Studies from 2017 paper"/>
    <m/>
    <m/>
    <x v="1"/>
    <s v="Y"/>
    <x v="0"/>
    <s v="TiO2 Ultrafine"/>
    <s v="Nano"/>
    <s v="13 weeks"/>
    <s v="13 weeks"/>
    <s v="Lung"/>
    <s v="PMN%"/>
    <x v="2"/>
    <s v="Syrian"/>
    <x v="0"/>
    <n v="10"/>
    <s v="na"/>
    <s v="not modeled"/>
    <s v="not modeled"/>
    <s v="mg/m3"/>
    <s v="N"/>
    <s v="N"/>
    <s v="N"/>
    <s v="N"/>
    <s v="Units conversion needed"/>
    <m/>
    <n v="10000"/>
    <m/>
    <m/>
    <s v="band B"/>
    <m/>
    <x v="0"/>
    <x v="0"/>
    <m/>
    <m/>
    <x v="0"/>
  </r>
  <r>
    <n v="7"/>
    <s v="Y"/>
    <s v="PoDs for Inh Studies from 2017 paper"/>
    <m/>
    <m/>
    <x v="2"/>
    <s v="Y"/>
    <x v="1"/>
    <s v="Silica Crystalline"/>
    <s v="Micro"/>
    <s v="5 days"/>
    <s v="5 days"/>
    <s v="Lung"/>
    <s v="PMN%"/>
    <x v="1"/>
    <s v="F344"/>
    <x v="1"/>
    <s v="na"/>
    <n v="15"/>
    <s v="not modeled"/>
    <s v="not modeled"/>
    <s v="mg/m3"/>
    <s v="Y"/>
    <s v="Y"/>
    <s v="Y"/>
    <s v="N"/>
    <s v="Duration is too short"/>
    <m/>
    <m/>
    <m/>
    <m/>
    <m/>
    <m/>
    <x v="2"/>
    <x v="1"/>
    <m/>
    <m/>
    <x v="0"/>
  </r>
  <r>
    <n v="8"/>
    <s v="Y"/>
    <s v="PoDs for Inh Studies from 2017 paper"/>
    <m/>
    <m/>
    <x v="2"/>
    <s v="Y"/>
    <x v="1"/>
    <s v="Silica Crystalline"/>
    <s v="Micro"/>
    <s v="10 days"/>
    <s v="10 days"/>
    <s v="Lung"/>
    <s v="PMN%"/>
    <x v="1"/>
    <s v="F344"/>
    <x v="1"/>
    <s v="na"/>
    <n v="15"/>
    <s v="not modeled"/>
    <s v="not modeled"/>
    <s v="mg/m3"/>
    <s v="Y"/>
    <s v="Y"/>
    <s v="Y"/>
    <s v="N"/>
    <s v="Duration is too short"/>
    <m/>
    <m/>
    <m/>
    <m/>
    <m/>
    <m/>
    <x v="2"/>
    <x v="1"/>
    <m/>
    <m/>
    <x v="0"/>
  </r>
  <r>
    <n v="9"/>
    <s v="Y"/>
    <s v="PoDs for Inh Studies from 2017 paper"/>
    <m/>
    <m/>
    <x v="2"/>
    <s v="Y"/>
    <x v="1"/>
    <s v="Silica Crystalline"/>
    <s v="Micro"/>
    <s v="16 days"/>
    <s v="16 days"/>
    <s v="Lung"/>
    <s v="PMN%"/>
    <x v="1"/>
    <s v="F344"/>
    <x v="1"/>
    <s v="na"/>
    <n v="15"/>
    <s v="not modeled"/>
    <s v="not modeled"/>
    <s v="mg/m3"/>
    <s v="Y"/>
    <s v="Y"/>
    <s v="Y"/>
    <s v="N"/>
    <s v="Duration is too short"/>
    <m/>
    <m/>
    <m/>
    <m/>
    <m/>
    <m/>
    <x v="2"/>
    <x v="1"/>
    <m/>
    <m/>
    <x v="0"/>
  </r>
  <r>
    <n v="10"/>
    <s v="Y"/>
    <s v="PoDs for Inh Studies from 2017 paper"/>
    <m/>
    <m/>
    <x v="2"/>
    <s v="Y"/>
    <x v="1"/>
    <s v="Silica Crystalline"/>
    <s v="Micro"/>
    <s v="20 days"/>
    <s v="20 days"/>
    <s v="Lung"/>
    <s v="PMN%"/>
    <x v="1"/>
    <s v="F344"/>
    <x v="1"/>
    <s v="na"/>
    <n v="15"/>
    <s v="not modeled"/>
    <s v="not modeled"/>
    <s v="mg/m3"/>
    <s v="Y"/>
    <s v="Y"/>
    <s v="Y"/>
    <s v="N"/>
    <s v="Duration is too short"/>
    <m/>
    <m/>
    <m/>
    <m/>
    <m/>
    <m/>
    <x v="2"/>
    <x v="1"/>
    <m/>
    <m/>
    <x v="0"/>
  </r>
  <r>
    <n v="11"/>
    <m/>
    <s v="PoDs for Inh Studies from 2017 paper"/>
    <m/>
    <m/>
    <x v="2"/>
    <s v="Y"/>
    <x v="1"/>
    <s v="Silica Crystalline"/>
    <s v="Micro"/>
    <s v="30 days"/>
    <s v="30 days"/>
    <s v="Lung"/>
    <s v="PMN%"/>
    <x v="1"/>
    <s v="F344"/>
    <x v="1"/>
    <s v="na"/>
    <n v="15"/>
    <s v="not modeled"/>
    <s v="not modeled"/>
    <s v="mg/m3"/>
    <s v="N"/>
    <s v="Y"/>
    <s v="Y"/>
    <s v="N"/>
    <s v="Divide LOAEL by 10; Divide NOAEL or BMDL by 3; Units conversion needed"/>
    <m/>
    <m/>
    <n v="500"/>
    <m/>
    <m/>
    <s v="band C"/>
    <x v="1"/>
    <x v="0"/>
    <s v="Y"/>
    <m/>
    <x v="0"/>
  </r>
  <r>
    <n v="12"/>
    <s v="Y"/>
    <s v="PoDs for Inh Studies from 2017 paper"/>
    <m/>
    <m/>
    <x v="2"/>
    <s v="Y"/>
    <x v="1"/>
    <s v="Silica Crystalline"/>
    <s v="Micro"/>
    <s v="41 days"/>
    <s v="41 days"/>
    <s v="Lung"/>
    <s v="PMN%"/>
    <x v="1"/>
    <s v="F344"/>
    <x v="1"/>
    <s v="na"/>
    <n v="15"/>
    <s v="not modeled"/>
    <s v="not modeled"/>
    <s v="mg/m3"/>
    <s v="N"/>
    <s v="Y"/>
    <s v="Y"/>
    <s v="N"/>
    <s v="Divide LOAEL by 10; Divide NOAEL or BMDL by 3; Units conversion needed"/>
    <m/>
    <m/>
    <n v="500"/>
    <m/>
    <m/>
    <s v="band C"/>
    <x v="1"/>
    <x v="0"/>
    <m/>
    <m/>
    <x v="0"/>
  </r>
  <r>
    <n v="13"/>
    <s v="Y"/>
    <s v="PoDs for Inh Studies from 2017 paper"/>
    <m/>
    <m/>
    <x v="2"/>
    <s v="Y"/>
    <x v="1"/>
    <s v="Silica Crystalline"/>
    <s v="Micro"/>
    <s v="79 days"/>
    <s v="79 days"/>
    <s v="Lung"/>
    <s v="PMN%"/>
    <x v="1"/>
    <s v="F344"/>
    <x v="1"/>
    <s v="na"/>
    <n v="15"/>
    <s v="not modeled"/>
    <s v="not modeled"/>
    <s v="mg/m3"/>
    <s v="N"/>
    <s v="Y"/>
    <s v="Y"/>
    <s v="N"/>
    <s v="Divide LOAEL by 10; Divide NOAEL or BMDL by 3; Units conversion needed"/>
    <m/>
    <m/>
    <n v="500"/>
    <m/>
    <m/>
    <s v="band C"/>
    <x v="1"/>
    <x v="0"/>
    <m/>
    <m/>
    <x v="0"/>
  </r>
  <r>
    <n v="14"/>
    <s v="Y"/>
    <s v="PoDs for Inh Studies from 2017 paper"/>
    <m/>
    <m/>
    <x v="2"/>
    <s v="Y"/>
    <x v="1"/>
    <s v="Silica Crystalline"/>
    <s v="Micro"/>
    <s v="116 days"/>
    <s v="116 days"/>
    <s v="Lung"/>
    <s v="PMN%"/>
    <x v="1"/>
    <s v="F344"/>
    <x v="1"/>
    <s v="na"/>
    <n v="15"/>
    <s v="not modeled"/>
    <s v="not modeled"/>
    <s v="mg/m3"/>
    <s v="N"/>
    <s v="N"/>
    <s v="Y"/>
    <s v="N"/>
    <s v="Divide LOAEL by 10; Units conversion needed"/>
    <m/>
    <m/>
    <n v="1500"/>
    <m/>
    <m/>
    <s v="band C"/>
    <x v="1"/>
    <x v="0"/>
    <m/>
    <m/>
    <x v="0"/>
  </r>
  <r>
    <n v="15"/>
    <s v="Y"/>
    <s v="PoDs for Inh Studies from 2017 paper"/>
    <m/>
    <m/>
    <x v="3"/>
    <s v="Y"/>
    <x v="1"/>
    <s v="Silica Crystalline"/>
    <s v="Micro"/>
    <s v="20 days"/>
    <s v="20 days"/>
    <s v="Lung"/>
    <s v="PMN%"/>
    <x v="1"/>
    <s v="F344"/>
    <x v="1"/>
    <s v="na"/>
    <n v="15"/>
    <s v="not modeled"/>
    <s v="not modeled"/>
    <s v="mg/m3"/>
    <s v="Y"/>
    <s v="Y"/>
    <s v="Y"/>
    <s v="N"/>
    <s v="Duration is too short"/>
    <m/>
    <m/>
    <m/>
    <m/>
    <m/>
    <m/>
    <x v="2"/>
    <x v="1"/>
    <m/>
    <m/>
    <x v="0"/>
  </r>
  <r>
    <n v="16"/>
    <m/>
    <s v="PoDs for Inh Studies from 2017 paper"/>
    <m/>
    <m/>
    <x v="3"/>
    <s v="Y"/>
    <x v="1"/>
    <s v="Silica Crystalline"/>
    <s v="Micro"/>
    <s v="40 days"/>
    <s v="40 days"/>
    <s v="Lung"/>
    <s v="PMN%"/>
    <x v="1"/>
    <s v="F344"/>
    <x v="1"/>
    <s v="na"/>
    <n v="15"/>
    <s v="not modeled"/>
    <s v="not modeled"/>
    <s v="mg/m3"/>
    <s v="N"/>
    <s v="Y"/>
    <s v="Y"/>
    <s v="N"/>
    <s v="Divide LOAEL by 10; Divide NOAEL or BMDL by 3; Units conversion needed"/>
    <m/>
    <m/>
    <n v="500"/>
    <m/>
    <m/>
    <s v="band C"/>
    <x v="1"/>
    <x v="0"/>
    <s v="Y"/>
    <m/>
    <x v="0"/>
  </r>
  <r>
    <n v="17"/>
    <s v="Y"/>
    <s v="PoDs for Inh Studies from 2017 paper"/>
    <m/>
    <m/>
    <x v="3"/>
    <s v="Y"/>
    <x v="1"/>
    <s v="Silica Crystalline"/>
    <s v="Micro"/>
    <s v="60 days"/>
    <s v="60 days"/>
    <s v="Lung"/>
    <s v="PMN%"/>
    <x v="1"/>
    <s v="F344"/>
    <x v="1"/>
    <s v="a"/>
    <n v="15"/>
    <s v="not modeled"/>
    <s v="not modeled"/>
    <s v="mg/m3"/>
    <s v="N"/>
    <s v="Y"/>
    <s v="Y"/>
    <s v="N"/>
    <s v="Divide LOAEL by 10; Divide NOAEL or BMDL by 3; Units conversion needed"/>
    <m/>
    <m/>
    <n v="500"/>
    <m/>
    <m/>
    <s v="band C"/>
    <x v="1"/>
    <x v="0"/>
    <m/>
    <m/>
    <x v="0"/>
  </r>
  <r>
    <n v="18"/>
    <s v="Y"/>
    <s v="NanoSilver PoDs"/>
    <m/>
    <m/>
    <x v="4"/>
    <m/>
    <x v="2"/>
    <s v="Silver nanoparticles"/>
    <s v="Nano"/>
    <s v="90d"/>
    <s v="90 days"/>
    <s v="Liver"/>
    <s v="Bile duct hyperplasia"/>
    <x v="1"/>
    <s v="Sprague-Dawley"/>
    <x v="1"/>
    <n v="133"/>
    <n v="515"/>
    <n v="155.80000000000001"/>
    <n v="92.5"/>
    <s v="ug/m3"/>
    <m/>
    <s v="N"/>
    <s v="N"/>
    <s v="Y"/>
    <s v="No adjustments needed"/>
    <n v="92.5"/>
    <n v="133"/>
    <s v="na"/>
    <s v="band D"/>
    <s v="band D"/>
    <s v="na"/>
    <x v="3"/>
    <x v="0"/>
    <m/>
    <m/>
    <x v="1"/>
  </r>
  <r>
    <n v="19"/>
    <s v="Y"/>
    <s v="NanoSilver PoDs"/>
    <m/>
    <m/>
    <x v="4"/>
    <m/>
    <x v="2"/>
    <s v="Silver nanoparticles"/>
    <s v="Nano"/>
    <s v="90d"/>
    <s v="90 days"/>
    <s v="Liver"/>
    <s v="Bile duct hyperplasia"/>
    <x v="1"/>
    <s v="Sprague-Dawley"/>
    <x v="0"/>
    <n v="133"/>
    <n v="515"/>
    <n v="78.2"/>
    <n v="50.5"/>
    <s v="ug/m3"/>
    <m/>
    <s v="N"/>
    <s v="N"/>
    <s v="Y"/>
    <s v="No adjustments needed"/>
    <n v="50.5"/>
    <n v="133"/>
    <s v="na"/>
    <s v="band D"/>
    <s v="band D"/>
    <s v="na"/>
    <x v="3"/>
    <x v="0"/>
    <m/>
    <m/>
    <x v="1"/>
  </r>
  <r>
    <n v="20"/>
    <m/>
    <s v="NanoSilver PoDs"/>
    <m/>
    <m/>
    <x v="5"/>
    <m/>
    <x v="2"/>
    <s v="Silver nanoparticles"/>
    <s v="Nano"/>
    <s v="12w"/>
    <s v="12 weeks"/>
    <s v="Lung"/>
    <s v="Alveolar inflammation (minimal)"/>
    <x v="1"/>
    <s v="Sprague-Dawley"/>
    <x v="1"/>
    <n v="49"/>
    <m/>
    <n v="44.8"/>
    <n v="13.6"/>
    <s v="ug/m3"/>
    <m/>
    <s v="Y"/>
    <s v="N"/>
    <s v="Y"/>
    <s v="Divide NOAEL or BMDL by 3"/>
    <n v="4.5333333333333332"/>
    <n v="16.333333333333332"/>
    <s v="na"/>
    <s v="band E"/>
    <s v="band E"/>
    <s v="na"/>
    <x v="4"/>
    <x v="0"/>
    <s v="Y"/>
    <m/>
    <x v="0"/>
  </r>
  <r>
    <n v="21"/>
    <s v="Y"/>
    <s v="NanoSilver PoDs"/>
    <m/>
    <m/>
    <x v="4"/>
    <m/>
    <x v="2"/>
    <s v="Silver nanoparticles"/>
    <s v="Nano"/>
    <s v="90d"/>
    <s v="90 days"/>
    <s v="Liver"/>
    <s v="Bile duct hyperplasia"/>
    <x v="1"/>
    <s v="Sprague-Dawley"/>
    <x v="1"/>
    <n v="14"/>
    <m/>
    <n v="22.7"/>
    <n v="11.6"/>
    <s v="ng/g"/>
    <m/>
    <s v="N"/>
    <s v="N"/>
    <s v="N"/>
    <s v="Units conversion needed"/>
    <s v="na"/>
    <s v="na"/>
    <s v="na"/>
    <s v="na"/>
    <s v="na"/>
    <s v="na"/>
    <x v="5"/>
    <x v="1"/>
    <m/>
    <m/>
    <x v="1"/>
  </r>
  <r>
    <n v="22"/>
    <s v="Y"/>
    <s v="NanoSilver PoDs"/>
    <m/>
    <m/>
    <x v="4"/>
    <m/>
    <x v="2"/>
    <s v="Silver nanoparticles"/>
    <s v="Nano"/>
    <s v="90d"/>
    <s v="90 days"/>
    <s v="Liver"/>
    <s v="Bile duct hyperplasia"/>
    <x v="1"/>
    <s v="Sprague-Dawley"/>
    <x v="0"/>
    <n v="12"/>
    <m/>
    <n v="10.3"/>
    <n v="6.3"/>
    <s v="ng/g"/>
    <m/>
    <s v="N"/>
    <s v="N"/>
    <s v="N"/>
    <s v="Units conversion needed"/>
    <s v="na"/>
    <s v="na"/>
    <s v="na"/>
    <s v="na"/>
    <s v="na"/>
    <s v="na"/>
    <x v="5"/>
    <x v="1"/>
    <m/>
    <m/>
    <x v="1"/>
  </r>
  <r>
    <n v="23"/>
    <s v="Y"/>
    <s v="NanoSilver PoDs"/>
    <m/>
    <m/>
    <x v="5"/>
    <m/>
    <x v="2"/>
    <s v="Silver nanoparticles"/>
    <s v="Nano"/>
    <s v="12w"/>
    <s v="12 weeks"/>
    <s v="Lung"/>
    <s v="Alveolar inflammation (minimal)"/>
    <x v="1"/>
    <s v="Sprague-Dawley"/>
    <x v="1"/>
    <n v="81"/>
    <m/>
    <n v="145.80000000000001"/>
    <n v="33"/>
    <s v="ng/g"/>
    <m/>
    <s v="Y"/>
    <s v="N"/>
    <s v="N"/>
    <s v="Units conversion needed"/>
    <s v="na"/>
    <s v="na"/>
    <s v="na"/>
    <s v="na"/>
    <s v="na"/>
    <s v="na"/>
    <x v="5"/>
    <x v="1"/>
    <m/>
    <m/>
    <x v="0"/>
  </r>
  <r>
    <n v="24"/>
    <s v="Y"/>
    <s v="NanoSilver PoDs"/>
    <m/>
    <m/>
    <x v="6"/>
    <s v="Y"/>
    <x v="2"/>
    <s v="Silver nanoparticles"/>
    <s v="Nano"/>
    <m/>
    <s v="12 and 13 weeks"/>
    <s v="Lung"/>
    <s v="Chronic alveolar inflammation (minimal)"/>
    <x v="1"/>
    <s v="Sprague-Dawley"/>
    <x v="2"/>
    <m/>
    <m/>
    <n v="124.9"/>
    <n v="62.8"/>
    <s v="ug/m3"/>
    <m/>
    <m/>
    <s v="N"/>
    <s v="Y"/>
    <s v="Uses pooled data of differing exposure durations; Divide NOAEL or BMDL by 3"/>
    <n v="20.933333333333334"/>
    <s v="na"/>
    <s v="na"/>
    <s v="band E"/>
    <s v="na"/>
    <s v="na"/>
    <x v="4"/>
    <x v="0"/>
    <m/>
    <m/>
    <x v="0"/>
  </r>
  <r>
    <n v="25"/>
    <s v="Y"/>
    <s v="NanoSilver PoDs"/>
    <m/>
    <m/>
    <x v="4"/>
    <m/>
    <x v="2"/>
    <s v="Silver nanoparticles"/>
    <s v="Nano"/>
    <s v="90d"/>
    <s v="90 days"/>
    <s v="Liver"/>
    <s v="Liver abnormality"/>
    <x v="1"/>
    <s v="Sprague-Dawley"/>
    <x v="1"/>
    <m/>
    <m/>
    <n v="111.1"/>
    <n v="57.3"/>
    <s v="ug/m3"/>
    <m/>
    <s v="N"/>
    <s v="N"/>
    <s v="Y"/>
    <s v="No adjustments needed"/>
    <n v="57.3"/>
    <s v="na"/>
    <s v="na"/>
    <s v="band D"/>
    <s v="na"/>
    <s v="na"/>
    <x v="3"/>
    <x v="0"/>
    <m/>
    <m/>
    <x v="1"/>
  </r>
  <r>
    <n v="26"/>
    <s v="Y"/>
    <s v="NanoSilver PoDs"/>
    <m/>
    <m/>
    <x v="4"/>
    <m/>
    <x v="2"/>
    <s v="Silver nanoparticles"/>
    <s v="Nano"/>
    <s v="90d"/>
    <s v="90 days"/>
    <s v="Liver"/>
    <s v="Liver abnormality"/>
    <x v="1"/>
    <s v="Sprague-Dawley"/>
    <x v="0"/>
    <m/>
    <m/>
    <n v="76.599999999999994"/>
    <n v="44.5"/>
    <s v="ug/m3"/>
    <m/>
    <s v="N"/>
    <s v="N"/>
    <s v="Y"/>
    <s v="No adjustments needed"/>
    <n v="44.5"/>
    <s v="na"/>
    <s v="na"/>
    <s v="band D"/>
    <s v="na"/>
    <s v="na"/>
    <x v="3"/>
    <x v="0"/>
    <m/>
    <m/>
    <x v="1"/>
  </r>
  <r>
    <n v="27"/>
    <m/>
    <s v="NanoSilver PoDs"/>
    <m/>
    <m/>
    <x v="5"/>
    <m/>
    <x v="2"/>
    <s v="Silver nanoparticles"/>
    <s v="Nano"/>
    <s v="12w"/>
    <s v="12 weeks"/>
    <s v="Lung"/>
    <s v="Chronic alveolar inflammation (minimal)"/>
    <x v="1"/>
    <s v="Sprague-Dawley"/>
    <x v="0"/>
    <n v="117"/>
    <m/>
    <m/>
    <m/>
    <s v="ug/m3"/>
    <m/>
    <s v="Y"/>
    <s v="N"/>
    <s v="Y"/>
    <s v="Divide NOAEL or BMDL by 3"/>
    <s v="na"/>
    <n v="39"/>
    <s v="na"/>
    <s v="na"/>
    <s v="band D"/>
    <s v="na"/>
    <x v="3"/>
    <x v="0"/>
    <s v="Y"/>
    <m/>
    <x v="0"/>
  </r>
  <r>
    <n v="28"/>
    <s v="Y"/>
    <s v="NanoSilver PoDs"/>
    <m/>
    <m/>
    <x v="5"/>
    <m/>
    <x v="2"/>
    <s v="Silver nanoparticles"/>
    <s v="Nano"/>
    <s v="12w"/>
    <s v="12 weeks"/>
    <s v="Lung"/>
    <s v="Chronic alveolar inflammation (minimal)"/>
    <x v="1"/>
    <s v="Sprague-Dawley"/>
    <x v="0"/>
    <n v="672"/>
    <m/>
    <m/>
    <m/>
    <s v="ng/g"/>
    <m/>
    <s v="Y"/>
    <s v="N"/>
    <s v="N"/>
    <s v="Divide NOAEL or BMDL by 3; Units conversion needed"/>
    <s v="na"/>
    <s v="na"/>
    <s v="na"/>
    <s v="na"/>
    <s v="na"/>
    <s v="na"/>
    <x v="5"/>
    <x v="1"/>
    <m/>
    <m/>
    <x v="0"/>
  </r>
  <r>
    <n v="29"/>
    <m/>
    <s v="NanoSilver PoDs"/>
    <m/>
    <m/>
    <x v="4"/>
    <s v="Y"/>
    <x v="2"/>
    <s v="Silver nanoparticles"/>
    <s v="Nano"/>
    <s v="90d"/>
    <s v="90 days"/>
    <s v="Lung"/>
    <s v="Chronic alveolar inflammation (minimal)"/>
    <x v="1"/>
    <s v="Sprague-Dawley"/>
    <x v="1"/>
    <n v="133"/>
    <m/>
    <m/>
    <m/>
    <s v="ug/m3"/>
    <m/>
    <s v="N"/>
    <s v="N"/>
    <s v="Y"/>
    <s v="No adjustments needed"/>
    <s v="na"/>
    <n v="133"/>
    <s v="na"/>
    <s v="na"/>
    <s v="band D"/>
    <s v="na"/>
    <x v="3"/>
    <x v="0"/>
    <s v="Y"/>
    <m/>
    <x v="0"/>
  </r>
  <r>
    <n v="30"/>
    <s v="Y"/>
    <s v="NanoSilver PoDs"/>
    <m/>
    <m/>
    <x v="4"/>
    <m/>
    <x v="2"/>
    <s v="Silver nanoparticles"/>
    <s v="Nano"/>
    <s v="90d"/>
    <s v="90 days"/>
    <s v="Lung"/>
    <s v="Chronic alveolar inflammation (minimal)"/>
    <x v="1"/>
    <s v="Sprague-Dawley"/>
    <x v="1"/>
    <n v="5450"/>
    <m/>
    <m/>
    <m/>
    <s v="ng/g"/>
    <m/>
    <s v="N"/>
    <s v="N"/>
    <s v="N"/>
    <s v="Units conversion needed"/>
    <s v="na"/>
    <s v="na"/>
    <s v="na"/>
    <s v="na"/>
    <s v="na"/>
    <s v="na"/>
    <x v="5"/>
    <x v="1"/>
    <m/>
    <m/>
    <x v="0"/>
  </r>
  <r>
    <n v="31"/>
    <s v="Y"/>
    <s v="NanoSilver PoDs"/>
    <m/>
    <m/>
    <x v="4"/>
    <m/>
    <x v="2"/>
    <s v="Silver nanoparticles"/>
    <s v="Nano"/>
    <s v="90d"/>
    <s v="90 days"/>
    <s v="Lung"/>
    <s v="Chronic alveolar inflammation (minimal)"/>
    <x v="1"/>
    <s v="Sprague-Dawley"/>
    <x v="0"/>
    <n v="4241"/>
    <m/>
    <m/>
    <m/>
    <s v="ng/g"/>
    <m/>
    <s v="N"/>
    <s v="N"/>
    <s v="N"/>
    <s v="Units conversion needed"/>
    <s v="na"/>
    <s v="na"/>
    <s v="na"/>
    <s v="na"/>
    <s v="na"/>
    <s v="na"/>
    <x v="5"/>
    <x v="1"/>
    <m/>
    <m/>
    <x v="0"/>
  </r>
  <r>
    <n v="32"/>
    <m/>
    <s v="Additional OEB Data"/>
    <n v="253"/>
    <m/>
    <x v="7"/>
    <s v="Y"/>
    <x v="3"/>
    <s v="CeO2_NP_28dE_1dPE"/>
    <s v="Nano"/>
    <s v="28 days"/>
    <s v="28 days"/>
    <s v="Lung"/>
    <s v="PMN%"/>
    <x v="0"/>
    <s v="CD1"/>
    <x v="1"/>
    <m/>
    <n v="2"/>
    <m/>
    <m/>
    <s v="mg/m3"/>
    <s v="N"/>
    <s v="Y"/>
    <s v="Y"/>
    <s v="N"/>
    <s v="Divide NOAEL or BMDL by 3;Divide LOAEL by 10;Units conversion needed;"/>
    <m/>
    <m/>
    <n v="66.666666666666671"/>
    <m/>
    <m/>
    <s v="band D"/>
    <x v="3"/>
    <x v="0"/>
    <s v="Y"/>
    <m/>
    <x v="0"/>
  </r>
  <r>
    <n v="33"/>
    <m/>
    <s v="Additional OEB Data"/>
    <n v="31118618"/>
    <m/>
    <x v="8"/>
    <m/>
    <x v="4"/>
    <s v="CB_30mg_1dPE"/>
    <s v="Nano"/>
    <s v="90 days"/>
    <s v="90 days"/>
    <s v="Lung"/>
    <s v="PMN%"/>
    <x v="1"/>
    <s v="Sprague-Dawley"/>
    <x v="1"/>
    <m/>
    <n v="30"/>
    <m/>
    <m/>
    <s v="mg/m3"/>
    <s v="N"/>
    <s v="N"/>
    <s v="Y"/>
    <s v="N"/>
    <s v="Divide LOAEL by 10;Units conversion needed;"/>
    <m/>
    <m/>
    <n v="3000"/>
    <m/>
    <m/>
    <s v="band C"/>
    <x v="1"/>
    <x v="0"/>
    <s v="Y"/>
    <m/>
    <x v="0"/>
  </r>
  <r>
    <n v="34"/>
    <s v="Y"/>
    <s v="Additional OEB Data"/>
    <n v="100238"/>
    <m/>
    <x v="9"/>
    <m/>
    <x v="5"/>
    <s v="RCF 1"/>
    <s v="Micro"/>
    <s v="13 weeks"/>
    <s v="13 weeks"/>
    <s v="Lung"/>
    <s v="Fibrosis score - histopathology mean grade 4 or greater (Table 2)"/>
    <x v="1"/>
    <s v="Fischer F344/N"/>
    <x v="1"/>
    <n v="30"/>
    <m/>
    <m/>
    <m/>
    <s v="mg/m3"/>
    <s v="N"/>
    <s v="N"/>
    <s v="N"/>
    <s v="N"/>
    <s v="Units conversion needed;"/>
    <m/>
    <n v="30000"/>
    <m/>
    <m/>
    <s v="band B"/>
    <m/>
    <x v="0"/>
    <x v="0"/>
    <m/>
    <m/>
    <x v="2"/>
  </r>
  <r>
    <n v="35"/>
    <s v="Y"/>
    <s v="Additional OEB Data"/>
    <n v="100238"/>
    <m/>
    <x v="9"/>
    <m/>
    <x v="5"/>
    <s v="RCF 1"/>
    <s v="Micro"/>
    <s v="26 weeks"/>
    <s v="26 weeks"/>
    <s v="Lung"/>
    <s v="Fibrosis score - histopathology mean grade 4 or greater (Table 2)"/>
    <x v="1"/>
    <s v="Fischer F344/N"/>
    <x v="1"/>
    <m/>
    <n v="30"/>
    <m/>
    <m/>
    <s v="mg/m3"/>
    <s v="N"/>
    <s v="N"/>
    <s v="Y"/>
    <s v="N"/>
    <s v="Divide LOAEL by 10;Units conversion needed;"/>
    <m/>
    <m/>
    <n v="3000"/>
    <m/>
    <m/>
    <s v="band C"/>
    <x v="1"/>
    <x v="0"/>
    <m/>
    <m/>
    <x v="2"/>
  </r>
  <r>
    <n v="36"/>
    <s v="Y"/>
    <s v="Additional OEB Data"/>
    <n v="100238"/>
    <m/>
    <x v="9"/>
    <m/>
    <x v="5"/>
    <s v="RCF 1"/>
    <s v="Micro"/>
    <s v="52 weeks"/>
    <s v="52 weeks"/>
    <s v="Lung"/>
    <s v="Fibrosis score - histopathology mean grade 4 or greater (Table 2)"/>
    <x v="1"/>
    <s v="Fischer F344/N"/>
    <x v="1"/>
    <m/>
    <n v="30"/>
    <m/>
    <m/>
    <s v="mg/m3"/>
    <s v="N"/>
    <s v="N"/>
    <s v="Y"/>
    <s v="N"/>
    <s v="Divide LOAEL by 10;Units conversion needed;"/>
    <m/>
    <m/>
    <n v="3000"/>
    <m/>
    <m/>
    <s v="band C"/>
    <x v="1"/>
    <x v="0"/>
    <m/>
    <m/>
    <x v="2"/>
  </r>
  <r>
    <n v="37"/>
    <s v="Y"/>
    <s v="Additional OEB Data"/>
    <n v="100238"/>
    <m/>
    <x v="9"/>
    <m/>
    <x v="5"/>
    <s v="RCF 1"/>
    <s v="Micro"/>
    <s v="78 weeks"/>
    <s v="78 weeks"/>
    <s v="Lung"/>
    <s v="Fibrosis score - histopathology mean grade 4 or greater (Table 2)"/>
    <x v="1"/>
    <s v="Fischer F344/N"/>
    <x v="1"/>
    <m/>
    <n v="30"/>
    <m/>
    <m/>
    <s v="mg/m3"/>
    <s v="N"/>
    <s v="N"/>
    <s v="Y"/>
    <s v="N"/>
    <s v="Divide LOAEL by 10;Units conversion needed;"/>
    <m/>
    <m/>
    <n v="3000"/>
    <m/>
    <m/>
    <s v="band C"/>
    <x v="1"/>
    <x v="0"/>
    <m/>
    <m/>
    <x v="2"/>
  </r>
  <r>
    <n v="38"/>
    <s v="Y"/>
    <s v="Additional OEB Data"/>
    <n v="100238"/>
    <m/>
    <x v="9"/>
    <m/>
    <x v="5"/>
    <s v="RCF 1"/>
    <s v="Micro"/>
    <s v="104 weeks"/>
    <s v="104 weeks"/>
    <s v="Lung"/>
    <s v="Fibrosis score - histopathology mean grade 4 or greater (Table 2)"/>
    <x v="1"/>
    <s v="Fischer F344/N"/>
    <x v="1"/>
    <m/>
    <n v="30"/>
    <m/>
    <m/>
    <s v="mg/m3"/>
    <s v="N"/>
    <s v="N"/>
    <s v="Y"/>
    <s v="N"/>
    <s v="Divide LOAEL by 10;Units conversion needed;"/>
    <m/>
    <m/>
    <n v="3000"/>
    <m/>
    <m/>
    <s v="band C"/>
    <x v="1"/>
    <x v="0"/>
    <m/>
    <m/>
    <x v="2"/>
  </r>
  <r>
    <n v="39"/>
    <s v="Y"/>
    <s v="Additional OEB Data"/>
    <n v="100238"/>
    <m/>
    <x v="9"/>
    <m/>
    <x v="6"/>
    <s v="RCF 2"/>
    <s v="Micro"/>
    <s v="13 weeks"/>
    <s v="13 weeks"/>
    <s v="Lung"/>
    <s v="Fibrosis score - histopathology mean grade 4 or greater (Table 2)"/>
    <x v="1"/>
    <s v="Fischer F344/N"/>
    <x v="1"/>
    <n v="30"/>
    <m/>
    <m/>
    <m/>
    <s v="mg/m3"/>
    <s v="N"/>
    <s v="N"/>
    <s v="N"/>
    <s v="N"/>
    <s v="Units conversion needed;"/>
    <m/>
    <n v="30000"/>
    <m/>
    <m/>
    <s v="band B"/>
    <m/>
    <x v="0"/>
    <x v="0"/>
    <m/>
    <m/>
    <x v="2"/>
  </r>
  <r>
    <n v="40"/>
    <s v="Y"/>
    <s v="Additional OEB Data"/>
    <n v="100238"/>
    <m/>
    <x v="9"/>
    <m/>
    <x v="6"/>
    <s v="RCF 2"/>
    <s v="Micro"/>
    <s v="26 weeks"/>
    <s v="26 weeks"/>
    <s v="Lung"/>
    <s v="Fibrosis score - histopathology mean grade 4 or greater (Table 2)"/>
    <x v="1"/>
    <s v="Fischer F344/N"/>
    <x v="1"/>
    <n v="30"/>
    <m/>
    <m/>
    <m/>
    <s v="mg/m3"/>
    <s v="N"/>
    <s v="N"/>
    <s v="N"/>
    <s v="N"/>
    <s v="Units conversion needed;"/>
    <m/>
    <n v="30000"/>
    <m/>
    <m/>
    <s v="band B"/>
    <m/>
    <x v="0"/>
    <x v="0"/>
    <m/>
    <m/>
    <x v="2"/>
  </r>
  <r>
    <n v="41"/>
    <s v="Y"/>
    <s v="Additional OEB Data"/>
    <n v="100238"/>
    <m/>
    <x v="9"/>
    <m/>
    <x v="6"/>
    <s v="RCF 2"/>
    <s v="Micro"/>
    <s v="52 weeks"/>
    <s v="52 weeks"/>
    <s v="Lung"/>
    <s v="Fibrosis score - histopathology mean grade 4 or greater (Table 2)"/>
    <x v="1"/>
    <s v="Fischer F344/N"/>
    <x v="1"/>
    <m/>
    <n v="30"/>
    <m/>
    <m/>
    <s v="mg/m3"/>
    <s v="N"/>
    <s v="N"/>
    <s v="Y"/>
    <s v="N"/>
    <s v="Divide LOAEL by 10;Units conversion needed;"/>
    <m/>
    <m/>
    <n v="3000"/>
    <m/>
    <m/>
    <s v="band C"/>
    <x v="1"/>
    <x v="0"/>
    <m/>
    <m/>
    <x v="2"/>
  </r>
  <r>
    <n v="42"/>
    <s v="Y"/>
    <s v="Additional OEB Data"/>
    <n v="100238"/>
    <m/>
    <x v="9"/>
    <m/>
    <x v="6"/>
    <s v="RCF 2"/>
    <s v="Micro"/>
    <s v="78 weeks"/>
    <s v="78 weeks"/>
    <s v="Lung"/>
    <s v="Fibrosis score - histopathology mean grade 4 or greater (Table 2)"/>
    <x v="1"/>
    <s v="Fischer F344/N"/>
    <x v="1"/>
    <m/>
    <n v="30"/>
    <m/>
    <m/>
    <s v="mg/m3"/>
    <s v="N"/>
    <s v="N"/>
    <s v="Y"/>
    <s v="N"/>
    <s v="Divide LOAEL by 10;Units conversion needed;"/>
    <m/>
    <m/>
    <n v="3000"/>
    <m/>
    <m/>
    <s v="band C"/>
    <x v="1"/>
    <x v="0"/>
    <m/>
    <m/>
    <x v="2"/>
  </r>
  <r>
    <n v="43"/>
    <s v="Y"/>
    <s v="Additional OEB Data"/>
    <n v="100238"/>
    <m/>
    <x v="9"/>
    <m/>
    <x v="6"/>
    <s v="RCF 2"/>
    <s v="Micro"/>
    <s v="104 weeks"/>
    <s v="104 weeks"/>
    <s v="Lung"/>
    <s v="Fibrosis score - histopathology mean grade 4 or greater (Table 2)"/>
    <x v="1"/>
    <s v="Fischer F344/N"/>
    <x v="1"/>
    <m/>
    <n v="30"/>
    <m/>
    <m/>
    <s v="mg/m3"/>
    <s v="N"/>
    <s v="N"/>
    <s v="Y"/>
    <s v="N"/>
    <s v="Divide LOAEL by 10;Units conversion needed;"/>
    <m/>
    <m/>
    <n v="3000"/>
    <m/>
    <m/>
    <s v="band C"/>
    <x v="1"/>
    <x v="0"/>
    <m/>
    <m/>
    <x v="2"/>
  </r>
  <r>
    <n v="44"/>
    <s v="Y"/>
    <s v="Additional OEB Data"/>
    <n v="100238"/>
    <m/>
    <x v="9"/>
    <m/>
    <x v="7"/>
    <s v="Glass 10"/>
    <s v="Micro"/>
    <s v="13 weeks"/>
    <s v="13 weeks"/>
    <s v="Lung"/>
    <s v="Fibrosis score - histopathology mean grade 4 or greater (Table 2)"/>
    <x v="1"/>
    <s v="Fischer F344/N"/>
    <x v="1"/>
    <n v="30"/>
    <m/>
    <m/>
    <m/>
    <s v="mg/m3"/>
    <s v="N"/>
    <s v="N"/>
    <s v="N"/>
    <s v="N"/>
    <s v="Units conversion needed;"/>
    <m/>
    <n v="30000"/>
    <m/>
    <m/>
    <s v="band B"/>
    <m/>
    <x v="0"/>
    <x v="0"/>
    <m/>
    <m/>
    <x v="2"/>
  </r>
  <r>
    <n v="45"/>
    <s v="Y"/>
    <s v="Additional OEB Data"/>
    <n v="100238"/>
    <m/>
    <x v="9"/>
    <m/>
    <x v="7"/>
    <s v="Glass 10"/>
    <s v="Micro"/>
    <s v="26 weeks"/>
    <s v="26 weeks"/>
    <s v="Lung"/>
    <s v="Fibrosis score - histopathology mean grade 4 or greater (Table 2)"/>
    <x v="1"/>
    <s v="Fischer F344/N"/>
    <x v="1"/>
    <n v="30"/>
    <m/>
    <m/>
    <m/>
    <s v="mg/m3"/>
    <s v="N"/>
    <s v="N"/>
    <s v="N"/>
    <s v="N"/>
    <s v="Units conversion needed;"/>
    <m/>
    <n v="30000"/>
    <m/>
    <m/>
    <s v="band B"/>
    <m/>
    <x v="0"/>
    <x v="0"/>
    <m/>
    <m/>
    <x v="2"/>
  </r>
  <r>
    <n v="46"/>
    <s v="Y"/>
    <s v="Additional OEB Data"/>
    <n v="100238"/>
    <m/>
    <x v="9"/>
    <m/>
    <x v="7"/>
    <s v="Glass 10"/>
    <s v="Micro"/>
    <s v="52 weeks"/>
    <s v="52 weeks"/>
    <s v="Lung"/>
    <s v="Fibrosis score - histopathology mean grade 4 or greater (Table 2)"/>
    <x v="1"/>
    <s v="Fischer F344/N"/>
    <x v="1"/>
    <n v="30"/>
    <m/>
    <m/>
    <m/>
    <s v="mg/m3"/>
    <s v="N"/>
    <s v="N"/>
    <s v="N"/>
    <s v="N"/>
    <s v="Units conversion needed;"/>
    <m/>
    <n v="30000"/>
    <m/>
    <m/>
    <s v="band B"/>
    <m/>
    <x v="0"/>
    <x v="0"/>
    <m/>
    <m/>
    <x v="2"/>
  </r>
  <r>
    <n v="47"/>
    <s v="Y"/>
    <s v="Additional OEB Data"/>
    <n v="100238"/>
    <m/>
    <x v="9"/>
    <m/>
    <x v="7"/>
    <s v="Glass 10"/>
    <s v="Micro"/>
    <s v="78 weeks"/>
    <s v="78 weeks"/>
    <s v="Lung"/>
    <s v="Fibrosis score - histopathology mean grade 4 or greater (Table 2)"/>
    <x v="1"/>
    <s v="Fischer F344/N"/>
    <x v="1"/>
    <n v="30"/>
    <m/>
    <m/>
    <m/>
    <s v="mg/m3"/>
    <s v="N"/>
    <s v="N"/>
    <s v="N"/>
    <s v="N"/>
    <s v="Units conversion needed;"/>
    <m/>
    <n v="30000"/>
    <m/>
    <m/>
    <s v="band B"/>
    <m/>
    <x v="0"/>
    <x v="0"/>
    <m/>
    <m/>
    <x v="2"/>
  </r>
  <r>
    <n v="48"/>
    <s v="Y"/>
    <s v="Additional OEB Data"/>
    <n v="100238"/>
    <m/>
    <x v="9"/>
    <m/>
    <x v="7"/>
    <s v="Glass 10"/>
    <s v="Micro"/>
    <s v="104 weeks"/>
    <s v="104 weeks"/>
    <s v="Lung"/>
    <s v="Fibrosis score - histopathology mean grade 4 or greater (Table 2)"/>
    <x v="1"/>
    <s v="Fischer F344/N"/>
    <x v="1"/>
    <n v="30"/>
    <m/>
    <m/>
    <m/>
    <s v="mg/m3"/>
    <s v="N"/>
    <s v="N"/>
    <s v="N"/>
    <s v="N"/>
    <s v="Units conversion needed;"/>
    <m/>
    <n v="30000"/>
    <m/>
    <m/>
    <s v="band B"/>
    <m/>
    <x v="0"/>
    <x v="0"/>
    <m/>
    <m/>
    <x v="2"/>
  </r>
  <r>
    <n v="49"/>
    <s v="Y"/>
    <s v="Additional OEB Data"/>
    <n v="100238"/>
    <m/>
    <x v="9"/>
    <m/>
    <x v="8"/>
    <s v="Glass 11"/>
    <s v="Micro"/>
    <s v="13 weeks"/>
    <s v="13 weeks"/>
    <s v="Lung"/>
    <s v="Fibrosis score - histopathology mean grade 4 or greater (Table 2)"/>
    <x v="1"/>
    <s v="Fischer F344/N"/>
    <x v="1"/>
    <n v="30"/>
    <m/>
    <m/>
    <m/>
    <s v="mg/m3"/>
    <s v="N"/>
    <s v="N"/>
    <s v="N"/>
    <s v="N"/>
    <s v="Units conversion needed;"/>
    <m/>
    <n v="30000"/>
    <m/>
    <m/>
    <s v="band B"/>
    <m/>
    <x v="0"/>
    <x v="0"/>
    <m/>
    <m/>
    <x v="2"/>
  </r>
  <r>
    <n v="50"/>
    <s v="Y"/>
    <s v="Additional OEB Data"/>
    <n v="100238"/>
    <m/>
    <x v="9"/>
    <m/>
    <x v="8"/>
    <s v="Glass 11"/>
    <s v="Micro"/>
    <s v="26 weeks"/>
    <s v="26 weeks"/>
    <s v="Lung"/>
    <s v="Fibrosis score - histopathology mean grade 4 or greater (Table 2)"/>
    <x v="1"/>
    <s v="Fischer F344/N"/>
    <x v="1"/>
    <n v="30"/>
    <m/>
    <m/>
    <m/>
    <s v="mg/m3"/>
    <s v="N"/>
    <s v="N"/>
    <s v="N"/>
    <s v="N"/>
    <s v="Units conversion needed;"/>
    <m/>
    <n v="30000"/>
    <m/>
    <m/>
    <s v="band B"/>
    <m/>
    <x v="0"/>
    <x v="0"/>
    <m/>
    <m/>
    <x v="2"/>
  </r>
  <r>
    <n v="51"/>
    <s v="Y"/>
    <s v="Additional OEB Data"/>
    <n v="100238"/>
    <m/>
    <x v="9"/>
    <m/>
    <x v="8"/>
    <s v="Glass 11"/>
    <s v="Micro"/>
    <s v="52 weeks"/>
    <s v="52 weeks"/>
    <s v="Lung"/>
    <s v="Fibrosis score - histopathology mean grade 4 or greater (Table 2)"/>
    <x v="1"/>
    <s v="Fischer F344/N"/>
    <x v="1"/>
    <n v="30"/>
    <m/>
    <m/>
    <m/>
    <s v="mg/m3"/>
    <s v="N"/>
    <s v="N"/>
    <s v="N"/>
    <s v="N"/>
    <s v="Units conversion needed;"/>
    <m/>
    <n v="30000"/>
    <m/>
    <m/>
    <s v="band B"/>
    <m/>
    <x v="0"/>
    <x v="0"/>
    <m/>
    <m/>
    <x v="2"/>
  </r>
  <r>
    <n v="52"/>
    <s v="Y"/>
    <s v="Additional OEB Data"/>
    <n v="100238"/>
    <m/>
    <x v="9"/>
    <m/>
    <x v="8"/>
    <s v="Glass 11"/>
    <s v="Micro"/>
    <s v="78 weeks"/>
    <s v="78 weeks"/>
    <s v="Lung"/>
    <s v="Fibrosis score - histopathology mean grade 4 or greater (Table 2)"/>
    <x v="1"/>
    <s v="Fischer F344/N"/>
    <x v="1"/>
    <n v="30"/>
    <m/>
    <m/>
    <m/>
    <s v="mg/m3"/>
    <s v="N"/>
    <s v="N"/>
    <s v="N"/>
    <s v="N"/>
    <s v="Units conversion needed;"/>
    <m/>
    <n v="30000"/>
    <m/>
    <m/>
    <s v="band B"/>
    <m/>
    <x v="0"/>
    <x v="0"/>
    <m/>
    <m/>
    <x v="2"/>
  </r>
  <r>
    <n v="53"/>
    <s v="Y"/>
    <s v="Additional OEB Data"/>
    <n v="100238"/>
    <m/>
    <x v="9"/>
    <m/>
    <x v="8"/>
    <s v="Glass 11"/>
    <s v="Micro"/>
    <s v="104 weeks"/>
    <s v="104 weeks"/>
    <s v="Lung"/>
    <s v="Fibrosis score - histopathology mean grade 4 or greater (Table 2)"/>
    <x v="1"/>
    <s v="Fischer F344/N"/>
    <x v="1"/>
    <n v="30"/>
    <m/>
    <m/>
    <m/>
    <s v="mg/m3"/>
    <s v="N"/>
    <s v="N"/>
    <s v="N"/>
    <s v="N"/>
    <s v="Units conversion needed;"/>
    <m/>
    <n v="30000"/>
    <m/>
    <m/>
    <s v="band B"/>
    <m/>
    <x v="0"/>
    <x v="0"/>
    <m/>
    <m/>
    <x v="2"/>
  </r>
  <r>
    <n v="54"/>
    <s v="Y"/>
    <s v="Additional OEB Data"/>
    <n v="100238"/>
    <m/>
    <x v="9"/>
    <m/>
    <x v="9"/>
    <s v="Rock Wool"/>
    <s v="Micro"/>
    <s v="13 weeks"/>
    <s v="13 weeks"/>
    <s v="Lung"/>
    <s v="Fibrosis score - histopathology mean grade 4 or greater (Table 2)"/>
    <x v="1"/>
    <s v="Fischer F344/N"/>
    <x v="1"/>
    <n v="30"/>
    <m/>
    <m/>
    <m/>
    <s v="mg/m3"/>
    <s v="N"/>
    <s v="N"/>
    <s v="N"/>
    <s v="N"/>
    <s v="Units conversion needed;"/>
    <m/>
    <n v="30000"/>
    <m/>
    <m/>
    <s v="band B"/>
    <m/>
    <x v="0"/>
    <x v="0"/>
    <m/>
    <m/>
    <x v="2"/>
  </r>
  <r>
    <n v="55"/>
    <s v="Y"/>
    <s v="Additional OEB Data"/>
    <n v="100238"/>
    <m/>
    <x v="9"/>
    <m/>
    <x v="9"/>
    <s v="Rock Wool"/>
    <s v="Micro"/>
    <s v="26 weeks"/>
    <s v="26 weeks"/>
    <s v="Lung"/>
    <s v="Fibrosis score - histopathology mean grade 4 or greater (Table 2)"/>
    <x v="1"/>
    <s v="Fischer F344/N"/>
    <x v="1"/>
    <n v="30"/>
    <m/>
    <m/>
    <m/>
    <s v="mg/m3"/>
    <s v="N"/>
    <s v="N"/>
    <s v="N"/>
    <s v="N"/>
    <s v="Units conversion needed;"/>
    <m/>
    <n v="30000"/>
    <m/>
    <m/>
    <s v="band B"/>
    <m/>
    <x v="0"/>
    <x v="0"/>
    <m/>
    <m/>
    <x v="2"/>
  </r>
  <r>
    <n v="56"/>
    <s v="Y"/>
    <s v="Additional OEB Data"/>
    <n v="100238"/>
    <m/>
    <x v="9"/>
    <m/>
    <x v="9"/>
    <s v="Rock Wool"/>
    <s v="Micro"/>
    <s v="52 weeks"/>
    <s v="52 weeks"/>
    <s v="Lung"/>
    <s v="Fibrosis score - histopathology mean grade 4 or greater (Table 2)"/>
    <x v="1"/>
    <s v="Fischer F344/N"/>
    <x v="1"/>
    <n v="30"/>
    <m/>
    <m/>
    <m/>
    <s v="mg/m3"/>
    <s v="N"/>
    <s v="N"/>
    <s v="N"/>
    <s v="N"/>
    <s v="Units conversion needed;"/>
    <m/>
    <n v="30000"/>
    <m/>
    <m/>
    <s v="band B"/>
    <m/>
    <x v="0"/>
    <x v="0"/>
    <m/>
    <m/>
    <x v="2"/>
  </r>
  <r>
    <n v="57"/>
    <s v="Y"/>
    <s v="Additional OEB Data"/>
    <n v="100238"/>
    <m/>
    <x v="9"/>
    <m/>
    <x v="9"/>
    <s v="Rock Wool"/>
    <s v="Micro"/>
    <s v="78 weeks"/>
    <s v="78 weeks"/>
    <s v="Lung"/>
    <s v="Fibrosis score - histopathology mean grade 4 or greater (Table 2)"/>
    <x v="1"/>
    <s v="Fischer F344/N"/>
    <x v="1"/>
    <m/>
    <n v="30"/>
    <m/>
    <m/>
    <s v="mg/m3"/>
    <s v="N"/>
    <s v="N"/>
    <s v="Y"/>
    <s v="N"/>
    <s v="Divide LOAEL by 10;Units conversion needed;"/>
    <m/>
    <m/>
    <n v="3000"/>
    <m/>
    <m/>
    <s v="band C"/>
    <x v="1"/>
    <x v="0"/>
    <m/>
    <m/>
    <x v="2"/>
  </r>
  <r>
    <n v="58"/>
    <s v="Y"/>
    <s v="Additional OEB Data"/>
    <n v="100238"/>
    <m/>
    <x v="9"/>
    <m/>
    <x v="9"/>
    <s v="Rock Wool"/>
    <s v="Micro"/>
    <s v="104 weeks"/>
    <s v="104 weeks"/>
    <s v="Lung"/>
    <s v="Fibrosis score - histopathology mean grade 4 or greater (Table 2)"/>
    <x v="1"/>
    <s v="Fischer F344/N"/>
    <x v="1"/>
    <m/>
    <n v="30"/>
    <m/>
    <m/>
    <s v="mg/m3"/>
    <s v="N"/>
    <s v="N"/>
    <s v="Y"/>
    <s v="N"/>
    <s v="Divide LOAEL by 10;Units conversion needed;"/>
    <m/>
    <m/>
    <n v="3000"/>
    <m/>
    <m/>
    <s v="band C"/>
    <x v="1"/>
    <x v="0"/>
    <m/>
    <m/>
    <x v="2"/>
  </r>
  <r>
    <n v="59"/>
    <s v="Y"/>
    <s v="Additional OEB Data"/>
    <n v="100238"/>
    <m/>
    <x v="9"/>
    <m/>
    <x v="10"/>
    <s v="Slag Wool"/>
    <s v="Micro"/>
    <s v="13 weeks"/>
    <s v="13 weeks"/>
    <s v="Lung"/>
    <s v="Fibrosis score - histopathology mean grade 4 or greater (Table 2)"/>
    <x v="1"/>
    <s v="Fischer F344/N"/>
    <x v="1"/>
    <n v="30"/>
    <m/>
    <m/>
    <m/>
    <s v="mg/m3"/>
    <s v="N"/>
    <s v="N"/>
    <s v="N"/>
    <s v="N"/>
    <s v="Units conversion needed;"/>
    <m/>
    <n v="30000"/>
    <m/>
    <m/>
    <s v="band B"/>
    <m/>
    <x v="0"/>
    <x v="0"/>
    <m/>
    <m/>
    <x v="2"/>
  </r>
  <r>
    <n v="60"/>
    <s v="Y"/>
    <s v="Additional OEB Data"/>
    <n v="100238"/>
    <m/>
    <x v="9"/>
    <m/>
    <x v="10"/>
    <s v="Slag Wool"/>
    <s v="Micro"/>
    <s v="26 weeks"/>
    <s v="26 weeks"/>
    <s v="Lung"/>
    <s v="Fibrosis score - histopathology mean grade 4 or greater (Table 2)"/>
    <x v="1"/>
    <s v="Fischer F344/N"/>
    <x v="1"/>
    <n v="30"/>
    <m/>
    <m/>
    <m/>
    <s v="mg/m3"/>
    <s v="N"/>
    <s v="N"/>
    <s v="N"/>
    <s v="N"/>
    <s v="Units conversion needed;"/>
    <m/>
    <n v="30000"/>
    <m/>
    <m/>
    <s v="band B"/>
    <m/>
    <x v="0"/>
    <x v="0"/>
    <m/>
    <m/>
    <x v="2"/>
  </r>
  <r>
    <n v="61"/>
    <s v="Y"/>
    <s v="Additional OEB Data"/>
    <n v="100238"/>
    <m/>
    <x v="9"/>
    <m/>
    <x v="10"/>
    <s v="Slag Wool"/>
    <s v="Micro"/>
    <s v="52 weeks"/>
    <s v="52 weeks"/>
    <s v="Lung"/>
    <s v="Fibrosis score - histopathology mean grade 4 or greater (Table 2)"/>
    <x v="1"/>
    <s v="Fischer F344/N"/>
    <x v="1"/>
    <n v="30"/>
    <m/>
    <m/>
    <m/>
    <s v="mg/m3"/>
    <s v="N"/>
    <s v="N"/>
    <s v="N"/>
    <s v="N"/>
    <s v="Units conversion needed;"/>
    <m/>
    <n v="30000"/>
    <m/>
    <m/>
    <s v="band B"/>
    <m/>
    <x v="0"/>
    <x v="0"/>
    <m/>
    <m/>
    <x v="2"/>
  </r>
  <r>
    <n v="62"/>
    <s v="Y"/>
    <s v="Additional OEB Data"/>
    <n v="100238"/>
    <m/>
    <x v="9"/>
    <m/>
    <x v="10"/>
    <s v="Slag Wool"/>
    <s v="Micro"/>
    <s v="78 weeks"/>
    <s v="78 weeks"/>
    <s v="Lung"/>
    <s v="Fibrosis score - histopathology mean grade 4 or greater (Table 2)"/>
    <x v="1"/>
    <s v="Fischer F344/N"/>
    <x v="1"/>
    <n v="30"/>
    <m/>
    <m/>
    <m/>
    <s v="mg/m3"/>
    <s v="N"/>
    <s v="N"/>
    <s v="N"/>
    <s v="N"/>
    <s v="Units conversion needed;"/>
    <m/>
    <n v="30000"/>
    <m/>
    <m/>
    <s v="band B"/>
    <m/>
    <x v="0"/>
    <x v="0"/>
    <m/>
    <m/>
    <x v="2"/>
  </r>
  <r>
    <n v="63"/>
    <s v="Y"/>
    <s v="Additional OEB Data"/>
    <n v="100238"/>
    <m/>
    <x v="9"/>
    <m/>
    <x v="10"/>
    <s v="Slag Wool"/>
    <s v="Micro"/>
    <s v="104 weeks"/>
    <s v="104 weeks"/>
    <s v="Lung"/>
    <s v="Fibrosis score - histopathology mean grade 4 or greater (Table 2)"/>
    <x v="1"/>
    <s v="Fischer F344/N"/>
    <x v="1"/>
    <n v="30"/>
    <m/>
    <m/>
    <m/>
    <s v="mg/m3"/>
    <s v="N"/>
    <s v="N"/>
    <s v="N"/>
    <s v="N"/>
    <s v="Units conversion needed;"/>
    <m/>
    <n v="30000"/>
    <m/>
    <m/>
    <s v="band B"/>
    <m/>
    <x v="0"/>
    <x v="0"/>
    <m/>
    <m/>
    <x v="2"/>
  </r>
  <r>
    <n v="64"/>
    <s v="Y"/>
    <s v="Additional OEB Data"/>
    <n v="100236"/>
    <s v="10.3109/08958379509015209"/>
    <x v="10"/>
    <m/>
    <x v="11"/>
    <s v="Kaolin-based RCF"/>
    <s v="Micro"/>
    <s v="13 weeks"/>
    <s v="13 weeks"/>
    <s v="Lung"/>
    <s v="Fibrosis score - histopathology mean grade 4 or greater (Table 9)"/>
    <x v="1"/>
    <s v="Weanling F344"/>
    <x v="1"/>
    <n v="29.1"/>
    <m/>
    <m/>
    <m/>
    <s v="mg/m3"/>
    <s v="N"/>
    <s v="N"/>
    <s v="N"/>
    <s v="N"/>
    <s v="Units conversion needed;"/>
    <m/>
    <n v="29100"/>
    <m/>
    <m/>
    <s v="band B"/>
    <m/>
    <x v="0"/>
    <x v="0"/>
    <m/>
    <m/>
    <x v="2"/>
  </r>
  <r>
    <n v="65"/>
    <s v="Y"/>
    <s v="Additional OEB Data"/>
    <n v="100236"/>
    <s v="10.3109/08958379509015209"/>
    <x v="10"/>
    <m/>
    <x v="11"/>
    <s v="Kaolin-based RCF"/>
    <s v="Micro"/>
    <s v="26 weeks"/>
    <s v="26 weeks"/>
    <s v="Lung"/>
    <s v="Fibrosis score - histopathology mean grade 4 or greater (Table 9)"/>
    <x v="1"/>
    <s v="Weanling F344"/>
    <x v="1"/>
    <n v="16.5"/>
    <n v="29.1"/>
    <m/>
    <m/>
    <s v="mg/m3"/>
    <s v="N"/>
    <s v="N"/>
    <s v="N"/>
    <s v="N"/>
    <s v="Units conversion needed;"/>
    <m/>
    <n v="16500"/>
    <m/>
    <m/>
    <s v="band B"/>
    <m/>
    <x v="0"/>
    <x v="0"/>
    <m/>
    <m/>
    <x v="2"/>
  </r>
  <r>
    <n v="66"/>
    <s v="Y"/>
    <s v="Additional OEB Data"/>
    <n v="100236"/>
    <s v="10.3109/08958379509015209"/>
    <x v="10"/>
    <m/>
    <x v="11"/>
    <s v="Kaolin-based RCF"/>
    <s v="Micro"/>
    <s v="52 weeks"/>
    <s v="52 weeks"/>
    <s v="Lung"/>
    <s v="Fibrosis score - histopathology mean grade 4 or greater (Table 9)"/>
    <x v="1"/>
    <s v="Weanling F344"/>
    <x v="1"/>
    <n v="3"/>
    <n v="8.8000000000000007"/>
    <m/>
    <m/>
    <s v="mg/m3"/>
    <s v="N"/>
    <s v="N"/>
    <s v="N"/>
    <s v="N"/>
    <s v="Units conversion needed;"/>
    <m/>
    <n v="3000"/>
    <m/>
    <m/>
    <s v="band C"/>
    <m/>
    <x v="1"/>
    <x v="0"/>
    <m/>
    <m/>
    <x v="2"/>
  </r>
  <r>
    <n v="67"/>
    <s v="Y"/>
    <s v="Additional OEB Data"/>
    <n v="100236"/>
    <s v="10.3109/08958379509015209"/>
    <x v="10"/>
    <m/>
    <x v="11"/>
    <s v="Kaolin-based RCF"/>
    <s v="Micro"/>
    <s v="78 weeks"/>
    <s v="78 weeks"/>
    <s v="Lung"/>
    <s v="Fibrosis score - histopathology mean grade 4 or greater (Table 9)"/>
    <x v="1"/>
    <s v="Weanling F344"/>
    <x v="1"/>
    <n v="3"/>
    <n v="8.8000000000000007"/>
    <m/>
    <m/>
    <s v="mg/m3"/>
    <s v="N"/>
    <s v="N"/>
    <s v="N"/>
    <s v="N"/>
    <s v="Units conversion needed;"/>
    <m/>
    <n v="3000"/>
    <m/>
    <m/>
    <s v="band C"/>
    <m/>
    <x v="1"/>
    <x v="0"/>
    <m/>
    <m/>
    <x v="2"/>
  </r>
  <r>
    <n v="68"/>
    <s v="Y"/>
    <s v="Additional OEB Data"/>
    <n v="100236"/>
    <s v="10.3109/08958379509015209"/>
    <x v="10"/>
    <m/>
    <x v="11"/>
    <s v="Kaolin-based RCF"/>
    <s v="Micro"/>
    <s v="104 weeks"/>
    <s v="104 weeks"/>
    <s v="Lung"/>
    <s v="Fibrosis score - histopathology mean grade 4 or greater (Table 9)"/>
    <x v="1"/>
    <s v="Weanling F344"/>
    <x v="1"/>
    <n v="3"/>
    <n v="8.8000000000000007"/>
    <m/>
    <m/>
    <s v="mg/m3"/>
    <s v="N"/>
    <s v="N"/>
    <s v="N"/>
    <s v="N"/>
    <s v="Units conversion needed;"/>
    <m/>
    <n v="3000"/>
    <m/>
    <m/>
    <s v="band C"/>
    <m/>
    <x v="1"/>
    <x v="0"/>
    <m/>
    <m/>
    <x v="2"/>
  </r>
  <r>
    <n v="69"/>
    <s v="Y"/>
    <s v="Additional OEB Data"/>
    <n v="100235"/>
    <s v="10.3109/08958379509015208"/>
    <x v="11"/>
    <m/>
    <x v="12"/>
    <s v="RCF1"/>
    <s v="Micro"/>
    <s v="13 weeks"/>
    <s v="13 weeks"/>
    <s v="Lung"/>
    <s v="Fibrosis score - histopathology mean grade 4 or greater (Table 7)"/>
    <x v="1"/>
    <s v="Weanling F344"/>
    <x v="1"/>
    <n v="29.1"/>
    <m/>
    <m/>
    <m/>
    <s v="mg/m3"/>
    <s v="N"/>
    <s v="N"/>
    <s v="N"/>
    <s v="N"/>
    <s v="Units conversion needed;"/>
    <m/>
    <n v="29100"/>
    <m/>
    <m/>
    <s v="band B"/>
    <m/>
    <x v="0"/>
    <x v="0"/>
    <m/>
    <m/>
    <x v="2"/>
  </r>
  <r>
    <n v="70"/>
    <s v="Y"/>
    <s v="Additional OEB Data"/>
    <n v="100235"/>
    <s v="10.3109/08958379509015208"/>
    <x v="11"/>
    <m/>
    <x v="12"/>
    <s v="RCF1"/>
    <s v="Micro"/>
    <s v="26 weeks"/>
    <s v="26 weeks"/>
    <s v="Lung"/>
    <s v="Fibrosis score - histopathology mean grade 4 or greater (Table 7)"/>
    <x v="1"/>
    <s v="Weanling F344"/>
    <x v="1"/>
    <m/>
    <n v="29.1"/>
    <m/>
    <m/>
    <s v="mg/m3"/>
    <s v="N"/>
    <s v="N"/>
    <s v="Y"/>
    <s v="N"/>
    <s v="Divide LOAEL by 10;Units conversion needed;"/>
    <m/>
    <m/>
    <n v="2910"/>
    <m/>
    <m/>
    <s v="band C"/>
    <x v="1"/>
    <x v="0"/>
    <m/>
    <m/>
    <x v="2"/>
  </r>
  <r>
    <n v="71"/>
    <s v="Y"/>
    <s v="Additional OEB Data"/>
    <n v="100235"/>
    <s v="10.3109/08958379509015208"/>
    <x v="11"/>
    <m/>
    <x v="12"/>
    <s v="RCF1"/>
    <s v="Micro"/>
    <s v="39 weeks"/>
    <s v="39 weeks"/>
    <s v="Lung"/>
    <s v="Fibrosis score - histopathology mean grade 4 or greater (Table 7)"/>
    <x v="1"/>
    <s v="Weanling F344"/>
    <x v="1"/>
    <m/>
    <n v="29.1"/>
    <m/>
    <m/>
    <s v="mg/m3"/>
    <s v="N"/>
    <s v="N"/>
    <s v="Y"/>
    <s v="N"/>
    <s v="Divide LOAEL by 10;Units conversion needed;"/>
    <m/>
    <m/>
    <n v="2910"/>
    <m/>
    <m/>
    <s v="band C"/>
    <x v="1"/>
    <x v="0"/>
    <m/>
    <m/>
    <x v="2"/>
  </r>
  <r>
    <n v="72"/>
    <s v="Y"/>
    <s v="Additional OEB Data"/>
    <n v="100235"/>
    <s v="10.3109/08958379509015208"/>
    <x v="11"/>
    <m/>
    <x v="12"/>
    <s v="RCF1"/>
    <s v="Micro"/>
    <s v="52 weeks"/>
    <s v="52 weeks"/>
    <s v="Lung"/>
    <s v="Fibrosis score - histopathology mean grade 4 or greater (Table 7)"/>
    <x v="1"/>
    <s v="Weanling F344"/>
    <x v="1"/>
    <m/>
    <n v="29.1"/>
    <m/>
    <m/>
    <s v="mg/m3"/>
    <s v="N"/>
    <s v="N"/>
    <s v="Y"/>
    <s v="N"/>
    <s v="Divide LOAEL by 10;Units conversion needed;"/>
    <m/>
    <m/>
    <n v="2910"/>
    <m/>
    <m/>
    <s v="band C"/>
    <x v="1"/>
    <x v="0"/>
    <m/>
    <m/>
    <x v="2"/>
  </r>
  <r>
    <n v="73"/>
    <s v="Y"/>
    <s v="Additional OEB Data"/>
    <n v="100235"/>
    <s v="10.3109/08958379509015208"/>
    <x v="11"/>
    <m/>
    <x v="12"/>
    <s v="RCF1"/>
    <s v="Micro"/>
    <s v="65 weeks"/>
    <s v="65 weeks"/>
    <s v="Lung"/>
    <s v="Fibrosis score - histopathology mean grade 4 or greater (Table 7)"/>
    <x v="1"/>
    <s v="Weanling F344"/>
    <x v="1"/>
    <m/>
    <n v="29.1"/>
    <m/>
    <m/>
    <s v="mg/m3"/>
    <s v="N"/>
    <s v="N"/>
    <s v="Y"/>
    <s v="N"/>
    <s v="Divide LOAEL by 10;Units conversion needed;"/>
    <m/>
    <m/>
    <n v="2910"/>
    <m/>
    <m/>
    <s v="band C"/>
    <x v="1"/>
    <x v="0"/>
    <m/>
    <m/>
    <x v="2"/>
  </r>
  <r>
    <n v="74"/>
    <s v="Y"/>
    <s v="Additional OEB Data"/>
    <n v="100235"/>
    <s v="10.3109/08958379509015208"/>
    <x v="11"/>
    <m/>
    <x v="12"/>
    <s v="RCF1"/>
    <s v="Micro"/>
    <s v="78 weeks"/>
    <s v="78 weeks"/>
    <s v="Lung"/>
    <s v="Fibrosis score - histopathology mean grade 4 or greater (Table 7)"/>
    <x v="1"/>
    <s v="Weanling F344"/>
    <x v="1"/>
    <m/>
    <n v="29.1"/>
    <m/>
    <m/>
    <s v="mg/m3"/>
    <s v="N"/>
    <s v="N"/>
    <s v="Y"/>
    <s v="N"/>
    <s v="Divide LOAEL by 10;Units conversion needed;"/>
    <m/>
    <m/>
    <n v="2910"/>
    <m/>
    <m/>
    <s v="band C"/>
    <x v="1"/>
    <x v="0"/>
    <m/>
    <m/>
    <x v="2"/>
  </r>
  <r>
    <n v="75"/>
    <s v="Y"/>
    <s v="Additional OEB Data"/>
    <n v="100235"/>
    <s v="10.3109/08958379509015208"/>
    <x v="11"/>
    <m/>
    <x v="12"/>
    <s v="RCF1"/>
    <s v="Micro"/>
    <s v="104 weeks"/>
    <s v="104 weeks"/>
    <s v="Lung"/>
    <s v="Fibrosis score - histopathology mean grade 4 or greater (Table 7)"/>
    <x v="1"/>
    <s v="Weanling F344"/>
    <x v="1"/>
    <m/>
    <n v="29.1"/>
    <m/>
    <m/>
    <s v="mg/m3"/>
    <s v="N"/>
    <s v="N"/>
    <s v="Y"/>
    <s v="N"/>
    <s v="Divide LOAEL by 10;Units conversion needed;"/>
    <m/>
    <m/>
    <n v="2910"/>
    <m/>
    <m/>
    <s v="band C"/>
    <x v="1"/>
    <x v="0"/>
    <m/>
    <m/>
    <x v="2"/>
  </r>
  <r>
    <n v="76"/>
    <s v="Y"/>
    <s v="Additional OEB Data"/>
    <n v="100235"/>
    <s v="10.3109/08958379509015208"/>
    <x v="11"/>
    <m/>
    <x v="13"/>
    <s v="RCF2"/>
    <s v="Micro"/>
    <s v="13 weeks"/>
    <s v="13 weeks"/>
    <s v="Lung"/>
    <s v="Fibrosis score - histopathology mean grade 4 or greater (Table 7)"/>
    <x v="1"/>
    <s v="Weanling F344"/>
    <x v="1"/>
    <n v="28.9"/>
    <m/>
    <m/>
    <m/>
    <s v="mg/m3"/>
    <s v="N"/>
    <s v="N"/>
    <s v="N"/>
    <s v="N"/>
    <s v="Units conversion needed;"/>
    <m/>
    <n v="28900"/>
    <m/>
    <m/>
    <s v="band B"/>
    <m/>
    <x v="0"/>
    <x v="0"/>
    <m/>
    <m/>
    <x v="2"/>
  </r>
  <r>
    <n v="77"/>
    <s v="Y"/>
    <s v="Additional OEB Data"/>
    <n v="100235"/>
    <s v="10.3109/08958379509015208"/>
    <x v="11"/>
    <m/>
    <x v="13"/>
    <s v="RCF2"/>
    <s v="Micro"/>
    <s v="26 weeks"/>
    <s v="26 weeks"/>
    <s v="Lung"/>
    <s v="Fibrosis score - histopathology mean grade 4 or greater (Table 7)"/>
    <x v="1"/>
    <s v="Weanling F344"/>
    <x v="1"/>
    <n v="28.9"/>
    <m/>
    <m/>
    <m/>
    <s v="mg/m3"/>
    <s v="N"/>
    <s v="N"/>
    <s v="N"/>
    <s v="N"/>
    <s v="Units conversion needed;"/>
    <m/>
    <n v="28900"/>
    <m/>
    <m/>
    <s v="band B"/>
    <m/>
    <x v="0"/>
    <x v="0"/>
    <m/>
    <m/>
    <x v="2"/>
  </r>
  <r>
    <n v="78"/>
    <s v="Y"/>
    <s v="Additional OEB Data"/>
    <n v="100235"/>
    <s v="10.3109/08958379509015208"/>
    <x v="11"/>
    <m/>
    <x v="13"/>
    <s v="RCF2"/>
    <s v="Micro"/>
    <s v="39 weeks"/>
    <s v="39 weeks"/>
    <s v="Lung"/>
    <s v="Fibrosis score - histopathology mean grade 4 or greater (Table 7)"/>
    <x v="1"/>
    <s v="Weanling F344"/>
    <x v="1"/>
    <m/>
    <n v="28.9"/>
    <m/>
    <m/>
    <s v="mg/m3"/>
    <s v="N"/>
    <s v="N"/>
    <s v="Y"/>
    <s v="N"/>
    <s v="Divide LOAEL by 10;Units conversion needed;"/>
    <m/>
    <m/>
    <n v="2889.9999999999995"/>
    <m/>
    <m/>
    <s v="band C"/>
    <x v="1"/>
    <x v="0"/>
    <m/>
    <m/>
    <x v="2"/>
  </r>
  <r>
    <n v="79"/>
    <s v="Y"/>
    <s v="Additional OEB Data"/>
    <n v="100235"/>
    <s v="10.3109/08958379509015208"/>
    <x v="11"/>
    <m/>
    <x v="13"/>
    <s v="RCF2"/>
    <s v="Micro"/>
    <s v="52 weeks"/>
    <s v="52 weeks"/>
    <s v="Lung"/>
    <s v="Fibrosis score - histopathology mean grade 4 or greater (Table 7)"/>
    <x v="1"/>
    <s v="Weanling F344"/>
    <x v="1"/>
    <m/>
    <n v="28.9"/>
    <m/>
    <m/>
    <s v="mg/m3"/>
    <s v="N"/>
    <s v="N"/>
    <s v="Y"/>
    <s v="N"/>
    <s v="Divide LOAEL by 10;Units conversion needed;"/>
    <m/>
    <m/>
    <n v="2889.9999999999995"/>
    <m/>
    <m/>
    <s v="band C"/>
    <x v="1"/>
    <x v="0"/>
    <m/>
    <m/>
    <x v="2"/>
  </r>
  <r>
    <n v="80"/>
    <s v="Y"/>
    <s v="Additional OEB Data"/>
    <n v="100235"/>
    <s v="10.3109/08958379509015208"/>
    <x v="11"/>
    <m/>
    <x v="13"/>
    <s v="RCF2"/>
    <s v="Micro"/>
    <s v="65 weeks"/>
    <s v="65 weeks"/>
    <s v="Lung"/>
    <s v="Fibrosis score - histopathology mean grade 4 or greater (Table 7)"/>
    <x v="1"/>
    <s v="Weanling F344"/>
    <x v="1"/>
    <m/>
    <n v="28.9"/>
    <m/>
    <m/>
    <s v="mg/m3"/>
    <s v="N"/>
    <s v="N"/>
    <s v="Y"/>
    <s v="N"/>
    <s v="Divide LOAEL by 10;Units conversion needed;"/>
    <m/>
    <m/>
    <n v="2889.9999999999995"/>
    <m/>
    <m/>
    <s v="band C"/>
    <x v="1"/>
    <x v="0"/>
    <m/>
    <m/>
    <x v="2"/>
  </r>
  <r>
    <n v="81"/>
    <s v="Y"/>
    <s v="Additional OEB Data"/>
    <n v="100235"/>
    <s v="10.3109/08958379509015208"/>
    <x v="11"/>
    <m/>
    <x v="13"/>
    <s v="RCF2"/>
    <s v="Micro"/>
    <s v="78 weeks"/>
    <s v="78 weeks"/>
    <s v="Lung"/>
    <s v="Fibrosis score - histopathology mean grade 4 or greater (Table 7)"/>
    <x v="1"/>
    <s v="Weanling F344"/>
    <x v="1"/>
    <m/>
    <n v="28.9"/>
    <m/>
    <m/>
    <s v="mg/m3"/>
    <s v="N"/>
    <s v="N"/>
    <s v="Y"/>
    <s v="N"/>
    <s v="Divide LOAEL by 10;Units conversion needed;"/>
    <m/>
    <m/>
    <n v="2889.9999999999995"/>
    <m/>
    <m/>
    <s v="band C"/>
    <x v="1"/>
    <x v="0"/>
    <m/>
    <m/>
    <x v="2"/>
  </r>
  <r>
    <n v="82"/>
    <s v="Y"/>
    <s v="Additional OEB Data"/>
    <n v="100235"/>
    <s v="10.3109/08958379509015208"/>
    <x v="11"/>
    <m/>
    <x v="13"/>
    <s v="RCF2"/>
    <s v="Micro"/>
    <s v="104 weeks"/>
    <s v="104 weeks"/>
    <s v="Lung"/>
    <s v="Fibrosis score - histopathology mean grade 4 or greater (Table 7)"/>
    <x v="1"/>
    <s v="Weanling F344"/>
    <x v="1"/>
    <m/>
    <n v="28.9"/>
    <m/>
    <m/>
    <s v="mg/m3"/>
    <s v="N"/>
    <s v="N"/>
    <s v="Y"/>
    <s v="N"/>
    <s v="Divide LOAEL by 10;Units conversion needed;"/>
    <m/>
    <m/>
    <n v="2889.9999999999995"/>
    <m/>
    <m/>
    <s v="band C"/>
    <x v="1"/>
    <x v="0"/>
    <m/>
    <m/>
    <x v="2"/>
  </r>
  <r>
    <n v="83"/>
    <s v="Y"/>
    <s v="Additional OEB Data"/>
    <n v="100235"/>
    <s v="10.3109/08958379509015208"/>
    <x v="11"/>
    <m/>
    <x v="14"/>
    <s v="RCF3"/>
    <s v="Micro"/>
    <s v="13 weeks"/>
    <s v="13 weeks"/>
    <s v="Lung"/>
    <s v="Fibrosis score - histopathology mean grade 4 or greater (Table 7)"/>
    <x v="1"/>
    <s v="Weanling F344"/>
    <x v="1"/>
    <n v="29.2"/>
    <m/>
    <m/>
    <m/>
    <s v="mg/m3"/>
    <s v="N"/>
    <s v="N"/>
    <s v="N"/>
    <s v="N"/>
    <s v="Units conversion needed;"/>
    <m/>
    <n v="29200"/>
    <m/>
    <m/>
    <s v="band B"/>
    <m/>
    <x v="0"/>
    <x v="0"/>
    <m/>
    <m/>
    <x v="2"/>
  </r>
  <r>
    <n v="84"/>
    <s v="Y"/>
    <s v="Additional OEB Data"/>
    <n v="100235"/>
    <s v="10.3109/08958379509015208"/>
    <x v="11"/>
    <m/>
    <x v="14"/>
    <s v="RCF3"/>
    <s v="Micro"/>
    <s v="26 weeks"/>
    <s v="26 weeks"/>
    <s v="Lung"/>
    <s v="Fibrosis score - histopathology mean grade 4 or greater (Table 7)"/>
    <x v="1"/>
    <s v="Weanling F344"/>
    <x v="1"/>
    <m/>
    <n v="29.2"/>
    <m/>
    <m/>
    <s v="mg/m3"/>
    <s v="N"/>
    <s v="N"/>
    <s v="Y"/>
    <s v="N"/>
    <s v="Divide LOAEL by 10;Units conversion needed;"/>
    <m/>
    <m/>
    <n v="2920"/>
    <m/>
    <m/>
    <s v="band C"/>
    <x v="1"/>
    <x v="0"/>
    <m/>
    <m/>
    <x v="2"/>
  </r>
  <r>
    <n v="85"/>
    <s v="Y"/>
    <s v="Additional OEB Data"/>
    <n v="100235"/>
    <s v="10.3109/08958379509015208"/>
    <x v="11"/>
    <m/>
    <x v="14"/>
    <s v="RCF3"/>
    <s v="Micro"/>
    <s v="39 weeks"/>
    <s v="39 weeks"/>
    <s v="Lung"/>
    <s v="Fibrosis score - histopathology mean grade 4 or greater (Table 7)"/>
    <x v="1"/>
    <s v="Weanling F344"/>
    <x v="1"/>
    <m/>
    <n v="29.2"/>
    <m/>
    <m/>
    <s v="mg/m3"/>
    <s v="N"/>
    <s v="N"/>
    <s v="Y"/>
    <s v="N"/>
    <s v="Divide LOAEL by 10;Units conversion needed;"/>
    <m/>
    <m/>
    <n v="2920"/>
    <m/>
    <m/>
    <s v="band C"/>
    <x v="1"/>
    <x v="0"/>
    <m/>
    <m/>
    <x v="2"/>
  </r>
  <r>
    <n v="86"/>
    <s v="Y"/>
    <s v="Additional OEB Data"/>
    <n v="100235"/>
    <s v="10.3109/08958379509015208"/>
    <x v="11"/>
    <m/>
    <x v="14"/>
    <s v="RCF3"/>
    <s v="Micro"/>
    <s v="52 weeks"/>
    <s v="52 weeks"/>
    <s v="Lung"/>
    <s v="Fibrosis score - histopathology mean grade 4 or greater (Table 7)"/>
    <x v="1"/>
    <s v="Weanling F344"/>
    <x v="1"/>
    <m/>
    <n v="29.2"/>
    <m/>
    <m/>
    <s v="mg/m3"/>
    <s v="N"/>
    <s v="N"/>
    <s v="Y"/>
    <s v="N"/>
    <s v="Divide LOAEL by 10;Units conversion needed;"/>
    <m/>
    <m/>
    <n v="2920"/>
    <m/>
    <m/>
    <s v="band C"/>
    <x v="1"/>
    <x v="0"/>
    <m/>
    <m/>
    <x v="2"/>
  </r>
  <r>
    <n v="87"/>
    <s v="Y"/>
    <s v="Additional OEB Data"/>
    <n v="100235"/>
    <s v="10.3109/08958379509015208"/>
    <x v="11"/>
    <m/>
    <x v="14"/>
    <s v="RCF3"/>
    <s v="Micro"/>
    <s v="65 weeks"/>
    <s v="65 weeks"/>
    <s v="Lung"/>
    <s v="Fibrosis score - histopathology mean grade 4 or greater (Table 7)"/>
    <x v="1"/>
    <s v="Weanling F344"/>
    <x v="1"/>
    <m/>
    <n v="29.2"/>
    <m/>
    <m/>
    <s v="mg/m3"/>
    <s v="N"/>
    <s v="N"/>
    <s v="Y"/>
    <s v="N"/>
    <s v="Divide LOAEL by 10;Units conversion needed;"/>
    <m/>
    <m/>
    <n v="2920"/>
    <m/>
    <m/>
    <s v="band C"/>
    <x v="1"/>
    <x v="0"/>
    <m/>
    <m/>
    <x v="2"/>
  </r>
  <r>
    <n v="88"/>
    <s v="Y"/>
    <s v="Additional OEB Data"/>
    <n v="100235"/>
    <s v="10.3109/08958379509015208"/>
    <x v="11"/>
    <m/>
    <x v="14"/>
    <s v="RCF3"/>
    <s v="Micro"/>
    <s v="78 weeks"/>
    <s v="78 weeks"/>
    <s v="Lung"/>
    <s v="Fibrosis score - histopathology mean grade 4 or greater (Table 7)"/>
    <x v="1"/>
    <s v="Weanling F344"/>
    <x v="1"/>
    <m/>
    <n v="29.2"/>
    <m/>
    <m/>
    <s v="mg/m3"/>
    <s v="N"/>
    <s v="N"/>
    <s v="Y"/>
    <s v="N"/>
    <s v="Divide LOAEL by 10;Units conversion needed;"/>
    <m/>
    <m/>
    <n v="2920"/>
    <m/>
    <m/>
    <s v="band C"/>
    <x v="1"/>
    <x v="0"/>
    <m/>
    <m/>
    <x v="2"/>
  </r>
  <r>
    <n v="89"/>
    <s v="Y"/>
    <s v="Additional OEB Data"/>
    <n v="100235"/>
    <s v="10.3109/08958379509015208"/>
    <x v="11"/>
    <m/>
    <x v="14"/>
    <s v="RCF3"/>
    <s v="Micro"/>
    <s v="104 weeks"/>
    <s v="104 weeks"/>
    <s v="Lung"/>
    <s v="Fibrosis score - histopathology mean grade 4 or greater (Table 7)"/>
    <x v="1"/>
    <s v="Weanling F344"/>
    <x v="1"/>
    <m/>
    <n v="29.2"/>
    <m/>
    <m/>
    <s v="mg/m3"/>
    <s v="N"/>
    <s v="N"/>
    <s v="Y"/>
    <s v="N"/>
    <s v="Divide LOAEL by 10;Units conversion needed;"/>
    <m/>
    <m/>
    <n v="2920"/>
    <m/>
    <m/>
    <s v="band C"/>
    <x v="1"/>
    <x v="0"/>
    <m/>
    <m/>
    <x v="2"/>
  </r>
  <r>
    <n v="90"/>
    <s v="Y"/>
    <s v="Additional OEB Data"/>
    <n v="100235"/>
    <s v="10.3109/08958379509015208"/>
    <x v="11"/>
    <m/>
    <x v="15"/>
    <s v="RCF4"/>
    <s v="Micro"/>
    <s v="13 weeks"/>
    <s v="13 weeks"/>
    <s v="Lung"/>
    <s v="Fibrosis score - histopathology mean grade 4 or greater (Table 7)"/>
    <x v="1"/>
    <s v="Weanling F344"/>
    <x v="1"/>
    <n v="30.1"/>
    <m/>
    <m/>
    <m/>
    <s v="mg/m3"/>
    <s v="N"/>
    <s v="N"/>
    <s v="N"/>
    <s v="N"/>
    <s v="Units conversion needed;"/>
    <m/>
    <n v="30100"/>
    <m/>
    <m/>
    <s v="band A"/>
    <m/>
    <x v="6"/>
    <x v="0"/>
    <m/>
    <m/>
    <x v="2"/>
  </r>
  <r>
    <n v="91"/>
    <s v="Y"/>
    <s v="Additional OEB Data"/>
    <n v="100235"/>
    <s v="10.3109/08958379509015208"/>
    <x v="11"/>
    <m/>
    <x v="15"/>
    <s v="RCF4"/>
    <s v="Micro"/>
    <s v="26 weeks"/>
    <s v="26 weeks"/>
    <s v="Lung"/>
    <s v="Fibrosis score - histopathology mean grade 4 or greater (Table 7)"/>
    <x v="1"/>
    <s v="Weanling F344"/>
    <x v="1"/>
    <n v="30.1"/>
    <m/>
    <m/>
    <m/>
    <s v="mg/m3"/>
    <s v="N"/>
    <s v="N"/>
    <s v="N"/>
    <s v="N"/>
    <s v="Units conversion needed;"/>
    <m/>
    <n v="30100"/>
    <m/>
    <m/>
    <s v="band A"/>
    <m/>
    <x v="6"/>
    <x v="0"/>
    <m/>
    <m/>
    <x v="2"/>
  </r>
  <r>
    <n v="92"/>
    <s v="Y"/>
    <s v="Additional OEB Data"/>
    <n v="100235"/>
    <s v="10.3109/08958379509015208"/>
    <x v="11"/>
    <m/>
    <x v="15"/>
    <s v="RCF4"/>
    <s v="Micro"/>
    <s v="39 weeks"/>
    <s v="39 weeks"/>
    <s v="Lung"/>
    <s v="Fibrosis score - histopathology mean grade 4 or greater (Table 7)"/>
    <x v="1"/>
    <s v="Weanling F344"/>
    <x v="1"/>
    <n v="30.1"/>
    <m/>
    <m/>
    <m/>
    <s v="mg/m3"/>
    <s v="N"/>
    <s v="N"/>
    <s v="N"/>
    <s v="N"/>
    <s v="Units conversion needed;"/>
    <m/>
    <n v="30100"/>
    <m/>
    <m/>
    <s v="band A"/>
    <m/>
    <x v="6"/>
    <x v="0"/>
    <m/>
    <m/>
    <x v="2"/>
  </r>
  <r>
    <n v="93"/>
    <s v="Y"/>
    <s v="Additional OEB Data"/>
    <n v="100235"/>
    <s v="10.3109/08958379509015208"/>
    <x v="11"/>
    <m/>
    <x v="15"/>
    <s v="RCF4"/>
    <s v="Micro"/>
    <s v="52 weeks"/>
    <s v="52 weeks"/>
    <s v="Lung"/>
    <s v="Fibrosis score - histopathology mean grade 4 or greater (Table 7)"/>
    <x v="1"/>
    <s v="Weanling F344"/>
    <x v="1"/>
    <m/>
    <n v="30.1"/>
    <m/>
    <m/>
    <s v="mg/m3"/>
    <s v="N"/>
    <s v="N"/>
    <s v="Y"/>
    <s v="N"/>
    <s v="Divide LOAEL by 10;Units conversion needed;"/>
    <m/>
    <m/>
    <n v="3010.0000000000005"/>
    <m/>
    <m/>
    <s v="band B"/>
    <x v="0"/>
    <x v="0"/>
    <m/>
    <m/>
    <x v="2"/>
  </r>
  <r>
    <n v="94"/>
    <s v="Y"/>
    <s v="Additional OEB Data"/>
    <n v="100235"/>
    <s v="10.3109/08958379509015208"/>
    <x v="11"/>
    <m/>
    <x v="15"/>
    <s v="RCF4"/>
    <s v="Micro"/>
    <s v="65 weeks"/>
    <s v="65 weeks"/>
    <s v="Lung"/>
    <s v="Fibrosis score - histopathology mean grade 4 or greater (Table 7)"/>
    <x v="1"/>
    <s v="Weanling F344"/>
    <x v="1"/>
    <m/>
    <n v="30.1"/>
    <m/>
    <m/>
    <s v="mg/m3"/>
    <s v="N"/>
    <s v="N"/>
    <s v="Y"/>
    <s v="N"/>
    <s v="Divide LOAEL by 10;Units conversion needed;"/>
    <m/>
    <m/>
    <n v="3010.0000000000005"/>
    <m/>
    <m/>
    <s v="band B"/>
    <x v="0"/>
    <x v="0"/>
    <m/>
    <m/>
    <x v="2"/>
  </r>
  <r>
    <n v="95"/>
    <s v="Y"/>
    <s v="Additional OEB Data"/>
    <n v="100235"/>
    <s v="10.3109/08958379509015208"/>
    <x v="11"/>
    <m/>
    <x v="15"/>
    <s v="RCF4"/>
    <s v="Micro"/>
    <s v="78 weeks"/>
    <s v="78 weeks"/>
    <s v="Lung"/>
    <s v="Fibrosis score - histopathology mean grade 4 or greater (Table 7)"/>
    <x v="1"/>
    <s v="Weanling F344"/>
    <x v="1"/>
    <m/>
    <n v="30.1"/>
    <m/>
    <m/>
    <s v="mg/m3"/>
    <s v="N"/>
    <s v="N"/>
    <s v="Y"/>
    <s v="N"/>
    <s v="Divide LOAEL by 10;Units conversion needed;"/>
    <m/>
    <m/>
    <n v="3010.0000000000005"/>
    <m/>
    <m/>
    <s v="band B"/>
    <x v="0"/>
    <x v="0"/>
    <m/>
    <m/>
    <x v="2"/>
  </r>
  <r>
    <n v="96"/>
    <s v="Y"/>
    <s v="Additional OEB Data"/>
    <n v="100235"/>
    <s v="10.3109/08958379509015208"/>
    <x v="11"/>
    <m/>
    <x v="15"/>
    <s v="RCF4"/>
    <s v="Micro"/>
    <s v="104 weeks"/>
    <s v="104 weeks"/>
    <s v="Lung"/>
    <s v="Fibrosis score - histopathology mean grade 4 or greater (Table 7)"/>
    <x v="1"/>
    <s v="Weanling F344"/>
    <x v="1"/>
    <m/>
    <n v="30.1"/>
    <m/>
    <m/>
    <s v="mg/m3"/>
    <s v="N"/>
    <s v="N"/>
    <s v="Y"/>
    <s v="N"/>
    <s v="Divide LOAEL by 10;Units conversion needed;"/>
    <m/>
    <m/>
    <n v="3010.0000000000005"/>
    <m/>
    <m/>
    <s v="band B"/>
    <x v="0"/>
    <x v="0"/>
    <m/>
    <m/>
    <x v="2"/>
  </r>
  <r>
    <n v="97"/>
    <s v="Y"/>
    <s v="Additional OEB Data"/>
    <n v="100235"/>
    <s v="10.3109/08958379509015208"/>
    <x v="11"/>
    <m/>
    <x v="16"/>
    <s v="Chryostile Asbestos"/>
    <s v="Micro"/>
    <s v="13 weeks"/>
    <s v="13 weeks"/>
    <s v="Lung"/>
    <s v="Fibrosis score - histopathology mean grade 4 or greater (Table 7)"/>
    <x v="1"/>
    <s v="Weanling F344"/>
    <x v="1"/>
    <m/>
    <n v="10.1"/>
    <m/>
    <m/>
    <s v="mg/m3"/>
    <s v="N"/>
    <s v="N"/>
    <s v="Y"/>
    <s v="N"/>
    <s v="Divide LOAEL by 10;Units conversion needed;"/>
    <m/>
    <m/>
    <n v="1010"/>
    <m/>
    <m/>
    <s v="band C"/>
    <x v="1"/>
    <x v="0"/>
    <m/>
    <m/>
    <x v="2"/>
  </r>
  <r>
    <n v="98"/>
    <s v="Y"/>
    <s v="Additional OEB Data"/>
    <n v="100235"/>
    <s v="10.3109/08958379509015208"/>
    <x v="11"/>
    <m/>
    <x v="16"/>
    <s v="Chryostile Asbestos"/>
    <s v="Micro"/>
    <s v="26 weeks"/>
    <s v="26 weeks"/>
    <s v="Lung"/>
    <s v="Fibrosis score - histopathology mean grade 4 or greater (Table 7)"/>
    <x v="1"/>
    <s v="Weanling F344"/>
    <x v="1"/>
    <m/>
    <n v="10.1"/>
    <m/>
    <m/>
    <s v="mg/m3"/>
    <s v="N"/>
    <s v="N"/>
    <s v="Y"/>
    <s v="N"/>
    <s v="Divide LOAEL by 10;Units conversion needed;"/>
    <m/>
    <m/>
    <n v="1010"/>
    <m/>
    <m/>
    <s v="band C"/>
    <x v="1"/>
    <x v="0"/>
    <m/>
    <m/>
    <x v="2"/>
  </r>
  <r>
    <n v="99"/>
    <s v="Y"/>
    <s v="Additional OEB Data"/>
    <n v="100235"/>
    <s v="10.3109/08958379509015208"/>
    <x v="11"/>
    <m/>
    <x v="16"/>
    <s v="Chryostile Asbestos"/>
    <s v="Micro"/>
    <s v="39 weeks"/>
    <s v="39 weeks"/>
    <s v="Lung"/>
    <s v="Fibrosis score - histopathology mean grade 4 or greater (Table 7)"/>
    <x v="1"/>
    <s v="Weanling F344"/>
    <x v="1"/>
    <m/>
    <n v="10.1"/>
    <m/>
    <m/>
    <s v="mg/m3"/>
    <s v="N"/>
    <s v="N"/>
    <s v="Y"/>
    <s v="N"/>
    <s v="Divide LOAEL by 10;Units conversion needed;"/>
    <m/>
    <m/>
    <n v="1010"/>
    <m/>
    <m/>
    <s v="band C"/>
    <x v="1"/>
    <x v="0"/>
    <m/>
    <m/>
    <x v="2"/>
  </r>
  <r>
    <n v="100"/>
    <s v="Y"/>
    <s v="Additional OEB Data"/>
    <n v="100235"/>
    <s v="10.3109/08958379509015208"/>
    <x v="11"/>
    <m/>
    <x v="16"/>
    <s v="Chryostile Asbestos"/>
    <s v="Micro"/>
    <s v="52 weeks"/>
    <s v="52 weeks"/>
    <s v="Lung"/>
    <s v="Fibrosis score - histopathology mean grade 4 or greater (Table 7)"/>
    <x v="1"/>
    <s v="Weanling F344"/>
    <x v="1"/>
    <m/>
    <n v="10.1"/>
    <m/>
    <m/>
    <s v="mg/m3"/>
    <s v="N"/>
    <s v="N"/>
    <s v="Y"/>
    <s v="N"/>
    <s v="Divide LOAEL by 10;Units conversion needed;"/>
    <m/>
    <m/>
    <n v="1010"/>
    <m/>
    <m/>
    <s v="band C"/>
    <x v="1"/>
    <x v="0"/>
    <m/>
    <m/>
    <x v="2"/>
  </r>
  <r>
    <n v="101"/>
    <s v="Y"/>
    <s v="Additional OEB Data"/>
    <n v="100235"/>
    <s v="10.3109/08958379509015208"/>
    <x v="11"/>
    <m/>
    <x v="16"/>
    <s v="Chryostile Asbestos"/>
    <s v="Micro"/>
    <s v="65 weeks"/>
    <s v="65 weeks"/>
    <s v="Lung"/>
    <s v="Fibrosis score - histopathology mean grade 4 or greater (Table 7)"/>
    <x v="1"/>
    <s v="Weanling F344"/>
    <x v="1"/>
    <m/>
    <n v="10.1"/>
    <m/>
    <m/>
    <s v="mg/m3"/>
    <s v="N"/>
    <s v="N"/>
    <s v="Y"/>
    <s v="N"/>
    <s v="Divide LOAEL by 10;Units conversion needed;"/>
    <m/>
    <m/>
    <n v="1010"/>
    <m/>
    <m/>
    <s v="band C"/>
    <x v="1"/>
    <x v="0"/>
    <m/>
    <m/>
    <x v="2"/>
  </r>
  <r>
    <n v="102"/>
    <s v="Y"/>
    <s v="Additional OEB Data"/>
    <n v="100235"/>
    <s v="10.3109/08958379509015208"/>
    <x v="11"/>
    <m/>
    <x v="16"/>
    <s v="Chryostile Asbestos"/>
    <s v="Micro"/>
    <s v="78 weeks"/>
    <s v="78 weeks"/>
    <s v="Lung"/>
    <s v="Fibrosis score - histopathology mean grade 4 or greater (Table 7)"/>
    <x v="1"/>
    <s v="Weanling F344"/>
    <x v="1"/>
    <m/>
    <n v="10.1"/>
    <m/>
    <m/>
    <s v="mg/m3"/>
    <s v="N"/>
    <s v="N"/>
    <s v="Y"/>
    <s v="N"/>
    <s v="Divide LOAEL by 10;Units conversion needed;"/>
    <m/>
    <m/>
    <n v="1010"/>
    <m/>
    <m/>
    <s v="band C"/>
    <x v="1"/>
    <x v="0"/>
    <m/>
    <m/>
    <x v="2"/>
  </r>
  <r>
    <n v="103"/>
    <s v="Y"/>
    <s v="Additional OEB Data"/>
    <n v="100235"/>
    <s v="10.3109/08958379509015208"/>
    <x v="11"/>
    <m/>
    <x v="16"/>
    <s v="Chryostile Asbestos"/>
    <s v="Micro"/>
    <s v="104 weeks"/>
    <s v="104 weeks"/>
    <s v="Lung"/>
    <s v="Fibrosis score - histopathology mean grade 4 or greater (Table 7)"/>
    <x v="1"/>
    <s v="Weanling F344"/>
    <x v="1"/>
    <m/>
    <n v="10.1"/>
    <m/>
    <m/>
    <s v="mg/m3"/>
    <s v="N"/>
    <s v="N"/>
    <s v="Y"/>
    <s v="N"/>
    <s v="Divide LOAEL by 10;Units conversion needed;"/>
    <m/>
    <m/>
    <n v="1010"/>
    <m/>
    <m/>
    <s v="band C"/>
    <x v="1"/>
    <x v="0"/>
    <m/>
    <m/>
    <x v="2"/>
  </r>
  <r>
    <n v="104"/>
    <s v="Y"/>
    <s v="Additional OEB Data"/>
    <n v="100043"/>
    <m/>
    <x v="12"/>
    <s v="Y"/>
    <x v="17"/>
    <s v="Fe3O4"/>
    <s v="Micro"/>
    <s v="13 weeks"/>
    <s v="13 weeks"/>
    <s v="Lung"/>
    <s v="PMN%"/>
    <x v="1"/>
    <s v="Winstar HsdCpb:WU (SPF)"/>
    <x v="1"/>
    <m/>
    <n v="4.7"/>
    <m/>
    <m/>
    <s v="mg/m3"/>
    <s v="N"/>
    <s v="N"/>
    <s v="Y"/>
    <s v="N"/>
    <s v="Divide LOAEL by 10;Units conversion needed;"/>
    <m/>
    <m/>
    <n v="470.00000000000006"/>
    <m/>
    <m/>
    <s v="band C"/>
    <x v="1"/>
    <x v="0"/>
    <m/>
    <m/>
    <x v="0"/>
  </r>
  <r>
    <n v="105"/>
    <m/>
    <s v="Additional OEB Data"/>
    <n v="100043"/>
    <m/>
    <x v="12"/>
    <m/>
    <x v="17"/>
    <s v="Fe3O4"/>
    <s v="Micro"/>
    <s v="13 weeks"/>
    <s v="13 weeks"/>
    <s v="Lung"/>
    <s v="PMN%"/>
    <x v="1"/>
    <s v="Winstar HsdCpb:WU (SPF)"/>
    <x v="0"/>
    <m/>
    <n v="4.7"/>
    <m/>
    <m/>
    <s v="mg/m3"/>
    <s v="N"/>
    <s v="N"/>
    <s v="Y"/>
    <s v="N"/>
    <s v="Divide LOAEL by 10;Units conversion needed;"/>
    <m/>
    <m/>
    <n v="470.00000000000006"/>
    <m/>
    <m/>
    <s v="band C"/>
    <x v="1"/>
    <x v="0"/>
    <s v="Y"/>
    <m/>
    <x v="0"/>
  </r>
  <r>
    <n v="106"/>
    <m/>
    <s v="Additional OEB Data"/>
    <n v="100043"/>
    <s v="10.1002/jat.1668"/>
    <x v="12"/>
    <m/>
    <x v="17"/>
    <s v="Fe3O4"/>
    <s v="Micro"/>
    <s v="13 weeks"/>
    <s v="13 weeks"/>
    <s v="Lung"/>
    <s v="Fibrosis score - severity of increased collagen fibers (sirius red stain)"/>
    <x v="1"/>
    <s v="Winstar HsdCpb:WU (SPF)"/>
    <x v="1"/>
    <n v="15"/>
    <n v="50"/>
    <m/>
    <m/>
    <s v="mg/m3"/>
    <s v="N"/>
    <s v="N"/>
    <s v="N"/>
    <s v="N"/>
    <s v="Units conversion needed;"/>
    <m/>
    <n v="15000"/>
    <n v="5000"/>
    <m/>
    <s v="band B"/>
    <s v="band B"/>
    <x v="0"/>
    <x v="0"/>
    <m/>
    <m/>
    <x v="2"/>
  </r>
  <r>
    <n v="107"/>
    <m/>
    <s v="Additional OEB Data"/>
    <n v="100043"/>
    <s v="10.1002/jat.1668"/>
    <x v="12"/>
    <m/>
    <x v="17"/>
    <s v="Fe3O4"/>
    <s v="Micro"/>
    <s v="13 weeks"/>
    <s v="13 weeks"/>
    <s v="Lung"/>
    <s v="Fibrosis score - severity of increased collagen fibers (sirius red stain)"/>
    <x v="1"/>
    <s v="Winstar HsdCpb:WU (SPF)"/>
    <x v="0"/>
    <n v="15"/>
    <n v="50"/>
    <m/>
    <m/>
    <s v="mg/m3"/>
    <s v="N"/>
    <s v="N"/>
    <s v="N"/>
    <s v="N"/>
    <s v="Units conversion needed;"/>
    <m/>
    <n v="15000"/>
    <n v="5000"/>
    <m/>
    <s v="band B"/>
    <s v="band B"/>
    <x v="0"/>
    <x v="0"/>
    <m/>
    <m/>
    <x v="2"/>
  </r>
  <r>
    <n v="108"/>
    <s v="Y"/>
    <s v="Additional OEB Data"/>
    <n v="100161"/>
    <m/>
    <x v="13"/>
    <s v="Y"/>
    <x v="1"/>
    <s v="Cristobalite"/>
    <s v="Micro"/>
    <s v="8 weeks"/>
    <s v="8 weeks"/>
    <s v="Lung"/>
    <s v="PMN%"/>
    <x v="1"/>
    <s v="Fischer 344"/>
    <x v="1"/>
    <m/>
    <n v="1.3"/>
    <m/>
    <m/>
    <s v="mg/m3"/>
    <s v="N"/>
    <s v="Y"/>
    <s v="Y"/>
    <s v="N"/>
    <s v="Divide NOAEL or BMDL by 3;Divide LOAEL by 10;Units conversion needed;"/>
    <m/>
    <m/>
    <n v="43.333333333333336"/>
    <m/>
    <m/>
    <s v="band D"/>
    <x v="3"/>
    <x v="0"/>
    <s v="Y"/>
    <m/>
    <x v="0"/>
  </r>
  <r>
    <n v="109"/>
    <s v="Y"/>
    <s v="Additional OEB Data"/>
    <n v="100161"/>
    <m/>
    <x v="13"/>
    <s v="Y"/>
    <x v="1"/>
    <s v="Cristobalite"/>
    <s v="Micro"/>
    <s v="12 weeks"/>
    <s v="12 weeks"/>
    <s v="Lung"/>
    <s v="PMN%"/>
    <x v="1"/>
    <s v="Fischer 344"/>
    <x v="1"/>
    <m/>
    <n v="1.3"/>
    <m/>
    <m/>
    <s v="mg/m3"/>
    <s v="N"/>
    <s v="N"/>
    <s v="Y"/>
    <s v="N"/>
    <s v="Divide LOAEL by 10;Units conversion needed;"/>
    <m/>
    <m/>
    <n v="130"/>
    <m/>
    <m/>
    <s v="band D"/>
    <x v="3"/>
    <x v="0"/>
    <s v="Y"/>
    <m/>
    <x v="0"/>
  </r>
  <r>
    <n v="110"/>
    <s v="Y"/>
    <s v="Additional OEB Data"/>
    <n v="100161"/>
    <m/>
    <x v="13"/>
    <s v="Y"/>
    <x v="0"/>
    <s v="ufTiO2"/>
    <s v="Nano"/>
    <s v="8 weeks"/>
    <s v="8 weeks"/>
    <s v="Lung"/>
    <s v="PMN%"/>
    <x v="1"/>
    <s v="Fischer 344"/>
    <x v="1"/>
    <m/>
    <n v="23.5"/>
    <m/>
    <m/>
    <s v="mg/m3"/>
    <s v="N"/>
    <s v="Y"/>
    <s v="Y"/>
    <s v="N"/>
    <s v="Divide NOAEL or BMDL by 3;Divide LOAEL by 10;Units conversion needed;"/>
    <m/>
    <m/>
    <n v="783.33333333333337"/>
    <m/>
    <m/>
    <s v="band C"/>
    <x v="1"/>
    <x v="0"/>
    <s v="Y"/>
    <m/>
    <x v="0"/>
  </r>
  <r>
    <n v="111"/>
    <s v="Y"/>
    <s v="Additional OEB Data"/>
    <n v="100161"/>
    <m/>
    <x v="13"/>
    <s v="Y"/>
    <x v="0"/>
    <s v="ufTiO2"/>
    <s v="Nano"/>
    <s v="12 weeks"/>
    <s v="12 weeks"/>
    <s v="Lung"/>
    <s v="PMN%"/>
    <x v="1"/>
    <s v="Fischer 344"/>
    <x v="1"/>
    <m/>
    <n v="23.5"/>
    <m/>
    <m/>
    <s v="mg/m3"/>
    <s v="N"/>
    <s v="N"/>
    <s v="Y"/>
    <s v="N"/>
    <s v="Divide LOAEL by 10;Units conversion needed;"/>
    <m/>
    <m/>
    <n v="2350"/>
    <m/>
    <m/>
    <s v="band C"/>
    <x v="1"/>
    <x v="0"/>
    <s v="Y"/>
    <m/>
    <x v="0"/>
  </r>
  <r>
    <n v="112"/>
    <s v="Y"/>
    <s v="Additional OEB Data"/>
    <n v="100161"/>
    <m/>
    <x v="13"/>
    <s v="Y"/>
    <x v="0"/>
    <s v="fTiO2"/>
    <s v="Micro"/>
    <s v="8 weeks"/>
    <s v="8 weeks"/>
    <s v="Lung"/>
    <s v="PMN%"/>
    <x v="1"/>
    <s v="Fischer 344"/>
    <x v="1"/>
    <n v="22.3"/>
    <m/>
    <m/>
    <m/>
    <s v="mg/m3"/>
    <s v="N"/>
    <s v="Y"/>
    <s v="N"/>
    <s v="N"/>
    <s v="Divide NOAEL or BMDL by 3;Units conversion needed;"/>
    <m/>
    <n v="7433.333333333333"/>
    <m/>
    <m/>
    <s v="band B"/>
    <m/>
    <x v="0"/>
    <x v="0"/>
    <s v="Y"/>
    <m/>
    <x v="0"/>
  </r>
  <r>
    <n v="113"/>
    <s v="Y"/>
    <s v="Additional OEB Data"/>
    <n v="100161"/>
    <m/>
    <x v="13"/>
    <s v="Y"/>
    <x v="0"/>
    <s v="fTiO2"/>
    <s v="Micro"/>
    <s v="12 weeks"/>
    <s v="12 weeks"/>
    <s v="Lung"/>
    <s v="PMN%"/>
    <x v="1"/>
    <s v="Fischer 344"/>
    <x v="1"/>
    <m/>
    <n v="22.3"/>
    <m/>
    <m/>
    <s v="mg/m3"/>
    <s v="N"/>
    <s v="N"/>
    <s v="Y"/>
    <s v="N"/>
    <s v="Divide LOAEL by 10;Units conversion needed;"/>
    <m/>
    <m/>
    <n v="2230"/>
    <m/>
    <m/>
    <s v="band C"/>
    <x v="1"/>
    <x v="0"/>
    <s v="Y"/>
    <m/>
    <x v="0"/>
  </r>
  <r>
    <n v="114"/>
    <m/>
    <s v="Additional OEB Data"/>
    <n v="100132"/>
    <m/>
    <x v="14"/>
    <s v="Y"/>
    <x v="1"/>
    <s v="Crystalline"/>
    <s v="Micro"/>
    <s v="6.5 weeks"/>
    <s v="6.5 weeks"/>
    <s v="Lung"/>
    <s v="PMN%"/>
    <x v="1"/>
    <s v="Fischer 344"/>
    <x v="1"/>
    <m/>
    <n v="3"/>
    <m/>
    <m/>
    <s v="mg/m3"/>
    <s v="N"/>
    <s v="Y"/>
    <s v="Y"/>
    <s v="N"/>
    <s v="Divide NOAEL or BMDL by 3;Divide LOAEL by 10;Units conversion needed;"/>
    <m/>
    <m/>
    <n v="100"/>
    <m/>
    <m/>
    <s v="band D"/>
    <x v="3"/>
    <x v="0"/>
    <s v="Y"/>
    <m/>
    <x v="0"/>
  </r>
  <r>
    <n v="115"/>
    <m/>
    <s v="Additional OEB Data"/>
    <n v="100132"/>
    <m/>
    <x v="14"/>
    <s v="Y"/>
    <x v="1"/>
    <s v="Crystalline"/>
    <s v="Micro"/>
    <s v="13 weeks"/>
    <s v="13 weeks"/>
    <s v="Lung"/>
    <s v="PMN%"/>
    <x v="1"/>
    <s v="Fischer 344"/>
    <x v="1"/>
    <m/>
    <n v="3"/>
    <m/>
    <m/>
    <s v="mg/m3"/>
    <s v="N"/>
    <s v="N"/>
    <s v="Y"/>
    <s v="N"/>
    <s v="Divide LOAEL by 10;Units conversion needed;"/>
    <m/>
    <m/>
    <n v="300"/>
    <m/>
    <m/>
    <s v="band D"/>
    <x v="3"/>
    <x v="0"/>
    <s v="Y"/>
    <m/>
    <x v="0"/>
  </r>
  <r>
    <n v="116"/>
    <m/>
    <s v="Additional OEB Data"/>
    <n v="100132"/>
    <m/>
    <x v="14"/>
    <s v="Y"/>
    <x v="1"/>
    <s v="Amorphous"/>
    <s v="Nano"/>
    <s v="6.5 weeks"/>
    <s v="6.5 weeks"/>
    <s v="Lung"/>
    <s v="PMN%"/>
    <x v="1"/>
    <s v="Fischer 344"/>
    <x v="1"/>
    <m/>
    <n v="50.4"/>
    <m/>
    <m/>
    <s v="mg/m3"/>
    <s v="N"/>
    <s v="Y"/>
    <s v="Y"/>
    <s v="N"/>
    <s v="Divide NOAEL or BMDL by 3;Divide LOAEL by 10;Units conversion needed;"/>
    <m/>
    <m/>
    <n v="1680"/>
    <m/>
    <m/>
    <s v="band C"/>
    <x v="1"/>
    <x v="0"/>
    <s v="Y"/>
    <m/>
    <x v="0"/>
  </r>
  <r>
    <n v="117"/>
    <m/>
    <s v="Additional OEB Data"/>
    <n v="100132"/>
    <m/>
    <x v="14"/>
    <s v="Y"/>
    <x v="1"/>
    <s v="Amorphous"/>
    <s v="Nano"/>
    <s v="13 weeks"/>
    <s v="13 weeks"/>
    <s v="Lung"/>
    <s v="PMN%"/>
    <x v="1"/>
    <s v="Fischer 344"/>
    <x v="1"/>
    <m/>
    <n v="50.4"/>
    <m/>
    <m/>
    <s v="mg/m3"/>
    <s v="N"/>
    <s v="N"/>
    <s v="Y"/>
    <s v="N"/>
    <s v="Divide LOAEL by 10;Units conversion needed;"/>
    <m/>
    <m/>
    <n v="5040"/>
    <m/>
    <m/>
    <s v="band B"/>
    <x v="0"/>
    <x v="0"/>
    <s v="Y"/>
    <m/>
    <x v="0"/>
  </r>
  <r>
    <n v="118"/>
    <s v="Y"/>
    <s v="Additional OEB Data"/>
    <n v="100103"/>
    <m/>
    <x v="15"/>
    <s v="Y"/>
    <x v="4"/>
    <s v="Printex90 (UF)"/>
    <s v="Nano"/>
    <s v="13 weeks"/>
    <s v="13 weeks"/>
    <s v="Lung"/>
    <s v="PMN%"/>
    <x v="1"/>
    <s v="Fischer 344"/>
    <x v="0"/>
    <n v="1.2"/>
    <n v="7.1"/>
    <m/>
    <m/>
    <s v="mg/m3"/>
    <s v="N"/>
    <s v="N"/>
    <s v="N"/>
    <s v="N"/>
    <s v="Units conversion needed;"/>
    <m/>
    <n v="1200"/>
    <m/>
    <m/>
    <s v="band C"/>
    <m/>
    <x v="1"/>
    <x v="0"/>
    <m/>
    <m/>
    <x v="0"/>
  </r>
  <r>
    <n v="119"/>
    <s v="Y"/>
    <s v="Additional OEB Data"/>
    <n v="100103"/>
    <m/>
    <x v="15"/>
    <s v="Y"/>
    <x v="4"/>
    <s v="ST V"/>
    <s v="Nano"/>
    <s v="13 weeks"/>
    <s v="13 weeks"/>
    <s v="Lung"/>
    <s v="PMN%"/>
    <x v="1"/>
    <s v="Fischer 344"/>
    <x v="0"/>
    <m/>
    <n v="48.2"/>
    <m/>
    <m/>
    <s v="mg/m3"/>
    <s v="N"/>
    <s v="N"/>
    <s v="Y"/>
    <s v="N"/>
    <s v="Divide LOAEL by 10;Units conversion needed;"/>
    <m/>
    <m/>
    <n v="4820"/>
    <m/>
    <m/>
    <s v="band B"/>
    <x v="0"/>
    <x v="0"/>
    <m/>
    <m/>
    <x v="0"/>
  </r>
  <r>
    <n v="120"/>
    <s v="Y"/>
    <s v="Additional OEB Data"/>
    <n v="100217"/>
    <m/>
    <x v="16"/>
    <s v="Y"/>
    <x v="18"/>
    <s v="Gold (high)"/>
    <s v="Nano"/>
    <s v="13 weeks"/>
    <s v="13 weeks"/>
    <s v="Lung"/>
    <s v="PMN Count"/>
    <x v="1"/>
    <s v="SPF Sprague Dawley"/>
    <x v="0"/>
    <n v="1850000"/>
    <m/>
    <m/>
    <m/>
    <s v="particles/cm3"/>
    <s v="N"/>
    <s v="N"/>
    <s v="N"/>
    <s v="N"/>
    <s v="Units conversion needed;"/>
    <m/>
    <n v="1850000000"/>
    <m/>
    <m/>
    <s v="band A"/>
    <m/>
    <x v="6"/>
    <x v="0"/>
    <m/>
    <m/>
    <x v="0"/>
  </r>
  <r>
    <n v="121"/>
    <s v="Y"/>
    <s v="Additional OEB Data"/>
    <n v="100217"/>
    <m/>
    <x v="16"/>
    <s v="Y"/>
    <x v="18"/>
    <s v="Gold (high)"/>
    <s v="Nano"/>
    <s v="13 weeks"/>
    <s v="13 weeks"/>
    <s v="Lung"/>
    <s v="PMN Count"/>
    <x v="1"/>
    <s v="SPF Sprague Dawley"/>
    <x v="1"/>
    <n v="1850000"/>
    <m/>
    <m/>
    <m/>
    <s v="particles/cm3"/>
    <s v="N"/>
    <s v="N"/>
    <s v="N"/>
    <s v="N"/>
    <s v="Units conversion needed;"/>
    <m/>
    <n v="1850000000"/>
    <m/>
    <m/>
    <s v="band A"/>
    <m/>
    <x v="6"/>
    <x v="0"/>
    <m/>
    <m/>
    <x v="0"/>
  </r>
  <r>
    <n v="122"/>
    <s v="Y"/>
    <s v="Additional OEB Data"/>
    <n v="100122"/>
    <m/>
    <x v="17"/>
    <s v="Y"/>
    <x v="4"/>
    <s v="HSCb"/>
    <s v="Nano"/>
    <s v="13 weeks"/>
    <s v="13 weeks"/>
    <s v="Lung"/>
    <s v="PMN%"/>
    <x v="1"/>
    <s v="F344"/>
    <x v="0"/>
    <n v="1.1000000000000001"/>
    <n v="7.6"/>
    <m/>
    <m/>
    <s v="mg/m3"/>
    <s v="N"/>
    <s v="N"/>
    <s v="N"/>
    <s v="N"/>
    <s v="Units conversion needed;"/>
    <m/>
    <n v="1100"/>
    <m/>
    <m/>
    <s v="band C"/>
    <m/>
    <x v="1"/>
    <x v="0"/>
    <m/>
    <m/>
    <x v="0"/>
  </r>
  <r>
    <n v="123"/>
    <s v="Y"/>
    <s v="Additional OEB Data"/>
    <n v="100122"/>
    <m/>
    <x v="17"/>
    <s v="Y"/>
    <x v="4"/>
    <s v="LSCb"/>
    <s v="Nano"/>
    <s v="13 weeks"/>
    <s v="13 weeks"/>
    <s v="Lung"/>
    <s v="PMN%"/>
    <x v="1"/>
    <s v="F344"/>
    <x v="0"/>
    <m/>
    <n v="48.2"/>
    <m/>
    <m/>
    <s v="mg/m3"/>
    <s v="N"/>
    <s v="N"/>
    <s v="Y"/>
    <s v="N"/>
    <s v="Divide LOAEL by 10;Units conversion needed;"/>
    <m/>
    <m/>
    <n v="4820"/>
    <m/>
    <m/>
    <s v="band B"/>
    <x v="0"/>
    <x v="0"/>
    <s v="Y"/>
    <m/>
    <x v="0"/>
  </r>
  <r>
    <n v="124"/>
    <s v="Y"/>
    <s v="Additional OEB Data"/>
    <n v="100122"/>
    <m/>
    <x v="17"/>
    <s v="Y"/>
    <x v="4"/>
    <s v="HSCb"/>
    <s v="Nano"/>
    <s v="13 weeks"/>
    <s v="13 weeks"/>
    <s v="Lung"/>
    <s v="PMN%"/>
    <x v="0"/>
    <s v="B6C3F1"/>
    <x v="0"/>
    <m/>
    <n v="1.1000000000000001"/>
    <m/>
    <m/>
    <s v="mg/m3"/>
    <s v="N"/>
    <s v="N"/>
    <s v="Y"/>
    <s v="N"/>
    <s v="Divide LOAEL by 10;Units conversion needed;"/>
    <m/>
    <m/>
    <n v="110.00000000000001"/>
    <m/>
    <m/>
    <s v="band D"/>
    <x v="3"/>
    <x v="0"/>
    <s v="Y"/>
    <m/>
    <x v="0"/>
  </r>
  <r>
    <n v="125"/>
    <s v="Y"/>
    <s v="Additional OEB Data"/>
    <n v="100122"/>
    <m/>
    <x v="17"/>
    <s v="Y"/>
    <x v="4"/>
    <s v="HSCb"/>
    <s v="Nano"/>
    <s v="13 weeks"/>
    <s v="13 weeks"/>
    <s v="Lung"/>
    <s v="PMN%"/>
    <x v="2"/>
    <s v="F1B Syrian golden"/>
    <x v="0"/>
    <m/>
    <n v="1.1000000000000001"/>
    <m/>
    <m/>
    <s v="mg/m3"/>
    <s v="N"/>
    <s v="N"/>
    <s v="Y"/>
    <s v="N"/>
    <s v="Divide LOAEL by 10;Units conversion needed;"/>
    <m/>
    <m/>
    <n v="110.00000000000001"/>
    <m/>
    <m/>
    <s v="band D"/>
    <x v="3"/>
    <x v="0"/>
    <m/>
    <m/>
    <x v="0"/>
  </r>
  <r>
    <n v="126"/>
    <m/>
    <s v="Additional OEB Data"/>
    <n v="100072"/>
    <m/>
    <x v="18"/>
    <m/>
    <x v="4"/>
    <s v="Printex 90"/>
    <s v="Nano"/>
    <s v="13 weeks"/>
    <s v="13 weeks"/>
    <s v="Lung"/>
    <s v="PMN%"/>
    <x v="1"/>
    <s v="Fischer 344"/>
    <x v="0"/>
    <n v="1"/>
    <n v="7"/>
    <m/>
    <m/>
    <s v="mg/m3"/>
    <s v="N"/>
    <s v="N"/>
    <s v="N"/>
    <s v="N"/>
    <s v="Units conversion needed;"/>
    <m/>
    <n v="1000"/>
    <m/>
    <m/>
    <s v="band C"/>
    <m/>
    <x v="1"/>
    <x v="0"/>
    <s v="Y"/>
    <m/>
    <x v="0"/>
  </r>
  <r>
    <n v="127"/>
    <m/>
    <s v="Additional OEB Data"/>
    <n v="100072"/>
    <m/>
    <x v="18"/>
    <m/>
    <x v="4"/>
    <s v="Printex 90"/>
    <s v="Nano"/>
    <s v="13 weeks"/>
    <s v="13 weeks"/>
    <s v="Lung"/>
    <s v="PMN%"/>
    <x v="0"/>
    <s v="B6C3F1"/>
    <x v="0"/>
    <n v="1"/>
    <n v="7"/>
    <m/>
    <m/>
    <s v="mg/m3"/>
    <s v="N"/>
    <s v="N"/>
    <s v="N"/>
    <s v="N"/>
    <s v="Units conversion needed;"/>
    <m/>
    <n v="1000"/>
    <m/>
    <m/>
    <s v="band C"/>
    <m/>
    <x v="1"/>
    <x v="0"/>
    <s v="Y"/>
    <m/>
    <x v="0"/>
  </r>
  <r>
    <n v="128"/>
    <s v="Y"/>
    <s v="Additional OEB Data"/>
    <n v="100072"/>
    <m/>
    <x v="18"/>
    <m/>
    <x v="4"/>
    <s v="Printex 90"/>
    <s v="Nano"/>
    <s v="13 weeks"/>
    <s v="13 weeks"/>
    <s v="Lung"/>
    <s v="PMN%"/>
    <x v="2"/>
    <s v="F1B Syrian golden"/>
    <x v="0"/>
    <n v="1"/>
    <n v="7"/>
    <m/>
    <m/>
    <s v="mg/m3"/>
    <s v="N"/>
    <s v="N"/>
    <s v="N"/>
    <s v="N"/>
    <s v="Units conversion needed;"/>
    <m/>
    <n v="1000"/>
    <m/>
    <m/>
    <s v="band C"/>
    <m/>
    <x v="1"/>
    <x v="0"/>
    <m/>
    <m/>
    <x v="0"/>
  </r>
  <r>
    <n v="129"/>
    <m/>
    <s v="fibrosis_noael_loael_20240812.xlsx"/>
    <s v="10026-24-1"/>
    <m/>
    <x v="19"/>
    <m/>
    <x v="19"/>
    <s v="Cobalt sulfate heptahydrate"/>
    <s v="Micro"/>
    <s v="2 year"/>
    <s v="2 years"/>
    <s v="Lung"/>
    <s v="Fibrosis incidence"/>
    <x v="0"/>
    <s v="B6C3F1"/>
    <x v="0"/>
    <n v="3"/>
    <s v="na"/>
    <s v="NA"/>
    <s v="NA"/>
    <s v="mg/m3"/>
    <s v="N"/>
    <s v="N"/>
    <s v="N"/>
    <s v="N"/>
    <s v="Units conversion needed;"/>
    <s v=""/>
    <n v="3000"/>
    <s v=""/>
    <m/>
    <s v="band C"/>
    <m/>
    <x v="1"/>
    <x v="0"/>
    <m/>
    <s v="NTP_fibrosis_noael_loael_bmd_bmdl.xlsx"/>
    <x v="2"/>
  </r>
  <r>
    <n v="130"/>
    <m/>
    <s v="fibrosis_noael_loael_20240812.xlsx"/>
    <s v="10026-24-1"/>
    <m/>
    <x v="19"/>
    <m/>
    <x v="19"/>
    <s v="Cobalt sulfate heptahydrate"/>
    <s v="Micro"/>
    <s v="2 year"/>
    <s v="2 years"/>
    <s v="Lung"/>
    <s v="Fibrosis incidence"/>
    <x v="0"/>
    <s v="B6C3F1"/>
    <x v="1"/>
    <n v="3"/>
    <s v="na"/>
    <s v="NA"/>
    <s v="NA"/>
    <s v="mg/m3"/>
    <s v="N"/>
    <s v="N"/>
    <s v="N"/>
    <s v="N"/>
    <s v="Units conversion needed;"/>
    <s v=""/>
    <n v="3000"/>
    <s v=""/>
    <m/>
    <s v="band C"/>
    <m/>
    <x v="1"/>
    <x v="0"/>
    <m/>
    <s v="NTP_fibrosis_noael_loael_bmd_bmdl.xlsx"/>
    <x v="2"/>
  </r>
  <r>
    <n v="131"/>
    <m/>
    <s v="fibrosis_combined_pods"/>
    <s v="10026-24-1"/>
    <m/>
    <x v="19"/>
    <m/>
    <x v="19"/>
    <s v="Cobalt sulfate heptahydrate"/>
    <s v="Micro"/>
    <s v="2 year"/>
    <s v="2 years"/>
    <s v="Lung"/>
    <s v="Fibrosis incidence"/>
    <x v="1"/>
    <s v="F 344/N"/>
    <x v="0"/>
    <s v="na"/>
    <n v="0.3"/>
    <n v="2.07859E-3"/>
    <n v="6.5382799999999996E-4"/>
    <s v="mg/m3"/>
    <s v="N"/>
    <s v="N"/>
    <s v="N"/>
    <m/>
    <m/>
    <n v="0.65382799999999996"/>
    <s v=""/>
    <s v=""/>
    <m/>
    <m/>
    <m/>
    <x v="4"/>
    <x v="0"/>
    <m/>
    <s v="NTP_fibrosis_noael_loael_bmd_bmdl.xlsx"/>
    <x v="2"/>
  </r>
  <r>
    <n v="132"/>
    <m/>
    <s v="fibrosis_combined_pods"/>
    <s v="10026-24-1"/>
    <m/>
    <x v="19"/>
    <m/>
    <x v="19"/>
    <s v="Cobalt sulfate heptahydrate"/>
    <s v="Micro"/>
    <s v="2 year"/>
    <s v="2 years"/>
    <s v="Lung"/>
    <s v="Fibrosis incidence"/>
    <x v="1"/>
    <s v="F 344/N"/>
    <x v="1"/>
    <s v="na"/>
    <n v="0.3"/>
    <n v="5.0723499999999998E-4"/>
    <n v="5.3291899999999997E-5"/>
    <s v="mg/m3"/>
    <s v="N"/>
    <s v="N"/>
    <s v="N"/>
    <m/>
    <m/>
    <n v="5.3291899999999996E-2"/>
    <s v=""/>
    <s v=""/>
    <m/>
    <m/>
    <m/>
    <x v="4"/>
    <x v="0"/>
    <m/>
    <s v="NTP_fibrosis_noael_loael_bmd_bmdl.xlsx"/>
    <x v="2"/>
  </r>
  <r>
    <n v="133"/>
    <m/>
    <s v="fibrosis_combined_pods"/>
    <s v="10101-97-0"/>
    <m/>
    <x v="19"/>
    <m/>
    <x v="20"/>
    <s v="Nickel sulfate hexahydrate"/>
    <s v="Micro"/>
    <s v="2 year"/>
    <s v="2 years"/>
    <s v="Lung"/>
    <s v="Fibrosis incidence"/>
    <x v="0"/>
    <s v="B6C3F1"/>
    <x v="1"/>
    <n v="1"/>
    <s v="na"/>
    <s v="NA"/>
    <s v="NA"/>
    <s v="mg/m3"/>
    <s v="N"/>
    <s v="N"/>
    <s v="N"/>
    <m/>
    <m/>
    <s v=""/>
    <n v="1000"/>
    <s v=""/>
    <m/>
    <m/>
    <m/>
    <x v="1"/>
    <x v="0"/>
    <m/>
    <s v="NTP_fibrosis_noael_loael_bmd_bmdl.xlsx"/>
    <x v="2"/>
  </r>
  <r>
    <n v="134"/>
    <m/>
    <s v="fibrosis_noael_loael_20240812.xlsx"/>
    <s v="10101-97-0"/>
    <m/>
    <x v="19"/>
    <m/>
    <x v="20"/>
    <s v="Nickel sulfate hexahydrate"/>
    <s v="Micro"/>
    <s v="2 year"/>
    <s v="2 years"/>
    <s v="Lung"/>
    <s v="Fibrosis incidence"/>
    <x v="0"/>
    <s v="B6C3F1"/>
    <x v="0"/>
    <n v="1"/>
    <s v="na"/>
    <s v="NA"/>
    <s v="NA"/>
    <s v="mg/m3"/>
    <s v="N"/>
    <s v="N"/>
    <s v="N"/>
    <s v="N"/>
    <s v="Units conversion needed;"/>
    <s v=""/>
    <n v="1000"/>
    <s v=""/>
    <m/>
    <s v="band C"/>
    <m/>
    <x v="1"/>
    <x v="0"/>
    <m/>
    <s v="NTP_fibrosis_noael_loael_bmd_bmdl.xlsx"/>
    <x v="2"/>
  </r>
  <r>
    <n v="135"/>
    <m/>
    <s v="fibrosis_combined_pods"/>
    <s v="10101-97-0"/>
    <m/>
    <x v="19"/>
    <m/>
    <x v="20"/>
    <s v="Nickel sulfate hexahydrate"/>
    <s v="Micro"/>
    <s v="2 year"/>
    <s v="2 years"/>
    <s v="Lung"/>
    <s v="Fibrosis incidence"/>
    <x v="1"/>
    <s v="F 344/N"/>
    <x v="0"/>
    <n v="0.12"/>
    <n v="0.25"/>
    <n v="-99"/>
    <n v="-99"/>
    <s v="mg/m3"/>
    <s v="N"/>
    <s v="N"/>
    <s v="N"/>
    <m/>
    <m/>
    <s v=""/>
    <n v="120"/>
    <s v=""/>
    <m/>
    <m/>
    <m/>
    <x v="3"/>
    <x v="0"/>
    <m/>
    <s v="NTP_fibrosis_noael_loael_bmd_bmdl.xlsx"/>
    <x v="2"/>
  </r>
  <r>
    <n v="136"/>
    <m/>
    <s v="fibrosis_combined_pods"/>
    <s v="10101-97-0"/>
    <m/>
    <x v="19"/>
    <m/>
    <x v="20"/>
    <s v="Nickel sulfate hexahydrate"/>
    <s v="Micro"/>
    <s v="2 year"/>
    <s v="2 years"/>
    <s v="Lung"/>
    <s v="Fibrosis incidence"/>
    <x v="1"/>
    <s v="F 344/N"/>
    <x v="1"/>
    <n v="0.12"/>
    <n v="0.25"/>
    <n v="-99"/>
    <n v="-99"/>
    <s v="mg/m3"/>
    <s v="N"/>
    <s v="N"/>
    <s v="N"/>
    <m/>
    <m/>
    <s v=""/>
    <n v="120"/>
    <s v=""/>
    <m/>
    <m/>
    <m/>
    <x v="3"/>
    <x v="0"/>
    <m/>
    <s v="NTP_fibrosis_noael_loael_bmd_bmdl.xlsx"/>
    <x v="2"/>
  </r>
  <r>
    <n v="137"/>
    <m/>
    <s v="fibrosis_noael_loael_20240812.xlsx"/>
    <s v="102-54-5"/>
    <m/>
    <x v="19"/>
    <m/>
    <x v="17"/>
    <s v="Ferrocene (C10H10Fe)"/>
    <s v="Micro"/>
    <s v="3 month"/>
    <s v="3 months"/>
    <s v="Lung"/>
    <s v="Fibrosis incidence"/>
    <x v="0"/>
    <s v="B6C3F1"/>
    <x v="0"/>
    <n v="30"/>
    <s v="na"/>
    <s v="NA"/>
    <s v="NA"/>
    <s v="mg/m3"/>
    <s v="N"/>
    <s v="N"/>
    <s v="N"/>
    <s v="N"/>
    <s v="Units conversion needed;"/>
    <s v=""/>
    <n v="30000"/>
    <s v=""/>
    <m/>
    <s v="band B"/>
    <m/>
    <x v="0"/>
    <x v="0"/>
    <m/>
    <s v="NTP_fibrosis_noael_loael_bmd_bmdl.xlsx"/>
    <x v="2"/>
  </r>
  <r>
    <n v="138"/>
    <m/>
    <s v="fibrosis_noael_loael_20240812.xlsx"/>
    <s v="102-54-5"/>
    <m/>
    <x v="19"/>
    <m/>
    <x v="17"/>
    <s v="Ferrocene (C10H10Fe)"/>
    <s v="Micro"/>
    <s v="3 month"/>
    <s v="3 months"/>
    <s v="Lung"/>
    <s v="Fibrosis incidence"/>
    <x v="0"/>
    <s v="B6C3F1"/>
    <x v="1"/>
    <n v="30"/>
    <s v="na"/>
    <s v="NA"/>
    <s v="NA"/>
    <s v="mg/m3"/>
    <s v="N"/>
    <s v="N"/>
    <s v="N"/>
    <s v="N"/>
    <s v="Units conversion needed;"/>
    <s v=""/>
    <n v="30000"/>
    <s v=""/>
    <m/>
    <s v="band B"/>
    <m/>
    <x v="0"/>
    <x v="0"/>
    <m/>
    <s v="NTP_fibrosis_noael_loael_bmd_bmdl.xlsx"/>
    <x v="2"/>
  </r>
  <r>
    <n v="139"/>
    <m/>
    <s v="fibrosis_noael_loael_20240812.xlsx"/>
    <s v="102-54-5"/>
    <m/>
    <x v="19"/>
    <m/>
    <x v="17"/>
    <s v="Ferrocene (C10H10Fe)"/>
    <s v="Micro"/>
    <s v="3 month"/>
    <s v="3 months"/>
    <s v="Lung"/>
    <s v="Fibrosis incidence"/>
    <x v="1"/>
    <s v="F 344/N"/>
    <x v="0"/>
    <n v="30"/>
    <s v="na"/>
    <s v="NA"/>
    <s v="NA"/>
    <s v="mg/m3"/>
    <s v="N"/>
    <s v="N"/>
    <s v="N"/>
    <s v="N"/>
    <s v="Units conversion needed;"/>
    <s v=""/>
    <n v="30000"/>
    <s v=""/>
    <m/>
    <s v="band B"/>
    <m/>
    <x v="0"/>
    <x v="0"/>
    <m/>
    <s v="NTP_fibrosis_noael_loael_bmd_bmdl.xlsx"/>
    <x v="2"/>
  </r>
  <r>
    <n v="140"/>
    <m/>
    <s v="fibrosis_noael_loael_20240812.xlsx"/>
    <s v="102-54-5"/>
    <m/>
    <x v="19"/>
    <m/>
    <x v="17"/>
    <s v="Ferrocene (C10H10Fe)"/>
    <s v="Micro"/>
    <s v="3 month"/>
    <s v="3 months"/>
    <s v="Lung"/>
    <s v="Fibrosis incidence"/>
    <x v="1"/>
    <s v="F 344/N"/>
    <x v="1"/>
    <n v="30"/>
    <s v="na"/>
    <s v="NA"/>
    <s v="NA"/>
    <s v="mg/m3"/>
    <s v="N"/>
    <s v="N"/>
    <s v="N"/>
    <s v="N"/>
    <s v="Units conversion needed;"/>
    <s v=""/>
    <n v="30000"/>
    <s v=""/>
    <m/>
    <s v="band B"/>
    <m/>
    <x v="0"/>
    <x v="0"/>
    <m/>
    <s v="NTP_fibrosis_noael_loael_bmd_bmdl.xlsx"/>
    <x v="2"/>
  </r>
  <r>
    <n v="141"/>
    <m/>
    <s v="fibrosis_combined_pods"/>
    <s v="12035-72-2"/>
    <m/>
    <x v="19"/>
    <m/>
    <x v="20"/>
    <s v="Nickel subsulfide"/>
    <s v="Micro"/>
    <s v="2 year"/>
    <s v="2 years"/>
    <s v="Lung"/>
    <s v="Fibrosis incidence"/>
    <x v="0"/>
    <s v="B6C3F1"/>
    <x v="0"/>
    <s v="na"/>
    <n v="0.6"/>
    <n v="0.57164400000000004"/>
    <n v="0.46002700000000002"/>
    <s v="mg/m3"/>
    <s v="N"/>
    <s v="N"/>
    <s v="N"/>
    <m/>
    <m/>
    <n v="460.02700000000004"/>
    <s v=""/>
    <s v=""/>
    <m/>
    <m/>
    <m/>
    <x v="1"/>
    <x v="0"/>
    <m/>
    <s v="NTP_fibrosis_noael_loael_bmd_bmdl.xlsx"/>
    <x v="2"/>
  </r>
  <r>
    <n v="142"/>
    <m/>
    <s v="fibrosis_combined_pods"/>
    <s v="12035-72-2"/>
    <m/>
    <x v="19"/>
    <m/>
    <x v="20"/>
    <s v="Nickel subsulfide"/>
    <s v="Micro"/>
    <s v="2 year"/>
    <s v="2 years"/>
    <s v="Lung"/>
    <s v="Fibrosis incidence"/>
    <x v="0"/>
    <s v="B6C3F1"/>
    <x v="1"/>
    <n v="0.6"/>
    <n v="1.2"/>
    <n v="0.72589400000000004"/>
    <n v="0.5202"/>
    <s v="mg/m3"/>
    <s v="N"/>
    <s v="N"/>
    <s v="N"/>
    <m/>
    <m/>
    <n v="520.20000000000005"/>
    <n v="600"/>
    <s v=""/>
    <m/>
    <m/>
    <m/>
    <x v="1"/>
    <x v="0"/>
    <m/>
    <s v="NTP_fibrosis_noael_loael_bmd_bmdl.xlsx"/>
    <x v="2"/>
  </r>
  <r>
    <n v="143"/>
    <m/>
    <s v="fibrosis_combined_pods"/>
    <s v="12035-72-2"/>
    <m/>
    <x v="19"/>
    <m/>
    <x v="20"/>
    <s v="Nickel subsulfide"/>
    <s v="Micro"/>
    <s v="2 year"/>
    <s v="2 years"/>
    <s v="Lung"/>
    <s v="Fibrosis incidence"/>
    <x v="1"/>
    <s v="F 344/N"/>
    <x v="0"/>
    <s v="na"/>
    <n v="0.15"/>
    <n v="-99"/>
    <n v="-99"/>
    <s v="mg/m3"/>
    <s v="N"/>
    <s v="N"/>
    <s v="Y"/>
    <m/>
    <m/>
    <s v=""/>
    <s v=""/>
    <n v="15"/>
    <m/>
    <m/>
    <m/>
    <x v="4"/>
    <x v="0"/>
    <m/>
    <s v="NTP_fibrosis_noael_loael_bmd_bmdl.xlsx"/>
    <x v="2"/>
  </r>
  <r>
    <n v="144"/>
    <m/>
    <s v="fibrosis_combined_pods"/>
    <s v="12035-72-2"/>
    <m/>
    <x v="19"/>
    <m/>
    <x v="20"/>
    <s v="Nickel subsulfide"/>
    <s v="Micro"/>
    <s v="2 year"/>
    <s v="2 years"/>
    <s v="Lung"/>
    <s v="Fibrosis incidence"/>
    <x v="1"/>
    <s v="F 344/N"/>
    <x v="1"/>
    <s v="na"/>
    <n v="0.15"/>
    <n v="-99"/>
    <n v="-99"/>
    <s v="mg/m3"/>
    <s v="N"/>
    <s v="N"/>
    <s v="Y"/>
    <m/>
    <m/>
    <s v=""/>
    <s v=""/>
    <n v="15"/>
    <m/>
    <m/>
    <m/>
    <x v="4"/>
    <x v="0"/>
    <m/>
    <s v="NTP_fibrosis_noael_loael_bmd_bmdl.xlsx"/>
    <x v="2"/>
  </r>
  <r>
    <n v="145"/>
    <m/>
    <s v="fibrosis_noael_loael_20240812.xlsx"/>
    <s v="1303-00-0"/>
    <m/>
    <x v="19"/>
    <m/>
    <x v="21"/>
    <s v="Gallium arsenide"/>
    <s v="Micro"/>
    <s v="2 year"/>
    <s v="2 years"/>
    <s v="Lung"/>
    <s v="Fibrosis incidence"/>
    <x v="0"/>
    <s v="B6C3F1"/>
    <x v="0"/>
    <n v="1"/>
    <s v="na"/>
    <s v="NA"/>
    <s v="NA"/>
    <s v="mg/m3"/>
    <s v="N"/>
    <s v="N"/>
    <s v="N"/>
    <s v="N"/>
    <s v="Units conversion needed;"/>
    <s v=""/>
    <n v="1000"/>
    <s v=""/>
    <m/>
    <s v="band C"/>
    <m/>
    <x v="1"/>
    <x v="0"/>
    <m/>
    <s v="NTP_fibrosis_noael_loael_bmd_bmdl.xlsx"/>
    <x v="2"/>
  </r>
  <r>
    <n v="146"/>
    <m/>
    <s v="fibrosis_noael_loael_20240812.xlsx"/>
    <s v="1303-00-0"/>
    <m/>
    <x v="19"/>
    <m/>
    <x v="21"/>
    <s v="Gallium arsenide"/>
    <s v="Micro"/>
    <s v="2 year"/>
    <s v="2 years"/>
    <s v="Lung"/>
    <s v="Fibrosis incidence"/>
    <x v="0"/>
    <s v="B6C3F1"/>
    <x v="1"/>
    <n v="1"/>
    <s v="na"/>
    <s v="NA"/>
    <s v="NA"/>
    <s v="mg/m3"/>
    <s v="N"/>
    <s v="N"/>
    <s v="N"/>
    <s v="N"/>
    <s v="Units conversion needed;"/>
    <s v=""/>
    <n v="1000"/>
    <s v=""/>
    <m/>
    <s v="band C"/>
    <m/>
    <x v="1"/>
    <x v="0"/>
    <m/>
    <s v="NTP_fibrosis_noael_loael_bmd_bmdl.xlsx"/>
    <x v="2"/>
  </r>
  <r>
    <n v="147"/>
    <m/>
    <s v="fibrosis_noael_loael_20240812.xlsx"/>
    <s v="1303-00-0"/>
    <m/>
    <x v="19"/>
    <m/>
    <x v="21"/>
    <s v="Gallium arsenide"/>
    <s v="Micro"/>
    <s v="2 year"/>
    <s v="2 years"/>
    <s v="Lung"/>
    <s v="Fibrosis incidence"/>
    <x v="1"/>
    <s v="F 344/N"/>
    <x v="0"/>
    <n v="1"/>
    <s v="na"/>
    <s v="NA"/>
    <s v="NA"/>
    <s v="mg/m3"/>
    <s v="N"/>
    <s v="N"/>
    <s v="N"/>
    <s v="N"/>
    <s v="Units conversion needed;"/>
    <s v=""/>
    <n v="1000"/>
    <s v=""/>
    <m/>
    <s v="band C"/>
    <m/>
    <x v="1"/>
    <x v="0"/>
    <m/>
    <s v="NTP_fibrosis_noael_loael_bmd_bmdl.xlsx"/>
    <x v="2"/>
  </r>
  <r>
    <n v="148"/>
    <m/>
    <s v="fibrosis_noael_loael_20240812.xlsx"/>
    <s v="1303-00-0"/>
    <m/>
    <x v="19"/>
    <m/>
    <x v="21"/>
    <s v="Gallium arsenide"/>
    <s v="Micro"/>
    <s v="2 year"/>
    <s v="2 years"/>
    <s v="Lung"/>
    <s v="Fibrosis incidence"/>
    <x v="1"/>
    <s v="F 344/N"/>
    <x v="1"/>
    <n v="1"/>
    <s v="na"/>
    <s v="NA"/>
    <s v="NA"/>
    <s v="mg/m3"/>
    <s v="N"/>
    <s v="N"/>
    <s v="N"/>
    <s v="N"/>
    <s v="Units conversion needed;"/>
    <s v=""/>
    <n v="1000"/>
    <s v=""/>
    <m/>
    <s v="band C"/>
    <m/>
    <x v="1"/>
    <x v="0"/>
    <m/>
    <s v="NTP_fibrosis_noael_loael_bmd_bmdl.xlsx"/>
    <x v="2"/>
  </r>
  <r>
    <n v="149"/>
    <s v="Y"/>
    <s v="fibrosis_combined_pods"/>
    <s v="1309-64-4"/>
    <m/>
    <x v="19"/>
    <m/>
    <x v="22"/>
    <s v="Antimony trioxide"/>
    <s v="Micro"/>
    <s v="2 week"/>
    <s v="2 weeks"/>
    <s v="Lung"/>
    <s v="Fibrosis incidence"/>
    <x v="0"/>
    <s v="B6C3F1"/>
    <x v="0"/>
    <s v="na"/>
    <s v="na"/>
    <s v="NA"/>
    <s v="NA"/>
    <s v="mg/m3"/>
    <s v="Y"/>
    <s v="Y"/>
    <s v="N"/>
    <m/>
    <m/>
    <s v=""/>
    <s v=""/>
    <s v=""/>
    <m/>
    <m/>
    <m/>
    <x v="7"/>
    <x v="1"/>
    <m/>
    <s v="NTP_fibrosis_noael_loael_bmd_bmdl.xlsx"/>
    <x v="2"/>
  </r>
  <r>
    <n v="150"/>
    <s v="Y"/>
    <s v="fibrosis_combined_pods"/>
    <s v="1309-64-4"/>
    <m/>
    <x v="19"/>
    <m/>
    <x v="22"/>
    <s v="Antimony trioxide"/>
    <s v="Micro"/>
    <s v="2 week"/>
    <s v="2 weeks"/>
    <s v="Lung"/>
    <s v="Fibrosis incidence"/>
    <x v="0"/>
    <s v="B6C3F1"/>
    <x v="1"/>
    <s v="na"/>
    <s v="na"/>
    <s v="NA"/>
    <s v="NA"/>
    <s v="mg/m3"/>
    <s v="Y"/>
    <s v="Y"/>
    <s v="N"/>
    <m/>
    <m/>
    <s v=""/>
    <s v=""/>
    <s v=""/>
    <m/>
    <m/>
    <m/>
    <x v="7"/>
    <x v="1"/>
    <m/>
    <s v="NTP_fibrosis_noael_loael_bmd_bmdl.xlsx"/>
    <x v="2"/>
  </r>
  <r>
    <n v="151"/>
    <s v="Y"/>
    <s v="fibrosis_combined_pods"/>
    <s v="1309-64-4"/>
    <m/>
    <x v="19"/>
    <m/>
    <x v="22"/>
    <s v="Antimony trioxide"/>
    <s v="Micro"/>
    <s v="2 week"/>
    <s v="2 weeks"/>
    <s v="Lung"/>
    <s v="Fibrosis incidence"/>
    <x v="1"/>
    <s v="Wistar"/>
    <x v="0"/>
    <s v="na"/>
    <s v="na"/>
    <s v="NA"/>
    <s v="NA"/>
    <s v="mg/m3"/>
    <s v="Y"/>
    <s v="Y"/>
    <s v="N"/>
    <m/>
    <m/>
    <s v=""/>
    <s v=""/>
    <s v=""/>
    <m/>
    <m/>
    <m/>
    <x v="7"/>
    <x v="1"/>
    <m/>
    <s v="NTP_fibrosis_noael_loael_bmd_bmdl.xlsx"/>
    <x v="2"/>
  </r>
  <r>
    <n v="152"/>
    <s v="Y"/>
    <s v="fibrosis_combined_pods"/>
    <s v="1309-64-4"/>
    <m/>
    <x v="19"/>
    <m/>
    <x v="22"/>
    <s v="Antimony trioxide"/>
    <s v="Micro"/>
    <s v="2 week"/>
    <s v="2 weeks"/>
    <s v="Lung"/>
    <s v="Fibrosis incidence"/>
    <x v="1"/>
    <s v="Wistar"/>
    <x v="1"/>
    <s v="na"/>
    <s v="na"/>
    <s v="NA"/>
    <s v="NA"/>
    <s v="mg/m3"/>
    <s v="Y"/>
    <s v="Y"/>
    <s v="N"/>
    <m/>
    <m/>
    <s v=""/>
    <s v=""/>
    <s v=""/>
    <m/>
    <m/>
    <m/>
    <x v="7"/>
    <x v="1"/>
    <m/>
    <s v="NTP_fibrosis_noael_loael_bmd_bmdl.xlsx"/>
    <x v="2"/>
  </r>
  <r>
    <n v="153"/>
    <m/>
    <s v="fibrosis_combined_pods"/>
    <s v="1309-64-4"/>
    <m/>
    <x v="19"/>
    <m/>
    <x v="22"/>
    <s v="Antimony trioxide"/>
    <s v="Micro"/>
    <s v="2 year"/>
    <s v="2 years"/>
    <s v="Lung"/>
    <s v="Fibrosis incidence"/>
    <x v="0"/>
    <s v="B6C3F1"/>
    <x v="0"/>
    <s v="na"/>
    <n v="3"/>
    <n v="0.91052"/>
    <n v="0.649451"/>
    <s v="mg/m3"/>
    <s v="N"/>
    <s v="N"/>
    <s v="N"/>
    <m/>
    <m/>
    <n v="649.45100000000002"/>
    <s v=""/>
    <s v=""/>
    <m/>
    <m/>
    <m/>
    <x v="1"/>
    <x v="0"/>
    <m/>
    <s v="NTP_fibrosis_noael_loael_bmd_bmdl.xlsx"/>
    <x v="2"/>
  </r>
  <r>
    <n v="154"/>
    <m/>
    <s v="fibrosis_combined_pods"/>
    <s v="1309-64-4"/>
    <m/>
    <x v="19"/>
    <m/>
    <x v="22"/>
    <s v="Antimony trioxide"/>
    <s v="Micro"/>
    <s v="2 year"/>
    <s v="2 years"/>
    <s v="Lung"/>
    <s v="Fibrosis incidence"/>
    <x v="0"/>
    <s v="B6C3F1"/>
    <x v="1"/>
    <s v="na"/>
    <n v="3"/>
    <n v="0.44513000000000003"/>
    <n v="0.33743299999999998"/>
    <s v="mg/m3"/>
    <s v="N"/>
    <s v="N"/>
    <s v="N"/>
    <m/>
    <m/>
    <n v="337.43299999999999"/>
    <s v=""/>
    <s v=""/>
    <m/>
    <m/>
    <m/>
    <x v="1"/>
    <x v="0"/>
    <m/>
    <s v="NTP_fibrosis_noael_loael_bmd_bmdl.xlsx"/>
    <x v="2"/>
  </r>
  <r>
    <n v="155"/>
    <m/>
    <s v="fibrosis_combined_pods"/>
    <s v="1309-64-4"/>
    <m/>
    <x v="19"/>
    <m/>
    <x v="22"/>
    <s v="Antimony trioxide"/>
    <s v="Micro"/>
    <s v="2 year"/>
    <s v="2 years"/>
    <s v="Lung"/>
    <s v="Fibrosis incidence"/>
    <x v="1"/>
    <s v="Wistar"/>
    <x v="0"/>
    <s v="na"/>
    <n v="3"/>
    <n v="5.0280400000000001E-3"/>
    <n v="5.2830300000000004E-4"/>
    <s v="mg/m3"/>
    <s v="N"/>
    <s v="N"/>
    <s v="N"/>
    <m/>
    <m/>
    <n v="0.52830300000000008"/>
    <s v=""/>
    <s v=""/>
    <m/>
    <m/>
    <m/>
    <x v="4"/>
    <x v="0"/>
    <m/>
    <s v="NTP_fibrosis_noael_loael_bmd_bmdl.xlsx"/>
    <x v="2"/>
  </r>
  <r>
    <n v="156"/>
    <m/>
    <s v="fibrosis_combined_pods"/>
    <s v="1309-64-4"/>
    <m/>
    <x v="19"/>
    <m/>
    <x v="22"/>
    <s v="Antimony trioxide"/>
    <s v="Micro"/>
    <s v="2 year"/>
    <s v="2 years"/>
    <s v="Lung"/>
    <s v="Fibrosis incidence"/>
    <x v="1"/>
    <s v="Wistar"/>
    <x v="1"/>
    <s v="na"/>
    <n v="3"/>
    <n v="1.06379E-2"/>
    <n v="2.4917199999999998E-3"/>
    <s v="mg/m3"/>
    <s v="N"/>
    <s v="N"/>
    <s v="N"/>
    <m/>
    <m/>
    <n v="2.4917199999999999"/>
    <s v=""/>
    <s v=""/>
    <m/>
    <m/>
    <m/>
    <x v="4"/>
    <x v="0"/>
    <m/>
    <s v="NTP_fibrosis_noael_loael_bmd_bmdl.xlsx"/>
    <x v="2"/>
  </r>
  <r>
    <n v="157"/>
    <m/>
    <s v="fibrosis_noael_loael_20240812.xlsx"/>
    <s v="1313-27-5"/>
    <m/>
    <x v="19"/>
    <m/>
    <x v="23"/>
    <s v="Molybdenum trioxide"/>
    <s v="Micro"/>
    <s v="2 year"/>
    <s v="2 years"/>
    <s v="Lung"/>
    <s v="Fibrosis incidence"/>
    <x v="0"/>
    <s v="B6C3F1"/>
    <x v="0"/>
    <n v="100"/>
    <s v="na"/>
    <s v="NA"/>
    <s v="NA"/>
    <s v="mg/m3"/>
    <s v="N"/>
    <s v="N"/>
    <s v="N"/>
    <s v="N"/>
    <s v="Units conversion needed;"/>
    <s v=""/>
    <n v="100000"/>
    <s v=""/>
    <m/>
    <s v="band A"/>
    <m/>
    <x v="6"/>
    <x v="0"/>
    <m/>
    <s v="NTP_fibrosis_noael_loael_bmd_bmdl.xlsx"/>
    <x v="2"/>
  </r>
  <r>
    <n v="158"/>
    <m/>
    <s v="fibrosis_noael_loael_20240812.xlsx"/>
    <s v="1313-27-5"/>
    <m/>
    <x v="19"/>
    <m/>
    <x v="23"/>
    <s v="Molybdenum trioxide"/>
    <s v="Micro"/>
    <s v="2 year"/>
    <s v="2 years"/>
    <s v="Lung"/>
    <s v="Fibrosis incidence"/>
    <x v="0"/>
    <s v="B6C3F1"/>
    <x v="1"/>
    <n v="100"/>
    <s v="na"/>
    <s v="NA"/>
    <s v="NA"/>
    <s v="mg/m3"/>
    <s v="N"/>
    <s v="N"/>
    <s v="N"/>
    <s v="N"/>
    <s v="Units conversion needed;"/>
    <s v=""/>
    <n v="100000"/>
    <s v=""/>
    <m/>
    <s v="band A"/>
    <m/>
    <x v="6"/>
    <x v="0"/>
    <m/>
    <s v="NTP_fibrosis_noael_loael_bmd_bmdl.xlsx"/>
    <x v="2"/>
  </r>
  <r>
    <n v="159"/>
    <m/>
    <s v="fibrosis_noael_loael_20240812.xlsx"/>
    <s v="1313-27-5"/>
    <m/>
    <x v="19"/>
    <m/>
    <x v="23"/>
    <s v="Molybdenum trioxide"/>
    <s v="Micro"/>
    <s v="2 year"/>
    <s v="2 years"/>
    <s v="Lung"/>
    <s v="Fibrosis incidence"/>
    <x v="1"/>
    <s v="F 344/N"/>
    <x v="0"/>
    <n v="100"/>
    <s v="na"/>
    <s v="NA"/>
    <s v="NA"/>
    <s v="mg/m3"/>
    <s v="N"/>
    <s v="N"/>
    <s v="N"/>
    <s v="N"/>
    <s v="Units conversion needed;"/>
    <s v=""/>
    <n v="100000"/>
    <s v=""/>
    <m/>
    <s v="band A"/>
    <m/>
    <x v="6"/>
    <x v="0"/>
    <m/>
    <s v="NTP_fibrosis_noael_loael_bmd_bmdl.xlsx"/>
    <x v="2"/>
  </r>
  <r>
    <n v="160"/>
    <m/>
    <s v="fibrosis_combined_pods"/>
    <s v="1313-27-5"/>
    <m/>
    <x v="19"/>
    <m/>
    <x v="23"/>
    <s v="Molybdenum trioxide"/>
    <s v="Micro"/>
    <s v="2 year"/>
    <s v="2 years"/>
    <s v="Lung"/>
    <s v="Fibrosis incidence"/>
    <x v="1"/>
    <s v="F 344/N"/>
    <x v="1"/>
    <n v="100"/>
    <s v="na"/>
    <s v="NA"/>
    <s v="NA"/>
    <s v="mg/m3"/>
    <s v="N"/>
    <s v="N"/>
    <s v="N"/>
    <m/>
    <m/>
    <s v=""/>
    <n v="100000"/>
    <s v=""/>
    <m/>
    <m/>
    <m/>
    <x v="6"/>
    <x v="0"/>
    <m/>
    <s v="NTP_fibrosis_noael_loael_bmd_bmdl.xlsx"/>
    <x v="2"/>
  </r>
  <r>
    <n v="161"/>
    <m/>
    <s v="fibrosis_combined_pods"/>
    <s v="1313-99-1"/>
    <m/>
    <x v="19"/>
    <s v="Y"/>
    <x v="20"/>
    <s v="Nickel (II) oxide"/>
    <s v="Micro"/>
    <s v="2 year"/>
    <s v="2 years"/>
    <s v="Lung"/>
    <s v="Fibrosis incidence"/>
    <x v="0"/>
    <s v="B6C3F1"/>
    <x v="0"/>
    <n v="5"/>
    <s v="na"/>
    <n v="7.0650500000000003"/>
    <n v="4.8677999999999999"/>
    <s v="mg/m3"/>
    <s v="N"/>
    <s v="N"/>
    <s v="N"/>
    <m/>
    <m/>
    <n v="4867.8"/>
    <n v="5000"/>
    <s v=""/>
    <m/>
    <m/>
    <m/>
    <x v="0"/>
    <x v="0"/>
    <m/>
    <s v="NTP_fibrosis_noael_loael_bmd_bmdl.xlsx"/>
    <x v="2"/>
  </r>
  <r>
    <n v="162"/>
    <m/>
    <s v="fibrosis_combined_pods"/>
    <s v="1313-99-1"/>
    <m/>
    <x v="19"/>
    <s v="Y"/>
    <x v="20"/>
    <s v="Nickel (II) oxide"/>
    <s v="Micro"/>
    <s v="2 year"/>
    <s v="2 years"/>
    <s v="Lung"/>
    <s v="Fibrosis incidence"/>
    <x v="0"/>
    <s v="B6C3F1"/>
    <x v="1"/>
    <n v="5"/>
    <s v="na"/>
    <s v="NA"/>
    <s v="NA"/>
    <s v="mg/m3"/>
    <s v="N"/>
    <s v="N"/>
    <s v="N"/>
    <m/>
    <m/>
    <s v=""/>
    <n v="5000"/>
    <s v=""/>
    <m/>
    <m/>
    <m/>
    <x v="0"/>
    <x v="0"/>
    <m/>
    <s v="NTP_fibrosis_noael_loael_bmd_bmdl.xlsx"/>
    <x v="2"/>
  </r>
  <r>
    <n v="163"/>
    <m/>
    <s v="fibrosis_combined_pods"/>
    <s v="1313-99-1"/>
    <m/>
    <x v="19"/>
    <s v="Y"/>
    <x v="20"/>
    <s v="Nickel (II) oxide"/>
    <s v="Micro"/>
    <s v="2 year"/>
    <s v="2 years"/>
    <s v="Lung"/>
    <s v="Fibrosis incidence"/>
    <x v="1"/>
    <s v="F 344/N"/>
    <x v="0"/>
    <n v="2.5"/>
    <s v="na"/>
    <s v="NA"/>
    <s v="NA"/>
    <s v="mg/m3"/>
    <s v="N"/>
    <s v="N"/>
    <s v="N"/>
    <m/>
    <m/>
    <s v=""/>
    <n v="2500"/>
    <s v=""/>
    <m/>
    <m/>
    <m/>
    <x v="1"/>
    <x v="0"/>
    <m/>
    <s v="NTP_fibrosis_noael_loael_bmd_bmdl.xlsx"/>
    <x v="2"/>
  </r>
  <r>
    <n v="164"/>
    <m/>
    <s v="fibrosis_noael_loael_20240812.xlsx"/>
    <s v="1313-99-1"/>
    <m/>
    <x v="19"/>
    <s v="Y"/>
    <x v="20"/>
    <s v="Nickel (II) oxide"/>
    <s v="Micro"/>
    <s v="2 year"/>
    <s v="2 years"/>
    <s v="Lung"/>
    <s v="Fibrosis incidence"/>
    <x v="1"/>
    <s v="F 344/N"/>
    <x v="1"/>
    <n v="2.5"/>
    <s v="na"/>
    <s v="NA"/>
    <s v="NA"/>
    <s v="mg/m3"/>
    <s v="N"/>
    <s v="N"/>
    <s v="N"/>
    <s v="N"/>
    <s v="Units conversion needed;"/>
    <s v=""/>
    <n v="2500"/>
    <s v=""/>
    <m/>
    <s v="band C"/>
    <m/>
    <x v="1"/>
    <x v="0"/>
    <m/>
    <s v="NTP_fibrosis_noael_loael_bmd_bmdl.xlsx"/>
    <x v="2"/>
  </r>
  <r>
    <n v="165"/>
    <m/>
    <s v="fibrosis_noael_loael_20240812.xlsx"/>
    <s v="1314-62-1"/>
    <m/>
    <x v="19"/>
    <m/>
    <x v="24"/>
    <s v="Vanadium pentoxide"/>
    <s v="Micro"/>
    <s v="3 month"/>
    <s v="3 months"/>
    <s v="Lung"/>
    <s v="Fibrosis incidence"/>
    <x v="0"/>
    <s v="B6C3F1"/>
    <x v="0"/>
    <n v="16"/>
    <s v="na"/>
    <s v="NA"/>
    <s v="NA"/>
    <s v="mg/m3"/>
    <s v="N"/>
    <s v="N"/>
    <s v="N"/>
    <s v="N"/>
    <s v="Units conversion needed;"/>
    <s v=""/>
    <n v="16000"/>
    <s v=""/>
    <m/>
    <s v="band B"/>
    <m/>
    <x v="0"/>
    <x v="0"/>
    <m/>
    <s v="NTP_fibrosis_noael_loael_bmd_bmdl.xlsx"/>
    <x v="2"/>
  </r>
  <r>
    <n v="166"/>
    <m/>
    <s v="fibrosis_noael_loael_20240812.xlsx"/>
    <s v="1314-62-1"/>
    <m/>
    <x v="19"/>
    <m/>
    <x v="24"/>
    <s v="Vanadium pentoxide"/>
    <s v="Micro"/>
    <s v="3 month"/>
    <s v="3 months"/>
    <s v="Lung"/>
    <s v="Fibrosis incidence"/>
    <x v="0"/>
    <s v="B6C3F1"/>
    <x v="1"/>
    <n v="16"/>
    <s v="na"/>
    <s v="NA"/>
    <s v="NA"/>
    <s v="mg/m3"/>
    <s v="N"/>
    <s v="N"/>
    <s v="N"/>
    <s v="N"/>
    <s v="Units conversion needed;"/>
    <s v=""/>
    <n v="16000"/>
    <s v=""/>
    <m/>
    <s v="band B"/>
    <m/>
    <x v="0"/>
    <x v="0"/>
    <m/>
    <s v="NTP_fibrosis_noael_loael_bmd_bmdl.xlsx"/>
    <x v="2"/>
  </r>
  <r>
    <n v="167"/>
    <m/>
    <s v="fibrosis_combined_pods"/>
    <s v="1314-62-1"/>
    <m/>
    <x v="19"/>
    <m/>
    <x v="24"/>
    <s v="Vanadium pentoxide"/>
    <s v="Micro"/>
    <s v="3 month"/>
    <s v="3 months"/>
    <s v="Lung"/>
    <s v="Fibrosis incidence"/>
    <x v="1"/>
    <s v="F 344/N"/>
    <x v="1"/>
    <n v="2"/>
    <n v="4"/>
    <n v="1.9118900000000001"/>
    <n v="1.44231"/>
    <s v="mg/m3"/>
    <s v="N"/>
    <s v="N"/>
    <s v="N"/>
    <m/>
    <m/>
    <n v="1442.31"/>
    <n v="2000"/>
    <s v=""/>
    <m/>
    <m/>
    <m/>
    <x v="1"/>
    <x v="0"/>
    <m/>
    <s v="NTP_fibrosis_noael_loael_bmd_bmdl.xlsx"/>
    <x v="2"/>
  </r>
  <r>
    <n v="168"/>
    <m/>
    <s v="fibrosis_combined_pods"/>
    <s v="1314-62-1"/>
    <m/>
    <x v="19"/>
    <m/>
    <x v="24"/>
    <s v="Vanadium pentoxide"/>
    <s v="Micro"/>
    <s v="3 month"/>
    <s v="3 months"/>
    <s v="Lung"/>
    <s v="Fibrosis incidence"/>
    <x v="1"/>
    <s v="F 344/N"/>
    <x v="0"/>
    <s v="NA"/>
    <n v="4"/>
    <n v="2.6505999999999998"/>
    <n v="1.9557"/>
    <s v="mg/m3"/>
    <s v="N"/>
    <s v="N"/>
    <s v="N"/>
    <m/>
    <m/>
    <n v="1955.7"/>
    <s v=""/>
    <s v=""/>
    <m/>
    <m/>
    <m/>
    <x v="1"/>
    <x v="0"/>
    <m/>
    <s v="NTP_fibrosis_noael_loael_bmd_bmdl.xlsx"/>
    <x v="2"/>
  </r>
  <r>
    <n v="169"/>
    <m/>
    <s v="fibrosis_combined_pods"/>
    <s v="1314-62-1"/>
    <m/>
    <x v="19"/>
    <m/>
    <x v="24"/>
    <s v="Vanadium pentoxide"/>
    <s v="Micro"/>
    <s v="2 year"/>
    <s v="2 years"/>
    <s v="Lung"/>
    <s v="Fibrosis incidence"/>
    <x v="0"/>
    <s v="B6C3F1"/>
    <x v="0"/>
    <n v="2"/>
    <n v="4"/>
    <n v="2.6666099999999999"/>
    <n v="1.74444"/>
    <s v="mg/m3"/>
    <s v="N"/>
    <s v="N"/>
    <s v="N"/>
    <m/>
    <m/>
    <n v="1744.44"/>
    <n v="2000"/>
    <s v=""/>
    <m/>
    <m/>
    <m/>
    <x v="1"/>
    <x v="0"/>
    <m/>
    <s v="NTP_fibrosis_noael_loael_bmd_bmdl.xlsx"/>
    <x v="2"/>
  </r>
  <r>
    <n v="170"/>
    <m/>
    <s v="fibrosis_combined_pods"/>
    <s v="1314-62-1"/>
    <m/>
    <x v="19"/>
    <m/>
    <x v="24"/>
    <s v="Vanadium pentoxide"/>
    <s v="Micro"/>
    <s v="2 year"/>
    <s v="2 years"/>
    <s v="Lung"/>
    <s v="Fibrosis incidence"/>
    <x v="0"/>
    <s v="B6C3F1"/>
    <x v="1"/>
    <n v="1"/>
    <n v="2"/>
    <n v="1.35351"/>
    <n v="0.87787700000000002"/>
    <s v="mg/m3"/>
    <s v="N"/>
    <s v="N"/>
    <s v="N"/>
    <m/>
    <m/>
    <n v="877.87700000000007"/>
    <n v="1000"/>
    <s v=""/>
    <m/>
    <m/>
    <m/>
    <x v="1"/>
    <x v="0"/>
    <m/>
    <s v="NTP_fibrosis_noael_loael_bmd_bmdl.xlsx"/>
    <x v="2"/>
  </r>
  <r>
    <n v="171"/>
    <m/>
    <s v="fibrosis_combined_pods"/>
    <s v="1314-62-1"/>
    <m/>
    <x v="19"/>
    <m/>
    <x v="24"/>
    <s v="Vanadium pentoxide"/>
    <s v="Micro"/>
    <s v="2 year"/>
    <s v="2 years"/>
    <s v="Lung"/>
    <s v="Fibrosis incidence"/>
    <x v="1"/>
    <s v="F 344/N"/>
    <x v="0"/>
    <n v="1"/>
    <n v="2"/>
    <n v="-99"/>
    <n v="-99"/>
    <s v="mg/m3"/>
    <s v="N"/>
    <s v="N"/>
    <s v="N"/>
    <m/>
    <m/>
    <s v=""/>
    <n v="1000"/>
    <s v=""/>
    <m/>
    <m/>
    <m/>
    <x v="1"/>
    <x v="0"/>
    <m/>
    <s v="NTP_fibrosis_noael_loael_bmd_bmdl.xlsx"/>
    <x v="2"/>
  </r>
  <r>
    <n v="172"/>
    <m/>
    <s v="fibrosis_combined_pods"/>
    <s v="1314-62-1"/>
    <m/>
    <x v="19"/>
    <m/>
    <x v="24"/>
    <s v="Vanadium pentoxide"/>
    <s v="Micro"/>
    <s v="2 year"/>
    <s v="2 years"/>
    <s v="Lung"/>
    <s v="Fibrosis incidence"/>
    <x v="1"/>
    <s v="F 344/N"/>
    <x v="1"/>
    <n v="0.5"/>
    <n v="1"/>
    <n v="0.62308399999999997"/>
    <n v="0.42810700000000002"/>
    <s v="mg/m3"/>
    <s v="N"/>
    <s v="N"/>
    <s v="N"/>
    <m/>
    <m/>
    <n v="428.10700000000003"/>
    <n v="500"/>
    <s v=""/>
    <m/>
    <m/>
    <m/>
    <x v="1"/>
    <x v="0"/>
    <m/>
    <s v="NTP_fibrosis_noael_loael_bmd_bmdl.xlsx"/>
    <x v="2"/>
  </r>
  <r>
    <n v="173"/>
    <m/>
    <s v="fibrosis_combined_pods"/>
    <s v="13765-19-0"/>
    <m/>
    <x v="19"/>
    <m/>
    <x v="25"/>
    <s v="Calcium chromate"/>
    <s v="Micro"/>
    <s v="2 year"/>
    <s v="2 years"/>
    <s v="Lung"/>
    <s v="Fibrosis incidence"/>
    <x v="1"/>
    <s v="Sprague"/>
    <x v="1"/>
    <n v="20"/>
    <s v="NA"/>
    <n v="-99"/>
    <n v="-99"/>
    <s v="mg/m3"/>
    <s v="N"/>
    <s v="N"/>
    <s v="N"/>
    <m/>
    <m/>
    <s v=""/>
    <n v="20000"/>
    <s v=""/>
    <m/>
    <m/>
    <m/>
    <x v="0"/>
    <x v="0"/>
    <m/>
    <s v="NTP_fibrosis_noael_loael_bmd_bmdl.xlsx"/>
    <x v="2"/>
  </r>
  <r>
    <n v="174"/>
    <s v="Y"/>
    <s v="fibrosis_combined_pods"/>
    <s v="13765-19-0"/>
    <m/>
    <x v="19"/>
    <m/>
    <x v="25"/>
    <s v="Calcium chromate"/>
    <s v="Micro"/>
    <s v="2 year"/>
    <s v="2 years"/>
    <s v="Lung"/>
    <s v="Fibrosis incidence"/>
    <x v="2"/>
    <s v="Syrian"/>
    <x v="1"/>
    <n v="20"/>
    <s v="NA"/>
    <n v="-99"/>
    <n v="-99"/>
    <s v="mg/m3"/>
    <s v="N"/>
    <s v="N"/>
    <s v="N"/>
    <m/>
    <m/>
    <s v=""/>
    <n v="20000"/>
    <s v=""/>
    <m/>
    <m/>
    <m/>
    <x v="0"/>
    <x v="0"/>
    <m/>
    <s v="NTP_fibrosis_noael_loael_bmd_bmdl.xlsx"/>
    <x v="2"/>
  </r>
  <r>
    <n v="175"/>
    <m/>
    <s v="fibrosis_noael_loael_20240812.xlsx"/>
    <s v="14807-96-6"/>
    <m/>
    <x v="19"/>
    <m/>
    <x v="26"/>
    <s v="Talc"/>
    <s v="Micro"/>
    <s v="2 year"/>
    <s v="2 years"/>
    <s v="Lung"/>
    <s v="Fibrosis incidence"/>
    <x v="0"/>
    <s v="B6C3F1"/>
    <x v="0"/>
    <n v="18"/>
    <s v="NA"/>
    <s v="NA"/>
    <s v="NA"/>
    <s v="mg/m3"/>
    <s v="N"/>
    <s v="N"/>
    <s v="N"/>
    <s v="N"/>
    <s v="Units conversion needed;"/>
    <s v=""/>
    <n v="18000"/>
    <s v=""/>
    <m/>
    <s v="band B"/>
    <m/>
    <x v="0"/>
    <x v="0"/>
    <m/>
    <s v="NTP_fibrosis_noael_loael_bmd_bmdl.xlsx"/>
    <x v="2"/>
  </r>
  <r>
    <n v="176"/>
    <m/>
    <s v="fibrosis_noael_loael_20240812.xlsx"/>
    <s v="14807-96-6"/>
    <m/>
    <x v="19"/>
    <m/>
    <x v="26"/>
    <s v="Talc"/>
    <s v="Micro"/>
    <s v="2 year"/>
    <s v="2 years"/>
    <s v="Lung"/>
    <s v="Fibrosis incidence"/>
    <x v="0"/>
    <s v="B6C3F1"/>
    <x v="1"/>
    <n v="18"/>
    <s v="NA"/>
    <s v="NA"/>
    <s v="NA"/>
    <s v="mg/m3"/>
    <s v="N"/>
    <s v="N"/>
    <s v="N"/>
    <s v="N"/>
    <s v="Units conversion needed;"/>
    <s v=""/>
    <n v="18000"/>
    <s v=""/>
    <m/>
    <s v="band B"/>
    <m/>
    <x v="0"/>
    <x v="0"/>
    <m/>
    <s v="NTP_fibrosis_noael_loael_bmd_bmdl.xlsx"/>
    <x v="2"/>
  </r>
  <r>
    <n v="177"/>
    <m/>
    <s v="fibrosis_combined_pods"/>
    <s v="14807-96-6"/>
    <m/>
    <x v="19"/>
    <m/>
    <x v="26"/>
    <s v="Talc"/>
    <s v="Micro"/>
    <s v="2 year"/>
    <s v="2 years"/>
    <s v="Lung"/>
    <s v="Fibrosis incidence"/>
    <x v="1"/>
    <s v="F 344/N"/>
    <x v="0"/>
    <s v="NA"/>
    <n v="6"/>
    <n v="0.89480700000000002"/>
    <n v="0.71142700000000003"/>
    <s v="mg/m3"/>
    <s v="N"/>
    <s v="N"/>
    <s v="N"/>
    <m/>
    <m/>
    <n v="711.42700000000002"/>
    <s v=""/>
    <s v=""/>
    <m/>
    <m/>
    <m/>
    <x v="1"/>
    <x v="0"/>
    <m/>
    <s v="NTP_fibrosis_noael_loael_bmd_bmdl.xlsx"/>
    <x v="2"/>
  </r>
  <r>
    <n v="178"/>
    <m/>
    <s v="fibrosis_combined_pods"/>
    <s v="14807-96-6"/>
    <m/>
    <x v="19"/>
    <m/>
    <x v="26"/>
    <s v="Talc"/>
    <s v="Micro"/>
    <s v="2 year"/>
    <s v="2 years"/>
    <s v="Lung"/>
    <s v="Fibrosis incidence"/>
    <x v="1"/>
    <s v="F 344/N"/>
    <x v="1"/>
    <s v="NA"/>
    <n v="6"/>
    <n v="1.8124899999999999"/>
    <n v="1.40947"/>
    <s v="mg/m3"/>
    <s v="N"/>
    <s v="N"/>
    <s v="N"/>
    <m/>
    <m/>
    <n v="1409.47"/>
    <s v=""/>
    <s v=""/>
    <m/>
    <m/>
    <m/>
    <x v="1"/>
    <x v="0"/>
    <m/>
    <s v="NTP_fibrosis_noael_loael_bmd_bmdl.xlsx"/>
    <x v="2"/>
  </r>
  <r>
    <n v="179"/>
    <m/>
    <s v="fibrosis_combined_pods"/>
    <s v="22398-80-7"/>
    <m/>
    <x v="19"/>
    <m/>
    <x v="27"/>
    <s v="Indium phosphide"/>
    <s v="Micro"/>
    <s v="3 month"/>
    <s v="3 months"/>
    <s v="Lung"/>
    <s v="Fibrosis incidence"/>
    <x v="0"/>
    <s v="B6C3F1"/>
    <x v="0"/>
    <s v="NA"/>
    <n v="1"/>
    <n v="7.9278500000000002E-3"/>
    <n v="8.1861900000000003E-4"/>
    <s v="mg/m3"/>
    <s v="N"/>
    <s v="N"/>
    <s v="N"/>
    <m/>
    <m/>
    <n v="0.81861899999999999"/>
    <s v=""/>
    <s v=""/>
    <m/>
    <m/>
    <m/>
    <x v="4"/>
    <x v="0"/>
    <m/>
    <s v="NTP_fibrosis_noael_loael_bmd_bmdl.xlsx"/>
    <x v="2"/>
  </r>
  <r>
    <n v="180"/>
    <m/>
    <s v="fibrosis_combined_pods"/>
    <s v="22398-80-7"/>
    <m/>
    <x v="19"/>
    <m/>
    <x v="27"/>
    <s v="Indium phosphide"/>
    <s v="Micro"/>
    <s v="3 month"/>
    <s v="3 months"/>
    <s v="Lung"/>
    <s v="Fibrosis incidence"/>
    <x v="0"/>
    <s v="B6C3F1"/>
    <x v="1"/>
    <s v="NA"/>
    <n v="1"/>
    <n v="-99"/>
    <n v="-99"/>
    <s v="mg/m3"/>
    <s v="N"/>
    <s v="N"/>
    <s v="Y"/>
    <m/>
    <m/>
    <s v=""/>
    <s v=""/>
    <n v="100"/>
    <m/>
    <m/>
    <m/>
    <x v="3"/>
    <x v="0"/>
    <m/>
    <s v="NTP_fibrosis_noael_loael_bmd_bmdl.xlsx"/>
    <x v="2"/>
  </r>
  <r>
    <n v="181"/>
    <m/>
    <s v="fibrosis_combined_pods"/>
    <s v="22398-80-7"/>
    <m/>
    <x v="19"/>
    <m/>
    <x v="27"/>
    <s v="Indium phosphide"/>
    <s v="Micro"/>
    <s v="3 month"/>
    <s v="3 months"/>
    <s v="Lung"/>
    <s v="Fibrosis incidence"/>
    <x v="1"/>
    <s v="F 344/N"/>
    <x v="0"/>
    <s v="NA"/>
    <n v="3"/>
    <n v="1.53302"/>
    <n v="0.96622399999999997"/>
    <s v="mg/m3"/>
    <s v="N"/>
    <s v="N"/>
    <s v="N"/>
    <m/>
    <m/>
    <n v="966.22399999999993"/>
    <s v=""/>
    <s v=""/>
    <m/>
    <m/>
    <m/>
    <x v="1"/>
    <x v="0"/>
    <m/>
    <s v="NTP_fibrosis_noael_loael_bmd_bmdl.xlsx"/>
    <x v="2"/>
  </r>
  <r>
    <n v="182"/>
    <m/>
    <s v="fibrosis_combined_pods"/>
    <s v="22398-80-7"/>
    <m/>
    <x v="19"/>
    <m/>
    <x v="27"/>
    <s v="Indium phosphide"/>
    <s v="Micro"/>
    <s v="3 month"/>
    <s v="3 months"/>
    <s v="Lung"/>
    <s v="Fibrosis incidence"/>
    <x v="1"/>
    <s v="F 344/N"/>
    <x v="1"/>
    <s v="NA"/>
    <n v="3"/>
    <n v="0.73979600000000001"/>
    <n v="0.27301300000000001"/>
    <s v="mg/m3"/>
    <s v="N"/>
    <s v="N"/>
    <s v="N"/>
    <m/>
    <m/>
    <n v="273.01300000000003"/>
    <s v=""/>
    <s v=""/>
    <m/>
    <m/>
    <m/>
    <x v="3"/>
    <x v="0"/>
    <m/>
    <s v="NTP_fibrosis_noael_loael_bmd_bmdl.xlsx"/>
    <x v="2"/>
  </r>
  <r>
    <n v="183"/>
    <m/>
    <s v="fibrosis_combined_pods"/>
    <s v="22398-80-7"/>
    <m/>
    <x v="19"/>
    <m/>
    <x v="27"/>
    <s v="Indium phosphide"/>
    <s v="Micro"/>
    <s v="2 year"/>
    <s v="2 years"/>
    <s v="Lung"/>
    <s v="Fibrosis incidence"/>
    <x v="0"/>
    <s v="B6C3F1"/>
    <x v="0"/>
    <s v="NA"/>
    <n v="0.03"/>
    <n v="1.9934900000000001E-4"/>
    <n v="7.5842300000000004E-5"/>
    <s v="mg/m3"/>
    <s v="N"/>
    <s v="N"/>
    <s v="N"/>
    <m/>
    <m/>
    <n v="7.5842300000000001E-2"/>
    <s v=""/>
    <s v=""/>
    <m/>
    <m/>
    <m/>
    <x v="4"/>
    <x v="0"/>
    <m/>
    <s v="NTP_fibrosis_noael_loael_bmd_bmdl.xlsx"/>
    <x v="2"/>
  </r>
  <r>
    <n v="184"/>
    <m/>
    <s v="fibrosis_combined_pods"/>
    <s v="22398-80-7"/>
    <m/>
    <x v="19"/>
    <m/>
    <x v="27"/>
    <s v="Indium phosphide"/>
    <s v="Micro"/>
    <s v="2 year"/>
    <s v="2 years"/>
    <s v="Lung"/>
    <s v="Fibrosis incidence"/>
    <x v="0"/>
    <s v="B6C3F1"/>
    <x v="1"/>
    <s v="NA"/>
    <n v="0.03"/>
    <n v="4.8158400000000003E-5"/>
    <n v="5.0651900000000004E-6"/>
    <s v="mg/m3"/>
    <s v="N"/>
    <s v="N"/>
    <s v="N"/>
    <m/>
    <m/>
    <n v="5.0651900000000007E-3"/>
    <s v=""/>
    <s v=""/>
    <m/>
    <m/>
    <m/>
    <x v="4"/>
    <x v="0"/>
    <m/>
    <s v="NTP_fibrosis_noael_loael_bmd_bmdl.xlsx"/>
    <x v="2"/>
  </r>
  <r>
    <n v="185"/>
    <m/>
    <s v="fibrosis_combined_pods"/>
    <s v="22398-80-7"/>
    <m/>
    <x v="19"/>
    <m/>
    <x v="27"/>
    <s v="Indium phosphide"/>
    <s v="Micro"/>
    <s v="2 year"/>
    <s v="2 years"/>
    <s v="Lung"/>
    <s v="Fibrosis incidence"/>
    <x v="1"/>
    <s v="F 344/N"/>
    <x v="0"/>
    <s v="NA"/>
    <n v="0.03"/>
    <n v="1.4780199999999999E-4"/>
    <n v="4.7344800000000001E-5"/>
    <s v="mg/m3"/>
    <s v="N"/>
    <s v="N"/>
    <s v="N"/>
    <m/>
    <m/>
    <n v="4.7344799999999999E-2"/>
    <s v=""/>
    <s v=""/>
    <m/>
    <m/>
    <m/>
    <x v="4"/>
    <x v="0"/>
    <m/>
    <s v="NTP_fibrosis_noael_loael_bmd_bmdl.xlsx"/>
    <x v="2"/>
  </r>
  <r>
    <n v="186"/>
    <m/>
    <s v="fibrosis_combined_pods"/>
    <s v="22398-80-7"/>
    <m/>
    <x v="19"/>
    <m/>
    <x v="27"/>
    <s v="Indium phosphide"/>
    <s v="Micro"/>
    <s v="2 year"/>
    <s v="2 years"/>
    <s v="Lung"/>
    <s v="Fibrosis incidence"/>
    <x v="1"/>
    <s v="F 344/N"/>
    <x v="1"/>
    <s v="NA"/>
    <n v="0.03"/>
    <n v="8.0790099999999998E-4"/>
    <n v="5.1393700000000001E-4"/>
    <s v="mg/m3"/>
    <s v="N"/>
    <s v="N"/>
    <s v="N"/>
    <m/>
    <m/>
    <n v="0.51393699999999998"/>
    <s v=""/>
    <s v=""/>
    <m/>
    <m/>
    <m/>
    <x v="4"/>
    <x v="0"/>
    <m/>
    <s v="NTP_fibrosis_noael_loael_bmd_bmdl.xlsx"/>
    <x v="2"/>
  </r>
  <r>
    <n v="187"/>
    <m/>
    <s v="fibrosis_combined_pods"/>
    <s v="2698-41-1"/>
    <m/>
    <x v="19"/>
    <m/>
    <x v="28"/>
    <s v="o-Chlorobenzalmalononitrile (CS)"/>
    <s v="Micro"/>
    <s v="2 year"/>
    <s v="2 years"/>
    <s v="Lung"/>
    <s v="Fibrosis incidence"/>
    <x v="0"/>
    <s v="B6C3F1"/>
    <x v="0"/>
    <n v="1.5"/>
    <s v="NA"/>
    <s v="NA"/>
    <s v="NA"/>
    <s v="mg/m3"/>
    <s v="N"/>
    <s v="N"/>
    <s v="N"/>
    <m/>
    <m/>
    <s v=""/>
    <n v="1500"/>
    <s v=""/>
    <m/>
    <m/>
    <m/>
    <x v="1"/>
    <x v="0"/>
    <m/>
    <s v="NTP_fibrosis_noael_loael_bmd_bmdl.xlsx"/>
    <x v="2"/>
  </r>
  <r>
    <n v="188"/>
    <m/>
    <s v="fibrosis_noael_loael_20240812.xlsx"/>
    <s v="2698-41-1"/>
    <m/>
    <x v="19"/>
    <m/>
    <x v="28"/>
    <s v="o-Chlorobenzalmalononitrile (CS)"/>
    <s v="Micro"/>
    <s v="2 year"/>
    <s v="2 years"/>
    <s v="Lung"/>
    <s v="Fibrosis incidence"/>
    <x v="0"/>
    <s v="B6C3F1"/>
    <x v="1"/>
    <n v="1.5"/>
    <s v="NA"/>
    <s v="NA"/>
    <s v="NA"/>
    <s v="mg/m3"/>
    <s v="N"/>
    <s v="N"/>
    <s v="N"/>
    <s v="N"/>
    <s v="Units conversion needed;"/>
    <s v=""/>
    <n v="1500"/>
    <s v=""/>
    <m/>
    <s v="band C"/>
    <m/>
    <x v="1"/>
    <x v="0"/>
    <m/>
    <s v="NTP_fibrosis_noael_loael_bmd_bmdl.xlsx"/>
    <x v="2"/>
  </r>
  <r>
    <n v="189"/>
    <m/>
    <s v="fibrosis_noael_loael_20240812.xlsx"/>
    <s v="2698-41-1"/>
    <m/>
    <x v="19"/>
    <m/>
    <x v="28"/>
    <s v="o-Chlorobenzalmalononitrile (CS)"/>
    <s v="Micro"/>
    <s v="2 year"/>
    <s v="2 years"/>
    <s v="Lung"/>
    <s v="Fibrosis incidence"/>
    <x v="1"/>
    <s v="F 344/N"/>
    <x v="0"/>
    <n v="0.75"/>
    <s v="NA"/>
    <s v="NA"/>
    <s v="NA"/>
    <s v="mg/m3"/>
    <s v="N"/>
    <s v="N"/>
    <s v="N"/>
    <s v="N"/>
    <s v="Units conversion needed;"/>
    <s v=""/>
    <n v="750"/>
    <s v=""/>
    <m/>
    <s v="band C"/>
    <m/>
    <x v="1"/>
    <x v="0"/>
    <m/>
    <s v="NTP_fibrosis_noael_loael_bmd_bmdl.xlsx"/>
    <x v="2"/>
  </r>
  <r>
    <n v="190"/>
    <m/>
    <s v="fibrosis_noael_loael_20240812.xlsx"/>
    <s v="2698-41-1"/>
    <m/>
    <x v="19"/>
    <m/>
    <x v="28"/>
    <s v="o-Chlorobenzalmalononitrile (CS)"/>
    <s v="Micro"/>
    <s v="2 year"/>
    <s v="2 years"/>
    <s v="Lung"/>
    <s v="Fibrosis incidence"/>
    <x v="1"/>
    <s v="F 344/N"/>
    <x v="1"/>
    <n v="0.75"/>
    <s v="NA"/>
    <s v="NA"/>
    <s v="NA"/>
    <s v="mg/m3"/>
    <s v="N"/>
    <s v="N"/>
    <s v="N"/>
    <s v="N"/>
    <s v="Units conversion needed;"/>
    <s v=""/>
    <n v="750"/>
    <s v=""/>
    <m/>
    <s v="band C"/>
    <m/>
    <x v="1"/>
    <x v="0"/>
    <m/>
    <s v="NTP_fibrosis_noael_loael_bmd_bmdl.xlsx"/>
    <x v="2"/>
  </r>
  <r>
    <n v="191"/>
    <s v="Y"/>
    <s v="fibrosis_combined_pods"/>
    <s v="643-79-8"/>
    <m/>
    <x v="19"/>
    <m/>
    <x v="29"/>
    <s v="ortho-Phthalaldehyde"/>
    <s v="Micro"/>
    <s v="3 month"/>
    <s v="3 months"/>
    <s v="Lung"/>
    <s v="Fibrosis incidence"/>
    <x v="0"/>
    <s v="B6C3F1"/>
    <x v="0"/>
    <s v="NA"/>
    <s v="NA"/>
    <s v="NA"/>
    <s v="NA"/>
    <s v="ppm"/>
    <s v="N"/>
    <s v="N"/>
    <s v="N"/>
    <m/>
    <m/>
    <s v=""/>
    <s v=""/>
    <s v=""/>
    <m/>
    <m/>
    <m/>
    <x v="7"/>
    <x v="1"/>
    <m/>
    <s v="NTP_fibrosis_noael_loael_bmd_bmdl.xlsx"/>
    <x v="2"/>
  </r>
  <r>
    <n v="192"/>
    <s v="Y"/>
    <s v="fibrosis_combined_pods"/>
    <s v="643-79-8"/>
    <m/>
    <x v="19"/>
    <m/>
    <x v="29"/>
    <s v="ortho-Phthalaldehyde"/>
    <s v="Micro"/>
    <s v="3 month"/>
    <s v="3 months"/>
    <s v="Lung"/>
    <s v="Fibrosis incidence"/>
    <x v="0"/>
    <s v="B6C3F1"/>
    <x v="1"/>
    <s v="NA"/>
    <s v="NA"/>
    <s v="NA"/>
    <s v="NA"/>
    <s v="ppm"/>
    <s v="N"/>
    <s v="N"/>
    <s v="N"/>
    <m/>
    <m/>
    <s v=""/>
    <s v=""/>
    <s v=""/>
    <m/>
    <m/>
    <m/>
    <x v="7"/>
    <x v="1"/>
    <m/>
    <s v="NTP_fibrosis_noael_loael_bmd_bmdl.xlsx"/>
    <x v="2"/>
  </r>
  <r>
    <n v="193"/>
    <s v="Y"/>
    <s v="fibrosis_combined_pods"/>
    <s v="643-79-8"/>
    <m/>
    <x v="19"/>
    <m/>
    <x v="29"/>
    <s v="ortho-Phthalaldehyde"/>
    <s v="Micro"/>
    <s v="3 month"/>
    <s v="3 months"/>
    <s v="Lung"/>
    <s v="Fibrosis incidence"/>
    <x v="1"/>
    <s v="HSD"/>
    <x v="0"/>
    <n v="7"/>
    <s v="NA"/>
    <n v="1.3895900000000001"/>
    <n v="0.73653000000000002"/>
    <s v="ppm"/>
    <s v="N"/>
    <s v="N"/>
    <s v="N"/>
    <m/>
    <m/>
    <n v="736.53"/>
    <n v="7000"/>
    <s v=""/>
    <m/>
    <m/>
    <m/>
    <x v="1"/>
    <x v="0"/>
    <m/>
    <s v="NTP_fibrosis_noael_loael_bmd_bmdl.xlsx"/>
    <x v="2"/>
  </r>
  <r>
    <n v="194"/>
    <s v="Y"/>
    <s v="fibrosis_combined_pods"/>
    <s v="643-79-8"/>
    <m/>
    <x v="19"/>
    <m/>
    <x v="29"/>
    <s v="ortho-Phthalaldehyde"/>
    <s v="Micro"/>
    <s v="3 month"/>
    <s v="3 months"/>
    <s v="Lung"/>
    <s v="Fibrosis incidence"/>
    <x v="1"/>
    <s v="HSD"/>
    <x v="1"/>
    <n v="7"/>
    <s v="NA"/>
    <s v="NA"/>
    <s v="NA"/>
    <s v="ppm"/>
    <s v="N"/>
    <s v="N"/>
    <s v="N"/>
    <m/>
    <m/>
    <s v=""/>
    <n v="7000"/>
    <s v=""/>
    <m/>
    <m/>
    <m/>
    <x v="0"/>
    <x v="0"/>
    <m/>
    <s v="NTP_fibrosis_noael_loael_bmd_bmdl.xlsx"/>
    <x v="2"/>
  </r>
  <r>
    <n v="195"/>
    <m/>
    <s v="fibrosis_combined_pods"/>
    <s v="7440-47-3"/>
    <m/>
    <x v="19"/>
    <m/>
    <x v="30"/>
    <s v="Chromium"/>
    <s v="Micro"/>
    <s v="2 year"/>
    <s v="2 years"/>
    <s v="Lung"/>
    <s v="Fibrosis incidence"/>
    <x v="1"/>
    <s v="Sprague"/>
    <x v="1"/>
    <n v="20"/>
    <s v="NA"/>
    <s v="NA"/>
    <s v="NA"/>
    <s v="mg/m3"/>
    <s v="N"/>
    <s v="N"/>
    <s v="N"/>
    <m/>
    <m/>
    <s v=""/>
    <n v="20000"/>
    <s v=""/>
    <m/>
    <m/>
    <m/>
    <x v="0"/>
    <x v="0"/>
    <m/>
    <s v="NTP_fibrosis_noael_loael_bmd_bmdl.xlsx"/>
    <x v="2"/>
  </r>
  <r>
    <n v="196"/>
    <s v="Y"/>
    <s v="fibrosis_combined_pods"/>
    <s v="7440-47-3"/>
    <m/>
    <x v="19"/>
    <m/>
    <x v="30"/>
    <s v="Chromium"/>
    <s v="Micro"/>
    <s v="2 year"/>
    <s v="2 years"/>
    <s v="Lung"/>
    <s v="Fibrosis incidence"/>
    <x v="2"/>
    <s v="Syrian"/>
    <x v="1"/>
    <n v="20"/>
    <s v="NA"/>
    <s v="NA"/>
    <s v="NA"/>
    <s v="mg/m3"/>
    <s v="N"/>
    <s v="N"/>
    <s v="N"/>
    <m/>
    <m/>
    <s v=""/>
    <n v="20000"/>
    <s v=""/>
    <m/>
    <m/>
    <m/>
    <x v="0"/>
    <x v="0"/>
    <m/>
    <s v="NTP_fibrosis_noael_loael_bmd_bmdl.xlsx"/>
    <x v="2"/>
  </r>
  <r>
    <n v="197"/>
    <s v="Y"/>
    <s v="fibrosis_combined_pods"/>
    <s v="7440-48-4"/>
    <m/>
    <x v="19"/>
    <m/>
    <x v="19"/>
    <s v="Cobalt"/>
    <s v="Micro"/>
    <s v="2 week"/>
    <s v="2 weeks"/>
    <s v="Lung"/>
    <s v="Fibrosis incidence"/>
    <x v="0"/>
    <s v="B6C3F1"/>
    <x v="0"/>
    <n v="10"/>
    <n v="20"/>
    <n v="4.9759700000000002"/>
    <n v="3.0636100000000002"/>
    <s v="mg/m3"/>
    <s v="Y"/>
    <s v="Y"/>
    <s v="N"/>
    <m/>
    <m/>
    <n v="3063.61"/>
    <n v="10000"/>
    <s v=""/>
    <m/>
    <m/>
    <m/>
    <x v="2"/>
    <x v="1"/>
    <m/>
    <s v="NTP_fibrosis_noael_loael_bmd_bmdl.xlsx"/>
    <x v="2"/>
  </r>
  <r>
    <n v="198"/>
    <s v="Y"/>
    <s v="fibrosis_combined_pods"/>
    <s v="7440-48-4"/>
    <m/>
    <x v="19"/>
    <m/>
    <x v="19"/>
    <s v="Cobalt"/>
    <s v="Micro"/>
    <s v="2 week"/>
    <s v="2 weeks"/>
    <s v="Lung"/>
    <s v="Fibrosis incidence"/>
    <x v="0"/>
    <s v="B6C3F1"/>
    <x v="1"/>
    <n v="10"/>
    <n v="20"/>
    <n v="2.2608299999999999"/>
    <n v="1.38439"/>
    <s v="mg/m3"/>
    <s v="Y"/>
    <s v="Y"/>
    <s v="N"/>
    <m/>
    <m/>
    <n v="1384.39"/>
    <n v="10000"/>
    <s v=""/>
    <m/>
    <m/>
    <m/>
    <x v="2"/>
    <x v="1"/>
    <m/>
    <s v="NTP_fibrosis_noael_loael_bmd_bmdl.xlsx"/>
    <x v="2"/>
  </r>
  <r>
    <n v="199"/>
    <s v="Y"/>
    <s v="fibrosis_combined_pods"/>
    <s v="7440-48-4"/>
    <m/>
    <x v="19"/>
    <m/>
    <x v="19"/>
    <s v="Cobalt"/>
    <s v="Micro"/>
    <s v="2 week"/>
    <s v="2 weeks"/>
    <s v="Lung"/>
    <s v="Fibrosis incidence"/>
    <x v="1"/>
    <s v="F 344/N"/>
    <x v="0"/>
    <n v="5"/>
    <n v="10"/>
    <s v="NA"/>
    <s v="NA"/>
    <s v="mg/m3"/>
    <s v="Y"/>
    <s v="Y"/>
    <s v="N"/>
    <m/>
    <m/>
    <s v=""/>
    <n v="5000"/>
    <s v=""/>
    <m/>
    <m/>
    <m/>
    <x v="2"/>
    <x v="1"/>
    <m/>
    <s v="NTP_fibrosis_noael_loael_bmd_bmdl.xlsx"/>
    <x v="2"/>
  </r>
  <r>
    <n v="200"/>
    <s v="Y"/>
    <s v="fibrosis_combined_pods"/>
    <s v="7440-48-4"/>
    <m/>
    <x v="19"/>
    <m/>
    <x v="19"/>
    <s v="Cobalt"/>
    <s v="Micro"/>
    <s v="2 week"/>
    <s v="2 weeks"/>
    <s v="Lung"/>
    <s v="Fibrosis incidence"/>
    <x v="1"/>
    <s v="F 344/N"/>
    <x v="1"/>
    <n v="5"/>
    <n v="10"/>
    <s v="NA"/>
    <s v="NA"/>
    <s v="mg/m3"/>
    <s v="Y"/>
    <s v="Y"/>
    <s v="N"/>
    <m/>
    <m/>
    <s v=""/>
    <n v="5000"/>
    <s v=""/>
    <m/>
    <m/>
    <m/>
    <x v="2"/>
    <x v="1"/>
    <m/>
    <s v="NTP_fibrosis_noael_loael_bmd_bmdl.xlsx"/>
    <x v="2"/>
  </r>
  <r>
    <n v="201"/>
    <m/>
    <s v="fibrosis_noael_loael_20240812.xlsx"/>
    <s v="7440-48-4"/>
    <m/>
    <x v="19"/>
    <m/>
    <x v="19"/>
    <s v="Cobalt"/>
    <s v="Micro"/>
    <s v="3 month"/>
    <s v="3 months"/>
    <s v="Lung"/>
    <s v="Fibrosis incidence"/>
    <x v="0"/>
    <s v="B6C3F1"/>
    <x v="0"/>
    <n v="10"/>
    <s v="NA"/>
    <s v="NA"/>
    <s v="NA"/>
    <s v="mg/m3"/>
    <s v="N"/>
    <s v="N"/>
    <s v="N"/>
    <s v="N"/>
    <s v="Units conversion needed;"/>
    <s v=""/>
    <n v="10000"/>
    <s v=""/>
    <m/>
    <s v="band B"/>
    <m/>
    <x v="0"/>
    <x v="0"/>
    <m/>
    <s v="NTP_fibrosis_noael_loael_bmd_bmdl.xlsx"/>
    <x v="2"/>
  </r>
  <r>
    <n v="202"/>
    <m/>
    <s v="fibrosis_noael_loael_20240812.xlsx"/>
    <s v="7440-48-4"/>
    <m/>
    <x v="19"/>
    <m/>
    <x v="19"/>
    <s v="Cobalt"/>
    <s v="Micro"/>
    <s v="3 month"/>
    <s v="3 months"/>
    <s v="Lung"/>
    <s v="Fibrosis incidence"/>
    <x v="0"/>
    <s v="B6C3F1"/>
    <x v="1"/>
    <n v="10"/>
    <s v="NA"/>
    <s v="NA"/>
    <s v="NA"/>
    <s v="mg/m3"/>
    <s v="N"/>
    <s v="N"/>
    <s v="N"/>
    <s v="N"/>
    <s v="Units conversion needed;"/>
    <s v=""/>
    <n v="10000"/>
    <s v=""/>
    <m/>
    <s v="band B"/>
    <m/>
    <x v="0"/>
    <x v="0"/>
    <m/>
    <s v="NTP_fibrosis_noael_loael_bmd_bmdl.xlsx"/>
    <x v="2"/>
  </r>
  <r>
    <n v="203"/>
    <m/>
    <s v="fibrosis_noael_loael_20240812.xlsx"/>
    <s v="7440-48-4"/>
    <m/>
    <x v="19"/>
    <m/>
    <x v="19"/>
    <s v="Cobalt"/>
    <s v="Micro"/>
    <s v="3 month"/>
    <s v="3 months"/>
    <s v="Lung"/>
    <s v="Fibrosis incidence"/>
    <x v="1"/>
    <s v="F 344/N"/>
    <x v="0"/>
    <n v="5"/>
    <s v="NA"/>
    <s v="NA"/>
    <s v="NA"/>
    <s v="mg/m3"/>
    <s v="N"/>
    <s v="N"/>
    <s v="N"/>
    <s v="N"/>
    <s v="Units conversion needed;"/>
    <s v=""/>
    <n v="5000"/>
    <s v=""/>
    <m/>
    <s v="band B"/>
    <m/>
    <x v="0"/>
    <x v="0"/>
    <m/>
    <s v="NTP_fibrosis_noael_loael_bmd_bmdl.xlsx"/>
    <x v="2"/>
  </r>
  <r>
    <n v="204"/>
    <m/>
    <s v="fibrosis_noael_loael_20240812.xlsx"/>
    <s v="7440-48-4"/>
    <m/>
    <x v="19"/>
    <m/>
    <x v="19"/>
    <s v="Cobalt"/>
    <s v="Micro"/>
    <s v="3 month"/>
    <s v="3 months"/>
    <s v="Lung"/>
    <s v="Fibrosis incidence"/>
    <x v="1"/>
    <s v="F 344/N"/>
    <x v="1"/>
    <n v="5"/>
    <s v="NA"/>
    <s v="NA"/>
    <s v="NA"/>
    <s v="mg/m3"/>
    <s v="N"/>
    <s v="N"/>
    <s v="N"/>
    <s v="N"/>
    <s v="Units conversion needed;"/>
    <s v=""/>
    <n v="5000"/>
    <s v=""/>
    <m/>
    <s v="band B"/>
    <m/>
    <x v="0"/>
    <x v="0"/>
    <m/>
    <s v="NTP_fibrosis_noael_loael_bmd_bmdl.xlsx"/>
    <x v="2"/>
  </r>
  <r>
    <n v="205"/>
    <m/>
    <s v="fibrosis_noael_loael_20240812.xlsx"/>
    <s v="7440-48-4"/>
    <m/>
    <x v="19"/>
    <m/>
    <x v="19"/>
    <s v="Cobalt"/>
    <s v="Micro"/>
    <s v="2 year"/>
    <s v="2 years"/>
    <s v="Lung"/>
    <s v="Fibrosis incidence"/>
    <x v="0"/>
    <s v="B6C3F1"/>
    <x v="0"/>
    <n v="5"/>
    <s v="NA"/>
    <s v="NA"/>
    <s v="NA"/>
    <s v="mg/m3"/>
    <s v="N"/>
    <s v="N"/>
    <s v="N"/>
    <s v="N"/>
    <s v="Units conversion needed;"/>
    <s v=""/>
    <n v="5000"/>
    <s v=""/>
    <m/>
    <s v="band B"/>
    <m/>
    <x v="0"/>
    <x v="0"/>
    <m/>
    <s v="NTP_fibrosis_noael_loael_bmd_bmdl.xlsx"/>
    <x v="2"/>
  </r>
  <r>
    <n v="206"/>
    <m/>
    <s v="fibrosis_noael_loael_20240812.xlsx"/>
    <s v="7440-48-4"/>
    <m/>
    <x v="19"/>
    <m/>
    <x v="19"/>
    <s v="Cobalt"/>
    <s v="Micro"/>
    <s v="2 year"/>
    <s v="2 years"/>
    <s v="Lung"/>
    <s v="Fibrosis incidence"/>
    <x v="0"/>
    <s v="B6C3F1"/>
    <x v="1"/>
    <n v="5"/>
    <s v="NA"/>
    <s v="NA"/>
    <s v="NA"/>
    <s v="mg/m3"/>
    <s v="N"/>
    <s v="N"/>
    <s v="N"/>
    <s v="N"/>
    <s v="Units conversion needed;"/>
    <s v=""/>
    <n v="5000"/>
    <s v=""/>
    <m/>
    <s v="band B"/>
    <m/>
    <x v="0"/>
    <x v="0"/>
    <m/>
    <s v="NTP_fibrosis_noael_loael_bmd_bmdl.xlsx"/>
    <x v="2"/>
  </r>
  <r>
    <n v="207"/>
    <m/>
    <s v="fibrosis_combined_pods"/>
    <s v="7440-48-4"/>
    <m/>
    <x v="19"/>
    <m/>
    <x v="19"/>
    <s v="Cobalt"/>
    <s v="Micro"/>
    <s v="2 year"/>
    <s v="2 years"/>
    <s v="Lung"/>
    <s v="Fibrosis incidence"/>
    <x v="1"/>
    <s v="F344/N"/>
    <x v="0"/>
    <n v="5"/>
    <s v="NA"/>
    <s v="NA"/>
    <s v="NA"/>
    <s v="mg/m3"/>
    <s v="N"/>
    <s v="N"/>
    <s v="N"/>
    <m/>
    <m/>
    <s v=""/>
    <n v="5000"/>
    <s v=""/>
    <m/>
    <m/>
    <m/>
    <x v="0"/>
    <x v="0"/>
    <m/>
    <s v="NTP_fibrosis_noael_loael_bmd_bmdl.xlsx"/>
    <x v="2"/>
  </r>
  <r>
    <n v="208"/>
    <m/>
    <s v="fibrosis_noael_loael_20240812.xlsx"/>
    <s v="7440-48-4"/>
    <m/>
    <x v="19"/>
    <m/>
    <x v="19"/>
    <s v="Cobalt"/>
    <s v="Micro"/>
    <s v="2 year"/>
    <s v="2 years"/>
    <s v="Lung"/>
    <s v="Fibrosis incidence"/>
    <x v="1"/>
    <s v="F344/N"/>
    <x v="1"/>
    <n v="5"/>
    <s v="NA"/>
    <s v="NA"/>
    <s v="NA"/>
    <s v="mg/m3"/>
    <s v="N"/>
    <s v="N"/>
    <s v="N"/>
    <s v="N"/>
    <s v="Units conversion needed;"/>
    <s v=""/>
    <n v="5000"/>
    <s v=""/>
    <m/>
    <s v="band B"/>
    <m/>
    <x v="0"/>
    <x v="0"/>
    <m/>
    <s v="NTP_fibrosis_noael_loael_bmd_bmdl.xlsx"/>
    <x v="2"/>
  </r>
  <r>
    <n v="209"/>
    <s v="Y"/>
    <s v="fibrosis_combined_pods"/>
    <s v="BLASTINGSAND"/>
    <m/>
    <x v="19"/>
    <m/>
    <x v="31"/>
    <s v="Abrasive Blasting Agents: Blasting Sand"/>
    <s v="Micro"/>
    <s v="2 week"/>
    <s v="2 weeks"/>
    <s v="Lung"/>
    <s v="Fibrosis incidence"/>
    <x v="1"/>
    <s v="F344/N"/>
    <x v="1"/>
    <s v="NA"/>
    <s v="NA"/>
    <s v="NA"/>
    <s v="NA"/>
    <s v="mg/m3"/>
    <s v="Y"/>
    <s v="Y"/>
    <s v="N"/>
    <m/>
    <m/>
    <s v=""/>
    <s v=""/>
    <s v=""/>
    <m/>
    <m/>
    <m/>
    <x v="7"/>
    <x v="1"/>
    <m/>
    <s v="NTP_fibrosis_noael_loael_bmd_bmdl.xlsx"/>
    <x v="2"/>
  </r>
  <r>
    <n v="210"/>
    <m/>
    <s v="fibrosis_combined_pods"/>
    <s v="BLASTINGSAND"/>
    <m/>
    <x v="19"/>
    <m/>
    <x v="31"/>
    <s v="Abrasive Blasting Agents: Blasting Sand"/>
    <s v="Micro"/>
    <s v="39 week"/>
    <s v="39 weeks"/>
    <s v="Lung"/>
    <s v="Fibrosis incidence"/>
    <x v="1"/>
    <s v="HSD"/>
    <x v="1"/>
    <s v="NA"/>
    <n v="15"/>
    <n v="4.1954999999999999E-2"/>
    <s v="NA"/>
    <s v="mg/m3"/>
    <s v="N"/>
    <s v="N"/>
    <s v="Y"/>
    <m/>
    <m/>
    <s v=""/>
    <s v=""/>
    <n v="1500"/>
    <m/>
    <m/>
    <m/>
    <x v="1"/>
    <x v="0"/>
    <m/>
    <s v="NTP_fibrosis_noael_loael_bmd_bmdl.xlsx"/>
    <x v="2"/>
  </r>
  <r>
    <n v="211"/>
    <s v="Y"/>
    <s v="fibrosis_combined_pods"/>
    <s v="COALSLAG"/>
    <m/>
    <x v="19"/>
    <m/>
    <x v="32"/>
    <s v="Abrasive blasting agents (coal slag)"/>
    <s v="Micro"/>
    <s v="2 week"/>
    <s v="2 weeks"/>
    <s v="Lung"/>
    <s v="Fibrosis incidence"/>
    <x v="1"/>
    <s v="F 344/N"/>
    <x v="1"/>
    <s v="NA"/>
    <s v="NA"/>
    <s v="NA"/>
    <s v="NA"/>
    <s v="mg/m3"/>
    <s v="Y"/>
    <s v="Y"/>
    <s v="N"/>
    <m/>
    <m/>
    <s v=""/>
    <s v=""/>
    <s v=""/>
    <m/>
    <m/>
    <m/>
    <x v="7"/>
    <x v="1"/>
    <m/>
    <s v="NTP_fibrosis_noael_loael_bmd_bmdl.xlsx"/>
    <x v="2"/>
  </r>
  <r>
    <n v="212"/>
    <s v="Y"/>
    <s v="fibrosis_combined_pods"/>
    <s v="CRUSHEDGLASS"/>
    <m/>
    <x v="19"/>
    <m/>
    <x v="33"/>
    <s v="Abrasive blasting agents (crushed glass)"/>
    <s v="Micro"/>
    <s v="2 week"/>
    <s v="2 weeks"/>
    <s v="Lung"/>
    <s v="Fibrosis incidence"/>
    <x v="1"/>
    <s v="F344/N"/>
    <x v="1"/>
    <s v="NA"/>
    <s v="NA"/>
    <s v="NA"/>
    <s v="NA"/>
    <s v="mg/m3"/>
    <s v="Y"/>
    <s v="Y"/>
    <s v="N"/>
    <m/>
    <m/>
    <s v=""/>
    <s v=""/>
    <s v=""/>
    <m/>
    <m/>
    <m/>
    <x v="7"/>
    <x v="1"/>
    <m/>
    <s v="NTP_fibrosis_noael_loael_bmd_bmdl.xlsx"/>
    <x v="2"/>
  </r>
  <r>
    <n v="213"/>
    <s v="Y"/>
    <s v="fibrosis_combined_pods"/>
    <s v="GARNET"/>
    <m/>
    <x v="19"/>
    <m/>
    <x v="34"/>
    <s v="Abrasive blasting agents (garnet)"/>
    <s v="Micro"/>
    <s v="2 week"/>
    <s v="2 weeks"/>
    <s v="Lung"/>
    <s v="Fibrosis incidence"/>
    <x v="1"/>
    <s v="F 344/N"/>
    <x v="1"/>
    <s v="NA"/>
    <s v="NA"/>
    <s v="NA"/>
    <s v="NA"/>
    <s v="mg/m3"/>
    <s v="Y"/>
    <s v="Y"/>
    <s v="N"/>
    <m/>
    <m/>
    <s v=""/>
    <s v=""/>
    <s v=""/>
    <m/>
    <m/>
    <m/>
    <x v="7"/>
    <x v="1"/>
    <m/>
    <s v="NTP_fibrosis_noael_loael_bmd_bmdl.xlsx"/>
    <x v="2"/>
  </r>
  <r>
    <n v="214"/>
    <m/>
    <s v="fibrosis_combined_pods"/>
    <s v="HEMATITESPEC"/>
    <m/>
    <x v="19"/>
    <m/>
    <x v="35"/>
    <s v="Abrasive Blasting Agents: Specular Hematite"/>
    <s v="Micro"/>
    <s v="39 week"/>
    <s v="39 weeks"/>
    <s v="Lung"/>
    <s v="Fibrosis incidence"/>
    <x v="1"/>
    <s v="HSD"/>
    <x v="1"/>
    <n v="15"/>
    <n v="30"/>
    <n v="14.2652"/>
    <n v="9.3435600000000001"/>
    <s v="mg/m3"/>
    <s v="N"/>
    <s v="N"/>
    <s v="N"/>
    <m/>
    <m/>
    <n v="9343.56"/>
    <n v="15000"/>
    <s v=""/>
    <m/>
    <m/>
    <m/>
    <x v="0"/>
    <x v="0"/>
    <m/>
    <s v="NTP_fibrosis_noael_loael_bmd_bmdl.xlsx"/>
    <x v="2"/>
  </r>
  <r>
    <n v="215"/>
    <s v="Y"/>
    <s v="fibrosis_noael_loael_20240812.xlsx"/>
    <s v="L-MWNT-1020"/>
    <m/>
    <x v="19"/>
    <m/>
    <x v="36"/>
    <s v="1020 Long Multiwalled Carbon Nanotube"/>
    <s v="Nano"/>
    <s v="30 day"/>
    <s v="30 days"/>
    <s v="Lung"/>
    <s v="Fibrosis incidence"/>
    <x v="0"/>
    <s v="B6C3F1"/>
    <x v="0"/>
    <n v="10"/>
    <s v="NA"/>
    <s v="NA"/>
    <s v="NA"/>
    <s v="mg/m3"/>
    <s v="N"/>
    <s v="Y"/>
    <s v="N"/>
    <s v="N"/>
    <s v="Divide NOAEL or BMDL by 3;Units conversion needed;"/>
    <s v=""/>
    <n v="3333.3333333333335"/>
    <s v=""/>
    <m/>
    <s v="band B"/>
    <m/>
    <x v="0"/>
    <x v="0"/>
    <m/>
    <s v="NTP_fibrosis_noael_loael_bmd_bmdl.xlsx"/>
    <x v="2"/>
  </r>
  <r>
    <n v="216"/>
    <s v="Y"/>
    <s v="fibrosis_noael_loael_20240812.xlsx"/>
    <s v="L-MWNT-1020"/>
    <m/>
    <x v="19"/>
    <m/>
    <x v="36"/>
    <s v="1020 Long Multiwalled Carbon Nanotube"/>
    <s v="Nano"/>
    <s v="30 day"/>
    <s v="30 days"/>
    <s v="Lung"/>
    <s v="Fibrosis incidence"/>
    <x v="0"/>
    <s v="B6C3F1"/>
    <x v="1"/>
    <n v="10"/>
    <s v="NA"/>
    <s v="NA"/>
    <s v="NA"/>
    <s v="mg/m3"/>
    <s v="N"/>
    <s v="Y"/>
    <s v="N"/>
    <s v="N"/>
    <s v="Divide NOAEL or BMDL by 3;Units conversion needed;"/>
    <s v=""/>
    <n v="3333.3333333333335"/>
    <s v=""/>
    <m/>
    <s v="band B"/>
    <m/>
    <x v="0"/>
    <x v="0"/>
    <m/>
    <s v="NTP_fibrosis_noael_loael_bmd_bmdl.xlsx"/>
    <x v="2"/>
  </r>
  <r>
    <n v="217"/>
    <s v="Y"/>
    <s v="fibrosis_noael_loael_20240812.xlsx"/>
    <s v="L-MWNT-1020"/>
    <m/>
    <x v="19"/>
    <m/>
    <x v="36"/>
    <s v="1020 Long Multiwalled Carbon Nanotube"/>
    <s v="Nano"/>
    <s v="30 day"/>
    <s v="30 days"/>
    <s v="Lung"/>
    <s v="Fibrosis incidence"/>
    <x v="1"/>
    <s v="HSD"/>
    <x v="1"/>
    <n v="10"/>
    <s v="NA"/>
    <s v="NA"/>
    <s v="NA"/>
    <s v="mg/m3"/>
    <s v="N"/>
    <s v="Y"/>
    <s v="N"/>
    <s v="N"/>
    <s v="Divide NOAEL or BMDL by 3;Units conversion needed;"/>
    <s v=""/>
    <n v="3333.3333333333335"/>
    <s v=""/>
    <m/>
    <s v="band B"/>
    <m/>
    <x v="0"/>
    <x v="0"/>
    <m/>
    <s v="NTP_fibrosis_noael_loael_bmd_bmdl.xlsx"/>
    <x v="2"/>
  </r>
  <r>
    <n v="218"/>
    <s v="Y"/>
    <s v="fibrosis_noael_loael_20240812.xlsx"/>
    <s v="L-MWNT-1020"/>
    <m/>
    <x v="19"/>
    <m/>
    <x v="36"/>
    <s v="1020 Long Multiwalled Carbon Nanotube"/>
    <s v="Nano"/>
    <s v="30 day"/>
    <s v="30 days"/>
    <s v="Lung"/>
    <s v="Fibrosis incidence"/>
    <x v="1"/>
    <s v="HSD"/>
    <x v="0"/>
    <n v="10"/>
    <s v="NA"/>
    <s v="NA"/>
    <s v="NA"/>
    <s v="mg/m3"/>
    <s v="N"/>
    <s v="Y"/>
    <s v="N"/>
    <s v="N"/>
    <s v="Divide NOAEL or BMDL by 3;Units conversion needed;"/>
    <s v=""/>
    <n v="3333.3333333333335"/>
    <s v=""/>
    <m/>
    <s v="band B"/>
    <m/>
    <x v="0"/>
    <x v="0"/>
    <m/>
    <s v="NTP_fibrosis_noael_loael_bmd_bmdl.xlsx"/>
    <x v="2"/>
  </r>
  <r>
    <n v="219"/>
    <m/>
    <s v="fibrosis_combined_pods"/>
    <s v="13983-17-0"/>
    <m/>
    <x v="19"/>
    <m/>
    <x v="37"/>
    <s v="Wollastonite calcium silicates"/>
    <s v="Micro"/>
    <s v="1 year"/>
    <s v="1 year"/>
    <s v="Lung"/>
    <s v="Fibrosis incidence"/>
    <x v="1"/>
    <s v="F 344/N"/>
    <x v="1"/>
    <n v="10"/>
    <s v="NA"/>
    <s v="NA"/>
    <s v="NA"/>
    <s v="mg/m3"/>
    <s v="N"/>
    <s v="N"/>
    <s v="N"/>
    <m/>
    <m/>
    <s v=""/>
    <n v="10000"/>
    <s v=""/>
    <m/>
    <m/>
    <m/>
    <x v="0"/>
    <x v="0"/>
    <m/>
    <s v="NTP_fibrosis_noael_loael_bmd_bmdl.xlsx"/>
    <x v="2"/>
  </r>
  <r>
    <n v="220"/>
    <m/>
    <s v="fibrosis_combined_pods"/>
    <s v="13983-17-0"/>
    <m/>
    <x v="19"/>
    <m/>
    <x v="37"/>
    <s v="Wollastonite calcium silicates"/>
    <s v="Micro"/>
    <s v="2 year"/>
    <s v="2 years"/>
    <s v="Lung"/>
    <s v="Fibrosis incidence"/>
    <x v="1"/>
    <s v="F 344/N"/>
    <x v="1"/>
    <n v="10"/>
    <s v="NA"/>
    <s v="NA"/>
    <s v="NA"/>
    <s v="mg/m3"/>
    <s v="N"/>
    <s v="N"/>
    <s v="N"/>
    <m/>
    <m/>
    <s v=""/>
    <n v="10000"/>
    <s v=""/>
    <m/>
    <m/>
    <m/>
    <x v="0"/>
    <x v="0"/>
    <m/>
    <s v="NTP_fibrosis_noael_loael_bmd_bmdl.xlsx"/>
    <x v="2"/>
  </r>
  <r>
    <n v="221"/>
    <m/>
    <s v="fibrosis_combined_pods"/>
    <s v="13983-17-0"/>
    <m/>
    <x v="19"/>
    <m/>
    <x v="37"/>
    <s v="Wollastonite calcium silicates"/>
    <s v="Micro"/>
    <s v="2 year"/>
    <s v="2 years"/>
    <s v="Lung"/>
    <s v="Fibrosis incidence"/>
    <x v="1"/>
    <s v="F 344/N"/>
    <x v="1"/>
    <s v="NA"/>
    <n v="10"/>
    <n v="-99"/>
    <n v="-99"/>
    <s v="mg/m3"/>
    <s v="N"/>
    <s v="N"/>
    <s v="Y"/>
    <m/>
    <m/>
    <s v=""/>
    <s v=""/>
    <n v="1000"/>
    <m/>
    <m/>
    <m/>
    <x v="1"/>
    <x v="0"/>
    <m/>
    <s v="asbestos; NTP_fibrosis_noael_loael_bmd_bmdl.xlsx"/>
    <x v="2"/>
  </r>
  <r>
    <n v="222"/>
    <s v="Y"/>
    <s v="NTP_infl_noael_loael"/>
    <s v="10026-24-1"/>
    <m/>
    <x v="19"/>
    <m/>
    <x v="19"/>
    <s v="Cobalt sulfate heptahydrate"/>
    <s v="Micro"/>
    <s v="2 year"/>
    <s v="2 years"/>
    <s v="Lung"/>
    <s v="Inflammation incidence"/>
    <x v="1"/>
    <s v="F 344/N"/>
    <x v="1"/>
    <m/>
    <n v="0.3"/>
    <n v="5.6230100000000002E-11"/>
    <m/>
    <s v="mg/m3"/>
    <s v="N"/>
    <s v="N"/>
    <m/>
    <m/>
    <m/>
    <s v="NA"/>
    <s v="NA"/>
    <n v="30"/>
    <m/>
    <m/>
    <m/>
    <x v="4"/>
    <x v="0"/>
    <m/>
    <m/>
    <x v="0"/>
  </r>
  <r>
    <n v="223"/>
    <s v="Y"/>
    <s v="NTP_infl_noael_loael"/>
    <s v="22398-80-7"/>
    <m/>
    <x v="19"/>
    <m/>
    <x v="27"/>
    <s v="Indium phosphide"/>
    <s v="Micro"/>
    <s v="2 year"/>
    <s v="2 years"/>
    <s v="Lung"/>
    <s v="Inflammation incidence"/>
    <x v="1"/>
    <s v="F 344/N"/>
    <x v="0"/>
    <m/>
    <n v="0.03"/>
    <n v="1.6672900000000001E-4"/>
    <n v="3.8261399999999999E-5"/>
    <s v="mg/m3"/>
    <s v="N"/>
    <s v="N"/>
    <m/>
    <m/>
    <m/>
    <n v="3.8261400000000001E-2"/>
    <s v="NA"/>
    <n v="3"/>
    <m/>
    <m/>
    <m/>
    <x v="4"/>
    <x v="0"/>
    <m/>
    <m/>
    <x v="0"/>
  </r>
  <r>
    <n v="224"/>
    <s v="Y"/>
    <s v="NTP_infl_noael_loael"/>
    <s v="1303-00-0"/>
    <m/>
    <x v="19"/>
    <m/>
    <x v="21"/>
    <s v="Gallium arsenide"/>
    <s v="Micro"/>
    <s v="2 year"/>
    <s v="2 years"/>
    <s v="Lung"/>
    <s v="Inflammation incidence"/>
    <x v="1"/>
    <s v="F 344/N"/>
    <x v="0"/>
    <m/>
    <n v="0.01"/>
    <n v="1.90185E-4"/>
    <n v="7.6456899999999996E-5"/>
    <s v="mg/m3"/>
    <s v="N"/>
    <s v="N"/>
    <m/>
    <m/>
    <m/>
    <n v="7.6456899999999994E-2"/>
    <s v="NA"/>
    <n v="1"/>
    <m/>
    <m/>
    <m/>
    <x v="4"/>
    <x v="0"/>
    <m/>
    <m/>
    <x v="0"/>
  </r>
  <r>
    <n v="225"/>
    <s v="Y"/>
    <s v="NTP_infl_noael_loael"/>
    <s v="22398-80-7"/>
    <m/>
    <x v="19"/>
    <m/>
    <x v="27"/>
    <s v="Indium phosphide"/>
    <s v="Micro"/>
    <s v="2 year"/>
    <s v="2 years"/>
    <s v="Lung"/>
    <s v="Inflammation incidence"/>
    <x v="1"/>
    <s v="F 344/N"/>
    <x v="1"/>
    <m/>
    <n v="0.03"/>
    <n v="1.9249100000000001E-4"/>
    <n v="3.1486799999999999E-9"/>
    <s v="mg/m3"/>
    <s v="N"/>
    <s v="N"/>
    <m/>
    <m/>
    <m/>
    <n v="3.1486799999999999E-6"/>
    <s v="NA"/>
    <n v="3"/>
    <m/>
    <m/>
    <m/>
    <x v="4"/>
    <x v="0"/>
    <m/>
    <m/>
    <x v="0"/>
  </r>
  <r>
    <n v="226"/>
    <m/>
    <s v="NTP_infl_noael_loael"/>
    <s v="22398-80-7"/>
    <m/>
    <x v="19"/>
    <m/>
    <x v="27"/>
    <s v="Indium phosphide"/>
    <s v="Micro"/>
    <s v="3 month"/>
    <s v="3 months"/>
    <s v="Lung"/>
    <s v="Inflammation incidence"/>
    <x v="1"/>
    <s v="F 344/N"/>
    <x v="1"/>
    <m/>
    <n v="1"/>
    <n v="1.9372399999999899E-4"/>
    <n v="4.5750800000000002E-7"/>
    <s v="mg/m3"/>
    <s v="N"/>
    <s v="N"/>
    <m/>
    <m/>
    <m/>
    <n v="4.5750800000000002E-4"/>
    <s v="NA"/>
    <n v="100"/>
    <m/>
    <m/>
    <m/>
    <x v="4"/>
    <x v="0"/>
    <m/>
    <m/>
    <x v="0"/>
  </r>
  <r>
    <n v="227"/>
    <m/>
    <s v="NTP_infl_noael_loael"/>
    <s v="22398-80-7"/>
    <m/>
    <x v="19"/>
    <m/>
    <x v="27"/>
    <s v="Indium phosphide"/>
    <s v="Micro"/>
    <s v="3 month"/>
    <s v="3 months"/>
    <s v="Lung"/>
    <s v="Inflammation incidence"/>
    <x v="1"/>
    <s v="F 344/N"/>
    <x v="0"/>
    <m/>
    <n v="1"/>
    <n v="2.8990100000000002E-4"/>
    <n v="5.2946999999999999E-7"/>
    <s v="mg/m3"/>
    <s v="N"/>
    <s v="N"/>
    <m/>
    <m/>
    <m/>
    <n v="5.2946999999999998E-4"/>
    <s v="NA"/>
    <n v="100"/>
    <m/>
    <m/>
    <m/>
    <x v="4"/>
    <x v="0"/>
    <m/>
    <m/>
    <x v="0"/>
  </r>
  <r>
    <n v="228"/>
    <s v="Y"/>
    <s v="NTP_infl_noael_loael"/>
    <s v="1303-00-0"/>
    <m/>
    <x v="19"/>
    <m/>
    <x v="21"/>
    <s v="Gallium arsenide"/>
    <s v="Micro"/>
    <s v="2 year"/>
    <s v="2 years"/>
    <s v="Lung"/>
    <s v="Inflammation incidence"/>
    <x v="1"/>
    <s v="F 344/N"/>
    <x v="1"/>
    <m/>
    <n v="0.01"/>
    <n v="5.5185399999999898E-4"/>
    <n v="4.0349100000000002E-4"/>
    <s v="mg/m3"/>
    <s v="N"/>
    <s v="N"/>
    <m/>
    <m/>
    <m/>
    <n v="0.40349100000000004"/>
    <s v="NA"/>
    <n v="1"/>
    <m/>
    <m/>
    <m/>
    <x v="4"/>
    <x v="0"/>
    <m/>
    <m/>
    <x v="0"/>
  </r>
  <r>
    <n v="229"/>
    <m/>
    <s v="NTP_infl_noael_loael"/>
    <s v="22398-80-7"/>
    <m/>
    <x v="19"/>
    <m/>
    <x v="27"/>
    <s v="Indium phosphide"/>
    <s v="Micro"/>
    <s v="3 month"/>
    <s v="3 months"/>
    <s v="Lung"/>
    <s v="Inflammation incidence"/>
    <x v="0"/>
    <s v="B6C3F1"/>
    <x v="0"/>
    <m/>
    <n v="1"/>
    <n v="8.5297900000000002E-4"/>
    <n v="2.6008900000000002E-4"/>
    <s v="mg/m3"/>
    <s v="N"/>
    <s v="N"/>
    <m/>
    <m/>
    <m/>
    <n v="0.26008900000000001"/>
    <s v="NA"/>
    <n v="100"/>
    <m/>
    <m/>
    <m/>
    <x v="4"/>
    <x v="0"/>
    <m/>
    <m/>
    <x v="0"/>
  </r>
  <r>
    <n v="230"/>
    <m/>
    <s v="NTP_infl_noael_loael"/>
    <s v="7440-48-4"/>
    <m/>
    <x v="19"/>
    <m/>
    <x v="19"/>
    <s v="Cobalt"/>
    <s v="Micro"/>
    <s v="3 month"/>
    <s v="3 months"/>
    <s v="Lung"/>
    <s v="Inflammation incidence"/>
    <x v="1"/>
    <s v="F 344/N"/>
    <x v="1"/>
    <m/>
    <n v="0.625"/>
    <n v="1.6487699999999899E-3"/>
    <n v="8.6166600000000006E-6"/>
    <s v="mg/m3"/>
    <s v="N"/>
    <s v="N"/>
    <m/>
    <m/>
    <m/>
    <n v="8.6166599999999999E-3"/>
    <s v="NA"/>
    <n v="62.5"/>
    <m/>
    <m/>
    <m/>
    <x v="4"/>
    <x v="0"/>
    <m/>
    <m/>
    <x v="0"/>
  </r>
  <r>
    <n v="231"/>
    <s v="Y"/>
    <s v="NTP_infl_noael_loael"/>
    <s v="10026-24-1"/>
    <m/>
    <x v="19"/>
    <m/>
    <x v="19"/>
    <s v="Cobalt sulfate heptahydrate"/>
    <s v="Micro"/>
    <s v="2 year"/>
    <s v="2 years"/>
    <s v="Lung"/>
    <s v="Inflammation incidence"/>
    <x v="1"/>
    <s v="F 344/N"/>
    <x v="0"/>
    <m/>
    <n v="0.3"/>
    <n v="2.3062E-3"/>
    <n v="7.2081800000000002E-4"/>
    <s v="mg/m3"/>
    <s v="N"/>
    <s v="N"/>
    <m/>
    <m/>
    <m/>
    <n v="0.72081800000000007"/>
    <s v="NA"/>
    <n v="30"/>
    <m/>
    <m/>
    <m/>
    <x v="4"/>
    <x v="0"/>
    <m/>
    <m/>
    <x v="0"/>
  </r>
  <r>
    <n v="232"/>
    <s v="Y"/>
    <s v="NTP_infl_noael_loael"/>
    <s v="7440-48-4"/>
    <m/>
    <x v="19"/>
    <m/>
    <x v="19"/>
    <s v="Cobalt"/>
    <s v="Micro"/>
    <s v="2 year"/>
    <s v="2 years"/>
    <s v="Lung"/>
    <s v="Inflammation incidence"/>
    <x v="1"/>
    <s v="F344/N Tac"/>
    <x v="0"/>
    <m/>
    <n v="1.25"/>
    <n v="3.9476900000000002E-3"/>
    <n v="8.4923E-6"/>
    <s v="mg/m3"/>
    <s v="N"/>
    <s v="N"/>
    <m/>
    <m/>
    <m/>
    <n v="8.4922999999999995E-3"/>
    <s v="NA"/>
    <n v="125"/>
    <m/>
    <m/>
    <m/>
    <x v="4"/>
    <x v="0"/>
    <m/>
    <m/>
    <x v="0"/>
  </r>
  <r>
    <n v="233"/>
    <s v="Y"/>
    <s v="NTP_infl_noael_loael"/>
    <s v="7440-48-4"/>
    <m/>
    <x v="19"/>
    <m/>
    <x v="19"/>
    <s v="Cobalt"/>
    <s v="Micro"/>
    <s v="2 year"/>
    <s v="2 years"/>
    <s v="Lung"/>
    <s v="Inflammation incidence"/>
    <x v="1"/>
    <s v="F344/N Tac"/>
    <x v="1"/>
    <m/>
    <n v="1.25"/>
    <n v="3.9581E-3"/>
    <n v="9.2373200000000002E-6"/>
    <s v="mg/m3"/>
    <s v="N"/>
    <s v="N"/>
    <m/>
    <m/>
    <m/>
    <n v="9.2373200000000003E-3"/>
    <s v="NA"/>
    <n v="125"/>
    <m/>
    <m/>
    <m/>
    <x v="4"/>
    <x v="0"/>
    <m/>
    <m/>
    <x v="0"/>
  </r>
  <r>
    <n v="234"/>
    <m/>
    <s v="NTP_infl_noael_loael"/>
    <s v="7440-48-4"/>
    <m/>
    <x v="19"/>
    <m/>
    <x v="19"/>
    <s v="Cobalt"/>
    <s v="Micro"/>
    <s v="3 month"/>
    <s v="3 months"/>
    <s v="Lung"/>
    <s v="Inflammation incidence"/>
    <x v="1"/>
    <s v="F 344/N"/>
    <x v="0"/>
    <m/>
    <n v="0.625"/>
    <n v="6.2520400000000004E-3"/>
    <n v="6.0286000000000002E-6"/>
    <s v="mg/m3"/>
    <s v="N"/>
    <s v="N"/>
    <m/>
    <m/>
    <m/>
    <n v="6.0286000000000003E-3"/>
    <s v="NA"/>
    <n v="62.5"/>
    <m/>
    <m/>
    <m/>
    <x v="4"/>
    <x v="0"/>
    <m/>
    <m/>
    <x v="0"/>
  </r>
  <r>
    <n v="235"/>
    <s v="Y"/>
    <s v="NTP_infl_noael_loael"/>
    <s v="1313-99-1"/>
    <m/>
    <x v="19"/>
    <s v="Y"/>
    <x v="20"/>
    <s v="Nickel (II) oxide"/>
    <s v="Micro"/>
    <s v="2 year"/>
    <s v="2 years"/>
    <s v="Lung"/>
    <s v="Inflammation incidence"/>
    <x v="1"/>
    <s v="F 344/N"/>
    <x v="1"/>
    <m/>
    <n v="0.62"/>
    <n v="7.8786299999999906E-3"/>
    <m/>
    <s v="mg/m3"/>
    <s v="N"/>
    <s v="N"/>
    <m/>
    <m/>
    <m/>
    <s v="NA"/>
    <s v="NA"/>
    <n v="62"/>
    <m/>
    <m/>
    <m/>
    <x v="3"/>
    <x v="0"/>
    <m/>
    <m/>
    <x v="0"/>
  </r>
  <r>
    <n v="236"/>
    <m/>
    <s v="NTP_infl_noael_loael"/>
    <s v="22398-80-7"/>
    <m/>
    <x v="19"/>
    <m/>
    <x v="27"/>
    <s v="Indium phosphide"/>
    <s v="Micro"/>
    <s v="3 month"/>
    <s v="3 months"/>
    <s v="Lung"/>
    <s v="Inflammation incidence"/>
    <x v="0"/>
    <s v="B6C3F1"/>
    <x v="1"/>
    <m/>
    <n v="1"/>
    <n v="1.01692999999999E-2"/>
    <n v="1.8431000000000001E-3"/>
    <s v="mg/m3"/>
    <s v="N"/>
    <s v="N"/>
    <m/>
    <m/>
    <m/>
    <n v="1.8431000000000002"/>
    <s v="NA"/>
    <n v="100"/>
    <m/>
    <m/>
    <m/>
    <x v="4"/>
    <x v="0"/>
    <m/>
    <m/>
    <x v="0"/>
  </r>
  <r>
    <n v="237"/>
    <s v="Y"/>
    <s v="NTP_infl_noael_loael"/>
    <s v="12035-72-2"/>
    <m/>
    <x v="19"/>
    <m/>
    <x v="20"/>
    <s v="Nickel subsulfide"/>
    <s v="Micro"/>
    <s v="2 year"/>
    <s v="2 years"/>
    <s v="Lung"/>
    <s v="Inflammation incidence"/>
    <x v="0"/>
    <s v="B6C3F1"/>
    <x v="1"/>
    <m/>
    <n v="0.6"/>
    <n v="1.06351999999999E-2"/>
    <n v="6.1741799999999996E-3"/>
    <s v="mg/m3"/>
    <s v="N"/>
    <s v="N"/>
    <m/>
    <m/>
    <m/>
    <n v="6.1741799999999998"/>
    <s v="NA"/>
    <n v="60"/>
    <m/>
    <m/>
    <m/>
    <x v="4"/>
    <x v="0"/>
    <m/>
    <m/>
    <x v="0"/>
  </r>
  <r>
    <n v="238"/>
    <s v="Y"/>
    <s v="NTP_infl_noael_loael"/>
    <s v="1309-64-4"/>
    <m/>
    <x v="19"/>
    <m/>
    <x v="22"/>
    <s v="Antimony trioxide"/>
    <s v="Micro"/>
    <s v="2 year"/>
    <s v="2 years"/>
    <s v="Lung"/>
    <s v="Inflammation incidence"/>
    <x v="0"/>
    <s v="B6C3F1"/>
    <x v="0"/>
    <m/>
    <n v="3"/>
    <n v="1.8288100000000002E-2"/>
    <m/>
    <s v="mg/m3"/>
    <s v="N"/>
    <s v="N"/>
    <m/>
    <m/>
    <m/>
    <s v="NA"/>
    <s v="NA"/>
    <n v="300"/>
    <m/>
    <m/>
    <m/>
    <x v="3"/>
    <x v="0"/>
    <m/>
    <m/>
    <x v="0"/>
  </r>
  <r>
    <n v="239"/>
    <s v="Y"/>
    <s v="NTP_infl_noael_loael"/>
    <s v="1309-64-4"/>
    <m/>
    <x v="19"/>
    <m/>
    <x v="22"/>
    <s v="Antimony trioxide"/>
    <s v="Micro"/>
    <s v="2 year"/>
    <s v="2 years"/>
    <s v="Lung"/>
    <s v="Inflammation incidence"/>
    <x v="1"/>
    <s v="Wistar Han"/>
    <x v="1"/>
    <m/>
    <n v="3"/>
    <n v="2.7424799999999899E-2"/>
    <m/>
    <s v="mg/m3"/>
    <s v="N"/>
    <s v="N"/>
    <m/>
    <m/>
    <m/>
    <s v="NA"/>
    <s v="NA"/>
    <n v="300"/>
    <m/>
    <m/>
    <m/>
    <x v="3"/>
    <x v="0"/>
    <m/>
    <m/>
    <x v="0"/>
  </r>
  <r>
    <n v="240"/>
    <s v="Y"/>
    <s v="NTP_infl_noael_loael"/>
    <s v="1309-64-4"/>
    <m/>
    <x v="19"/>
    <m/>
    <x v="22"/>
    <s v="Antimony trioxide"/>
    <s v="Micro"/>
    <s v="2 year"/>
    <s v="2 years"/>
    <s v="Lung"/>
    <s v="Inflammation incidence"/>
    <x v="1"/>
    <s v="Wistar Han"/>
    <x v="0"/>
    <m/>
    <n v="3"/>
    <n v="3.21848E-2"/>
    <m/>
    <s v="mg/m3"/>
    <s v="N"/>
    <s v="N"/>
    <m/>
    <m/>
    <m/>
    <s v="NA"/>
    <s v="NA"/>
    <n v="300"/>
    <m/>
    <m/>
    <m/>
    <x v="3"/>
    <x v="0"/>
    <m/>
    <m/>
    <x v="0"/>
  </r>
  <r>
    <n v="241"/>
    <s v="Y"/>
    <s v="NTP_infl_noael_loael"/>
    <s v="1314-62-1"/>
    <m/>
    <x v="19"/>
    <m/>
    <x v="24"/>
    <s v="Vanadium pentoxide"/>
    <s v="Micro"/>
    <s v="2 year"/>
    <s v="2 years"/>
    <s v="Lung"/>
    <s v="Inflammation incidence"/>
    <x v="0"/>
    <s v="B6C3F1"/>
    <x v="1"/>
    <m/>
    <n v="1"/>
    <n v="3.3184499999999902E-2"/>
    <n v="1.98511E-2"/>
    <s v="mg/m3"/>
    <s v="N"/>
    <s v="N"/>
    <m/>
    <m/>
    <m/>
    <n v="19.851099999999999"/>
    <s v="NA"/>
    <n v="100"/>
    <m/>
    <m/>
    <m/>
    <x v="4"/>
    <x v="0"/>
    <m/>
    <m/>
    <x v="0"/>
  </r>
  <r>
    <n v="242"/>
    <s v="Y"/>
    <s v="NTP_infl_noael_loael"/>
    <s v="12035-72-2"/>
    <m/>
    <x v="19"/>
    <m/>
    <x v="20"/>
    <s v="Nickel subsulfide"/>
    <s v="Micro"/>
    <s v="2 year"/>
    <s v="2 years"/>
    <s v="Lung"/>
    <s v="Inflammation incidence"/>
    <x v="0"/>
    <s v="B6C3F1"/>
    <x v="0"/>
    <m/>
    <n v="0.6"/>
    <n v="4.21611E-2"/>
    <n v="3.4030600000000001E-2"/>
    <s v="mg/m3"/>
    <s v="N"/>
    <s v="N"/>
    <m/>
    <m/>
    <m/>
    <n v="34.0306"/>
    <s v="NA"/>
    <n v="60"/>
    <m/>
    <m/>
    <m/>
    <x v="3"/>
    <x v="0"/>
    <m/>
    <m/>
    <x v="0"/>
  </r>
  <r>
    <n v="243"/>
    <s v="Y"/>
    <s v="NTP_infl_noael_loael"/>
    <s v="BLASTINGSAND"/>
    <m/>
    <x v="19"/>
    <m/>
    <x v="31"/>
    <s v="Abrasive Blasting Agents: Blasting Sand"/>
    <s v="Micro"/>
    <s v="39 week"/>
    <s v="39 weeks"/>
    <s v="Lung"/>
    <s v="Inflammation incidence"/>
    <x v="1"/>
    <s v="HSD"/>
    <x v="1"/>
    <m/>
    <n v="15"/>
    <n v="9.6656500000000006E-2"/>
    <m/>
    <s v="mg/m3"/>
    <s v="N"/>
    <s v="N"/>
    <m/>
    <m/>
    <m/>
    <s v="NA"/>
    <s v="NA"/>
    <n v="1500"/>
    <m/>
    <m/>
    <m/>
    <x v="1"/>
    <x v="0"/>
    <m/>
    <m/>
    <x v="0"/>
  </r>
  <r>
    <n v="244"/>
    <s v="Y"/>
    <s v="NTP_infl_noael_loael"/>
    <s v="1313-99-1"/>
    <m/>
    <x v="19"/>
    <s v="Y"/>
    <x v="20"/>
    <s v="Nickel (II) oxide"/>
    <s v="Micro"/>
    <s v="2 year"/>
    <s v="2 years"/>
    <s v="Lung"/>
    <s v="Inflammation incidence"/>
    <x v="0"/>
    <s v="B6C3F1"/>
    <x v="0"/>
    <m/>
    <n v="1.25"/>
    <n v="0.100381"/>
    <n v="7.0837700000000003E-2"/>
    <s v="mg/m3"/>
    <s v="N"/>
    <s v="N"/>
    <m/>
    <m/>
    <m/>
    <n v="70.837699999999998"/>
    <s v="NA"/>
    <n v="125"/>
    <m/>
    <m/>
    <m/>
    <x v="3"/>
    <x v="0"/>
    <m/>
    <m/>
    <x v="0"/>
  </r>
  <r>
    <n v="245"/>
    <m/>
    <s v="NTP_infl_noael_loael"/>
    <s v="L-MWNT-1020"/>
    <m/>
    <x v="19"/>
    <m/>
    <x v="36"/>
    <s v="1020 Long Multiwalled Carbon Nanotube"/>
    <s v="Nano"/>
    <s v="30 day"/>
    <s v="30 days"/>
    <s v="Lung"/>
    <s v="Inflammation incidence"/>
    <x v="1"/>
    <s v="HSD"/>
    <x v="0"/>
    <n v="0.3"/>
    <n v="1"/>
    <n v="0.27642800000000001"/>
    <n v="0.19084999999999999"/>
    <s v="mg/m3"/>
    <s v="N"/>
    <s v="Y"/>
    <m/>
    <m/>
    <m/>
    <n v="63.616666666666667"/>
    <n v="99.999999999999986"/>
    <n v="33.333333333333336"/>
    <m/>
    <m/>
    <m/>
    <x v="3"/>
    <x v="0"/>
    <m/>
    <m/>
    <x v="0"/>
  </r>
  <r>
    <n v="246"/>
    <s v="Y"/>
    <s v="NTP_infl_noael_loael"/>
    <s v="10101-97-0"/>
    <m/>
    <x v="19"/>
    <m/>
    <x v="20"/>
    <s v="Nickel sulfate hexahydrate"/>
    <s v="Micro"/>
    <s v="2 year"/>
    <s v="2 years"/>
    <s v="Lung"/>
    <s v="Inflammation incidence"/>
    <x v="0"/>
    <s v="B6C3F1"/>
    <x v="0"/>
    <m/>
    <n v="0.25"/>
    <n v="0.30990200000000001"/>
    <n v="0.26694600000000002"/>
    <s v="mg/m3"/>
    <s v="N"/>
    <s v="N"/>
    <m/>
    <m/>
    <m/>
    <n v="266.94600000000003"/>
    <s v="NA"/>
    <n v="25"/>
    <m/>
    <m/>
    <m/>
    <x v="3"/>
    <x v="0"/>
    <m/>
    <m/>
    <x v="0"/>
  </r>
  <r>
    <n v="247"/>
    <s v="Y"/>
    <s v="NTP_infl_noael_loael"/>
    <s v="1303-00-0"/>
    <m/>
    <x v="19"/>
    <m/>
    <x v="21"/>
    <s v="Gallium arsenide"/>
    <s v="Micro"/>
    <s v="2 year"/>
    <s v="2 years"/>
    <s v="Lung"/>
    <s v="Inflammation incidence"/>
    <x v="0"/>
    <s v="B6C3F1"/>
    <x v="0"/>
    <n v="0.1"/>
    <n v="0.5"/>
    <n v="0.31356099999999898"/>
    <n v="0.24712000000000001"/>
    <s v="mg/m3"/>
    <s v="N"/>
    <s v="N"/>
    <m/>
    <m/>
    <m/>
    <n v="247.12"/>
    <n v="100"/>
    <n v="50"/>
    <m/>
    <m/>
    <m/>
    <x v="3"/>
    <x v="0"/>
    <m/>
    <m/>
    <x v="0"/>
  </r>
  <r>
    <n v="248"/>
    <s v="Y"/>
    <s v="NTP_infl_noael_loael"/>
    <s v="1313-99-1"/>
    <m/>
    <x v="19"/>
    <s v="Y"/>
    <x v="20"/>
    <s v="Nickel (II) oxide"/>
    <s v="Micro"/>
    <s v="2 year"/>
    <s v="2 years"/>
    <s v="Lung"/>
    <s v="Inflammation incidence"/>
    <x v="0"/>
    <s v="B6C3F1"/>
    <x v="1"/>
    <m/>
    <n v="1.25"/>
    <n v="0.345575999999999"/>
    <n v="0.29385899999999998"/>
    <s v="mg/m3"/>
    <s v="N"/>
    <s v="N"/>
    <m/>
    <m/>
    <m/>
    <n v="293.85899999999998"/>
    <s v="NA"/>
    <n v="125"/>
    <m/>
    <m/>
    <m/>
    <x v="3"/>
    <x v="0"/>
    <m/>
    <m/>
    <x v="0"/>
  </r>
  <r>
    <n v="249"/>
    <s v="Y"/>
    <s v="NTP_infl_noael_loael"/>
    <s v="1303-00-0"/>
    <m/>
    <x v="19"/>
    <m/>
    <x v="21"/>
    <s v="Gallium arsenide"/>
    <s v="Micro"/>
    <s v="2 year"/>
    <s v="2 years"/>
    <s v="Lung"/>
    <s v="Inflammation incidence"/>
    <x v="0"/>
    <s v="B6C3F1"/>
    <x v="1"/>
    <n v="0.1"/>
    <n v="0.5"/>
    <n v="0.365734"/>
    <n v="0.30688700000000002"/>
    <s v="mg/m3"/>
    <s v="N"/>
    <s v="N"/>
    <m/>
    <m/>
    <m/>
    <n v="306.887"/>
    <n v="100"/>
    <n v="50"/>
    <m/>
    <m/>
    <m/>
    <x v="3"/>
    <x v="0"/>
    <m/>
    <m/>
    <x v="0"/>
  </r>
  <r>
    <n v="250"/>
    <s v="Y"/>
    <s v="NTP_infl_noael_loael"/>
    <s v="1314-62-1"/>
    <m/>
    <x v="19"/>
    <m/>
    <x v="24"/>
    <s v="Vanadium pentoxide"/>
    <s v="Micro"/>
    <s v="2 year"/>
    <s v="2 years"/>
    <s v="Lung"/>
    <s v="Inflammation incidence"/>
    <x v="1"/>
    <s v="F 344/N"/>
    <x v="1"/>
    <n v="0.5"/>
    <n v="1"/>
    <n v="0.40507500000000002"/>
    <n v="0.34647699999999998"/>
    <s v="mg/m3"/>
    <s v="N"/>
    <s v="N"/>
    <m/>
    <m/>
    <m/>
    <n v="346.47699999999998"/>
    <n v="500"/>
    <n v="100"/>
    <m/>
    <m/>
    <m/>
    <x v="1"/>
    <x v="0"/>
    <m/>
    <m/>
    <x v="0"/>
  </r>
  <r>
    <n v="251"/>
    <m/>
    <s v="NTP_infl_noael_loael"/>
    <s v="L-MWNT-1020"/>
    <m/>
    <x v="19"/>
    <m/>
    <x v="36"/>
    <s v="1020 Long Multiwalled Carbon Nanotube"/>
    <s v="Nano"/>
    <s v="30 day"/>
    <s v="30 days"/>
    <s v="Lung"/>
    <s v="Inflammation incidence"/>
    <x v="1"/>
    <s v="HSD"/>
    <x v="1"/>
    <n v="0.3"/>
    <n v="1"/>
    <n v="0.446828"/>
    <n v="0.24806300000000001"/>
    <s v="mg/m3"/>
    <s v="N"/>
    <s v="Y"/>
    <m/>
    <m/>
    <m/>
    <n v="82.687666666666672"/>
    <n v="99.999999999999986"/>
    <n v="33.333333333333336"/>
    <m/>
    <m/>
    <m/>
    <x v="3"/>
    <x v="0"/>
    <m/>
    <m/>
    <x v="0"/>
  </r>
  <r>
    <n v="252"/>
    <s v="Y"/>
    <s v="NTP_infl_noael_loael"/>
    <s v="1313-99-1"/>
    <m/>
    <x v="19"/>
    <s v="Y"/>
    <x v="20"/>
    <s v="Nickel (II) oxide"/>
    <s v="Micro"/>
    <s v="2 year"/>
    <s v="2 years"/>
    <s v="Lung"/>
    <s v="Inflammation incidence"/>
    <x v="1"/>
    <s v="F 344/N"/>
    <x v="0"/>
    <m/>
    <n v="0.62"/>
    <n v="0.464808"/>
    <n v="3.9022900000000002E-4"/>
    <s v="mg/m3"/>
    <s v="N"/>
    <s v="N"/>
    <m/>
    <m/>
    <m/>
    <n v="0.39022900000000005"/>
    <s v="NA"/>
    <n v="62"/>
    <m/>
    <m/>
    <m/>
    <x v="4"/>
    <x v="0"/>
    <m/>
    <m/>
    <x v="0"/>
  </r>
  <r>
    <n v="253"/>
    <s v="Y"/>
    <s v="NTP_infl_noael_loael"/>
    <s v="10101-97-0"/>
    <m/>
    <x v="19"/>
    <m/>
    <x v="20"/>
    <s v="Nickel sulfate hexahydrate"/>
    <s v="Micro"/>
    <s v="2 year"/>
    <s v="2 years"/>
    <s v="Lung"/>
    <s v="Inflammation incidence"/>
    <x v="0"/>
    <s v="B6C3F1"/>
    <x v="1"/>
    <n v="0.5"/>
    <n v="1"/>
    <n v="0.47326699999999899"/>
    <n v="0.40687800000000002"/>
    <s v="mg/m3"/>
    <s v="N"/>
    <s v="N"/>
    <m/>
    <m/>
    <m/>
    <n v="406.87800000000004"/>
    <n v="500"/>
    <n v="100"/>
    <m/>
    <m/>
    <m/>
    <x v="1"/>
    <x v="0"/>
    <m/>
    <m/>
    <x v="0"/>
  </r>
  <r>
    <n v="254"/>
    <s v="Y"/>
    <s v="NTP_infl_noael_loael"/>
    <s v="1309-64-4"/>
    <m/>
    <x v="19"/>
    <m/>
    <x v="22"/>
    <s v="Antimony trioxide"/>
    <s v="Micro"/>
    <s v="2 year"/>
    <s v="2 years"/>
    <s v="Lung"/>
    <s v="Inflammation incidence"/>
    <x v="0"/>
    <s v="B6C3F1"/>
    <x v="1"/>
    <m/>
    <n v="3"/>
    <n v="0.49371399999999899"/>
    <n v="0.31303599999999998"/>
    <s v="mg/m3"/>
    <s v="N"/>
    <s v="N"/>
    <m/>
    <m/>
    <m/>
    <n v="313.036"/>
    <s v="NA"/>
    <n v="300"/>
    <m/>
    <m/>
    <m/>
    <x v="1"/>
    <x v="0"/>
    <m/>
    <m/>
    <x v="0"/>
  </r>
  <r>
    <n v="255"/>
    <s v="Y"/>
    <s v="NTP_infl_noael_loael"/>
    <s v="14807-96-6"/>
    <m/>
    <x v="19"/>
    <m/>
    <x v="26"/>
    <s v="Talc"/>
    <s v="Micro"/>
    <s v="2 year"/>
    <s v="2 years"/>
    <s v="Lung"/>
    <s v="Inflammation incidence"/>
    <x v="0"/>
    <s v="B6C3F1"/>
    <x v="0"/>
    <m/>
    <n v="6"/>
    <n v="0.51558899999999896"/>
    <n v="0.348026"/>
    <s v="mg/m3"/>
    <s v="N"/>
    <s v="N"/>
    <m/>
    <m/>
    <m/>
    <n v="348.02600000000001"/>
    <s v="NA"/>
    <n v="600"/>
    <m/>
    <m/>
    <m/>
    <x v="1"/>
    <x v="0"/>
    <m/>
    <m/>
    <x v="0"/>
  </r>
  <r>
    <n v="256"/>
    <s v="Y"/>
    <s v="NTP_infl_noael_loael"/>
    <s v="14807-96-6"/>
    <m/>
    <x v="19"/>
    <m/>
    <x v="26"/>
    <s v="Talc"/>
    <s v="Micro"/>
    <s v="2 year"/>
    <s v="2 years"/>
    <s v="Lung"/>
    <s v="Inflammation incidence"/>
    <x v="1"/>
    <s v="F 344/N"/>
    <x v="0"/>
    <m/>
    <n v="6"/>
    <n v="0.88295199999999896"/>
    <n v="0.57178099999999998"/>
    <s v="mg/m3"/>
    <s v="N"/>
    <s v="N"/>
    <m/>
    <m/>
    <m/>
    <n v="571.78099999999995"/>
    <s v="NA"/>
    <n v="600"/>
    <m/>
    <m/>
    <m/>
    <x v="1"/>
    <x v="0"/>
    <m/>
    <m/>
    <x v="0"/>
  </r>
  <r>
    <n v="257"/>
    <m/>
    <s v="NTP_infl_noael_loael"/>
    <s v="L-MWNT-1020"/>
    <m/>
    <x v="19"/>
    <m/>
    <x v="36"/>
    <s v="1020 Long Multiwalled Carbon Nanotube"/>
    <s v="Nano"/>
    <s v="30 day"/>
    <s v="30 days"/>
    <s v="Lung"/>
    <s v="Inflammation incidence"/>
    <x v="0"/>
    <s v="B6C3F1"/>
    <x v="1"/>
    <m/>
    <n v="0.1"/>
    <n v="0.888737"/>
    <n v="0.27964099999999997"/>
    <s v="mg/m3"/>
    <s v="N"/>
    <s v="Y"/>
    <m/>
    <m/>
    <m/>
    <n v="93.213666666666654"/>
    <s v="NA"/>
    <n v="3.3333333333333335"/>
    <m/>
    <m/>
    <m/>
    <x v="3"/>
    <x v="0"/>
    <m/>
    <m/>
    <x v="0"/>
  </r>
  <r>
    <n v="258"/>
    <m/>
    <s v="NTP_infl_noael_loael"/>
    <s v="1314-62-1"/>
    <m/>
    <x v="19"/>
    <m/>
    <x v="24"/>
    <s v="Vanadium pentoxide"/>
    <s v="Micro"/>
    <s v="3 month"/>
    <s v="3 months"/>
    <s v="Lung"/>
    <s v="Inflammation incidence"/>
    <x v="0"/>
    <s v="B6C3F1"/>
    <x v="0"/>
    <n v="1"/>
    <n v="2"/>
    <n v="0.89881800000000001"/>
    <n v="0.28163899999999997"/>
    <s v="mg/m3"/>
    <s v="N"/>
    <s v="N"/>
    <m/>
    <m/>
    <m/>
    <n v="281.63899999999995"/>
    <n v="1000"/>
    <n v="200"/>
    <m/>
    <m/>
    <m/>
    <x v="3"/>
    <x v="0"/>
    <m/>
    <m/>
    <x v="0"/>
  </r>
  <r>
    <n v="259"/>
    <m/>
    <s v="NTP_infl_noael_loael"/>
    <s v="L-MWNT-1020"/>
    <m/>
    <x v="19"/>
    <m/>
    <x v="36"/>
    <s v="1020 Long Multiwalled Carbon Nanotube"/>
    <s v="Nano"/>
    <s v="30 day"/>
    <s v="30 days"/>
    <s v="Lung"/>
    <s v="Inflammation incidence"/>
    <x v="0"/>
    <s v="B6C3F1"/>
    <x v="0"/>
    <m/>
    <n v="0.1"/>
    <n v="0.90525199999999895"/>
    <n v="0.41188799999999998"/>
    <s v="mg/m3"/>
    <s v="N"/>
    <s v="Y"/>
    <m/>
    <m/>
    <m/>
    <n v="137.29599999999999"/>
    <s v="NA"/>
    <n v="3.3333333333333335"/>
    <m/>
    <m/>
    <m/>
    <x v="3"/>
    <x v="0"/>
    <m/>
    <m/>
    <x v="0"/>
  </r>
  <r>
    <n v="260"/>
    <m/>
    <s v="NTP_infl_noael_loael"/>
    <s v="1314-62-1"/>
    <m/>
    <x v="19"/>
    <m/>
    <x v="24"/>
    <s v="Vanadium pentoxide"/>
    <s v="Micro"/>
    <s v="3 month"/>
    <s v="3 months"/>
    <s v="Lung"/>
    <s v="Inflammation incidence"/>
    <x v="0"/>
    <s v="B6C3F1"/>
    <x v="1"/>
    <n v="2"/>
    <n v="4"/>
    <n v="0.90603999999999896"/>
    <n v="0.49424000000000001"/>
    <s v="mg/m3"/>
    <s v="N"/>
    <s v="N"/>
    <m/>
    <m/>
    <m/>
    <n v="494.24"/>
    <n v="2000"/>
    <n v="400"/>
    <m/>
    <m/>
    <m/>
    <x v="1"/>
    <x v="0"/>
    <m/>
    <m/>
    <x v="0"/>
  </r>
  <r>
    <n v="261"/>
    <s v="Y"/>
    <s v="NTP_infl_noael_loael"/>
    <s v="1314-62-1"/>
    <m/>
    <x v="19"/>
    <m/>
    <x v="24"/>
    <s v="Vanadium pentoxide"/>
    <s v="Micro"/>
    <s v="2 year"/>
    <s v="2 years"/>
    <s v="Lung"/>
    <s v="Inflammation incidence"/>
    <x v="1"/>
    <s v="F 344/N"/>
    <x v="0"/>
    <n v="1"/>
    <n v="2"/>
    <n v="0.93596599999999897"/>
    <n v="0.66329700000000003"/>
    <s v="mg/m3"/>
    <s v="N"/>
    <s v="N"/>
    <m/>
    <m/>
    <m/>
    <n v="663.29700000000003"/>
    <n v="1000"/>
    <n v="200"/>
    <m/>
    <m/>
    <m/>
    <x v="1"/>
    <x v="0"/>
    <m/>
    <m/>
    <x v="0"/>
  </r>
  <r>
    <n v="262"/>
    <s v="Y"/>
    <s v="NTP_infl_noael_loael"/>
    <s v="643-79-8"/>
    <m/>
    <x v="19"/>
    <m/>
    <x v="29"/>
    <s v="ortho-Phthalaldehyde"/>
    <s v="Micro"/>
    <s v="3 month"/>
    <s v="3 months"/>
    <s v="Lung"/>
    <s v="Inflammation incidence"/>
    <x v="1"/>
    <s v="HSD"/>
    <x v="1"/>
    <m/>
    <n v="0.44"/>
    <n v="1.0777000000000001"/>
    <n v="0.61373800000000001"/>
    <s v="ppm"/>
    <s v="N"/>
    <s v="N"/>
    <m/>
    <m/>
    <m/>
    <n v="0.61373800000000001"/>
    <s v="NA"/>
    <n v="4.3999999999999997E-2"/>
    <m/>
    <m/>
    <m/>
    <x v="4"/>
    <x v="0"/>
    <m/>
    <m/>
    <x v="0"/>
  </r>
  <r>
    <n v="263"/>
    <s v="Y"/>
    <s v="NTP_infl_noael_loael"/>
    <s v="643-79-8"/>
    <m/>
    <x v="19"/>
    <m/>
    <x v="29"/>
    <s v="ortho-Phthalaldehyde"/>
    <s v="Micro"/>
    <s v="3 month"/>
    <s v="3 months"/>
    <s v="Lung"/>
    <s v="Inflammation incidence"/>
    <x v="1"/>
    <s v="HSD"/>
    <x v="0"/>
    <m/>
    <n v="0.44"/>
    <n v="1.1095299999999899"/>
    <n v="0.64012599999999997"/>
    <s v="ppm"/>
    <s v="N"/>
    <s v="N"/>
    <m/>
    <m/>
    <m/>
    <n v="0.64012599999999997"/>
    <s v="NA"/>
    <n v="4.3999999999999997E-2"/>
    <m/>
    <m/>
    <m/>
    <x v="4"/>
    <x v="0"/>
    <m/>
    <m/>
    <x v="0"/>
  </r>
  <r>
    <n v="264"/>
    <s v="Y"/>
    <s v="NTP_infl_noael_loael"/>
    <s v="14807-96-6"/>
    <m/>
    <x v="19"/>
    <m/>
    <x v="26"/>
    <s v="Talc"/>
    <s v="Micro"/>
    <s v="2 year"/>
    <s v="2 years"/>
    <s v="Lung"/>
    <s v="Inflammation incidence"/>
    <x v="0"/>
    <s v="B6C3F1"/>
    <x v="1"/>
    <m/>
    <n v="6"/>
    <n v="1.23089"/>
    <n v="0.96841200000000005"/>
    <s v="mg/m3"/>
    <s v="N"/>
    <s v="N"/>
    <m/>
    <m/>
    <m/>
    <n v="0.96841200000000005"/>
    <s v="NA"/>
    <n v="600"/>
    <m/>
    <m/>
    <m/>
    <x v="4"/>
    <x v="0"/>
    <m/>
    <m/>
    <x v="0"/>
  </r>
  <r>
    <n v="265"/>
    <s v="Y"/>
    <s v="NTP_infl_noael_loael"/>
    <s v="GARNET"/>
    <m/>
    <x v="19"/>
    <m/>
    <x v="34"/>
    <s v="Abrasive blasting agents (garnet)"/>
    <s v="Micro"/>
    <s v="2 week"/>
    <s v="2 weeks"/>
    <s v="Lung"/>
    <s v="Inflammation incidence"/>
    <x v="1"/>
    <s v="F 344/N"/>
    <x v="1"/>
    <n v="3"/>
    <n v="15"/>
    <n v="1.36239"/>
    <n v="0.22953499999999999"/>
    <s v="mg/m3"/>
    <s v="Y"/>
    <s v="Y"/>
    <m/>
    <m/>
    <m/>
    <n v="76.511666666666656"/>
    <n v="1000"/>
    <n v="500"/>
    <m/>
    <m/>
    <m/>
    <x v="2"/>
    <x v="1"/>
    <m/>
    <m/>
    <x v="0"/>
  </r>
  <r>
    <n v="266"/>
    <m/>
    <s v="NTP_infl_noael_loael"/>
    <s v="1314-62-1"/>
    <m/>
    <x v="19"/>
    <m/>
    <x v="24"/>
    <s v="Vanadium pentoxide"/>
    <s v="Micro"/>
    <s v="3 month"/>
    <s v="3 months"/>
    <s v="Lung"/>
    <s v="Inflammation incidence"/>
    <x v="1"/>
    <s v="F 344/N"/>
    <x v="1"/>
    <n v="16"/>
    <m/>
    <n v="1.5667899999999899"/>
    <n v="0.95874899999999996"/>
    <s v="mg/m3"/>
    <s v="N"/>
    <s v="N"/>
    <m/>
    <m/>
    <m/>
    <n v="958.74899999999991"/>
    <n v="16000"/>
    <s v="NA"/>
    <m/>
    <m/>
    <m/>
    <x v="1"/>
    <x v="0"/>
    <m/>
    <m/>
    <x v="0"/>
  </r>
  <r>
    <n v="267"/>
    <s v="Y"/>
    <s v="NTP_infl_noael_loael"/>
    <s v="643-79-8"/>
    <m/>
    <x v="19"/>
    <m/>
    <x v="29"/>
    <s v="ortho-Phthalaldehyde"/>
    <s v="Micro"/>
    <s v="3 month"/>
    <s v="3 months"/>
    <s v="Lung"/>
    <s v="Inflammation incidence"/>
    <x v="0"/>
    <s v="B6C3F1"/>
    <x v="0"/>
    <n v="1.75"/>
    <n v="3.5"/>
    <n v="1.99512"/>
    <n v="1.24088"/>
    <s v="ppm"/>
    <s v="N"/>
    <s v="N"/>
    <m/>
    <m/>
    <m/>
    <n v="1.24088"/>
    <n v="1.75"/>
    <n v="0.35"/>
    <m/>
    <m/>
    <m/>
    <x v="4"/>
    <x v="0"/>
    <m/>
    <m/>
    <x v="0"/>
  </r>
  <r>
    <n v="268"/>
    <s v="Y"/>
    <s v="NTP_infl_noael_loael"/>
    <s v="643-79-8"/>
    <m/>
    <x v="19"/>
    <m/>
    <x v="29"/>
    <s v="ortho-Phthalaldehyde"/>
    <s v="Micro"/>
    <s v="3 month"/>
    <s v="3 months"/>
    <s v="Lung"/>
    <s v="Inflammation incidence"/>
    <x v="0"/>
    <s v="B6C3F1"/>
    <x v="1"/>
    <m/>
    <n v="0.44"/>
    <n v="2.49603999999999"/>
    <n v="1.5834900000000001"/>
    <s v="ppm"/>
    <s v="N"/>
    <s v="N"/>
    <m/>
    <m/>
    <m/>
    <n v="1.5834900000000001"/>
    <s v="NA"/>
    <n v="4.3999999999999997E-2"/>
    <m/>
    <m/>
    <m/>
    <x v="4"/>
    <x v="0"/>
    <m/>
    <m/>
    <x v="0"/>
  </r>
  <r>
    <n v="269"/>
    <m/>
    <s v="NTP_infl_noael_loael"/>
    <s v="1314-62-1"/>
    <m/>
    <x v="19"/>
    <m/>
    <x v="24"/>
    <s v="Vanadium pentoxide"/>
    <s v="Micro"/>
    <s v="3 month"/>
    <s v="3 months"/>
    <s v="Lung"/>
    <s v="Inflammation incidence"/>
    <x v="1"/>
    <s v="F 344/N"/>
    <x v="0"/>
    <n v="16"/>
    <m/>
    <n v="2.6505999999999901"/>
    <n v="1.9557"/>
    <s v="mg/m3"/>
    <s v="N"/>
    <s v="N"/>
    <m/>
    <m/>
    <m/>
    <n v="1955.7"/>
    <n v="16000"/>
    <s v="NA"/>
    <m/>
    <m/>
    <m/>
    <x v="1"/>
    <x v="0"/>
    <m/>
    <m/>
    <x v="0"/>
  </r>
  <r>
    <n v="270"/>
    <s v="Y"/>
    <s v="NTP_infl_noael_loael"/>
    <s v="7440-48-4"/>
    <m/>
    <x v="19"/>
    <m/>
    <x v="19"/>
    <s v="Cobalt"/>
    <s v="Micro"/>
    <s v="2 year"/>
    <s v="2 years"/>
    <s v="Lung"/>
    <s v="Inflammation incidence"/>
    <x v="0"/>
    <s v="B6C3F1"/>
    <x v="1"/>
    <n v="2.5"/>
    <n v="5"/>
    <n v="2.7403400000000002"/>
    <n v="2.2886500000000001"/>
    <s v="mg/m3"/>
    <s v="N"/>
    <s v="N"/>
    <m/>
    <m/>
    <m/>
    <n v="2288.65"/>
    <n v="2500"/>
    <n v="500"/>
    <m/>
    <m/>
    <m/>
    <x v="1"/>
    <x v="0"/>
    <m/>
    <m/>
    <x v="0"/>
  </r>
  <r>
    <n v="271"/>
    <s v="Y"/>
    <s v="NTP_infl_noael_loael"/>
    <s v="7440-48-4"/>
    <m/>
    <x v="19"/>
    <m/>
    <x v="19"/>
    <s v="Cobalt"/>
    <s v="Micro"/>
    <s v="2 week"/>
    <s v="2 weeks"/>
    <s v="Lung"/>
    <s v="Inflammation incidence"/>
    <x v="0"/>
    <s v="B6C3F1"/>
    <x v="0"/>
    <m/>
    <n v="2.5"/>
    <n v="2.7873299999999901"/>
    <n v="1.3123899999999999"/>
    <s v="mg/m3"/>
    <s v="Y"/>
    <s v="Y"/>
    <m/>
    <m/>
    <m/>
    <n v="437.46333333333331"/>
    <s v="NA"/>
    <n v="83.333333333333329"/>
    <m/>
    <m/>
    <m/>
    <x v="2"/>
    <x v="1"/>
    <m/>
    <m/>
    <x v="0"/>
  </r>
  <r>
    <n v="272"/>
    <s v="Y"/>
    <s v="NTP_infl_noael_loael"/>
    <s v="7440-48-4"/>
    <m/>
    <x v="19"/>
    <m/>
    <x v="19"/>
    <s v="Cobalt"/>
    <s v="Micro"/>
    <s v="2 year"/>
    <s v="2 years"/>
    <s v="Lung"/>
    <s v="Inflammation incidence"/>
    <x v="0"/>
    <s v="B6C3F1"/>
    <x v="0"/>
    <n v="2.5"/>
    <n v="5"/>
    <n v="2.8055400000000001"/>
    <n v="1.86694"/>
    <s v="mg/m3"/>
    <s v="N"/>
    <s v="N"/>
    <m/>
    <m/>
    <m/>
    <n v="1866.94"/>
    <n v="2500"/>
    <n v="500"/>
    <m/>
    <m/>
    <m/>
    <x v="1"/>
    <x v="0"/>
    <m/>
    <m/>
    <x v="0"/>
  </r>
  <r>
    <n v="273"/>
    <s v="Y"/>
    <s v="NTP_infl_noael_loael"/>
    <s v="10026-24-1"/>
    <m/>
    <x v="19"/>
    <m/>
    <x v="19"/>
    <s v="Cobalt sulfate heptahydrate"/>
    <s v="Micro"/>
    <s v="2 year"/>
    <s v="2 years"/>
    <s v="Lung"/>
    <s v="Inflammation incidence"/>
    <x v="0"/>
    <s v="B6C3F1"/>
    <x v="1"/>
    <n v="3"/>
    <m/>
    <n v="5.0066199999999901"/>
    <n v="2.29976"/>
    <s v="mg/m3"/>
    <s v="N"/>
    <s v="N"/>
    <m/>
    <m/>
    <m/>
    <n v="2299.7600000000002"/>
    <n v="3000"/>
    <s v="NA"/>
    <m/>
    <m/>
    <m/>
    <x v="1"/>
    <x v="0"/>
    <m/>
    <m/>
    <x v="0"/>
  </r>
  <r>
    <n v="274"/>
    <s v="Y"/>
    <s v="NTP_infl_noael_loael"/>
    <s v="HEMATITESPEC"/>
    <m/>
    <x v="19"/>
    <m/>
    <x v="35"/>
    <s v="Abrasive Blasting Agents: Specular Hematite"/>
    <s v="Micro"/>
    <s v="39 week"/>
    <s v="39 weeks"/>
    <s v="Lung"/>
    <s v="Inflammation incidence"/>
    <x v="1"/>
    <s v="Harlan Sprague Dawley"/>
    <x v="1"/>
    <m/>
    <n v="15"/>
    <n v="5.1957500000000003"/>
    <n v="3.2742800000000001"/>
    <s v="mg/m3"/>
    <s v="N"/>
    <s v="N"/>
    <m/>
    <m/>
    <m/>
    <n v="3274.28"/>
    <s v="NA"/>
    <n v="1500"/>
    <m/>
    <m/>
    <m/>
    <x v="0"/>
    <x v="0"/>
    <m/>
    <m/>
    <x v="0"/>
  </r>
  <r>
    <n v="275"/>
    <s v="Y"/>
    <s v="NTP_infl_noael_loael"/>
    <s v="COALSLAG"/>
    <m/>
    <x v="19"/>
    <m/>
    <x v="32"/>
    <s v="Abrasive blasting agents (coal slag)"/>
    <s v="Micro"/>
    <s v="2 week"/>
    <s v="2 weeks"/>
    <s v="Lung"/>
    <s v="Inflammation incidence"/>
    <x v="1"/>
    <s v="F 344/N"/>
    <x v="1"/>
    <m/>
    <n v="3"/>
    <n v="7.0232000000000001"/>
    <n v="3.06738"/>
    <s v="mg/m3"/>
    <s v="Y"/>
    <s v="Y"/>
    <m/>
    <m/>
    <m/>
    <n v="1022.4599999999999"/>
    <s v="NA"/>
    <n v="99.999999999999986"/>
    <m/>
    <m/>
    <m/>
    <x v="2"/>
    <x v="1"/>
    <m/>
    <m/>
    <x v="0"/>
  </r>
  <r>
    <n v="276"/>
    <s v="Y"/>
    <s v="NTP_infl_noael_loael"/>
    <s v="1313-27-5"/>
    <m/>
    <x v="19"/>
    <m/>
    <x v="23"/>
    <s v="Molybdenum trioxide"/>
    <s v="Micro"/>
    <s v="2 year"/>
    <s v="2 years"/>
    <s v="Lung"/>
    <s v="Inflammation incidence"/>
    <x v="1"/>
    <s v="F 344/N"/>
    <x v="1"/>
    <n v="10"/>
    <n v="30"/>
    <n v="13.6419999999999"/>
    <n v="9.6016700000000004"/>
    <s v="mg/m3"/>
    <s v="N"/>
    <s v="N"/>
    <m/>
    <m/>
    <m/>
    <n v="9601.67"/>
    <n v="10000"/>
    <n v="3000"/>
    <m/>
    <m/>
    <m/>
    <x v="0"/>
    <x v="0"/>
    <m/>
    <m/>
    <x v="0"/>
  </r>
  <r>
    <n v="277"/>
    <s v="Y"/>
    <s v="NTP_infl_noael_loael"/>
    <s v="7440-48-4"/>
    <m/>
    <x v="19"/>
    <m/>
    <x v="19"/>
    <s v="Cobalt"/>
    <s v="Micro"/>
    <s v="2 week"/>
    <s v="2 weeks"/>
    <s v="Lung"/>
    <s v="Inflammation incidence"/>
    <x v="1"/>
    <s v="F 344/N"/>
    <x v="1"/>
    <m/>
    <n v="2.5"/>
    <n v="16.389700000000001"/>
    <n v="8.0010499999999993"/>
    <s v="mg/m3"/>
    <s v="Y"/>
    <s v="Y"/>
    <m/>
    <m/>
    <m/>
    <n v="8001.0499999999993"/>
    <s v="NA"/>
    <n v="83.333333333333329"/>
    <m/>
    <m/>
    <m/>
    <x v="2"/>
    <x v="1"/>
    <m/>
    <m/>
    <x v="0"/>
  </r>
  <r>
    <n v="278"/>
    <s v="Y"/>
    <s v="NTP_infl_noael_loael"/>
    <s v="7440-48-4"/>
    <m/>
    <x v="19"/>
    <m/>
    <x v="19"/>
    <s v="Cobalt"/>
    <s v="Micro"/>
    <s v="2 week"/>
    <s v="2 weeks"/>
    <s v="Lung"/>
    <s v="Inflammation incidence"/>
    <x v="1"/>
    <s v="F 344/N"/>
    <x v="0"/>
    <n v="20"/>
    <n v="40"/>
    <n v="18.105"/>
    <n v="9.4618500000000001"/>
    <s v="mg/m3"/>
    <s v="Y"/>
    <s v="Y"/>
    <m/>
    <m/>
    <m/>
    <n v="9461.85"/>
    <n v="6666.666666666667"/>
    <n v="1333.3333333333333"/>
    <m/>
    <m/>
    <m/>
    <x v="2"/>
    <x v="1"/>
    <m/>
    <m/>
    <x v="0"/>
  </r>
  <r>
    <n v="279"/>
    <s v="Y"/>
    <s v="NTP_infl_noael_loael"/>
    <s v="1309-64-4"/>
    <m/>
    <x v="19"/>
    <m/>
    <x v="22"/>
    <s v="Antimony trioxide"/>
    <s v="Micro"/>
    <s v="2 week"/>
    <s v="2 weeks"/>
    <s v="Lung"/>
    <s v="Inflammation incidence"/>
    <x v="1"/>
    <s v="Wistar Han"/>
    <x v="0"/>
    <m/>
    <n v="3.75"/>
    <n v="19.9542"/>
    <n v="13.217499999999999"/>
    <s v="mg/m3"/>
    <s v="Y"/>
    <s v="Y"/>
    <m/>
    <m/>
    <m/>
    <n v="13217.5"/>
    <s v="NA"/>
    <n v="125"/>
    <m/>
    <m/>
    <m/>
    <x v="2"/>
    <x v="1"/>
    <m/>
    <m/>
    <x v="0"/>
  </r>
  <r>
    <n v="280"/>
    <s v="Y"/>
    <s v="NTP_infl_noael_loael"/>
    <s v="1309-64-4"/>
    <m/>
    <x v="19"/>
    <m/>
    <x v="22"/>
    <s v="Antimony trioxide"/>
    <s v="Micro"/>
    <s v="2 week"/>
    <s v="2 weeks"/>
    <s v="Lung"/>
    <s v="Inflammation incidence"/>
    <x v="1"/>
    <s v="Wistar Han"/>
    <x v="1"/>
    <m/>
    <n v="3.75"/>
    <n v="19.9542"/>
    <n v="13.217499999999999"/>
    <s v="mg/m3"/>
    <s v="Y"/>
    <s v="Y"/>
    <m/>
    <m/>
    <m/>
    <n v="13217.5"/>
    <s v="NA"/>
    <n v="125"/>
    <m/>
    <m/>
    <m/>
    <x v="2"/>
    <x v="1"/>
    <m/>
    <m/>
    <x v="0"/>
  </r>
  <r>
    <n v="281"/>
    <m/>
    <s v="NTP_infl_noael_loael"/>
    <s v="102-54-5"/>
    <m/>
    <x v="19"/>
    <m/>
    <x v="17"/>
    <s v="Ferrocene (C10H10Fe)"/>
    <s v="Micro"/>
    <s v="3 month"/>
    <s v="3 months"/>
    <s v="Lung"/>
    <s v="Inflammation incidence"/>
    <x v="1"/>
    <s v="F 344/N"/>
    <x v="0"/>
    <n v="30"/>
    <m/>
    <n v="30.0001"/>
    <n v="14.037699999999999"/>
    <s v="mg/m3"/>
    <s v="N"/>
    <s v="N"/>
    <m/>
    <m/>
    <m/>
    <n v="14037.699999999999"/>
    <n v="30000"/>
    <s v="NA"/>
    <m/>
    <m/>
    <m/>
    <x v="0"/>
    <x v="0"/>
    <m/>
    <m/>
    <x v="0"/>
  </r>
  <r>
    <n v="282"/>
    <s v="Y"/>
    <s v="NTP_infl_noael_loael"/>
    <s v="7440-48-4"/>
    <m/>
    <x v="19"/>
    <m/>
    <x v="19"/>
    <s v="Cobalt"/>
    <s v="Micro"/>
    <s v="2 week"/>
    <s v="2 weeks"/>
    <s v="Lung"/>
    <s v="Inflammation incidence"/>
    <x v="0"/>
    <s v="B6C3F1"/>
    <x v="1"/>
    <n v="40"/>
    <m/>
    <n v="35.4711"/>
    <n v="14.462999999999999"/>
    <s v="mg/m3"/>
    <s v="Y"/>
    <s v="Y"/>
    <m/>
    <m/>
    <m/>
    <n v="4821"/>
    <n v="13333.333333333334"/>
    <s v="NA"/>
    <m/>
    <m/>
    <m/>
    <x v="2"/>
    <x v="1"/>
    <m/>
    <m/>
    <x v="0"/>
  </r>
  <r>
    <n v="283"/>
    <s v="Y"/>
    <s v="NTP_infl_noael_loael"/>
    <s v="1309-64-4"/>
    <m/>
    <x v="19"/>
    <m/>
    <x v="22"/>
    <s v="Antimony trioxide"/>
    <s v="Micro"/>
    <s v="2 week"/>
    <s v="2 weeks"/>
    <s v="Lung"/>
    <s v="Inflammation incidence"/>
    <x v="0"/>
    <s v="B6C3F1"/>
    <x v="0"/>
    <m/>
    <n v="3.75"/>
    <s v="NA"/>
    <m/>
    <s v="mg/m3"/>
    <s v="Y"/>
    <s v="Y"/>
    <m/>
    <m/>
    <m/>
    <s v="NA"/>
    <s v="NA"/>
    <n v="125"/>
    <m/>
    <m/>
    <m/>
    <x v="2"/>
    <x v="1"/>
    <m/>
    <m/>
    <x v="0"/>
  </r>
  <r>
    <n v="284"/>
    <s v="Y"/>
    <s v="NTP_infl_noael_loael"/>
    <s v="1309-64-4"/>
    <m/>
    <x v="19"/>
    <m/>
    <x v="22"/>
    <s v="Antimony trioxide"/>
    <s v="Micro"/>
    <s v="2 week"/>
    <s v="2 weeks"/>
    <s v="Lung"/>
    <s v="Inflammation incidence"/>
    <x v="0"/>
    <s v="B6C3F1"/>
    <x v="1"/>
    <m/>
    <n v="3.75"/>
    <s v="NA"/>
    <m/>
    <s v="mg/m3"/>
    <s v="Y"/>
    <s v="Y"/>
    <m/>
    <m/>
    <m/>
    <s v="NA"/>
    <s v="NA"/>
    <n v="125"/>
    <m/>
    <m/>
    <m/>
    <x v="2"/>
    <x v="1"/>
    <m/>
    <m/>
    <x v="0"/>
  </r>
  <r>
    <n v="285"/>
    <s v="Y"/>
    <s v="NTP_infl_noael_loael"/>
    <s v="BLASTINGSAND"/>
    <m/>
    <x v="19"/>
    <m/>
    <x v="31"/>
    <s v="Abrasive Blasting Agents: Blasting Sand"/>
    <s v="Micro"/>
    <s v="2 week"/>
    <s v="2 weeks"/>
    <s v="Lung"/>
    <s v="Inflammation incidence"/>
    <x v="1"/>
    <s v="F344/N Tac"/>
    <x v="1"/>
    <m/>
    <n v="3"/>
    <s v="NA"/>
    <m/>
    <s v="mg/m3"/>
    <s v="Y"/>
    <s v="Y"/>
    <m/>
    <m/>
    <m/>
    <s v="NA"/>
    <s v="NA"/>
    <n v="99.999999999999986"/>
    <m/>
    <m/>
    <m/>
    <x v="2"/>
    <x v="1"/>
    <m/>
    <m/>
    <x v="0"/>
  </r>
  <r>
    <n v="286"/>
    <s v="Y"/>
    <s v="NTP_infl_noael_loael"/>
    <s v="CRUSHEDGLASS"/>
    <m/>
    <x v="19"/>
    <m/>
    <x v="38"/>
    <s v="NA"/>
    <s v="Micro"/>
    <s v="2 week"/>
    <s v="2 weeks"/>
    <s v="Lung"/>
    <s v="Inflammation incidence"/>
    <x v="1"/>
    <s v="F344/N Tac"/>
    <x v="1"/>
    <n v="30"/>
    <m/>
    <s v="NA"/>
    <m/>
    <s v="mg/m3"/>
    <s v="Y"/>
    <s v="Y"/>
    <m/>
    <m/>
    <m/>
    <s v="NA"/>
    <n v="10000"/>
    <s v="NA"/>
    <m/>
    <m/>
    <m/>
    <x v="2"/>
    <x v="1"/>
    <m/>
    <m/>
    <x v="0"/>
  </r>
  <r>
    <n v="287"/>
    <s v="Y"/>
    <s v="NTP_infl_noael_loael"/>
    <s v="10026-24-1"/>
    <m/>
    <x v="19"/>
    <m/>
    <x v="19"/>
    <s v="Cobalt sulfate heptahydrate"/>
    <s v="Micro"/>
    <s v="2 year"/>
    <s v="2 years"/>
    <s v="Lung"/>
    <s v="Inflammation incidence"/>
    <x v="0"/>
    <s v="B6C3F1"/>
    <x v="0"/>
    <n v="3"/>
    <m/>
    <s v="NA"/>
    <m/>
    <s v="mg/m3"/>
    <s v="N"/>
    <s v="N"/>
    <m/>
    <m/>
    <m/>
    <s v="NA"/>
    <n v="3000"/>
    <s v="NA"/>
    <m/>
    <m/>
    <m/>
    <x v="1"/>
    <x v="0"/>
    <m/>
    <m/>
    <x v="0"/>
  </r>
  <r>
    <n v="288"/>
    <s v="Y"/>
    <s v="NTP_infl_noael_loael"/>
    <s v="1313-27-5"/>
    <m/>
    <x v="19"/>
    <m/>
    <x v="23"/>
    <s v="Molybdenum trioxide"/>
    <s v="Micro"/>
    <s v="2 year"/>
    <s v="2 years"/>
    <s v="Lung"/>
    <s v="Inflammation incidence"/>
    <x v="0"/>
    <s v="B6C3F1"/>
    <x v="0"/>
    <m/>
    <n v="10"/>
    <s v="NA"/>
    <m/>
    <s v="mg/m3"/>
    <s v="N"/>
    <s v="N"/>
    <m/>
    <m/>
    <m/>
    <s v="NA"/>
    <s v="NA"/>
    <n v="1000"/>
    <m/>
    <m/>
    <m/>
    <x v="1"/>
    <x v="0"/>
    <m/>
    <m/>
    <x v="0"/>
  </r>
  <r>
    <n v="289"/>
    <s v="Y"/>
    <s v="NTP_infl_noael_loael"/>
    <s v="1313-27-5"/>
    <m/>
    <x v="19"/>
    <m/>
    <x v="23"/>
    <s v="Molybdenum trioxide"/>
    <s v="Micro"/>
    <s v="2 year"/>
    <s v="2 years"/>
    <s v="Lung"/>
    <s v="Inflammation incidence"/>
    <x v="0"/>
    <s v="B6C3F1"/>
    <x v="1"/>
    <n v="100"/>
    <m/>
    <s v="NA"/>
    <m/>
    <s v="mg/m3"/>
    <s v="N"/>
    <s v="N"/>
    <m/>
    <m/>
    <m/>
    <s v="NA"/>
    <n v="100000"/>
    <s v="NA"/>
    <m/>
    <m/>
    <m/>
    <x v="6"/>
    <x v="0"/>
    <m/>
    <m/>
    <x v="0"/>
  </r>
  <r>
    <n v="290"/>
    <s v="Y"/>
    <s v="NTP_infl_noael_loael"/>
    <s v="13765-19-0"/>
    <m/>
    <x v="19"/>
    <m/>
    <x v="25"/>
    <s v="Calcium chromate"/>
    <s v="Micro"/>
    <s v="2 year"/>
    <s v="2 years"/>
    <s v="Lung"/>
    <s v="Inflammation incidence"/>
    <x v="1"/>
    <s v="Sprague Dawley"/>
    <x v="1"/>
    <n v="20"/>
    <m/>
    <s v="NA"/>
    <m/>
    <s v="mg/m3"/>
    <s v="N"/>
    <s v="N"/>
    <m/>
    <m/>
    <m/>
    <s v="NA"/>
    <n v="20000"/>
    <s v="NA"/>
    <m/>
    <m/>
    <m/>
    <x v="0"/>
    <x v="0"/>
    <m/>
    <m/>
    <x v="0"/>
  </r>
  <r>
    <n v="291"/>
    <s v="Y"/>
    <s v="NTP_infl_noael_loael"/>
    <s v="13765-19-0"/>
    <m/>
    <x v="19"/>
    <m/>
    <x v="25"/>
    <s v="Calcium chromate"/>
    <s v="Micro"/>
    <s v="2 year"/>
    <s v="2 years"/>
    <s v="Lung"/>
    <s v="Inflammation incidence"/>
    <x v="2"/>
    <s v="Syrian Golden"/>
    <x v="1"/>
    <n v="20"/>
    <m/>
    <s v="NA"/>
    <m/>
    <s v="mg/m3"/>
    <s v="N"/>
    <s v="N"/>
    <m/>
    <m/>
    <m/>
    <s v="NA"/>
    <n v="20000"/>
    <s v="NA"/>
    <m/>
    <m/>
    <m/>
    <x v="0"/>
    <x v="0"/>
    <m/>
    <m/>
    <x v="0"/>
  </r>
  <r>
    <n v="292"/>
    <s v="Y"/>
    <s v="NTP_infl_noael_loael"/>
    <s v="13983-17-0"/>
    <m/>
    <x v="19"/>
    <m/>
    <x v="37"/>
    <s v="Wollastonite calcium silicates"/>
    <s v="Micro"/>
    <s v="2 year"/>
    <s v="2 years"/>
    <s v="Lung"/>
    <s v="Inflammation incidence"/>
    <x v="1"/>
    <s v="F 344/N"/>
    <x v="1"/>
    <n v="10"/>
    <m/>
    <s v="NA"/>
    <m/>
    <s v="mg/m3"/>
    <s v="N"/>
    <s v="N"/>
    <m/>
    <m/>
    <m/>
    <s v="NA"/>
    <n v="10000"/>
    <s v="NA"/>
    <m/>
    <m/>
    <m/>
    <x v="0"/>
    <x v="0"/>
    <m/>
    <m/>
    <x v="0"/>
  </r>
  <r>
    <n v="293"/>
    <s v="Y"/>
    <s v="NTP_infl_noael_loael"/>
    <s v="2698-41-1"/>
    <m/>
    <x v="19"/>
    <m/>
    <x v="28"/>
    <s v="o-Chlorobenzalmalononitrile (CS)"/>
    <s v="Micro"/>
    <s v="2 year"/>
    <s v="2 years"/>
    <s v="Lung"/>
    <s v="Inflammation incidence"/>
    <x v="0"/>
    <s v="B6C3F1"/>
    <x v="0"/>
    <n v="1.5"/>
    <m/>
    <s v="NA"/>
    <m/>
    <s v="mg/m3"/>
    <s v="N"/>
    <s v="N"/>
    <m/>
    <m/>
    <m/>
    <s v="NA"/>
    <n v="1500"/>
    <s v="NA"/>
    <m/>
    <m/>
    <m/>
    <x v="1"/>
    <x v="0"/>
    <m/>
    <m/>
    <x v="0"/>
  </r>
  <r>
    <n v="294"/>
    <s v="Y"/>
    <s v="NTP_infl_noael_loael"/>
    <s v="2698-41-1"/>
    <m/>
    <x v="19"/>
    <m/>
    <x v="28"/>
    <s v="o-Chlorobenzalmalononitrile (CS)"/>
    <s v="Micro"/>
    <s v="2 year"/>
    <s v="2 years"/>
    <s v="Lung"/>
    <s v="Inflammation incidence"/>
    <x v="0"/>
    <s v="B6C3F1"/>
    <x v="1"/>
    <n v="1.5"/>
    <m/>
    <s v="NA"/>
    <m/>
    <s v="mg/m3"/>
    <s v="N"/>
    <s v="N"/>
    <m/>
    <m/>
    <m/>
    <s v="NA"/>
    <n v="1500"/>
    <s v="NA"/>
    <m/>
    <m/>
    <m/>
    <x v="1"/>
    <x v="0"/>
    <m/>
    <m/>
    <x v="0"/>
  </r>
  <r>
    <n v="295"/>
    <s v="Y"/>
    <s v="NTP_infl_noael_loael"/>
    <s v="2698-41-1"/>
    <m/>
    <x v="19"/>
    <m/>
    <x v="28"/>
    <s v="o-Chlorobenzalmalononitrile (CS)"/>
    <s v="Micro"/>
    <s v="2 year"/>
    <s v="2 years"/>
    <s v="Lung"/>
    <s v="Inflammation incidence"/>
    <x v="1"/>
    <s v="F 344/N"/>
    <x v="1"/>
    <n v="0.75"/>
    <m/>
    <s v="NA"/>
    <m/>
    <s v="mg/m3"/>
    <s v="N"/>
    <s v="N"/>
    <m/>
    <m/>
    <m/>
    <s v="NA"/>
    <n v="750"/>
    <s v="NA"/>
    <m/>
    <m/>
    <m/>
    <x v="1"/>
    <x v="0"/>
    <m/>
    <m/>
    <x v="0"/>
  </r>
  <r>
    <n v="296"/>
    <m/>
    <s v="NTP_infl_noael_loael"/>
    <s v="102-54-5"/>
    <m/>
    <x v="19"/>
    <m/>
    <x v="17"/>
    <s v="Ferrocene (C10H10Fe)"/>
    <s v="Micro"/>
    <s v="3 month"/>
    <s v="3 months"/>
    <s v="Lung"/>
    <s v="Inflammation incidence"/>
    <x v="0"/>
    <s v="B6C3F1"/>
    <x v="0"/>
    <n v="30"/>
    <m/>
    <s v="NA"/>
    <m/>
    <s v="mg/m3"/>
    <s v="N"/>
    <s v="N"/>
    <m/>
    <m/>
    <m/>
    <s v="NA"/>
    <n v="30000"/>
    <s v="NA"/>
    <m/>
    <m/>
    <m/>
    <x v="0"/>
    <x v="0"/>
    <m/>
    <m/>
    <x v="0"/>
  </r>
  <r>
    <n v="297"/>
    <m/>
    <s v="NTP_infl_noael_loael"/>
    <s v="102-54-5"/>
    <m/>
    <x v="19"/>
    <m/>
    <x v="17"/>
    <s v="Ferrocene (C10H10Fe)"/>
    <s v="Micro"/>
    <s v="3 month"/>
    <s v="3 months"/>
    <s v="Lung"/>
    <s v="Inflammation incidence"/>
    <x v="0"/>
    <s v="B6C3F1"/>
    <x v="1"/>
    <n v="30"/>
    <m/>
    <s v="NA"/>
    <m/>
    <s v="mg/m3"/>
    <s v="N"/>
    <s v="N"/>
    <m/>
    <m/>
    <m/>
    <s v="NA"/>
    <n v="30000"/>
    <s v="NA"/>
    <m/>
    <m/>
    <m/>
    <x v="0"/>
    <x v="0"/>
    <m/>
    <m/>
    <x v="0"/>
  </r>
  <r>
    <n v="298"/>
    <m/>
    <s v="NTP_infl_noael_loael"/>
    <s v="102-54-5"/>
    <m/>
    <x v="19"/>
    <m/>
    <x v="17"/>
    <s v="Ferrocene (C10H10Fe)"/>
    <s v="Micro"/>
    <s v="3 month"/>
    <s v="3 months"/>
    <s v="Lung"/>
    <s v="Inflammation incidence"/>
    <x v="1"/>
    <s v="F 344/N"/>
    <x v="1"/>
    <n v="30"/>
    <m/>
    <s v="NA"/>
    <m/>
    <s v="mg/m3"/>
    <s v="N"/>
    <s v="N"/>
    <m/>
    <m/>
    <m/>
    <s v="NA"/>
    <n v="30000"/>
    <s v="NA"/>
    <m/>
    <m/>
    <m/>
    <x v="0"/>
    <x v="0"/>
    <m/>
    <m/>
    <x v="0"/>
  </r>
  <r>
    <n v="299"/>
    <m/>
    <s v="NTP_infl_noael_loael"/>
    <s v="7440-48-4"/>
    <m/>
    <x v="19"/>
    <m/>
    <x v="19"/>
    <s v="Cobalt"/>
    <s v="Micro"/>
    <s v="3 month"/>
    <s v="3 months"/>
    <s v="Lung"/>
    <s v="Inflammation incidence"/>
    <x v="0"/>
    <s v="B6C3F1"/>
    <x v="0"/>
    <m/>
    <n v="0.625"/>
    <s v="NA"/>
    <m/>
    <s v="mg/m3"/>
    <s v="N"/>
    <s v="N"/>
    <m/>
    <m/>
    <m/>
    <s v="NA"/>
    <s v="NA"/>
    <n v="62.5"/>
    <m/>
    <m/>
    <m/>
    <x v="3"/>
    <x v="0"/>
    <m/>
    <m/>
    <x v="0"/>
  </r>
  <r>
    <n v="300"/>
    <m/>
    <s v="NTP_infl_noael_loael"/>
    <s v="7440-48-4"/>
    <m/>
    <x v="19"/>
    <m/>
    <x v="19"/>
    <s v="Cobalt"/>
    <s v="Micro"/>
    <s v="3 month"/>
    <s v="3 months"/>
    <s v="Lung"/>
    <s v="Inflammation incidence"/>
    <x v="0"/>
    <s v="B6C3F1"/>
    <x v="1"/>
    <m/>
    <n v="0.625"/>
    <s v="NA"/>
    <m/>
    <s v="mg/m3"/>
    <s v="N"/>
    <s v="N"/>
    <m/>
    <m/>
    <m/>
    <s v="NA"/>
    <s v="NA"/>
    <n v="62.5"/>
    <m/>
    <m/>
    <m/>
    <x v="3"/>
    <x v="0"/>
    <m/>
    <m/>
    <x v="0"/>
  </r>
  <r>
    <n v="301"/>
    <s v="Y"/>
    <s v="NTP_infl_noael_loael"/>
    <s v="10101-97-0"/>
    <m/>
    <x v="19"/>
    <m/>
    <x v="20"/>
    <s v="Nickel sulfate hexahydrate"/>
    <s v="Micro"/>
    <s v="2 year"/>
    <s v="2 years"/>
    <s v="Lung"/>
    <s v="Inflammation incidence"/>
    <x v="1"/>
    <s v="F 344/N"/>
    <x v="0"/>
    <n v="0.12"/>
    <n v="0.25"/>
    <s v="No adequate fits"/>
    <m/>
    <s v="mg/m3"/>
    <s v="N"/>
    <s v="N"/>
    <m/>
    <m/>
    <m/>
    <s v="NA"/>
    <n v="120"/>
    <n v="25"/>
    <m/>
    <m/>
    <m/>
    <x v="3"/>
    <x v="0"/>
    <m/>
    <m/>
    <x v="0"/>
  </r>
  <r>
    <n v="302"/>
    <s v="Y"/>
    <s v="NTP_infl_noael_loael"/>
    <s v="10101-97-0"/>
    <m/>
    <x v="19"/>
    <m/>
    <x v="20"/>
    <s v="Nickel sulfate hexahydrate"/>
    <s v="Micro"/>
    <s v="2 year"/>
    <s v="2 years"/>
    <s v="Lung"/>
    <s v="Inflammation incidence"/>
    <x v="1"/>
    <s v="F 344/N"/>
    <x v="1"/>
    <n v="0.12"/>
    <n v="0.25"/>
    <s v="No adequate fits"/>
    <m/>
    <s v="mg/m3"/>
    <s v="N"/>
    <s v="N"/>
    <m/>
    <m/>
    <m/>
    <s v="NA"/>
    <n v="120"/>
    <n v="25"/>
    <m/>
    <m/>
    <m/>
    <x v="3"/>
    <x v="0"/>
    <m/>
    <m/>
    <x v="0"/>
  </r>
  <r>
    <n v="303"/>
    <s v="Y"/>
    <s v="NTP_infl_noael_loael"/>
    <s v="12035-72-2"/>
    <m/>
    <x v="19"/>
    <m/>
    <x v="20"/>
    <s v="Nickel subsulfide"/>
    <s v="Micro"/>
    <s v="2 year"/>
    <s v="2 years"/>
    <s v="Lung"/>
    <s v="Inflammation incidence"/>
    <x v="1"/>
    <s v="F 344/N"/>
    <x v="0"/>
    <m/>
    <n v="0.15"/>
    <s v="No adequate fits"/>
    <m/>
    <s v="mg/m3"/>
    <s v="N"/>
    <s v="N"/>
    <m/>
    <m/>
    <m/>
    <s v="NA"/>
    <s v="NA"/>
    <n v="15"/>
    <m/>
    <m/>
    <m/>
    <x v="4"/>
    <x v="0"/>
    <m/>
    <m/>
    <x v="0"/>
  </r>
  <r>
    <n v="304"/>
    <s v="Y"/>
    <s v="NTP_infl_noael_loael"/>
    <s v="12035-72-2"/>
    <m/>
    <x v="19"/>
    <m/>
    <x v="20"/>
    <s v="Nickel subsulfide"/>
    <s v="Micro"/>
    <s v="2 year"/>
    <s v="2 years"/>
    <s v="Lung"/>
    <s v="Inflammation incidence"/>
    <x v="1"/>
    <s v="F 344/N"/>
    <x v="1"/>
    <m/>
    <n v="0.15"/>
    <s v="No adequate fits"/>
    <m/>
    <s v="mg/m3"/>
    <s v="N"/>
    <s v="N"/>
    <m/>
    <m/>
    <m/>
    <s v="NA"/>
    <s v="NA"/>
    <n v="15"/>
    <m/>
    <m/>
    <m/>
    <x v="4"/>
    <x v="0"/>
    <m/>
    <m/>
    <x v="0"/>
  </r>
  <r>
    <n v="305"/>
    <s v="Y"/>
    <s v="NTP_infl_noael_loael"/>
    <s v="1313-27-5"/>
    <m/>
    <x v="19"/>
    <m/>
    <x v="23"/>
    <s v="Molybdenum trioxide"/>
    <s v="Micro"/>
    <s v="2 year"/>
    <s v="2 years"/>
    <s v="Lung"/>
    <s v="Inflammation incidence"/>
    <x v="1"/>
    <s v="F 344/N"/>
    <x v="0"/>
    <n v="10"/>
    <n v="30"/>
    <s v="No adequate fits"/>
    <m/>
    <s v="mg/m3"/>
    <s v="N"/>
    <s v="N"/>
    <m/>
    <m/>
    <m/>
    <s v="NA"/>
    <n v="10000"/>
    <n v="3000"/>
    <m/>
    <m/>
    <m/>
    <x v="0"/>
    <x v="0"/>
    <m/>
    <m/>
    <x v="0"/>
  </r>
  <r>
    <n v="306"/>
    <s v="Y"/>
    <s v="NTP_infl_noael_loael"/>
    <s v="1314-62-1"/>
    <m/>
    <x v="19"/>
    <m/>
    <x v="24"/>
    <s v="Vanadium pentoxide"/>
    <s v="Micro"/>
    <s v="2 year"/>
    <s v="2 years"/>
    <s v="Lung"/>
    <s v="Inflammation incidence"/>
    <x v="0"/>
    <s v="B6C3F1"/>
    <x v="0"/>
    <m/>
    <n v="1"/>
    <s v="No adequate fits"/>
    <m/>
    <s v="mg/m3"/>
    <s v="N"/>
    <s v="N"/>
    <m/>
    <m/>
    <m/>
    <s v="NA"/>
    <s v="NA"/>
    <n v="100"/>
    <m/>
    <m/>
    <m/>
    <x v="3"/>
    <x v="0"/>
    <m/>
    <m/>
    <x v="0"/>
  </r>
  <r>
    <n v="307"/>
    <s v="Y"/>
    <s v="NTP_infl_noael_loael"/>
    <s v="14807-96-6"/>
    <m/>
    <x v="19"/>
    <m/>
    <x v="26"/>
    <s v="Talc"/>
    <s v="Micro"/>
    <s v="2 year"/>
    <s v="2 years"/>
    <s v="Lung"/>
    <s v="Inflammation incidence"/>
    <x v="1"/>
    <s v="F 344/N"/>
    <x v="1"/>
    <m/>
    <n v="6"/>
    <s v="No adequate fits"/>
    <m/>
    <s v="mg/m3"/>
    <s v="N"/>
    <s v="N"/>
    <m/>
    <m/>
    <m/>
    <s v="NA"/>
    <s v="NA"/>
    <n v="600"/>
    <m/>
    <m/>
    <m/>
    <x v="1"/>
    <x v="0"/>
    <m/>
    <m/>
    <x v="0"/>
  </r>
  <r>
    <n v="308"/>
    <s v="Y"/>
    <s v="NTP_infl_noael_loael"/>
    <s v="22398-80-7"/>
    <m/>
    <x v="19"/>
    <m/>
    <x v="27"/>
    <s v="Indium phosphide"/>
    <s v="Micro"/>
    <s v="2 year"/>
    <s v="2 years"/>
    <s v="Lung"/>
    <s v="Inflammation incidence"/>
    <x v="0"/>
    <s v="B6C3F1"/>
    <x v="0"/>
    <m/>
    <n v="0.03"/>
    <s v="No adequate fits"/>
    <m/>
    <s v="mg/m3"/>
    <s v="N"/>
    <s v="N"/>
    <m/>
    <m/>
    <m/>
    <s v="NA"/>
    <s v="NA"/>
    <n v="3"/>
    <m/>
    <m/>
    <m/>
    <x v="4"/>
    <x v="0"/>
    <m/>
    <m/>
    <x v="0"/>
  </r>
  <r>
    <n v="309"/>
    <s v="Y"/>
    <s v="NTP_infl_noael_loael"/>
    <s v="22398-80-7"/>
    <m/>
    <x v="19"/>
    <m/>
    <x v="27"/>
    <s v="Indium phosphide"/>
    <s v="Micro"/>
    <s v="2 year"/>
    <s v="2 years"/>
    <s v="Lung"/>
    <s v="Inflammation incidence"/>
    <x v="0"/>
    <s v="B6C3F1"/>
    <x v="1"/>
    <m/>
    <n v="0.03"/>
    <s v="No adequate fits"/>
    <m/>
    <s v="mg/m3"/>
    <s v="N"/>
    <s v="N"/>
    <m/>
    <m/>
    <m/>
    <s v="NA"/>
    <s v="NA"/>
    <n v="3"/>
    <m/>
    <m/>
    <m/>
    <x v="4"/>
    <x v="0"/>
    <m/>
    <m/>
    <x v="0"/>
  </r>
  <r>
    <n v="310"/>
    <s v="Y"/>
    <s v="NTP_infl_noael_loael"/>
    <s v="2698-41-1"/>
    <m/>
    <x v="19"/>
    <m/>
    <x v="28"/>
    <s v="o-Chlorobenzalmalononitrile (CS)"/>
    <s v="Micro"/>
    <s v="2 year"/>
    <s v="2 years"/>
    <s v="Lung"/>
    <s v="Inflammation incidence"/>
    <x v="1"/>
    <s v="F 344/N"/>
    <x v="0"/>
    <n v="0.25"/>
    <n v="0.75"/>
    <s v="No adequate fits"/>
    <m/>
    <s v="mg/m3"/>
    <s v="N"/>
    <s v="N"/>
    <m/>
    <m/>
    <m/>
    <s v="NA"/>
    <n v="250"/>
    <n v="75"/>
    <m/>
    <m/>
    <m/>
    <x v="3"/>
    <x v="0"/>
    <m/>
    <m/>
    <x v="0"/>
  </r>
  <r>
    <n v="311"/>
    <s v="Y"/>
    <s v="NTP_infl_noael_loael"/>
    <s v="7440-47-3"/>
    <m/>
    <x v="19"/>
    <m/>
    <x v="30"/>
    <s v="Chromium"/>
    <s v="Micro"/>
    <s v="2 year"/>
    <s v="2 years"/>
    <s v="Lung"/>
    <s v="Inflammation incidence"/>
    <x v="1"/>
    <s v="Sprague Dawley"/>
    <x v="1"/>
    <m/>
    <n v="20"/>
    <s v="No adequate fits"/>
    <m/>
    <s v="mg/m3"/>
    <s v="N"/>
    <s v="N"/>
    <m/>
    <m/>
    <m/>
    <s v="NA"/>
    <s v="NA"/>
    <n v="2000"/>
    <m/>
    <m/>
    <m/>
    <x v="1"/>
    <x v="0"/>
    <m/>
    <m/>
    <x v="0"/>
  </r>
  <r>
    <n v="312"/>
    <s v="Y"/>
    <s v="NTP_infl_noael_loael"/>
    <s v="7440-47-3"/>
    <m/>
    <x v="19"/>
    <m/>
    <x v="30"/>
    <s v="Chromium"/>
    <s v="Micro"/>
    <s v="2 year"/>
    <s v="2 years"/>
    <s v="Lung"/>
    <s v="Inflammation incidence"/>
    <x v="2"/>
    <s v="Syrian Golden"/>
    <x v="1"/>
    <m/>
    <n v="20"/>
    <s v="No adequate fits"/>
    <m/>
    <s v="mg/m3"/>
    <s v="N"/>
    <s v="N"/>
    <m/>
    <m/>
    <m/>
    <s v="NA"/>
    <s v="NA"/>
    <n v="2000"/>
    <m/>
    <m/>
    <m/>
    <x v="1"/>
    <x v="0"/>
    <m/>
    <m/>
    <x v="0"/>
  </r>
  <r>
    <n v="313"/>
    <m/>
    <s v="NTP_lungneo_noael_loael"/>
    <s v="22398-80-7"/>
    <m/>
    <x v="19"/>
    <m/>
    <x v="27"/>
    <s v="Indium phosphide"/>
    <s v="Micro"/>
    <s v="2 year"/>
    <s v="2 years"/>
    <s v="Lung"/>
    <s v="Neoplasia incidence"/>
    <x v="1"/>
    <s v="F 344/N"/>
    <x v="1"/>
    <m/>
    <n v="0.03"/>
    <n v="1.2120799999999999E-2"/>
    <n v="7.5795000000000003E-3"/>
    <s v="mg/m3"/>
    <s v="N"/>
    <s v="N"/>
    <m/>
    <m/>
    <m/>
    <n v="3.7897500000000002"/>
    <s v="NA"/>
    <n v="3"/>
    <m/>
    <m/>
    <m/>
    <x v="4"/>
    <x v="0"/>
    <m/>
    <m/>
    <x v="3"/>
  </r>
  <r>
    <n v="314"/>
    <m/>
    <s v="NTP_lungneo_noael_loael"/>
    <s v="7440-48-4"/>
    <m/>
    <x v="19"/>
    <m/>
    <x v="19"/>
    <s v="Cobalt"/>
    <s v="Micro"/>
    <s v="2 year"/>
    <s v="2 years"/>
    <s v="Lung"/>
    <s v="Neoplasia incidence"/>
    <x v="0"/>
    <s v="B6C3F1"/>
    <x v="1"/>
    <m/>
    <n v="1.25"/>
    <n v="8.5497100000000006E-2"/>
    <n v="4.7623499999999999E-2"/>
    <s v="mg/m3"/>
    <s v="N"/>
    <s v="N"/>
    <m/>
    <m/>
    <m/>
    <n v="23.81175"/>
    <s v="NA"/>
    <n v="125"/>
    <m/>
    <m/>
    <m/>
    <x v="3"/>
    <x v="0"/>
    <m/>
    <m/>
    <x v="3"/>
  </r>
  <r>
    <n v="315"/>
    <m/>
    <s v="NTP_lungneo_noael_loael"/>
    <s v="1314-62-1"/>
    <m/>
    <x v="19"/>
    <m/>
    <x v="24"/>
    <s v="Vanadium pentoxide"/>
    <s v="Micro"/>
    <s v="2 year"/>
    <s v="2 years"/>
    <s v="Lung"/>
    <s v="Neoplasia incidence"/>
    <x v="0"/>
    <s v="B6C3F1"/>
    <x v="1"/>
    <m/>
    <n v="1"/>
    <n v="0.158111"/>
    <n v="7.8961299999999998E-2"/>
    <s v="mg/m3"/>
    <s v="N"/>
    <s v="N"/>
    <m/>
    <m/>
    <m/>
    <n v="39.480649999999997"/>
    <s v="NA"/>
    <n v="100"/>
    <m/>
    <m/>
    <m/>
    <x v="3"/>
    <x v="0"/>
    <m/>
    <m/>
    <x v="3"/>
  </r>
  <r>
    <n v="316"/>
    <m/>
    <s v="NTP_lungneo_noael_loael"/>
    <s v="1303-00-0"/>
    <m/>
    <x v="19"/>
    <m/>
    <x v="21"/>
    <s v="Gallium arsenide"/>
    <s v="Micro"/>
    <s v="2 year"/>
    <s v="2 years"/>
    <s v="Lung"/>
    <s v="Neoplasia incidence"/>
    <x v="1"/>
    <s v="F 344/N"/>
    <x v="0"/>
    <n v="0.1"/>
    <n v="1"/>
    <n v="0.34188000000000002"/>
    <n v="0.212394"/>
    <s v="mg/m3"/>
    <s v="N"/>
    <s v="N"/>
    <m/>
    <m/>
    <m/>
    <n v="106.197"/>
    <n v="100"/>
    <n v="100"/>
    <m/>
    <m/>
    <m/>
    <x v="3"/>
    <x v="0"/>
    <m/>
    <m/>
    <x v="3"/>
  </r>
  <r>
    <n v="317"/>
    <m/>
    <s v="NTP_lungneo_noael_loael"/>
    <s v="7440-48-4"/>
    <m/>
    <x v="19"/>
    <m/>
    <x v="19"/>
    <s v="Cobalt"/>
    <s v="Micro"/>
    <s v="2 year"/>
    <s v="2 years"/>
    <s v="Lung"/>
    <s v="Neoplasia incidence"/>
    <x v="1"/>
    <s v="F344/N Tac"/>
    <x v="1"/>
    <m/>
    <n v="1.25"/>
    <n v="0.36754799999999999"/>
    <n v="0.29896600000000001"/>
    <s v="mg/m3"/>
    <s v="N"/>
    <s v="N"/>
    <m/>
    <m/>
    <m/>
    <n v="149.43799999999999"/>
    <s v="NA"/>
    <n v="125"/>
    <m/>
    <m/>
    <m/>
    <x v="3"/>
    <x v="0"/>
    <m/>
    <m/>
    <x v="3"/>
  </r>
  <r>
    <n v="318"/>
    <s v="Y"/>
    <s v="NTP_lungneo_noael_loael"/>
    <s v="7440-48-4"/>
    <m/>
    <x v="19"/>
    <m/>
    <x v="19"/>
    <s v="Cobalt"/>
    <s v="Micro"/>
    <s v="3 month"/>
    <s v="3 months"/>
    <s v="Lung"/>
    <s v="Neoplasia incidence"/>
    <x v="0"/>
    <s v="B6C3F1"/>
    <x v="0"/>
    <m/>
    <n v="1.25"/>
    <n v="0.38692799999999999"/>
    <n v="0.29887599999999998"/>
    <s v="mg/m3"/>
    <s v="N"/>
    <s v="N"/>
    <m/>
    <m/>
    <m/>
    <n v="149.483"/>
    <s v="NA"/>
    <n v="125"/>
    <m/>
    <m/>
    <m/>
    <x v="3"/>
    <x v="0"/>
    <m/>
    <s v="Excluded because duration is &lt;2yr and endpoint is neoplasia"/>
    <x v="3"/>
  </r>
  <r>
    <n v="319"/>
    <m/>
    <s v="NTP_lungneo_noael_loael"/>
    <s v="7440-48-4"/>
    <m/>
    <x v="19"/>
    <m/>
    <x v="19"/>
    <s v="Cobalt"/>
    <s v="Micro"/>
    <s v="2 year"/>
    <s v="2 years"/>
    <s v="Lung"/>
    <s v="Neoplasia incidence"/>
    <x v="1"/>
    <s v="F344/N Tac"/>
    <x v="0"/>
    <m/>
    <n v="1.25"/>
    <n v="0.41844399999999998"/>
    <n v="0.33453500000000003"/>
    <s v="mg/m3"/>
    <s v="N"/>
    <s v="N"/>
    <m/>
    <m/>
    <m/>
    <n v="155.45000000000002"/>
    <s v="NA"/>
    <n v="125"/>
    <m/>
    <m/>
    <m/>
    <x v="3"/>
    <x v="0"/>
    <m/>
    <m/>
    <x v="3"/>
  </r>
  <r>
    <n v="320"/>
    <m/>
    <s v="NTP_lungneo_noael_loael"/>
    <s v="10026-24-1"/>
    <m/>
    <x v="19"/>
    <m/>
    <x v="19"/>
    <s v="Cobalt sulfate heptahydrate"/>
    <s v="Micro"/>
    <s v="2 year"/>
    <s v="2 years"/>
    <s v="Lung"/>
    <s v="Neoplasia incidence"/>
    <x v="0"/>
    <s v="B6C3F1"/>
    <x v="1"/>
    <n v="1"/>
    <n v="3"/>
    <n v="0.57379000000000002"/>
    <n v="0.31090000000000001"/>
    <s v="mg/m3"/>
    <s v="N"/>
    <s v="N"/>
    <m/>
    <m/>
    <m/>
    <n v="167.26750000000001"/>
    <n v="1000"/>
    <n v="300"/>
    <m/>
    <m/>
    <m/>
    <x v="3"/>
    <x v="0"/>
    <m/>
    <m/>
    <x v="3"/>
  </r>
  <r>
    <n v="321"/>
    <m/>
    <s v="NTP_lungneo_noael_loael"/>
    <s v="10026-24-1"/>
    <m/>
    <x v="19"/>
    <m/>
    <x v="19"/>
    <s v="Cobalt sulfate heptahydrate"/>
    <s v="Micro"/>
    <s v="2 year"/>
    <s v="2 years"/>
    <s v="Lung"/>
    <s v="Neoplasia incidence"/>
    <x v="0"/>
    <s v="B6C3F1"/>
    <x v="0"/>
    <n v="0.3"/>
    <n v="1"/>
    <n v="0.753525"/>
    <n v="0.43531399999999998"/>
    <s v="mg/m3"/>
    <s v="N"/>
    <s v="N"/>
    <m/>
    <m/>
    <m/>
    <n v="173.83100000000002"/>
    <n v="300"/>
    <n v="100"/>
    <m/>
    <m/>
    <m/>
    <x v="3"/>
    <x v="0"/>
    <m/>
    <m/>
    <x v="3"/>
  </r>
  <r>
    <n v="322"/>
    <m/>
    <s v="NTP_lungneo_noael_loael"/>
    <s v="12035-72-2"/>
    <m/>
    <x v="19"/>
    <m/>
    <x v="20"/>
    <s v="Nickel subsulfide"/>
    <s v="Micro"/>
    <s v="2 year"/>
    <s v="2 years"/>
    <s v="Lung"/>
    <s v="Neoplasia incidence"/>
    <x v="1"/>
    <s v="F 344/N"/>
    <x v="0"/>
    <n v="0.15"/>
    <n v="1"/>
    <n v="0.77912400000000004"/>
    <n v="0.34766200000000003"/>
    <s v="mg/m3"/>
    <s v="N"/>
    <s v="N"/>
    <m/>
    <m/>
    <m/>
    <n v="217.65699999999998"/>
    <n v="150"/>
    <n v="100"/>
    <m/>
    <m/>
    <m/>
    <x v="3"/>
    <x v="0"/>
    <m/>
    <m/>
    <x v="3"/>
  </r>
  <r>
    <n v="323"/>
    <m/>
    <s v="NTP_lungneo_noael_loael"/>
    <s v="10026-24-1"/>
    <m/>
    <x v="19"/>
    <m/>
    <x v="19"/>
    <s v="Cobalt sulfate heptahydrate"/>
    <s v="Micro"/>
    <s v="2 year"/>
    <s v="2 years"/>
    <s v="Lung"/>
    <s v="Neoplasia incidence"/>
    <x v="1"/>
    <s v="F 344/N"/>
    <x v="1"/>
    <n v="1"/>
    <n v="3"/>
    <n v="2.65909"/>
    <n v="1.2152799999999999"/>
    <s v="mg/m3"/>
    <s v="N"/>
    <s v="N"/>
    <m/>
    <m/>
    <m/>
    <n v="607.64"/>
    <n v="1000"/>
    <n v="300"/>
    <m/>
    <m/>
    <m/>
    <x v="3"/>
    <x v="0"/>
    <m/>
    <m/>
    <x v="3"/>
  </r>
  <r>
    <n v="324"/>
    <m/>
    <s v="NTP_lungneo_noael_loael"/>
    <s v="1313-99-1"/>
    <m/>
    <x v="19"/>
    <s v="Y"/>
    <x v="20"/>
    <s v="Nickel (II) oxide"/>
    <s v="Micro"/>
    <s v="2 year"/>
    <s v="2 years"/>
    <s v="Lung"/>
    <s v="Neoplasia incidence"/>
    <x v="1"/>
    <s v="F 344/N"/>
    <x v="1"/>
    <n v="2.5"/>
    <m/>
    <n v="2.9112200000000001"/>
    <n v="1.4950600000000001"/>
    <s v="mg/m3"/>
    <s v="N"/>
    <s v="N"/>
    <m/>
    <m/>
    <m/>
    <n v="747.53"/>
    <n v="2500"/>
    <s v="NA"/>
    <m/>
    <m/>
    <m/>
    <x v="3"/>
    <x v="0"/>
    <m/>
    <m/>
    <x v="3"/>
  </r>
  <r>
    <n v="325"/>
    <s v="Y"/>
    <s v="NTP_lungneo_noael_loael"/>
    <s v="Nik95"/>
    <s v="https://doi.org/10.1006/faat.1995.1042"/>
    <x v="19"/>
    <s v="Y"/>
    <x v="4"/>
    <s v="CB_Elft12"/>
    <s v="Micro"/>
    <s v="2 year"/>
    <s v="2 years"/>
    <s v="Lung"/>
    <s v="Neoplasia incidence"/>
    <x v="1"/>
    <s v="F 344/N"/>
    <x v="0"/>
    <m/>
    <n v="2.5"/>
    <n v="3.2453500000000002"/>
    <n v="2.7275299999999998"/>
    <s v="mg/m3"/>
    <s v="N"/>
    <s v="N"/>
    <m/>
    <m/>
    <m/>
    <n v="1363.7649999999999"/>
    <s v="NA"/>
    <n v="250"/>
    <m/>
    <m/>
    <m/>
    <x v="3"/>
    <x v="0"/>
    <m/>
    <m/>
    <x v="3"/>
  </r>
  <r>
    <n v="326"/>
    <m/>
    <s v="NTP_lungneo_noael_loael"/>
    <s v="14807-96-6"/>
    <m/>
    <x v="19"/>
    <m/>
    <x v="26"/>
    <s v="Talc"/>
    <s v="Micro"/>
    <s v="2 year"/>
    <s v="2 years"/>
    <s v="Lung"/>
    <s v="Neoplasia incidence"/>
    <x v="1"/>
    <s v="F 344/N"/>
    <x v="0"/>
    <n v="6"/>
    <n v="18"/>
    <n v="15.158300000000001"/>
    <n v="10.478400000000001"/>
    <s v="mg/m3"/>
    <s v="N"/>
    <s v="N"/>
    <m/>
    <m/>
    <m/>
    <n v="4637.97"/>
    <n v="6000"/>
    <n v="1800"/>
    <m/>
    <m/>
    <m/>
    <x v="3"/>
    <x v="0"/>
    <m/>
    <m/>
    <x v="3"/>
  </r>
  <r>
    <n v="327"/>
    <m/>
    <s v="NTP_lungneo_noael_loael"/>
    <s v="1309-64-4"/>
    <m/>
    <x v="19"/>
    <m/>
    <x v="22"/>
    <s v="Antimony trioxide"/>
    <s v="Micro"/>
    <s v="2 year"/>
    <s v="2 years"/>
    <s v="Lung"/>
    <s v="Neoplasia incidence"/>
    <x v="1"/>
    <s v="Wistar Han"/>
    <x v="0"/>
    <n v="3"/>
    <n v="10"/>
    <n v="15.2881"/>
    <n v="9.2759400000000003"/>
    <s v="mg/m3"/>
    <s v="N"/>
    <s v="N"/>
    <m/>
    <m/>
    <m/>
    <n v="5239.2000000000007"/>
    <n v="3000"/>
    <n v="1000"/>
    <m/>
    <m/>
    <m/>
    <x v="3"/>
    <x v="0"/>
    <m/>
    <m/>
    <x v="3"/>
  </r>
  <r>
    <n v="328"/>
    <m/>
    <s v="NTP_lungneo_noael_loael"/>
    <s v="1309-64-4"/>
    <m/>
    <x v="19"/>
    <m/>
    <x v="22"/>
    <s v="Antimony trioxide"/>
    <s v="Micro"/>
    <s v="2 year"/>
    <s v="2 years"/>
    <s v="Lung"/>
    <s v="Neoplasia incidence"/>
    <x v="1"/>
    <s v="Wistar Han"/>
    <x v="1"/>
    <n v="30"/>
    <m/>
    <n v="25.9025"/>
    <n v="11.146000000000001"/>
    <s v="mg/m3"/>
    <s v="N"/>
    <s v="N"/>
    <m/>
    <m/>
    <m/>
    <n v="5573"/>
    <n v="30000"/>
    <s v="NA"/>
    <m/>
    <m/>
    <m/>
    <x v="3"/>
    <x v="0"/>
    <m/>
    <m/>
    <x v="3"/>
  </r>
  <r>
    <n v="329"/>
    <m/>
    <s v="NTP_lungneo_noael_loael"/>
    <s v="1313-27-5"/>
    <m/>
    <x v="19"/>
    <m/>
    <x v="23"/>
    <s v="Molybdenum trioxide"/>
    <s v="Micro"/>
    <s v="2 year"/>
    <s v="2 years"/>
    <s v="Lung"/>
    <s v="Neoplasia incidence"/>
    <x v="0"/>
    <s v="B6C3F1"/>
    <x v="0"/>
    <n v="30"/>
    <n v="100"/>
    <n v="37.483499999999999"/>
    <n v="22.706399999999999"/>
    <s v="mg/m3"/>
    <s v="N"/>
    <s v="N"/>
    <m/>
    <m/>
    <m/>
    <n v="11353.199999999999"/>
    <n v="30000"/>
    <n v="10000"/>
    <m/>
    <m/>
    <m/>
    <x v="3"/>
    <x v="0"/>
    <m/>
    <m/>
    <x v="3"/>
  </r>
  <r>
    <n v="330"/>
    <m/>
    <s v="NTP_lungneo_noael_loael"/>
    <s v="Lee85"/>
    <m/>
    <x v="19"/>
    <m/>
    <x v="0"/>
    <s v="TiO2"/>
    <s v="Micro"/>
    <s v="2 year"/>
    <s v="2 years"/>
    <s v="Lung"/>
    <s v="Neoplasia incidence"/>
    <x v="1"/>
    <s v="SD"/>
    <x v="0"/>
    <m/>
    <n v="10"/>
    <n v="199.333"/>
    <n v="153.74100000000001"/>
    <s v="mg/m3"/>
    <s v="N"/>
    <s v="N"/>
    <m/>
    <m/>
    <m/>
    <n v="76870.5"/>
    <s v="NA"/>
    <n v="1000"/>
    <m/>
    <m/>
    <m/>
    <x v="1"/>
    <x v="0"/>
    <m/>
    <m/>
    <x v="3"/>
  </r>
  <r>
    <n v="331"/>
    <m/>
    <s v="NTP_lungneo_noael_loael"/>
    <s v="Lee85"/>
    <m/>
    <x v="19"/>
    <m/>
    <x v="0"/>
    <s v="TiO2"/>
    <s v="Micro"/>
    <s v="2 year"/>
    <s v="2 years"/>
    <s v="Lung"/>
    <s v="Neoplasia incidence"/>
    <x v="1"/>
    <s v="SD"/>
    <x v="1"/>
    <n v="50"/>
    <n v="250"/>
    <n v="225.72499999999999"/>
    <n v="159.39400000000001"/>
    <s v="mg/m3"/>
    <s v="N"/>
    <s v="N"/>
    <m/>
    <m/>
    <m/>
    <n v="79697"/>
    <n v="50000"/>
    <n v="25000"/>
    <m/>
    <m/>
    <m/>
    <x v="1"/>
    <x v="0"/>
    <m/>
    <m/>
    <x v="3"/>
  </r>
  <r>
    <n v="332"/>
    <s v="Y"/>
    <s v="NTP_lungneo_noael_loael"/>
    <s v="10026-24-1"/>
    <m/>
    <x v="19"/>
    <m/>
    <x v="39"/>
    <s v="Cobalt sulfate heptahydrate"/>
    <s v="Micro"/>
    <s v="2 year"/>
    <s v="2 years"/>
    <s v="Lung"/>
    <s v="Neoplasia incidence"/>
    <x v="1"/>
    <s v="F 344/N"/>
    <x v="0"/>
    <n v="0.3"/>
    <n v="1"/>
    <s v="NA"/>
    <s v="NA"/>
    <s v="mg/m3"/>
    <s v="N"/>
    <s v="N"/>
    <m/>
    <m/>
    <m/>
    <s v="NA"/>
    <n v="300"/>
    <n v="100"/>
    <m/>
    <m/>
    <m/>
    <x v="3"/>
    <x v="0"/>
    <m/>
    <s v="Excluded because a BMDL is required for an OEB"/>
    <x v="3"/>
  </r>
  <r>
    <n v="333"/>
    <s v="Y"/>
    <s v="NTP_lungneo_noael_loael"/>
    <s v="12035-72-2"/>
    <m/>
    <x v="19"/>
    <m/>
    <x v="40"/>
    <s v="Nickel subsulfide"/>
    <s v="Micro"/>
    <s v="2 year"/>
    <s v="2 years"/>
    <s v="Lung"/>
    <s v="Neoplasia incidence"/>
    <x v="1"/>
    <s v="F 344/N"/>
    <x v="1"/>
    <m/>
    <n v="0.15"/>
    <s v="NA"/>
    <s v="NA"/>
    <s v="mg/m3"/>
    <s v="N"/>
    <s v="N"/>
    <m/>
    <m/>
    <m/>
    <s v="NA"/>
    <s v="NA"/>
    <n v="15"/>
    <m/>
    <m/>
    <m/>
    <x v="4"/>
    <x v="0"/>
    <m/>
    <s v="Excluded because a BMDL is required for an OEB"/>
    <x v="3"/>
  </r>
  <r>
    <n v="334"/>
    <s v="Y"/>
    <s v="NTP_lungneo_noael_loael"/>
    <s v="1309-64-4"/>
    <m/>
    <x v="19"/>
    <m/>
    <x v="41"/>
    <s v="Antimony trioxide"/>
    <s v="Micro"/>
    <s v="2 year"/>
    <s v="2 years"/>
    <s v="Lung"/>
    <s v="Neoplasia incidence"/>
    <x v="0"/>
    <s v="B6C3F1"/>
    <x v="1"/>
    <m/>
    <n v="3"/>
    <s v="NA"/>
    <s v="NA"/>
    <s v="mg/m3"/>
    <s v="N"/>
    <s v="N"/>
    <m/>
    <m/>
    <m/>
    <s v="NA"/>
    <s v="NA"/>
    <n v="300"/>
    <m/>
    <m/>
    <m/>
    <x v="3"/>
    <x v="0"/>
    <m/>
    <s v="Excluded because a BMDL is required for an OEB"/>
    <x v="3"/>
  </r>
  <r>
    <n v="335"/>
    <s v="Y"/>
    <s v="NTP_lungneo_noael_loael"/>
    <s v="1313-99-1"/>
    <m/>
    <x v="19"/>
    <s v="Y"/>
    <x v="42"/>
    <s v="Nickel (II) oxide"/>
    <s v="Micro"/>
    <s v="2 year"/>
    <s v="2 years"/>
    <s v="Lung"/>
    <s v="Neoplasia incidence"/>
    <x v="1"/>
    <s v="F 344/N"/>
    <x v="0"/>
    <n v="2.5"/>
    <m/>
    <s v="NA"/>
    <s v="NA"/>
    <s v="mg/m3"/>
    <s v="N"/>
    <s v="N"/>
    <m/>
    <m/>
    <m/>
    <s v="NA"/>
    <n v="2500"/>
    <s v="NA"/>
    <m/>
    <m/>
    <m/>
    <x v="1"/>
    <x v="0"/>
    <m/>
    <s v="Excluded because a BMDL is required for an OEB"/>
    <x v="3"/>
  </r>
  <r>
    <n v="336"/>
    <s v="Y"/>
    <s v="NTP_lungneo_noael_loael"/>
    <s v="1314-62-1"/>
    <m/>
    <x v="19"/>
    <m/>
    <x v="24"/>
    <s v="Vanadium pentoxide"/>
    <s v="Micro"/>
    <s v="2 year"/>
    <s v="2 years"/>
    <s v="Lung"/>
    <s v="Neoplasia incidence"/>
    <x v="0"/>
    <s v="B6C3F1"/>
    <x v="0"/>
    <m/>
    <n v="1"/>
    <s v="NA"/>
    <s v="NA"/>
    <s v="mg/m3"/>
    <s v="N"/>
    <s v="N"/>
    <m/>
    <m/>
    <m/>
    <s v="NA"/>
    <s v="NA"/>
    <n v="100"/>
    <m/>
    <m/>
    <m/>
    <x v="3"/>
    <x v="0"/>
    <m/>
    <s v="Excluded because a BMDL is required for an OEB"/>
    <x v="3"/>
  </r>
  <r>
    <n v="337"/>
    <s v="Y"/>
    <s v="NTP_lungneo_noael_loael"/>
    <s v="22398-80-7"/>
    <m/>
    <x v="19"/>
    <m/>
    <x v="27"/>
    <s v="Indium phosphide"/>
    <s v="Micro"/>
    <s v="2 year"/>
    <s v="2 years"/>
    <s v="Lung"/>
    <s v="Neoplasia incidence"/>
    <x v="1"/>
    <s v="F 344/N"/>
    <x v="0"/>
    <m/>
    <n v="0.03"/>
    <s v="NA"/>
    <s v="NA"/>
    <s v="mg/m3"/>
    <s v="N"/>
    <s v="N"/>
    <m/>
    <m/>
    <m/>
    <s v="NA"/>
    <s v="NA"/>
    <n v="3"/>
    <m/>
    <m/>
    <m/>
    <x v="4"/>
    <x v="0"/>
    <m/>
    <s v="Excluded because a BMDL is required for an OEB"/>
    <x v="3"/>
  </r>
  <r>
    <n v="338"/>
    <s v="Y"/>
    <s v="NTP_lungneo_noael_loael"/>
    <s v="Hein95"/>
    <m/>
    <x v="19"/>
    <m/>
    <x v="0"/>
    <s v="TiO2_P25"/>
    <s v="Micro"/>
    <s v="2 year"/>
    <s v="2 years"/>
    <s v="Lung"/>
    <s v="Neoplasia incidence"/>
    <x v="1"/>
    <s v="Wistar"/>
    <x v="0"/>
    <m/>
    <n v="9.3000000000000007"/>
    <s v="NA"/>
    <s v="NA"/>
    <s v="mg/m3"/>
    <s v="N"/>
    <s v="N"/>
    <m/>
    <m/>
    <m/>
    <s v="NA"/>
    <s v="NA"/>
    <n v="930"/>
    <m/>
    <m/>
    <m/>
    <x v="1"/>
    <x v="0"/>
    <m/>
    <s v="Excluded because a BMDL is required for an OEB"/>
    <x v="3"/>
  </r>
  <r>
    <n v="339"/>
    <s v="Y"/>
    <s v="NTP_lungneo_noael_loael"/>
    <s v="Hein95"/>
    <m/>
    <x v="19"/>
    <m/>
    <x v="4"/>
    <s v="CB_P90"/>
    <s v="Micro"/>
    <s v="2 year"/>
    <s v="2 years"/>
    <s v="Lung"/>
    <s v="Neoplasia incidence"/>
    <x v="1"/>
    <s v="Wistar"/>
    <x v="0"/>
    <m/>
    <n v="11.4"/>
    <s v="NA"/>
    <s v="NA"/>
    <s v="mg/m3"/>
    <s v="N"/>
    <s v="N"/>
    <m/>
    <m/>
    <m/>
    <s v="NA"/>
    <s v="NA"/>
    <n v="1140.0000000000002"/>
    <m/>
    <m/>
    <m/>
    <x v="1"/>
    <x v="0"/>
    <m/>
    <s v="Excluded because a BMDL is required for an OEB"/>
    <x v="3"/>
  </r>
  <r>
    <n v="340"/>
    <s v="Y"/>
    <s v="NTP_lungneo_noael_loael"/>
    <s v="22398-80-7"/>
    <m/>
    <x v="19"/>
    <m/>
    <x v="27"/>
    <s v="Indium phosphide"/>
    <s v="Micro"/>
    <s v="3 month"/>
    <s v="3 months"/>
    <s v="Lung"/>
    <s v="Neoplasia incidence"/>
    <x v="0"/>
    <s v="B6C3F1"/>
    <x v="0"/>
    <m/>
    <n v="0.03"/>
    <s v="NA"/>
    <s v="NA"/>
    <s v="mg/m3"/>
    <s v="N"/>
    <s v="N"/>
    <m/>
    <m/>
    <m/>
    <s v="NA"/>
    <s v="NA"/>
    <n v="3"/>
    <m/>
    <m/>
    <m/>
    <x v="4"/>
    <x v="0"/>
    <m/>
    <s v="Excluded because duration is &lt;2yr and endpoint is neoplasia"/>
    <x v="3"/>
  </r>
  <r>
    <n v="341"/>
    <s v="Y"/>
    <s v="NTP_lungneo_noael_loael"/>
    <s v="1309-64-4"/>
    <m/>
    <x v="19"/>
    <m/>
    <x v="41"/>
    <s v="Antimony trioxide"/>
    <s v="Micro"/>
    <s v="2 week"/>
    <s v="2 weeks"/>
    <s v="Lung"/>
    <s v="Neoplasia incidence"/>
    <x v="0"/>
    <s v="B6C3F1"/>
    <x v="0"/>
    <n v="60"/>
    <m/>
    <m/>
    <m/>
    <s v="mg/m3"/>
    <s v="Y"/>
    <s v="Y"/>
    <m/>
    <m/>
    <m/>
    <s v="NA"/>
    <n v="20000"/>
    <s v="NA"/>
    <m/>
    <m/>
    <m/>
    <x v="2"/>
    <x v="1"/>
    <m/>
    <s v="Excluded because duration is &lt;2yr and endpoint is neoplasia"/>
    <x v="3"/>
  </r>
  <r>
    <n v="342"/>
    <s v="Y"/>
    <s v="NTP_lungneo_noael_loael"/>
    <s v="1309-64-4"/>
    <m/>
    <x v="19"/>
    <m/>
    <x v="41"/>
    <s v="Antimony trioxide"/>
    <s v="Micro"/>
    <s v="2 week"/>
    <s v="2 weeks"/>
    <s v="Lung"/>
    <s v="Neoplasia incidence"/>
    <x v="0"/>
    <s v="B6C3F1"/>
    <x v="1"/>
    <n v="60"/>
    <m/>
    <m/>
    <m/>
    <s v="mg/m3"/>
    <s v="Y"/>
    <s v="Y"/>
    <m/>
    <m/>
    <m/>
    <s v="NA"/>
    <n v="20000"/>
    <s v="NA"/>
    <m/>
    <m/>
    <m/>
    <x v="2"/>
    <x v="1"/>
    <m/>
    <s v="Excluded because duration is &lt;2yr and endpoint is neoplasia"/>
    <x v="3"/>
  </r>
  <r>
    <n v="343"/>
    <s v="Y"/>
    <s v="NTP_lungneo_noael_loael"/>
    <s v="1309-64-4"/>
    <m/>
    <x v="19"/>
    <m/>
    <x v="41"/>
    <s v="Antimony trioxide"/>
    <s v="Micro"/>
    <s v="2 week"/>
    <s v="2 weeks"/>
    <s v="Lung"/>
    <s v="Neoplasia incidence"/>
    <x v="1"/>
    <s v="Wistar Han"/>
    <x v="0"/>
    <n v="60"/>
    <m/>
    <m/>
    <m/>
    <s v="mg/m3"/>
    <s v="Y"/>
    <s v="Y"/>
    <m/>
    <m/>
    <m/>
    <s v="NA"/>
    <n v="20000"/>
    <s v="NA"/>
    <m/>
    <m/>
    <m/>
    <x v="2"/>
    <x v="1"/>
    <m/>
    <s v="Excluded because duration is &lt;2yr and endpoint is neoplasia"/>
    <x v="3"/>
  </r>
  <r>
    <n v="344"/>
    <s v="Y"/>
    <s v="NTP_lungneo_noael_loael"/>
    <s v="1309-64-4"/>
    <m/>
    <x v="19"/>
    <m/>
    <x v="41"/>
    <s v="Antimony trioxide"/>
    <s v="Micro"/>
    <s v="2 week"/>
    <s v="2 weeks"/>
    <s v="Lung"/>
    <s v="Neoplasia incidence"/>
    <x v="1"/>
    <s v="Wistar Han"/>
    <x v="1"/>
    <n v="60"/>
    <m/>
    <m/>
    <m/>
    <s v="mg/m3"/>
    <s v="Y"/>
    <s v="Y"/>
    <m/>
    <m/>
    <m/>
    <s v="NA"/>
    <n v="20000"/>
    <s v="NA"/>
    <m/>
    <m/>
    <m/>
    <x v="2"/>
    <x v="1"/>
    <m/>
    <s v="Excluded because duration is &lt;2yr and endpoint is neoplasia"/>
    <x v="3"/>
  </r>
  <r>
    <n v="345"/>
    <s v="Y"/>
    <s v="NTP_lungneo_noael_loael"/>
    <s v="7440-48-4"/>
    <m/>
    <x v="19"/>
    <m/>
    <x v="19"/>
    <s v="Cobalt"/>
    <s v="Micro"/>
    <s v="2 week"/>
    <s v="2 weeks"/>
    <s v="Lung"/>
    <s v="Neoplasia incidence"/>
    <x v="0"/>
    <s v="B6C3F1"/>
    <x v="1"/>
    <n v="40"/>
    <m/>
    <m/>
    <m/>
    <s v="mg/m3"/>
    <s v="Y"/>
    <s v="Y"/>
    <m/>
    <m/>
    <m/>
    <s v="NA"/>
    <n v="13333.333333333334"/>
    <s v="NA"/>
    <m/>
    <m/>
    <m/>
    <x v="2"/>
    <x v="1"/>
    <m/>
    <s v="Excluded because duration is &lt;2yr and endpoint is neoplasia"/>
    <x v="3"/>
  </r>
  <r>
    <n v="346"/>
    <s v="Y"/>
    <s v="NTP_lungneo_noael_loael"/>
    <s v="7440-48-4"/>
    <m/>
    <x v="19"/>
    <m/>
    <x v="19"/>
    <s v="Cobalt"/>
    <s v="Micro"/>
    <s v="2 week"/>
    <s v="2 weeks"/>
    <s v="Lung"/>
    <s v="Neoplasia incidence"/>
    <x v="1"/>
    <s v="F 344/N"/>
    <x v="0"/>
    <n v="40"/>
    <m/>
    <m/>
    <m/>
    <s v="mg/m3"/>
    <s v="Y"/>
    <s v="Y"/>
    <m/>
    <m/>
    <m/>
    <s v="NA"/>
    <n v="13333.333333333334"/>
    <s v="NA"/>
    <m/>
    <m/>
    <m/>
    <x v="2"/>
    <x v="1"/>
    <m/>
    <s v="Excluded because duration is &lt;2yr and endpoint is neoplasia"/>
    <x v="3"/>
  </r>
  <r>
    <n v="347"/>
    <s v="Y"/>
    <s v="NTP_lungneo_noael_loael"/>
    <s v="7440-48-4"/>
    <m/>
    <x v="19"/>
    <m/>
    <x v="19"/>
    <s v="Cobalt"/>
    <s v="Micro"/>
    <s v="2 week"/>
    <s v="2 weeks"/>
    <s v="Lung"/>
    <s v="Neoplasia incidence"/>
    <x v="1"/>
    <s v="F 344/N"/>
    <x v="1"/>
    <n v="40"/>
    <m/>
    <m/>
    <m/>
    <s v="mg/m3"/>
    <s v="Y"/>
    <s v="Y"/>
    <m/>
    <m/>
    <m/>
    <s v="NA"/>
    <n v="13333.333333333334"/>
    <s v="NA"/>
    <m/>
    <m/>
    <m/>
    <x v="2"/>
    <x v="1"/>
    <m/>
    <s v="Excluded because duration is &lt;2yr and endpoint is neoplasia"/>
    <x v="3"/>
  </r>
  <r>
    <n v="348"/>
    <s v="Y"/>
    <s v="NTP_lungneo_noael_loael"/>
    <s v="7440-48-4"/>
    <m/>
    <x v="19"/>
    <m/>
    <x v="19"/>
    <s v="Cobalt"/>
    <s v="Micro"/>
    <s v="2 week"/>
    <s v="2 weeks"/>
    <s v="Lung"/>
    <s v="Neoplasia incidence"/>
    <x v="0"/>
    <s v="B6C3F1"/>
    <x v="0"/>
    <n v="10"/>
    <m/>
    <m/>
    <m/>
    <s v="mg/m3"/>
    <s v="Y"/>
    <s v="Y"/>
    <m/>
    <m/>
    <m/>
    <s v="NA"/>
    <n v="3333.3333333333335"/>
    <s v="NA"/>
    <m/>
    <m/>
    <m/>
    <x v="2"/>
    <x v="1"/>
    <m/>
    <s v="Excluded because duration is &lt;2yr and endpoint is neoplasia"/>
    <x v="3"/>
  </r>
  <r>
    <n v="349"/>
    <s v="Y"/>
    <s v="NTP_lungneo_noael_loael"/>
    <s v="BLASTINGSAND"/>
    <m/>
    <x v="19"/>
    <m/>
    <x v="31"/>
    <s v="Abrasive Blasting Agents: Blasting Sand"/>
    <s v="Micro"/>
    <s v="2 week"/>
    <s v="2 weeks"/>
    <s v="Lung"/>
    <s v="Neoplasia incidence"/>
    <x v="1"/>
    <s v="HSD"/>
    <x v="1"/>
    <m/>
    <n v="15"/>
    <m/>
    <m/>
    <s v="mg/m3"/>
    <s v="Y"/>
    <s v="Y"/>
    <m/>
    <m/>
    <m/>
    <s v="NA"/>
    <s v="NA"/>
    <n v="500"/>
    <m/>
    <m/>
    <m/>
    <x v="2"/>
    <x v="1"/>
    <m/>
    <s v="Excluded because duration is &lt;2yr and endpoint is neoplasia"/>
    <x v="3"/>
  </r>
  <r>
    <n v="350"/>
    <s v="Y"/>
    <s v="NTP_lungneo_noael_loael"/>
    <s v="CRUSHEDGLASS"/>
    <m/>
    <x v="19"/>
    <m/>
    <x v="38"/>
    <s v="NA"/>
    <s v="Micro"/>
    <s v="2 week"/>
    <s v="2 weeks"/>
    <s v="Lung"/>
    <s v="Neoplasia incidence"/>
    <x v="1"/>
    <s v="F344/N Tac"/>
    <x v="1"/>
    <m/>
    <n v="3"/>
    <m/>
    <m/>
    <s v="mg/m3"/>
    <s v="Y"/>
    <s v="Y"/>
    <m/>
    <m/>
    <m/>
    <s v="NA"/>
    <s v="NA"/>
    <n v="99.999999999999986"/>
    <m/>
    <m/>
    <m/>
    <x v="2"/>
    <x v="1"/>
    <m/>
    <s v="Excluded because duration is &lt;2yr and endpoint is neoplasia"/>
    <x v="3"/>
  </r>
  <r>
    <n v="351"/>
    <s v="Y"/>
    <s v="NTP_lungneo_noael_loael"/>
    <s v="GARNET"/>
    <m/>
    <x v="19"/>
    <m/>
    <x v="34"/>
    <s v="Abrasive blasting agents (garnet)"/>
    <s v="Micro"/>
    <s v="2 week"/>
    <s v="2 weeks"/>
    <s v="Lung"/>
    <s v="Neoplasia incidence"/>
    <x v="1"/>
    <s v="F 344/N"/>
    <x v="1"/>
    <m/>
    <n v="3"/>
    <m/>
    <m/>
    <s v="mg/m3"/>
    <s v="Y"/>
    <s v="Y"/>
    <m/>
    <m/>
    <m/>
    <s v="NA"/>
    <s v="NA"/>
    <n v="99.999999999999986"/>
    <m/>
    <m/>
    <m/>
    <x v="2"/>
    <x v="1"/>
    <m/>
    <s v="Excluded because duration is &lt;2yr and endpoint is neoplasia"/>
    <x v="3"/>
  </r>
  <r>
    <n v="352"/>
    <s v="Y"/>
    <s v="NTP_lungneo_noael_loael"/>
    <s v="HEMATITESPEC"/>
    <m/>
    <x v="19"/>
    <m/>
    <x v="35"/>
    <s v="Abrasive Blasting Agents: Specular Hematite"/>
    <s v="Micro"/>
    <s v="2 week"/>
    <s v="2 weeks"/>
    <s v="Lung"/>
    <s v="Neoplasia incidence"/>
    <x v="1"/>
    <s v="Harlan Sprague Dawley"/>
    <x v="1"/>
    <m/>
    <n v="15"/>
    <m/>
    <m/>
    <s v="mg/m3"/>
    <s v="Y"/>
    <s v="Y"/>
    <m/>
    <m/>
    <m/>
    <s v="NA"/>
    <s v="NA"/>
    <n v="500"/>
    <m/>
    <m/>
    <m/>
    <x v="2"/>
    <x v="1"/>
    <m/>
    <s v="Excluded because duration is &lt;2yr and endpoint is neoplasia"/>
    <x v="3"/>
  </r>
  <r>
    <n v="353"/>
    <s v="Y"/>
    <s v="NTP_lungneo_noael_loael"/>
    <s v="10101-97-0"/>
    <m/>
    <x v="19"/>
    <m/>
    <x v="43"/>
    <s v="Nickel sulfate hexahydrate"/>
    <s v="Micro"/>
    <s v="2 year"/>
    <s v="2 years"/>
    <s v="Lung"/>
    <s v="Neoplasia incidence"/>
    <x v="0"/>
    <s v="B6C3F1"/>
    <x v="1"/>
    <n v="1"/>
    <m/>
    <m/>
    <m/>
    <s v="mg/m3"/>
    <s v="N"/>
    <s v="N"/>
    <m/>
    <m/>
    <m/>
    <s v="NA"/>
    <n v="1000"/>
    <s v="NA"/>
    <m/>
    <m/>
    <m/>
    <x v="1"/>
    <x v="0"/>
    <m/>
    <s v="Excluded because a BMDL is required for an OEB"/>
    <x v="3"/>
  </r>
  <r>
    <n v="354"/>
    <s v="Y"/>
    <s v="NTP_lungneo_noael_loael"/>
    <s v="10101-97-0"/>
    <m/>
    <x v="19"/>
    <m/>
    <x v="43"/>
    <s v="Nickel sulfate hexahydrate"/>
    <s v="Micro"/>
    <s v="2 year"/>
    <s v="2 years"/>
    <s v="Lung"/>
    <s v="Neoplasia incidence"/>
    <x v="0"/>
    <s v="B6C3F1"/>
    <x v="0"/>
    <n v="1"/>
    <m/>
    <m/>
    <m/>
    <s v="mg/m3"/>
    <s v="N"/>
    <s v="N"/>
    <m/>
    <m/>
    <m/>
    <s v="NA"/>
    <n v="1000"/>
    <s v="NA"/>
    <m/>
    <m/>
    <m/>
    <x v="1"/>
    <x v="0"/>
    <m/>
    <s v="Excluded because a BMDL is required for an OEB"/>
    <x v="3"/>
  </r>
  <r>
    <n v="355"/>
    <s v="Y"/>
    <s v="NTP_lungneo_noael_loael"/>
    <s v="10101-97-0"/>
    <m/>
    <x v="19"/>
    <m/>
    <x v="43"/>
    <s v="Nickel sulfate hexahydrate"/>
    <s v="Micro"/>
    <s v="2 year"/>
    <s v="2 years"/>
    <s v="Lung"/>
    <s v="Neoplasia incidence"/>
    <x v="1"/>
    <s v="F 344/N"/>
    <x v="0"/>
    <n v="0.5"/>
    <m/>
    <m/>
    <m/>
    <s v="mg/m3"/>
    <s v="N"/>
    <s v="N"/>
    <m/>
    <m/>
    <m/>
    <s v="NA"/>
    <n v="500"/>
    <s v="NA"/>
    <m/>
    <m/>
    <m/>
    <x v="1"/>
    <x v="0"/>
    <m/>
    <s v="Excluded because a BMDL is required for an OEB"/>
    <x v="3"/>
  </r>
  <r>
    <n v="356"/>
    <s v="Y"/>
    <s v="NTP_lungneo_noael_loael"/>
    <s v="10101-97-0"/>
    <m/>
    <x v="19"/>
    <m/>
    <x v="43"/>
    <s v="Nickel sulfate hexahydrate"/>
    <s v="Micro"/>
    <s v="2 year"/>
    <s v="2 years"/>
    <s v="Lung"/>
    <s v="Neoplasia incidence"/>
    <x v="1"/>
    <s v="F 344/N"/>
    <x v="1"/>
    <n v="0.5"/>
    <m/>
    <m/>
    <m/>
    <s v="mg/m3"/>
    <s v="N"/>
    <s v="N"/>
    <m/>
    <m/>
    <m/>
    <s v="NA"/>
    <n v="500"/>
    <s v="NA"/>
    <m/>
    <m/>
    <m/>
    <x v="1"/>
    <x v="0"/>
    <m/>
    <s v="Excluded because a BMDL is required for an OEB"/>
    <x v="3"/>
  </r>
  <r>
    <n v="357"/>
    <s v="Y"/>
    <s v="NTP_lungneo_noael_loael"/>
    <s v="12035-72-2"/>
    <m/>
    <x v="19"/>
    <m/>
    <x v="40"/>
    <s v="Nickel subsulfide"/>
    <s v="Micro"/>
    <s v="2 year"/>
    <s v="2 years"/>
    <s v="Lung"/>
    <s v="Neoplasia incidence"/>
    <x v="0"/>
    <s v="B6C3F1"/>
    <x v="0"/>
    <n v="1.2"/>
    <m/>
    <m/>
    <m/>
    <s v="mg/m3"/>
    <s v="N"/>
    <s v="N"/>
    <m/>
    <m/>
    <m/>
    <s v="NA"/>
    <n v="1200"/>
    <s v="NA"/>
    <m/>
    <m/>
    <m/>
    <x v="1"/>
    <x v="0"/>
    <m/>
    <s v="Excluded because a BMDL is required for an OEB"/>
    <x v="3"/>
  </r>
  <r>
    <n v="358"/>
    <s v="Y"/>
    <s v="NTP_lungneo_noael_loael"/>
    <s v="12035-72-2"/>
    <m/>
    <x v="19"/>
    <m/>
    <x v="40"/>
    <s v="Nickel subsulfide"/>
    <s v="Micro"/>
    <s v="2 year"/>
    <s v="2 years"/>
    <s v="Lung"/>
    <s v="Neoplasia incidence"/>
    <x v="0"/>
    <s v="B6C3F1"/>
    <x v="1"/>
    <n v="1.2"/>
    <m/>
    <m/>
    <m/>
    <s v="mg/m3"/>
    <s v="N"/>
    <s v="N"/>
    <m/>
    <m/>
    <m/>
    <s v="NA"/>
    <n v="1200"/>
    <s v="NA"/>
    <m/>
    <m/>
    <m/>
    <x v="1"/>
    <x v="0"/>
    <m/>
    <s v="Excluded because a BMDL is required for an OEB"/>
    <x v="3"/>
  </r>
  <r>
    <n v="359"/>
    <s v="Y"/>
    <s v="NTP_lungneo_noael_loael"/>
    <s v="1303-00-0"/>
    <m/>
    <x v="19"/>
    <m/>
    <x v="44"/>
    <s v="Gallium arsenide"/>
    <s v="Micro"/>
    <s v="2 year"/>
    <s v="2 years"/>
    <s v="Lung"/>
    <s v="Neoplasia incidence"/>
    <x v="0"/>
    <s v="B6C3F1"/>
    <x v="0"/>
    <n v="1"/>
    <m/>
    <m/>
    <m/>
    <s v="mg/m3"/>
    <s v="N"/>
    <s v="N"/>
    <m/>
    <m/>
    <m/>
    <s v="NA"/>
    <n v="1000"/>
    <s v="NA"/>
    <m/>
    <m/>
    <m/>
    <x v="1"/>
    <x v="0"/>
    <m/>
    <s v="Excluded because a BMDL is required for an OEB"/>
    <x v="3"/>
  </r>
  <r>
    <n v="360"/>
    <s v="Y"/>
    <s v="NTP_lungneo_noael_loael"/>
    <s v="1303-00-0"/>
    <m/>
    <x v="19"/>
    <m/>
    <x v="44"/>
    <s v="Gallium arsenide"/>
    <s v="Micro"/>
    <s v="2 year"/>
    <s v="2 years"/>
    <s v="Lung"/>
    <s v="Neoplasia incidence"/>
    <x v="0"/>
    <s v="B6C3F1"/>
    <x v="1"/>
    <n v="1"/>
    <m/>
    <m/>
    <m/>
    <s v="mg/m3"/>
    <s v="N"/>
    <s v="N"/>
    <m/>
    <m/>
    <m/>
    <s v="NA"/>
    <n v="1000"/>
    <s v="NA"/>
    <m/>
    <m/>
    <m/>
    <x v="1"/>
    <x v="0"/>
    <m/>
    <s v="Excluded because a BMDL is required for an OEB"/>
    <x v="3"/>
  </r>
  <r>
    <n v="361"/>
    <s v="Y"/>
    <s v="NTP_lungneo_noael_loael"/>
    <s v="1303-00-0"/>
    <m/>
    <x v="19"/>
    <m/>
    <x v="44"/>
    <s v="Gallium arsenide"/>
    <s v="Micro"/>
    <s v="2 year"/>
    <s v="2 years"/>
    <s v="Lung"/>
    <s v="Neoplasia incidence"/>
    <x v="1"/>
    <s v="F 344/N"/>
    <x v="1"/>
    <n v="1"/>
    <m/>
    <m/>
    <m/>
    <s v="mg/m3"/>
    <s v="N"/>
    <s v="N"/>
    <m/>
    <m/>
    <m/>
    <s v="NA"/>
    <n v="1000"/>
    <s v="NA"/>
    <m/>
    <m/>
    <m/>
    <x v="1"/>
    <x v="0"/>
    <m/>
    <s v="Excluded because a BMDL is required for an OEB"/>
    <x v="3"/>
  </r>
  <r>
    <n v="362"/>
    <s v="Y"/>
    <s v="NTP_lungneo_noael_loael"/>
    <s v="1309-64-4"/>
    <m/>
    <x v="19"/>
    <m/>
    <x v="41"/>
    <s v="Antimony trioxide"/>
    <s v="Micro"/>
    <s v="2 year"/>
    <s v="2 years"/>
    <s v="Lung"/>
    <s v="Neoplasia incidence"/>
    <x v="0"/>
    <s v="B6C3F1"/>
    <x v="0"/>
    <m/>
    <n v="3"/>
    <m/>
    <m/>
    <s v="mg/m3"/>
    <s v="N"/>
    <s v="N"/>
    <m/>
    <m/>
    <m/>
    <s v="NA"/>
    <s v="NA"/>
    <n v="300"/>
    <m/>
    <m/>
    <m/>
    <x v="3"/>
    <x v="0"/>
    <m/>
    <s v="Excluded because a BMDL is required for an OEB"/>
    <x v="3"/>
  </r>
  <r>
    <n v="363"/>
    <s v="Y"/>
    <s v="NTP_lungneo_noael_loael"/>
    <s v="1313-27-5"/>
    <m/>
    <x v="19"/>
    <m/>
    <x v="45"/>
    <s v="Molybdenum trioxide"/>
    <s v="Micro"/>
    <s v="2 year"/>
    <s v="2 years"/>
    <s v="Lung"/>
    <s v="Neoplasia incidence"/>
    <x v="0"/>
    <s v="B6C3F1"/>
    <x v="1"/>
    <m/>
    <n v="10"/>
    <m/>
    <m/>
    <s v="mg/m3"/>
    <s v="N"/>
    <s v="N"/>
    <m/>
    <m/>
    <m/>
    <s v="NA"/>
    <s v="NA"/>
    <n v="1000"/>
    <m/>
    <m/>
    <m/>
    <x v="1"/>
    <x v="0"/>
    <m/>
    <s v="Excluded because a BMDL is required for an OEB"/>
    <x v="3"/>
  </r>
  <r>
    <n v="364"/>
    <s v="Y"/>
    <s v="NTP_lungneo_noael_loael"/>
    <s v="1313-27-5"/>
    <m/>
    <x v="19"/>
    <m/>
    <x v="45"/>
    <s v="Molybdenum trioxide"/>
    <s v="Micro"/>
    <s v="2 year"/>
    <s v="2 years"/>
    <s v="Lung"/>
    <s v="Neoplasia incidence"/>
    <x v="1"/>
    <s v="F 344/N"/>
    <x v="0"/>
    <n v="100"/>
    <m/>
    <m/>
    <m/>
    <s v="mg/m3"/>
    <s v="N"/>
    <s v="N"/>
    <m/>
    <m/>
    <m/>
    <s v="NA"/>
    <n v="100000"/>
    <s v="NA"/>
    <m/>
    <m/>
    <m/>
    <x v="6"/>
    <x v="0"/>
    <m/>
    <s v="Excluded because a BMDL is required for an OEB"/>
    <x v="3"/>
  </r>
  <r>
    <n v="365"/>
    <s v="Y"/>
    <s v="NTP_lungneo_noael_loael"/>
    <s v="1313-27-5"/>
    <m/>
    <x v="19"/>
    <m/>
    <x v="45"/>
    <s v="Molybdenum trioxide"/>
    <s v="Micro"/>
    <s v="2 year"/>
    <s v="2 years"/>
    <s v="Lung"/>
    <s v="Neoplasia incidence"/>
    <x v="1"/>
    <s v="F 344/N"/>
    <x v="1"/>
    <n v="100"/>
    <m/>
    <m/>
    <m/>
    <s v="mg/m3"/>
    <s v="N"/>
    <s v="N"/>
    <m/>
    <m/>
    <m/>
    <s v="NA"/>
    <n v="100000"/>
    <s v="NA"/>
    <m/>
    <m/>
    <m/>
    <x v="6"/>
    <x v="0"/>
    <m/>
    <s v="Excluded because a BMDL is required for an OEB"/>
    <x v="3"/>
  </r>
  <r>
    <n v="366"/>
    <s v="Y"/>
    <s v="NTP_lungneo_noael_loael"/>
    <s v="1313-99-1"/>
    <m/>
    <x v="19"/>
    <s v="Y"/>
    <x v="42"/>
    <s v="Nickel (II) oxide"/>
    <s v="Micro"/>
    <s v="2 year"/>
    <s v="2 years"/>
    <s v="Lung"/>
    <s v="Neoplasia incidence"/>
    <x v="0"/>
    <s v="B6C3F1"/>
    <x v="0"/>
    <m/>
    <n v="1.25"/>
    <m/>
    <m/>
    <s v="mg/m3"/>
    <s v="N"/>
    <s v="N"/>
    <m/>
    <m/>
    <m/>
    <s v="NA"/>
    <s v="NA"/>
    <n v="125"/>
    <m/>
    <m/>
    <m/>
    <x v="3"/>
    <x v="0"/>
    <m/>
    <s v="Excluded because a BMDL is required for an OEB"/>
    <x v="3"/>
  </r>
  <r>
    <n v="367"/>
    <s v="Y"/>
    <s v="NTP_lungneo_noael_loael"/>
    <s v="1313-99-1"/>
    <m/>
    <x v="19"/>
    <s v="Y"/>
    <x v="42"/>
    <s v="Nickel (II) oxide"/>
    <s v="Micro"/>
    <s v="2 year"/>
    <s v="2 years"/>
    <s v="Lung"/>
    <s v="Neoplasia incidence"/>
    <x v="0"/>
    <s v="B6C3F1"/>
    <x v="1"/>
    <n v="5"/>
    <m/>
    <m/>
    <m/>
    <s v="mg/m3"/>
    <s v="N"/>
    <s v="N"/>
    <m/>
    <m/>
    <m/>
    <s v="NA"/>
    <n v="5000"/>
    <s v="NA"/>
    <m/>
    <m/>
    <m/>
    <x v="0"/>
    <x v="0"/>
    <m/>
    <s v="Excluded because a BMDL is required for an OEB"/>
    <x v="3"/>
  </r>
  <r>
    <n v="368"/>
    <s v="Y"/>
    <s v="NTP_lungneo_noael_loael"/>
    <s v="1314-62-1"/>
    <m/>
    <x v="19"/>
    <m/>
    <x v="24"/>
    <s v="Vanadium pentoxide"/>
    <s v="Micro"/>
    <s v="2 year"/>
    <s v="2 years"/>
    <s v="Lung"/>
    <s v="Neoplasia incidence"/>
    <x v="1"/>
    <s v="F 344/N"/>
    <x v="0"/>
    <n v="2"/>
    <m/>
    <m/>
    <m/>
    <s v="mg/m3"/>
    <s v="N"/>
    <s v="N"/>
    <m/>
    <m/>
    <m/>
    <s v="NA"/>
    <n v="2000"/>
    <s v="NA"/>
    <m/>
    <m/>
    <m/>
    <x v="1"/>
    <x v="0"/>
    <m/>
    <s v="Excluded because a BMDL is required for an OEB"/>
    <x v="3"/>
  </r>
  <r>
    <n v="369"/>
    <s v="Y"/>
    <s v="NTP_lungneo_noael_loael"/>
    <s v="1314-62-1"/>
    <m/>
    <x v="19"/>
    <m/>
    <x v="24"/>
    <s v="Vanadium pentoxide"/>
    <s v="Micro"/>
    <s v="2 year"/>
    <s v="2 years"/>
    <s v="Lung"/>
    <s v="Neoplasia incidence"/>
    <x v="1"/>
    <s v="F 344/N"/>
    <x v="1"/>
    <n v="2"/>
    <m/>
    <m/>
    <m/>
    <s v="mg/m3"/>
    <s v="N"/>
    <s v="N"/>
    <m/>
    <m/>
    <m/>
    <s v="NA"/>
    <n v="2000"/>
    <s v="NA"/>
    <m/>
    <m/>
    <m/>
    <x v="1"/>
    <x v="0"/>
    <m/>
    <s v="Excluded because a BMDL is required for an OEB"/>
    <x v="3"/>
  </r>
  <r>
    <n v="370"/>
    <s v="Y"/>
    <s v="NTP_lungneo_noael_loael"/>
    <s v="13765-19-0"/>
    <m/>
    <x v="19"/>
    <m/>
    <x v="25"/>
    <s v="Calcium chromate"/>
    <s v="Micro"/>
    <s v="2 year"/>
    <s v="2 years"/>
    <s v="Lung"/>
    <s v="Neoplasia incidence"/>
    <x v="1"/>
    <s v="Sprague Dawley"/>
    <x v="1"/>
    <n v="20"/>
    <m/>
    <m/>
    <m/>
    <s v="mg/m3"/>
    <s v="N"/>
    <s v="N"/>
    <m/>
    <m/>
    <m/>
    <s v="NA"/>
    <n v="20000"/>
    <s v="NA"/>
    <m/>
    <m/>
    <m/>
    <x v="0"/>
    <x v="0"/>
    <m/>
    <s v="Excluded because a BMDL is required for an OEB"/>
    <x v="3"/>
  </r>
  <r>
    <n v="371"/>
    <s v="Y"/>
    <s v="NTP_lungneo_noael_loael"/>
    <s v="13765-19-0"/>
    <m/>
    <x v="19"/>
    <m/>
    <x v="25"/>
    <s v="Calcium chromate"/>
    <s v="Micro"/>
    <s v="2 year"/>
    <s v="2 years"/>
    <s v="Lung"/>
    <s v="Neoplasia incidence"/>
    <x v="2"/>
    <s v="Syrian Golden"/>
    <x v="1"/>
    <n v="20"/>
    <m/>
    <m/>
    <m/>
    <s v="mg/m3"/>
    <s v="N"/>
    <s v="N"/>
    <m/>
    <m/>
    <m/>
    <s v="NA"/>
    <n v="20000"/>
    <s v="NA"/>
    <m/>
    <m/>
    <m/>
    <x v="0"/>
    <x v="0"/>
    <m/>
    <s v="Excluded because a BMDL is required for an OEB"/>
    <x v="3"/>
  </r>
  <r>
    <n v="372"/>
    <s v="Y"/>
    <s v="NTP_lungneo_noael_loael"/>
    <s v="14807-96-6"/>
    <m/>
    <x v="19"/>
    <m/>
    <x v="26"/>
    <s v="Talc"/>
    <s v="Micro"/>
    <s v="2 year"/>
    <s v="2 years"/>
    <s v="Lung"/>
    <s v="Neoplasia incidence"/>
    <x v="0"/>
    <s v="B6C3F1"/>
    <x v="0"/>
    <n v="18"/>
    <m/>
    <m/>
    <m/>
    <s v="mg/m3"/>
    <s v="N"/>
    <s v="N"/>
    <m/>
    <m/>
    <m/>
    <s v="NA"/>
    <n v="18000"/>
    <s v="NA"/>
    <m/>
    <m/>
    <m/>
    <x v="0"/>
    <x v="0"/>
    <m/>
    <s v="Excluded because a BMDL is required for an OEB"/>
    <x v="3"/>
  </r>
  <r>
    <n v="373"/>
    <s v="Y"/>
    <s v="NTP_lungneo_noael_loael"/>
    <s v="14807-96-6"/>
    <m/>
    <x v="19"/>
    <m/>
    <x v="26"/>
    <s v="Talc"/>
    <s v="Micro"/>
    <s v="2 year"/>
    <s v="2 years"/>
    <s v="Lung"/>
    <s v="Neoplasia incidence"/>
    <x v="0"/>
    <s v="B6C3F1"/>
    <x v="1"/>
    <n v="18"/>
    <m/>
    <m/>
    <m/>
    <s v="mg/m3"/>
    <s v="N"/>
    <s v="N"/>
    <m/>
    <m/>
    <m/>
    <s v="NA"/>
    <n v="18000"/>
    <s v="NA"/>
    <m/>
    <m/>
    <m/>
    <x v="0"/>
    <x v="0"/>
    <m/>
    <s v="Excluded because a BMDL is required for an OEB"/>
    <x v="3"/>
  </r>
  <r>
    <n v="374"/>
    <s v="Y"/>
    <s v="NTP_lungneo_noael_loael"/>
    <s v="14807-96-6"/>
    <m/>
    <x v="19"/>
    <m/>
    <x v="26"/>
    <s v="Talc"/>
    <s v="Micro"/>
    <s v="2 year"/>
    <s v="2 years"/>
    <s v="Lung"/>
    <s v="Neoplasia incidence"/>
    <x v="1"/>
    <s v="F 344/N"/>
    <x v="1"/>
    <n v="18"/>
    <m/>
    <m/>
    <m/>
    <s v="mg/m3"/>
    <s v="N"/>
    <s v="N"/>
    <m/>
    <m/>
    <m/>
    <s v="NA"/>
    <n v="18000"/>
    <s v="NA"/>
    <m/>
    <m/>
    <m/>
    <x v="0"/>
    <x v="0"/>
    <m/>
    <s v="Excluded because a BMDL is required for an OEB"/>
    <x v="3"/>
  </r>
  <r>
    <n v="375"/>
    <s v="Y"/>
    <s v="NTP_lungneo_noael_loael"/>
    <s v="22398-80-7"/>
    <m/>
    <x v="19"/>
    <m/>
    <x v="27"/>
    <s v="Indium phosphide"/>
    <s v="Micro"/>
    <s v="2 year"/>
    <s v="2 years"/>
    <s v="Lung"/>
    <s v="Neoplasia incidence"/>
    <x v="0"/>
    <s v="B6C3F1"/>
    <x v="0"/>
    <n v="100"/>
    <m/>
    <m/>
    <m/>
    <s v="mg/m3"/>
    <s v="N"/>
    <s v="N"/>
    <m/>
    <m/>
    <m/>
    <s v="NA"/>
    <n v="100000"/>
    <s v="NA"/>
    <m/>
    <m/>
    <m/>
    <x v="6"/>
    <x v="0"/>
    <m/>
    <s v="Excluded because a BMDL is required for an OEB"/>
    <x v="3"/>
  </r>
  <r>
    <n v="376"/>
    <s v="Y"/>
    <s v="NTP_lungneo_noael_loael"/>
    <s v="22398-80-7"/>
    <m/>
    <x v="19"/>
    <m/>
    <x v="27"/>
    <s v="Indium phosphide"/>
    <s v="Micro"/>
    <s v="2 year"/>
    <s v="2 years"/>
    <s v="Lung"/>
    <s v="Neoplasia incidence"/>
    <x v="0"/>
    <s v="B6C3F1"/>
    <x v="1"/>
    <n v="0.3"/>
    <m/>
    <m/>
    <m/>
    <s v="mg/m3"/>
    <s v="N"/>
    <s v="N"/>
    <m/>
    <m/>
    <m/>
    <s v="NA"/>
    <n v="300"/>
    <s v="NA"/>
    <m/>
    <m/>
    <m/>
    <x v="3"/>
    <x v="0"/>
    <m/>
    <s v="Excluded because a BMDL is required for an OEB"/>
    <x v="3"/>
  </r>
  <r>
    <n v="377"/>
    <s v="Y"/>
    <s v="NTP_lungneo_noael_loael"/>
    <s v="2698-41-1"/>
    <m/>
    <x v="19"/>
    <m/>
    <x v="28"/>
    <s v="o-Chlorobenzalmalononitrile (CS)"/>
    <s v="Micro"/>
    <s v="2 year"/>
    <s v="2 years"/>
    <s v="Lung"/>
    <s v="Neoplasia incidence"/>
    <x v="0"/>
    <s v="B6C3F1"/>
    <x v="0"/>
    <n v="1.5"/>
    <m/>
    <m/>
    <m/>
    <s v="mg/m3"/>
    <s v="N"/>
    <s v="N"/>
    <m/>
    <m/>
    <m/>
    <s v="NA"/>
    <n v="1500"/>
    <s v="NA"/>
    <m/>
    <m/>
    <m/>
    <x v="1"/>
    <x v="0"/>
    <m/>
    <s v="Excluded because a BMDL is required for an OEB"/>
    <x v="3"/>
  </r>
  <r>
    <n v="378"/>
    <s v="Y"/>
    <s v="NTP_lungneo_noael_loael"/>
    <s v="2698-41-1"/>
    <m/>
    <x v="19"/>
    <m/>
    <x v="28"/>
    <s v="o-Chlorobenzalmalononitrile (CS)"/>
    <s v="Micro"/>
    <s v="2 year"/>
    <s v="2 years"/>
    <s v="Lung"/>
    <s v="Neoplasia incidence"/>
    <x v="0"/>
    <s v="B6C3F1"/>
    <x v="1"/>
    <n v="1.5"/>
    <m/>
    <m/>
    <m/>
    <s v="mg/m3"/>
    <s v="N"/>
    <s v="N"/>
    <m/>
    <m/>
    <m/>
    <s v="NA"/>
    <n v="1500"/>
    <s v="NA"/>
    <m/>
    <m/>
    <m/>
    <x v="1"/>
    <x v="0"/>
    <m/>
    <s v="Excluded because a BMDL is required for an OEB"/>
    <x v="3"/>
  </r>
  <r>
    <n v="379"/>
    <s v="Y"/>
    <s v="NTP_lungneo_noael_loael"/>
    <s v="2698-41-1"/>
    <m/>
    <x v="19"/>
    <m/>
    <x v="28"/>
    <s v="o-Chlorobenzalmalononitrile (CS)"/>
    <s v="Micro"/>
    <s v="2 year"/>
    <s v="2 years"/>
    <s v="Lung"/>
    <s v="Neoplasia incidence"/>
    <x v="1"/>
    <s v="F 344/N"/>
    <x v="0"/>
    <n v="0.75"/>
    <m/>
    <m/>
    <m/>
    <s v="mg/m3"/>
    <s v="N"/>
    <s v="N"/>
    <m/>
    <m/>
    <m/>
    <s v="NA"/>
    <n v="750"/>
    <s v="NA"/>
    <m/>
    <m/>
    <m/>
    <x v="1"/>
    <x v="0"/>
    <m/>
    <s v="Excluded because a BMDL is required for an OEB"/>
    <x v="3"/>
  </r>
  <r>
    <n v="380"/>
    <s v="Y"/>
    <s v="NTP_lungneo_noael_loael"/>
    <s v="2698-41-1"/>
    <m/>
    <x v="19"/>
    <m/>
    <x v="28"/>
    <s v="o-Chlorobenzalmalononitrile (CS)"/>
    <s v="Micro"/>
    <s v="2 year"/>
    <s v="2 years"/>
    <s v="Lung"/>
    <s v="Neoplasia incidence"/>
    <x v="1"/>
    <s v="F 344/N"/>
    <x v="1"/>
    <n v="0.75"/>
    <m/>
    <m/>
    <m/>
    <s v="mg/m3"/>
    <s v="N"/>
    <s v="N"/>
    <m/>
    <m/>
    <m/>
    <s v="NA"/>
    <n v="750"/>
    <s v="NA"/>
    <m/>
    <m/>
    <m/>
    <x v="1"/>
    <x v="0"/>
    <m/>
    <s v="Excluded because a BMDL is required for an OEB"/>
    <x v="3"/>
  </r>
  <r>
    <n v="381"/>
    <s v="Y"/>
    <s v="NTP_lungneo_noael_loael"/>
    <s v="643-79-8"/>
    <m/>
    <x v="19"/>
    <m/>
    <x v="29"/>
    <s v="ortho-Phthalaldehyde"/>
    <s v="Micro"/>
    <s v="2 year"/>
    <s v="2 years"/>
    <s v="Lung"/>
    <s v="Neoplasia incidence"/>
    <x v="0"/>
    <s v="B6C3F1"/>
    <x v="0"/>
    <n v="7"/>
    <m/>
    <m/>
    <m/>
    <s v="ppm"/>
    <s v="N"/>
    <s v="N"/>
    <m/>
    <m/>
    <m/>
    <s v="NA"/>
    <n v="7"/>
    <s v="NA"/>
    <m/>
    <m/>
    <m/>
    <x v="4"/>
    <x v="0"/>
    <m/>
    <s v="Excluded because a BMDL is required for an OEB"/>
    <x v="3"/>
  </r>
  <r>
    <n v="382"/>
    <s v="Y"/>
    <s v="NTP_lungneo_noael_loael"/>
    <s v="7440-47-3"/>
    <m/>
    <x v="19"/>
    <m/>
    <x v="30"/>
    <s v="Chromium"/>
    <s v="Micro"/>
    <s v="2 year"/>
    <s v="2 years"/>
    <s v="Lung"/>
    <s v="Neoplasia incidence"/>
    <x v="2"/>
    <s v="Syrian Golden"/>
    <x v="1"/>
    <n v="20"/>
    <m/>
    <m/>
    <m/>
    <s v="mg/m3"/>
    <s v="N"/>
    <s v="N"/>
    <m/>
    <m/>
    <m/>
    <s v="NA"/>
    <n v="20000"/>
    <s v="NA"/>
    <m/>
    <m/>
    <m/>
    <x v="0"/>
    <x v="0"/>
    <m/>
    <s v="Excluded because a BMDL is required for an OEB"/>
    <x v="3"/>
  </r>
  <r>
    <n v="383"/>
    <s v="Y"/>
    <s v="NTP_lungneo_noael_loael"/>
    <s v="7440-48-4"/>
    <m/>
    <x v="19"/>
    <m/>
    <x v="19"/>
    <s v="Cobalt"/>
    <s v="Micro"/>
    <s v="2 year"/>
    <s v="2 years"/>
    <s v="Lung"/>
    <s v="Neoplasia incidence"/>
    <x v="0"/>
    <s v="B6C3F1"/>
    <x v="0"/>
    <n v="40"/>
    <m/>
    <m/>
    <m/>
    <s v="mg/m3"/>
    <s v="N"/>
    <s v="N"/>
    <m/>
    <m/>
    <m/>
    <s v="NA"/>
    <n v="40000"/>
    <s v="NA"/>
    <m/>
    <m/>
    <m/>
    <x v="6"/>
    <x v="0"/>
    <m/>
    <s v="Excluded because a BMDL is required for an OEB"/>
    <x v="3"/>
  </r>
  <r>
    <n v="384"/>
    <s v="Y"/>
    <s v="NTP_lungneo_noael_loael"/>
    <s v="BLASTINGSAND"/>
    <m/>
    <x v="19"/>
    <m/>
    <x v="31"/>
    <s v="Abrasive Blasting Agents: Blasting Sand"/>
    <s v="Micro"/>
    <s v="2 year"/>
    <s v="2 years"/>
    <s v="Lung"/>
    <s v="Neoplasia incidence"/>
    <x v="1"/>
    <s v="F344/N Tac"/>
    <x v="1"/>
    <m/>
    <n v="3"/>
    <m/>
    <m/>
    <s v="mg/m3"/>
    <s v="N"/>
    <s v="N"/>
    <m/>
    <m/>
    <m/>
    <s v="NA"/>
    <s v="NA"/>
    <n v="300"/>
    <m/>
    <m/>
    <m/>
    <x v="3"/>
    <x v="0"/>
    <m/>
    <s v="Excluded because a BMDL is required for an OEB"/>
    <x v="3"/>
  </r>
  <r>
    <n v="385"/>
    <s v="Y"/>
    <s v="NTP_lungneo_noael_loael"/>
    <s v="13983-17-0"/>
    <m/>
    <x v="19"/>
    <m/>
    <x v="37"/>
    <s v="Wollastonite calcium silicates"/>
    <s v="Micro"/>
    <s v="2 year"/>
    <s v="2 years"/>
    <s v="Lung"/>
    <s v="Neoplasia incidence"/>
    <x v="1"/>
    <s v="F 344/N"/>
    <x v="1"/>
    <n v="10"/>
    <m/>
    <m/>
    <m/>
    <s v="mg/m3"/>
    <s v="N"/>
    <s v="N"/>
    <m/>
    <m/>
    <m/>
    <s v="NA"/>
    <n v="10000"/>
    <s v="NA"/>
    <m/>
    <m/>
    <m/>
    <x v="0"/>
    <x v="0"/>
    <m/>
    <s v="Excluded because a BMDL is required for an OEB"/>
    <x v="3"/>
  </r>
  <r>
    <n v="386"/>
    <s v="Y"/>
    <s v="NTP_lungneo_noael_loael"/>
    <s v="13983-17-0"/>
    <m/>
    <x v="19"/>
    <m/>
    <x v="37"/>
    <s v="Wollastonite calcium silicates"/>
    <s v="Micro"/>
    <s v="2 year"/>
    <s v="2 years"/>
    <s v="Lung"/>
    <s v="Neoplasia incidence"/>
    <x v="1"/>
    <s v="F 344/N"/>
    <x v="1"/>
    <m/>
    <n v="10"/>
    <m/>
    <m/>
    <s v="mg/m3"/>
    <s v="N"/>
    <s v="N"/>
    <m/>
    <m/>
    <m/>
    <s v="NA"/>
    <s v="NA"/>
    <n v="1000"/>
    <m/>
    <m/>
    <m/>
    <x v="1"/>
    <x v="0"/>
    <m/>
    <s v="Excluded because a BMDL is required for an OEB"/>
    <x v="3"/>
  </r>
  <r>
    <n v="387"/>
    <s v="Y"/>
    <s v="NTP_lungneo_noael_loael"/>
    <s v="Nik95"/>
    <s v="https://doi.org/10.1006/faat.1995.1042"/>
    <x v="19"/>
    <s v="Y"/>
    <x v="4"/>
    <s v="CB_Elft12"/>
    <s v="Micro"/>
    <s v="2 year"/>
    <s v="2 years"/>
    <s v="Lung"/>
    <s v="Neoplasia incidence"/>
    <x v="1"/>
    <s v="F344/N"/>
    <x v="1"/>
    <n v="6.6"/>
    <m/>
    <m/>
    <m/>
    <s v="mg/m3"/>
    <s v="N"/>
    <s v="N"/>
    <m/>
    <m/>
    <m/>
    <s v="NA"/>
    <n v="6600"/>
    <s v="NA"/>
    <m/>
    <m/>
    <m/>
    <x v="0"/>
    <x v="0"/>
    <m/>
    <s v="Excluded because a BMDL is required for an OEB"/>
    <x v="3"/>
  </r>
  <r>
    <n v="388"/>
    <s v="Y"/>
    <s v="NTP_lungneo_noael_loael"/>
    <s v="Hein95"/>
    <m/>
    <x v="19"/>
    <m/>
    <x v="4"/>
    <s v="CB_P90"/>
    <s v="Micro"/>
    <s v="2 year"/>
    <s v="2 years"/>
    <s v="Lung"/>
    <s v="Neoplasia incidence"/>
    <x v="1"/>
    <s v="Wistar"/>
    <x v="0"/>
    <n v="5.4"/>
    <m/>
    <m/>
    <m/>
    <s v="mg/m3"/>
    <s v="N"/>
    <s v="N"/>
    <m/>
    <m/>
    <m/>
    <s v="NA"/>
    <n v="5400"/>
    <s v="NA"/>
    <m/>
    <m/>
    <m/>
    <x v="0"/>
    <x v="0"/>
    <m/>
    <s v="Excluded because a BMDL is required for an OEB"/>
    <x v="3"/>
  </r>
  <r>
    <n v="389"/>
    <s v="Y"/>
    <s v="NTP_lungneo_noael_loael"/>
    <s v="102-54-5"/>
    <m/>
    <x v="19"/>
    <m/>
    <x v="17"/>
    <s v="Ferrocene (C10H10Fe)"/>
    <s v="Micro"/>
    <s v="3 month"/>
    <s v="3 months"/>
    <s v="Lung"/>
    <s v="Neoplasia incidence"/>
    <x v="0"/>
    <s v="B6C3F1"/>
    <x v="0"/>
    <n v="30"/>
    <m/>
    <m/>
    <m/>
    <s v="mg/m3"/>
    <s v="N"/>
    <s v="N"/>
    <m/>
    <m/>
    <m/>
    <s v="NA"/>
    <n v="30000"/>
    <s v="NA"/>
    <m/>
    <m/>
    <m/>
    <x v="0"/>
    <x v="0"/>
    <m/>
    <s v="Excluded because duration is &lt;2yr and endpoint is neoplasia"/>
    <x v="3"/>
  </r>
  <r>
    <n v="390"/>
    <s v="Y"/>
    <s v="NTP_lungneo_noael_loael"/>
    <s v="102-54-5"/>
    <m/>
    <x v="19"/>
    <m/>
    <x v="17"/>
    <s v="Ferrocene (C10H10Fe)"/>
    <s v="Micro"/>
    <s v="3 month"/>
    <s v="3 months"/>
    <s v="Lung"/>
    <s v="Neoplasia incidence"/>
    <x v="0"/>
    <s v="B6C3F1"/>
    <x v="1"/>
    <n v="30"/>
    <m/>
    <m/>
    <m/>
    <s v="mg/m3"/>
    <s v="N"/>
    <s v="N"/>
    <m/>
    <m/>
    <m/>
    <s v="NA"/>
    <n v="30000"/>
    <s v="NA"/>
    <m/>
    <m/>
    <m/>
    <x v="0"/>
    <x v="0"/>
    <m/>
    <s v="Excluded because duration is &lt;2yr and endpoint is neoplasia"/>
    <x v="3"/>
  </r>
  <r>
    <n v="391"/>
    <s v="Y"/>
    <s v="NTP_lungneo_noael_loael"/>
    <s v="102-54-5"/>
    <m/>
    <x v="19"/>
    <m/>
    <x v="17"/>
    <s v="Ferrocene (C10H10Fe)"/>
    <s v="Micro"/>
    <s v="3 month"/>
    <s v="3 months"/>
    <s v="Lung"/>
    <s v="Neoplasia incidence"/>
    <x v="1"/>
    <s v="F 344/N"/>
    <x v="0"/>
    <n v="30"/>
    <m/>
    <m/>
    <m/>
    <s v="mg/m3"/>
    <s v="N"/>
    <s v="N"/>
    <m/>
    <m/>
    <m/>
    <s v="NA"/>
    <n v="30000"/>
    <s v="NA"/>
    <m/>
    <m/>
    <m/>
    <x v="0"/>
    <x v="0"/>
    <m/>
    <s v="Excluded because duration is &lt;2yr and endpoint is neoplasia"/>
    <x v="3"/>
  </r>
  <r>
    <n v="392"/>
    <s v="Y"/>
    <s v="NTP_lungneo_noael_loael"/>
    <s v="102-54-5"/>
    <m/>
    <x v="19"/>
    <m/>
    <x v="17"/>
    <s v="Ferrocene (C10H10Fe)"/>
    <s v="Micro"/>
    <s v="3 month"/>
    <s v="3 months"/>
    <s v="Lung"/>
    <s v="Neoplasia incidence"/>
    <x v="1"/>
    <s v="F 344/N"/>
    <x v="1"/>
    <n v="30"/>
    <m/>
    <m/>
    <m/>
    <s v="mg/m3"/>
    <s v="N"/>
    <s v="N"/>
    <m/>
    <m/>
    <m/>
    <s v="NA"/>
    <n v="30000"/>
    <s v="NA"/>
    <m/>
    <m/>
    <m/>
    <x v="0"/>
    <x v="0"/>
    <m/>
    <s v="Excluded because duration is &lt;2yr and endpoint is neoplasia"/>
    <x v="3"/>
  </r>
  <r>
    <n v="393"/>
    <s v="Y"/>
    <s v="NTP_lungneo_noael_loael"/>
    <s v="1314-62-1"/>
    <m/>
    <x v="19"/>
    <m/>
    <x v="24"/>
    <s v="Vanadium pentoxide"/>
    <s v="Micro"/>
    <s v="3 month"/>
    <s v="3 months"/>
    <s v="Lung"/>
    <s v="Neoplasia incidence"/>
    <x v="0"/>
    <s v="B6C3F1"/>
    <x v="0"/>
    <n v="16"/>
    <m/>
    <m/>
    <m/>
    <s v="mg/m3"/>
    <s v="N"/>
    <s v="N"/>
    <m/>
    <m/>
    <m/>
    <s v="NA"/>
    <n v="16000"/>
    <s v="NA"/>
    <m/>
    <m/>
    <m/>
    <x v="0"/>
    <x v="0"/>
    <m/>
    <s v="Excluded because duration is &lt;2yr and endpoint is neoplasia"/>
    <x v="3"/>
  </r>
  <r>
    <n v="394"/>
    <s v="Y"/>
    <s v="NTP_lungneo_noael_loael"/>
    <s v="1314-62-1"/>
    <m/>
    <x v="19"/>
    <m/>
    <x v="24"/>
    <s v="Vanadium pentoxide"/>
    <s v="Micro"/>
    <s v="3 month"/>
    <s v="3 months"/>
    <s v="Lung"/>
    <s v="Neoplasia incidence"/>
    <x v="0"/>
    <s v="B6C3F1"/>
    <x v="1"/>
    <n v="16"/>
    <m/>
    <m/>
    <m/>
    <s v="mg/m3"/>
    <s v="N"/>
    <s v="N"/>
    <m/>
    <m/>
    <m/>
    <s v="NA"/>
    <n v="16000"/>
    <s v="NA"/>
    <m/>
    <m/>
    <m/>
    <x v="0"/>
    <x v="0"/>
    <m/>
    <s v="Excluded because duration is &lt;2yr and endpoint is neoplasia"/>
    <x v="3"/>
  </r>
  <r>
    <n v="395"/>
    <s v="Y"/>
    <s v="NTP_lungneo_noael_loael"/>
    <s v="1314-62-1"/>
    <m/>
    <x v="19"/>
    <m/>
    <x v="24"/>
    <s v="Vanadium pentoxide"/>
    <s v="Micro"/>
    <s v="3 month"/>
    <s v="3 months"/>
    <s v="Lung"/>
    <s v="Neoplasia incidence"/>
    <x v="1"/>
    <s v="F 344/N"/>
    <x v="1"/>
    <n v="16"/>
    <m/>
    <m/>
    <m/>
    <s v="mg/m3"/>
    <s v="N"/>
    <s v="N"/>
    <m/>
    <m/>
    <m/>
    <s v="NA"/>
    <n v="16000"/>
    <s v="NA"/>
    <m/>
    <m/>
    <m/>
    <x v="0"/>
    <x v="0"/>
    <m/>
    <s v="Excluded because duration is &lt;2yr and endpoint is neoplasia"/>
    <x v="3"/>
  </r>
  <r>
    <n v="396"/>
    <s v="Y"/>
    <s v="NTP_lungneo_noael_loael"/>
    <s v="1314-62-1"/>
    <m/>
    <x v="19"/>
    <m/>
    <x v="24"/>
    <s v="Vanadium pentoxide"/>
    <s v="Micro"/>
    <s v="3 month"/>
    <s v="3 months"/>
    <s v="Lung"/>
    <s v="Neoplasia incidence"/>
    <x v="1"/>
    <s v="F 344/N"/>
    <x v="0"/>
    <n v="16"/>
    <m/>
    <m/>
    <m/>
    <s v="mg/m3"/>
    <s v="N"/>
    <s v="N"/>
    <m/>
    <m/>
    <m/>
    <s v="NA"/>
    <n v="16000"/>
    <s v="NA"/>
    <m/>
    <m/>
    <m/>
    <x v="0"/>
    <x v="0"/>
    <m/>
    <s v="Excluded because duration is &lt;2yr and endpoint is neoplasia"/>
    <x v="3"/>
  </r>
  <r>
    <n v="397"/>
    <s v="Y"/>
    <s v="NTP_lungneo_noael_loael"/>
    <s v="22398-80-7"/>
    <m/>
    <x v="19"/>
    <m/>
    <x v="27"/>
    <s v="Indium phosphide"/>
    <s v="Micro"/>
    <s v="3 month"/>
    <s v="3 months"/>
    <s v="Lung"/>
    <s v="Neoplasia incidence"/>
    <x v="0"/>
    <s v="B6C3F1"/>
    <x v="1"/>
    <n v="100"/>
    <m/>
    <m/>
    <m/>
    <s v="mg/m3"/>
    <s v="N"/>
    <s v="N"/>
    <m/>
    <m/>
    <m/>
    <s v="NA"/>
    <n v="100000"/>
    <s v="NA"/>
    <m/>
    <m/>
    <m/>
    <x v="6"/>
    <x v="0"/>
    <m/>
    <s v="Excluded because duration is &lt;2yr and endpoint is neoplasia"/>
    <x v="3"/>
  </r>
  <r>
    <n v="398"/>
    <s v="Y"/>
    <s v="NTP_lungneo_noael_loael"/>
    <s v="22398-80-7"/>
    <m/>
    <x v="19"/>
    <m/>
    <x v="27"/>
    <s v="Indium phosphide"/>
    <s v="Micro"/>
    <s v="3 month"/>
    <s v="3 months"/>
    <s v="Lung"/>
    <s v="Neoplasia incidence"/>
    <x v="1"/>
    <s v="F 344/N"/>
    <x v="0"/>
    <n v="100"/>
    <m/>
    <m/>
    <m/>
    <s v="mg/m3"/>
    <s v="N"/>
    <s v="N"/>
    <m/>
    <m/>
    <m/>
    <s v="NA"/>
    <n v="100000"/>
    <s v="NA"/>
    <m/>
    <m/>
    <m/>
    <x v="6"/>
    <x v="0"/>
    <m/>
    <s v="Excluded because duration is &lt;2yr and endpoint is neoplasia"/>
    <x v="3"/>
  </r>
  <r>
    <n v="399"/>
    <s v="Y"/>
    <s v="NTP_lungneo_noael_loael"/>
    <s v="22398-80-7"/>
    <m/>
    <x v="19"/>
    <m/>
    <x v="27"/>
    <s v="Indium phosphide"/>
    <s v="Micro"/>
    <s v="3 month"/>
    <s v="3 months"/>
    <s v="Lung"/>
    <s v="Neoplasia incidence"/>
    <x v="1"/>
    <s v="F 344/N"/>
    <x v="1"/>
    <n v="100"/>
    <m/>
    <m/>
    <m/>
    <s v="mg/m3"/>
    <s v="N"/>
    <s v="N"/>
    <m/>
    <m/>
    <m/>
    <s v="NA"/>
    <n v="100000"/>
    <s v="NA"/>
    <m/>
    <m/>
    <m/>
    <x v="6"/>
    <x v="0"/>
    <m/>
    <s v="Excluded because duration is &lt;2yr and endpoint is neoplasia"/>
    <x v="3"/>
  </r>
  <r>
    <n v="400"/>
    <s v="Y"/>
    <s v="NTP_lungneo_noael_loael"/>
    <s v="643-79-8"/>
    <m/>
    <x v="19"/>
    <m/>
    <x v="29"/>
    <s v="ortho-Phthalaldehyde"/>
    <s v="Micro"/>
    <s v="3 month"/>
    <s v="3 months"/>
    <s v="Lung"/>
    <s v="Neoplasia incidence"/>
    <x v="0"/>
    <s v="B6C3F1"/>
    <x v="1"/>
    <n v="7"/>
    <m/>
    <m/>
    <m/>
    <s v="ppm"/>
    <s v="N"/>
    <s v="N"/>
    <m/>
    <m/>
    <m/>
    <s v="NA"/>
    <n v="7"/>
    <s v="NA"/>
    <m/>
    <m/>
    <m/>
    <x v="4"/>
    <x v="0"/>
    <m/>
    <s v="Excluded because duration is &lt;2yr and endpoint is neoplasia"/>
    <x v="3"/>
  </r>
  <r>
    <n v="401"/>
    <s v="Y"/>
    <s v="NTP_lungneo_noael_loael"/>
    <s v="643-79-8"/>
    <m/>
    <x v="19"/>
    <m/>
    <x v="29"/>
    <s v="ortho-Phthalaldehyde"/>
    <s v="Micro"/>
    <s v="3 month"/>
    <s v="3 months"/>
    <s v="Lung"/>
    <s v="Neoplasia incidence"/>
    <x v="1"/>
    <s v="HSD"/>
    <x v="0"/>
    <n v="7"/>
    <m/>
    <m/>
    <m/>
    <s v="ppm"/>
    <s v="N"/>
    <s v="N"/>
    <m/>
    <m/>
    <m/>
    <s v="NA"/>
    <n v="7"/>
    <s v="NA"/>
    <m/>
    <m/>
    <m/>
    <x v="4"/>
    <x v="0"/>
    <m/>
    <s v="Excluded because duration is &lt;2yr and endpoint is neoplasia"/>
    <x v="3"/>
  </r>
  <r>
    <n v="402"/>
    <s v="Y"/>
    <s v="NTP_lungneo_noael_loael"/>
    <s v="643-79-8"/>
    <m/>
    <x v="19"/>
    <m/>
    <x v="29"/>
    <s v="ortho-Phthalaldehyde"/>
    <s v="Micro"/>
    <s v="3 month"/>
    <s v="3 months"/>
    <s v="Lung"/>
    <s v="Neoplasia incidence"/>
    <x v="1"/>
    <s v="HSD"/>
    <x v="1"/>
    <n v="7"/>
    <m/>
    <m/>
    <m/>
    <s v="ppm"/>
    <s v="N"/>
    <s v="N"/>
    <m/>
    <m/>
    <m/>
    <s v="NA"/>
    <n v="7"/>
    <s v="NA"/>
    <m/>
    <m/>
    <m/>
    <x v="4"/>
    <x v="0"/>
    <m/>
    <s v="Excluded because duration is &lt;2yr and endpoint is neoplasia"/>
    <x v="3"/>
  </r>
  <r>
    <n v="403"/>
    <s v="Y"/>
    <s v="NTP_lungneo_noael_loael"/>
    <s v="7440-47-3"/>
    <m/>
    <x v="19"/>
    <m/>
    <x v="30"/>
    <s v="Chromium"/>
    <s v="Micro"/>
    <s v="3 month"/>
    <s v="3 months"/>
    <s v="Lung"/>
    <s v="Neoplasia incidence"/>
    <x v="1"/>
    <s v="Sprague Dawley"/>
    <x v="1"/>
    <n v="20"/>
    <m/>
    <m/>
    <m/>
    <s v="mg/m3"/>
    <s v="N"/>
    <s v="N"/>
    <m/>
    <m/>
    <m/>
    <s v="NA"/>
    <n v="20000"/>
    <s v="NA"/>
    <m/>
    <m/>
    <m/>
    <x v="0"/>
    <x v="0"/>
    <m/>
    <s v="Excluded because duration is &lt;2yr and endpoint is neoplasia"/>
    <x v="3"/>
  </r>
  <r>
    <n v="404"/>
    <s v="Y"/>
    <s v="NTP_lungneo_noael_loael"/>
    <s v="7440-48-4"/>
    <m/>
    <x v="19"/>
    <m/>
    <x v="19"/>
    <s v="Cobalt"/>
    <s v="Micro"/>
    <s v="3 month"/>
    <s v="3 months"/>
    <s v="Lung"/>
    <s v="Neoplasia incidence"/>
    <x v="0"/>
    <s v="B6C3F1"/>
    <x v="1"/>
    <n v="10"/>
    <m/>
    <m/>
    <m/>
    <s v="mg/m3"/>
    <s v="N"/>
    <s v="N"/>
    <m/>
    <m/>
    <m/>
    <s v="NA"/>
    <n v="10000"/>
    <s v="NA"/>
    <m/>
    <m/>
    <m/>
    <x v="0"/>
    <x v="0"/>
    <m/>
    <s v="Excluded because duration is &lt;2yr and endpoint is neoplasia"/>
    <x v="3"/>
  </r>
  <r>
    <n v="405"/>
    <s v="Y"/>
    <s v="NTP_lungneo_noael_loael"/>
    <s v="7440-48-4"/>
    <m/>
    <x v="19"/>
    <m/>
    <x v="19"/>
    <s v="Cobalt"/>
    <s v="Micro"/>
    <s v="3 month"/>
    <s v="3 months"/>
    <s v="Lung"/>
    <s v="Neoplasia incidence"/>
    <x v="1"/>
    <s v="F 344/N"/>
    <x v="0"/>
    <n v="5"/>
    <m/>
    <m/>
    <m/>
    <s v="mg/m3"/>
    <s v="N"/>
    <s v="N"/>
    <m/>
    <m/>
    <m/>
    <s v="NA"/>
    <n v="5000"/>
    <s v="NA"/>
    <m/>
    <m/>
    <m/>
    <x v="0"/>
    <x v="0"/>
    <m/>
    <s v="Excluded because duration is &lt;2yr and endpoint is neoplasia"/>
    <x v="3"/>
  </r>
  <r>
    <n v="406"/>
    <s v="Y"/>
    <s v="NTP_lungneo_noael_loael"/>
    <s v="7440-48-4"/>
    <m/>
    <x v="19"/>
    <m/>
    <x v="19"/>
    <s v="Cobalt"/>
    <s v="Micro"/>
    <s v="3 month"/>
    <s v="3 months"/>
    <s v="Lung"/>
    <s v="Neoplasia incidence"/>
    <x v="1"/>
    <s v="F 344/N"/>
    <x v="1"/>
    <n v="5"/>
    <m/>
    <m/>
    <m/>
    <s v="mg/m3"/>
    <s v="N"/>
    <s v="N"/>
    <m/>
    <m/>
    <m/>
    <s v="NA"/>
    <n v="5000"/>
    <s v="NA"/>
    <m/>
    <m/>
    <m/>
    <x v="0"/>
    <x v="0"/>
    <m/>
    <s v="Excluded because duration is &lt;2yr and endpoint is neoplasia"/>
    <x v="3"/>
  </r>
  <r>
    <n v="407"/>
    <s v="Y"/>
    <s v="NTP_lungneo_noael_loael"/>
    <s v="13983-17-0"/>
    <m/>
    <x v="19"/>
    <m/>
    <x v="37"/>
    <s v="Wollastonite calcium silicates"/>
    <s v="Micro"/>
    <s v="30 day"/>
    <s v="30 days"/>
    <s v="Lung"/>
    <s v="Neoplasia incidence"/>
    <x v="1"/>
    <s v="F 344/N"/>
    <x v="1"/>
    <n v="10"/>
    <m/>
    <m/>
    <m/>
    <s v="mg/m3"/>
    <s v="N"/>
    <s v="Y"/>
    <m/>
    <m/>
    <m/>
    <s v="NA"/>
    <n v="3333.3333333333335"/>
    <s v="NA"/>
    <m/>
    <m/>
    <m/>
    <x v="0"/>
    <x v="0"/>
    <m/>
    <s v="Excluded because duration is &lt;2yr and endpoint is neoplasia"/>
    <x v="3"/>
  </r>
  <r>
    <n v="408"/>
    <s v="Y"/>
    <s v="NTP_lungneo_noael_loael"/>
    <s v="L-MWNT-1020"/>
    <m/>
    <x v="19"/>
    <m/>
    <x v="36"/>
    <s v="1020 Long Multiwalled Carbon Nanotube"/>
    <s v="Nano"/>
    <s v="30 day"/>
    <s v="30 days"/>
    <s v="Lung"/>
    <s v="Neoplasia incidence"/>
    <x v="0"/>
    <s v="B6C3F1"/>
    <x v="1"/>
    <m/>
    <n v="0.1"/>
    <m/>
    <m/>
    <s v="mg/m3"/>
    <s v="N"/>
    <s v="Y"/>
    <m/>
    <m/>
    <m/>
    <s v="NA"/>
    <s v="NA"/>
    <n v="3.3333333333333335"/>
    <m/>
    <m/>
    <m/>
    <x v="4"/>
    <x v="0"/>
    <m/>
    <s v="Excluded because duration is &lt;2yr and endpoint is neoplasia"/>
    <x v="3"/>
  </r>
  <r>
    <n v="409"/>
    <s v="Y"/>
    <s v="NTP_lungneo_noael_loael"/>
    <s v="L-MWNT-1020"/>
    <m/>
    <x v="19"/>
    <m/>
    <x v="36"/>
    <s v="1020 Long Multiwalled Carbon Nanotube"/>
    <s v="Nano"/>
    <s v="30 day"/>
    <s v="30 days"/>
    <s v="Lung"/>
    <s v="Neoplasia incidence"/>
    <x v="1"/>
    <s v="HSD"/>
    <x v="1"/>
    <m/>
    <n v="0.1"/>
    <m/>
    <m/>
    <s v="mg/m3"/>
    <s v="N"/>
    <s v="Y"/>
    <m/>
    <m/>
    <m/>
    <s v="NA"/>
    <s v="NA"/>
    <n v="3.3333333333333335"/>
    <m/>
    <m/>
    <m/>
    <x v="4"/>
    <x v="0"/>
    <m/>
    <s v="Excluded because duration is &lt;2yr and endpoint is neoplasia"/>
    <x v="3"/>
  </r>
  <r>
    <n v="410"/>
    <s v="Y"/>
    <s v="NTP_lungneo_noael_loael"/>
    <s v="L-MWNT-1020"/>
    <m/>
    <x v="19"/>
    <m/>
    <x v="36"/>
    <s v="1020 Long Multiwalled Carbon Nanotube"/>
    <s v="Nano"/>
    <s v="30 day"/>
    <s v="30 days"/>
    <s v="Lung"/>
    <s v="Neoplasia incidence"/>
    <x v="1"/>
    <s v="HSD"/>
    <x v="0"/>
    <m/>
    <n v="0.1"/>
    <m/>
    <m/>
    <s v="mg/m3"/>
    <s v="N"/>
    <s v="Y"/>
    <m/>
    <m/>
    <m/>
    <s v="NA"/>
    <s v="NA"/>
    <n v="3.3333333333333335"/>
    <m/>
    <m/>
    <m/>
    <x v="4"/>
    <x v="0"/>
    <m/>
    <s v="Excluded because duration is &lt;2yr and endpoint is neoplasia"/>
    <x v="3"/>
  </r>
  <r>
    <n v="411"/>
    <s v="Y"/>
    <s v="NTP_lungneo_noael_loael"/>
    <s v="COALSLAG"/>
    <m/>
    <x v="19"/>
    <m/>
    <x v="32"/>
    <s v="Abrasive blasting agents (coal slag)"/>
    <s v="Micro"/>
    <s v="39 week"/>
    <s v="39 weeks"/>
    <s v="Lung"/>
    <s v="Neoplasia incidence"/>
    <x v="1"/>
    <s v="F 344/N"/>
    <x v="1"/>
    <m/>
    <n v="3"/>
    <m/>
    <m/>
    <s v="mg/m3"/>
    <s v="N"/>
    <s v="N"/>
    <m/>
    <m/>
    <m/>
    <s v="NA"/>
    <s v="NA"/>
    <n v="300"/>
    <m/>
    <m/>
    <m/>
    <x v="3"/>
    <x v="0"/>
    <m/>
    <s v="Excluded because duration is &lt;2yr and endpoint is neoplasia"/>
    <x v="3"/>
  </r>
  <r>
    <n v="412"/>
    <s v="Y"/>
    <s v="NTP_lungneo_noael_loael"/>
    <s v="L-MWNT-1020"/>
    <m/>
    <x v="19"/>
    <m/>
    <x v="36"/>
    <s v="1020 Long Multiwalled Carbon Nanotube"/>
    <s v="Nano"/>
    <s v="39 week"/>
    <s v="39 weeks"/>
    <s v="Lung"/>
    <s v="Neoplasia incidence"/>
    <x v="0"/>
    <s v="B6C3F1"/>
    <x v="0"/>
    <m/>
    <n v="0.1"/>
    <m/>
    <m/>
    <s v="mg/m3"/>
    <s v="N"/>
    <s v="N"/>
    <m/>
    <m/>
    <m/>
    <s v="NA"/>
    <s v="NA"/>
    <n v="10"/>
    <m/>
    <m/>
    <m/>
    <x v="4"/>
    <x v="0"/>
    <m/>
    <s v="Excluded because duration is &lt;2yr and endpoint is neoplasia"/>
    <x v="3"/>
  </r>
  <r>
    <n v="413"/>
    <m/>
    <s v="oecd_bands_v1"/>
    <n v="200001"/>
    <m/>
    <x v="20"/>
    <m/>
    <x v="46"/>
    <s v="C60 fullerene"/>
    <s v="Nano"/>
    <s v="28 days"/>
    <s v="28 days"/>
    <s v="Lung"/>
    <s v="Inflammation"/>
    <x v="1"/>
    <s v="Wistar"/>
    <x v="1"/>
    <n v="0.12"/>
    <m/>
    <m/>
    <m/>
    <s v="mg/m3"/>
    <s v="N"/>
    <s v="Y"/>
    <m/>
    <m/>
    <m/>
    <m/>
    <n v="40"/>
    <m/>
    <m/>
    <m/>
    <m/>
    <x v="3"/>
    <x v="0"/>
    <s v="Y"/>
    <m/>
    <x v="0"/>
  </r>
  <r>
    <n v="414"/>
    <m/>
    <s v="oecd_bands_v1"/>
    <n v="200004"/>
    <m/>
    <x v="21"/>
    <m/>
    <x v="47"/>
    <s v="NM-111 Z-COTEÂ® HP1"/>
    <s v="Nano"/>
    <s v="28 days"/>
    <s v="90 days"/>
    <s v="Lung"/>
    <s v="Inflammation"/>
    <x v="1"/>
    <s v="Wistar (Clr:WI(WU))"/>
    <x v="1"/>
    <n v="1.5"/>
    <n v="4.5"/>
    <m/>
    <m/>
    <s v="mg/m3"/>
    <s v="N"/>
    <s v="Y"/>
    <m/>
    <m/>
    <m/>
    <m/>
    <n v="1500"/>
    <n v="4500"/>
    <m/>
    <m/>
    <m/>
    <x v="1"/>
    <x v="0"/>
    <s v="Y"/>
    <m/>
    <x v="0"/>
  </r>
  <r>
    <n v="415"/>
    <s v="Y"/>
    <s v="oecd_bands_v1"/>
    <n v="200008"/>
    <m/>
    <x v="22"/>
    <m/>
    <x v="3"/>
    <s v="NM-213"/>
    <s v="Micro"/>
    <s v="28 days"/>
    <s v="28 days"/>
    <s v="Lung"/>
    <s v="Inflammation"/>
    <x v="1"/>
    <s v="Wistar (Clr:WI(WU))"/>
    <x v="1"/>
    <m/>
    <n v="5.9"/>
    <m/>
    <m/>
    <s v="mg/m3"/>
    <s v="N"/>
    <s v="Y"/>
    <m/>
    <m/>
    <m/>
    <m/>
    <m/>
    <n v="590"/>
    <m/>
    <m/>
    <m/>
    <x v="1"/>
    <x v="0"/>
    <s v="Y"/>
    <m/>
    <x v="0"/>
  </r>
  <r>
    <n v="416"/>
    <s v="Y"/>
    <s v="oecd_bands_v1"/>
    <n v="200009"/>
    <m/>
    <x v="23"/>
    <m/>
    <x v="3"/>
    <s v="NM-211 (Ceria Dry)"/>
    <s v="Nano"/>
    <s v="90 days"/>
    <s v="90 days"/>
    <s v="Lung"/>
    <s v="Inflammation"/>
    <x v="1"/>
    <s v="Wistar (Clr:WI(WU))"/>
    <x v="1"/>
    <m/>
    <n v="1.2"/>
    <m/>
    <m/>
    <s v="mg/m3"/>
    <s v="N"/>
    <s v="N"/>
    <m/>
    <m/>
    <m/>
    <m/>
    <m/>
    <n v="120"/>
    <m/>
    <m/>
    <m/>
    <x v="3"/>
    <x v="0"/>
    <s v="Y"/>
    <m/>
    <x v="0"/>
  </r>
  <r>
    <n v="417"/>
    <s v="Y"/>
    <s v="oecd_bands_v1"/>
    <n v="200010"/>
    <m/>
    <x v="24"/>
    <m/>
    <x v="3"/>
    <s v="NM-212(Nanograin Ceria)"/>
    <s v="Nano"/>
    <s v="90 days"/>
    <s v="90 days"/>
    <s v="Lung"/>
    <s v="Inflammation"/>
    <x v="1"/>
    <s v="Wistar (Clr:WI(WU))"/>
    <x v="1"/>
    <m/>
    <n v="2.5"/>
    <m/>
    <m/>
    <s v="mg/m3"/>
    <s v="N"/>
    <s v="N"/>
    <m/>
    <m/>
    <m/>
    <m/>
    <m/>
    <n v="250"/>
    <m/>
    <m/>
    <m/>
    <x v="3"/>
    <x v="0"/>
    <s v="Y"/>
    <m/>
    <x v="0"/>
  </r>
  <r>
    <n v="418"/>
    <m/>
    <s v="oecd_bands_v1"/>
    <n v="200011"/>
    <m/>
    <x v="25"/>
    <m/>
    <x v="3"/>
    <s v="CeO2 in aliphatic hydrocarbons (Envirox)"/>
    <s v="Nano"/>
    <s v="90 days"/>
    <s v="90 days"/>
    <s v="Lung"/>
    <s v="Inflammation"/>
    <x v="0"/>
    <s v="ApoE(-/-) (B6.129P2-Apoetm1Unc N11, Taconic,Denmark)"/>
    <x v="1"/>
    <n v="1.7"/>
    <m/>
    <m/>
    <m/>
    <s v="mg/m3"/>
    <s v="N"/>
    <s v="N"/>
    <m/>
    <m/>
    <m/>
    <m/>
    <n v="566.66666666666663"/>
    <m/>
    <m/>
    <m/>
    <m/>
    <x v="1"/>
    <x v="0"/>
    <s v="Y"/>
    <m/>
    <x v="0"/>
  </r>
  <r>
    <n v="419"/>
    <s v="Y"/>
    <s v="oecd_bands_v1"/>
    <n v="200012"/>
    <m/>
    <x v="26"/>
    <s v="Y"/>
    <x v="3"/>
    <s v="CeO2"/>
    <s v="Nano"/>
    <s v="28 days"/>
    <s v="28 days"/>
    <s v="Lung"/>
    <s v="Inflammation"/>
    <x v="0"/>
    <s v="CD-1"/>
    <x v="1"/>
    <m/>
    <m/>
    <m/>
    <m/>
    <m/>
    <s v="N"/>
    <s v="Y"/>
    <m/>
    <m/>
    <m/>
    <m/>
    <m/>
    <m/>
    <m/>
    <m/>
    <m/>
    <x v="3"/>
    <x v="0"/>
    <m/>
    <m/>
    <x v="0"/>
  </r>
  <r>
    <n v="420"/>
    <s v="Y"/>
    <s v="oecd_bands_v1"/>
    <n v="200018"/>
    <s v="https://doi.org/10.1016/0278-6915(91)90205-L"/>
    <x v="27"/>
    <m/>
    <x v="1"/>
    <s v="NM-201_Sipernat 22S"/>
    <s v="Nano"/>
    <s v="28 days"/>
    <s v="28 days"/>
    <s v="Lung"/>
    <s v="Inflammation"/>
    <x v="1"/>
    <s v="Wistar (Cpb:WU Wistar rand.)"/>
    <x v="1"/>
    <m/>
    <m/>
    <m/>
    <m/>
    <m/>
    <s v="N"/>
    <s v="Y"/>
    <m/>
    <m/>
    <m/>
    <m/>
    <m/>
    <m/>
    <m/>
    <m/>
    <m/>
    <x v="1"/>
    <x v="0"/>
    <s v="Y"/>
    <m/>
    <x v="0"/>
  </r>
  <r>
    <n v="421"/>
    <s v="Y"/>
    <s v="oecd_bands_v1"/>
    <n v="200019"/>
    <s v="https://doi.org/10.1016/0278-6915(91)90205-L"/>
    <x v="27"/>
    <m/>
    <x v="1"/>
    <s v="SiO2 (Aerosil R 974)"/>
    <s v="Nano"/>
    <s v="90 days"/>
    <s v="90 days"/>
    <s v="Lung"/>
    <s v="Inflammation"/>
    <x v="1"/>
    <s v="Wistar (Cpb:WU Wistar rand.)"/>
    <x v="1"/>
    <m/>
    <m/>
    <m/>
    <m/>
    <m/>
    <s v="N"/>
    <s v="N"/>
    <m/>
    <m/>
    <m/>
    <m/>
    <m/>
    <m/>
    <m/>
    <m/>
    <m/>
    <x v="1"/>
    <x v="0"/>
    <s v="Y"/>
    <m/>
    <x v="0"/>
  </r>
  <r>
    <n v="422"/>
    <s v="Y"/>
    <s v="oecd_bands_v1"/>
    <n v="200020"/>
    <s v="https://doi.org/10.1016/0278-6915(91)90205-L"/>
    <x v="27"/>
    <m/>
    <x v="1"/>
    <s v="NM-203_Aerosil 200"/>
    <s v="Nano"/>
    <s v="28 days"/>
    <s v="28 days"/>
    <s v="Lung"/>
    <s v="Inflammation"/>
    <x v="1"/>
    <s v="Wistar (Cpb:WU Wistar rand.)"/>
    <x v="1"/>
    <m/>
    <m/>
    <m/>
    <m/>
    <m/>
    <s v="N"/>
    <s v="Y"/>
    <m/>
    <m/>
    <m/>
    <m/>
    <m/>
    <m/>
    <m/>
    <m/>
    <m/>
    <x v="1"/>
    <x v="0"/>
    <s v="Y"/>
    <m/>
    <x v="0"/>
  </r>
  <r>
    <n v="423"/>
    <s v="Y"/>
    <s v="oecd_bands_v1"/>
    <n v="200043"/>
    <m/>
    <x v="28"/>
    <s v="Y"/>
    <x v="2"/>
    <s v="Nanosized silver"/>
    <s v="Nano"/>
    <s v="90 days"/>
    <s v="90 days"/>
    <s v="Lung"/>
    <s v="Inflammation"/>
    <x v="1"/>
    <s v="Sprague-Dawley (Crl:SD)"/>
    <x v="1"/>
    <m/>
    <m/>
    <m/>
    <m/>
    <m/>
    <s v="N"/>
    <s v="N"/>
    <m/>
    <m/>
    <m/>
    <m/>
    <m/>
    <m/>
    <m/>
    <m/>
    <m/>
    <x v="3"/>
    <x v="0"/>
    <m/>
    <m/>
    <x v="0"/>
  </r>
  <r>
    <n v="424"/>
    <m/>
    <s v="oecd_bands_v1"/>
    <n v="200044"/>
    <m/>
    <x v="29"/>
    <m/>
    <x v="2"/>
    <s v="Nanosized silver"/>
    <s v="Nano"/>
    <s v="90 days"/>
    <s v="90 days"/>
    <s v="Lung"/>
    <s v="Inflammation"/>
    <x v="1"/>
    <s v="Sprague-Dawley"/>
    <x v="1"/>
    <n v="3.48E-3"/>
    <m/>
    <m/>
    <m/>
    <s v="mg/m3"/>
    <s v="N"/>
    <s v="N"/>
    <m/>
    <m/>
    <m/>
    <m/>
    <n v="1.1599999999999999"/>
    <m/>
    <m/>
    <m/>
    <m/>
    <x v="4"/>
    <x v="0"/>
    <s v="Y"/>
    <m/>
    <x v="0"/>
  </r>
  <r>
    <n v="425"/>
    <m/>
    <s v="oecd_bands_v1"/>
    <n v="200058"/>
    <m/>
    <x v="30"/>
    <s v="Y"/>
    <x v="18"/>
    <s v="Nanosized gold"/>
    <s v="Nano"/>
    <s v="90 days"/>
    <s v="90 days"/>
    <s v="Lung"/>
    <s v="Inflammation"/>
    <x v="1"/>
    <s v="Sprague-Dawley (Crl:SD)"/>
    <x v="1"/>
    <n v="3.8000000000000002E-4"/>
    <m/>
    <m/>
    <m/>
    <s v="mg/m3"/>
    <s v="N"/>
    <s v="N"/>
    <m/>
    <m/>
    <m/>
    <m/>
    <n v="0.38"/>
    <m/>
    <m/>
    <m/>
    <m/>
    <x v="4"/>
    <x v="0"/>
    <s v="Y"/>
    <m/>
    <x v="0"/>
  </r>
  <r>
    <n v="426"/>
    <s v="Y"/>
    <s v="oecd_bands_v1"/>
    <n v="200063"/>
    <m/>
    <x v="31"/>
    <m/>
    <x v="36"/>
    <s v="SWCNT"/>
    <s v="Nano"/>
    <s v="90 days"/>
    <s v="28 days"/>
    <s v="Lung"/>
    <s v="Inflammation"/>
    <x v="1"/>
    <s v="Wistar"/>
    <x v="1"/>
    <n v="0.4"/>
    <m/>
    <m/>
    <m/>
    <s v="mg/m3"/>
    <s v="N"/>
    <s v="N"/>
    <m/>
    <m/>
    <m/>
    <m/>
    <n v="133.33333333333334"/>
    <m/>
    <m/>
    <m/>
    <m/>
    <x v="3"/>
    <x v="0"/>
    <s v="Y"/>
    <m/>
    <x v="0"/>
  </r>
  <r>
    <n v="427"/>
    <m/>
    <s v="oecd_bands_v1"/>
    <n v="200064"/>
    <m/>
    <x v="32"/>
    <m/>
    <x v="36"/>
    <s v="SWCNT"/>
    <s v="Nano"/>
    <s v="28 days"/>
    <s v="28 days"/>
    <s v="Lung"/>
    <s v="Inflammation"/>
    <x v="1"/>
    <s v="Wistar"/>
    <x v="1"/>
    <n v="0.13"/>
    <m/>
    <m/>
    <m/>
    <s v="mg/m3"/>
    <s v="N"/>
    <s v="Y"/>
    <m/>
    <m/>
    <m/>
    <m/>
    <n v="43.333333333333336"/>
    <m/>
    <m/>
    <m/>
    <m/>
    <x v="3"/>
    <x v="0"/>
    <s v="Y"/>
    <m/>
    <x v="0"/>
  </r>
  <r>
    <n v="428"/>
    <m/>
    <s v="oecd_bands_v1"/>
    <n v="200070"/>
    <m/>
    <x v="33"/>
    <m/>
    <x v="36"/>
    <s v="MWCNT"/>
    <s v="Nano"/>
    <s v="60 days"/>
    <s v="90 days"/>
    <s v="Lung"/>
    <s v="Inflammation"/>
    <x v="1"/>
    <s v="Wistar (Crl:WI)"/>
    <x v="1"/>
    <m/>
    <n v="0.1"/>
    <m/>
    <m/>
    <s v="mg/m3"/>
    <s v="N"/>
    <s v="Y"/>
    <m/>
    <m/>
    <m/>
    <m/>
    <m/>
    <n v="1"/>
    <m/>
    <m/>
    <m/>
    <x v="4"/>
    <x v="0"/>
    <s v="Y"/>
    <m/>
    <x v="0"/>
  </r>
  <r>
    <n v="429"/>
    <m/>
    <s v="oecd_bands_v1"/>
    <n v="200070"/>
    <m/>
    <x v="33"/>
    <m/>
    <x v="36"/>
    <s v="MWCNT Nanocyl NC 7000"/>
    <s v="Nano"/>
    <s v="30 days"/>
    <s v="90 days"/>
    <s v="Lung"/>
    <s v="Inflammation"/>
    <x v="1"/>
    <s v="Wistar (Crl:WI)"/>
    <x v="0"/>
    <m/>
    <n v="0.1"/>
    <m/>
    <m/>
    <s v="mg/m3"/>
    <s v="N"/>
    <s v="Y"/>
    <m/>
    <m/>
    <m/>
    <m/>
    <m/>
    <n v="1"/>
    <m/>
    <m/>
    <m/>
    <x v="4"/>
    <x v="0"/>
    <s v="Y"/>
    <m/>
    <x v="0"/>
  </r>
  <r>
    <n v="430"/>
    <s v="Y"/>
    <s v="oecd_bands_v1"/>
    <n v="200071"/>
    <m/>
    <x v="34"/>
    <s v="Y"/>
    <x v="36"/>
    <s v="MWCNT Baytubes"/>
    <s v="Nano"/>
    <s v="13 weeks"/>
    <s v="13 weeks"/>
    <s v="Lung"/>
    <s v="Inflammation"/>
    <x v="1"/>
    <s v="Wistar (HsCpb:WU)"/>
    <x v="1"/>
    <m/>
    <m/>
    <m/>
    <m/>
    <m/>
    <s v="N"/>
    <s v="N"/>
    <m/>
    <m/>
    <m/>
    <m/>
    <m/>
    <m/>
    <m/>
    <m/>
    <m/>
    <x v="3"/>
    <x v="0"/>
    <m/>
    <m/>
    <x v="0"/>
  </r>
  <r>
    <n v="431"/>
    <s v="Y"/>
    <s v="oecd_bands_v1"/>
    <n v="200071"/>
    <m/>
    <x v="34"/>
    <m/>
    <x v="36"/>
    <s v="MWCNT-7"/>
    <s v="Nano"/>
    <s v="90 days"/>
    <s v="90 days"/>
    <s v="Lung"/>
    <s v="Inflammation"/>
    <x v="1"/>
    <s v="Wistar (HsCpb:WU)"/>
    <x v="0"/>
    <n v="0.1"/>
    <n v="0.4"/>
    <m/>
    <m/>
    <s v="mg/m3"/>
    <s v="N"/>
    <s v="N"/>
    <m/>
    <m/>
    <m/>
    <m/>
    <n v="100"/>
    <m/>
    <m/>
    <m/>
    <m/>
    <x v="3"/>
    <x v="0"/>
    <s v="Y"/>
    <m/>
    <x v="0"/>
  </r>
  <r>
    <n v="432"/>
    <s v="Y"/>
    <s v="oecd_bands_v1"/>
    <n v="200072"/>
    <m/>
    <x v="35"/>
    <m/>
    <x v="36"/>
    <s v="MWCNT-7"/>
    <s v="Nano"/>
    <s v="12 weeks"/>
    <s v="12 weeks"/>
    <s v="Lung"/>
    <s v="Inflammation"/>
    <x v="1"/>
    <s v="Fischer 344"/>
    <x v="1"/>
    <m/>
    <n v="0.2"/>
    <m/>
    <m/>
    <s v="mg/m3"/>
    <s v="N"/>
    <s v="N*"/>
    <m/>
    <m/>
    <m/>
    <m/>
    <m/>
    <n v="20"/>
    <m/>
    <m/>
    <m/>
    <x v="4"/>
    <x v="0"/>
    <s v="Y"/>
    <m/>
    <x v="0"/>
  </r>
  <r>
    <n v="433"/>
    <m/>
    <s v="oecd_bands_v1"/>
    <n v="200073"/>
    <m/>
    <x v="36"/>
    <m/>
    <x v="36"/>
    <s v="MWCNT"/>
    <s v="Nano"/>
    <s v="28 days"/>
    <s v="28 days"/>
    <s v="Lung"/>
    <s v="Inflammation"/>
    <x v="1"/>
    <s v="Wistar"/>
    <x v="1"/>
    <m/>
    <n v="0.37"/>
    <m/>
    <m/>
    <s v="mg/m3"/>
    <s v="N"/>
    <s v="Y"/>
    <m/>
    <m/>
    <m/>
    <m/>
    <m/>
    <n v="37"/>
    <m/>
    <m/>
    <m/>
    <x v="3"/>
    <x v="0"/>
    <s v="Y"/>
    <m/>
    <x v="0"/>
  </r>
  <r>
    <n v="434"/>
    <s v="Y"/>
    <s v="oecd_bands_v1"/>
    <n v="200077"/>
    <m/>
    <x v="37"/>
    <m/>
    <x v="36"/>
    <s v="MWCNT"/>
    <s v="Nano"/>
    <s v="60 days"/>
    <s v="60 days"/>
    <s v="Lung"/>
    <s v="Inflammation"/>
    <x v="0"/>
    <s v="Kunming"/>
    <x v="0"/>
    <m/>
    <n v="32.6"/>
    <m/>
    <m/>
    <s v="mg/m3"/>
    <s v="N"/>
    <s v="Y"/>
    <m/>
    <m/>
    <m/>
    <m/>
    <m/>
    <n v="3260"/>
    <m/>
    <m/>
    <m/>
    <x v="0"/>
    <x v="0"/>
    <s v="Y"/>
    <m/>
    <x v="0"/>
  </r>
  <r>
    <n v="435"/>
    <s v="Y"/>
    <s v="oecd_bands_v1"/>
    <n v="200078"/>
    <m/>
    <x v="37"/>
    <m/>
    <x v="36"/>
    <s v="MWCNT"/>
    <s v="Nano"/>
    <s v="30 days"/>
    <s v="30 days"/>
    <s v="Lung"/>
    <s v="Inflammation"/>
    <x v="0"/>
    <s v="Kunming"/>
    <x v="0"/>
    <n v="32.6"/>
    <m/>
    <m/>
    <m/>
    <s v="mg/m3"/>
    <s v="N"/>
    <s v="Y"/>
    <m/>
    <m/>
    <m/>
    <m/>
    <n v="10866.666666666666"/>
    <m/>
    <m/>
    <m/>
    <m/>
    <x v="0"/>
    <x v="0"/>
    <s v="Y"/>
    <m/>
    <x v="0"/>
  </r>
  <r>
    <n v="436"/>
    <s v="Y"/>
    <s v="oecd_bands_v1"/>
    <n v="200084"/>
    <m/>
    <x v="38"/>
    <s v="Y"/>
    <x v="0"/>
    <s v="P25"/>
    <s v="Nano"/>
    <s v="13.5 months"/>
    <s v="24 months"/>
    <s v="Lung"/>
    <s v="Cancer"/>
    <x v="1"/>
    <s v="Wistar (Crl:(WI)BR)"/>
    <x v="0"/>
    <m/>
    <n v="10"/>
    <m/>
    <m/>
    <s v="mg/m3"/>
    <s v="N"/>
    <s v="N"/>
    <s v="Y"/>
    <s v="N"/>
    <m/>
    <m/>
    <m/>
    <m/>
    <m/>
    <m/>
    <m/>
    <x v="2"/>
    <x v="1"/>
    <s v="Y"/>
    <m/>
    <x v="3"/>
  </r>
  <r>
    <n v="437"/>
    <s v="Y"/>
    <s v="oecd_bands_v1"/>
    <n v="200085"/>
    <m/>
    <x v="39"/>
    <s v="Y"/>
    <x v="0"/>
    <s v="P25"/>
    <s v="Nano"/>
    <s v="90 days"/>
    <s v="90 days"/>
    <s v="Lung"/>
    <s v="Inflammation"/>
    <x v="1"/>
    <s v="F344"/>
    <x v="0"/>
    <m/>
    <m/>
    <m/>
    <m/>
    <m/>
    <s v="N"/>
    <s v="N"/>
    <m/>
    <m/>
    <m/>
    <m/>
    <m/>
    <m/>
    <m/>
    <m/>
    <m/>
    <x v="1"/>
    <x v="0"/>
    <m/>
    <m/>
    <x v="0"/>
  </r>
  <r>
    <n v="438"/>
    <m/>
    <s v="oecd_bands_v1"/>
    <n v="200086"/>
    <m/>
    <x v="40"/>
    <m/>
    <x v="0"/>
    <s v="P25"/>
    <s v="Nano"/>
    <s v="90 days"/>
    <s v="90 days"/>
    <s v="Lung"/>
    <s v="Inflammation"/>
    <x v="1"/>
    <s v="Fischer 344"/>
    <x v="1"/>
    <m/>
    <n v="23.5"/>
    <m/>
    <m/>
    <s v="mg/m3"/>
    <s v="N"/>
    <s v="N"/>
    <m/>
    <m/>
    <m/>
    <m/>
    <m/>
    <n v="2350"/>
    <m/>
    <m/>
    <m/>
    <x v="1"/>
    <x v="0"/>
    <s v="Y"/>
    <m/>
    <x v="0"/>
  </r>
  <r>
    <n v="439"/>
    <m/>
    <s v="oecd_bands_v1"/>
    <n v="200087"/>
    <m/>
    <x v="41"/>
    <m/>
    <x v="0"/>
    <s v="NM-103 (UV TITAN M212)"/>
    <s v="Nano"/>
    <s v="32(m)/33(f) days"/>
    <s v="32 days"/>
    <s v="Lung"/>
    <s v="Inflammation"/>
    <x v="1"/>
    <s v="Wistar (Crl:WI(Han))"/>
    <x v="1"/>
    <n v="3.1"/>
    <n v="12.1"/>
    <m/>
    <m/>
    <s v="mg/m3"/>
    <s v="N"/>
    <s v="Y"/>
    <m/>
    <m/>
    <m/>
    <m/>
    <n v="1033.3333333333333"/>
    <n v="12100"/>
    <m/>
    <m/>
    <m/>
    <x v="1"/>
    <x v="0"/>
    <s v="Y"/>
    <m/>
    <x v="0"/>
  </r>
  <r>
    <n v="440"/>
    <m/>
    <s v="oecd_bands_v1"/>
    <n v="200088"/>
    <m/>
    <x v="41"/>
    <m/>
    <x v="0"/>
    <s v="NM-104 (UV TITAN M262)"/>
    <s v="Nano"/>
    <s v="28 days"/>
    <s v="28 days"/>
    <s v="Lung"/>
    <s v="Inflammation"/>
    <x v="1"/>
    <s v="Wistar (Crl:WI (Han))"/>
    <x v="1"/>
    <n v="3.1"/>
    <n v="12.1"/>
    <m/>
    <m/>
    <s v="mg/m3"/>
    <s v="N"/>
    <s v="Y"/>
    <m/>
    <m/>
    <m/>
    <m/>
    <n v="1033.3333333333333"/>
    <n v="12100"/>
    <m/>
    <m/>
    <m/>
    <x v="1"/>
    <x v="0"/>
    <s v="Y"/>
    <m/>
    <x v="0"/>
  </r>
  <r>
    <n v="441"/>
    <m/>
    <s v="oecd_bands_v1"/>
    <n v="200089"/>
    <m/>
    <x v="41"/>
    <m/>
    <x v="0"/>
    <s v="NM-105 (P25)"/>
    <s v="Nano"/>
    <s v="30 days"/>
    <s v="30 days"/>
    <s v="Lung"/>
    <s v="Inflammation"/>
    <x v="1"/>
    <s v="Wistar (Crl:WI (Han))"/>
    <x v="1"/>
    <n v="3.1"/>
    <n v="12.1"/>
    <m/>
    <m/>
    <s v="mg/m3"/>
    <s v="N"/>
    <s v="Y"/>
    <m/>
    <m/>
    <m/>
    <m/>
    <n v="1033.3333333333333"/>
    <n v="12100"/>
    <m/>
    <m/>
    <m/>
    <x v="1"/>
    <x v="0"/>
    <s v="Y"/>
    <m/>
    <x v="0"/>
  </r>
  <r>
    <n v="442"/>
    <s v="Y"/>
    <s v="oecd_bands_v1"/>
    <n v="200093"/>
    <m/>
    <x v="38"/>
    <s v="Y"/>
    <x v="0"/>
    <s v="P25"/>
    <s v="Nano"/>
    <s v="28 days"/>
    <s v="13.5 months"/>
    <s v="Lung"/>
    <s v="Cancer"/>
    <x v="0"/>
    <s v="Crl:NMRI"/>
    <x v="0"/>
    <m/>
    <n v="10"/>
    <m/>
    <m/>
    <s v="mg/m3"/>
    <s v="N"/>
    <s v="Y"/>
    <s v="Y"/>
    <s v="N"/>
    <m/>
    <m/>
    <m/>
    <n v="1000"/>
    <m/>
    <m/>
    <m/>
    <x v="2"/>
    <x v="1"/>
    <s v="Y"/>
    <m/>
    <x v="3"/>
  </r>
  <r>
    <n v="443"/>
    <s v="Y"/>
    <s v="oecd_bands_v1"/>
    <n v="200094"/>
    <m/>
    <x v="39"/>
    <s v="Y"/>
    <x v="0"/>
    <s v="P25"/>
    <s v="Nano"/>
    <s v="90 days"/>
    <s v="90 days"/>
    <s v="Lung"/>
    <s v="Inflammation"/>
    <x v="1"/>
    <s v="F344"/>
    <x v="0"/>
    <m/>
    <m/>
    <m/>
    <m/>
    <m/>
    <s v="N"/>
    <s v="N"/>
    <m/>
    <m/>
    <m/>
    <m/>
    <m/>
    <m/>
    <m/>
    <m/>
    <m/>
    <x v="1"/>
    <x v="0"/>
    <m/>
    <m/>
    <x v="0"/>
  </r>
  <r>
    <n v="444"/>
    <s v="Y"/>
    <s v="oecd_bands_v1"/>
    <n v="300001"/>
    <m/>
    <x v="42"/>
    <m/>
    <x v="36"/>
    <s v="CNF VCGF-H"/>
    <s v="Nano"/>
    <s v="90 days"/>
    <s v="90 days"/>
    <s v="Lung"/>
    <s v="Inflammation"/>
    <x v="1"/>
    <s v="Sprague Dawley"/>
    <x v="1"/>
    <n v="0.54"/>
    <n v="2.5"/>
    <m/>
    <m/>
    <s v="mg/m3"/>
    <s v="N"/>
    <s v="N"/>
    <m/>
    <m/>
    <m/>
    <m/>
    <n v="540"/>
    <n v="2500"/>
    <m/>
    <m/>
    <m/>
    <x v="1"/>
    <x v="0"/>
    <s v="Y"/>
    <m/>
    <x v="0"/>
  </r>
  <r>
    <n v="445"/>
    <s v="Y"/>
    <s v="oecd_bands_v1"/>
    <n v="300002"/>
    <m/>
    <x v="42"/>
    <m/>
    <x v="36"/>
    <s v="CNF VCGF-H"/>
    <s v="Nano"/>
    <s v="90 days"/>
    <s v="90 days"/>
    <s v="Lung"/>
    <s v="Inflammation"/>
    <x v="1"/>
    <s v="Sprague Dawley"/>
    <x v="0"/>
    <n v="0.54"/>
    <n v="2.5"/>
    <m/>
    <m/>
    <s v="mg/m3"/>
    <s v="N"/>
    <s v="N"/>
    <m/>
    <m/>
    <m/>
    <m/>
    <n v="540"/>
    <n v="2500"/>
    <m/>
    <m/>
    <m/>
    <x v="1"/>
    <x v="0"/>
    <s v="Y"/>
    <m/>
    <x v="0"/>
  </r>
  <r>
    <n v="446"/>
    <s v="Y"/>
    <s v="oecd_bands_v1"/>
    <n v="300003"/>
    <m/>
    <x v="43"/>
    <s v="Y"/>
    <x v="36"/>
    <s v="MWCNT Graphistrength C100 "/>
    <s v="Nano"/>
    <s v="90 days"/>
    <s v="90 days"/>
    <s v="Lung"/>
    <s v="Inflammation"/>
    <x v="1"/>
    <s v="Wistar"/>
    <x v="1"/>
    <m/>
    <m/>
    <m/>
    <m/>
    <m/>
    <s v="N"/>
    <s v="N"/>
    <m/>
    <m/>
    <m/>
    <m/>
    <m/>
    <m/>
    <m/>
    <m/>
    <m/>
    <x v="3"/>
    <x v="0"/>
    <s v="Y"/>
    <m/>
    <x v="0"/>
  </r>
  <r>
    <n v="447"/>
    <s v="Y"/>
    <s v="oecd_bands_v1"/>
    <n v="300004"/>
    <m/>
    <x v="43"/>
    <s v="Y"/>
    <x v="36"/>
    <s v="MWCNT Graphistrength C100 "/>
    <s v="Nano"/>
    <s v="90 days"/>
    <s v="90 days"/>
    <s v="Lung"/>
    <s v="Inflammation"/>
    <x v="1"/>
    <s v="Wistar"/>
    <x v="0"/>
    <m/>
    <m/>
    <m/>
    <m/>
    <m/>
    <s v="N"/>
    <s v="N"/>
    <m/>
    <m/>
    <m/>
    <m/>
    <m/>
    <m/>
    <m/>
    <m/>
    <m/>
    <x v="3"/>
    <x v="0"/>
    <m/>
    <m/>
    <x v="0"/>
  </r>
  <r>
    <n v="448"/>
    <m/>
    <s v="atl_inh_pmn_bands_v1"/>
    <m/>
    <m/>
    <x v="12"/>
    <s v="Y"/>
    <x v="17"/>
    <s v="Fe3O4 "/>
    <s v="Micro"/>
    <s v="Subchronic"/>
    <s v="13 weeks"/>
    <s v="Lung"/>
    <s v="Inflammation"/>
    <x v="1"/>
    <s v="Winstar"/>
    <x v="1"/>
    <m/>
    <m/>
    <n v="0.413489"/>
    <n v="0.19502900000000001"/>
    <s v="mg/m3"/>
    <s v="N"/>
    <s v="N"/>
    <m/>
    <m/>
    <m/>
    <n v="195.029"/>
    <m/>
    <m/>
    <m/>
    <m/>
    <m/>
    <x v="3"/>
    <x v="0"/>
    <s v="Y"/>
    <m/>
    <x v="0"/>
  </r>
  <r>
    <n v="449"/>
    <s v="Y"/>
    <s v="atl_inh_pmn_bands_v1"/>
    <m/>
    <m/>
    <x v="15"/>
    <s v="Y"/>
    <x v="4"/>
    <s v="Printex 90 "/>
    <s v="Nano"/>
    <s v="13 weeks"/>
    <s v="13 weeks"/>
    <s v="Lung"/>
    <s v="Inflammation"/>
    <x v="1"/>
    <s v="F344"/>
    <x v="0"/>
    <m/>
    <m/>
    <m/>
    <m/>
    <m/>
    <m/>
    <m/>
    <m/>
    <m/>
    <m/>
    <m/>
    <m/>
    <m/>
    <m/>
    <m/>
    <m/>
    <x v="3"/>
    <x v="0"/>
    <m/>
    <m/>
    <x v="0"/>
  </r>
  <r>
    <n v="450"/>
    <s v="Y"/>
    <s v="atl_inh_pmn_bands_v1"/>
    <m/>
    <m/>
    <x v="17"/>
    <s v="Y"/>
    <x v="4"/>
    <s v="HSCb "/>
    <s v="Nano"/>
    <s v="13 weeks"/>
    <s v="13 weeks"/>
    <s v="Lung"/>
    <s v="Inflammation"/>
    <x v="1"/>
    <s v="F344"/>
    <x v="0"/>
    <m/>
    <m/>
    <m/>
    <n v="10.7128"/>
    <s v="ug/m3"/>
    <s v="N"/>
    <s v="N"/>
    <m/>
    <m/>
    <m/>
    <m/>
    <m/>
    <m/>
    <m/>
    <m/>
    <m/>
    <x v="4"/>
    <x v="0"/>
    <s v="Y"/>
    <m/>
    <x v="0"/>
  </r>
  <r>
    <n v="451"/>
    <s v="Y"/>
    <s v="atl_inh_pmn_bands_v1"/>
    <m/>
    <m/>
    <x v="44"/>
    <s v="Y"/>
    <x v="17"/>
    <s v="Fe3O4  Magnetite "/>
    <s v="Micro"/>
    <s v="Subchronic"/>
    <s v="13 weeks"/>
    <s v="Lung"/>
    <s v="Inflammation"/>
    <x v="1"/>
    <s v="Winstar"/>
    <x v="1"/>
    <m/>
    <m/>
    <m/>
    <m/>
    <m/>
    <s v="N"/>
    <s v="N"/>
    <m/>
    <m/>
    <m/>
    <m/>
    <m/>
    <m/>
    <m/>
    <m/>
    <m/>
    <x v="4"/>
    <x v="0"/>
    <s v="Y"/>
    <m/>
    <x v="0"/>
  </r>
  <r>
    <n v="452"/>
    <s v="Y"/>
    <s v="atl_inh_pmn_bands_v1"/>
    <m/>
    <m/>
    <x v="44"/>
    <s v="Y"/>
    <x v="17"/>
    <s v="FeCO3 Siderite "/>
    <s v="Micro"/>
    <s v="Subchronic"/>
    <s v="13 weeks"/>
    <s v="Lung"/>
    <s v="Inflammation"/>
    <x v="1"/>
    <s v="Winstar"/>
    <x v="1"/>
    <m/>
    <m/>
    <m/>
    <m/>
    <m/>
    <s v="N"/>
    <s v="N"/>
    <m/>
    <m/>
    <m/>
    <m/>
    <m/>
    <m/>
    <m/>
    <m/>
    <m/>
    <x v="4"/>
    <x v="0"/>
    <s v="Y"/>
    <m/>
    <x v="0"/>
  </r>
  <r>
    <n v="453"/>
    <m/>
    <s v="Hadrup et al 2023 DS_28d+ inhal and OEB est (102623a) - To Check Gosens (050324 edk)"/>
    <n v="1001"/>
    <m/>
    <x v="45"/>
    <m/>
    <x v="2"/>
    <s v="Synthesised by authors"/>
    <s v="Nano"/>
    <s v="0.7x10(6) particles/cm3, 1.4x10(6), or 2.9x10(6) for 6 h/day for 90 days = 0,05 mg/m3   0,13 mg/m3  and 0,5 mg/m3 for 6h/day 5 days per week for 13 weeks"/>
    <s v="13 weeks"/>
    <s v="Lung"/>
    <s v="Inflammation"/>
    <x v="1"/>
    <m/>
    <x v="3"/>
    <n v="0.5"/>
    <s v="n"/>
    <m/>
    <m/>
    <s v="mg/m3"/>
    <s v="N"/>
    <s v="N"/>
    <m/>
    <m/>
    <m/>
    <m/>
    <n v="500"/>
    <m/>
    <m/>
    <s v="C"/>
    <m/>
    <x v="1"/>
    <x v="0"/>
    <s v="Y"/>
    <m/>
    <x v="0"/>
  </r>
  <r>
    <n v="454"/>
    <s v="Y"/>
    <s v="Hadrup et al 2023 DS_28d+ inhal and OEB est (102623a) - To Check Gosens (050324 edk)"/>
    <n v="2002"/>
    <m/>
    <x v="46"/>
    <s v="Y"/>
    <x v="4"/>
    <s v="CB Printex 90"/>
    <s v="Nano"/>
    <s v="18 h/day, 5 days per week for up to 24 months (7.2 mg/m3 for first 4 months and then 12.2 mg/m3 for 20 months)  average exposure 11,6 mg/m3 for 104 weeks"/>
    <s v="104 weeks"/>
    <s v="Lung"/>
    <s v="Inflammation"/>
    <x v="1"/>
    <m/>
    <x v="3"/>
    <s v="n"/>
    <s v="n"/>
    <m/>
    <m/>
    <s v="mg/m3"/>
    <s v="N"/>
    <s v="N"/>
    <s v="N"/>
    <s v="N"/>
    <m/>
    <m/>
    <m/>
    <m/>
    <m/>
    <m/>
    <m/>
    <x v="2"/>
    <x v="1"/>
    <m/>
    <m/>
    <x v="0"/>
  </r>
  <r>
    <n v="455"/>
    <s v="Y"/>
    <s v="Hadrup et al 2023 DS_28d+ inhal and OEB est (102623a) - To Check Gosens (050324 edk)"/>
    <n v="2003"/>
    <m/>
    <x v="47"/>
    <s v="Y"/>
    <x v="4"/>
    <s v="CB Printex 90"/>
    <s v="Nano"/>
    <s v="18 h/day, 5 days per week for up to 13,5 months (7.2 mg/m3 for first 4 months and then 12.2 mg/m3 for 9.5 months)  average exposure 10,7 mg/m3 for 54 weeks"/>
    <s v="54 weeks"/>
    <s v="Lung"/>
    <s v="Inflammation"/>
    <x v="0"/>
    <m/>
    <x v="3"/>
    <s v="n"/>
    <s v="n"/>
    <m/>
    <m/>
    <s v="mg/m3"/>
    <s v="N"/>
    <s v="N"/>
    <s v="N"/>
    <s v="N"/>
    <m/>
    <m/>
    <m/>
    <m/>
    <m/>
    <m/>
    <m/>
    <x v="2"/>
    <x v="1"/>
    <m/>
    <m/>
    <x v="0"/>
  </r>
  <r>
    <n v="456"/>
    <s v="Y"/>
    <s v="Hadrup et al 2023 DS_28d+ inhal and OEB est (102623a) - To Check Gosens (050324 edk)"/>
    <n v="2006"/>
    <s v="Mauderly, Joe L., M. B. Snipes, Edward B. Barr, Steven A. Belinsky, James A. Bond, A. L. Brooks, I. Y. Chang, Y. S. Cheng, N. A. Gillett, and W. C. Griffith. &quot;Pulmonary toxicity of inhaled diesel exhaust and carbon black in chronically exposed rats. Part I: Neoplastic and nonneoplastic lung lesions.&quot; Research Report (Health Effects Institute) 68 Pt 1 (1994): 1-75."/>
    <x v="48"/>
    <m/>
    <x v="4"/>
    <s v="CB Elftex-12 furnace black, Cabot Boston"/>
    <s v="Nano"/>
    <s v="2.5 or 6.5  mg/m3 for 16 h/day , 5 days/week for 24 months"/>
    <s v="24 months"/>
    <s v="Lung"/>
    <s v="Inflammation"/>
    <x v="1"/>
    <m/>
    <x v="3"/>
    <s v="n"/>
    <s v="n"/>
    <m/>
    <m/>
    <s v="mg/m3"/>
    <s v="N"/>
    <s v="N"/>
    <s v="N"/>
    <s v="N"/>
    <m/>
    <m/>
    <m/>
    <m/>
    <m/>
    <m/>
    <m/>
    <x v="2"/>
    <x v="1"/>
    <m/>
    <m/>
    <x v="0"/>
  </r>
  <r>
    <n v="457"/>
    <s v="Y"/>
    <s v="Hadrup et al 2023 DS_28d+ inhal and OEB est (102623a) - To Check Gosens (050324 edk)"/>
    <n v="2007"/>
    <s v="Mauderly, Joe L., M. B. Snipes, Edward B. Barr, Steven A. Belinsky, James A. Bond, A. L. Brooks, I. Y. Chang, Y. S. Cheng, N. A. Gillett, and W. C. Griffith. &quot;Pulmonary toxicity of inhaled diesel exhaust and carbon black in chronically exposed rats. Part I: Neoplastic and nonneoplastic lung lesions.&quot; Research Report (Health Effects Institute) 68 Pt 1 (1994): 1-75."/>
    <x v="48"/>
    <m/>
    <x v="4"/>
    <s v="CB Elftex-12 furnace black, Cabot Boston"/>
    <s v="Nano"/>
    <s v="2.5 or 6.5  mg/m3 for 16 h/day, 5 days/week for 24 months"/>
    <s v="24 months"/>
    <s v="Lung"/>
    <s v="Inflammation"/>
    <x v="1"/>
    <m/>
    <x v="3"/>
    <s v="n"/>
    <n v="2.5"/>
    <m/>
    <m/>
    <s v="mg/m3"/>
    <s v="N"/>
    <s v="N"/>
    <m/>
    <m/>
    <m/>
    <m/>
    <m/>
    <n v="250"/>
    <m/>
    <m/>
    <s v="D"/>
    <x v="3"/>
    <x v="0"/>
    <s v="Y"/>
    <m/>
    <x v="0"/>
  </r>
  <r>
    <n v="458"/>
    <s v="Y"/>
    <s v="Hadrup et al 2023 DS_28d+ inhal and OEB est (102623a) - To Check Gosens (050324 edk)"/>
    <n v="2008"/>
    <m/>
    <x v="49"/>
    <s v="Y"/>
    <x v="4"/>
    <s v="CB Printex 90"/>
    <s v="Nano"/>
    <s v="1, 7 and 50 mg/m3 6 h/day  5 days /week for 13 weeks"/>
    <s v="13 weeks"/>
    <s v="Lung"/>
    <s v="Inflammation"/>
    <x v="1"/>
    <m/>
    <x v="3"/>
    <s v="1*"/>
    <s v="7*"/>
    <m/>
    <m/>
    <s v="mg/m3"/>
    <s v="N"/>
    <s v="N"/>
    <m/>
    <m/>
    <m/>
    <m/>
    <n v="1000"/>
    <n v="700"/>
    <m/>
    <s v="C"/>
    <s v="C"/>
    <x v="1"/>
    <x v="0"/>
    <m/>
    <m/>
    <x v="0"/>
  </r>
  <r>
    <n v="459"/>
    <s v="Y"/>
    <s v="Hadrup et al 2023 DS_28d+ inhal and OEB est (102623a) - To Check Gosens (050324 edk)"/>
    <n v="2009"/>
    <m/>
    <x v="49"/>
    <s v="Y"/>
    <x v="4"/>
    <s v="CB Sterling V"/>
    <s v="Nano"/>
    <s v="50 mg/m3 6 h/day 5 days/week for 13 weeks"/>
    <s v="13 weeks"/>
    <s v="Lung"/>
    <s v="Inflammation"/>
    <x v="1"/>
    <m/>
    <x v="3"/>
    <s v="n"/>
    <n v="50"/>
    <m/>
    <m/>
    <s v="mg/m3"/>
    <s v="N"/>
    <s v="N"/>
    <m/>
    <m/>
    <m/>
    <m/>
    <m/>
    <n v="5000"/>
    <m/>
    <m/>
    <s v="B"/>
    <x v="0"/>
    <x v="0"/>
    <m/>
    <m/>
    <x v="0"/>
  </r>
  <r>
    <n v="460"/>
    <s v="Y"/>
    <s v="Hadrup et al 2023 DS_28d+ inhal and OEB est (102623a) - To Check Gosens (050324 edk)"/>
    <n v="2010"/>
    <m/>
    <x v="50"/>
    <s v="Y"/>
    <x v="4"/>
    <s v="CB Printex 90"/>
    <s v="Nano"/>
    <s v="1, 7 and 50 mg/m3 6 h/day  5 days /week for 13 weeks"/>
    <s v="13 weeks"/>
    <s v="Lung"/>
    <s v="Inflammation"/>
    <x v="0"/>
    <m/>
    <x v="3"/>
    <s v="n*"/>
    <s v="1*"/>
    <m/>
    <m/>
    <s v="mg/m3"/>
    <s v="N"/>
    <s v="N"/>
    <m/>
    <m/>
    <m/>
    <m/>
    <m/>
    <n v="100"/>
    <m/>
    <m/>
    <s v="D"/>
    <x v="3"/>
    <x v="0"/>
    <m/>
    <m/>
    <x v="0"/>
  </r>
  <r>
    <n v="461"/>
    <s v="Y"/>
    <s v="Hadrup et al 2023 DS_28d+ inhal and OEB est (102623a) - To Check Gosens (050324 edk)"/>
    <n v="2011"/>
    <m/>
    <x v="51"/>
    <s v="Y"/>
    <x v="4"/>
    <s v="CB Printex 90"/>
    <s v="Nano"/>
    <s v="1, 7 and 50 mg/m3 6 h/day  5 days /week for 13 weeks"/>
    <s v="13 weeks"/>
    <s v="Lung"/>
    <s v="Inflammation"/>
    <x v="2"/>
    <m/>
    <x v="3"/>
    <s v="n*"/>
    <s v="1*"/>
    <m/>
    <m/>
    <s v="mg/m3"/>
    <s v="N"/>
    <s v="N"/>
    <m/>
    <m/>
    <m/>
    <m/>
    <m/>
    <n v="100"/>
    <m/>
    <m/>
    <s v="D"/>
    <x v="3"/>
    <x v="0"/>
    <m/>
    <m/>
    <x v="0"/>
  </r>
  <r>
    <n v="462"/>
    <s v="Y"/>
    <s v="Hadrup et al 2023 DS_28d+ inhal and OEB est (102623a) - To Check Gosens (050324 edk)"/>
    <n v="2012"/>
    <m/>
    <x v="52"/>
    <s v="Y"/>
    <x v="4"/>
    <s v="CB Printex 90"/>
    <s v="Nano"/>
    <s v="1, 7 and 50 mg/m3 6 h/day  5 days /week for 13 weeks"/>
    <s v="13 weeks"/>
    <s v="Lung"/>
    <s v="Inflammation"/>
    <x v="1"/>
    <m/>
    <x v="3"/>
    <s v="These data are similar to those in Elder et al."/>
    <s v="These data are similar to those in Elder et al."/>
    <m/>
    <m/>
    <s v="mg/m3"/>
    <s v="N"/>
    <s v="N"/>
    <m/>
    <m/>
    <m/>
    <m/>
    <m/>
    <m/>
    <m/>
    <m/>
    <m/>
    <x v="2"/>
    <x v="1"/>
    <m/>
    <m/>
    <x v="0"/>
  </r>
  <r>
    <n v="463"/>
    <s v="Y"/>
    <s v="Hadrup et al 2023 DS_28d+ inhal and OEB est (102623a) - To Check Gosens (050324 edk)"/>
    <n v="2013"/>
    <m/>
    <x v="52"/>
    <s v="Y"/>
    <x v="4"/>
    <s v="CB Sterling V"/>
    <s v="Nano"/>
    <s v="50 mg/m3 6 h/day 5 days/week for 13 weeks"/>
    <s v="13 weeks"/>
    <s v="Lung"/>
    <s v="Inflammation"/>
    <x v="1"/>
    <m/>
    <x v="3"/>
    <s v="These data are similar to those in Elder et al."/>
    <s v="These data are similar to those in Elder et al."/>
    <m/>
    <m/>
    <s v="mg/m3"/>
    <s v="N"/>
    <s v="N"/>
    <m/>
    <m/>
    <m/>
    <m/>
    <m/>
    <m/>
    <m/>
    <m/>
    <m/>
    <x v="2"/>
    <x v="1"/>
    <m/>
    <m/>
    <x v="0"/>
  </r>
  <r>
    <n v="464"/>
    <s v="Y"/>
    <s v="Hadrup et al 2023 DS_28d+ inhal and OEB est (102623a) - To Check Gosens (050324 edk)"/>
    <n v="2014"/>
    <m/>
    <x v="53"/>
    <s v="Y"/>
    <x v="4"/>
    <s v="CB Monarch 880, Cabot"/>
    <s v="Nano"/>
    <s v="1.1   7.1  or 52.8 mg/m3 for 6 h/day 5 days/week for 13 weeks"/>
    <s v="13 weeks"/>
    <s v="Lung"/>
    <s v="Inflammation"/>
    <x v="1"/>
    <m/>
    <x v="3"/>
    <n v="1"/>
    <n v="7"/>
    <m/>
    <m/>
    <s v="mg/m3"/>
    <s v="N"/>
    <s v="N"/>
    <m/>
    <m/>
    <m/>
    <m/>
    <n v="1000"/>
    <n v="700"/>
    <m/>
    <s v="C"/>
    <s v="C"/>
    <x v="1"/>
    <x v="0"/>
    <s v="Y"/>
    <m/>
    <x v="0"/>
  </r>
  <r>
    <n v="465"/>
    <m/>
    <s v="Hadrup et al 2023 DS_28d+ inhal and OEB est (102623a) - To Check Gosens (050324 edk)"/>
    <n v="2015"/>
    <m/>
    <x v="54"/>
    <m/>
    <x v="4"/>
    <s v="CB Elftex-12 furnace black, Cabot Boston"/>
    <s v="Nano"/>
    <s v="10 mg/m3 for 7 h/day 5 days/week for 12 weeks"/>
    <s v="12 weeks"/>
    <s v="Lung"/>
    <s v="Inflammation"/>
    <x v="1"/>
    <m/>
    <x v="3"/>
    <s v="n"/>
    <n v="10"/>
    <m/>
    <m/>
    <s v="mg/m3"/>
    <s v="N"/>
    <s v="N"/>
    <m/>
    <m/>
    <m/>
    <m/>
    <m/>
    <n v="1000"/>
    <m/>
    <m/>
    <s v="C"/>
    <x v="1"/>
    <x v="0"/>
    <s v="Y"/>
    <m/>
    <x v="0"/>
  </r>
  <r>
    <n v="466"/>
    <s v="Y"/>
    <s v="Hadrup et al 2023 DS_28d+ inhal and OEB est (102623a) - To Check Gosens (050324 edk)"/>
    <n v="2019"/>
    <m/>
    <x v="55"/>
    <m/>
    <x v="4"/>
    <s v="CB  Elftex 12, Cabot "/>
    <s v="Nano"/>
    <s v="3.5 mg/m3 16 h/day, 7 days per week, the neutrophils were measured in BAL at 6 and 12 weeks of exposure"/>
    <s v="12 weeks"/>
    <s v="Lung"/>
    <s v="Inflammation"/>
    <x v="1"/>
    <m/>
    <x v="3"/>
    <s v="n"/>
    <n v="3.5"/>
    <m/>
    <m/>
    <s v="mg/m3"/>
    <s v="N"/>
    <s v="N"/>
    <m/>
    <m/>
    <m/>
    <m/>
    <m/>
    <n v="350"/>
    <m/>
    <m/>
    <s v="C"/>
    <x v="1"/>
    <x v="0"/>
    <m/>
    <m/>
    <x v="0"/>
  </r>
  <r>
    <n v="467"/>
    <m/>
    <s v="Hadrup et al 2023 DS_28d+ inhal and OEB est (102623a) - To Check Gosens (050324 edk)"/>
    <n v="2020"/>
    <m/>
    <x v="55"/>
    <m/>
    <x v="4"/>
    <s v="CB  Elftex 12, Cabot "/>
    <s v="Nano"/>
    <s v="13 mg/m3 for 6 h/day for 5 days/week, the neutrophils were measured in BAL at 6 and 12 weeks of exposure"/>
    <s v="12 weeks"/>
    <s v="Lung"/>
    <s v="Inflammation"/>
    <x v="1"/>
    <m/>
    <x v="3"/>
    <s v="n"/>
    <n v="13"/>
    <m/>
    <m/>
    <s v="mg/m3"/>
    <s v="N"/>
    <s v="N*"/>
    <m/>
    <m/>
    <m/>
    <m/>
    <m/>
    <n v="1300"/>
    <m/>
    <m/>
    <s v="C"/>
    <x v="1"/>
    <x v="0"/>
    <s v="Y"/>
    <m/>
    <x v="0"/>
  </r>
  <r>
    <n v="468"/>
    <s v="Y"/>
    <s v="Hadrup et al 2023 DS_28d+ inhal and OEB est (102623a) - To Check Gosens (050324 edk)"/>
    <n v="2021"/>
    <m/>
    <x v="55"/>
    <m/>
    <x v="4"/>
    <s v="CB  Elftex 12, Cabot "/>
    <s v="Nano"/>
    <s v="98 mg/m3  for 4 h/day for 1 day/week, the neutrophils were measured in BAL at 6 and 12 weeks of exposure"/>
    <s v="12 weeks"/>
    <s v="Lung"/>
    <s v="Inflammation"/>
    <x v="1"/>
    <m/>
    <x v="3"/>
    <s v="n"/>
    <n v="98"/>
    <m/>
    <m/>
    <s v="mg/m3"/>
    <s v="Y*"/>
    <s v="Y"/>
    <m/>
    <m/>
    <m/>
    <m/>
    <m/>
    <n v="9800"/>
    <m/>
    <m/>
    <m/>
    <x v="2"/>
    <x v="1"/>
    <m/>
    <m/>
    <x v="0"/>
  </r>
  <r>
    <n v="469"/>
    <s v="Y"/>
    <s v="Hadrup et al 2023 DS_28d+ inhal and OEB est (102623a) - To Check Gosens (050324 edk)"/>
    <n v="3002"/>
    <m/>
    <x v="56"/>
    <s v="Y"/>
    <x v="36"/>
    <s v="MWCNT Graphistrength C100"/>
    <s v="Nano"/>
    <s v="0.05, 0.25 or 5  mg/m3 6 h/day, 5 days/week for 90 days "/>
    <s v="90 days"/>
    <s v="Lung"/>
    <s v="Inflammation"/>
    <x v="1"/>
    <m/>
    <x v="3"/>
    <n v="0.05"/>
    <n v="0.25"/>
    <m/>
    <m/>
    <s v="mg/m3"/>
    <s v="N"/>
    <s v="N"/>
    <m/>
    <m/>
    <m/>
    <m/>
    <n v="50"/>
    <n v="25"/>
    <m/>
    <s v="D"/>
    <s v="E"/>
    <x v="4"/>
    <x v="0"/>
    <m/>
    <m/>
    <x v="0"/>
  </r>
  <r>
    <n v="470"/>
    <m/>
    <s v="Hadrup et al 2023 DS_28d+ inhal and OEB est (102623a) - To Check Gosens (050324 edk)"/>
    <n v="3003"/>
    <m/>
    <x v="57"/>
    <s v="Y"/>
    <x v="36"/>
    <s v="MWCNT Baytubes"/>
    <s v="Nano"/>
    <s v="0.1, 0.4, 1.5 or 6 mg/m3 for 8 weeks or 13 weeks  6 h/day 5 days/week"/>
    <s v="13 weeks"/>
    <s v="Lung"/>
    <s v="Inflammation"/>
    <x v="1"/>
    <m/>
    <x v="3"/>
    <n v="0.1"/>
    <n v="0.4"/>
    <m/>
    <m/>
    <s v="mg/m3"/>
    <s v="N"/>
    <s v="N"/>
    <m/>
    <m/>
    <m/>
    <m/>
    <n v="100"/>
    <n v="40"/>
    <m/>
    <s v="D"/>
    <s v="D"/>
    <x v="3"/>
    <x v="0"/>
    <s v="Y"/>
    <m/>
    <x v="0"/>
  </r>
  <r>
    <n v="471"/>
    <s v="Y"/>
    <s v="Hadrup et al 2023 DS_28d+ inhal and OEB est (102623a) - To Check Gosens (050324 edk)"/>
    <n v="3012"/>
    <m/>
    <x v="58"/>
    <s v="Y"/>
    <x v="36"/>
    <s v="MWNT-7"/>
    <s v="Nano"/>
    <s v="0.02, 0.2 or 2 mg/m3 6 h/day, 5 days/week for 104 weeks "/>
    <s v="104 weeks"/>
    <s v="Lung"/>
    <s v="Inflammation"/>
    <x v="1"/>
    <m/>
    <x v="3"/>
    <n v="0.2"/>
    <n v="2"/>
    <m/>
    <m/>
    <s v="mg/m3"/>
    <s v="N"/>
    <s v="N"/>
    <m/>
    <m/>
    <m/>
    <m/>
    <n v="200"/>
    <n v="200"/>
    <m/>
    <s v="D"/>
    <s v="D"/>
    <x v="3"/>
    <x v="0"/>
    <s v="Y"/>
    <m/>
    <x v="0"/>
  </r>
  <r>
    <n v="472"/>
    <m/>
    <s v="Hadrup et al 2023 DS_28d+ inhal and OEB est (102623a) - To Check Gosens (050324 edk)"/>
    <n v="3016"/>
    <m/>
    <x v="59"/>
    <s v="Y"/>
    <x v="36"/>
    <s v="MWNT-7"/>
    <s v="Nano"/>
    <s v="0.2, 1 or 5 mg/m3 6 h/day 5 days/week for 13 weeks"/>
    <s v="13 weeks"/>
    <s v="Lung"/>
    <s v="Inflammation"/>
    <x v="1"/>
    <m/>
    <x v="3"/>
    <n v="0.2"/>
    <n v="1"/>
    <m/>
    <m/>
    <s v="mg/m3"/>
    <s v="N"/>
    <s v="N"/>
    <m/>
    <m/>
    <m/>
    <m/>
    <n v="200"/>
    <n v="100"/>
    <m/>
    <s v="D"/>
    <s v="D"/>
    <x v="3"/>
    <x v="0"/>
    <s v="Y"/>
    <m/>
    <x v="0"/>
  </r>
  <r>
    <n v="473"/>
    <s v="Y"/>
    <s v="Hadrup et al 2023 DS_28d+ inhal and OEB est (102623a) - To Check Gosens (050324 edk)"/>
    <n v="5002"/>
    <m/>
    <x v="60"/>
    <s v="Y"/>
    <x v="3"/>
    <s v="No product name reported"/>
    <s v="Nano"/>
    <s v="2 mg/m3 for 6 h/day for 7, 14 or 28 days"/>
    <s v="28 days"/>
    <s v="Lung"/>
    <s v="Inflammation"/>
    <x v="0"/>
    <m/>
    <x v="3"/>
    <s v="n"/>
    <n v="2"/>
    <m/>
    <m/>
    <s v="mg/m3"/>
    <s v="N"/>
    <s v="Y"/>
    <m/>
    <m/>
    <m/>
    <m/>
    <m/>
    <n v="66.666666666666671"/>
    <m/>
    <m/>
    <s v="D"/>
    <x v="3"/>
    <x v="0"/>
    <m/>
    <m/>
    <x v="0"/>
  </r>
  <r>
    <n v="474"/>
    <s v="Y"/>
    <s v="Hadrup et al 2023 DS_28d+ inhal and OEB est (102623a) - To Check Gosens (050324 edk)"/>
    <n v="5005"/>
    <m/>
    <x v="61"/>
    <m/>
    <x v="3"/>
    <s v="NM-211"/>
    <s v="Nano"/>
    <s v="50 mg/m3 described as dose equivalents of 1.2  3.5 and 10.8 mg/m3 based on differences in exposure duration [28 d inhalation]"/>
    <s v="28 days"/>
    <s v="Lung"/>
    <s v="Inflammation"/>
    <x v="1"/>
    <m/>
    <x v="3"/>
    <s v="n"/>
    <s v="*50"/>
    <m/>
    <m/>
    <s v="mg/m3"/>
    <s v="Y"/>
    <s v="Y"/>
    <m/>
    <m/>
    <m/>
    <m/>
    <m/>
    <m/>
    <m/>
    <m/>
    <m/>
    <x v="2"/>
    <x v="1"/>
    <m/>
    <m/>
    <x v="0"/>
  </r>
  <r>
    <n v="475"/>
    <s v="Y"/>
    <s v="Hadrup et al 2023 DS_28d+ inhal and OEB est (102623a) - To Check Gosens (050324 edk)"/>
    <n v="5006"/>
    <m/>
    <x v="61"/>
    <m/>
    <x v="3"/>
    <s v="NM-211"/>
    <s v="Nano"/>
    <s v="50 mg/m3 described as dose equivalents of 1.2  3.5 and 10.8 mg/m3 based on differences in exposure duration"/>
    <s v="28 days"/>
    <s v="Lung"/>
    <s v="Inflammation"/>
    <x v="1"/>
    <m/>
    <x v="3"/>
    <s v="n"/>
    <s v="*50"/>
    <m/>
    <m/>
    <s v="mg/m3"/>
    <s v="Y"/>
    <s v="Y"/>
    <m/>
    <m/>
    <m/>
    <m/>
    <m/>
    <m/>
    <m/>
    <m/>
    <m/>
    <x v="2"/>
    <x v="1"/>
    <m/>
    <m/>
    <x v="0"/>
  </r>
  <r>
    <n v="476"/>
    <s v="Y"/>
    <s v="Hadrup et al 2023 DS_28d+ inhal and OEB est (102623a) - To Check Gosens (050324 edk)"/>
    <n v="5007"/>
    <m/>
    <x v="61"/>
    <m/>
    <x v="3"/>
    <s v="NM-211"/>
    <s v="Nano"/>
    <s v="50 mg/m3 described as dose equivalents of 1.2  3.5 and 10.8 mg/m3 based on differences in exposure duration"/>
    <s v="28 days"/>
    <s v="Lung"/>
    <s v="Inflammation"/>
    <x v="1"/>
    <m/>
    <x v="3"/>
    <s v="n"/>
    <n v="50"/>
    <m/>
    <m/>
    <s v="mg/m3"/>
    <s v="N"/>
    <s v="Y"/>
    <m/>
    <m/>
    <m/>
    <m/>
    <m/>
    <n v="5000"/>
    <m/>
    <m/>
    <s v="B"/>
    <x v="0"/>
    <x v="0"/>
    <m/>
    <m/>
    <x v="0"/>
  </r>
  <r>
    <n v="477"/>
    <s v="Y"/>
    <s v="Hadrup et al 2023 DS_28d+ inhal and OEB est (102623a) - To Check Gosens (050324 edk)"/>
    <n v="5008"/>
    <m/>
    <x v="61"/>
    <m/>
    <x v="3"/>
    <s v="NM-212"/>
    <s v="Nano"/>
    <s v="50 mg/m3 described as dose equivalents of 2.5, 6.7 and 19.9 mg/m3 based on differences in exposure duration"/>
    <s v="28 days"/>
    <s v="Lung"/>
    <s v="Inflammation"/>
    <x v="1"/>
    <m/>
    <x v="3"/>
    <s v="n"/>
    <s v="*50"/>
    <m/>
    <m/>
    <s v="mg/m3"/>
    <s v="Y"/>
    <s v="Y"/>
    <m/>
    <m/>
    <m/>
    <m/>
    <m/>
    <m/>
    <m/>
    <m/>
    <m/>
    <x v="2"/>
    <x v="1"/>
    <m/>
    <m/>
    <x v="0"/>
  </r>
  <r>
    <n v="478"/>
    <s v="Y"/>
    <s v="Hadrup et al 2023 DS_28d+ inhal and OEB est (102623a) - To Check Gosens (050324 edk)"/>
    <n v="5009"/>
    <m/>
    <x v="61"/>
    <m/>
    <x v="3"/>
    <s v="NM-212"/>
    <s v="Nano"/>
    <s v="50 mg/m3 described as dose equivalents of 2.5, 6.7 and 19.9 mg/m3 based on differences in exposure duration"/>
    <s v="28 days"/>
    <s v="Lung"/>
    <s v="Inflammation"/>
    <x v="1"/>
    <m/>
    <x v="3"/>
    <s v="n"/>
    <s v="*50"/>
    <m/>
    <m/>
    <s v="mg/m3"/>
    <s v="Y"/>
    <s v="Y"/>
    <m/>
    <m/>
    <m/>
    <m/>
    <m/>
    <m/>
    <m/>
    <m/>
    <m/>
    <x v="2"/>
    <x v="1"/>
    <m/>
    <m/>
    <x v="0"/>
  </r>
  <r>
    <n v="479"/>
    <s v="Y"/>
    <s v="Hadrup et al 2023 DS_28d+ inhal and OEB est (102623a) - To Check Gosens (050324 edk)"/>
    <n v="5010"/>
    <m/>
    <x v="61"/>
    <m/>
    <x v="3"/>
    <s v="NM-212"/>
    <s v="Nano"/>
    <s v="50 mg/m3 described as dose equivalents of 2.5, 6.7 and 19.9 mg/m3 based on differences in exposure duration"/>
    <s v="28 days"/>
    <s v="Lung"/>
    <s v="Inflammation"/>
    <x v="1"/>
    <m/>
    <x v="3"/>
    <s v="n"/>
    <n v="50"/>
    <m/>
    <m/>
    <s v="mg/m3"/>
    <s v="N"/>
    <s v="Y"/>
    <m/>
    <m/>
    <m/>
    <m/>
    <m/>
    <n v="5000"/>
    <m/>
    <m/>
    <s v="B"/>
    <x v="0"/>
    <x v="0"/>
    <m/>
    <m/>
    <x v="0"/>
  </r>
  <r>
    <n v="480"/>
    <s v="Y"/>
    <s v="Hadrup et al 2023 DS_28d+ inhal and OEB est (102623a) - To Check Gosens (050324 edk)"/>
    <n v="5011"/>
    <m/>
    <x v="61"/>
    <m/>
    <x v="3"/>
    <s v="NM-213"/>
    <s v="Micro"/>
    <s v="50 mg/m3 described as dose equivalents of 5.9 , 18.4  and 55 mg/m3 based on differences in exposure duration"/>
    <s v="28 days"/>
    <s v="Lung"/>
    <s v="Inflammation"/>
    <x v="1"/>
    <m/>
    <x v="3"/>
    <s v="n"/>
    <s v="*50"/>
    <m/>
    <m/>
    <s v="mg/m3"/>
    <s v="Y"/>
    <s v="Y"/>
    <m/>
    <m/>
    <m/>
    <m/>
    <m/>
    <m/>
    <m/>
    <m/>
    <m/>
    <x v="2"/>
    <x v="1"/>
    <m/>
    <m/>
    <x v="0"/>
  </r>
  <r>
    <n v="481"/>
    <s v="Y"/>
    <s v="Hadrup et al 2023 DS_28d+ inhal and OEB est (102623a) - To Check Gosens (050324 edk)"/>
    <n v="5012"/>
    <m/>
    <x v="61"/>
    <m/>
    <x v="3"/>
    <s v="NM-213"/>
    <s v="Micro"/>
    <s v="50 mg/m3 described as dose equivalents of 5.9 , 18.4  and 55 mg/m3 based on differences in exposure duration"/>
    <s v="28 days"/>
    <s v="Lung"/>
    <s v="Inflammation"/>
    <x v="1"/>
    <m/>
    <x v="3"/>
    <s v="n"/>
    <s v="*50"/>
    <m/>
    <m/>
    <s v="mg/m3"/>
    <s v="Y"/>
    <s v="Y"/>
    <m/>
    <m/>
    <m/>
    <m/>
    <m/>
    <m/>
    <m/>
    <m/>
    <m/>
    <x v="2"/>
    <x v="1"/>
    <m/>
    <m/>
    <x v="0"/>
  </r>
  <r>
    <n v="482"/>
    <s v="Y"/>
    <s v="Hadrup et al 2023 DS_28d+ inhal and OEB est (102623a) - To Check Gosens (050324 edk)"/>
    <n v="5013"/>
    <m/>
    <x v="61"/>
    <m/>
    <x v="3"/>
    <s v="NM-213"/>
    <s v="Micro"/>
    <s v="50 mg/m3 described as dose equivalents of 5.9 , 18.4  and 55 mg/m3 based on differences in exposure duration"/>
    <s v="28 days"/>
    <s v="Lung"/>
    <s v="Inflammation"/>
    <x v="1"/>
    <m/>
    <x v="3"/>
    <s v="n"/>
    <n v="50"/>
    <m/>
    <m/>
    <s v="mg/m3"/>
    <s v="N"/>
    <s v="Y"/>
    <m/>
    <m/>
    <m/>
    <m/>
    <m/>
    <n v="1666.6666666666667"/>
    <m/>
    <m/>
    <s v="C"/>
    <x v="1"/>
    <x v="0"/>
    <m/>
    <m/>
    <x v="0"/>
  </r>
  <r>
    <n v="483"/>
    <s v="Y"/>
    <s v="Hadrup et al 2023 DS_28d+ inhal and OEB est (102623a) - To Check Gosens (050324 edk)"/>
    <n v="5014"/>
    <m/>
    <x v="62"/>
    <m/>
    <x v="3"/>
    <s v="NM-212 "/>
    <s v="Nano"/>
    <s v="3 or 6 months exposure with 0,1 to 3 mg/m3 6h/day 5 days per weeks"/>
    <s v="6 months"/>
    <s v="Lung"/>
    <s v="Inflammation"/>
    <x v="1"/>
    <m/>
    <x v="3"/>
    <s v="n"/>
    <s v="n"/>
    <m/>
    <m/>
    <s v="mg/m3"/>
    <s v="N"/>
    <s v="N"/>
    <s v="N"/>
    <s v="N"/>
    <m/>
    <m/>
    <m/>
    <m/>
    <m/>
    <m/>
    <m/>
    <x v="2"/>
    <x v="1"/>
    <m/>
    <m/>
    <x v="0"/>
  </r>
  <r>
    <n v="484"/>
    <s v="Y"/>
    <s v="Hadrup et al 2023 DS_28d+ inhal and OEB est (102623a) - To Check Gosens (050324 edk)"/>
    <n v="5015"/>
    <m/>
    <x v="63"/>
    <s v="Y"/>
    <x v="3"/>
    <s v="NM-212"/>
    <s v="Nano"/>
    <s v="0.5, 5 or 25 mg/m3 for 6 h/day 5 days/week for 4 weeks"/>
    <s v="4 weeks"/>
    <s v="Lung"/>
    <s v="Inflammation"/>
    <x v="1"/>
    <m/>
    <x v="3"/>
    <n v="0.5"/>
    <n v="5"/>
    <m/>
    <m/>
    <s v="mg/m3"/>
    <s v="N"/>
    <s v="Y"/>
    <m/>
    <m/>
    <m/>
    <m/>
    <n v="166.66666666666666"/>
    <n v="166.66666666666666"/>
    <m/>
    <s v="D"/>
    <s v="D"/>
    <x v="3"/>
    <x v="0"/>
    <m/>
    <m/>
    <x v="0"/>
  </r>
  <r>
    <n v="485"/>
    <s v="Y"/>
    <s v="Hadrup et al 2023 DS_28d+ inhal and OEB est (102623a) - To Check Gosens (050324 edk)"/>
    <n v="5016"/>
    <m/>
    <x v="64"/>
    <s v="Y"/>
    <x v="3"/>
    <s v="NM-212"/>
    <s v="Nano"/>
    <s v="0.1, 0.3, 1 and 3 mg/m3 6 h/day 5 days/week over up to 90 days [Note: NOAEL-LOAEL is for 90 d (390 hr]"/>
    <s v="90 days"/>
    <s v="Lung"/>
    <s v="Inflammation"/>
    <x v="1"/>
    <m/>
    <x v="3"/>
    <n v="0.3"/>
    <n v="1"/>
    <m/>
    <m/>
    <s v="mg/m3"/>
    <s v="N"/>
    <s v="N"/>
    <m/>
    <m/>
    <m/>
    <m/>
    <n v="300"/>
    <n v="100"/>
    <m/>
    <s v="D"/>
    <s v="D"/>
    <x v="3"/>
    <x v="0"/>
    <m/>
    <m/>
    <x v="0"/>
  </r>
  <r>
    <n v="486"/>
    <s v="Y"/>
    <s v="Hadrup et al 2023 DS_28d+ inhal and OEB est (102623a) - To Check Gosens (050324 edk)"/>
    <n v="6001"/>
    <m/>
    <x v="65"/>
    <m/>
    <x v="19"/>
    <s v="CoCl2"/>
    <s v="Micro"/>
    <s v="0.5 mg/m3 for 4 months, 5 days/week, 6 hr/day"/>
    <s v="4 months"/>
    <s v="Lung"/>
    <s v="Inflammation"/>
    <x v="3"/>
    <m/>
    <x v="3"/>
    <n v="0.5"/>
    <s v="n"/>
    <m/>
    <m/>
    <s v="mg/m3"/>
    <s v="N"/>
    <s v="N"/>
    <m/>
    <m/>
    <m/>
    <m/>
    <n v="500"/>
    <m/>
    <m/>
    <s v="C"/>
    <m/>
    <x v="1"/>
    <x v="0"/>
    <m/>
    <m/>
    <x v="0"/>
  </r>
  <r>
    <n v="487"/>
    <s v="Y"/>
    <s v="Hadrup et al 2023 DS_28d+ inhal and OEB est (102623a) - To Check Gosens (050324 edk)"/>
    <n v="6002"/>
    <m/>
    <x v="66"/>
    <m/>
    <x v="19"/>
    <s v="CoCl2"/>
    <s v="Micro"/>
    <s v="0.5 mg/m3 for 4 months, 5 days/week, 6 hr/day"/>
    <s v="4 months"/>
    <s v="Lung"/>
    <s v="Inflammation"/>
    <x v="3"/>
    <m/>
    <x v="3"/>
    <n v="0.5"/>
    <s v="n"/>
    <m/>
    <m/>
    <s v="mg/m3"/>
    <s v="N"/>
    <s v="N"/>
    <m/>
    <m/>
    <m/>
    <m/>
    <n v="500"/>
    <m/>
    <m/>
    <s v="C"/>
    <m/>
    <x v="1"/>
    <x v="0"/>
    <m/>
    <m/>
    <x v="0"/>
  </r>
  <r>
    <n v="488"/>
    <s v="Y"/>
    <s v="Hadrup et al 2023 DS_28d+ inhal and OEB est (102623a) - To Check Gosens (050324 edk)"/>
    <n v="6003"/>
    <m/>
    <x v="67"/>
    <m/>
    <x v="19"/>
    <s v="CoSO4"/>
    <s v="Nano"/>
    <s v="0.3, 1 or 3 mg/m3 for 5 days per week, 6h /day for 104 weeks"/>
    <s v="104 weeks"/>
    <s v="Lung"/>
    <s v="Inflammation"/>
    <x v="1"/>
    <m/>
    <x v="3"/>
    <s v="n"/>
    <s v="n"/>
    <m/>
    <m/>
    <s v="mg/m3"/>
    <s v="N"/>
    <s v="N"/>
    <s v="N"/>
    <s v="N"/>
    <m/>
    <m/>
    <m/>
    <m/>
    <m/>
    <m/>
    <m/>
    <x v="2"/>
    <x v="1"/>
    <m/>
    <m/>
    <x v="0"/>
  </r>
  <r>
    <n v="489"/>
    <s v="Y"/>
    <s v="Hadrup et al 2023 DS_28d+ inhal and OEB est (102623a) - To Check Gosens (050324 edk)"/>
    <n v="6004"/>
    <m/>
    <x v="68"/>
    <m/>
    <x v="19"/>
    <s v="CoSO4"/>
    <s v="Nano"/>
    <s v="0.3, 1 or 3 mg/m3 for 5 days per week, 6h /day for 104 weeks"/>
    <s v="104 weeks"/>
    <s v="Lung"/>
    <s v="Inflammation"/>
    <x v="0"/>
    <m/>
    <x v="3"/>
    <s v="n"/>
    <s v="n"/>
    <m/>
    <m/>
    <s v="mg/m3"/>
    <s v="N"/>
    <s v="N"/>
    <s v="N"/>
    <s v="N"/>
    <m/>
    <m/>
    <m/>
    <m/>
    <m/>
    <m/>
    <m/>
    <x v="2"/>
    <x v="1"/>
    <m/>
    <m/>
    <x v="0"/>
  </r>
  <r>
    <n v="490"/>
    <s v="Y"/>
    <s v="Hadrup et al 2023 DS_28d+ inhal and OEB est (102623a) - To Check Gosens (050324 edk)"/>
    <n v="6005"/>
    <m/>
    <x v="69"/>
    <m/>
    <x v="19"/>
    <s v="CoO"/>
    <s v="Micro"/>
    <s v="10 mg/m3 for 7 h/day  5 days / week for 10 - 20 months (all life span) set to 40 weeks and thus 1400 h"/>
    <s v="40 weeks"/>
    <s v="Lung"/>
    <s v="Inflammation"/>
    <x v="2"/>
    <m/>
    <x v="3"/>
    <s v="n"/>
    <s v="n"/>
    <m/>
    <m/>
    <s v="mg/m3"/>
    <s v="N"/>
    <s v="N"/>
    <s v="N"/>
    <m/>
    <m/>
    <m/>
    <m/>
    <m/>
    <m/>
    <m/>
    <m/>
    <x v="2"/>
    <x v="1"/>
    <m/>
    <m/>
    <x v="0"/>
  </r>
  <r>
    <n v="491"/>
    <s v="Y"/>
    <s v="Hadrup et al 2023 DS_28d+ inhal and OEB est (102623a) - To Check Gosens (050324 edk)"/>
    <n v="6006"/>
    <m/>
    <x v="70"/>
    <m/>
    <x v="19"/>
    <s v="CoSO4"/>
    <s v="Nano"/>
    <s v="0.11, 0.32 or 1.14 mg cobolt/m3 for 6 h/day 5 days per week for up to 105 weeks"/>
    <s v="105 weeks"/>
    <s v="Lung"/>
    <s v="Inflammation"/>
    <x v="0"/>
    <m/>
    <x v="3"/>
    <s v="n"/>
    <s v="n"/>
    <m/>
    <m/>
    <s v="mg/m3"/>
    <s v="N"/>
    <s v="N"/>
    <s v="N"/>
    <s v="N"/>
    <m/>
    <m/>
    <m/>
    <m/>
    <m/>
    <m/>
    <m/>
    <x v="2"/>
    <x v="1"/>
    <m/>
    <m/>
    <x v="0"/>
  </r>
  <r>
    <n v="492"/>
    <s v="Y"/>
    <s v="Hadrup et al 2023 DS_28d+ inhal and OEB est (102623a) - To Check Gosens (050324 edk)"/>
    <n v="6007"/>
    <m/>
    <x v="71"/>
    <m/>
    <x v="19"/>
    <s v="CoSO4"/>
    <s v="Nano"/>
    <s v="0.11, 0.32 or 1.14 mg cobolt/m3 for 6 h/day 5 days per week for up to 105 weeks"/>
    <s v="105 weeks"/>
    <s v="Lung"/>
    <s v="Inflammation"/>
    <x v="1"/>
    <m/>
    <x v="3"/>
    <s v="n"/>
    <s v="n"/>
    <m/>
    <m/>
    <s v="mg/m3"/>
    <s v="N"/>
    <s v="N"/>
    <s v="N"/>
    <s v="N"/>
    <m/>
    <m/>
    <m/>
    <m/>
    <m/>
    <m/>
    <m/>
    <x v="2"/>
    <x v="1"/>
    <m/>
    <m/>
    <x v="0"/>
  </r>
  <r>
    <n v="493"/>
    <s v="Y"/>
    <s v="Hadrup et al 2023 DS_28d+ inhal and OEB est (102623a) - To Check Gosens (050324 edk)"/>
    <n v="6008"/>
    <m/>
    <x v="70"/>
    <m/>
    <x v="19"/>
    <s v="Co metal"/>
    <s v="Nano"/>
    <s v="1.25, 2.5 or 5 mg/m3 for 6 h/day 5 days per week for up to 105 weeks"/>
    <s v="105 weeks"/>
    <s v="Lung"/>
    <s v="Inflammation"/>
    <x v="0"/>
    <m/>
    <x v="3"/>
    <s v="n"/>
    <s v="n"/>
    <m/>
    <m/>
    <s v="mg/m3"/>
    <s v="N"/>
    <s v="N"/>
    <s v="N"/>
    <s v="N"/>
    <m/>
    <m/>
    <m/>
    <m/>
    <m/>
    <m/>
    <m/>
    <x v="2"/>
    <x v="1"/>
    <m/>
    <m/>
    <x v="0"/>
  </r>
  <r>
    <n v="494"/>
    <s v="Y"/>
    <s v="Hadrup et al 2023 DS_28d+ inhal and OEB est (102623a) - To Check Gosens (050324 edk)"/>
    <n v="6009"/>
    <m/>
    <x v="71"/>
    <m/>
    <x v="19"/>
    <s v="Co metal"/>
    <s v="Nano"/>
    <s v="1.25, 2.5 or 5 mg/m3 for 6 h/day 5 days per week for up to 105 weeks"/>
    <s v="105 weeks"/>
    <s v="Lung"/>
    <s v="Inflammation"/>
    <x v="1"/>
    <m/>
    <x v="3"/>
    <s v="n"/>
    <s v="n"/>
    <m/>
    <m/>
    <s v="mg/m3"/>
    <s v="N"/>
    <s v="N"/>
    <s v="N"/>
    <s v="N"/>
    <m/>
    <m/>
    <m/>
    <m/>
    <m/>
    <m/>
    <m/>
    <x v="2"/>
    <x v="1"/>
    <m/>
    <m/>
    <x v="0"/>
  </r>
  <r>
    <n v="495"/>
    <s v="Y"/>
    <s v="Hadrup et al 2023 DS_28d+ inhal and OEB est (102623a) - To Check Gosens (050324 edk)"/>
    <n v="6010"/>
    <m/>
    <x v="72"/>
    <m/>
    <x v="19"/>
    <s v="CoO"/>
    <s v="Unclear"/>
    <s v="10 mg/m3 7 h/day 5 days/week for the whole life 14.6 months "/>
    <s v="14.6 months"/>
    <s v="Lung"/>
    <s v="Inflammation"/>
    <x v="2"/>
    <m/>
    <x v="3"/>
    <s v="n"/>
    <s v="n"/>
    <m/>
    <m/>
    <s v="mg/m3"/>
    <s v="N"/>
    <s v="N"/>
    <s v="N"/>
    <m/>
    <m/>
    <m/>
    <m/>
    <m/>
    <m/>
    <m/>
    <m/>
    <x v="2"/>
    <x v="1"/>
    <m/>
    <m/>
    <x v="0"/>
  </r>
  <r>
    <n v="496"/>
    <s v="Y"/>
    <s v="Hadrup et al 2023 DS_28d+ inhal and OEB est (102623a) - To Check Gosens (050324 edk)"/>
    <n v="8003"/>
    <m/>
    <x v="73"/>
    <m/>
    <x v="17"/>
    <s v="Fe3O4 Ferroxide black 88p"/>
    <s v="Micro"/>
    <s v="5, 15, or 50 mg/m3 for 13 weeks, 6 h/day for 5 days"/>
    <s v="13 weeks"/>
    <s v="Lung"/>
    <s v="Inflammation"/>
    <x v="1"/>
    <m/>
    <x v="3"/>
    <n v="15"/>
    <n v="50"/>
    <m/>
    <m/>
    <s v="mg/m3"/>
    <s v="N"/>
    <s v="N"/>
    <m/>
    <m/>
    <m/>
    <m/>
    <n v="15000"/>
    <n v="5000"/>
    <m/>
    <s v="B"/>
    <s v="B"/>
    <x v="0"/>
    <x v="0"/>
    <s v="Y"/>
    <m/>
    <x v="0"/>
  </r>
  <r>
    <n v="497"/>
    <m/>
    <s v="Hadrup et al 2023 DS_28d+ inhal and OEB est (102623a) - To Check Gosens (050324 edk)"/>
    <n v="8004"/>
    <m/>
    <x v="74"/>
    <m/>
    <x v="17"/>
    <s v="Fe(CO)5 Carbonyl iron powder (metallic iron; particle size range 0.2–2.0 mm) "/>
    <s v="Micro"/>
    <s v="5, 50 and 250 mg/m3 for 4 weeks 6 h/day 5 days/week"/>
    <s v="4 weeks"/>
    <s v="Lung"/>
    <s v="Inflammation"/>
    <x v="1"/>
    <m/>
    <x v="3"/>
    <n v="50"/>
    <n v="250"/>
    <m/>
    <m/>
    <s v="mg/m3"/>
    <s v="N"/>
    <s v="Y"/>
    <m/>
    <m/>
    <m/>
    <m/>
    <n v="16666.666666666668"/>
    <n v="8333.3333333333339"/>
    <m/>
    <s v="B"/>
    <s v="B"/>
    <x v="0"/>
    <x v="0"/>
    <s v="Y"/>
    <m/>
    <x v="0"/>
  </r>
  <r>
    <n v="498"/>
    <s v="Y"/>
    <s v="Hadrup et al 2023 DS_28d+ inhal and OEB est (102623a) - To Check Gosens (050324 edk)"/>
    <n v="8005"/>
    <m/>
    <x v="75"/>
    <s v="Y"/>
    <x v="17"/>
    <s v="Fe2O3 Synthesised by authors"/>
    <s v="Nano"/>
    <s v="1.14 mg/m3 4 h/day 5 days/week for 3 months"/>
    <s v="3 months"/>
    <s v="Lung"/>
    <s v="Inflammation"/>
    <x v="1"/>
    <m/>
    <x v="3"/>
    <s v="n"/>
    <n v="1.1399999999999999"/>
    <m/>
    <m/>
    <s v="mg/m3"/>
    <s v="N"/>
    <s v="Y*"/>
    <m/>
    <m/>
    <m/>
    <m/>
    <m/>
    <n v="38"/>
    <m/>
    <m/>
    <s v="D"/>
    <x v="3"/>
    <x v="0"/>
    <m/>
    <m/>
    <x v="0"/>
  </r>
  <r>
    <n v="499"/>
    <s v="Y"/>
    <s v="Hadrup et al 2023 DS_28d+ inhal and OEB est (102623a) - To Check Gosens (050324 edk)"/>
    <n v="9001"/>
    <m/>
    <x v="76"/>
    <m/>
    <x v="20"/>
    <s v="Designated Ni metal powder but no product name reported"/>
    <m/>
    <s v="0.1, 0.4 and 1 mg/m3 6h/day 5 days a week for up to 24 months, actually only up to 0.4 mg/m3 for carcinogenicity"/>
    <s v="24 months"/>
    <s v="Lung"/>
    <s v="Inflammation"/>
    <x v="1"/>
    <m/>
    <x v="3"/>
    <s v="n"/>
    <s v="n"/>
    <m/>
    <m/>
    <s v="mg/m3"/>
    <s v="N"/>
    <s v="N"/>
    <s v="N"/>
    <s v="N"/>
    <m/>
    <m/>
    <m/>
    <m/>
    <m/>
    <m/>
    <m/>
    <x v="2"/>
    <x v="1"/>
    <m/>
    <m/>
    <x v="0"/>
  </r>
  <r>
    <n v="500"/>
    <s v="Y"/>
    <s v="Hadrup et al 2023 DS_28d+ inhal and OEB est (102623a) - To Check Gosens (050324 edk)"/>
    <n v="9002"/>
    <m/>
    <x v="77"/>
    <m/>
    <x v="20"/>
    <s v="NiCl2"/>
    <s v="Micro"/>
    <s v="0.6 mg/m3 for 4 months, 5 days/week, 6 hr/day"/>
    <s v="4 months"/>
    <s v="Lung"/>
    <s v="Inflammation"/>
    <x v="3"/>
    <m/>
    <x v="3"/>
    <s v="n"/>
    <n v="0.6"/>
    <m/>
    <m/>
    <s v="mg/m3"/>
    <s v="N"/>
    <s v="N"/>
    <m/>
    <m/>
    <m/>
    <m/>
    <m/>
    <n v="60"/>
    <m/>
    <m/>
    <s v="D"/>
    <x v="3"/>
    <x v="0"/>
    <m/>
    <m/>
    <x v="0"/>
  </r>
  <r>
    <n v="501"/>
    <s v="Y"/>
    <s v="Hadrup et al 2023 DS_28d+ inhal and OEB est (102623a) - To Check Gosens (050324 edk)"/>
    <n v="9003"/>
    <m/>
    <x v="78"/>
    <m/>
    <x v="20"/>
    <s v="NiO"/>
    <s v="Unclear"/>
    <s v="0,62     1,2    2,5    mg/m3  6h/day 5 d/week for 104 weeks doses recalculated into 76   147  and 304 mg Ni/kg bw"/>
    <s v="104 weeks"/>
    <s v="Lung"/>
    <s v="Inflammation"/>
    <x v="1"/>
    <m/>
    <x v="3"/>
    <s v="n"/>
    <s v="n"/>
    <m/>
    <m/>
    <s v="mg/m3"/>
    <s v="N"/>
    <s v="N"/>
    <m/>
    <m/>
    <m/>
    <m/>
    <m/>
    <m/>
    <m/>
    <m/>
    <m/>
    <x v="2"/>
    <x v="1"/>
    <m/>
    <m/>
    <x v="0"/>
  </r>
  <r>
    <n v="502"/>
    <s v="Y"/>
    <s v="Hadrup et al 2023 DS_28d+ inhal and OEB est (102623a) - To Check Gosens (050324 edk)"/>
    <n v="9004"/>
    <m/>
    <x v="79"/>
    <m/>
    <x v="20"/>
    <s v="NiO"/>
    <s v="Unclear"/>
    <s v="1.25, 2.5 or 5 mg/m3 6 h/day 5 d/week for 104 weeks recalculated into 275  550 and 1100 mg/kg bw"/>
    <s v="104 weeks"/>
    <s v="Lung"/>
    <s v="Inflammation"/>
    <x v="0"/>
    <m/>
    <x v="3"/>
    <s v="n"/>
    <s v="n"/>
    <m/>
    <m/>
    <s v="mg/m3"/>
    <s v="N"/>
    <s v="N"/>
    <m/>
    <m/>
    <m/>
    <m/>
    <m/>
    <m/>
    <m/>
    <m/>
    <m/>
    <x v="2"/>
    <x v="1"/>
    <m/>
    <m/>
    <x v="0"/>
  </r>
  <r>
    <n v="503"/>
    <s v="Y"/>
    <s v="Hadrup et al 2023 DS_28d+ inhal and OEB est (102623a) - To Check Gosens (050324 edk)"/>
    <n v="9005"/>
    <m/>
    <x v="80"/>
    <s v="Y"/>
    <x v="20"/>
    <s v="NiO"/>
    <s v="Unclear"/>
    <s v="0.62, 1.2 or 2.5 mg/m3, for a 2 year study"/>
    <s v="2 years"/>
    <s v="Lung"/>
    <s v="Inflammation"/>
    <x v="1"/>
    <m/>
    <x v="3"/>
    <s v="n"/>
    <s v="n"/>
    <m/>
    <m/>
    <s v="mg/m3"/>
    <s v="N"/>
    <s v="N"/>
    <s v="N"/>
    <s v="N"/>
    <m/>
    <m/>
    <m/>
    <m/>
    <m/>
    <m/>
    <m/>
    <x v="2"/>
    <x v="1"/>
    <m/>
    <m/>
    <x v="0"/>
  </r>
  <r>
    <n v="504"/>
    <s v="Y"/>
    <s v="Hadrup et al 2023 DS_28d+ inhal and OEB est (102623a) - To Check Gosens (050324 edk)"/>
    <n v="9006"/>
    <m/>
    <x v="81"/>
    <s v="Y"/>
    <x v="20"/>
    <s v="NiO"/>
    <s v="Unclear"/>
    <s v="0.62, 1.2, 2.5, 5 or 10 (highest does not thested for micronuclei) mg/m3 for 6 h/day   5 days/week for 13 weeks"/>
    <s v="13 weeks"/>
    <s v="Lung"/>
    <s v="Inflammation"/>
    <x v="0"/>
    <m/>
    <x v="3"/>
    <s v="n"/>
    <s v="n"/>
    <m/>
    <m/>
    <s v="mg/m3"/>
    <s v="N"/>
    <s v="N"/>
    <s v="N"/>
    <s v="N"/>
    <m/>
    <m/>
    <m/>
    <m/>
    <m/>
    <m/>
    <m/>
    <x v="2"/>
    <x v="1"/>
    <m/>
    <m/>
    <x v="0"/>
  </r>
  <r>
    <n v="505"/>
    <s v="Y"/>
    <s v="Hadrup et al 2023 DS_28d+ inhal and OEB est (102623a) - To Check Gosens (050324 edk)"/>
    <n v="9007"/>
    <m/>
    <x v="81"/>
    <s v="Y"/>
    <x v="20"/>
    <s v="NiO"/>
    <s v="Unclear"/>
    <s v="1.25, 2.5, or 5 mg/m3  for 2 years"/>
    <s v="2 years"/>
    <s v="Lung"/>
    <s v="Inflammation"/>
    <x v="0"/>
    <m/>
    <x v="3"/>
    <s v="n"/>
    <s v="n"/>
    <m/>
    <m/>
    <s v="mg/m3"/>
    <s v="N"/>
    <s v="N"/>
    <s v="N"/>
    <s v="N"/>
    <m/>
    <m/>
    <m/>
    <m/>
    <m/>
    <m/>
    <m/>
    <x v="2"/>
    <x v="1"/>
    <m/>
    <m/>
    <x v="0"/>
  </r>
  <r>
    <n v="506"/>
    <s v="Y"/>
    <s v="Hadrup et al 2023 DS_28d+ inhal and OEB est (102623a) - To Check Gosens (050324 edk)"/>
    <n v="9008"/>
    <m/>
    <x v="82"/>
    <m/>
    <x v="20"/>
    <s v="NiO (green) particles"/>
    <s v="Unclear"/>
    <s v="0.6 or 8 mg/m3 {DURATION?  140 hr more than 4 wk x 30 hr/wk}"/>
    <s v="4 weeks"/>
    <s v="Lung"/>
    <s v="Inflammation"/>
    <x v="1"/>
    <m/>
    <x v="3"/>
    <s v="n"/>
    <s v="n"/>
    <m/>
    <m/>
    <s v="mg/m3"/>
    <s v="N"/>
    <s v="Y"/>
    <s v="N"/>
    <s v="N"/>
    <m/>
    <m/>
    <m/>
    <m/>
    <m/>
    <m/>
    <m/>
    <x v="2"/>
    <x v="1"/>
    <m/>
    <m/>
    <x v="0"/>
  </r>
  <r>
    <n v="507"/>
    <s v="Y"/>
    <s v="Hadrup et al 2023 DS_28d+ inhal and OEB est (102623a) - To Check Gosens (050324 edk)"/>
    <n v="9009"/>
    <m/>
    <x v="83"/>
    <m/>
    <x v="20"/>
    <s v="NiO"/>
    <s v="Unclear"/>
    <s v="53 µg/L = 53 mg/m3, 7 h /day 5 days/week lifelong {Hamster - use?}"/>
    <s v="Lifelong"/>
    <s v="Lung"/>
    <s v="Inflammation"/>
    <x v="2"/>
    <m/>
    <x v="3"/>
    <s v="n"/>
    <s v="n"/>
    <m/>
    <m/>
    <s v="mg/m3"/>
    <s v="N"/>
    <s v="N"/>
    <s v="N"/>
    <m/>
    <m/>
    <m/>
    <m/>
    <m/>
    <m/>
    <m/>
    <m/>
    <x v="2"/>
    <x v="1"/>
    <m/>
    <m/>
    <x v="0"/>
  </r>
  <r>
    <n v="508"/>
    <s v="Y"/>
    <s v="Hadrup et al 2023 DS_28d+ inhal and OEB est (102623a) - To Check Gosens (050324 edk)"/>
    <n v="9010"/>
    <m/>
    <x v="84"/>
    <m/>
    <x v="20"/>
    <s v=" Ni(CO)4 Ni Nickel carbonyl"/>
    <s v="Unclear"/>
    <s v="0.6 mg/L = 600 mg/m3 for 0.5 h  {Hamster - use?}  Acute exposure - delete"/>
    <s v="0.5 hours"/>
    <s v="Lung"/>
    <s v="Inflammation"/>
    <x v="2"/>
    <m/>
    <x v="3"/>
    <s v="n"/>
    <s v="n"/>
    <m/>
    <m/>
    <s v="mg/m3"/>
    <s v="Y"/>
    <s v="Y"/>
    <m/>
    <m/>
    <m/>
    <m/>
    <m/>
    <m/>
    <m/>
    <m/>
    <m/>
    <x v="2"/>
    <x v="1"/>
    <m/>
    <m/>
    <x v="0"/>
  </r>
  <r>
    <n v="509"/>
    <s v="Y"/>
    <s v="Hadrup et al 2023 DS_28d+ inhal and OEB est (102623a) - To Check Gosens (050324 edk)"/>
    <n v="9011"/>
    <m/>
    <x v="84"/>
    <m/>
    <x v="20"/>
    <s v=" Ni(CO)4 Ni Nickel carbonyl"/>
    <s v="Unclear"/>
    <s v="0.03 mg/L = 30 mg/m3 for 0,5 h three times per week, lifelong  {Hamster - use?}"/>
    <s v="Lifelong"/>
    <s v="Lung"/>
    <s v="Inflammation"/>
    <x v="2"/>
    <m/>
    <x v="3"/>
    <s v="n"/>
    <s v="n"/>
    <m/>
    <m/>
    <s v="mg/m3"/>
    <s v="N"/>
    <s v="N"/>
    <s v="N"/>
    <m/>
    <m/>
    <m/>
    <m/>
    <m/>
    <m/>
    <m/>
    <m/>
    <x v="2"/>
    <x v="1"/>
    <m/>
    <m/>
    <x v="0"/>
  </r>
  <r>
    <n v="510"/>
    <s v="Y"/>
    <s v="Hadrup et al 2023 DS_28d+ inhal and OEB est (102623a) - To Check Gosens (050324 edk)"/>
    <n v="9012"/>
    <m/>
    <x v="72"/>
    <m/>
    <x v="20"/>
    <s v="NiO"/>
    <s v="Unclear"/>
    <s v="53 mg/m3 7h/day 5 days/week, lifelong (14.1 months)   {Hamster - use?}"/>
    <s v="Lifelong"/>
    <s v="Lung"/>
    <s v="Inflammation"/>
    <x v="2"/>
    <m/>
    <x v="3"/>
    <s v="n"/>
    <s v="n"/>
    <m/>
    <m/>
    <s v="mg/m3"/>
    <s v="N"/>
    <s v="N"/>
    <s v="N"/>
    <m/>
    <m/>
    <m/>
    <m/>
    <m/>
    <m/>
    <m/>
    <m/>
    <x v="2"/>
    <x v="1"/>
    <m/>
    <m/>
    <x v="0"/>
  </r>
  <r>
    <n v="511"/>
    <s v="Y"/>
    <s v="Hadrup et al 2023 DS_28d+ inhal and OEB est (102623a) - To Check Gosens (050324 edk)"/>
    <n v="9013"/>
    <m/>
    <x v="85"/>
    <m/>
    <x v="20"/>
    <s v="NiO"/>
    <s v="Nano"/>
    <s v="0.23 mg/m3 4h/day 5 days/week for up to 10 months"/>
    <s v="10 months"/>
    <s v="Lung"/>
    <s v="Inflammation"/>
    <x v="1"/>
    <m/>
    <x v="3"/>
    <s v="n"/>
    <n v="0.23"/>
    <m/>
    <m/>
    <s v="mg/m3"/>
    <s v="N"/>
    <s v="N"/>
    <m/>
    <m/>
    <m/>
    <m/>
    <m/>
    <n v="23"/>
    <m/>
    <m/>
    <s v="E"/>
    <x v="4"/>
    <x v="0"/>
    <s v="Y"/>
    <m/>
    <x v="0"/>
  </r>
  <r>
    <n v="512"/>
    <m/>
    <s v="Hadrup et al 2023 DS_28d+ inhal and OEB est (102623a) - To Check Gosens (050324 edk)"/>
    <n v="9015"/>
    <m/>
    <x v="86"/>
    <m/>
    <x v="20"/>
    <s v="NiO"/>
    <s v="Nano"/>
    <s v="0.0024 mg/m3 4h/day 5 days/week for 6 months (also 4 weeks and 3 months but same results on neutrophils and genotoxicity)"/>
    <s v="3 months"/>
    <s v="Lung"/>
    <s v="Inflammation"/>
    <x v="1"/>
    <m/>
    <x v="3"/>
    <s v="n"/>
    <n v="2.3999999999999998E-3"/>
    <m/>
    <m/>
    <s v="mg/m3"/>
    <s v="N"/>
    <s v="N"/>
    <m/>
    <m/>
    <m/>
    <m/>
    <m/>
    <n v="0.24"/>
    <m/>
    <m/>
    <s v="E(F)"/>
    <x v="4"/>
    <x v="0"/>
    <s v="Y"/>
    <m/>
    <x v="0"/>
  </r>
  <r>
    <n v="513"/>
    <s v="Y"/>
    <s v="Hadrup et al 2023 DS_28d+ inhal and OEB est (102623a) - To Check Gosens (050324 edk)"/>
    <n v="10001"/>
    <s v="10.1021/es800975u"/>
    <x v="87"/>
    <s v="Y"/>
    <x v="1"/>
    <s v="SiO2 Amorphous silica -synthetic"/>
    <s v="Nano"/>
    <s v="24.1 mg/m3, 40 min/day for 4 weeks"/>
    <s v="4 weeks"/>
    <s v="Lung"/>
    <s v="Inflammation"/>
    <x v="1"/>
    <m/>
    <x v="3"/>
    <s v="n"/>
    <n v="24.1"/>
    <m/>
    <m/>
    <s v="mg/m3"/>
    <s v="N*"/>
    <s v="Y"/>
    <m/>
    <m/>
    <m/>
    <m/>
    <m/>
    <n v="803.33333333333337"/>
    <m/>
    <m/>
    <s v="C"/>
    <x v="1"/>
    <x v="0"/>
    <m/>
    <m/>
    <x v="0"/>
  </r>
  <r>
    <n v="514"/>
    <s v="Y"/>
    <s v="Hadrup et al 2023 DS_28d+ inhal and OEB est (102623a) - To Check Gosens (050324 edk)"/>
    <n v="10002"/>
    <s v="10.1021/es800975u"/>
    <x v="87"/>
    <s v="Y"/>
    <x v="1"/>
    <s v="SiO2 Amorphous silica -synthetic"/>
    <s v="Nano"/>
    <s v="24.1 mg/m3, 40 min/day for 4 weeks"/>
    <s v="4 weeks"/>
    <s v="Lung"/>
    <s v="Inflammation"/>
    <x v="1"/>
    <m/>
    <x v="3"/>
    <s v="n"/>
    <n v="24.1"/>
    <m/>
    <m/>
    <s v="mg/m3"/>
    <s v="N*"/>
    <s v="Y"/>
    <m/>
    <m/>
    <m/>
    <m/>
    <m/>
    <m/>
    <m/>
    <m/>
    <m/>
    <x v="2"/>
    <x v="1"/>
    <m/>
    <m/>
    <x v="0"/>
  </r>
  <r>
    <n v="515"/>
    <s v="Y"/>
    <s v="Hadrup et al 2023 DS_28d+ inhal and OEB est (102623a) - To Check Gosens (050324 edk)"/>
    <n v="10003"/>
    <s v="10.1021/es800975u"/>
    <x v="87"/>
    <s v="Y"/>
    <x v="1"/>
    <s v="SiO2 Amorphous silica -synthetic"/>
    <s v="Nano"/>
    <s v="24.1 mg/m3, 40 min/day for 4 weeks"/>
    <s v="4 weeks"/>
    <s v="Lung"/>
    <s v="Inflammation"/>
    <x v="1"/>
    <m/>
    <x v="3"/>
    <s v="n"/>
    <n v="24.1"/>
    <m/>
    <m/>
    <s v="mg/m3"/>
    <s v="N*"/>
    <s v="Y"/>
    <m/>
    <m/>
    <m/>
    <m/>
    <m/>
    <m/>
    <m/>
    <m/>
    <m/>
    <x v="2"/>
    <x v="1"/>
    <m/>
    <m/>
    <x v="0"/>
  </r>
  <r>
    <n v="516"/>
    <s v="Y"/>
    <s v="Hadrup et al 2023 DS_28d+ inhal and OEB est (102623a) - To Check Gosens (050324 edk)"/>
    <n v="10004"/>
    <s v="10.1093/toxsci/kfp254"/>
    <x v="88"/>
    <s v="Y"/>
    <x v="1"/>
    <s v="SiO2 Amorphous silica -synthetic 4850MR"/>
    <s v="Nano"/>
    <s v="10 mg/m3 for 2h, 2h on 4 consecutive days, or 2 h on 4 consecutive days for 4 weeks"/>
    <s v="4 weeks"/>
    <s v="Lung"/>
    <s v="Inflammation"/>
    <x v="0"/>
    <m/>
    <x v="3"/>
    <n v="10"/>
    <s v="n"/>
    <m/>
    <m/>
    <s v="mg/m3"/>
    <s v="N*"/>
    <s v="Y"/>
    <m/>
    <m/>
    <m/>
    <m/>
    <n v="3333.3333333333335"/>
    <m/>
    <m/>
    <s v="B"/>
    <m/>
    <x v="0"/>
    <x v="0"/>
    <m/>
    <m/>
    <x v="0"/>
  </r>
  <r>
    <n v="517"/>
    <s v="Y"/>
    <s v="Hadrup et al 2023 DS_28d+ inhal and OEB est (102623a) - To Check Gosens (050324 edk)"/>
    <n v="10009"/>
    <m/>
    <x v="89"/>
    <s v="Y"/>
    <x v="1"/>
    <s v="SAS Silica amorphous Aerosil 200 Degussa"/>
    <s v="Nano"/>
    <s v="50 mg/m3 for 6h/day 5 days/week for 13 weeks"/>
    <s v="13 weeks"/>
    <s v="Lung"/>
    <s v="Inflammation"/>
    <x v="1"/>
    <m/>
    <x v="3"/>
    <s v="n"/>
    <n v="50"/>
    <m/>
    <m/>
    <s v="mg/m3"/>
    <s v="N"/>
    <s v="N"/>
    <m/>
    <m/>
    <m/>
    <m/>
    <m/>
    <n v="5000"/>
    <m/>
    <m/>
    <s v="B"/>
    <x v="0"/>
    <x v="0"/>
    <m/>
    <m/>
    <x v="0"/>
  </r>
  <r>
    <n v="518"/>
    <s v="Y"/>
    <s v="Hadrup et al 2023 DS_28d+ inhal and OEB est (102623a) - To Check Gosens (050324 edk)"/>
    <n v="10011"/>
    <s v="10.1080/08958378.2018.1426661"/>
    <x v="90"/>
    <s v="Y"/>
    <x v="1"/>
    <s v="SiO2 Amorphous silica -synthetic"/>
    <s v="Nano"/>
    <s v="0.4 1.4 or 5.4 mg/m3 6h/day 5 days/week in total 20 days of exposure over 28 days"/>
    <s v="28 days"/>
    <s v="Lung"/>
    <s v="Inflammation"/>
    <x v="1"/>
    <m/>
    <x v="3"/>
    <n v="5.4"/>
    <s v="n"/>
    <m/>
    <m/>
    <s v="mg/m3"/>
    <s v="N"/>
    <s v="Y"/>
    <m/>
    <m/>
    <m/>
    <m/>
    <n v="1800"/>
    <m/>
    <m/>
    <s v="C"/>
    <m/>
    <x v="1"/>
    <x v="0"/>
    <m/>
    <m/>
    <x v="0"/>
  </r>
  <r>
    <n v="519"/>
    <s v="Y"/>
    <s v="Hadrup et al 2023 DS_28d+ inhal and OEB est (102623a) - To Check Gosens (050324 edk)"/>
    <n v="11102"/>
    <m/>
    <x v="91"/>
    <s v="Y"/>
    <x v="1"/>
    <s v="Quartz Si silica DQ12 quartz"/>
    <s v="Micro"/>
    <s v="1 mg/m3 6h/d 5d/week, for 104 weeks"/>
    <s v="104 weeks"/>
    <s v="Lung"/>
    <s v="Inflammation"/>
    <x v="1"/>
    <m/>
    <x v="3"/>
    <s v="n"/>
    <s v="n"/>
    <m/>
    <m/>
    <s v="mg/m3"/>
    <s v="N"/>
    <s v="N"/>
    <s v="N"/>
    <s v="N"/>
    <m/>
    <m/>
    <m/>
    <m/>
    <m/>
    <m/>
    <m/>
    <x v="2"/>
    <x v="1"/>
    <m/>
    <m/>
    <x v="0"/>
  </r>
  <r>
    <n v="520"/>
    <s v="Y"/>
    <s v="Hadrup et al 2023 DS_28d+ inhal and OEB est (102623a) - To Check Gosens (050324 edk)"/>
    <n v="11103"/>
    <m/>
    <x v="92"/>
    <s v="Y"/>
    <x v="1"/>
    <s v="Quartz Si Min-U-Sil 5"/>
    <s v="Micro"/>
    <s v="15 mg/m3 6h/ day 5 days per with a total of 20 exposure days"/>
    <s v="20 days"/>
    <s v="Lung"/>
    <s v="Inflammation"/>
    <x v="1"/>
    <m/>
    <x v="3"/>
    <s v="n"/>
    <n v="15"/>
    <m/>
    <m/>
    <s v="mg/m3"/>
    <s v="N"/>
    <s v="Y"/>
    <m/>
    <m/>
    <m/>
    <m/>
    <m/>
    <n v="500"/>
    <m/>
    <m/>
    <s v="C"/>
    <x v="1"/>
    <x v="0"/>
    <m/>
    <m/>
    <x v="0"/>
  </r>
  <r>
    <n v="521"/>
    <s v="Y"/>
    <s v="Hadrup et al 2023 DS_28d+ inhal and OEB est (102623a) - To Check Gosens (050324 edk)"/>
    <n v="11104"/>
    <m/>
    <x v="92"/>
    <s v="Y"/>
    <x v="1"/>
    <s v="Quartz Si Min-U-Sil 5"/>
    <s v="Micro"/>
    <s v="15 mg/m3 6h/ day 5 days per with a total of 40 exposure days"/>
    <s v="40 days"/>
    <s v="Lung"/>
    <s v="Inflammation"/>
    <x v="1"/>
    <m/>
    <x v="3"/>
    <s v="n"/>
    <s v="*15"/>
    <m/>
    <m/>
    <s v="mg/m3"/>
    <s v="N"/>
    <s v="Y"/>
    <m/>
    <m/>
    <m/>
    <m/>
    <m/>
    <m/>
    <m/>
    <m/>
    <m/>
    <x v="2"/>
    <x v="1"/>
    <m/>
    <m/>
    <x v="0"/>
  </r>
  <r>
    <n v="522"/>
    <s v="Y"/>
    <s v="Hadrup et al 2023 DS_28d+ inhal and OEB est (102623a) - To Check Gosens (050324 edk)"/>
    <n v="11105"/>
    <m/>
    <x v="92"/>
    <s v="Y"/>
    <x v="1"/>
    <s v="Quartz Si Min-U-Sil 5"/>
    <s v="Micro"/>
    <s v="15 mg/m3 6h/ day 5 days per with a total of 60 exposure days"/>
    <s v="60 days"/>
    <s v="Lung"/>
    <s v="Inflammation"/>
    <x v="1"/>
    <m/>
    <x v="3"/>
    <s v="n"/>
    <s v="*15"/>
    <m/>
    <m/>
    <s v="mg/m3"/>
    <s v="N"/>
    <s v="N*"/>
    <m/>
    <m/>
    <m/>
    <m/>
    <m/>
    <m/>
    <m/>
    <m/>
    <m/>
    <x v="2"/>
    <x v="1"/>
    <m/>
    <m/>
    <x v="0"/>
  </r>
  <r>
    <n v="523"/>
    <s v="Y"/>
    <s v="Hadrup et al 2023 DS_28d+ inhal and OEB est (102623a) - To Check Gosens (050324 edk)"/>
    <n v="11106"/>
    <m/>
    <x v="93"/>
    <s v="Y"/>
    <x v="1"/>
    <s v="Quartz Si Min-U-Sil 5, US SILICA"/>
    <s v="Micro"/>
    <s v="15 mg/m3 for 6h/day for up to 116 days"/>
    <s v="116 days"/>
    <s v="Lung"/>
    <s v="Inflammation"/>
    <x v="1"/>
    <m/>
    <x v="3"/>
    <s v="n"/>
    <s v="n"/>
    <m/>
    <m/>
    <s v="mg/m3"/>
    <s v="N"/>
    <s v="N"/>
    <m/>
    <m/>
    <m/>
    <m/>
    <m/>
    <m/>
    <m/>
    <m/>
    <m/>
    <x v="2"/>
    <x v="1"/>
    <m/>
    <m/>
    <x v="0"/>
  </r>
  <r>
    <n v="524"/>
    <s v="Y"/>
    <s v="Hadrup et al 2023 DS_28d+ inhal and OEB est (102623a) - To Check Gosens (050324 edk)"/>
    <n v="11107"/>
    <m/>
    <x v="93"/>
    <s v="Y"/>
    <x v="1"/>
    <s v="Quartz Si Min-U-Sil 5, US SILICA"/>
    <s v="Micro"/>
    <s v="15 mg/m3 for 6h/day for up to 116 days"/>
    <s v="116 days"/>
    <s v="Lung"/>
    <s v="Inflammation"/>
    <x v="1"/>
    <m/>
    <x v="3"/>
    <s v="n"/>
    <s v="n"/>
    <m/>
    <m/>
    <s v="mg/m3"/>
    <s v="N"/>
    <s v="N"/>
    <m/>
    <m/>
    <m/>
    <m/>
    <m/>
    <m/>
    <m/>
    <m/>
    <m/>
    <x v="2"/>
    <x v="1"/>
    <m/>
    <m/>
    <x v="0"/>
  </r>
  <r>
    <n v="525"/>
    <s v="Y"/>
    <s v="Hadrup et al 2023 DS_28d+ inhal and OEB est (102623a) - To Check Gosens (050324 edk)"/>
    <n v="11108"/>
    <m/>
    <x v="89"/>
    <s v="Y"/>
    <x v="1"/>
    <s v="Cristobalite (Polymorphs) Silica crystalline, Cristobalite C and E Minerals"/>
    <s v="Micro"/>
    <s v="3 mg/m3 for 6h/day 5 days/week for 13 weeks"/>
    <s v="13 weeks"/>
    <s v="Lung"/>
    <s v="Inflammation"/>
    <x v="1"/>
    <m/>
    <x v="3"/>
    <s v="n"/>
    <n v="3"/>
    <m/>
    <m/>
    <s v="mg/m3"/>
    <s v="N"/>
    <s v="N"/>
    <m/>
    <m/>
    <m/>
    <m/>
    <m/>
    <n v="300"/>
    <m/>
    <m/>
    <s v="D"/>
    <x v="3"/>
    <x v="0"/>
    <m/>
    <m/>
    <x v="0"/>
  </r>
  <r>
    <n v="526"/>
    <m/>
    <s v="Hadrup et al 2023 DS_28d+ inhal and OEB est (102623a) - To Check Gosens (050324 edk)"/>
    <n v="11111"/>
    <m/>
    <x v="94"/>
    <m/>
    <x v="1"/>
    <s v="Crystalline silica Min-U-sil 5 silica"/>
    <s v="Micro"/>
    <s v="15 mg/m3 6h/day 5 days/week for 3, 6 or 12 weeks"/>
    <s v="12 weeks"/>
    <s v="Lung"/>
    <s v="Inflammation"/>
    <x v="1"/>
    <m/>
    <x v="3"/>
    <s v="n"/>
    <n v="15"/>
    <m/>
    <m/>
    <s v="mg/m3"/>
    <s v="N"/>
    <s v="N*"/>
    <m/>
    <m/>
    <m/>
    <m/>
    <m/>
    <n v="1500"/>
    <m/>
    <m/>
    <s v="C"/>
    <x v="1"/>
    <x v="0"/>
    <s v="Y"/>
    <m/>
    <x v="0"/>
  </r>
  <r>
    <n v="527"/>
    <s v="Y"/>
    <s v="Hadrup et al 2023 DS_28d+ inhal and OEB est (102623a) - To Check Gosens (050324 edk)"/>
    <n v="12001"/>
    <m/>
    <x v="95"/>
    <s v="Y"/>
    <x v="0"/>
    <s v="TiO2 P25 Degussa"/>
    <s v="Nano"/>
    <s v="0.5, 2 or 10 mg/m3  6h/day 5 days/week for 13 weeks"/>
    <s v="13 weeks"/>
    <s v="Lung"/>
    <s v="Inflammation"/>
    <x v="0"/>
    <m/>
    <x v="3"/>
    <n v="2"/>
    <n v="10"/>
    <m/>
    <m/>
    <s v="mg/m3"/>
    <s v="N"/>
    <s v="N"/>
    <m/>
    <m/>
    <m/>
    <m/>
    <n v="2000"/>
    <n v="1000"/>
    <m/>
    <s v="C"/>
    <s v="C"/>
    <x v="1"/>
    <x v="0"/>
    <m/>
    <m/>
    <x v="0"/>
  </r>
  <r>
    <n v="528"/>
    <s v="Y"/>
    <s v="Hadrup et al 2023 DS_28d+ inhal and OEB est (102623a) - To Check Gosens (050324 edk)"/>
    <n v="12002"/>
    <m/>
    <x v="96"/>
    <s v="Y"/>
    <x v="0"/>
    <s v="TiO2 P25 Degussa"/>
    <s v="Nano"/>
    <s v="0.5, 2 or 10 mg/m3  6h/day 5 days/week for 13 weeks"/>
    <s v="13 weeks"/>
    <s v="Lung"/>
    <s v="Inflammation"/>
    <x v="1"/>
    <m/>
    <x v="3"/>
    <n v="0.5"/>
    <n v="2"/>
    <m/>
    <m/>
    <s v="mg/m3"/>
    <s v="N"/>
    <s v="N"/>
    <m/>
    <m/>
    <m/>
    <m/>
    <n v="500"/>
    <n v="200"/>
    <m/>
    <s v="C"/>
    <s v="D"/>
    <x v="3"/>
    <x v="0"/>
    <m/>
    <m/>
    <x v="0"/>
  </r>
  <r>
    <n v="529"/>
    <s v="Y"/>
    <s v="Hadrup et al 2023 DS_28d+ inhal and OEB est (102623a) - To Check Gosens (050324 edk)"/>
    <n v="12003"/>
    <m/>
    <x v="97"/>
    <s v="Y"/>
    <x v="0"/>
    <s v="TiO2 P25 Degussa"/>
    <s v="Nano"/>
    <s v="0.5, 2 or 10 mg/m3  6h/day 5 days/week for 13 weeks"/>
    <s v="13 weeks"/>
    <s v="Lung"/>
    <s v="Inflammation"/>
    <x v="2"/>
    <m/>
    <x v="3"/>
    <n v="10"/>
    <s v="n"/>
    <m/>
    <m/>
    <s v="mg/m3"/>
    <s v="N"/>
    <s v="N"/>
    <m/>
    <m/>
    <m/>
    <m/>
    <n v="10000"/>
    <m/>
    <m/>
    <s v="B"/>
    <m/>
    <x v="0"/>
    <x v="0"/>
    <m/>
    <m/>
    <x v="0"/>
  </r>
  <r>
    <n v="530"/>
    <s v="Y"/>
    <s v="Hadrup et al 2023 DS_28d+ inhal and OEB est (102623a) - To Check Gosens (050324 edk)"/>
    <n v="12004"/>
    <m/>
    <x v="98"/>
    <s v="Y"/>
    <x v="0"/>
    <s v="TiO2 Rutile (called rutile type)"/>
    <s v="Micro"/>
    <s v="10, 50 or 250 mg/m3 for 6h/day 5 days/week for 13 weeks"/>
    <s v="13 weeks"/>
    <s v="Lung"/>
    <s v="Inflammation"/>
    <x v="0"/>
    <m/>
    <x v="3"/>
    <n v="10"/>
    <n v="50"/>
    <m/>
    <m/>
    <s v="mg/m3"/>
    <s v="N"/>
    <s v="N"/>
    <m/>
    <m/>
    <m/>
    <m/>
    <n v="10000"/>
    <n v="5000"/>
    <m/>
    <s v="B"/>
    <s v="B"/>
    <x v="0"/>
    <x v="0"/>
    <m/>
    <m/>
    <x v="0"/>
  </r>
  <r>
    <n v="531"/>
    <s v="Y"/>
    <s v="Hadrup et al 2023 DS_28d+ inhal and OEB est (102623a) - To Check Gosens (050324 edk)"/>
    <n v="12005"/>
    <m/>
    <x v="99"/>
    <s v="Y"/>
    <x v="0"/>
    <s v="TiO2 Rutile (called rutile type)"/>
    <s v="Micro"/>
    <s v="10, 50 or 250 mg/m3 for 6h/day 5 days/week for 13 weeks"/>
    <s v="13 weeks"/>
    <s v="Lung"/>
    <s v="Inflammation"/>
    <x v="1"/>
    <m/>
    <x v="3"/>
    <s v="n"/>
    <n v="10"/>
    <m/>
    <m/>
    <s v="mg/m3"/>
    <s v="N"/>
    <s v="N"/>
    <m/>
    <m/>
    <m/>
    <m/>
    <m/>
    <n v="1000"/>
    <m/>
    <m/>
    <s v="C"/>
    <x v="1"/>
    <x v="0"/>
    <m/>
    <m/>
    <x v="0"/>
  </r>
  <r>
    <n v="532"/>
    <s v="Y"/>
    <s v="Hadrup et al 2023 DS_28d+ inhal and OEB est (102623a) - To Check Gosens (050324 edk)"/>
    <n v="12006"/>
    <m/>
    <x v="100"/>
    <s v="Y"/>
    <x v="0"/>
    <s v="TiO2 Rutile (called rutile type)"/>
    <s v="Micro"/>
    <s v="10, 50 or 250 mg/m3 for 6h/day 5 days/week for 13 weeks"/>
    <s v="13 weeks"/>
    <s v="Lung"/>
    <s v="Inflammation"/>
    <x v="2"/>
    <m/>
    <x v="3"/>
    <n v="10"/>
    <n v="50"/>
    <m/>
    <m/>
    <s v="mg/m3"/>
    <s v="N"/>
    <s v="N"/>
    <m/>
    <m/>
    <m/>
    <m/>
    <n v="10000"/>
    <n v="5000"/>
    <m/>
    <s v="B"/>
    <s v="B"/>
    <x v="0"/>
    <x v="0"/>
    <m/>
    <m/>
    <x v="0"/>
  </r>
  <r>
    <n v="533"/>
    <s v="Y"/>
    <s v="Hadrup et al 2023 DS_28d+ inhal and OEB est (102623a) - To Check Gosens (050324 edk)"/>
    <n v="12007"/>
    <m/>
    <x v="101"/>
    <s v="Y"/>
    <x v="0"/>
    <s v="TiO2 anatase (Sigma Aldrich number 637254)"/>
    <s v="Nano"/>
    <s v="10 mg/m3 for 2h, 2h on 4 consecutive days, or 2 h on 4 consecutive days for 4 weeks"/>
    <s v="4 weeks"/>
    <s v="Lung"/>
    <s v="Inflammation"/>
    <x v="0"/>
    <m/>
    <x v="3"/>
    <n v="10"/>
    <s v="n"/>
    <m/>
    <m/>
    <s v="mg/m3"/>
    <s v="Y*"/>
    <s v="Y"/>
    <m/>
    <m/>
    <m/>
    <m/>
    <n v="10000"/>
    <m/>
    <m/>
    <m/>
    <m/>
    <x v="2"/>
    <x v="1"/>
    <m/>
    <m/>
    <x v="0"/>
  </r>
  <r>
    <n v="534"/>
    <s v="Y"/>
    <s v="Hadrup et al 2023 DS_28d+ inhal and OEB est (102623a) - To Check Gosens (050324 edk)"/>
    <n v="12008"/>
    <m/>
    <x v="101"/>
    <s v="Y"/>
    <x v="0"/>
    <s v="TiO2 rutile (Sigma Aldrich number 224227)"/>
    <s v="Micro"/>
    <s v="10 mg/m3 for 2h, 2h on 4 consecutive days, or 2 h on 4 consecutive days for 4 weeks"/>
    <s v="4 weeks"/>
    <s v="Lung"/>
    <s v="Inflammation"/>
    <x v="0"/>
    <m/>
    <x v="3"/>
    <n v="10"/>
    <s v="n"/>
    <m/>
    <m/>
    <s v="mg/m3"/>
    <s v="Y*"/>
    <s v="Y"/>
    <m/>
    <m/>
    <m/>
    <m/>
    <n v="10000"/>
    <m/>
    <m/>
    <m/>
    <m/>
    <x v="2"/>
    <x v="1"/>
    <m/>
    <m/>
    <x v="0"/>
  </r>
  <r>
    <n v="535"/>
    <s v="Y"/>
    <s v="Hadrup et al 2023 DS_28d+ inhal and OEB est (102623a) - To Check Gosens (050324 edk)"/>
    <n v="12009"/>
    <m/>
    <x v="101"/>
    <s v="Y"/>
    <x v="0"/>
    <s v="TiO2 rutile/anatase (NanoAmor number 5485HT)"/>
    <s v="Nano"/>
    <s v="10 mg/m3 for 2h, 2h on 4 consecutive days, or 2 h on 4 consecutive days for 4 weeks"/>
    <s v="4 weeks"/>
    <s v="Lung"/>
    <s v="Inflammation"/>
    <x v="0"/>
    <m/>
    <x v="3"/>
    <n v="10"/>
    <s v="n"/>
    <m/>
    <m/>
    <s v="mg/m3"/>
    <s v="Y*"/>
    <s v="Y"/>
    <m/>
    <m/>
    <m/>
    <m/>
    <n v="10000"/>
    <m/>
    <m/>
    <m/>
    <m/>
    <x v="2"/>
    <x v="1"/>
    <m/>
    <m/>
    <x v="0"/>
  </r>
  <r>
    <n v="536"/>
    <s v="Y"/>
    <s v="Hadrup et al 2023 DS_28d+ inhal and OEB est (102623a) - To Check Gosens (050324 edk)"/>
    <n v="12010"/>
    <m/>
    <x v="102"/>
    <s v="Y"/>
    <x v="0"/>
    <s v="TiO2 rutile (Sigma Aldrich number 224227)"/>
    <s v="Micro"/>
    <s v="10 mg/m3 for 2h/day 3 days/week for 4 weeks"/>
    <s v="4 weeks"/>
    <s v="Lung"/>
    <s v="Inflammation"/>
    <x v="0"/>
    <m/>
    <x v="3"/>
    <n v="10"/>
    <s v="n"/>
    <m/>
    <m/>
    <s v="mg/m3"/>
    <s v="Y*"/>
    <s v="Y"/>
    <m/>
    <m/>
    <m/>
    <m/>
    <n v="10000"/>
    <m/>
    <m/>
    <m/>
    <m/>
    <x v="2"/>
    <x v="1"/>
    <m/>
    <m/>
    <x v="0"/>
  </r>
  <r>
    <n v="537"/>
    <s v="Y"/>
    <s v="Hadrup et al 2023 DS_28d+ inhal and OEB est (102623a) - To Check Gosens (050324 edk)"/>
    <n v="12014"/>
    <m/>
    <x v="103"/>
    <m/>
    <x v="0"/>
    <s v="No product name reported"/>
    <s v="Micro"/>
    <s v="10, 50 or 250 mg/m3 for 6 h/day, 5 days per week for 2 years"/>
    <s v="2 years"/>
    <s v="Lung"/>
    <s v="Inflammation"/>
    <x v="1"/>
    <m/>
    <x v="3"/>
    <s v="n"/>
    <s v="n"/>
    <m/>
    <m/>
    <s v="mg/m3"/>
    <s v="N"/>
    <s v="N"/>
    <s v="N"/>
    <s v="N"/>
    <m/>
    <m/>
    <m/>
    <m/>
    <m/>
    <m/>
    <m/>
    <x v="2"/>
    <x v="1"/>
    <m/>
    <m/>
    <x v="0"/>
  </r>
  <r>
    <n v="538"/>
    <s v="Y"/>
    <s v="Hadrup et al 2023 DS_28d+ inhal and OEB est (102623a) - To Check Gosens (050324 edk)"/>
    <n v="12018"/>
    <m/>
    <x v="46"/>
    <s v="Y"/>
    <x v="0"/>
    <s v="TiO2 P25"/>
    <s v="Nano"/>
    <s v="18 h/day, 5 days per week for up to 24 months (7.2 mg/m3 for first 4 months and then 14.8 mg/m3 for 4 months, and 9.4 mg/m3 for 16 months) average exposure was 10 mg/m3 for 104 weeks"/>
    <s v="104 weeks"/>
    <s v="Lung"/>
    <s v="Inflammation"/>
    <x v="1"/>
    <m/>
    <x v="3"/>
    <s v="n"/>
    <s v="n"/>
    <m/>
    <m/>
    <s v="mg/m3"/>
    <s v="N"/>
    <s v="N"/>
    <m/>
    <m/>
    <m/>
    <m/>
    <m/>
    <m/>
    <m/>
    <m/>
    <m/>
    <x v="2"/>
    <x v="1"/>
    <m/>
    <m/>
    <x v="0"/>
  </r>
  <r>
    <n v="539"/>
    <s v="Y"/>
    <s v="Hadrup et al 2023 DS_28d+ inhal and OEB est (102623a) - To Check Gosens (050324 edk)"/>
    <n v="12019"/>
    <m/>
    <x v="47"/>
    <s v="Y"/>
    <x v="0"/>
    <s v="TiO2 P25"/>
    <s v="Nano"/>
    <s v="18 h/day, 5 days per week for up to 24 months (7.2 mg/m3 for first 4 months and then 14.8 mg/m3 for 4 months, and 9.4 mg/m3 for 5.5 months) average exposure was 10,3 mg/m3 for 54 weeks"/>
    <s v="54 weeks"/>
    <s v="Lung"/>
    <s v="Inflammation"/>
    <x v="0"/>
    <m/>
    <x v="3"/>
    <s v="n"/>
    <s v="n"/>
    <m/>
    <m/>
    <s v="mg/m3"/>
    <s v="N"/>
    <s v="N"/>
    <m/>
    <m/>
    <m/>
    <m/>
    <m/>
    <m/>
    <m/>
    <m/>
    <m/>
    <x v="2"/>
    <x v="1"/>
    <m/>
    <m/>
    <x v="0"/>
  </r>
  <r>
    <n v="540"/>
    <s v="Y"/>
    <s v="Hadrup et al 2023 DS_28d+ inhal and OEB est (102623a) - To Check Gosens (050324 edk)"/>
    <n v="12022"/>
    <m/>
    <x v="104"/>
    <s v="Y"/>
    <x v="0"/>
    <s v="TiO2 Rutile, Sigma Aldrich prod no. 224227, 5% anatase according to Sigma Aldrich hompage"/>
    <s v="Micro"/>
    <s v="16 m2 for  16 h (1 h/day 4 days/week for 4 weeks) {ck if 1 hr/d for 4 wks counts, vs 6 hr/d}"/>
    <s v="4 weeks"/>
    <s v="Lung"/>
    <s v="Inflammation"/>
    <x v="0"/>
    <m/>
    <x v="3"/>
    <n v="16"/>
    <s v="n"/>
    <m/>
    <m/>
    <s v="mg/m3"/>
    <s v="Y*"/>
    <s v="Y"/>
    <s v="N"/>
    <m/>
    <m/>
    <m/>
    <n v="16000"/>
    <m/>
    <m/>
    <m/>
    <m/>
    <x v="2"/>
    <x v="1"/>
    <m/>
    <m/>
    <x v="0"/>
  </r>
  <r>
    <n v="541"/>
    <s v="Y"/>
    <s v="Hadrup et al 2023 DS_28d+ inhal and OEB est (102623a) - To Check Gosens (050324 edk)"/>
    <n v="12023"/>
    <m/>
    <x v="91"/>
    <s v="Y"/>
    <x v="0"/>
    <s v="TiO2 Bayertitan T"/>
    <s v="Micro"/>
    <s v="5 mg/m3 6 h/d 5d/week, for 104 weeks"/>
    <s v="104 weeks"/>
    <s v="Lung"/>
    <s v="Inflammation"/>
    <x v="1"/>
    <m/>
    <x v="3"/>
    <s v="n"/>
    <s v="n"/>
    <m/>
    <m/>
    <s v="mg/m3"/>
    <s v="N"/>
    <s v="N"/>
    <s v="N"/>
    <s v="N"/>
    <m/>
    <m/>
    <m/>
    <m/>
    <m/>
    <m/>
    <m/>
    <x v="2"/>
    <x v="1"/>
    <m/>
    <m/>
    <x v="0"/>
  </r>
  <r>
    <n v="542"/>
    <m/>
    <s v="Hadrup et al 2023 DS_28d+ inhal and OEB est (102623a) - To Check Gosens (050324 edk)"/>
    <n v="12024"/>
    <m/>
    <x v="74"/>
    <m/>
    <x v="0"/>
    <s v="TiO2 Rutile"/>
    <s v="Nano"/>
    <s v="5, 50 and 250 mg/m3 for 4 weeks 6 h/day 5 days/week"/>
    <s v="4 weeks"/>
    <s v="Lung"/>
    <s v="Inflammation"/>
    <x v="1"/>
    <m/>
    <x v="3"/>
    <n v="50"/>
    <n v="250"/>
    <m/>
    <m/>
    <s v="mg/m3"/>
    <s v="N"/>
    <s v="Y"/>
    <m/>
    <m/>
    <m/>
    <m/>
    <n v="16666.666666666668"/>
    <n v="8333.3333333333339"/>
    <m/>
    <s v="B"/>
    <s v="B"/>
    <x v="0"/>
    <x v="0"/>
    <s v="Y"/>
    <m/>
    <x v="0"/>
  </r>
  <r>
    <n v="543"/>
    <s v="Y"/>
    <s v="Hadrup et al 2023 DS_28d+ inhal and OEB est (102623a) - To Check Gosens (050324 edk)"/>
    <n v="12025"/>
    <m/>
    <x v="105"/>
    <m/>
    <x v="0"/>
    <s v="TiO2 Anatase"/>
    <s v="Nano"/>
    <s v="2, 8 and 32 mg/m3 for 6 h/day, 5 days/week for 26 weeks"/>
    <s v="26 weeks"/>
    <s v="Lung"/>
    <s v="Inflammation"/>
    <x v="0"/>
    <m/>
    <x v="3"/>
    <s v="n"/>
    <s v="n"/>
    <m/>
    <m/>
    <s v="mg/m3"/>
    <s v="N"/>
    <s v="N"/>
    <s v="N"/>
    <s v="N"/>
    <m/>
    <m/>
    <m/>
    <m/>
    <m/>
    <m/>
    <m/>
    <x v="2"/>
    <x v="1"/>
    <m/>
    <m/>
    <x v="0"/>
  </r>
  <r>
    <n v="544"/>
    <m/>
    <s v="Hadrup et al 2023 DS_28d+ inhal and OEB est (102623a) - To Check Gosens (050324 edk)"/>
    <n v="12027"/>
    <m/>
    <x v="106"/>
    <m/>
    <x v="0"/>
    <s v="TiO2 Anatase"/>
    <s v="Nano"/>
    <s v="6.3, 12.5, 25 and 50 mg/m3 for 6h/day, 5 days/week for 13 weeks"/>
    <s v="13 weeks"/>
    <s v="Lung"/>
    <s v="Inflammation"/>
    <x v="1"/>
    <m/>
    <x v="3"/>
    <n v="12.5"/>
    <n v="25"/>
    <m/>
    <m/>
    <s v="mg/m3"/>
    <s v="N"/>
    <s v="N"/>
    <m/>
    <m/>
    <m/>
    <m/>
    <n v="12500"/>
    <n v="2500"/>
    <m/>
    <s v="B"/>
    <s v="C"/>
    <x v="1"/>
    <x v="0"/>
    <s v="Y"/>
    <m/>
    <x v="0"/>
  </r>
  <r>
    <n v="545"/>
    <s v="Y"/>
    <s v="Hadrup et al 2023 DS_28d+ inhal and OEB est (102623a) - To Check Gosens (050324 edk)"/>
    <n v="13002"/>
    <m/>
    <x v="107"/>
    <s v="Y"/>
    <x v="47"/>
    <s v="No product name reported (two lots were purchased, one was used for the 2-week study and the other for the 13-week study)"/>
    <s v="Nano"/>
    <s v="3,5 mg/m3 4 h/day for 13 weeks"/>
    <s v="13 weeks"/>
    <s v="Lung"/>
    <s v="Inflammation"/>
    <x v="0"/>
    <m/>
    <x v="3"/>
    <n v="3.5"/>
    <s v="n"/>
    <m/>
    <m/>
    <s v="mg/m3"/>
    <s v="N"/>
    <s v="N*"/>
    <m/>
    <m/>
    <m/>
    <m/>
    <n v="3500"/>
    <m/>
    <m/>
    <s v="B"/>
    <m/>
    <x v="0"/>
    <x v="0"/>
    <m/>
    <m/>
    <x v="0"/>
  </r>
  <r>
    <n v="546"/>
    <m/>
    <s v="NOAELs, LOAELs from nanoMeOx searches - AAT 120123"/>
    <n v="1"/>
    <m/>
    <x v="108"/>
    <m/>
    <x v="48"/>
    <s v="Aluminum oxide NPs"/>
    <s v="Nano"/>
    <s v="28 (5d/w) days"/>
    <s v="28 days"/>
    <s v="Lung, BAL"/>
    <s v="PMNs (10^3/uL)"/>
    <x v="1"/>
    <s v="Sprague Dawley"/>
    <x v="1"/>
    <m/>
    <n v="0.2"/>
    <m/>
    <m/>
    <s v="mg/m3"/>
    <s v="N"/>
    <s v="Y"/>
    <s v="Y"/>
    <s v="N"/>
    <s v="Divide NOAEL or BMDL by 3;Divide LOAEL by 10;Units conversion needed;"/>
    <s v="NA"/>
    <m/>
    <n v="6.666666666666667"/>
    <m/>
    <m/>
    <s v="band E"/>
    <x v="4"/>
    <x v="2"/>
    <s v="Y"/>
    <m/>
    <x v="0"/>
  </r>
  <r>
    <n v="547"/>
    <s v="Y"/>
    <s v="NOAELs, LOAELs from nanoMeOx searches - AAT 120123"/>
    <n v="1"/>
    <m/>
    <x v="108"/>
    <m/>
    <x v="48"/>
    <s v="Aluminum oxide NPs"/>
    <s v="Nano"/>
    <s v="28 (5d/w) days"/>
    <s v="28 days"/>
    <s v="Lung, BAL"/>
    <s v="PMNs (10^3/uL)"/>
    <x v="1"/>
    <s v="Sprague Dawley"/>
    <x v="1"/>
    <m/>
    <n v="5"/>
    <m/>
    <m/>
    <s v="mg/m3"/>
    <s v="N"/>
    <s v="Y"/>
    <s v="Y"/>
    <s v="N"/>
    <s v="Divide NOAEL or BMDL by 3;Divide LOAEL by 10;Units conversion needed;"/>
    <s v="NA"/>
    <m/>
    <n v="166.66666666666666"/>
    <m/>
    <m/>
    <s v="band D"/>
    <x v="3"/>
    <x v="2"/>
    <m/>
    <m/>
    <x v="0"/>
  </r>
  <r>
    <n v="548"/>
    <s v="Y"/>
    <s v="NOAELs, LOAELs from nanoMeOx searches - AAT 120123"/>
    <n v="2"/>
    <m/>
    <x v="7"/>
    <s v="Y"/>
    <x v="3"/>
    <s v="CeO2 NPs"/>
    <s v="Nano"/>
    <s v="28 (6h/d) days"/>
    <s v="28 days"/>
    <s v="Lung, BAL"/>
    <s v="PMNs (% in BAL), Pulmonary fibrosis in 5/6 mice (histopathology)"/>
    <x v="0"/>
    <s v="CD1"/>
    <x v="1"/>
    <m/>
    <n v="2"/>
    <m/>
    <m/>
    <s v="mg/m3"/>
    <s v="N"/>
    <s v="Y"/>
    <s v="Y"/>
    <s v="N"/>
    <s v="Divide NOAEL or BMDL by 3;Divide LOAEL by 10;Units conversion needed;"/>
    <s v="NA"/>
    <m/>
    <n v="66.666666666666671"/>
    <m/>
    <m/>
    <s v="band D"/>
    <x v="3"/>
    <x v="2"/>
    <m/>
    <m/>
    <x v="0"/>
  </r>
  <r>
    <n v="549"/>
    <m/>
    <s v="NOAELs, LOAELs from nanoMeOx searches - AAT 120123"/>
    <n v="3"/>
    <m/>
    <x v="109"/>
    <s v="Y"/>
    <x v="3"/>
    <s v="CeO2 NPs (NM-212)"/>
    <s v="Nano"/>
    <s v="4 (6h/d, 5d/w, 4wks) weeks"/>
    <s v="4 weeks"/>
    <s v="Lung, BAL"/>
    <s v="PMNs (cm/uL in BAL)"/>
    <x v="1"/>
    <s v="Wistar"/>
    <x v="0"/>
    <n v="0.5"/>
    <n v="5"/>
    <m/>
    <m/>
    <s v="mg/m3"/>
    <s v="N"/>
    <s v="Y"/>
    <s v="N"/>
    <s v="N"/>
    <s v="Divide NOAEL or BMDL by 3;Units conversion needed;"/>
    <s v="NA"/>
    <n v="166.66666666666666"/>
    <m/>
    <m/>
    <s v="band D"/>
    <m/>
    <x v="3"/>
    <x v="2"/>
    <s v="Y"/>
    <m/>
    <x v="0"/>
  </r>
  <r>
    <n v="550"/>
    <s v="Y"/>
    <s v="NOAELs, LOAELs from nanoMeOx searches - AAT 120123"/>
    <n v="4"/>
    <m/>
    <x v="110"/>
    <s v="Y"/>
    <x v="3"/>
    <s v="CeO2 NPs"/>
    <s v="Nano"/>
    <s v="4 (6h/d, 5d/w, 4wks) weeks"/>
    <s v="4 weeks"/>
    <s v="Lung, BAL"/>
    <s v="PMNs (x1000 cells/mL and % in BAL)"/>
    <x v="1"/>
    <s v="F344"/>
    <x v="1"/>
    <m/>
    <n v="2.09"/>
    <m/>
    <m/>
    <s v="mg/m3"/>
    <s v="N"/>
    <s v="Y"/>
    <s v="Y"/>
    <s v="N"/>
    <s v="Divide NOAEL or BMDL by 3;Divide LOAEL by 10;Units conversion needed;"/>
    <s v="NA"/>
    <m/>
    <n v="69.666666666666671"/>
    <m/>
    <m/>
    <s v="band D"/>
    <x v="3"/>
    <x v="2"/>
    <s v="Y"/>
    <m/>
    <x v="0"/>
  </r>
  <r>
    <n v="551"/>
    <m/>
    <s v="NOAELs, LOAELs from nanoMeOx searches - AAT 120123"/>
    <n v="5"/>
    <m/>
    <x v="111"/>
    <s v="Y"/>
    <x v="3"/>
    <s v="CeO2 NPs (NM-212)"/>
    <s v="Nano"/>
    <s v="28 days"/>
    <s v="28 days"/>
    <s v="Lung, BAL"/>
    <s v="PMNs (cells/mL and % in BAL)"/>
    <x v="1"/>
    <s v="Wistar"/>
    <x v="0"/>
    <n v="1"/>
    <n v="3"/>
    <m/>
    <m/>
    <s v="mg/m3"/>
    <s v="N"/>
    <s v="Y"/>
    <s v="N"/>
    <s v="N"/>
    <s v="Divide NOAEL or BMDL by 3;Units conversion needed;"/>
    <s v="NA"/>
    <n v="333.33333333333331"/>
    <m/>
    <m/>
    <s v="band C"/>
    <m/>
    <x v="1"/>
    <x v="2"/>
    <s v="Y"/>
    <m/>
    <x v="0"/>
  </r>
  <r>
    <n v="552"/>
    <s v="Y"/>
    <s v="NOAELs, LOAELs from nanoMeOx searches - AAT 120123"/>
    <n v="5"/>
    <m/>
    <x v="111"/>
    <s v="Y"/>
    <x v="3"/>
    <s v="CeO2 NPs (NM-212)"/>
    <s v="Nano"/>
    <s v="90 days"/>
    <s v="90 days"/>
    <s v="Lung, BAL"/>
    <s v="PMNs (cells/mL and % in BAL)"/>
    <x v="1"/>
    <s v="Wistar"/>
    <x v="0"/>
    <n v="0.3"/>
    <n v="1"/>
    <m/>
    <m/>
    <s v="mg/m3"/>
    <s v="N"/>
    <s v="N"/>
    <s v="N"/>
    <s v="N"/>
    <s v="Units conversion needed;"/>
    <s v="NA"/>
    <n v="300"/>
    <m/>
    <m/>
    <s v="band D"/>
    <m/>
    <x v="3"/>
    <x v="2"/>
    <s v="Y"/>
    <m/>
    <x v="0"/>
  </r>
  <r>
    <n v="553"/>
    <m/>
    <s v="NOAELs, LOAELs from nanoMeOx searches - AAT 120123"/>
    <n v="6"/>
    <m/>
    <x v="112"/>
    <m/>
    <x v="27"/>
    <s v="ITO"/>
    <s v="Nano"/>
    <s v="4 (6h/d, 5d/w, 4wks) weeks"/>
    <s v="4 weeks"/>
    <s v="Lung, BAL"/>
    <s v="PMNs (% in BAL), alveolar wall fibrosis (histopathology)"/>
    <x v="1"/>
    <s v="Sprague Dawley"/>
    <x v="1"/>
    <m/>
    <n v="1.1000000000000001"/>
    <m/>
    <m/>
    <s v="mg/m3"/>
    <s v="N"/>
    <s v="Y"/>
    <s v="Y"/>
    <s v="N"/>
    <s v="Divide NOAEL or BMDL by 3;Divide LOAEL by 10;Units conversion needed;"/>
    <s v="NA"/>
    <m/>
    <n v="36.666666666666671"/>
    <m/>
    <m/>
    <s v="band D"/>
    <x v="3"/>
    <x v="2"/>
    <s v="Y"/>
    <m/>
    <x v="0"/>
  </r>
  <r>
    <n v="554"/>
    <m/>
    <s v="NOAELs, LOAELs from nanoMeOx searches - AAT 120123"/>
    <n v="6"/>
    <m/>
    <x v="112"/>
    <m/>
    <x v="27"/>
    <s v="IO_4000"/>
    <s v="Micro"/>
    <s v="4 (6h/d, 5d/w, 4wks) weeks"/>
    <s v="4 weeks"/>
    <s v="Lung, BAL"/>
    <s v="PMNs (% in BAL), alveolar wall fibrosis (histopathology)"/>
    <x v="1"/>
    <s v="Sprague Dawley"/>
    <x v="1"/>
    <m/>
    <n v="1.3"/>
    <m/>
    <m/>
    <s v="mg/m3"/>
    <s v="N"/>
    <s v="Y"/>
    <s v="Y"/>
    <s v="N"/>
    <s v="Divide NOAEL or BMDL by 3;Divide LOAEL by 10;Units conversion needed;"/>
    <s v="NA"/>
    <m/>
    <n v="43.333333333333336"/>
    <m/>
    <m/>
    <s v="band D"/>
    <x v="3"/>
    <x v="2"/>
    <s v="Y"/>
    <m/>
    <x v="0"/>
  </r>
  <r>
    <n v="555"/>
    <m/>
    <s v="NOAELs, LOAELs from nanoMeOx searches - AAT 120123"/>
    <n v="6"/>
    <m/>
    <x v="112"/>
    <m/>
    <x v="27"/>
    <s v="IO_100"/>
    <s v="Micro"/>
    <s v="4 (6h/d, 5d/w, 4wks) weeks"/>
    <s v="4 weeks"/>
    <s v="Lung, BAL"/>
    <s v="PMNs (% in BAL), alveolar wall fibrosis (histopathology)"/>
    <x v="1"/>
    <s v="Sprague Dawley"/>
    <x v="1"/>
    <m/>
    <n v="1.1299999999999999"/>
    <m/>
    <m/>
    <s v="mg/m3"/>
    <s v="N"/>
    <s v="Y"/>
    <s v="Y"/>
    <s v="N"/>
    <s v="Divide NOAEL or BMDL by 3;Divide LOAEL by 10;Units conversion needed;"/>
    <s v="NA"/>
    <m/>
    <n v="37.666666666666664"/>
    <m/>
    <m/>
    <s v="band D"/>
    <x v="3"/>
    <x v="2"/>
    <s v="Y"/>
    <m/>
    <x v="0"/>
  </r>
  <r>
    <n v="556"/>
    <s v="Y"/>
    <s v="NOAELs, LOAELs from nanoMeOx searches - AAT 120123"/>
    <n v="7"/>
    <s v="10.1021/es800975u"/>
    <x v="113"/>
    <s v="Y"/>
    <x v="1"/>
    <s v="Amorphous SiO2 NPs"/>
    <s v="Nano"/>
    <s v="4 (40min/day) weeks"/>
    <s v="4 weeks"/>
    <s v="Lung, BAL"/>
    <s v="PMNs (% in BAL)"/>
    <x v="1"/>
    <s v="Sprague Dawley"/>
    <x v="1"/>
    <m/>
    <n v="24.1"/>
    <m/>
    <m/>
    <s v="mg/m3"/>
    <s v="N"/>
    <s v="Y"/>
    <s v="Y"/>
    <s v="N"/>
    <s v="Divide NOAEL or BMDL by 3;Divide LOAEL by 10;Units conversion needed;"/>
    <s v="NA"/>
    <m/>
    <n v="803.33333333333337"/>
    <m/>
    <m/>
    <s v="band C"/>
    <x v="1"/>
    <x v="2"/>
    <m/>
    <m/>
    <x v="0"/>
  </r>
  <r>
    <n v="557"/>
    <s v="Y"/>
    <s v="NOAELs, LOAELs from nanoMeOx searches - AAT 120123"/>
    <n v="8"/>
    <m/>
    <x v="114"/>
    <m/>
    <x v="0"/>
    <s v="Silica-coated TiO2 NPs"/>
    <s v="Nano"/>
    <s v="4 (1h/day, 4d/w) weeks"/>
    <s v="4 weeks"/>
    <s v="Lung, BAL"/>
    <s v="PMNs (cells/ high power-field (HPF) in BAL)"/>
    <x v="1"/>
    <s v="Outbred Crl:OF1"/>
    <x v="1"/>
    <m/>
    <n v="30"/>
    <m/>
    <m/>
    <s v="mg/m3"/>
    <s v="N"/>
    <s v="Y"/>
    <s v="Y"/>
    <s v="N"/>
    <s v="Divide NOAEL or BMDL by 3;Divide LOAEL by 10;Units conversion needed;"/>
    <s v="NA"/>
    <m/>
    <n v="1000"/>
    <m/>
    <m/>
    <s v="band C"/>
    <x v="1"/>
    <x v="2"/>
    <m/>
    <m/>
    <x v="0"/>
  </r>
  <r>
    <n v="558"/>
    <m/>
    <s v="NOAELs, LOAELs from nanoMeOx searches - AAT 120123"/>
    <n v="9"/>
    <m/>
    <x v="115"/>
    <s v="Y"/>
    <x v="27"/>
    <s v="ITO"/>
    <s v="Micro"/>
    <s v="26 (6h/d, 5d/w) weeks"/>
    <s v="26 weeks"/>
    <s v="Lung"/>
    <s v="Fibrosis of alveolar wall ('severe' histopathlogy score)"/>
    <x v="1"/>
    <s v="F344/DuCrlCrlj"/>
    <x v="1"/>
    <m/>
    <n v="0.1"/>
    <m/>
    <m/>
    <s v="mg/m3"/>
    <s v="N"/>
    <s v="N"/>
    <s v="Y"/>
    <s v="N"/>
    <s v="Divide LOAEL by 10;Units conversion needed;"/>
    <s v="NA"/>
    <m/>
    <n v="10"/>
    <m/>
    <m/>
    <s v="band E"/>
    <x v="4"/>
    <x v="2"/>
    <m/>
    <m/>
    <x v="2"/>
  </r>
  <r>
    <n v="559"/>
    <m/>
    <s v="NOAELs, LOAELs from nanoMeOx searches - AAT 120123"/>
    <n v="9"/>
    <m/>
    <x v="115"/>
    <s v="Y"/>
    <x v="27"/>
    <s v="ITO"/>
    <s v="Micro"/>
    <s v="26 (6h/d, 5d/w) weeks"/>
    <s v="26 weeks"/>
    <s v="Lung"/>
    <s v="Fibrosis of alveolar wall ('severe' histopathlogy score)"/>
    <x v="1"/>
    <s v="F344/DuCrlCrlj"/>
    <x v="0"/>
    <m/>
    <n v="0.1"/>
    <m/>
    <m/>
    <s v="mg/m3"/>
    <s v="N"/>
    <s v="N"/>
    <s v="Y"/>
    <s v="N"/>
    <s v="Divide LOAEL by 10;Units conversion needed;"/>
    <s v="NA"/>
    <m/>
    <n v="10"/>
    <m/>
    <m/>
    <s v="band E"/>
    <x v="4"/>
    <x v="2"/>
    <m/>
    <m/>
    <x v="2"/>
  </r>
  <r>
    <n v="560"/>
    <m/>
    <s v="NOAELs, LOAELs from nanoMeOx searches - AAT 120123"/>
    <n v="9"/>
    <m/>
    <x v="115"/>
    <s v="Y"/>
    <x v="27"/>
    <s v="ITO"/>
    <s v="Micro"/>
    <s v="104 (6h/d, 5d/w) weeks"/>
    <s v="104 weeks"/>
    <s v="Lung"/>
    <s v="Fibrosis of alveolar wall ('severe' histopathlogy score)"/>
    <x v="1"/>
    <s v="F344/DuCrlCrlj"/>
    <x v="1"/>
    <m/>
    <n v="0.01"/>
    <m/>
    <m/>
    <s v="mg/m3"/>
    <s v="N"/>
    <s v="N"/>
    <s v="Y"/>
    <s v="N"/>
    <s v="Divide LOAEL by 10;Units conversion needed;"/>
    <s v="NA"/>
    <m/>
    <n v="1"/>
    <m/>
    <m/>
    <s v="band E"/>
    <x v="4"/>
    <x v="2"/>
    <m/>
    <m/>
    <x v="2"/>
  </r>
  <r>
    <n v="561"/>
    <m/>
    <s v="NOAELs, LOAELs from nanoMeOx searches - AAT 120123"/>
    <n v="9"/>
    <m/>
    <x v="115"/>
    <s v="Y"/>
    <x v="27"/>
    <s v="ITO"/>
    <s v="Micro"/>
    <s v="104 (6h/d, 5d/w) weeks"/>
    <s v="104 weeks"/>
    <s v="Lung"/>
    <s v="Fibrosis of alveolar wall ('severe' histopathlogy score)"/>
    <x v="1"/>
    <s v="F344/DuCrlCrlj"/>
    <x v="0"/>
    <m/>
    <n v="0.01"/>
    <m/>
    <m/>
    <s v="mg/m3"/>
    <s v="N"/>
    <s v="N"/>
    <s v="Y"/>
    <s v="N"/>
    <s v="Divide LOAEL by 10;Units conversion needed;"/>
    <s v="NA"/>
    <m/>
    <n v="1"/>
    <m/>
    <m/>
    <s v="band E"/>
    <x v="4"/>
    <x v="2"/>
    <m/>
    <m/>
    <x v="2"/>
  </r>
  <r>
    <n v="562"/>
    <s v="Y"/>
    <s v="NOAELs, LOAELs from nanoMeOx searches - AAT 120123"/>
    <n v="10"/>
    <m/>
    <x v="116"/>
    <s v="Y"/>
    <x v="0"/>
    <s v="nanoTiO2 + SiO2 rutile"/>
    <s v="Nano"/>
    <s v="4 (2h/d, 4d/w) weeks"/>
    <s v="4 weeks"/>
    <s v="Lung, BAL"/>
    <s v="PMNs (% of BAL cells)"/>
    <x v="0"/>
    <s v="BALB/c/Sca"/>
    <x v="0"/>
    <m/>
    <n v="10"/>
    <m/>
    <m/>
    <s v="mg/m3"/>
    <s v="N"/>
    <s v="Y"/>
    <s v="Y"/>
    <s v="N"/>
    <s v="Divide NOAEL or BMDL by 3;Divide LOAEL by 10;Units conversion needed;"/>
    <s v="NA"/>
    <m/>
    <n v="333.33333333333331"/>
    <m/>
    <m/>
    <s v="band C"/>
    <x v="1"/>
    <x v="2"/>
    <m/>
    <m/>
    <x v="0"/>
  </r>
  <r>
    <n v="563"/>
    <s v="Y"/>
    <s v="NOAELs, LOAELs from nanoMeOx searches - AAT 120123"/>
    <n v="11"/>
    <m/>
    <x v="117"/>
    <s v="Y"/>
    <x v="17"/>
    <s v="Fe2O3 NPs"/>
    <s v="Nano"/>
    <s v="3 (4h/d, 5d/w) months"/>
    <s v="3 months"/>
    <s v="Lung, BAL"/>
    <s v="PMNs (#x10^6 in BAL)"/>
    <x v="1"/>
    <s v="Outbred white"/>
    <x v="0"/>
    <m/>
    <n v="1.1399999999999999"/>
    <m/>
    <m/>
    <s v="mg/m3"/>
    <s v="N"/>
    <s v="N"/>
    <s v="Y"/>
    <s v="N"/>
    <s v="Divide LOAEL by 10;Units conversion needed;"/>
    <s v="NA"/>
    <m/>
    <n v="38"/>
    <m/>
    <m/>
    <s v="band D"/>
    <x v="3"/>
    <x v="2"/>
    <s v="Y"/>
    <m/>
    <x v="0"/>
  </r>
  <r>
    <n v="564"/>
    <m/>
    <s v="NOAELs, LOAELs from nanoMeOx searches - AAT 120123"/>
    <n v="12"/>
    <m/>
    <x v="118"/>
    <m/>
    <x v="48"/>
    <s v="AlOx nanowhiskers"/>
    <s v="Nano"/>
    <s v="4 (4h/d, 5d/w) weeks"/>
    <s v="4 weeks"/>
    <s v="Lung, BAL"/>
    <s v="PMNs (#x10^3/mouse in BAL)"/>
    <x v="0"/>
    <s v="C57BL/6 J"/>
    <x v="1"/>
    <n v="3.3"/>
    <m/>
    <m/>
    <m/>
    <s v="mg/m3"/>
    <s v="N"/>
    <s v="Y"/>
    <s v="N"/>
    <s v="N"/>
    <s v="Divide NOAEL or BMDL by 3;Units conversion needed;"/>
    <s v="NA"/>
    <n v="1099.9999999999998"/>
    <m/>
    <m/>
    <s v="band C"/>
    <m/>
    <x v="1"/>
    <x v="2"/>
    <s v="Y"/>
    <m/>
    <x v="0"/>
  </r>
  <r>
    <n v="565"/>
    <m/>
    <s v="NOAELs, LOAELs from nanoMeOx searches - AAT 120123"/>
    <n v="13"/>
    <s v="10.1080/08958378.2018.1426661"/>
    <x v="119"/>
    <s v="Y"/>
    <x v="1"/>
    <s v="Synthetic Amorphous SiNPs"/>
    <s v="Nano"/>
    <s v="4 (6h/d, 5d/w) weeks"/>
    <s v="4 weeks"/>
    <s v="Lung, BAL"/>
    <s v="PMNs (#x10^6/mL in BAL)"/>
    <x v="1"/>
    <s v="Sprague Dawley"/>
    <x v="1"/>
    <n v="5.4"/>
    <m/>
    <m/>
    <m/>
    <s v="mg/m3"/>
    <s v="N"/>
    <s v="Y"/>
    <s v="N"/>
    <s v="N"/>
    <s v="Divide NOAEL or BMDL by 3;Units conversion needed;"/>
    <s v="NA"/>
    <n v="1800"/>
    <m/>
    <m/>
    <s v="band C"/>
    <m/>
    <x v="1"/>
    <x v="2"/>
    <s v="Y"/>
    <m/>
    <x v="0"/>
  </r>
  <r>
    <n v="566"/>
    <m/>
    <s v="NOAELs, LOAELs from nanoMeOx searches - AAT 120123"/>
    <n v="14"/>
    <m/>
    <x v="120"/>
    <s v="Y"/>
    <x v="47"/>
    <s v="ZnO NPs"/>
    <s v="Nano"/>
    <s v="13 (4h/day) weeks"/>
    <s v="13 weeks"/>
    <s v="Lung, BAL"/>
    <s v="PMNs (#x10^3/mouse in BAL)"/>
    <x v="0"/>
    <s v="C57BL/6"/>
    <x v="1"/>
    <n v="3.3"/>
    <m/>
    <m/>
    <m/>
    <s v="mg/m3"/>
    <s v="N"/>
    <s v="N"/>
    <s v="N"/>
    <s v="N"/>
    <s v="Units conversion needed;"/>
    <s v="NA"/>
    <n v="3300"/>
    <m/>
    <m/>
    <s v="band B"/>
    <m/>
    <x v="0"/>
    <x v="2"/>
    <s v="Y"/>
    <m/>
    <x v="0"/>
  </r>
  <r>
    <n v="567"/>
    <s v="Y"/>
    <s v="NOAELs, LOAELs from nanoMeOx searches - AAT 120123"/>
    <n v="15"/>
    <s v="https://doi.org/10.1016/j.tox.2017.04.010"/>
    <x v="121"/>
    <m/>
    <x v="1"/>
    <s v="SiO2 NPs"/>
    <s v="Nano"/>
    <s v="3 (4h/d, 5d/w) months"/>
    <s v="3 months"/>
    <s v="Lung"/>
    <s v="Absolute hydroxyproline content of lungs (ug, lung)"/>
    <x v="1"/>
    <s v="Outbred white"/>
    <x v="0"/>
    <m/>
    <n v="2.6"/>
    <m/>
    <m/>
    <s v="mg/m3"/>
    <s v="N"/>
    <s v="N"/>
    <s v="Y"/>
    <s v="N"/>
    <s v="Divide LOAEL by 10;Units conversion needed;"/>
    <s v="NA"/>
    <m/>
    <n v="260"/>
    <m/>
    <m/>
    <s v="band D"/>
    <x v="3"/>
    <x v="2"/>
    <m/>
    <m/>
    <x v="2"/>
  </r>
  <r>
    <n v="568"/>
    <s v="Y"/>
    <s v="NOAELs, LOAELs from nanoMeOx searches - AAT 120123"/>
    <n v="16"/>
    <m/>
    <x v="122"/>
    <m/>
    <x v="48"/>
    <s v="AlO(OH)"/>
    <s v="Nano"/>
    <s v="35 days"/>
    <s v="4 weeks"/>
    <s v="Lung, BAL"/>
    <s v="PMNs (#x10^4/lung in BAL)"/>
    <x v="1"/>
    <s v="Wistar"/>
    <x v="1"/>
    <n v="3"/>
    <n v="28"/>
    <m/>
    <m/>
    <s v="mg/m3"/>
    <s v="N"/>
    <s v="Y"/>
    <s v="N"/>
    <s v="N"/>
    <s v="Divide NOAEL or BMDL by 3;Units conversion needed;"/>
    <s v="NA"/>
    <n v="1000"/>
    <m/>
    <m/>
    <s v="band C"/>
    <m/>
    <x v="1"/>
    <x v="2"/>
    <m/>
    <m/>
    <x v="0"/>
  </r>
  <r>
    <n v="569"/>
    <s v="Y"/>
    <s v="NOAELs, LOAELs from nanoMeOx searches - AAT 120123"/>
    <n v="16"/>
    <m/>
    <x v="122"/>
    <m/>
    <x v="48"/>
    <s v="AlO(OH)"/>
    <s v="Nano"/>
    <s v="56 days"/>
    <s v="4 weeks"/>
    <s v="Lung, BAL"/>
    <s v="PMNs (#x10^4/lung in BAL)"/>
    <x v="1"/>
    <s v="Wistar"/>
    <x v="1"/>
    <n v="3"/>
    <n v="28"/>
    <m/>
    <m/>
    <s v="mg/m3"/>
    <s v="N"/>
    <s v="Y"/>
    <s v="N"/>
    <s v="N"/>
    <s v="Divide NOAEL or BMDL by 3;Units conversion needed;"/>
    <s v="NA"/>
    <n v="1000"/>
    <m/>
    <m/>
    <s v="band C"/>
    <m/>
    <x v="1"/>
    <x v="2"/>
    <m/>
    <m/>
    <x v="0"/>
  </r>
  <r>
    <n v="570"/>
    <s v="Y"/>
    <s v="NOAELs, LOAELs from nanoMeOx searches - AAT 120123"/>
    <n v="16"/>
    <m/>
    <x v="122"/>
    <m/>
    <x v="48"/>
    <s v="AlO(OH)"/>
    <s v="Nano"/>
    <s v="113 days"/>
    <s v="4 weeks"/>
    <s v="Lung, BAL"/>
    <s v="PMNs (#x10^4/lung in BAL)"/>
    <x v="1"/>
    <s v="Wistar"/>
    <x v="1"/>
    <n v="3"/>
    <n v="28"/>
    <m/>
    <m/>
    <s v="mg/m3"/>
    <s v="N"/>
    <s v="N"/>
    <s v="N"/>
    <s v="N"/>
    <s v="Units conversion needed;"/>
    <s v="NA"/>
    <n v="3000"/>
    <m/>
    <m/>
    <s v="band C"/>
    <m/>
    <x v="1"/>
    <x v="2"/>
    <m/>
    <m/>
    <x v="0"/>
  </r>
  <r>
    <n v="571"/>
    <s v="Y"/>
    <s v="NOAELs, LOAELs from nanoMeOx searches - AAT 120123"/>
    <n v="16"/>
    <m/>
    <x v="122"/>
    <m/>
    <x v="48"/>
    <s v="AlO(OH)"/>
    <s v="Nano"/>
    <s v="35 days"/>
    <s v="4 weeks"/>
    <s v="Lung, BAL"/>
    <s v="PMNs (#x10^4/lung in BAL)"/>
    <x v="1"/>
    <s v="Wistar"/>
    <x v="1"/>
    <n v="3"/>
    <n v="28"/>
    <m/>
    <m/>
    <s v="mg/m3"/>
    <s v="N"/>
    <s v="Y"/>
    <s v="N"/>
    <s v="N"/>
    <s v="Divide NOAEL or BMDL by 3;Units conversion needed;"/>
    <s v="NA"/>
    <n v="1000"/>
    <m/>
    <m/>
    <s v="band C"/>
    <m/>
    <x v="1"/>
    <x v="2"/>
    <m/>
    <m/>
    <x v="0"/>
  </r>
  <r>
    <n v="572"/>
    <s v="Y"/>
    <s v="NOAELs, LOAELs from nanoMeOx searches - AAT 120123"/>
    <n v="16"/>
    <m/>
    <x v="122"/>
    <m/>
    <x v="48"/>
    <s v="AlO(OH)"/>
    <s v="Nano"/>
    <s v="56 days"/>
    <s v="4 weeks"/>
    <s v="Lung, BAL"/>
    <s v="PMNs (#x10^4/lung in BAL)"/>
    <x v="1"/>
    <s v="Wistar"/>
    <x v="1"/>
    <n v="3"/>
    <n v="28"/>
    <m/>
    <m/>
    <s v="mg/m3"/>
    <s v="N"/>
    <s v="Y"/>
    <s v="N"/>
    <s v="N"/>
    <s v="Divide NOAEL or BMDL by 3;Units conversion needed;"/>
    <s v="NA"/>
    <n v="1000"/>
    <m/>
    <m/>
    <s v="band C"/>
    <m/>
    <x v="1"/>
    <x v="2"/>
    <m/>
    <m/>
    <x v="0"/>
  </r>
  <r>
    <n v="573"/>
    <s v="Y"/>
    <s v="NOAELs, LOAELs from nanoMeOx searches - AAT 120123"/>
    <n v="16"/>
    <m/>
    <x v="122"/>
    <m/>
    <x v="48"/>
    <s v="AlO(OH)"/>
    <s v="Nano"/>
    <s v="113 days"/>
    <s v="4 weeks"/>
    <s v="Lung, BAL"/>
    <s v="PMNs (#x10^4/lung in BAL)"/>
    <x v="1"/>
    <s v="Wistar"/>
    <x v="1"/>
    <n v="3"/>
    <n v="28"/>
    <m/>
    <m/>
    <s v="mg/m3"/>
    <s v="N"/>
    <s v="N"/>
    <s v="N"/>
    <s v="N"/>
    <s v="Units conversion needed;"/>
    <s v="NA"/>
    <n v="3000"/>
    <m/>
    <m/>
    <s v="band C"/>
    <m/>
    <x v="1"/>
    <x v="2"/>
    <m/>
    <m/>
    <x v="0"/>
  </r>
  <r>
    <n v="574"/>
    <s v="Y"/>
    <s v="NOAELs, LOAELs from nanoMeOx searches - AAT 120123"/>
    <n v="16"/>
    <m/>
    <x v="122"/>
    <m/>
    <x v="17"/>
    <s v="Fe3O4"/>
    <s v="Micro"/>
    <s v="36 days"/>
    <s v="4 weeks"/>
    <s v="Lung, BAL"/>
    <s v="PMNs (#x10^4/lung in BAL)"/>
    <x v="1"/>
    <s v="Wistar"/>
    <x v="1"/>
    <n v="20"/>
    <n v="50"/>
    <m/>
    <m/>
    <s v="mg/m3"/>
    <s v="N"/>
    <s v="Y"/>
    <s v="N"/>
    <s v="N"/>
    <s v="Divide NOAEL or BMDL by 3;Units conversion needed;"/>
    <s v="NA"/>
    <n v="6666.666666666667"/>
    <m/>
    <m/>
    <s v="band B"/>
    <m/>
    <x v="0"/>
    <x v="2"/>
    <m/>
    <m/>
    <x v="0"/>
  </r>
  <r>
    <n v="575"/>
    <s v="Y"/>
    <s v="NOAELs, LOAELs from nanoMeOx searches - AAT 120123"/>
    <n v="16"/>
    <m/>
    <x v="122"/>
    <m/>
    <x v="17"/>
    <s v="Fe3O4"/>
    <s v="Micro"/>
    <s v="85 days"/>
    <s v="4 weeks"/>
    <s v="Lung, BAL"/>
    <s v="PMNs (#x10^4/lung in BAL)"/>
    <x v="1"/>
    <s v="Wistar"/>
    <x v="1"/>
    <n v="50"/>
    <n v="100"/>
    <m/>
    <m/>
    <s v="mg/m3"/>
    <s v="N"/>
    <s v="Y"/>
    <s v="N"/>
    <s v="N"/>
    <s v="Divide NOAEL or BMDL by 3;Units conversion needed;"/>
    <s v="NA"/>
    <n v="16666.666666666668"/>
    <m/>
    <m/>
    <s v="band B"/>
    <m/>
    <x v="0"/>
    <x v="2"/>
    <m/>
    <m/>
    <x v="0"/>
  </r>
  <r>
    <n v="576"/>
    <s v="Y"/>
    <s v="NOAELs, LOAELs from nanoMeOx searches - AAT 120123"/>
    <n v="16"/>
    <m/>
    <x v="122"/>
    <m/>
    <x v="17"/>
    <s v="Fe3O4"/>
    <s v="Micro"/>
    <s v="197 days"/>
    <s v="4 weeks"/>
    <s v="Lung, BAL"/>
    <s v="PMNs (#x10^4/lung in BAL)"/>
    <x v="1"/>
    <s v="Wistar"/>
    <x v="1"/>
    <n v="50"/>
    <n v="100"/>
    <m/>
    <m/>
    <s v="mg/m3"/>
    <s v="N"/>
    <s v="N"/>
    <s v="N"/>
    <s v="N"/>
    <s v="Units conversion needed;"/>
    <s v="NA"/>
    <n v="50000"/>
    <m/>
    <m/>
    <s v="band A"/>
    <m/>
    <x v="6"/>
    <x v="2"/>
    <m/>
    <m/>
    <x v="0"/>
  </r>
  <r>
    <n v="577"/>
    <m/>
    <s v="Gosens 2014 OEB determination.xlsx"/>
    <n v="1"/>
    <m/>
    <x v="123"/>
    <m/>
    <x v="3"/>
    <s v="NM-211"/>
    <s v="Nano"/>
    <s v="28 days"/>
    <s v="28 days"/>
    <s v="Lung"/>
    <s v="PMN%"/>
    <x v="1"/>
    <s v="Wistar"/>
    <x v="1"/>
    <s v="na"/>
    <n v="1.2"/>
    <m/>
    <n v="0.73014155092299637"/>
    <s v="mg/m3"/>
    <s v="N"/>
    <s v="Y"/>
    <s v="Y"/>
    <s v="N"/>
    <s v="Divide NOAEL or BMDL by 3;Divide LOAEL by 10;Units conversion needed;"/>
    <n v="243.38051697433212"/>
    <s v="na"/>
    <n v="40"/>
    <s v="band D"/>
    <s v="na"/>
    <s v="band D"/>
    <x v="3"/>
    <x v="2"/>
    <s v="Y"/>
    <m/>
    <x v="0"/>
  </r>
  <r>
    <n v="578"/>
    <m/>
    <s v="Gosens 2014 OEB determination.xlsx"/>
    <n v="2"/>
    <m/>
    <x v="123"/>
    <m/>
    <x v="3"/>
    <s v="NM-211"/>
    <s v="Nano"/>
    <s v="28 days"/>
    <s v="28 days"/>
    <s v="Lung"/>
    <s v="PMN%"/>
    <x v="1"/>
    <s v="Wistar"/>
    <x v="0"/>
    <s v="na"/>
    <n v="1.2"/>
    <m/>
    <n v="0.19944756501927841"/>
    <s v="mg/m3"/>
    <s v="N"/>
    <s v="Y"/>
    <s v="Y"/>
    <s v="N"/>
    <s v="Divide NOAEL or BMDL by 3;Divide LOAEL by 10;Units conversion needed;"/>
    <n v="66.482521673092805"/>
    <s v="na"/>
    <n v="40"/>
    <s v="band D"/>
    <s v="na"/>
    <s v="band D"/>
    <x v="3"/>
    <x v="2"/>
    <s v="Y"/>
    <m/>
    <x v="0"/>
  </r>
  <r>
    <n v="579"/>
    <m/>
    <s v="Gosens 2014 OEB determination.xlsx"/>
    <n v="3"/>
    <m/>
    <x v="123"/>
    <m/>
    <x v="3"/>
    <s v="NM-212"/>
    <s v="Nano"/>
    <s v="28 days"/>
    <s v="28 days"/>
    <s v="Lung"/>
    <s v="PMN%"/>
    <x v="1"/>
    <s v="Wistar"/>
    <x v="1"/>
    <s v="na"/>
    <n v="2.5"/>
    <m/>
    <n v="2.4232615171682084"/>
    <s v="mg/m3"/>
    <s v="N"/>
    <s v="Y"/>
    <s v="Y"/>
    <s v="N"/>
    <s v="Divide NOAEL or BMDL by 3;Divide LOAEL by 10;Units conversion needed;"/>
    <n v="807.75383905606941"/>
    <s v="na"/>
    <n v="83.333333333333329"/>
    <s v="band C"/>
    <s v="na"/>
    <s v="band D"/>
    <x v="3"/>
    <x v="2"/>
    <s v="Y"/>
    <m/>
    <x v="0"/>
  </r>
  <r>
    <n v="580"/>
    <m/>
    <s v="Gosens 2014 OEB determination.xlsx"/>
    <n v="4"/>
    <m/>
    <x v="123"/>
    <m/>
    <x v="3"/>
    <s v="NM-212"/>
    <s v="Nano"/>
    <s v="28 days"/>
    <s v="28 days"/>
    <s v="Lung"/>
    <s v="PMN%"/>
    <x v="1"/>
    <s v="Wistar"/>
    <x v="0"/>
    <s v="na"/>
    <n v="2.5"/>
    <m/>
    <n v="0.394873571506833"/>
    <s v="mg/m3"/>
    <s v="N"/>
    <s v="Y"/>
    <s v="Y"/>
    <s v="N"/>
    <s v="Divide NOAEL or BMDL by 3;Divide LOAEL by 10;Units conversion needed;"/>
    <n v="131.624523835611"/>
    <s v="na"/>
    <n v="83.333333333333329"/>
    <s v="band D"/>
    <s v="na"/>
    <s v="band D"/>
    <x v="3"/>
    <x v="2"/>
    <s v="Y"/>
    <m/>
    <x v="0"/>
  </r>
  <r>
    <n v="581"/>
    <m/>
    <s v="Gosens 2014 OEB determination.xlsx"/>
    <n v="5"/>
    <m/>
    <x v="123"/>
    <m/>
    <x v="3"/>
    <s v="NM-213"/>
    <s v="Micro"/>
    <s v="28 days"/>
    <s v="28 days"/>
    <s v="Lung"/>
    <s v="PMN%"/>
    <x v="1"/>
    <s v="Wistar"/>
    <x v="1"/>
    <s v="na"/>
    <n v="5.9"/>
    <m/>
    <n v="3.208090330633893"/>
    <s v="mg/m3"/>
    <s v="N"/>
    <s v="Y"/>
    <s v="Y"/>
    <s v="N"/>
    <s v="Divide NOAEL or BMDL by 3;Divide LOAEL by 10;Units conversion needed;"/>
    <n v="1069.3634435446311"/>
    <s v="na"/>
    <n v="196.66666666666669"/>
    <s v="band C"/>
    <s v="na"/>
    <s v="band D"/>
    <x v="3"/>
    <x v="2"/>
    <s v="Y"/>
    <m/>
    <x v="0"/>
  </r>
  <r>
    <n v="582"/>
    <m/>
    <s v="Gosens 2014 OEB determination.xlsx"/>
    <n v="6"/>
    <m/>
    <x v="123"/>
    <m/>
    <x v="3"/>
    <s v="NM-213"/>
    <s v="Micro"/>
    <s v="28 days"/>
    <s v="28 days"/>
    <s v="Lung"/>
    <s v="PMN%"/>
    <x v="1"/>
    <s v="Wistar"/>
    <x v="0"/>
    <s v="na"/>
    <n v="5.7"/>
    <m/>
    <n v="2.9424320160193158"/>
    <s v="mg/m3"/>
    <s v="N"/>
    <s v="Y"/>
    <s v="Y"/>
    <s v="N"/>
    <s v="Divide NOAEL or BMDL by 3;Divide LOAEL by 10;Units conversion needed;"/>
    <n v="980.81067200643861"/>
    <s v="na"/>
    <n v="190.00000000000003"/>
    <s v="band C"/>
    <s v="na"/>
    <s v="band D"/>
    <x v="3"/>
    <x v="2"/>
    <s v="Y"/>
    <m/>
    <x v="0"/>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3">
  <r>
    <n v="1"/>
    <x v="0"/>
    <s v="PoDs for Inh Studies from 2017 paper"/>
    <m/>
    <m/>
    <s v="Bermudez 2002"/>
    <s v="Y"/>
    <s v="Titanium dioxide"/>
    <s v="TiO2 Fine"/>
    <x v="0"/>
    <s v="13 weeks"/>
    <x v="0"/>
    <s v="Lung"/>
    <x v="0"/>
    <x v="0"/>
    <s v="B3C3F1/CrlBR"/>
    <x v="0"/>
    <n v="10"/>
    <n v="50"/>
    <s v="not modeled"/>
    <s v="not modeled"/>
    <s v="mg/m3"/>
    <s v="N"/>
    <x v="0"/>
    <s v="N"/>
    <s v="N"/>
    <s v="Units conversion needed"/>
    <m/>
    <n v="10000"/>
    <m/>
    <m/>
    <s v="band B"/>
    <m/>
    <x v="0"/>
    <x v="0"/>
    <s v="Y"/>
    <m/>
    <x v="0"/>
  </r>
  <r>
    <n v="2"/>
    <x v="0"/>
    <s v="PoDs for Inh Studies from 2017 paper"/>
    <m/>
    <m/>
    <s v="Bermudez 2002"/>
    <s v="Y"/>
    <s v="Titanium dioxide"/>
    <s v="TiO2 Fine"/>
    <x v="0"/>
    <s v="13 weeks"/>
    <x v="0"/>
    <s v="Lung"/>
    <x v="0"/>
    <x v="1"/>
    <s v="F344"/>
    <x v="0"/>
    <s v="na"/>
    <n v="10"/>
    <n v="10.976851851206535"/>
    <n v="10.43258377363712"/>
    <s v="mg/m3"/>
    <s v="N"/>
    <x v="0"/>
    <s v="N"/>
    <s v="N"/>
    <s v="Units conversion needed"/>
    <n v="10432.58377363712"/>
    <m/>
    <m/>
    <s v="band B"/>
    <m/>
    <m/>
    <x v="0"/>
    <x v="0"/>
    <s v="Y"/>
    <m/>
    <x v="0"/>
  </r>
  <r>
    <n v="3"/>
    <x v="1"/>
    <s v="PoDs for Inh Studies from 2017 paper"/>
    <m/>
    <m/>
    <s v="Bermudez 2002"/>
    <s v="Y"/>
    <s v="Titanium dioxide"/>
    <s v="TiO2 Fine"/>
    <x v="0"/>
    <s v="13 weeks"/>
    <x v="0"/>
    <s v="Lung"/>
    <x v="0"/>
    <x v="2"/>
    <s v="Syrian"/>
    <x v="0"/>
    <n v="10"/>
    <n v="50"/>
    <s v="not modeled"/>
    <s v="not modeled"/>
    <s v="mg/m3"/>
    <s v="N"/>
    <x v="0"/>
    <s v="N"/>
    <s v="N"/>
    <s v="Units conversion needed"/>
    <m/>
    <n v="10000"/>
    <m/>
    <m/>
    <s v="band B"/>
    <m/>
    <x v="0"/>
    <x v="0"/>
    <m/>
    <m/>
    <x v="0"/>
  </r>
  <r>
    <n v="4"/>
    <x v="0"/>
    <s v="PoDs for Inh Studies from 2017 paper"/>
    <m/>
    <m/>
    <s v="Bermudez 2004"/>
    <s v="Y"/>
    <s v="Titanium dioxide"/>
    <s v="TiO2 Ultrafine"/>
    <x v="1"/>
    <s v="13 weeks"/>
    <x v="0"/>
    <s v="Lung"/>
    <x v="0"/>
    <x v="0"/>
    <s v="B3C3F1/CrlBR"/>
    <x v="0"/>
    <n v="2"/>
    <n v="10"/>
    <s v="not modeled"/>
    <s v="not modeled"/>
    <s v="mg/m3"/>
    <s v="N"/>
    <x v="0"/>
    <s v="N"/>
    <s v="N"/>
    <s v="Units conversion needed"/>
    <m/>
    <n v="2000"/>
    <m/>
    <m/>
    <s v="band C"/>
    <m/>
    <x v="1"/>
    <x v="0"/>
    <s v="Y"/>
    <m/>
    <x v="0"/>
  </r>
  <r>
    <n v="5"/>
    <x v="0"/>
    <s v="PoDs for Inh Studies from 2017 paper"/>
    <m/>
    <m/>
    <s v="Bermudez 2004"/>
    <s v="Y"/>
    <s v="Titanium dioxide"/>
    <s v="TiO2 Ultrafine"/>
    <x v="1"/>
    <s v="13 weeks"/>
    <x v="0"/>
    <s v="Lung"/>
    <x v="0"/>
    <x v="1"/>
    <s v="F344"/>
    <x v="0"/>
    <n v="0.5"/>
    <n v="2"/>
    <n v="1.6488349515820884"/>
    <n v="1.3680873787451382"/>
    <s v="mg/m3"/>
    <s v="N"/>
    <x v="0"/>
    <s v="N"/>
    <s v="N"/>
    <s v="Units conversion needed"/>
    <n v="1368.0873787451383"/>
    <n v="500"/>
    <m/>
    <s v="band C"/>
    <s v="band C"/>
    <m/>
    <x v="1"/>
    <x v="0"/>
    <s v="Y"/>
    <m/>
    <x v="0"/>
  </r>
  <r>
    <n v="6"/>
    <x v="1"/>
    <s v="PoDs for Inh Studies from 2017 paper"/>
    <m/>
    <m/>
    <s v="Bermudez 2004"/>
    <s v="Y"/>
    <s v="Titanium dioxide"/>
    <s v="TiO2 Ultrafine"/>
    <x v="1"/>
    <s v="13 weeks"/>
    <x v="0"/>
    <s v="Lung"/>
    <x v="0"/>
    <x v="2"/>
    <s v="Syrian"/>
    <x v="0"/>
    <n v="10"/>
    <s v="na"/>
    <s v="not modeled"/>
    <s v="not modeled"/>
    <s v="mg/m3"/>
    <s v="N"/>
    <x v="0"/>
    <s v="N"/>
    <s v="N"/>
    <s v="Units conversion needed"/>
    <m/>
    <n v="10000"/>
    <m/>
    <m/>
    <s v="band B"/>
    <m/>
    <x v="0"/>
    <x v="0"/>
    <m/>
    <m/>
    <x v="0"/>
  </r>
  <r>
    <n v="7"/>
    <x v="1"/>
    <s v="PoDs for Inh Studies from 2017 paper"/>
    <m/>
    <m/>
    <s v="Porter 2001"/>
    <s v="Y"/>
    <s v="Silica"/>
    <s v="Silica Crystalline"/>
    <x v="0"/>
    <s v="5 days"/>
    <x v="1"/>
    <s v="Lung"/>
    <x v="0"/>
    <x v="1"/>
    <s v="F344"/>
    <x v="1"/>
    <s v="na"/>
    <n v="15"/>
    <s v="not modeled"/>
    <s v="not modeled"/>
    <s v="mg/m3"/>
    <s v="Y"/>
    <x v="1"/>
    <s v="Y"/>
    <s v="N"/>
    <s v="Duration is too short"/>
    <m/>
    <m/>
    <m/>
    <m/>
    <m/>
    <m/>
    <x v="2"/>
    <x v="1"/>
    <m/>
    <m/>
    <x v="0"/>
  </r>
  <r>
    <n v="8"/>
    <x v="1"/>
    <s v="PoDs for Inh Studies from 2017 paper"/>
    <m/>
    <m/>
    <s v="Porter 2001"/>
    <s v="Y"/>
    <s v="Silica"/>
    <s v="Silica Crystalline"/>
    <x v="0"/>
    <s v="10 days"/>
    <x v="2"/>
    <s v="Lung"/>
    <x v="0"/>
    <x v="1"/>
    <s v="F344"/>
    <x v="1"/>
    <s v="na"/>
    <n v="15"/>
    <s v="not modeled"/>
    <s v="not modeled"/>
    <s v="mg/m3"/>
    <s v="Y"/>
    <x v="1"/>
    <s v="Y"/>
    <s v="N"/>
    <s v="Duration is too short"/>
    <m/>
    <m/>
    <m/>
    <m/>
    <m/>
    <m/>
    <x v="2"/>
    <x v="1"/>
    <m/>
    <m/>
    <x v="0"/>
  </r>
  <r>
    <n v="9"/>
    <x v="1"/>
    <s v="PoDs for Inh Studies from 2017 paper"/>
    <m/>
    <m/>
    <s v="Porter 2001"/>
    <s v="Y"/>
    <s v="Silica"/>
    <s v="Silica Crystalline"/>
    <x v="0"/>
    <s v="16 days"/>
    <x v="3"/>
    <s v="Lung"/>
    <x v="0"/>
    <x v="1"/>
    <s v="F344"/>
    <x v="1"/>
    <s v="na"/>
    <n v="15"/>
    <s v="not modeled"/>
    <s v="not modeled"/>
    <s v="mg/m3"/>
    <s v="Y"/>
    <x v="1"/>
    <s v="Y"/>
    <s v="N"/>
    <s v="Duration is too short"/>
    <m/>
    <m/>
    <m/>
    <m/>
    <m/>
    <m/>
    <x v="2"/>
    <x v="1"/>
    <m/>
    <m/>
    <x v="0"/>
  </r>
  <r>
    <n v="10"/>
    <x v="1"/>
    <s v="PoDs for Inh Studies from 2017 paper"/>
    <m/>
    <m/>
    <s v="Porter 2001"/>
    <s v="Y"/>
    <s v="Silica"/>
    <s v="Silica Crystalline"/>
    <x v="0"/>
    <s v="20 days"/>
    <x v="4"/>
    <s v="Lung"/>
    <x v="0"/>
    <x v="1"/>
    <s v="F344"/>
    <x v="1"/>
    <s v="na"/>
    <n v="15"/>
    <s v="not modeled"/>
    <s v="not modeled"/>
    <s v="mg/m3"/>
    <s v="Y"/>
    <x v="1"/>
    <s v="Y"/>
    <s v="N"/>
    <s v="Duration is too short"/>
    <m/>
    <m/>
    <m/>
    <m/>
    <m/>
    <m/>
    <x v="2"/>
    <x v="1"/>
    <m/>
    <m/>
    <x v="0"/>
  </r>
  <r>
    <n v="11"/>
    <x v="0"/>
    <s v="PoDs for Inh Studies from 2017 paper"/>
    <m/>
    <m/>
    <s v="Porter 2001"/>
    <s v="Y"/>
    <s v="Silica"/>
    <s v="Silica Crystalline"/>
    <x v="0"/>
    <s v="30 days"/>
    <x v="5"/>
    <s v="Lung"/>
    <x v="0"/>
    <x v="1"/>
    <s v="F344"/>
    <x v="1"/>
    <s v="na"/>
    <n v="15"/>
    <s v="not modeled"/>
    <s v="not modeled"/>
    <s v="mg/m3"/>
    <s v="N"/>
    <x v="1"/>
    <s v="Y"/>
    <s v="N"/>
    <s v="Divide LOAEL by 10; Divide NOAEL or BMDL by 3; Units conversion needed"/>
    <m/>
    <m/>
    <n v="500"/>
    <m/>
    <m/>
    <s v="band C"/>
    <x v="1"/>
    <x v="0"/>
    <s v="Y"/>
    <m/>
    <x v="0"/>
  </r>
  <r>
    <n v="12"/>
    <x v="1"/>
    <s v="PoDs for Inh Studies from 2017 paper"/>
    <m/>
    <m/>
    <s v="Porter 2001"/>
    <s v="Y"/>
    <s v="Silica"/>
    <s v="Silica Crystalline"/>
    <x v="0"/>
    <s v="41 days"/>
    <x v="6"/>
    <s v="Lung"/>
    <x v="0"/>
    <x v="1"/>
    <s v="F344"/>
    <x v="1"/>
    <s v="na"/>
    <n v="15"/>
    <s v="not modeled"/>
    <s v="not modeled"/>
    <s v="mg/m3"/>
    <s v="N"/>
    <x v="1"/>
    <s v="Y"/>
    <s v="N"/>
    <s v="Divide LOAEL by 10; Divide NOAEL or BMDL by 3; Units conversion needed"/>
    <m/>
    <m/>
    <n v="500"/>
    <m/>
    <m/>
    <s v="band C"/>
    <x v="1"/>
    <x v="0"/>
    <m/>
    <m/>
    <x v="0"/>
  </r>
  <r>
    <n v="13"/>
    <x v="1"/>
    <s v="PoDs for Inh Studies from 2017 paper"/>
    <m/>
    <m/>
    <s v="Porter 2001"/>
    <s v="Y"/>
    <s v="Silica"/>
    <s v="Silica Crystalline"/>
    <x v="0"/>
    <s v="79 days"/>
    <x v="7"/>
    <s v="Lung"/>
    <x v="0"/>
    <x v="1"/>
    <s v="F344"/>
    <x v="1"/>
    <s v="na"/>
    <n v="15"/>
    <s v="not modeled"/>
    <s v="not modeled"/>
    <s v="mg/m3"/>
    <s v="N"/>
    <x v="1"/>
    <s v="Y"/>
    <s v="N"/>
    <s v="Divide LOAEL by 10; Divide NOAEL or BMDL by 3; Units conversion needed"/>
    <m/>
    <m/>
    <n v="500"/>
    <m/>
    <m/>
    <s v="band C"/>
    <x v="1"/>
    <x v="0"/>
    <m/>
    <m/>
    <x v="0"/>
  </r>
  <r>
    <n v="14"/>
    <x v="1"/>
    <s v="PoDs for Inh Studies from 2017 paper"/>
    <m/>
    <m/>
    <s v="Porter 2001"/>
    <s v="Y"/>
    <s v="Silica"/>
    <s v="Silica Crystalline"/>
    <x v="0"/>
    <s v="116 days"/>
    <x v="8"/>
    <s v="Lung"/>
    <x v="0"/>
    <x v="1"/>
    <s v="F344"/>
    <x v="1"/>
    <s v="na"/>
    <n v="15"/>
    <s v="not modeled"/>
    <s v="not modeled"/>
    <s v="mg/m3"/>
    <s v="N"/>
    <x v="0"/>
    <s v="Y"/>
    <s v="N"/>
    <s v="Divide LOAEL by 10; Units conversion needed"/>
    <m/>
    <m/>
    <n v="1500"/>
    <m/>
    <m/>
    <s v="band C"/>
    <x v="1"/>
    <x v="0"/>
    <m/>
    <m/>
    <x v="0"/>
  </r>
  <r>
    <n v="15"/>
    <x v="1"/>
    <s v="PoDs for Inh Studies from 2017 paper"/>
    <m/>
    <m/>
    <s v="Porter 2004"/>
    <s v="Y"/>
    <s v="Silica"/>
    <s v="Silica Crystalline"/>
    <x v="0"/>
    <s v="20 days"/>
    <x v="4"/>
    <s v="Lung"/>
    <x v="0"/>
    <x v="1"/>
    <s v="F344"/>
    <x v="1"/>
    <s v="na"/>
    <n v="15"/>
    <s v="not modeled"/>
    <s v="not modeled"/>
    <s v="mg/m3"/>
    <s v="Y"/>
    <x v="1"/>
    <s v="Y"/>
    <s v="N"/>
    <s v="Duration is too short"/>
    <m/>
    <m/>
    <m/>
    <m/>
    <m/>
    <m/>
    <x v="2"/>
    <x v="1"/>
    <m/>
    <m/>
    <x v="0"/>
  </r>
  <r>
    <n v="16"/>
    <x v="0"/>
    <s v="PoDs for Inh Studies from 2017 paper"/>
    <m/>
    <m/>
    <s v="Porter 2004"/>
    <s v="Y"/>
    <s v="Silica"/>
    <s v="Silica Crystalline"/>
    <x v="0"/>
    <s v="40 days"/>
    <x v="9"/>
    <s v="Lung"/>
    <x v="0"/>
    <x v="1"/>
    <s v="F344"/>
    <x v="1"/>
    <s v="na"/>
    <n v="15"/>
    <s v="not modeled"/>
    <s v="not modeled"/>
    <s v="mg/m3"/>
    <s v="N"/>
    <x v="1"/>
    <s v="Y"/>
    <s v="N"/>
    <s v="Divide LOAEL by 10; Divide NOAEL or BMDL by 3; Units conversion needed"/>
    <m/>
    <m/>
    <n v="500"/>
    <m/>
    <m/>
    <s v="band C"/>
    <x v="1"/>
    <x v="0"/>
    <s v="Y"/>
    <m/>
    <x v="0"/>
  </r>
  <r>
    <n v="17"/>
    <x v="1"/>
    <s v="PoDs for Inh Studies from 2017 paper"/>
    <m/>
    <m/>
    <s v="Porter 2004"/>
    <s v="Y"/>
    <s v="Silica"/>
    <s v="Silica Crystalline"/>
    <x v="0"/>
    <s v="60 days"/>
    <x v="10"/>
    <s v="Lung"/>
    <x v="0"/>
    <x v="1"/>
    <s v="F344"/>
    <x v="1"/>
    <s v="a"/>
    <n v="15"/>
    <s v="not modeled"/>
    <s v="not modeled"/>
    <s v="mg/m3"/>
    <s v="N"/>
    <x v="1"/>
    <s v="Y"/>
    <s v="N"/>
    <s v="Divide LOAEL by 10; Divide NOAEL or BMDL by 3; Units conversion needed"/>
    <m/>
    <m/>
    <n v="500"/>
    <m/>
    <m/>
    <s v="band C"/>
    <x v="1"/>
    <x v="0"/>
    <m/>
    <m/>
    <x v="0"/>
  </r>
  <r>
    <n v="18"/>
    <x v="1"/>
    <s v="NanoSilver PoDs"/>
    <m/>
    <m/>
    <s v="Sung 2009"/>
    <m/>
    <s v="Silver"/>
    <s v="Silver nanoparticles"/>
    <x v="1"/>
    <s v="90d"/>
    <x v="11"/>
    <s v="Liver"/>
    <x v="1"/>
    <x v="1"/>
    <s v="Sprague-Dawley"/>
    <x v="1"/>
    <n v="133"/>
    <n v="515"/>
    <n v="155.80000000000001"/>
    <n v="92.5"/>
    <s v="ug/m3"/>
    <m/>
    <x v="0"/>
    <s v="N"/>
    <s v="Y"/>
    <s v="No adjustments needed"/>
    <n v="92.5"/>
    <n v="133"/>
    <s v="na"/>
    <s v="band D"/>
    <s v="band D"/>
    <s v="na"/>
    <x v="3"/>
    <x v="0"/>
    <m/>
    <m/>
    <x v="1"/>
  </r>
  <r>
    <n v="19"/>
    <x v="1"/>
    <s v="NanoSilver PoDs"/>
    <m/>
    <m/>
    <s v="Sung 2009"/>
    <m/>
    <s v="Silver"/>
    <s v="Silver nanoparticles"/>
    <x v="1"/>
    <s v="90d"/>
    <x v="11"/>
    <s v="Liver"/>
    <x v="1"/>
    <x v="1"/>
    <s v="Sprague-Dawley"/>
    <x v="0"/>
    <n v="133"/>
    <n v="515"/>
    <n v="78.2"/>
    <n v="50.5"/>
    <s v="ug/m3"/>
    <m/>
    <x v="0"/>
    <s v="N"/>
    <s v="Y"/>
    <s v="No adjustments needed"/>
    <n v="50.5"/>
    <n v="133"/>
    <s v="na"/>
    <s v="band D"/>
    <s v="band D"/>
    <s v="na"/>
    <x v="3"/>
    <x v="0"/>
    <m/>
    <m/>
    <x v="1"/>
  </r>
  <r>
    <n v="20"/>
    <x v="0"/>
    <s v="NanoSilver PoDs"/>
    <m/>
    <m/>
    <s v="Song 2013"/>
    <m/>
    <s v="Silver"/>
    <s v="Silver nanoparticles"/>
    <x v="1"/>
    <s v="12w"/>
    <x v="12"/>
    <s v="Lung"/>
    <x v="2"/>
    <x v="1"/>
    <s v="Sprague-Dawley"/>
    <x v="1"/>
    <n v="49"/>
    <m/>
    <n v="44.8"/>
    <n v="13.6"/>
    <s v="ug/m3"/>
    <m/>
    <x v="1"/>
    <s v="N"/>
    <s v="Y"/>
    <s v="Divide NOAEL or BMDL by 3"/>
    <n v="4.5333333333333332"/>
    <n v="16.333333333333332"/>
    <s v="na"/>
    <s v="band E"/>
    <s v="band E"/>
    <s v="na"/>
    <x v="4"/>
    <x v="0"/>
    <s v="Y"/>
    <m/>
    <x v="0"/>
  </r>
  <r>
    <n v="21"/>
    <x v="1"/>
    <s v="NanoSilver PoDs"/>
    <m/>
    <m/>
    <s v="Sung 2009"/>
    <m/>
    <s v="Silver"/>
    <s v="Silver nanoparticles"/>
    <x v="1"/>
    <s v="90d"/>
    <x v="11"/>
    <s v="Liver"/>
    <x v="1"/>
    <x v="1"/>
    <s v="Sprague-Dawley"/>
    <x v="1"/>
    <n v="14"/>
    <m/>
    <n v="22.7"/>
    <n v="11.6"/>
    <s v="ng/g"/>
    <m/>
    <x v="0"/>
    <s v="N"/>
    <s v="N"/>
    <s v="Units conversion needed"/>
    <s v="na"/>
    <s v="na"/>
    <s v="na"/>
    <s v="na"/>
    <s v="na"/>
    <s v="na"/>
    <x v="5"/>
    <x v="1"/>
    <m/>
    <m/>
    <x v="1"/>
  </r>
  <r>
    <n v="22"/>
    <x v="1"/>
    <s v="NanoSilver PoDs"/>
    <m/>
    <m/>
    <s v="Sung 2009"/>
    <m/>
    <s v="Silver"/>
    <s v="Silver nanoparticles"/>
    <x v="1"/>
    <s v="90d"/>
    <x v="11"/>
    <s v="Liver"/>
    <x v="1"/>
    <x v="1"/>
    <s v="Sprague-Dawley"/>
    <x v="0"/>
    <n v="12"/>
    <m/>
    <n v="10.3"/>
    <n v="6.3"/>
    <s v="ng/g"/>
    <m/>
    <x v="0"/>
    <s v="N"/>
    <s v="N"/>
    <s v="Units conversion needed"/>
    <s v="na"/>
    <s v="na"/>
    <s v="na"/>
    <s v="na"/>
    <s v="na"/>
    <s v="na"/>
    <x v="5"/>
    <x v="1"/>
    <m/>
    <m/>
    <x v="1"/>
  </r>
  <r>
    <n v="23"/>
    <x v="1"/>
    <s v="NanoSilver PoDs"/>
    <m/>
    <m/>
    <s v="Song 2013"/>
    <m/>
    <s v="Silver"/>
    <s v="Silver nanoparticles"/>
    <x v="1"/>
    <s v="12w"/>
    <x v="12"/>
    <s v="Lung"/>
    <x v="2"/>
    <x v="1"/>
    <s v="Sprague-Dawley"/>
    <x v="1"/>
    <n v="81"/>
    <m/>
    <n v="145.80000000000001"/>
    <n v="33"/>
    <s v="ng/g"/>
    <m/>
    <x v="1"/>
    <s v="N"/>
    <s v="N"/>
    <s v="Units conversion needed"/>
    <s v="na"/>
    <s v="na"/>
    <s v="na"/>
    <s v="na"/>
    <s v="na"/>
    <s v="na"/>
    <x v="5"/>
    <x v="1"/>
    <m/>
    <m/>
    <x v="0"/>
  </r>
  <r>
    <n v="24"/>
    <x v="1"/>
    <s v="NanoSilver PoDs"/>
    <m/>
    <m/>
    <s v="Sung 2009 and Song 2013"/>
    <s v="Y"/>
    <s v="Silver"/>
    <s v="Silver nanoparticles"/>
    <x v="1"/>
    <m/>
    <x v="13"/>
    <s v="Lung"/>
    <x v="3"/>
    <x v="1"/>
    <s v="Sprague-Dawley"/>
    <x v="2"/>
    <m/>
    <m/>
    <n v="124.9"/>
    <n v="62.8"/>
    <s v="ug/m3"/>
    <m/>
    <x v="2"/>
    <s v="N"/>
    <s v="Y"/>
    <s v="Uses pooled data of differing exposure durations; Divide NOAEL or BMDL by 3"/>
    <n v="20.933333333333334"/>
    <s v="na"/>
    <s v="na"/>
    <s v="band E"/>
    <s v="na"/>
    <s v="na"/>
    <x v="4"/>
    <x v="0"/>
    <m/>
    <m/>
    <x v="0"/>
  </r>
  <r>
    <n v="25"/>
    <x v="1"/>
    <s v="NanoSilver PoDs"/>
    <m/>
    <m/>
    <s v="Sung 2009"/>
    <m/>
    <s v="Silver"/>
    <s v="Silver nanoparticles"/>
    <x v="1"/>
    <s v="90d"/>
    <x v="11"/>
    <s v="Liver"/>
    <x v="4"/>
    <x v="1"/>
    <s v="Sprague-Dawley"/>
    <x v="1"/>
    <m/>
    <m/>
    <n v="111.1"/>
    <n v="57.3"/>
    <s v="ug/m3"/>
    <m/>
    <x v="0"/>
    <s v="N"/>
    <s v="Y"/>
    <s v="No adjustments needed"/>
    <n v="57.3"/>
    <s v="na"/>
    <s v="na"/>
    <s v="band D"/>
    <s v="na"/>
    <s v="na"/>
    <x v="3"/>
    <x v="0"/>
    <m/>
    <m/>
    <x v="1"/>
  </r>
  <r>
    <n v="26"/>
    <x v="1"/>
    <s v="NanoSilver PoDs"/>
    <m/>
    <m/>
    <s v="Sung 2009"/>
    <m/>
    <s v="Silver"/>
    <s v="Silver nanoparticles"/>
    <x v="1"/>
    <s v="90d"/>
    <x v="11"/>
    <s v="Liver"/>
    <x v="4"/>
    <x v="1"/>
    <s v="Sprague-Dawley"/>
    <x v="0"/>
    <m/>
    <m/>
    <n v="76.599999999999994"/>
    <n v="44.5"/>
    <s v="ug/m3"/>
    <m/>
    <x v="0"/>
    <s v="N"/>
    <s v="Y"/>
    <s v="No adjustments needed"/>
    <n v="44.5"/>
    <s v="na"/>
    <s v="na"/>
    <s v="band D"/>
    <s v="na"/>
    <s v="na"/>
    <x v="3"/>
    <x v="0"/>
    <m/>
    <m/>
    <x v="1"/>
  </r>
  <r>
    <n v="27"/>
    <x v="0"/>
    <s v="NanoSilver PoDs"/>
    <m/>
    <m/>
    <s v="Song 2013"/>
    <m/>
    <s v="Silver"/>
    <s v="Silver nanoparticles"/>
    <x v="1"/>
    <s v="12w"/>
    <x v="12"/>
    <s v="Lung"/>
    <x v="3"/>
    <x v="1"/>
    <s v="Sprague-Dawley"/>
    <x v="0"/>
    <n v="117"/>
    <m/>
    <m/>
    <m/>
    <s v="ug/m3"/>
    <m/>
    <x v="1"/>
    <s v="N"/>
    <s v="Y"/>
    <s v="Divide NOAEL or BMDL by 3"/>
    <s v="na"/>
    <n v="39"/>
    <s v="na"/>
    <s v="na"/>
    <s v="band D"/>
    <s v="na"/>
    <x v="3"/>
    <x v="0"/>
    <s v="Y"/>
    <m/>
    <x v="0"/>
  </r>
  <r>
    <n v="28"/>
    <x v="1"/>
    <s v="NanoSilver PoDs"/>
    <m/>
    <m/>
    <s v="Song 2013"/>
    <m/>
    <s v="Silver"/>
    <s v="Silver nanoparticles"/>
    <x v="1"/>
    <s v="12w"/>
    <x v="12"/>
    <s v="Lung"/>
    <x v="3"/>
    <x v="1"/>
    <s v="Sprague-Dawley"/>
    <x v="0"/>
    <n v="672"/>
    <m/>
    <m/>
    <m/>
    <s v="ng/g"/>
    <m/>
    <x v="1"/>
    <s v="N"/>
    <s v="N"/>
    <s v="Divide NOAEL or BMDL by 3; Units conversion needed"/>
    <s v="na"/>
    <s v="na"/>
    <s v="na"/>
    <s v="na"/>
    <s v="na"/>
    <s v="na"/>
    <x v="5"/>
    <x v="1"/>
    <m/>
    <m/>
    <x v="0"/>
  </r>
  <r>
    <n v="29"/>
    <x v="0"/>
    <s v="NanoSilver PoDs"/>
    <m/>
    <m/>
    <s v="Sung 2009"/>
    <s v="Y"/>
    <s v="Silver"/>
    <s v="Silver nanoparticles"/>
    <x v="1"/>
    <s v="90d"/>
    <x v="11"/>
    <s v="Lung"/>
    <x v="3"/>
    <x v="1"/>
    <s v="Sprague-Dawley"/>
    <x v="1"/>
    <n v="133"/>
    <m/>
    <m/>
    <m/>
    <s v="ug/m3"/>
    <m/>
    <x v="0"/>
    <s v="N"/>
    <s v="Y"/>
    <s v="No adjustments needed"/>
    <s v="na"/>
    <n v="133"/>
    <s v="na"/>
    <s v="na"/>
    <s v="band D"/>
    <s v="na"/>
    <x v="3"/>
    <x v="0"/>
    <s v="Y"/>
    <m/>
    <x v="0"/>
  </r>
  <r>
    <n v="30"/>
    <x v="1"/>
    <s v="NanoSilver PoDs"/>
    <m/>
    <m/>
    <s v="Sung 2009"/>
    <m/>
    <s v="Silver"/>
    <s v="Silver nanoparticles"/>
    <x v="1"/>
    <s v="90d"/>
    <x v="11"/>
    <s v="Lung"/>
    <x v="3"/>
    <x v="1"/>
    <s v="Sprague-Dawley"/>
    <x v="1"/>
    <n v="5450"/>
    <m/>
    <m/>
    <m/>
    <s v="ng/g"/>
    <m/>
    <x v="0"/>
    <s v="N"/>
    <s v="N"/>
    <s v="Units conversion needed"/>
    <s v="na"/>
    <s v="na"/>
    <s v="na"/>
    <s v="na"/>
    <s v="na"/>
    <s v="na"/>
    <x v="5"/>
    <x v="1"/>
    <m/>
    <m/>
    <x v="0"/>
  </r>
  <r>
    <n v="31"/>
    <x v="1"/>
    <s v="NanoSilver PoDs"/>
    <m/>
    <m/>
    <s v="Sung 2009"/>
    <m/>
    <s v="Silver"/>
    <s v="Silver nanoparticles"/>
    <x v="1"/>
    <s v="90d"/>
    <x v="11"/>
    <s v="Lung"/>
    <x v="3"/>
    <x v="1"/>
    <s v="Sprague-Dawley"/>
    <x v="0"/>
    <n v="4241"/>
    <m/>
    <m/>
    <m/>
    <s v="ng/g"/>
    <m/>
    <x v="0"/>
    <s v="N"/>
    <s v="N"/>
    <s v="Units conversion needed"/>
    <s v="na"/>
    <s v="na"/>
    <s v="na"/>
    <s v="na"/>
    <s v="na"/>
    <s v="na"/>
    <x v="5"/>
    <x v="1"/>
    <m/>
    <m/>
    <x v="0"/>
  </r>
  <r>
    <n v="32"/>
    <x v="0"/>
    <s v="Additional OEB Data"/>
    <n v="253"/>
    <m/>
    <s v="Aalapati_2014"/>
    <s v="Y"/>
    <s v="Cerium"/>
    <s v="CeO2_NP_28dE_1dPE"/>
    <x v="1"/>
    <s v="28 days"/>
    <x v="14"/>
    <s v="Lung"/>
    <x v="0"/>
    <x v="0"/>
    <s v="CD1"/>
    <x v="1"/>
    <m/>
    <n v="2"/>
    <m/>
    <m/>
    <s v="mg/m3"/>
    <s v="N"/>
    <x v="1"/>
    <s v="Y"/>
    <s v="N"/>
    <s v="Divide NOAEL or BMDL by 3;Divide LOAEL by 10;Units conversion needed;"/>
    <m/>
    <m/>
    <n v="66.666666666666671"/>
    <m/>
    <m/>
    <s v="band D"/>
    <x v="3"/>
    <x v="0"/>
    <s v="Y"/>
    <m/>
    <x v="0"/>
  </r>
  <r>
    <n v="33"/>
    <x v="0"/>
    <s v="Additional OEB Data"/>
    <n v="31118618"/>
    <m/>
    <s v="Chu_2019"/>
    <m/>
    <s v="Carbon black"/>
    <s v="CB_30mg_1dPE"/>
    <x v="1"/>
    <s v="90 days"/>
    <x v="11"/>
    <s v="Lung"/>
    <x v="0"/>
    <x v="1"/>
    <s v="Sprague-Dawley"/>
    <x v="1"/>
    <m/>
    <n v="30"/>
    <m/>
    <m/>
    <s v="mg/m3"/>
    <s v="N"/>
    <x v="0"/>
    <s v="Y"/>
    <s v="N"/>
    <s v="Divide LOAEL by 10;Units conversion needed;"/>
    <m/>
    <m/>
    <n v="3000"/>
    <m/>
    <m/>
    <s v="band C"/>
    <x v="1"/>
    <x v="0"/>
    <s v="Y"/>
    <m/>
    <x v="0"/>
  </r>
  <r>
    <n v="34"/>
    <x v="1"/>
    <s v="Additional OEB Data"/>
    <n v="100238"/>
    <m/>
    <s v="Ernest E. McConnell, 1994"/>
    <m/>
    <s v="RCF 1"/>
    <s v="RCF 1"/>
    <x v="0"/>
    <s v="13 weeks"/>
    <x v="0"/>
    <s v="Lung"/>
    <x v="5"/>
    <x v="1"/>
    <s v="Fischer F344/N"/>
    <x v="1"/>
    <n v="30"/>
    <m/>
    <m/>
    <m/>
    <s v="mg/m3"/>
    <s v="N"/>
    <x v="0"/>
    <s v="N"/>
    <s v="N"/>
    <s v="Units conversion needed;"/>
    <m/>
    <n v="30000"/>
    <m/>
    <m/>
    <s v="band B"/>
    <m/>
    <x v="0"/>
    <x v="0"/>
    <m/>
    <m/>
    <x v="2"/>
  </r>
  <r>
    <n v="35"/>
    <x v="1"/>
    <s v="Additional OEB Data"/>
    <n v="100238"/>
    <m/>
    <s v="Ernest E. McConnell, 1994"/>
    <m/>
    <s v="RCF 1"/>
    <s v="RCF 1"/>
    <x v="0"/>
    <s v="26 weeks"/>
    <x v="15"/>
    <s v="Lung"/>
    <x v="5"/>
    <x v="1"/>
    <s v="Fischer F344/N"/>
    <x v="1"/>
    <m/>
    <n v="30"/>
    <m/>
    <m/>
    <s v="mg/m3"/>
    <s v="N"/>
    <x v="0"/>
    <s v="Y"/>
    <s v="N"/>
    <s v="Divide LOAEL by 10;Units conversion needed;"/>
    <m/>
    <m/>
    <n v="3000"/>
    <m/>
    <m/>
    <s v="band C"/>
    <x v="1"/>
    <x v="0"/>
    <m/>
    <m/>
    <x v="2"/>
  </r>
  <r>
    <n v="36"/>
    <x v="1"/>
    <s v="Additional OEB Data"/>
    <n v="100238"/>
    <m/>
    <s v="Ernest E. McConnell, 1994"/>
    <m/>
    <s v="RCF 1"/>
    <s v="RCF 1"/>
    <x v="0"/>
    <s v="52 weeks"/>
    <x v="16"/>
    <s v="Lung"/>
    <x v="5"/>
    <x v="1"/>
    <s v="Fischer F344/N"/>
    <x v="1"/>
    <m/>
    <n v="30"/>
    <m/>
    <m/>
    <s v="mg/m3"/>
    <s v="N"/>
    <x v="0"/>
    <s v="Y"/>
    <s v="N"/>
    <s v="Divide LOAEL by 10;Units conversion needed;"/>
    <m/>
    <m/>
    <n v="3000"/>
    <m/>
    <m/>
    <s v="band C"/>
    <x v="1"/>
    <x v="0"/>
    <m/>
    <m/>
    <x v="2"/>
  </r>
  <r>
    <n v="37"/>
    <x v="1"/>
    <s v="Additional OEB Data"/>
    <n v="100238"/>
    <m/>
    <s v="Ernest E. McConnell, 1994"/>
    <m/>
    <s v="RCF 1"/>
    <s v="RCF 1"/>
    <x v="0"/>
    <s v="78 weeks"/>
    <x v="17"/>
    <s v="Lung"/>
    <x v="5"/>
    <x v="1"/>
    <s v="Fischer F344/N"/>
    <x v="1"/>
    <m/>
    <n v="30"/>
    <m/>
    <m/>
    <s v="mg/m3"/>
    <s v="N"/>
    <x v="0"/>
    <s v="Y"/>
    <s v="N"/>
    <s v="Divide LOAEL by 10;Units conversion needed;"/>
    <m/>
    <m/>
    <n v="3000"/>
    <m/>
    <m/>
    <s v="band C"/>
    <x v="1"/>
    <x v="0"/>
    <m/>
    <m/>
    <x v="2"/>
  </r>
  <r>
    <n v="38"/>
    <x v="1"/>
    <s v="Additional OEB Data"/>
    <n v="100238"/>
    <m/>
    <s v="Ernest E. McConnell, 1994"/>
    <m/>
    <s v="RCF 1"/>
    <s v="RCF 1"/>
    <x v="0"/>
    <s v="104 weeks"/>
    <x v="18"/>
    <s v="Lung"/>
    <x v="5"/>
    <x v="1"/>
    <s v="Fischer F344/N"/>
    <x v="1"/>
    <m/>
    <n v="30"/>
    <m/>
    <m/>
    <s v="mg/m3"/>
    <s v="N"/>
    <x v="0"/>
    <s v="Y"/>
    <s v="N"/>
    <s v="Divide LOAEL by 10;Units conversion needed;"/>
    <m/>
    <m/>
    <n v="3000"/>
    <m/>
    <m/>
    <s v="band C"/>
    <x v="1"/>
    <x v="0"/>
    <m/>
    <m/>
    <x v="2"/>
  </r>
  <r>
    <n v="39"/>
    <x v="1"/>
    <s v="Additional OEB Data"/>
    <n v="100238"/>
    <m/>
    <s v="Ernest E. McConnell, 1994"/>
    <m/>
    <s v="RCF 2"/>
    <s v="RCF 2"/>
    <x v="0"/>
    <s v="13 weeks"/>
    <x v="0"/>
    <s v="Lung"/>
    <x v="5"/>
    <x v="1"/>
    <s v="Fischer F344/N"/>
    <x v="1"/>
    <n v="30"/>
    <m/>
    <m/>
    <m/>
    <s v="mg/m3"/>
    <s v="N"/>
    <x v="0"/>
    <s v="N"/>
    <s v="N"/>
    <s v="Units conversion needed;"/>
    <m/>
    <n v="30000"/>
    <m/>
    <m/>
    <s v="band B"/>
    <m/>
    <x v="0"/>
    <x v="0"/>
    <m/>
    <m/>
    <x v="2"/>
  </r>
  <r>
    <n v="40"/>
    <x v="1"/>
    <s v="Additional OEB Data"/>
    <n v="100238"/>
    <m/>
    <s v="Ernest E. McConnell, 1994"/>
    <m/>
    <s v="RCF 2"/>
    <s v="RCF 2"/>
    <x v="0"/>
    <s v="26 weeks"/>
    <x v="15"/>
    <s v="Lung"/>
    <x v="5"/>
    <x v="1"/>
    <s v="Fischer F344/N"/>
    <x v="1"/>
    <n v="30"/>
    <m/>
    <m/>
    <m/>
    <s v="mg/m3"/>
    <s v="N"/>
    <x v="0"/>
    <s v="N"/>
    <s v="N"/>
    <s v="Units conversion needed;"/>
    <m/>
    <n v="30000"/>
    <m/>
    <m/>
    <s v="band B"/>
    <m/>
    <x v="0"/>
    <x v="0"/>
    <m/>
    <m/>
    <x v="2"/>
  </r>
  <r>
    <n v="41"/>
    <x v="1"/>
    <s v="Additional OEB Data"/>
    <n v="100238"/>
    <m/>
    <s v="Ernest E. McConnell, 1994"/>
    <m/>
    <s v="RCF 2"/>
    <s v="RCF 2"/>
    <x v="0"/>
    <s v="52 weeks"/>
    <x v="16"/>
    <s v="Lung"/>
    <x v="5"/>
    <x v="1"/>
    <s v="Fischer F344/N"/>
    <x v="1"/>
    <m/>
    <n v="30"/>
    <m/>
    <m/>
    <s v="mg/m3"/>
    <s v="N"/>
    <x v="0"/>
    <s v="Y"/>
    <s v="N"/>
    <s v="Divide LOAEL by 10;Units conversion needed;"/>
    <m/>
    <m/>
    <n v="3000"/>
    <m/>
    <m/>
    <s v="band C"/>
    <x v="1"/>
    <x v="0"/>
    <m/>
    <m/>
    <x v="2"/>
  </r>
  <r>
    <n v="42"/>
    <x v="1"/>
    <s v="Additional OEB Data"/>
    <n v="100238"/>
    <m/>
    <s v="Ernest E. McConnell, 1994"/>
    <m/>
    <s v="RCF 2"/>
    <s v="RCF 2"/>
    <x v="0"/>
    <s v="78 weeks"/>
    <x v="17"/>
    <s v="Lung"/>
    <x v="5"/>
    <x v="1"/>
    <s v="Fischer F344/N"/>
    <x v="1"/>
    <m/>
    <n v="30"/>
    <m/>
    <m/>
    <s v="mg/m3"/>
    <s v="N"/>
    <x v="0"/>
    <s v="Y"/>
    <s v="N"/>
    <s v="Divide LOAEL by 10;Units conversion needed;"/>
    <m/>
    <m/>
    <n v="3000"/>
    <m/>
    <m/>
    <s v="band C"/>
    <x v="1"/>
    <x v="0"/>
    <m/>
    <m/>
    <x v="2"/>
  </r>
  <r>
    <n v="43"/>
    <x v="1"/>
    <s v="Additional OEB Data"/>
    <n v="100238"/>
    <m/>
    <s v="Ernest E. McConnell, 1994"/>
    <m/>
    <s v="RCF 2"/>
    <s v="RCF 2"/>
    <x v="0"/>
    <s v="104 weeks"/>
    <x v="18"/>
    <s v="Lung"/>
    <x v="5"/>
    <x v="1"/>
    <s v="Fischer F344/N"/>
    <x v="1"/>
    <m/>
    <n v="30"/>
    <m/>
    <m/>
    <s v="mg/m3"/>
    <s v="N"/>
    <x v="0"/>
    <s v="Y"/>
    <s v="N"/>
    <s v="Divide LOAEL by 10;Units conversion needed;"/>
    <m/>
    <m/>
    <n v="3000"/>
    <m/>
    <m/>
    <s v="band C"/>
    <x v="1"/>
    <x v="0"/>
    <m/>
    <m/>
    <x v="2"/>
  </r>
  <r>
    <n v="44"/>
    <x v="1"/>
    <s v="Additional OEB Data"/>
    <n v="100238"/>
    <m/>
    <s v="Ernest E. McConnell, 1994"/>
    <m/>
    <s v="Glass 10"/>
    <s v="Glass 10"/>
    <x v="0"/>
    <s v="13 weeks"/>
    <x v="0"/>
    <s v="Lung"/>
    <x v="5"/>
    <x v="1"/>
    <s v="Fischer F344/N"/>
    <x v="1"/>
    <n v="30"/>
    <m/>
    <m/>
    <m/>
    <s v="mg/m3"/>
    <s v="N"/>
    <x v="0"/>
    <s v="N"/>
    <s v="N"/>
    <s v="Units conversion needed;"/>
    <m/>
    <n v="30000"/>
    <m/>
    <m/>
    <s v="band B"/>
    <m/>
    <x v="0"/>
    <x v="0"/>
    <m/>
    <m/>
    <x v="2"/>
  </r>
  <r>
    <n v="45"/>
    <x v="1"/>
    <s v="Additional OEB Data"/>
    <n v="100238"/>
    <m/>
    <s v="Ernest E. McConnell, 1994"/>
    <m/>
    <s v="Glass 10"/>
    <s v="Glass 10"/>
    <x v="0"/>
    <s v="26 weeks"/>
    <x v="15"/>
    <s v="Lung"/>
    <x v="5"/>
    <x v="1"/>
    <s v="Fischer F344/N"/>
    <x v="1"/>
    <n v="30"/>
    <m/>
    <m/>
    <m/>
    <s v="mg/m3"/>
    <s v="N"/>
    <x v="0"/>
    <s v="N"/>
    <s v="N"/>
    <s v="Units conversion needed;"/>
    <m/>
    <n v="30000"/>
    <m/>
    <m/>
    <s v="band B"/>
    <m/>
    <x v="0"/>
    <x v="0"/>
    <m/>
    <m/>
    <x v="2"/>
  </r>
  <r>
    <n v="46"/>
    <x v="1"/>
    <s v="Additional OEB Data"/>
    <n v="100238"/>
    <m/>
    <s v="Ernest E. McConnell, 1994"/>
    <m/>
    <s v="Glass 10"/>
    <s v="Glass 10"/>
    <x v="0"/>
    <s v="52 weeks"/>
    <x v="16"/>
    <s v="Lung"/>
    <x v="5"/>
    <x v="1"/>
    <s v="Fischer F344/N"/>
    <x v="1"/>
    <n v="30"/>
    <m/>
    <m/>
    <m/>
    <s v="mg/m3"/>
    <s v="N"/>
    <x v="0"/>
    <s v="N"/>
    <s v="N"/>
    <s v="Units conversion needed;"/>
    <m/>
    <n v="30000"/>
    <m/>
    <m/>
    <s v="band B"/>
    <m/>
    <x v="0"/>
    <x v="0"/>
    <m/>
    <m/>
    <x v="2"/>
  </r>
  <r>
    <n v="47"/>
    <x v="1"/>
    <s v="Additional OEB Data"/>
    <n v="100238"/>
    <m/>
    <s v="Ernest E. McConnell, 1994"/>
    <m/>
    <s v="Glass 10"/>
    <s v="Glass 10"/>
    <x v="0"/>
    <s v="78 weeks"/>
    <x v="17"/>
    <s v="Lung"/>
    <x v="5"/>
    <x v="1"/>
    <s v="Fischer F344/N"/>
    <x v="1"/>
    <n v="30"/>
    <m/>
    <m/>
    <m/>
    <s v="mg/m3"/>
    <s v="N"/>
    <x v="0"/>
    <s v="N"/>
    <s v="N"/>
    <s v="Units conversion needed;"/>
    <m/>
    <n v="30000"/>
    <m/>
    <m/>
    <s v="band B"/>
    <m/>
    <x v="0"/>
    <x v="0"/>
    <m/>
    <m/>
    <x v="2"/>
  </r>
  <r>
    <n v="48"/>
    <x v="1"/>
    <s v="Additional OEB Data"/>
    <n v="100238"/>
    <m/>
    <s v="Ernest E. McConnell, 1994"/>
    <m/>
    <s v="Glass 10"/>
    <s v="Glass 10"/>
    <x v="0"/>
    <s v="104 weeks"/>
    <x v="18"/>
    <s v="Lung"/>
    <x v="5"/>
    <x v="1"/>
    <s v="Fischer F344/N"/>
    <x v="1"/>
    <n v="30"/>
    <m/>
    <m/>
    <m/>
    <s v="mg/m3"/>
    <s v="N"/>
    <x v="0"/>
    <s v="N"/>
    <s v="N"/>
    <s v="Units conversion needed;"/>
    <m/>
    <n v="30000"/>
    <m/>
    <m/>
    <s v="band B"/>
    <m/>
    <x v="0"/>
    <x v="0"/>
    <m/>
    <m/>
    <x v="2"/>
  </r>
  <r>
    <n v="49"/>
    <x v="1"/>
    <s v="Additional OEB Data"/>
    <n v="100238"/>
    <m/>
    <s v="Ernest E. McConnell, 1994"/>
    <m/>
    <s v="Glass 11"/>
    <s v="Glass 11"/>
    <x v="0"/>
    <s v="13 weeks"/>
    <x v="0"/>
    <s v="Lung"/>
    <x v="5"/>
    <x v="1"/>
    <s v="Fischer F344/N"/>
    <x v="1"/>
    <n v="30"/>
    <m/>
    <m/>
    <m/>
    <s v="mg/m3"/>
    <s v="N"/>
    <x v="0"/>
    <s v="N"/>
    <s v="N"/>
    <s v="Units conversion needed;"/>
    <m/>
    <n v="30000"/>
    <m/>
    <m/>
    <s v="band B"/>
    <m/>
    <x v="0"/>
    <x v="0"/>
    <m/>
    <m/>
    <x v="2"/>
  </r>
  <r>
    <n v="50"/>
    <x v="1"/>
    <s v="Additional OEB Data"/>
    <n v="100238"/>
    <m/>
    <s v="Ernest E. McConnell, 1994"/>
    <m/>
    <s v="Glass 11"/>
    <s v="Glass 11"/>
    <x v="0"/>
    <s v="26 weeks"/>
    <x v="15"/>
    <s v="Lung"/>
    <x v="5"/>
    <x v="1"/>
    <s v="Fischer F344/N"/>
    <x v="1"/>
    <n v="30"/>
    <m/>
    <m/>
    <m/>
    <s v="mg/m3"/>
    <s v="N"/>
    <x v="0"/>
    <s v="N"/>
    <s v="N"/>
    <s v="Units conversion needed;"/>
    <m/>
    <n v="30000"/>
    <m/>
    <m/>
    <s v="band B"/>
    <m/>
    <x v="0"/>
    <x v="0"/>
    <m/>
    <m/>
    <x v="2"/>
  </r>
  <r>
    <n v="51"/>
    <x v="1"/>
    <s v="Additional OEB Data"/>
    <n v="100238"/>
    <m/>
    <s v="Ernest E. McConnell, 1994"/>
    <m/>
    <s v="Glass 11"/>
    <s v="Glass 11"/>
    <x v="0"/>
    <s v="52 weeks"/>
    <x v="16"/>
    <s v="Lung"/>
    <x v="5"/>
    <x v="1"/>
    <s v="Fischer F344/N"/>
    <x v="1"/>
    <n v="30"/>
    <m/>
    <m/>
    <m/>
    <s v="mg/m3"/>
    <s v="N"/>
    <x v="0"/>
    <s v="N"/>
    <s v="N"/>
    <s v="Units conversion needed;"/>
    <m/>
    <n v="30000"/>
    <m/>
    <m/>
    <s v="band B"/>
    <m/>
    <x v="0"/>
    <x v="0"/>
    <m/>
    <m/>
    <x v="2"/>
  </r>
  <r>
    <n v="52"/>
    <x v="1"/>
    <s v="Additional OEB Data"/>
    <n v="100238"/>
    <m/>
    <s v="Ernest E. McConnell, 1994"/>
    <m/>
    <s v="Glass 11"/>
    <s v="Glass 11"/>
    <x v="0"/>
    <s v="78 weeks"/>
    <x v="17"/>
    <s v="Lung"/>
    <x v="5"/>
    <x v="1"/>
    <s v="Fischer F344/N"/>
    <x v="1"/>
    <n v="30"/>
    <m/>
    <m/>
    <m/>
    <s v="mg/m3"/>
    <s v="N"/>
    <x v="0"/>
    <s v="N"/>
    <s v="N"/>
    <s v="Units conversion needed;"/>
    <m/>
    <n v="30000"/>
    <m/>
    <m/>
    <s v="band B"/>
    <m/>
    <x v="0"/>
    <x v="0"/>
    <m/>
    <m/>
    <x v="2"/>
  </r>
  <r>
    <n v="53"/>
    <x v="1"/>
    <s v="Additional OEB Data"/>
    <n v="100238"/>
    <m/>
    <s v="Ernest E. McConnell, 1994"/>
    <m/>
    <s v="Glass 11"/>
    <s v="Glass 11"/>
    <x v="0"/>
    <s v="104 weeks"/>
    <x v="18"/>
    <s v="Lung"/>
    <x v="5"/>
    <x v="1"/>
    <s v="Fischer F344/N"/>
    <x v="1"/>
    <n v="30"/>
    <m/>
    <m/>
    <m/>
    <s v="mg/m3"/>
    <s v="N"/>
    <x v="0"/>
    <s v="N"/>
    <s v="N"/>
    <s v="Units conversion needed;"/>
    <m/>
    <n v="30000"/>
    <m/>
    <m/>
    <s v="band B"/>
    <m/>
    <x v="0"/>
    <x v="0"/>
    <m/>
    <m/>
    <x v="2"/>
  </r>
  <r>
    <n v="54"/>
    <x v="1"/>
    <s v="Additional OEB Data"/>
    <n v="100238"/>
    <m/>
    <s v="Ernest E. McConnell, 1994"/>
    <m/>
    <s v="Rock Wool"/>
    <s v="Rock Wool"/>
    <x v="0"/>
    <s v="13 weeks"/>
    <x v="0"/>
    <s v="Lung"/>
    <x v="5"/>
    <x v="1"/>
    <s v="Fischer F344/N"/>
    <x v="1"/>
    <n v="30"/>
    <m/>
    <m/>
    <m/>
    <s v="mg/m3"/>
    <s v="N"/>
    <x v="0"/>
    <s v="N"/>
    <s v="N"/>
    <s v="Units conversion needed;"/>
    <m/>
    <n v="30000"/>
    <m/>
    <m/>
    <s v="band B"/>
    <m/>
    <x v="0"/>
    <x v="0"/>
    <m/>
    <m/>
    <x v="2"/>
  </r>
  <r>
    <n v="55"/>
    <x v="1"/>
    <s v="Additional OEB Data"/>
    <n v="100238"/>
    <m/>
    <s v="Ernest E. McConnell, 1994"/>
    <m/>
    <s v="Rock Wool"/>
    <s v="Rock Wool"/>
    <x v="0"/>
    <s v="26 weeks"/>
    <x v="15"/>
    <s v="Lung"/>
    <x v="5"/>
    <x v="1"/>
    <s v="Fischer F344/N"/>
    <x v="1"/>
    <n v="30"/>
    <m/>
    <m/>
    <m/>
    <s v="mg/m3"/>
    <s v="N"/>
    <x v="0"/>
    <s v="N"/>
    <s v="N"/>
    <s v="Units conversion needed;"/>
    <m/>
    <n v="30000"/>
    <m/>
    <m/>
    <s v="band B"/>
    <m/>
    <x v="0"/>
    <x v="0"/>
    <m/>
    <m/>
    <x v="2"/>
  </r>
  <r>
    <n v="56"/>
    <x v="1"/>
    <s v="Additional OEB Data"/>
    <n v="100238"/>
    <m/>
    <s v="Ernest E. McConnell, 1994"/>
    <m/>
    <s v="Rock Wool"/>
    <s v="Rock Wool"/>
    <x v="0"/>
    <s v="52 weeks"/>
    <x v="16"/>
    <s v="Lung"/>
    <x v="5"/>
    <x v="1"/>
    <s v="Fischer F344/N"/>
    <x v="1"/>
    <n v="30"/>
    <m/>
    <m/>
    <m/>
    <s v="mg/m3"/>
    <s v="N"/>
    <x v="0"/>
    <s v="N"/>
    <s v="N"/>
    <s v="Units conversion needed;"/>
    <m/>
    <n v="30000"/>
    <m/>
    <m/>
    <s v="band B"/>
    <m/>
    <x v="0"/>
    <x v="0"/>
    <m/>
    <m/>
    <x v="2"/>
  </r>
  <r>
    <n v="57"/>
    <x v="1"/>
    <s v="Additional OEB Data"/>
    <n v="100238"/>
    <m/>
    <s v="Ernest E. McConnell, 1994"/>
    <m/>
    <s v="Rock Wool"/>
    <s v="Rock Wool"/>
    <x v="0"/>
    <s v="78 weeks"/>
    <x v="17"/>
    <s v="Lung"/>
    <x v="5"/>
    <x v="1"/>
    <s v="Fischer F344/N"/>
    <x v="1"/>
    <m/>
    <n v="30"/>
    <m/>
    <m/>
    <s v="mg/m3"/>
    <s v="N"/>
    <x v="0"/>
    <s v="Y"/>
    <s v="N"/>
    <s v="Divide LOAEL by 10;Units conversion needed;"/>
    <m/>
    <m/>
    <n v="3000"/>
    <m/>
    <m/>
    <s v="band C"/>
    <x v="1"/>
    <x v="0"/>
    <m/>
    <m/>
    <x v="2"/>
  </r>
  <r>
    <n v="58"/>
    <x v="1"/>
    <s v="Additional OEB Data"/>
    <n v="100238"/>
    <m/>
    <s v="Ernest E. McConnell, 1994"/>
    <m/>
    <s v="Rock Wool"/>
    <s v="Rock Wool"/>
    <x v="0"/>
    <s v="104 weeks"/>
    <x v="18"/>
    <s v="Lung"/>
    <x v="5"/>
    <x v="1"/>
    <s v="Fischer F344/N"/>
    <x v="1"/>
    <m/>
    <n v="30"/>
    <m/>
    <m/>
    <s v="mg/m3"/>
    <s v="N"/>
    <x v="0"/>
    <s v="Y"/>
    <s v="N"/>
    <s v="Divide LOAEL by 10;Units conversion needed;"/>
    <m/>
    <m/>
    <n v="3000"/>
    <m/>
    <m/>
    <s v="band C"/>
    <x v="1"/>
    <x v="0"/>
    <m/>
    <m/>
    <x v="2"/>
  </r>
  <r>
    <n v="59"/>
    <x v="1"/>
    <s v="Additional OEB Data"/>
    <n v="100238"/>
    <m/>
    <s v="Ernest E. McConnell, 1994"/>
    <m/>
    <s v="Slag Wool"/>
    <s v="Slag Wool"/>
    <x v="0"/>
    <s v="13 weeks"/>
    <x v="0"/>
    <s v="Lung"/>
    <x v="5"/>
    <x v="1"/>
    <s v="Fischer F344/N"/>
    <x v="1"/>
    <n v="30"/>
    <m/>
    <m/>
    <m/>
    <s v="mg/m3"/>
    <s v="N"/>
    <x v="0"/>
    <s v="N"/>
    <s v="N"/>
    <s v="Units conversion needed;"/>
    <m/>
    <n v="30000"/>
    <m/>
    <m/>
    <s v="band B"/>
    <m/>
    <x v="0"/>
    <x v="0"/>
    <m/>
    <m/>
    <x v="2"/>
  </r>
  <r>
    <n v="60"/>
    <x v="1"/>
    <s v="Additional OEB Data"/>
    <n v="100238"/>
    <m/>
    <s v="Ernest E. McConnell, 1994"/>
    <m/>
    <s v="Slag Wool"/>
    <s v="Slag Wool"/>
    <x v="0"/>
    <s v="26 weeks"/>
    <x v="15"/>
    <s v="Lung"/>
    <x v="5"/>
    <x v="1"/>
    <s v="Fischer F344/N"/>
    <x v="1"/>
    <n v="30"/>
    <m/>
    <m/>
    <m/>
    <s v="mg/m3"/>
    <s v="N"/>
    <x v="0"/>
    <s v="N"/>
    <s v="N"/>
    <s v="Units conversion needed;"/>
    <m/>
    <n v="30000"/>
    <m/>
    <m/>
    <s v="band B"/>
    <m/>
    <x v="0"/>
    <x v="0"/>
    <m/>
    <m/>
    <x v="2"/>
  </r>
  <r>
    <n v="61"/>
    <x v="1"/>
    <s v="Additional OEB Data"/>
    <n v="100238"/>
    <m/>
    <s v="Ernest E. McConnell, 1994"/>
    <m/>
    <s v="Slag Wool"/>
    <s v="Slag Wool"/>
    <x v="0"/>
    <s v="52 weeks"/>
    <x v="16"/>
    <s v="Lung"/>
    <x v="5"/>
    <x v="1"/>
    <s v="Fischer F344/N"/>
    <x v="1"/>
    <n v="30"/>
    <m/>
    <m/>
    <m/>
    <s v="mg/m3"/>
    <s v="N"/>
    <x v="0"/>
    <s v="N"/>
    <s v="N"/>
    <s v="Units conversion needed;"/>
    <m/>
    <n v="30000"/>
    <m/>
    <m/>
    <s v="band B"/>
    <m/>
    <x v="0"/>
    <x v="0"/>
    <m/>
    <m/>
    <x v="2"/>
  </r>
  <r>
    <n v="62"/>
    <x v="1"/>
    <s v="Additional OEB Data"/>
    <n v="100238"/>
    <m/>
    <s v="Ernest E. McConnell, 1994"/>
    <m/>
    <s v="Slag Wool"/>
    <s v="Slag Wool"/>
    <x v="0"/>
    <s v="78 weeks"/>
    <x v="17"/>
    <s v="Lung"/>
    <x v="5"/>
    <x v="1"/>
    <s v="Fischer F344/N"/>
    <x v="1"/>
    <n v="30"/>
    <m/>
    <m/>
    <m/>
    <s v="mg/m3"/>
    <s v="N"/>
    <x v="0"/>
    <s v="N"/>
    <s v="N"/>
    <s v="Units conversion needed;"/>
    <m/>
    <n v="30000"/>
    <m/>
    <m/>
    <s v="band B"/>
    <m/>
    <x v="0"/>
    <x v="0"/>
    <m/>
    <m/>
    <x v="2"/>
  </r>
  <r>
    <n v="63"/>
    <x v="1"/>
    <s v="Additional OEB Data"/>
    <n v="100238"/>
    <m/>
    <s v="Ernest E. McConnell, 1994"/>
    <m/>
    <s v="Slag Wool"/>
    <s v="Slag Wool"/>
    <x v="0"/>
    <s v="104 weeks"/>
    <x v="18"/>
    <s v="Lung"/>
    <x v="5"/>
    <x v="1"/>
    <s v="Fischer F344/N"/>
    <x v="1"/>
    <n v="30"/>
    <m/>
    <m/>
    <m/>
    <s v="mg/m3"/>
    <s v="N"/>
    <x v="0"/>
    <s v="N"/>
    <s v="N"/>
    <s v="Units conversion needed;"/>
    <m/>
    <n v="30000"/>
    <m/>
    <m/>
    <s v="band B"/>
    <m/>
    <x v="0"/>
    <x v="0"/>
    <m/>
    <m/>
    <x v="2"/>
  </r>
  <r>
    <n v="64"/>
    <x v="1"/>
    <s v="Additional OEB Data"/>
    <n v="100236"/>
    <s v="10.3109/08958379509015209"/>
    <s v="R.W. Mast, 1995"/>
    <m/>
    <s v="Kaolin-based RCF"/>
    <s v="Kaolin-based RCF"/>
    <x v="0"/>
    <s v="13 weeks"/>
    <x v="0"/>
    <s v="Lung"/>
    <x v="6"/>
    <x v="1"/>
    <s v="Weanling F344"/>
    <x v="1"/>
    <n v="29.1"/>
    <m/>
    <m/>
    <m/>
    <s v="mg/m3"/>
    <s v="N"/>
    <x v="0"/>
    <s v="N"/>
    <s v="N"/>
    <s v="Units conversion needed;"/>
    <m/>
    <n v="29100"/>
    <m/>
    <m/>
    <s v="band B"/>
    <m/>
    <x v="0"/>
    <x v="0"/>
    <m/>
    <m/>
    <x v="2"/>
  </r>
  <r>
    <n v="65"/>
    <x v="1"/>
    <s v="Additional OEB Data"/>
    <n v="100236"/>
    <s v="10.3109/08958379509015209"/>
    <s v="R.W. Mast, 1995"/>
    <m/>
    <s v="Kaolin-based RCF"/>
    <s v="Kaolin-based RCF"/>
    <x v="0"/>
    <s v="26 weeks"/>
    <x v="15"/>
    <s v="Lung"/>
    <x v="6"/>
    <x v="1"/>
    <s v="Weanling F344"/>
    <x v="1"/>
    <n v="16.5"/>
    <n v="29.1"/>
    <m/>
    <m/>
    <s v="mg/m3"/>
    <s v="N"/>
    <x v="0"/>
    <s v="N"/>
    <s v="N"/>
    <s v="Units conversion needed;"/>
    <m/>
    <n v="16500"/>
    <m/>
    <m/>
    <s v="band B"/>
    <m/>
    <x v="0"/>
    <x v="0"/>
    <m/>
    <m/>
    <x v="2"/>
  </r>
  <r>
    <n v="66"/>
    <x v="1"/>
    <s v="Additional OEB Data"/>
    <n v="100236"/>
    <s v="10.3109/08958379509015209"/>
    <s v="R.W. Mast, 1995"/>
    <m/>
    <s v="Kaolin-based RCF"/>
    <s v="Kaolin-based RCF"/>
    <x v="0"/>
    <s v="52 weeks"/>
    <x v="16"/>
    <s v="Lung"/>
    <x v="6"/>
    <x v="1"/>
    <s v="Weanling F344"/>
    <x v="1"/>
    <n v="3"/>
    <n v="8.8000000000000007"/>
    <m/>
    <m/>
    <s v="mg/m3"/>
    <s v="N"/>
    <x v="0"/>
    <s v="N"/>
    <s v="N"/>
    <s v="Units conversion needed;"/>
    <m/>
    <n v="3000"/>
    <m/>
    <m/>
    <s v="band C"/>
    <m/>
    <x v="1"/>
    <x v="0"/>
    <m/>
    <m/>
    <x v="2"/>
  </r>
  <r>
    <n v="67"/>
    <x v="1"/>
    <s v="Additional OEB Data"/>
    <n v="100236"/>
    <s v="10.3109/08958379509015209"/>
    <s v="R.W. Mast, 1995"/>
    <m/>
    <s v="Kaolin-based RCF"/>
    <s v="Kaolin-based RCF"/>
    <x v="0"/>
    <s v="78 weeks"/>
    <x v="17"/>
    <s v="Lung"/>
    <x v="6"/>
    <x v="1"/>
    <s v="Weanling F344"/>
    <x v="1"/>
    <n v="3"/>
    <n v="8.8000000000000007"/>
    <m/>
    <m/>
    <s v="mg/m3"/>
    <s v="N"/>
    <x v="0"/>
    <s v="N"/>
    <s v="N"/>
    <s v="Units conversion needed;"/>
    <m/>
    <n v="3000"/>
    <m/>
    <m/>
    <s v="band C"/>
    <m/>
    <x v="1"/>
    <x v="0"/>
    <m/>
    <m/>
    <x v="2"/>
  </r>
  <r>
    <n v="68"/>
    <x v="1"/>
    <s v="Additional OEB Data"/>
    <n v="100236"/>
    <s v="10.3109/08958379509015209"/>
    <s v="R.W. Mast, 1995"/>
    <m/>
    <s v="Kaolin-based RCF"/>
    <s v="Kaolin-based RCF"/>
    <x v="0"/>
    <s v="104 weeks"/>
    <x v="18"/>
    <s v="Lung"/>
    <x v="6"/>
    <x v="1"/>
    <s v="Weanling F344"/>
    <x v="1"/>
    <n v="3"/>
    <n v="8.8000000000000007"/>
    <m/>
    <m/>
    <s v="mg/m3"/>
    <s v="N"/>
    <x v="0"/>
    <s v="N"/>
    <s v="N"/>
    <s v="Units conversion needed;"/>
    <m/>
    <n v="3000"/>
    <m/>
    <m/>
    <s v="band C"/>
    <m/>
    <x v="1"/>
    <x v="0"/>
    <m/>
    <m/>
    <x v="2"/>
  </r>
  <r>
    <n v="69"/>
    <x v="1"/>
    <s v="Additional OEB Data"/>
    <n v="100235"/>
    <s v="10.3109/08958379509015208"/>
    <s v="R.W. Mast, 1995(b)"/>
    <m/>
    <s v="RCF1"/>
    <s v="RCF1"/>
    <x v="0"/>
    <s v="13 weeks"/>
    <x v="0"/>
    <s v="Lung"/>
    <x v="7"/>
    <x v="1"/>
    <s v="Weanling F344"/>
    <x v="1"/>
    <n v="29.1"/>
    <m/>
    <m/>
    <m/>
    <s v="mg/m3"/>
    <s v="N"/>
    <x v="0"/>
    <s v="N"/>
    <s v="N"/>
    <s v="Units conversion needed;"/>
    <m/>
    <n v="29100"/>
    <m/>
    <m/>
    <s v="band B"/>
    <m/>
    <x v="0"/>
    <x v="0"/>
    <m/>
    <m/>
    <x v="2"/>
  </r>
  <r>
    <n v="70"/>
    <x v="1"/>
    <s v="Additional OEB Data"/>
    <n v="100235"/>
    <s v="10.3109/08958379509015208"/>
    <s v="R.W. Mast, 1995(b)"/>
    <m/>
    <s v="RCF1"/>
    <s v="RCF1"/>
    <x v="0"/>
    <s v="26 weeks"/>
    <x v="15"/>
    <s v="Lung"/>
    <x v="7"/>
    <x v="1"/>
    <s v="Weanling F344"/>
    <x v="1"/>
    <m/>
    <n v="29.1"/>
    <m/>
    <m/>
    <s v="mg/m3"/>
    <s v="N"/>
    <x v="0"/>
    <s v="Y"/>
    <s v="N"/>
    <s v="Divide LOAEL by 10;Units conversion needed;"/>
    <m/>
    <m/>
    <n v="2910"/>
    <m/>
    <m/>
    <s v="band C"/>
    <x v="1"/>
    <x v="0"/>
    <m/>
    <m/>
    <x v="2"/>
  </r>
  <r>
    <n v="71"/>
    <x v="1"/>
    <s v="Additional OEB Data"/>
    <n v="100235"/>
    <s v="10.3109/08958379509015208"/>
    <s v="R.W. Mast, 1995(b)"/>
    <m/>
    <s v="RCF1"/>
    <s v="RCF1"/>
    <x v="0"/>
    <s v="39 weeks"/>
    <x v="19"/>
    <s v="Lung"/>
    <x v="7"/>
    <x v="1"/>
    <s v="Weanling F344"/>
    <x v="1"/>
    <m/>
    <n v="29.1"/>
    <m/>
    <m/>
    <s v="mg/m3"/>
    <s v="N"/>
    <x v="0"/>
    <s v="Y"/>
    <s v="N"/>
    <s v="Divide LOAEL by 10;Units conversion needed;"/>
    <m/>
    <m/>
    <n v="2910"/>
    <m/>
    <m/>
    <s v="band C"/>
    <x v="1"/>
    <x v="0"/>
    <m/>
    <m/>
    <x v="2"/>
  </r>
  <r>
    <n v="72"/>
    <x v="1"/>
    <s v="Additional OEB Data"/>
    <n v="100235"/>
    <s v="10.3109/08958379509015208"/>
    <s v="R.W. Mast, 1995(b)"/>
    <m/>
    <s v="RCF1"/>
    <s v="RCF1"/>
    <x v="0"/>
    <s v="52 weeks"/>
    <x v="16"/>
    <s v="Lung"/>
    <x v="7"/>
    <x v="1"/>
    <s v="Weanling F344"/>
    <x v="1"/>
    <m/>
    <n v="29.1"/>
    <m/>
    <m/>
    <s v="mg/m3"/>
    <s v="N"/>
    <x v="0"/>
    <s v="Y"/>
    <s v="N"/>
    <s v="Divide LOAEL by 10;Units conversion needed;"/>
    <m/>
    <m/>
    <n v="2910"/>
    <m/>
    <m/>
    <s v="band C"/>
    <x v="1"/>
    <x v="0"/>
    <m/>
    <m/>
    <x v="2"/>
  </r>
  <r>
    <n v="73"/>
    <x v="1"/>
    <s v="Additional OEB Data"/>
    <n v="100235"/>
    <s v="10.3109/08958379509015208"/>
    <s v="R.W. Mast, 1995(b)"/>
    <m/>
    <s v="RCF1"/>
    <s v="RCF1"/>
    <x v="0"/>
    <s v="65 weeks"/>
    <x v="20"/>
    <s v="Lung"/>
    <x v="7"/>
    <x v="1"/>
    <s v="Weanling F344"/>
    <x v="1"/>
    <m/>
    <n v="29.1"/>
    <m/>
    <m/>
    <s v="mg/m3"/>
    <s v="N"/>
    <x v="0"/>
    <s v="Y"/>
    <s v="N"/>
    <s v="Divide LOAEL by 10;Units conversion needed;"/>
    <m/>
    <m/>
    <n v="2910"/>
    <m/>
    <m/>
    <s v="band C"/>
    <x v="1"/>
    <x v="0"/>
    <m/>
    <m/>
    <x v="2"/>
  </r>
  <r>
    <n v="74"/>
    <x v="1"/>
    <s v="Additional OEB Data"/>
    <n v="100235"/>
    <s v="10.3109/08958379509015208"/>
    <s v="R.W. Mast, 1995(b)"/>
    <m/>
    <s v="RCF1"/>
    <s v="RCF1"/>
    <x v="0"/>
    <s v="78 weeks"/>
    <x v="17"/>
    <s v="Lung"/>
    <x v="7"/>
    <x v="1"/>
    <s v="Weanling F344"/>
    <x v="1"/>
    <m/>
    <n v="29.1"/>
    <m/>
    <m/>
    <s v="mg/m3"/>
    <s v="N"/>
    <x v="0"/>
    <s v="Y"/>
    <s v="N"/>
    <s v="Divide LOAEL by 10;Units conversion needed;"/>
    <m/>
    <m/>
    <n v="2910"/>
    <m/>
    <m/>
    <s v="band C"/>
    <x v="1"/>
    <x v="0"/>
    <m/>
    <m/>
    <x v="2"/>
  </r>
  <r>
    <n v="75"/>
    <x v="1"/>
    <s v="Additional OEB Data"/>
    <n v="100235"/>
    <s v="10.3109/08958379509015208"/>
    <s v="R.W. Mast, 1995(b)"/>
    <m/>
    <s v="RCF1"/>
    <s v="RCF1"/>
    <x v="0"/>
    <s v="104 weeks"/>
    <x v="18"/>
    <s v="Lung"/>
    <x v="7"/>
    <x v="1"/>
    <s v="Weanling F344"/>
    <x v="1"/>
    <m/>
    <n v="29.1"/>
    <m/>
    <m/>
    <s v="mg/m3"/>
    <s v="N"/>
    <x v="0"/>
    <s v="Y"/>
    <s v="N"/>
    <s v="Divide LOAEL by 10;Units conversion needed;"/>
    <m/>
    <m/>
    <n v="2910"/>
    <m/>
    <m/>
    <s v="band C"/>
    <x v="1"/>
    <x v="0"/>
    <m/>
    <m/>
    <x v="2"/>
  </r>
  <r>
    <n v="76"/>
    <x v="1"/>
    <s v="Additional OEB Data"/>
    <n v="100235"/>
    <s v="10.3109/08958379509015208"/>
    <s v="R.W. Mast, 1995(b)"/>
    <m/>
    <s v="RCF2"/>
    <s v="RCF2"/>
    <x v="0"/>
    <s v="13 weeks"/>
    <x v="0"/>
    <s v="Lung"/>
    <x v="7"/>
    <x v="1"/>
    <s v="Weanling F344"/>
    <x v="1"/>
    <n v="28.9"/>
    <m/>
    <m/>
    <m/>
    <s v="mg/m3"/>
    <s v="N"/>
    <x v="0"/>
    <s v="N"/>
    <s v="N"/>
    <s v="Units conversion needed;"/>
    <m/>
    <n v="28900"/>
    <m/>
    <m/>
    <s v="band B"/>
    <m/>
    <x v="0"/>
    <x v="0"/>
    <m/>
    <m/>
    <x v="2"/>
  </r>
  <r>
    <n v="77"/>
    <x v="1"/>
    <s v="Additional OEB Data"/>
    <n v="100235"/>
    <s v="10.3109/08958379509015208"/>
    <s v="R.W. Mast, 1995(b)"/>
    <m/>
    <s v="RCF2"/>
    <s v="RCF2"/>
    <x v="0"/>
    <s v="26 weeks"/>
    <x v="15"/>
    <s v="Lung"/>
    <x v="7"/>
    <x v="1"/>
    <s v="Weanling F344"/>
    <x v="1"/>
    <n v="28.9"/>
    <m/>
    <m/>
    <m/>
    <s v="mg/m3"/>
    <s v="N"/>
    <x v="0"/>
    <s v="N"/>
    <s v="N"/>
    <s v="Units conversion needed;"/>
    <m/>
    <n v="28900"/>
    <m/>
    <m/>
    <s v="band B"/>
    <m/>
    <x v="0"/>
    <x v="0"/>
    <m/>
    <m/>
    <x v="2"/>
  </r>
  <r>
    <n v="78"/>
    <x v="1"/>
    <s v="Additional OEB Data"/>
    <n v="100235"/>
    <s v="10.3109/08958379509015208"/>
    <s v="R.W. Mast, 1995(b)"/>
    <m/>
    <s v="RCF2"/>
    <s v="RCF2"/>
    <x v="0"/>
    <s v="39 weeks"/>
    <x v="19"/>
    <s v="Lung"/>
    <x v="7"/>
    <x v="1"/>
    <s v="Weanling F344"/>
    <x v="1"/>
    <m/>
    <n v="28.9"/>
    <m/>
    <m/>
    <s v="mg/m3"/>
    <s v="N"/>
    <x v="0"/>
    <s v="Y"/>
    <s v="N"/>
    <s v="Divide LOAEL by 10;Units conversion needed;"/>
    <m/>
    <m/>
    <n v="2889.9999999999995"/>
    <m/>
    <m/>
    <s v="band C"/>
    <x v="1"/>
    <x v="0"/>
    <m/>
    <m/>
    <x v="2"/>
  </r>
  <r>
    <n v="79"/>
    <x v="1"/>
    <s v="Additional OEB Data"/>
    <n v="100235"/>
    <s v="10.3109/08958379509015208"/>
    <s v="R.W. Mast, 1995(b)"/>
    <m/>
    <s v="RCF2"/>
    <s v="RCF2"/>
    <x v="0"/>
    <s v="52 weeks"/>
    <x v="16"/>
    <s v="Lung"/>
    <x v="7"/>
    <x v="1"/>
    <s v="Weanling F344"/>
    <x v="1"/>
    <m/>
    <n v="28.9"/>
    <m/>
    <m/>
    <s v="mg/m3"/>
    <s v="N"/>
    <x v="0"/>
    <s v="Y"/>
    <s v="N"/>
    <s v="Divide LOAEL by 10;Units conversion needed;"/>
    <m/>
    <m/>
    <n v="2889.9999999999995"/>
    <m/>
    <m/>
    <s v="band C"/>
    <x v="1"/>
    <x v="0"/>
    <m/>
    <m/>
    <x v="2"/>
  </r>
  <r>
    <n v="80"/>
    <x v="1"/>
    <s v="Additional OEB Data"/>
    <n v="100235"/>
    <s v="10.3109/08958379509015208"/>
    <s v="R.W. Mast, 1995(b)"/>
    <m/>
    <s v="RCF2"/>
    <s v="RCF2"/>
    <x v="0"/>
    <s v="65 weeks"/>
    <x v="20"/>
    <s v="Lung"/>
    <x v="7"/>
    <x v="1"/>
    <s v="Weanling F344"/>
    <x v="1"/>
    <m/>
    <n v="28.9"/>
    <m/>
    <m/>
    <s v="mg/m3"/>
    <s v="N"/>
    <x v="0"/>
    <s v="Y"/>
    <s v="N"/>
    <s v="Divide LOAEL by 10;Units conversion needed;"/>
    <m/>
    <m/>
    <n v="2889.9999999999995"/>
    <m/>
    <m/>
    <s v="band C"/>
    <x v="1"/>
    <x v="0"/>
    <m/>
    <m/>
    <x v="2"/>
  </r>
  <r>
    <n v="81"/>
    <x v="1"/>
    <s v="Additional OEB Data"/>
    <n v="100235"/>
    <s v="10.3109/08958379509015208"/>
    <s v="R.W. Mast, 1995(b)"/>
    <m/>
    <s v="RCF2"/>
    <s v="RCF2"/>
    <x v="0"/>
    <s v="78 weeks"/>
    <x v="17"/>
    <s v="Lung"/>
    <x v="7"/>
    <x v="1"/>
    <s v="Weanling F344"/>
    <x v="1"/>
    <m/>
    <n v="28.9"/>
    <m/>
    <m/>
    <s v="mg/m3"/>
    <s v="N"/>
    <x v="0"/>
    <s v="Y"/>
    <s v="N"/>
    <s v="Divide LOAEL by 10;Units conversion needed;"/>
    <m/>
    <m/>
    <n v="2889.9999999999995"/>
    <m/>
    <m/>
    <s v="band C"/>
    <x v="1"/>
    <x v="0"/>
    <m/>
    <m/>
    <x v="2"/>
  </r>
  <r>
    <n v="82"/>
    <x v="1"/>
    <s v="Additional OEB Data"/>
    <n v="100235"/>
    <s v="10.3109/08958379509015208"/>
    <s v="R.W. Mast, 1995(b)"/>
    <m/>
    <s v="RCF2"/>
    <s v="RCF2"/>
    <x v="0"/>
    <s v="104 weeks"/>
    <x v="18"/>
    <s v="Lung"/>
    <x v="7"/>
    <x v="1"/>
    <s v="Weanling F344"/>
    <x v="1"/>
    <m/>
    <n v="28.9"/>
    <m/>
    <m/>
    <s v="mg/m3"/>
    <s v="N"/>
    <x v="0"/>
    <s v="Y"/>
    <s v="N"/>
    <s v="Divide LOAEL by 10;Units conversion needed;"/>
    <m/>
    <m/>
    <n v="2889.9999999999995"/>
    <m/>
    <m/>
    <s v="band C"/>
    <x v="1"/>
    <x v="0"/>
    <m/>
    <m/>
    <x v="2"/>
  </r>
  <r>
    <n v="83"/>
    <x v="1"/>
    <s v="Additional OEB Data"/>
    <n v="100235"/>
    <s v="10.3109/08958379509015208"/>
    <s v="R.W. Mast, 1995(b)"/>
    <m/>
    <s v="RCF3"/>
    <s v="RCF3"/>
    <x v="0"/>
    <s v="13 weeks"/>
    <x v="0"/>
    <s v="Lung"/>
    <x v="7"/>
    <x v="1"/>
    <s v="Weanling F344"/>
    <x v="1"/>
    <n v="29.2"/>
    <m/>
    <m/>
    <m/>
    <s v="mg/m3"/>
    <s v="N"/>
    <x v="0"/>
    <s v="N"/>
    <s v="N"/>
    <s v="Units conversion needed;"/>
    <m/>
    <n v="29200"/>
    <m/>
    <m/>
    <s v="band B"/>
    <m/>
    <x v="0"/>
    <x v="0"/>
    <m/>
    <m/>
    <x v="2"/>
  </r>
  <r>
    <n v="84"/>
    <x v="1"/>
    <s v="Additional OEB Data"/>
    <n v="100235"/>
    <s v="10.3109/08958379509015208"/>
    <s v="R.W. Mast, 1995(b)"/>
    <m/>
    <s v="RCF3"/>
    <s v="RCF3"/>
    <x v="0"/>
    <s v="26 weeks"/>
    <x v="15"/>
    <s v="Lung"/>
    <x v="7"/>
    <x v="1"/>
    <s v="Weanling F344"/>
    <x v="1"/>
    <m/>
    <n v="29.2"/>
    <m/>
    <m/>
    <s v="mg/m3"/>
    <s v="N"/>
    <x v="0"/>
    <s v="Y"/>
    <s v="N"/>
    <s v="Divide LOAEL by 10;Units conversion needed;"/>
    <m/>
    <m/>
    <n v="2920"/>
    <m/>
    <m/>
    <s v="band C"/>
    <x v="1"/>
    <x v="0"/>
    <m/>
    <m/>
    <x v="2"/>
  </r>
  <r>
    <n v="85"/>
    <x v="1"/>
    <s v="Additional OEB Data"/>
    <n v="100235"/>
    <s v="10.3109/08958379509015208"/>
    <s v="R.W. Mast, 1995(b)"/>
    <m/>
    <s v="RCF3"/>
    <s v="RCF3"/>
    <x v="0"/>
    <s v="39 weeks"/>
    <x v="19"/>
    <s v="Lung"/>
    <x v="7"/>
    <x v="1"/>
    <s v="Weanling F344"/>
    <x v="1"/>
    <m/>
    <n v="29.2"/>
    <m/>
    <m/>
    <s v="mg/m3"/>
    <s v="N"/>
    <x v="0"/>
    <s v="Y"/>
    <s v="N"/>
    <s v="Divide LOAEL by 10;Units conversion needed;"/>
    <m/>
    <m/>
    <n v="2920"/>
    <m/>
    <m/>
    <s v="band C"/>
    <x v="1"/>
    <x v="0"/>
    <m/>
    <m/>
    <x v="2"/>
  </r>
  <r>
    <n v="86"/>
    <x v="1"/>
    <s v="Additional OEB Data"/>
    <n v="100235"/>
    <s v="10.3109/08958379509015208"/>
    <s v="R.W. Mast, 1995(b)"/>
    <m/>
    <s v="RCF3"/>
    <s v="RCF3"/>
    <x v="0"/>
    <s v="52 weeks"/>
    <x v="16"/>
    <s v="Lung"/>
    <x v="7"/>
    <x v="1"/>
    <s v="Weanling F344"/>
    <x v="1"/>
    <m/>
    <n v="29.2"/>
    <m/>
    <m/>
    <s v="mg/m3"/>
    <s v="N"/>
    <x v="0"/>
    <s v="Y"/>
    <s v="N"/>
    <s v="Divide LOAEL by 10;Units conversion needed;"/>
    <m/>
    <m/>
    <n v="2920"/>
    <m/>
    <m/>
    <s v="band C"/>
    <x v="1"/>
    <x v="0"/>
    <m/>
    <m/>
    <x v="2"/>
  </r>
  <r>
    <n v="87"/>
    <x v="1"/>
    <s v="Additional OEB Data"/>
    <n v="100235"/>
    <s v="10.3109/08958379509015208"/>
    <s v="R.W. Mast, 1995(b)"/>
    <m/>
    <s v="RCF3"/>
    <s v="RCF3"/>
    <x v="0"/>
    <s v="65 weeks"/>
    <x v="20"/>
    <s v="Lung"/>
    <x v="7"/>
    <x v="1"/>
    <s v="Weanling F344"/>
    <x v="1"/>
    <m/>
    <n v="29.2"/>
    <m/>
    <m/>
    <s v="mg/m3"/>
    <s v="N"/>
    <x v="0"/>
    <s v="Y"/>
    <s v="N"/>
    <s v="Divide LOAEL by 10;Units conversion needed;"/>
    <m/>
    <m/>
    <n v="2920"/>
    <m/>
    <m/>
    <s v="band C"/>
    <x v="1"/>
    <x v="0"/>
    <m/>
    <m/>
    <x v="2"/>
  </r>
  <r>
    <n v="88"/>
    <x v="1"/>
    <s v="Additional OEB Data"/>
    <n v="100235"/>
    <s v="10.3109/08958379509015208"/>
    <s v="R.W. Mast, 1995(b)"/>
    <m/>
    <s v="RCF3"/>
    <s v="RCF3"/>
    <x v="0"/>
    <s v="78 weeks"/>
    <x v="17"/>
    <s v="Lung"/>
    <x v="7"/>
    <x v="1"/>
    <s v="Weanling F344"/>
    <x v="1"/>
    <m/>
    <n v="29.2"/>
    <m/>
    <m/>
    <s v="mg/m3"/>
    <s v="N"/>
    <x v="0"/>
    <s v="Y"/>
    <s v="N"/>
    <s v="Divide LOAEL by 10;Units conversion needed;"/>
    <m/>
    <m/>
    <n v="2920"/>
    <m/>
    <m/>
    <s v="band C"/>
    <x v="1"/>
    <x v="0"/>
    <m/>
    <m/>
    <x v="2"/>
  </r>
  <r>
    <n v="89"/>
    <x v="1"/>
    <s v="Additional OEB Data"/>
    <n v="100235"/>
    <s v="10.3109/08958379509015208"/>
    <s v="R.W. Mast, 1995(b)"/>
    <m/>
    <s v="RCF3"/>
    <s v="RCF3"/>
    <x v="0"/>
    <s v="104 weeks"/>
    <x v="18"/>
    <s v="Lung"/>
    <x v="7"/>
    <x v="1"/>
    <s v="Weanling F344"/>
    <x v="1"/>
    <m/>
    <n v="29.2"/>
    <m/>
    <m/>
    <s v="mg/m3"/>
    <s v="N"/>
    <x v="0"/>
    <s v="Y"/>
    <s v="N"/>
    <s v="Divide LOAEL by 10;Units conversion needed;"/>
    <m/>
    <m/>
    <n v="2920"/>
    <m/>
    <m/>
    <s v="band C"/>
    <x v="1"/>
    <x v="0"/>
    <m/>
    <m/>
    <x v="2"/>
  </r>
  <r>
    <n v="90"/>
    <x v="1"/>
    <s v="Additional OEB Data"/>
    <n v="100235"/>
    <s v="10.3109/08958379509015208"/>
    <s v="R.W. Mast, 1995(b)"/>
    <m/>
    <s v="RCF4"/>
    <s v="RCF4"/>
    <x v="0"/>
    <s v="13 weeks"/>
    <x v="0"/>
    <s v="Lung"/>
    <x v="7"/>
    <x v="1"/>
    <s v="Weanling F344"/>
    <x v="1"/>
    <n v="30.1"/>
    <m/>
    <m/>
    <m/>
    <s v="mg/m3"/>
    <s v="N"/>
    <x v="0"/>
    <s v="N"/>
    <s v="N"/>
    <s v="Units conversion needed;"/>
    <m/>
    <n v="30100"/>
    <m/>
    <m/>
    <s v="band A"/>
    <m/>
    <x v="6"/>
    <x v="0"/>
    <m/>
    <m/>
    <x v="2"/>
  </r>
  <r>
    <n v="91"/>
    <x v="1"/>
    <s v="Additional OEB Data"/>
    <n v="100235"/>
    <s v="10.3109/08958379509015208"/>
    <s v="R.W. Mast, 1995(b)"/>
    <m/>
    <s v="RCF4"/>
    <s v="RCF4"/>
    <x v="0"/>
    <s v="26 weeks"/>
    <x v="15"/>
    <s v="Lung"/>
    <x v="7"/>
    <x v="1"/>
    <s v="Weanling F344"/>
    <x v="1"/>
    <n v="30.1"/>
    <m/>
    <m/>
    <m/>
    <s v="mg/m3"/>
    <s v="N"/>
    <x v="0"/>
    <s v="N"/>
    <s v="N"/>
    <s v="Units conversion needed;"/>
    <m/>
    <n v="30100"/>
    <m/>
    <m/>
    <s v="band A"/>
    <m/>
    <x v="6"/>
    <x v="0"/>
    <m/>
    <m/>
    <x v="2"/>
  </r>
  <r>
    <n v="92"/>
    <x v="1"/>
    <s v="Additional OEB Data"/>
    <n v="100235"/>
    <s v="10.3109/08958379509015208"/>
    <s v="R.W. Mast, 1995(b)"/>
    <m/>
    <s v="RCF4"/>
    <s v="RCF4"/>
    <x v="0"/>
    <s v="39 weeks"/>
    <x v="19"/>
    <s v="Lung"/>
    <x v="7"/>
    <x v="1"/>
    <s v="Weanling F344"/>
    <x v="1"/>
    <n v="30.1"/>
    <m/>
    <m/>
    <m/>
    <s v="mg/m3"/>
    <s v="N"/>
    <x v="0"/>
    <s v="N"/>
    <s v="N"/>
    <s v="Units conversion needed;"/>
    <m/>
    <n v="30100"/>
    <m/>
    <m/>
    <s v="band A"/>
    <m/>
    <x v="6"/>
    <x v="0"/>
    <m/>
    <m/>
    <x v="2"/>
  </r>
  <r>
    <n v="93"/>
    <x v="1"/>
    <s v="Additional OEB Data"/>
    <n v="100235"/>
    <s v="10.3109/08958379509015208"/>
    <s v="R.W. Mast, 1995(b)"/>
    <m/>
    <s v="RCF4"/>
    <s v="RCF4"/>
    <x v="0"/>
    <s v="52 weeks"/>
    <x v="16"/>
    <s v="Lung"/>
    <x v="7"/>
    <x v="1"/>
    <s v="Weanling F344"/>
    <x v="1"/>
    <m/>
    <n v="30.1"/>
    <m/>
    <m/>
    <s v="mg/m3"/>
    <s v="N"/>
    <x v="0"/>
    <s v="Y"/>
    <s v="N"/>
    <s v="Divide LOAEL by 10;Units conversion needed;"/>
    <m/>
    <m/>
    <n v="3010.0000000000005"/>
    <m/>
    <m/>
    <s v="band B"/>
    <x v="0"/>
    <x v="0"/>
    <m/>
    <m/>
    <x v="2"/>
  </r>
  <r>
    <n v="94"/>
    <x v="1"/>
    <s v="Additional OEB Data"/>
    <n v="100235"/>
    <s v="10.3109/08958379509015208"/>
    <s v="R.W. Mast, 1995(b)"/>
    <m/>
    <s v="RCF4"/>
    <s v="RCF4"/>
    <x v="0"/>
    <s v="65 weeks"/>
    <x v="20"/>
    <s v="Lung"/>
    <x v="7"/>
    <x v="1"/>
    <s v="Weanling F344"/>
    <x v="1"/>
    <m/>
    <n v="30.1"/>
    <m/>
    <m/>
    <s v="mg/m3"/>
    <s v="N"/>
    <x v="0"/>
    <s v="Y"/>
    <s v="N"/>
    <s v="Divide LOAEL by 10;Units conversion needed;"/>
    <m/>
    <m/>
    <n v="3010.0000000000005"/>
    <m/>
    <m/>
    <s v="band B"/>
    <x v="0"/>
    <x v="0"/>
    <m/>
    <m/>
    <x v="2"/>
  </r>
  <r>
    <n v="95"/>
    <x v="1"/>
    <s v="Additional OEB Data"/>
    <n v="100235"/>
    <s v="10.3109/08958379509015208"/>
    <s v="R.W. Mast, 1995(b)"/>
    <m/>
    <s v="RCF4"/>
    <s v="RCF4"/>
    <x v="0"/>
    <s v="78 weeks"/>
    <x v="17"/>
    <s v="Lung"/>
    <x v="7"/>
    <x v="1"/>
    <s v="Weanling F344"/>
    <x v="1"/>
    <m/>
    <n v="30.1"/>
    <m/>
    <m/>
    <s v="mg/m3"/>
    <s v="N"/>
    <x v="0"/>
    <s v="Y"/>
    <s v="N"/>
    <s v="Divide LOAEL by 10;Units conversion needed;"/>
    <m/>
    <m/>
    <n v="3010.0000000000005"/>
    <m/>
    <m/>
    <s v="band B"/>
    <x v="0"/>
    <x v="0"/>
    <m/>
    <m/>
    <x v="2"/>
  </r>
  <r>
    <n v="96"/>
    <x v="1"/>
    <s v="Additional OEB Data"/>
    <n v="100235"/>
    <s v="10.3109/08958379509015208"/>
    <s v="R.W. Mast, 1995(b)"/>
    <m/>
    <s v="RCF4"/>
    <s v="RCF4"/>
    <x v="0"/>
    <s v="104 weeks"/>
    <x v="18"/>
    <s v="Lung"/>
    <x v="7"/>
    <x v="1"/>
    <s v="Weanling F344"/>
    <x v="1"/>
    <m/>
    <n v="30.1"/>
    <m/>
    <m/>
    <s v="mg/m3"/>
    <s v="N"/>
    <x v="0"/>
    <s v="Y"/>
    <s v="N"/>
    <s v="Divide LOAEL by 10;Units conversion needed;"/>
    <m/>
    <m/>
    <n v="3010.0000000000005"/>
    <m/>
    <m/>
    <s v="band B"/>
    <x v="0"/>
    <x v="0"/>
    <m/>
    <m/>
    <x v="2"/>
  </r>
  <r>
    <n v="97"/>
    <x v="1"/>
    <s v="Additional OEB Data"/>
    <n v="100235"/>
    <s v="10.3109/08958379509015208"/>
    <s v="R.W. Mast, 1995(b)"/>
    <m/>
    <s v="Chryostile Asbestos"/>
    <s v="Chryostile Asbestos"/>
    <x v="0"/>
    <s v="13 weeks"/>
    <x v="0"/>
    <s v="Lung"/>
    <x v="7"/>
    <x v="1"/>
    <s v="Weanling F344"/>
    <x v="1"/>
    <m/>
    <n v="10.1"/>
    <m/>
    <m/>
    <s v="mg/m3"/>
    <s v="N"/>
    <x v="0"/>
    <s v="Y"/>
    <s v="N"/>
    <s v="Divide LOAEL by 10;Units conversion needed;"/>
    <m/>
    <m/>
    <n v="1010"/>
    <m/>
    <m/>
    <s v="band C"/>
    <x v="1"/>
    <x v="0"/>
    <m/>
    <m/>
    <x v="2"/>
  </r>
  <r>
    <n v="98"/>
    <x v="1"/>
    <s v="Additional OEB Data"/>
    <n v="100235"/>
    <s v="10.3109/08958379509015208"/>
    <s v="R.W. Mast, 1995(b)"/>
    <m/>
    <s v="Chryostile Asbestos"/>
    <s v="Chryostile Asbestos"/>
    <x v="0"/>
    <s v="26 weeks"/>
    <x v="15"/>
    <s v="Lung"/>
    <x v="7"/>
    <x v="1"/>
    <s v="Weanling F344"/>
    <x v="1"/>
    <m/>
    <n v="10.1"/>
    <m/>
    <m/>
    <s v="mg/m3"/>
    <s v="N"/>
    <x v="0"/>
    <s v="Y"/>
    <s v="N"/>
    <s v="Divide LOAEL by 10;Units conversion needed;"/>
    <m/>
    <m/>
    <n v="1010"/>
    <m/>
    <m/>
    <s v="band C"/>
    <x v="1"/>
    <x v="0"/>
    <m/>
    <m/>
    <x v="2"/>
  </r>
  <r>
    <n v="99"/>
    <x v="1"/>
    <s v="Additional OEB Data"/>
    <n v="100235"/>
    <s v="10.3109/08958379509015208"/>
    <s v="R.W. Mast, 1995(b)"/>
    <m/>
    <s v="Chryostile Asbestos"/>
    <s v="Chryostile Asbestos"/>
    <x v="0"/>
    <s v="39 weeks"/>
    <x v="19"/>
    <s v="Lung"/>
    <x v="7"/>
    <x v="1"/>
    <s v="Weanling F344"/>
    <x v="1"/>
    <m/>
    <n v="10.1"/>
    <m/>
    <m/>
    <s v="mg/m3"/>
    <s v="N"/>
    <x v="0"/>
    <s v="Y"/>
    <s v="N"/>
    <s v="Divide LOAEL by 10;Units conversion needed;"/>
    <m/>
    <m/>
    <n v="1010"/>
    <m/>
    <m/>
    <s v="band C"/>
    <x v="1"/>
    <x v="0"/>
    <m/>
    <m/>
    <x v="2"/>
  </r>
  <r>
    <n v="100"/>
    <x v="1"/>
    <s v="Additional OEB Data"/>
    <n v="100235"/>
    <s v="10.3109/08958379509015208"/>
    <s v="R.W. Mast, 1995(b)"/>
    <m/>
    <s v="Chryostile Asbestos"/>
    <s v="Chryostile Asbestos"/>
    <x v="0"/>
    <s v="52 weeks"/>
    <x v="16"/>
    <s v="Lung"/>
    <x v="7"/>
    <x v="1"/>
    <s v="Weanling F344"/>
    <x v="1"/>
    <m/>
    <n v="10.1"/>
    <m/>
    <m/>
    <s v="mg/m3"/>
    <s v="N"/>
    <x v="0"/>
    <s v="Y"/>
    <s v="N"/>
    <s v="Divide LOAEL by 10;Units conversion needed;"/>
    <m/>
    <m/>
    <n v="1010"/>
    <m/>
    <m/>
    <s v="band C"/>
    <x v="1"/>
    <x v="0"/>
    <m/>
    <m/>
    <x v="2"/>
  </r>
  <r>
    <n v="101"/>
    <x v="1"/>
    <s v="Additional OEB Data"/>
    <n v="100235"/>
    <s v="10.3109/08958379509015208"/>
    <s v="R.W. Mast, 1995(b)"/>
    <m/>
    <s v="Chryostile Asbestos"/>
    <s v="Chryostile Asbestos"/>
    <x v="0"/>
    <s v="65 weeks"/>
    <x v="20"/>
    <s v="Lung"/>
    <x v="7"/>
    <x v="1"/>
    <s v="Weanling F344"/>
    <x v="1"/>
    <m/>
    <n v="10.1"/>
    <m/>
    <m/>
    <s v="mg/m3"/>
    <s v="N"/>
    <x v="0"/>
    <s v="Y"/>
    <s v="N"/>
    <s v="Divide LOAEL by 10;Units conversion needed;"/>
    <m/>
    <m/>
    <n v="1010"/>
    <m/>
    <m/>
    <s v="band C"/>
    <x v="1"/>
    <x v="0"/>
    <m/>
    <m/>
    <x v="2"/>
  </r>
  <r>
    <n v="102"/>
    <x v="1"/>
    <s v="Additional OEB Data"/>
    <n v="100235"/>
    <s v="10.3109/08958379509015208"/>
    <s v="R.W. Mast, 1995(b)"/>
    <m/>
    <s v="Chryostile Asbestos"/>
    <s v="Chryostile Asbestos"/>
    <x v="0"/>
    <s v="78 weeks"/>
    <x v="17"/>
    <s v="Lung"/>
    <x v="7"/>
    <x v="1"/>
    <s v="Weanling F344"/>
    <x v="1"/>
    <m/>
    <n v="10.1"/>
    <m/>
    <m/>
    <s v="mg/m3"/>
    <s v="N"/>
    <x v="0"/>
    <s v="Y"/>
    <s v="N"/>
    <s v="Divide LOAEL by 10;Units conversion needed;"/>
    <m/>
    <m/>
    <n v="1010"/>
    <m/>
    <m/>
    <s v="band C"/>
    <x v="1"/>
    <x v="0"/>
    <m/>
    <m/>
    <x v="2"/>
  </r>
  <r>
    <n v="103"/>
    <x v="1"/>
    <s v="Additional OEB Data"/>
    <n v="100235"/>
    <s v="10.3109/08958379509015208"/>
    <s v="R.W. Mast, 1995(b)"/>
    <m/>
    <s v="Chryostile Asbestos"/>
    <s v="Chryostile Asbestos"/>
    <x v="0"/>
    <s v="104 weeks"/>
    <x v="18"/>
    <s v="Lung"/>
    <x v="7"/>
    <x v="1"/>
    <s v="Weanling F344"/>
    <x v="1"/>
    <m/>
    <n v="10.1"/>
    <m/>
    <m/>
    <s v="mg/m3"/>
    <s v="N"/>
    <x v="0"/>
    <s v="Y"/>
    <s v="N"/>
    <s v="Divide LOAEL by 10;Units conversion needed;"/>
    <m/>
    <m/>
    <n v="1010"/>
    <m/>
    <m/>
    <s v="band C"/>
    <x v="1"/>
    <x v="0"/>
    <m/>
    <m/>
    <x v="2"/>
  </r>
  <r>
    <n v="104"/>
    <x v="1"/>
    <s v="Additional OEB Data"/>
    <n v="100043"/>
    <m/>
    <s v="Jurgen Pauluhn, 2010"/>
    <s v="Y"/>
    <s v="Iron"/>
    <s v="Fe3O4"/>
    <x v="0"/>
    <s v="13 weeks"/>
    <x v="0"/>
    <s v="Lung"/>
    <x v="0"/>
    <x v="1"/>
    <s v="Winstar HsdCpb:WU (SPF)"/>
    <x v="1"/>
    <m/>
    <n v="4.7"/>
    <m/>
    <m/>
    <s v="mg/m3"/>
    <s v="N"/>
    <x v="0"/>
    <s v="Y"/>
    <s v="N"/>
    <s v="Divide LOAEL by 10;Units conversion needed;"/>
    <m/>
    <m/>
    <n v="470.00000000000006"/>
    <m/>
    <m/>
    <s v="band C"/>
    <x v="1"/>
    <x v="0"/>
    <m/>
    <m/>
    <x v="0"/>
  </r>
  <r>
    <n v="105"/>
    <x v="0"/>
    <s v="Additional OEB Data"/>
    <n v="100043"/>
    <m/>
    <s v="Jurgen Pauluhn, 2010"/>
    <m/>
    <s v="Iron"/>
    <s v="Fe3O4"/>
    <x v="0"/>
    <s v="13 weeks"/>
    <x v="0"/>
    <s v="Lung"/>
    <x v="0"/>
    <x v="1"/>
    <s v="Winstar HsdCpb:WU (SPF)"/>
    <x v="0"/>
    <m/>
    <n v="4.7"/>
    <m/>
    <m/>
    <s v="mg/m3"/>
    <s v="N"/>
    <x v="0"/>
    <s v="Y"/>
    <s v="N"/>
    <s v="Divide LOAEL by 10;Units conversion needed;"/>
    <m/>
    <m/>
    <n v="470.00000000000006"/>
    <m/>
    <m/>
    <s v="band C"/>
    <x v="1"/>
    <x v="0"/>
    <s v="Y"/>
    <m/>
    <x v="0"/>
  </r>
  <r>
    <n v="106"/>
    <x v="0"/>
    <s v="Additional OEB Data"/>
    <n v="100043"/>
    <s v="10.1002/jat.1668"/>
    <s v="Jurgen Pauluhn, 2010"/>
    <m/>
    <s v="Iron"/>
    <s v="Fe3O4"/>
    <x v="0"/>
    <s v="13 weeks"/>
    <x v="0"/>
    <s v="Lung"/>
    <x v="8"/>
    <x v="1"/>
    <s v="Winstar HsdCpb:WU (SPF)"/>
    <x v="1"/>
    <n v="15"/>
    <n v="50"/>
    <m/>
    <m/>
    <s v="mg/m3"/>
    <s v="N"/>
    <x v="0"/>
    <s v="N"/>
    <s v="N"/>
    <s v="Units conversion needed;"/>
    <m/>
    <n v="15000"/>
    <n v="5000"/>
    <m/>
    <s v="band B"/>
    <s v="band B"/>
    <x v="0"/>
    <x v="0"/>
    <m/>
    <m/>
    <x v="2"/>
  </r>
  <r>
    <n v="107"/>
    <x v="0"/>
    <s v="Additional OEB Data"/>
    <n v="100043"/>
    <s v="10.1002/jat.1668"/>
    <s v="Jurgen Pauluhn, 2010"/>
    <m/>
    <s v="Iron"/>
    <s v="Fe3O4"/>
    <x v="0"/>
    <s v="13 weeks"/>
    <x v="0"/>
    <s v="Lung"/>
    <x v="8"/>
    <x v="1"/>
    <s v="Winstar HsdCpb:WU (SPF)"/>
    <x v="0"/>
    <n v="15"/>
    <n v="50"/>
    <m/>
    <m/>
    <s v="mg/m3"/>
    <s v="N"/>
    <x v="0"/>
    <s v="N"/>
    <s v="N"/>
    <s v="Units conversion needed;"/>
    <m/>
    <n v="15000"/>
    <n v="5000"/>
    <m/>
    <s v="band B"/>
    <s v="band B"/>
    <x v="0"/>
    <x v="0"/>
    <m/>
    <m/>
    <x v="2"/>
  </r>
  <r>
    <n v="108"/>
    <x v="1"/>
    <s v="Additional OEB Data"/>
    <n v="100161"/>
    <m/>
    <s v="Yvonne Janssen, 1994"/>
    <s v="Y"/>
    <s v="Silica"/>
    <s v="Cristobalite"/>
    <x v="0"/>
    <s v="8 weeks"/>
    <x v="21"/>
    <s v="Lung"/>
    <x v="0"/>
    <x v="1"/>
    <s v="Fischer 344"/>
    <x v="1"/>
    <m/>
    <n v="1.3"/>
    <m/>
    <m/>
    <s v="mg/m3"/>
    <s v="N"/>
    <x v="1"/>
    <s v="Y"/>
    <s v="N"/>
    <s v="Divide NOAEL or BMDL by 3;Divide LOAEL by 10;Units conversion needed;"/>
    <m/>
    <m/>
    <n v="43.333333333333336"/>
    <m/>
    <m/>
    <s v="band D"/>
    <x v="3"/>
    <x v="0"/>
    <s v="Y"/>
    <m/>
    <x v="0"/>
  </r>
  <r>
    <n v="109"/>
    <x v="1"/>
    <s v="Additional OEB Data"/>
    <n v="100161"/>
    <m/>
    <s v="Yvonne Janssen, 1994"/>
    <s v="Y"/>
    <s v="Silica"/>
    <s v="Cristobalite"/>
    <x v="0"/>
    <s v="12 weeks"/>
    <x v="12"/>
    <s v="Lung"/>
    <x v="0"/>
    <x v="1"/>
    <s v="Fischer 344"/>
    <x v="1"/>
    <m/>
    <n v="1.3"/>
    <m/>
    <m/>
    <s v="mg/m3"/>
    <s v="N"/>
    <x v="0"/>
    <s v="Y"/>
    <s v="N"/>
    <s v="Divide LOAEL by 10;Units conversion needed;"/>
    <m/>
    <m/>
    <n v="130"/>
    <m/>
    <m/>
    <s v="band D"/>
    <x v="3"/>
    <x v="0"/>
    <s v="Y"/>
    <m/>
    <x v="0"/>
  </r>
  <r>
    <n v="110"/>
    <x v="1"/>
    <s v="Additional OEB Data"/>
    <n v="100161"/>
    <m/>
    <s v="Yvonne Janssen, 1994"/>
    <s v="Y"/>
    <s v="Titanium dioxide"/>
    <s v="ufTiO2"/>
    <x v="1"/>
    <s v="8 weeks"/>
    <x v="21"/>
    <s v="Lung"/>
    <x v="0"/>
    <x v="1"/>
    <s v="Fischer 344"/>
    <x v="1"/>
    <m/>
    <n v="23.5"/>
    <m/>
    <m/>
    <s v="mg/m3"/>
    <s v="N"/>
    <x v="1"/>
    <s v="Y"/>
    <s v="N"/>
    <s v="Divide NOAEL or BMDL by 3;Divide LOAEL by 10;Units conversion needed;"/>
    <m/>
    <m/>
    <n v="783.33333333333337"/>
    <m/>
    <m/>
    <s v="band C"/>
    <x v="1"/>
    <x v="0"/>
    <s v="Y"/>
    <m/>
    <x v="0"/>
  </r>
  <r>
    <n v="111"/>
    <x v="1"/>
    <s v="Additional OEB Data"/>
    <n v="100161"/>
    <m/>
    <s v="Yvonne Janssen, 1994"/>
    <s v="Y"/>
    <s v="Titanium dioxide"/>
    <s v="ufTiO2"/>
    <x v="1"/>
    <s v="12 weeks"/>
    <x v="12"/>
    <s v="Lung"/>
    <x v="0"/>
    <x v="1"/>
    <s v="Fischer 344"/>
    <x v="1"/>
    <m/>
    <n v="23.5"/>
    <m/>
    <m/>
    <s v="mg/m3"/>
    <s v="N"/>
    <x v="0"/>
    <s v="Y"/>
    <s v="N"/>
    <s v="Divide LOAEL by 10;Units conversion needed;"/>
    <m/>
    <m/>
    <n v="2350"/>
    <m/>
    <m/>
    <s v="band C"/>
    <x v="1"/>
    <x v="0"/>
    <s v="Y"/>
    <m/>
    <x v="0"/>
  </r>
  <r>
    <n v="112"/>
    <x v="1"/>
    <s v="Additional OEB Data"/>
    <n v="100161"/>
    <m/>
    <s v="Yvonne Janssen, 1994"/>
    <s v="Y"/>
    <s v="Titanium dioxide"/>
    <s v="fTiO2"/>
    <x v="0"/>
    <s v="8 weeks"/>
    <x v="21"/>
    <s v="Lung"/>
    <x v="0"/>
    <x v="1"/>
    <s v="Fischer 344"/>
    <x v="1"/>
    <n v="22.3"/>
    <m/>
    <m/>
    <m/>
    <s v="mg/m3"/>
    <s v="N"/>
    <x v="1"/>
    <s v="N"/>
    <s v="N"/>
    <s v="Divide NOAEL or BMDL by 3;Units conversion needed;"/>
    <m/>
    <n v="7433.333333333333"/>
    <m/>
    <m/>
    <s v="band B"/>
    <m/>
    <x v="0"/>
    <x v="0"/>
    <s v="Y"/>
    <m/>
    <x v="0"/>
  </r>
  <r>
    <n v="113"/>
    <x v="1"/>
    <s v="Additional OEB Data"/>
    <n v="100161"/>
    <m/>
    <s v="Yvonne Janssen, 1994"/>
    <s v="Y"/>
    <s v="Titanium dioxide"/>
    <s v="fTiO2"/>
    <x v="0"/>
    <s v="12 weeks"/>
    <x v="12"/>
    <s v="Lung"/>
    <x v="0"/>
    <x v="1"/>
    <s v="Fischer 344"/>
    <x v="1"/>
    <m/>
    <n v="22.3"/>
    <m/>
    <m/>
    <s v="mg/m3"/>
    <s v="N"/>
    <x v="0"/>
    <s v="Y"/>
    <s v="N"/>
    <s v="Divide LOAEL by 10;Units conversion needed;"/>
    <m/>
    <m/>
    <n v="2230"/>
    <m/>
    <m/>
    <s v="band C"/>
    <x v="1"/>
    <x v="0"/>
    <s v="Y"/>
    <m/>
    <x v="0"/>
  </r>
  <r>
    <n v="114"/>
    <x v="0"/>
    <s v="Additional OEB Data"/>
    <n v="100132"/>
    <m/>
    <s v="Carl J. Johnston, 2000"/>
    <s v="Y"/>
    <s v="Silica"/>
    <s v="Crystalline"/>
    <x v="0"/>
    <s v="6.5 weeks"/>
    <x v="22"/>
    <s v="Lung"/>
    <x v="0"/>
    <x v="1"/>
    <s v="Fischer 344"/>
    <x v="1"/>
    <m/>
    <n v="3"/>
    <m/>
    <m/>
    <s v="mg/m3"/>
    <s v="N"/>
    <x v="1"/>
    <s v="Y"/>
    <s v="N"/>
    <s v="Divide NOAEL or BMDL by 3;Divide LOAEL by 10;Units conversion needed;"/>
    <m/>
    <m/>
    <n v="100"/>
    <m/>
    <m/>
    <s v="band D"/>
    <x v="3"/>
    <x v="0"/>
    <s v="Y"/>
    <m/>
    <x v="0"/>
  </r>
  <r>
    <n v="115"/>
    <x v="0"/>
    <s v="Additional OEB Data"/>
    <n v="100132"/>
    <m/>
    <s v="Carl J. Johnston, 2000"/>
    <s v="Y"/>
    <s v="Silica"/>
    <s v="Crystalline"/>
    <x v="0"/>
    <s v="13 weeks"/>
    <x v="0"/>
    <s v="Lung"/>
    <x v="0"/>
    <x v="1"/>
    <s v="Fischer 344"/>
    <x v="1"/>
    <m/>
    <n v="3"/>
    <m/>
    <m/>
    <s v="mg/m3"/>
    <s v="N"/>
    <x v="0"/>
    <s v="Y"/>
    <s v="N"/>
    <s v="Divide LOAEL by 10;Units conversion needed;"/>
    <m/>
    <m/>
    <n v="300"/>
    <m/>
    <m/>
    <s v="band D"/>
    <x v="3"/>
    <x v="0"/>
    <s v="Y"/>
    <m/>
    <x v="0"/>
  </r>
  <r>
    <n v="116"/>
    <x v="0"/>
    <s v="Additional OEB Data"/>
    <n v="100132"/>
    <m/>
    <s v="Carl J. Johnston, 2000"/>
    <s v="Y"/>
    <s v="Silica"/>
    <s v="Amorphous"/>
    <x v="1"/>
    <s v="6.5 weeks"/>
    <x v="22"/>
    <s v="Lung"/>
    <x v="0"/>
    <x v="1"/>
    <s v="Fischer 344"/>
    <x v="1"/>
    <m/>
    <n v="50.4"/>
    <m/>
    <m/>
    <s v="mg/m3"/>
    <s v="N"/>
    <x v="1"/>
    <s v="Y"/>
    <s v="N"/>
    <s v="Divide NOAEL or BMDL by 3;Divide LOAEL by 10;Units conversion needed;"/>
    <m/>
    <m/>
    <n v="1680"/>
    <m/>
    <m/>
    <s v="band C"/>
    <x v="1"/>
    <x v="0"/>
    <s v="Y"/>
    <m/>
    <x v="0"/>
  </r>
  <r>
    <n v="117"/>
    <x v="0"/>
    <s v="Additional OEB Data"/>
    <n v="100132"/>
    <m/>
    <s v="Carl J. Johnston, 2000"/>
    <s v="Y"/>
    <s v="Silica"/>
    <s v="Amorphous"/>
    <x v="1"/>
    <s v="13 weeks"/>
    <x v="0"/>
    <s v="Lung"/>
    <x v="0"/>
    <x v="1"/>
    <s v="Fischer 344"/>
    <x v="1"/>
    <m/>
    <n v="50.4"/>
    <m/>
    <m/>
    <s v="mg/m3"/>
    <s v="N"/>
    <x v="0"/>
    <s v="Y"/>
    <s v="N"/>
    <s v="Divide LOAEL by 10;Units conversion needed;"/>
    <m/>
    <m/>
    <n v="5040"/>
    <m/>
    <m/>
    <s v="band B"/>
    <x v="0"/>
    <x v="0"/>
    <s v="Y"/>
    <m/>
    <x v="0"/>
  </r>
  <r>
    <n v="118"/>
    <x v="1"/>
    <s v="Additional OEB Data"/>
    <n v="100103"/>
    <m/>
    <s v="J. Gallagher, 2003"/>
    <s v="Y"/>
    <s v="Carbon black"/>
    <s v="Printex90 (UF)"/>
    <x v="1"/>
    <s v="13 weeks"/>
    <x v="0"/>
    <s v="Lung"/>
    <x v="0"/>
    <x v="1"/>
    <s v="Fischer 344"/>
    <x v="0"/>
    <n v="1.2"/>
    <n v="7.1"/>
    <m/>
    <m/>
    <s v="mg/m3"/>
    <s v="N"/>
    <x v="0"/>
    <s v="N"/>
    <s v="N"/>
    <s v="Units conversion needed;"/>
    <m/>
    <n v="1200"/>
    <m/>
    <m/>
    <s v="band C"/>
    <m/>
    <x v="1"/>
    <x v="0"/>
    <m/>
    <m/>
    <x v="0"/>
  </r>
  <r>
    <n v="119"/>
    <x v="1"/>
    <s v="Additional OEB Data"/>
    <n v="100103"/>
    <m/>
    <s v="J. Gallagher, 2003"/>
    <s v="Y"/>
    <s v="Carbon black"/>
    <s v="ST V"/>
    <x v="1"/>
    <s v="13 weeks"/>
    <x v="0"/>
    <s v="Lung"/>
    <x v="0"/>
    <x v="1"/>
    <s v="Fischer 344"/>
    <x v="0"/>
    <m/>
    <n v="48.2"/>
    <m/>
    <m/>
    <s v="mg/m3"/>
    <s v="N"/>
    <x v="0"/>
    <s v="Y"/>
    <s v="N"/>
    <s v="Divide LOAEL by 10;Units conversion needed;"/>
    <m/>
    <m/>
    <n v="4820"/>
    <m/>
    <m/>
    <s v="band B"/>
    <x v="0"/>
    <x v="0"/>
    <m/>
    <m/>
    <x v="0"/>
  </r>
  <r>
    <n v="120"/>
    <x v="1"/>
    <s v="Additional OEB Data"/>
    <n v="100217"/>
    <m/>
    <s v="Jae Hyuck Sung, 2011"/>
    <s v="Y"/>
    <s v="Gold"/>
    <s v="Gold (high)"/>
    <x v="1"/>
    <s v="13 weeks"/>
    <x v="0"/>
    <s v="Lung"/>
    <x v="9"/>
    <x v="1"/>
    <s v="SPF Sprague Dawley"/>
    <x v="0"/>
    <n v="1850000"/>
    <m/>
    <m/>
    <m/>
    <s v="particles/cm3"/>
    <s v="N"/>
    <x v="0"/>
    <s v="N"/>
    <s v="N"/>
    <s v="Units conversion needed;"/>
    <m/>
    <n v="1850000000"/>
    <m/>
    <m/>
    <s v="band A"/>
    <m/>
    <x v="6"/>
    <x v="0"/>
    <m/>
    <m/>
    <x v="0"/>
  </r>
  <r>
    <n v="121"/>
    <x v="1"/>
    <s v="Additional OEB Data"/>
    <n v="100217"/>
    <m/>
    <s v="Jae Hyuck Sung, 2011"/>
    <s v="Y"/>
    <s v="Gold"/>
    <s v="Gold (high)"/>
    <x v="1"/>
    <s v="13 weeks"/>
    <x v="0"/>
    <s v="Lung"/>
    <x v="9"/>
    <x v="1"/>
    <s v="SPF Sprague Dawley"/>
    <x v="1"/>
    <n v="1850000"/>
    <m/>
    <m/>
    <m/>
    <s v="particles/cm3"/>
    <s v="N"/>
    <x v="0"/>
    <s v="N"/>
    <s v="N"/>
    <s v="Units conversion needed;"/>
    <m/>
    <n v="1850000000"/>
    <m/>
    <m/>
    <s v="band A"/>
    <m/>
    <x v="6"/>
    <x v="0"/>
    <m/>
    <m/>
    <x v="0"/>
  </r>
  <r>
    <n v="122"/>
    <x v="1"/>
    <s v="Additional OEB Data"/>
    <n v="100122"/>
    <m/>
    <s v="Alison Elder, 2005"/>
    <s v="Y"/>
    <s v="Carbon black"/>
    <s v="HSCb"/>
    <x v="1"/>
    <s v="13 weeks"/>
    <x v="0"/>
    <s v="Lung"/>
    <x v="0"/>
    <x v="1"/>
    <s v="F344"/>
    <x v="0"/>
    <n v="1.1000000000000001"/>
    <n v="7.6"/>
    <m/>
    <m/>
    <s v="mg/m3"/>
    <s v="N"/>
    <x v="0"/>
    <s v="N"/>
    <s v="N"/>
    <s v="Units conversion needed;"/>
    <m/>
    <n v="1100"/>
    <m/>
    <m/>
    <s v="band C"/>
    <m/>
    <x v="1"/>
    <x v="0"/>
    <m/>
    <m/>
    <x v="0"/>
  </r>
  <r>
    <n v="123"/>
    <x v="1"/>
    <s v="Additional OEB Data"/>
    <n v="100122"/>
    <m/>
    <s v="Alison Elder, 2005"/>
    <s v="Y"/>
    <s v="Carbon black"/>
    <s v="LSCb"/>
    <x v="1"/>
    <s v="13 weeks"/>
    <x v="0"/>
    <s v="Lung"/>
    <x v="0"/>
    <x v="1"/>
    <s v="F344"/>
    <x v="0"/>
    <m/>
    <n v="48.2"/>
    <m/>
    <m/>
    <s v="mg/m3"/>
    <s v="N"/>
    <x v="0"/>
    <s v="Y"/>
    <s v="N"/>
    <s v="Divide LOAEL by 10;Units conversion needed;"/>
    <m/>
    <m/>
    <n v="4820"/>
    <m/>
    <m/>
    <s v="band B"/>
    <x v="0"/>
    <x v="0"/>
    <s v="Y"/>
    <m/>
    <x v="0"/>
  </r>
  <r>
    <n v="124"/>
    <x v="1"/>
    <s v="Additional OEB Data"/>
    <n v="100122"/>
    <m/>
    <s v="Alison Elder, 2005"/>
    <s v="Y"/>
    <s v="Carbon black"/>
    <s v="HSCb"/>
    <x v="1"/>
    <s v="13 weeks"/>
    <x v="0"/>
    <s v="Lung"/>
    <x v="0"/>
    <x v="0"/>
    <s v="B6C3F1"/>
    <x v="0"/>
    <m/>
    <n v="1.1000000000000001"/>
    <m/>
    <m/>
    <s v="mg/m3"/>
    <s v="N"/>
    <x v="0"/>
    <s v="Y"/>
    <s v="N"/>
    <s v="Divide LOAEL by 10;Units conversion needed;"/>
    <m/>
    <m/>
    <n v="110.00000000000001"/>
    <m/>
    <m/>
    <s v="band D"/>
    <x v="3"/>
    <x v="0"/>
    <s v="Y"/>
    <m/>
    <x v="0"/>
  </r>
  <r>
    <n v="125"/>
    <x v="1"/>
    <s v="Additional OEB Data"/>
    <n v="100122"/>
    <m/>
    <s v="Alison Elder, 2005"/>
    <s v="Y"/>
    <s v="Carbon black"/>
    <s v="HSCb"/>
    <x v="1"/>
    <s v="13 weeks"/>
    <x v="0"/>
    <s v="Lung"/>
    <x v="0"/>
    <x v="2"/>
    <s v="F1B Syrian golden"/>
    <x v="0"/>
    <m/>
    <n v="1.1000000000000001"/>
    <m/>
    <m/>
    <s v="mg/m3"/>
    <s v="N"/>
    <x v="0"/>
    <s v="Y"/>
    <s v="N"/>
    <s v="Divide LOAEL by 10;Units conversion needed;"/>
    <m/>
    <m/>
    <n v="110.00000000000001"/>
    <m/>
    <m/>
    <s v="band D"/>
    <x v="3"/>
    <x v="0"/>
    <m/>
    <m/>
    <x v="0"/>
  </r>
  <r>
    <n v="126"/>
    <x v="0"/>
    <s v="Additional OEB Data"/>
    <n v="100072"/>
    <m/>
    <s v="Janet M. Carter, 2006"/>
    <m/>
    <s v="Carbon black"/>
    <s v="Printex 90"/>
    <x v="1"/>
    <s v="13 weeks"/>
    <x v="0"/>
    <s v="Lung"/>
    <x v="0"/>
    <x v="1"/>
    <s v="Fischer 344"/>
    <x v="0"/>
    <n v="1"/>
    <n v="7"/>
    <m/>
    <m/>
    <s v="mg/m3"/>
    <s v="N"/>
    <x v="0"/>
    <s v="N"/>
    <s v="N"/>
    <s v="Units conversion needed;"/>
    <m/>
    <n v="1000"/>
    <m/>
    <m/>
    <s v="band C"/>
    <m/>
    <x v="1"/>
    <x v="0"/>
    <s v="Y"/>
    <m/>
    <x v="0"/>
  </r>
  <r>
    <n v="127"/>
    <x v="0"/>
    <s v="Additional OEB Data"/>
    <n v="100072"/>
    <m/>
    <s v="Janet M. Carter, 2006"/>
    <m/>
    <s v="Carbon black"/>
    <s v="Printex 90"/>
    <x v="1"/>
    <s v="13 weeks"/>
    <x v="0"/>
    <s v="Lung"/>
    <x v="0"/>
    <x v="0"/>
    <s v="B6C3F1"/>
    <x v="0"/>
    <n v="1"/>
    <n v="7"/>
    <m/>
    <m/>
    <s v="mg/m3"/>
    <s v="N"/>
    <x v="0"/>
    <s v="N"/>
    <s v="N"/>
    <s v="Units conversion needed;"/>
    <m/>
    <n v="1000"/>
    <m/>
    <m/>
    <s v="band C"/>
    <m/>
    <x v="1"/>
    <x v="0"/>
    <s v="Y"/>
    <m/>
    <x v="0"/>
  </r>
  <r>
    <n v="128"/>
    <x v="1"/>
    <s v="Additional OEB Data"/>
    <n v="100072"/>
    <m/>
    <s v="Janet M. Carter, 2006"/>
    <m/>
    <s v="Carbon black"/>
    <s v="Printex 90"/>
    <x v="1"/>
    <s v="13 weeks"/>
    <x v="0"/>
    <s v="Lung"/>
    <x v="0"/>
    <x v="2"/>
    <s v="F1B Syrian golden"/>
    <x v="0"/>
    <n v="1"/>
    <n v="7"/>
    <m/>
    <m/>
    <s v="mg/m3"/>
    <s v="N"/>
    <x v="0"/>
    <s v="N"/>
    <s v="N"/>
    <s v="Units conversion needed;"/>
    <m/>
    <n v="1000"/>
    <m/>
    <m/>
    <s v="band C"/>
    <m/>
    <x v="1"/>
    <x v="0"/>
    <m/>
    <m/>
    <x v="0"/>
  </r>
  <r>
    <n v="129"/>
    <x v="0"/>
    <s v="fibrosis_noael_loael_20240812.xlsx"/>
    <s v="10026-24-1"/>
    <m/>
    <s v="NTP"/>
    <m/>
    <s v="Cobalt"/>
    <s v="Cobalt sulfate heptahydrate"/>
    <x v="0"/>
    <s v="2 year"/>
    <x v="23"/>
    <s v="Lung"/>
    <x v="10"/>
    <x v="0"/>
    <s v="B6C3F1"/>
    <x v="0"/>
    <n v="3"/>
    <s v="na"/>
    <s v="NA"/>
    <s v="NA"/>
    <s v="mg/m3"/>
    <s v="N"/>
    <x v="0"/>
    <s v="N"/>
    <s v="N"/>
    <s v="Units conversion needed;"/>
    <s v=""/>
    <n v="3000"/>
    <s v=""/>
    <m/>
    <s v="band C"/>
    <m/>
    <x v="1"/>
    <x v="0"/>
    <m/>
    <s v="NTP_fibrosis_noael_loael_bmd_bmdl.xlsx"/>
    <x v="2"/>
  </r>
  <r>
    <n v="130"/>
    <x v="0"/>
    <s v="fibrosis_noael_loael_20240812.xlsx"/>
    <s v="10026-24-1"/>
    <m/>
    <s v="NTP"/>
    <m/>
    <s v="Cobalt"/>
    <s v="Cobalt sulfate heptahydrate"/>
    <x v="0"/>
    <s v="2 year"/>
    <x v="23"/>
    <s v="Lung"/>
    <x v="10"/>
    <x v="0"/>
    <s v="B6C3F1"/>
    <x v="1"/>
    <n v="3"/>
    <s v="na"/>
    <s v="NA"/>
    <s v="NA"/>
    <s v="mg/m3"/>
    <s v="N"/>
    <x v="0"/>
    <s v="N"/>
    <s v="N"/>
    <s v="Units conversion needed;"/>
    <s v=""/>
    <n v="3000"/>
    <s v=""/>
    <m/>
    <s v="band C"/>
    <m/>
    <x v="1"/>
    <x v="0"/>
    <m/>
    <s v="NTP_fibrosis_noael_loael_bmd_bmdl.xlsx"/>
    <x v="2"/>
  </r>
  <r>
    <n v="131"/>
    <x v="0"/>
    <s v="fibrosis_combined_pods"/>
    <s v="10026-24-1"/>
    <m/>
    <s v="NTP"/>
    <m/>
    <s v="Cobalt"/>
    <s v="Cobalt sulfate heptahydrate"/>
    <x v="0"/>
    <s v="2 year"/>
    <x v="23"/>
    <s v="Lung"/>
    <x v="10"/>
    <x v="1"/>
    <s v="F 344/N"/>
    <x v="0"/>
    <s v="na"/>
    <n v="0.3"/>
    <n v="2.07859E-3"/>
    <n v="6.5382799999999996E-4"/>
    <s v="mg/m3"/>
    <s v="N"/>
    <x v="0"/>
    <s v="N"/>
    <m/>
    <m/>
    <n v="0.65382799999999996"/>
    <s v=""/>
    <s v=""/>
    <m/>
    <m/>
    <m/>
    <x v="4"/>
    <x v="0"/>
    <m/>
    <s v="NTP_fibrosis_noael_loael_bmd_bmdl.xlsx"/>
    <x v="2"/>
  </r>
  <r>
    <n v="132"/>
    <x v="0"/>
    <s v="fibrosis_combined_pods"/>
    <s v="10026-24-1"/>
    <m/>
    <s v="NTP"/>
    <m/>
    <s v="Cobalt"/>
    <s v="Cobalt sulfate heptahydrate"/>
    <x v="0"/>
    <s v="2 year"/>
    <x v="23"/>
    <s v="Lung"/>
    <x v="10"/>
    <x v="1"/>
    <s v="F 344/N"/>
    <x v="1"/>
    <s v="na"/>
    <n v="0.3"/>
    <n v="5.0723499999999998E-4"/>
    <n v="5.3291899999999997E-5"/>
    <s v="mg/m3"/>
    <s v="N"/>
    <x v="0"/>
    <s v="N"/>
    <m/>
    <m/>
    <n v="5.3291899999999996E-2"/>
    <s v=""/>
    <s v=""/>
    <m/>
    <m/>
    <m/>
    <x v="4"/>
    <x v="0"/>
    <m/>
    <s v="NTP_fibrosis_noael_loael_bmd_bmdl.xlsx"/>
    <x v="2"/>
  </r>
  <r>
    <n v="133"/>
    <x v="0"/>
    <s v="fibrosis_combined_pods"/>
    <s v="10101-97-0"/>
    <m/>
    <s v="NTP"/>
    <m/>
    <s v="Nickel"/>
    <s v="Nickel sulfate hexahydrate"/>
    <x v="0"/>
    <s v="2 year"/>
    <x v="23"/>
    <s v="Lung"/>
    <x v="10"/>
    <x v="0"/>
    <s v="B6C3F1"/>
    <x v="1"/>
    <n v="1"/>
    <s v="na"/>
    <s v="NA"/>
    <s v="NA"/>
    <s v="mg/m3"/>
    <s v="N"/>
    <x v="0"/>
    <s v="N"/>
    <m/>
    <m/>
    <s v=""/>
    <n v="1000"/>
    <s v=""/>
    <m/>
    <m/>
    <m/>
    <x v="1"/>
    <x v="0"/>
    <m/>
    <s v="NTP_fibrosis_noael_loael_bmd_bmdl.xlsx"/>
    <x v="2"/>
  </r>
  <r>
    <n v="134"/>
    <x v="0"/>
    <s v="fibrosis_noael_loael_20240812.xlsx"/>
    <s v="10101-97-0"/>
    <m/>
    <s v="NTP"/>
    <m/>
    <s v="Nickel"/>
    <s v="Nickel sulfate hexahydrate"/>
    <x v="0"/>
    <s v="2 year"/>
    <x v="23"/>
    <s v="Lung"/>
    <x v="10"/>
    <x v="0"/>
    <s v="B6C3F1"/>
    <x v="0"/>
    <n v="1"/>
    <s v="na"/>
    <s v="NA"/>
    <s v="NA"/>
    <s v="mg/m3"/>
    <s v="N"/>
    <x v="0"/>
    <s v="N"/>
    <s v="N"/>
    <s v="Units conversion needed;"/>
    <s v=""/>
    <n v="1000"/>
    <s v=""/>
    <m/>
    <s v="band C"/>
    <m/>
    <x v="1"/>
    <x v="0"/>
    <m/>
    <s v="NTP_fibrosis_noael_loael_bmd_bmdl.xlsx"/>
    <x v="2"/>
  </r>
  <r>
    <n v="135"/>
    <x v="0"/>
    <s v="fibrosis_combined_pods"/>
    <s v="10101-97-0"/>
    <m/>
    <s v="NTP"/>
    <m/>
    <s v="Nickel"/>
    <s v="Nickel sulfate hexahydrate"/>
    <x v="0"/>
    <s v="2 year"/>
    <x v="23"/>
    <s v="Lung"/>
    <x v="10"/>
    <x v="1"/>
    <s v="F 344/N"/>
    <x v="0"/>
    <n v="0.12"/>
    <n v="0.25"/>
    <n v="-99"/>
    <n v="-99"/>
    <s v="mg/m3"/>
    <s v="N"/>
    <x v="0"/>
    <s v="N"/>
    <m/>
    <m/>
    <s v=""/>
    <n v="120"/>
    <s v=""/>
    <m/>
    <m/>
    <m/>
    <x v="3"/>
    <x v="0"/>
    <m/>
    <s v="NTP_fibrosis_noael_loael_bmd_bmdl.xlsx"/>
    <x v="2"/>
  </r>
  <r>
    <n v="136"/>
    <x v="0"/>
    <s v="fibrosis_combined_pods"/>
    <s v="10101-97-0"/>
    <m/>
    <s v="NTP"/>
    <m/>
    <s v="Nickel"/>
    <s v="Nickel sulfate hexahydrate"/>
    <x v="0"/>
    <s v="2 year"/>
    <x v="23"/>
    <s v="Lung"/>
    <x v="10"/>
    <x v="1"/>
    <s v="F 344/N"/>
    <x v="1"/>
    <n v="0.12"/>
    <n v="0.25"/>
    <n v="-99"/>
    <n v="-99"/>
    <s v="mg/m3"/>
    <s v="N"/>
    <x v="0"/>
    <s v="N"/>
    <m/>
    <m/>
    <s v=""/>
    <n v="120"/>
    <s v=""/>
    <m/>
    <m/>
    <m/>
    <x v="3"/>
    <x v="0"/>
    <m/>
    <s v="NTP_fibrosis_noael_loael_bmd_bmdl.xlsx"/>
    <x v="2"/>
  </r>
  <r>
    <n v="137"/>
    <x v="0"/>
    <s v="fibrosis_noael_loael_20240812.xlsx"/>
    <s v="102-54-5"/>
    <m/>
    <s v="NTP"/>
    <m/>
    <s v="Iron"/>
    <s v="Ferrocene (C10H10Fe)"/>
    <x v="0"/>
    <s v="3 month"/>
    <x v="24"/>
    <s v="Lung"/>
    <x v="10"/>
    <x v="0"/>
    <s v="B6C3F1"/>
    <x v="0"/>
    <n v="30"/>
    <s v="na"/>
    <s v="NA"/>
    <s v="NA"/>
    <s v="mg/m3"/>
    <s v="N"/>
    <x v="0"/>
    <s v="N"/>
    <s v="N"/>
    <s v="Units conversion needed;"/>
    <s v=""/>
    <n v="30000"/>
    <s v=""/>
    <m/>
    <s v="band B"/>
    <m/>
    <x v="0"/>
    <x v="0"/>
    <m/>
    <s v="NTP_fibrosis_noael_loael_bmd_bmdl.xlsx"/>
    <x v="2"/>
  </r>
  <r>
    <n v="138"/>
    <x v="0"/>
    <s v="fibrosis_noael_loael_20240812.xlsx"/>
    <s v="102-54-5"/>
    <m/>
    <s v="NTP"/>
    <m/>
    <s v="Iron"/>
    <s v="Ferrocene (C10H10Fe)"/>
    <x v="0"/>
    <s v="3 month"/>
    <x v="24"/>
    <s v="Lung"/>
    <x v="10"/>
    <x v="0"/>
    <s v="B6C3F1"/>
    <x v="1"/>
    <n v="30"/>
    <s v="na"/>
    <s v="NA"/>
    <s v="NA"/>
    <s v="mg/m3"/>
    <s v="N"/>
    <x v="0"/>
    <s v="N"/>
    <s v="N"/>
    <s v="Units conversion needed;"/>
    <s v=""/>
    <n v="30000"/>
    <s v=""/>
    <m/>
    <s v="band B"/>
    <m/>
    <x v="0"/>
    <x v="0"/>
    <m/>
    <s v="NTP_fibrosis_noael_loael_bmd_bmdl.xlsx"/>
    <x v="2"/>
  </r>
  <r>
    <n v="139"/>
    <x v="0"/>
    <s v="fibrosis_noael_loael_20240812.xlsx"/>
    <s v="102-54-5"/>
    <m/>
    <s v="NTP"/>
    <m/>
    <s v="Iron"/>
    <s v="Ferrocene (C10H10Fe)"/>
    <x v="0"/>
    <s v="3 month"/>
    <x v="24"/>
    <s v="Lung"/>
    <x v="10"/>
    <x v="1"/>
    <s v="F 344/N"/>
    <x v="0"/>
    <n v="30"/>
    <s v="na"/>
    <s v="NA"/>
    <s v="NA"/>
    <s v="mg/m3"/>
    <s v="N"/>
    <x v="0"/>
    <s v="N"/>
    <s v="N"/>
    <s v="Units conversion needed;"/>
    <s v=""/>
    <n v="30000"/>
    <s v=""/>
    <m/>
    <s v="band B"/>
    <m/>
    <x v="0"/>
    <x v="0"/>
    <m/>
    <s v="NTP_fibrosis_noael_loael_bmd_bmdl.xlsx"/>
    <x v="2"/>
  </r>
  <r>
    <n v="140"/>
    <x v="0"/>
    <s v="fibrosis_noael_loael_20240812.xlsx"/>
    <s v="102-54-5"/>
    <m/>
    <s v="NTP"/>
    <m/>
    <s v="Iron"/>
    <s v="Ferrocene (C10H10Fe)"/>
    <x v="0"/>
    <s v="3 month"/>
    <x v="24"/>
    <s v="Lung"/>
    <x v="10"/>
    <x v="1"/>
    <s v="F 344/N"/>
    <x v="1"/>
    <n v="30"/>
    <s v="na"/>
    <s v="NA"/>
    <s v="NA"/>
    <s v="mg/m3"/>
    <s v="N"/>
    <x v="0"/>
    <s v="N"/>
    <s v="N"/>
    <s v="Units conversion needed;"/>
    <s v=""/>
    <n v="30000"/>
    <s v=""/>
    <m/>
    <s v="band B"/>
    <m/>
    <x v="0"/>
    <x v="0"/>
    <m/>
    <s v="NTP_fibrosis_noael_loael_bmd_bmdl.xlsx"/>
    <x v="2"/>
  </r>
  <r>
    <n v="141"/>
    <x v="0"/>
    <s v="fibrosis_combined_pods"/>
    <s v="12035-72-2"/>
    <m/>
    <s v="NTP"/>
    <m/>
    <s v="Nickel"/>
    <s v="Nickel subsulfide"/>
    <x v="0"/>
    <s v="2 year"/>
    <x v="23"/>
    <s v="Lung"/>
    <x v="10"/>
    <x v="0"/>
    <s v="B6C3F1"/>
    <x v="0"/>
    <s v="na"/>
    <n v="0.6"/>
    <n v="0.57164400000000004"/>
    <n v="0.46002700000000002"/>
    <s v="mg/m3"/>
    <s v="N"/>
    <x v="0"/>
    <s v="N"/>
    <m/>
    <m/>
    <n v="460.02700000000004"/>
    <s v=""/>
    <s v=""/>
    <m/>
    <m/>
    <m/>
    <x v="1"/>
    <x v="0"/>
    <m/>
    <s v="NTP_fibrosis_noael_loael_bmd_bmdl.xlsx"/>
    <x v="2"/>
  </r>
  <r>
    <n v="142"/>
    <x v="0"/>
    <s v="fibrosis_combined_pods"/>
    <s v="12035-72-2"/>
    <m/>
    <s v="NTP"/>
    <m/>
    <s v="Nickel"/>
    <s v="Nickel subsulfide"/>
    <x v="0"/>
    <s v="2 year"/>
    <x v="23"/>
    <s v="Lung"/>
    <x v="10"/>
    <x v="0"/>
    <s v="B6C3F1"/>
    <x v="1"/>
    <n v="0.6"/>
    <n v="1.2"/>
    <n v="0.72589400000000004"/>
    <n v="0.5202"/>
    <s v="mg/m3"/>
    <s v="N"/>
    <x v="0"/>
    <s v="N"/>
    <m/>
    <m/>
    <n v="520.20000000000005"/>
    <n v="600"/>
    <s v=""/>
    <m/>
    <m/>
    <m/>
    <x v="1"/>
    <x v="0"/>
    <m/>
    <s v="NTP_fibrosis_noael_loael_bmd_bmdl.xlsx"/>
    <x v="2"/>
  </r>
  <r>
    <n v="143"/>
    <x v="0"/>
    <s v="fibrosis_combined_pods"/>
    <s v="12035-72-2"/>
    <m/>
    <s v="NTP"/>
    <m/>
    <s v="Nickel"/>
    <s v="Nickel subsulfide"/>
    <x v="0"/>
    <s v="2 year"/>
    <x v="23"/>
    <s v="Lung"/>
    <x v="10"/>
    <x v="1"/>
    <s v="F 344/N"/>
    <x v="0"/>
    <s v="na"/>
    <n v="0.15"/>
    <n v="-99"/>
    <n v="-99"/>
    <s v="mg/m3"/>
    <s v="N"/>
    <x v="0"/>
    <s v="Y"/>
    <m/>
    <m/>
    <s v=""/>
    <s v=""/>
    <n v="15"/>
    <m/>
    <m/>
    <m/>
    <x v="4"/>
    <x v="0"/>
    <m/>
    <s v="NTP_fibrosis_noael_loael_bmd_bmdl.xlsx"/>
    <x v="2"/>
  </r>
  <r>
    <n v="144"/>
    <x v="0"/>
    <s v="fibrosis_combined_pods"/>
    <s v="12035-72-2"/>
    <m/>
    <s v="NTP"/>
    <m/>
    <s v="Nickel"/>
    <s v="Nickel subsulfide"/>
    <x v="0"/>
    <s v="2 year"/>
    <x v="23"/>
    <s v="Lung"/>
    <x v="10"/>
    <x v="1"/>
    <s v="F 344/N"/>
    <x v="1"/>
    <s v="na"/>
    <n v="0.15"/>
    <n v="-99"/>
    <n v="-99"/>
    <s v="mg/m3"/>
    <s v="N"/>
    <x v="0"/>
    <s v="Y"/>
    <m/>
    <m/>
    <s v=""/>
    <s v=""/>
    <n v="15"/>
    <m/>
    <m/>
    <m/>
    <x v="4"/>
    <x v="0"/>
    <m/>
    <s v="NTP_fibrosis_noael_loael_bmd_bmdl.xlsx"/>
    <x v="2"/>
  </r>
  <r>
    <n v="145"/>
    <x v="0"/>
    <s v="fibrosis_noael_loael_20240812.xlsx"/>
    <s v="1303-00-0"/>
    <m/>
    <s v="NTP"/>
    <m/>
    <s v="Gallium"/>
    <s v="Gallium arsenide"/>
    <x v="0"/>
    <s v="2 year"/>
    <x v="23"/>
    <s v="Lung"/>
    <x v="10"/>
    <x v="0"/>
    <s v="B6C3F1"/>
    <x v="0"/>
    <n v="1"/>
    <s v="na"/>
    <s v="NA"/>
    <s v="NA"/>
    <s v="mg/m3"/>
    <s v="N"/>
    <x v="0"/>
    <s v="N"/>
    <s v="N"/>
    <s v="Units conversion needed;"/>
    <s v=""/>
    <n v="1000"/>
    <s v=""/>
    <m/>
    <s v="band C"/>
    <m/>
    <x v="1"/>
    <x v="0"/>
    <m/>
    <s v="NTP_fibrosis_noael_loael_bmd_bmdl.xlsx"/>
    <x v="2"/>
  </r>
  <r>
    <n v="146"/>
    <x v="0"/>
    <s v="fibrosis_noael_loael_20240812.xlsx"/>
    <s v="1303-00-0"/>
    <m/>
    <s v="NTP"/>
    <m/>
    <s v="Gallium"/>
    <s v="Gallium arsenide"/>
    <x v="0"/>
    <s v="2 year"/>
    <x v="23"/>
    <s v="Lung"/>
    <x v="10"/>
    <x v="0"/>
    <s v="B6C3F1"/>
    <x v="1"/>
    <n v="1"/>
    <s v="na"/>
    <s v="NA"/>
    <s v="NA"/>
    <s v="mg/m3"/>
    <s v="N"/>
    <x v="0"/>
    <s v="N"/>
    <s v="N"/>
    <s v="Units conversion needed;"/>
    <s v=""/>
    <n v="1000"/>
    <s v=""/>
    <m/>
    <s v="band C"/>
    <m/>
    <x v="1"/>
    <x v="0"/>
    <m/>
    <s v="NTP_fibrosis_noael_loael_bmd_bmdl.xlsx"/>
    <x v="2"/>
  </r>
  <r>
    <n v="147"/>
    <x v="0"/>
    <s v="fibrosis_noael_loael_20240812.xlsx"/>
    <s v="1303-00-0"/>
    <m/>
    <s v="NTP"/>
    <m/>
    <s v="Gallium"/>
    <s v="Gallium arsenide"/>
    <x v="0"/>
    <s v="2 year"/>
    <x v="23"/>
    <s v="Lung"/>
    <x v="10"/>
    <x v="1"/>
    <s v="F 344/N"/>
    <x v="0"/>
    <n v="1"/>
    <s v="na"/>
    <s v="NA"/>
    <s v="NA"/>
    <s v="mg/m3"/>
    <s v="N"/>
    <x v="0"/>
    <s v="N"/>
    <s v="N"/>
    <s v="Units conversion needed;"/>
    <s v=""/>
    <n v="1000"/>
    <s v=""/>
    <m/>
    <s v="band C"/>
    <m/>
    <x v="1"/>
    <x v="0"/>
    <m/>
    <s v="NTP_fibrosis_noael_loael_bmd_bmdl.xlsx"/>
    <x v="2"/>
  </r>
  <r>
    <n v="148"/>
    <x v="0"/>
    <s v="fibrosis_noael_loael_20240812.xlsx"/>
    <s v="1303-00-0"/>
    <m/>
    <s v="NTP"/>
    <m/>
    <s v="Gallium"/>
    <s v="Gallium arsenide"/>
    <x v="0"/>
    <s v="2 year"/>
    <x v="23"/>
    <s v="Lung"/>
    <x v="10"/>
    <x v="1"/>
    <s v="F 344/N"/>
    <x v="1"/>
    <n v="1"/>
    <s v="na"/>
    <s v="NA"/>
    <s v="NA"/>
    <s v="mg/m3"/>
    <s v="N"/>
    <x v="0"/>
    <s v="N"/>
    <s v="N"/>
    <s v="Units conversion needed;"/>
    <s v=""/>
    <n v="1000"/>
    <s v=""/>
    <m/>
    <s v="band C"/>
    <m/>
    <x v="1"/>
    <x v="0"/>
    <m/>
    <s v="NTP_fibrosis_noael_loael_bmd_bmdl.xlsx"/>
    <x v="2"/>
  </r>
  <r>
    <n v="149"/>
    <x v="1"/>
    <s v="fibrosis_combined_pods"/>
    <s v="1309-64-4"/>
    <m/>
    <s v="NTP"/>
    <m/>
    <s v="Antimony"/>
    <s v="Antimony trioxide"/>
    <x v="0"/>
    <s v="2 week"/>
    <x v="25"/>
    <s v="Lung"/>
    <x v="10"/>
    <x v="0"/>
    <s v="B6C3F1"/>
    <x v="0"/>
    <s v="na"/>
    <s v="na"/>
    <s v="NA"/>
    <s v="NA"/>
    <s v="mg/m3"/>
    <s v="Y"/>
    <x v="1"/>
    <s v="N"/>
    <m/>
    <m/>
    <s v=""/>
    <s v=""/>
    <s v=""/>
    <m/>
    <m/>
    <m/>
    <x v="7"/>
    <x v="1"/>
    <m/>
    <s v="NTP_fibrosis_noael_loael_bmd_bmdl.xlsx"/>
    <x v="2"/>
  </r>
  <r>
    <n v="150"/>
    <x v="1"/>
    <s v="fibrosis_combined_pods"/>
    <s v="1309-64-4"/>
    <m/>
    <s v="NTP"/>
    <m/>
    <s v="Antimony"/>
    <s v="Antimony trioxide"/>
    <x v="0"/>
    <s v="2 week"/>
    <x v="25"/>
    <s v="Lung"/>
    <x v="10"/>
    <x v="0"/>
    <s v="B6C3F1"/>
    <x v="1"/>
    <s v="na"/>
    <s v="na"/>
    <s v="NA"/>
    <s v="NA"/>
    <s v="mg/m3"/>
    <s v="Y"/>
    <x v="1"/>
    <s v="N"/>
    <m/>
    <m/>
    <s v=""/>
    <s v=""/>
    <s v=""/>
    <m/>
    <m/>
    <m/>
    <x v="7"/>
    <x v="1"/>
    <m/>
    <s v="NTP_fibrosis_noael_loael_bmd_bmdl.xlsx"/>
    <x v="2"/>
  </r>
  <r>
    <n v="151"/>
    <x v="1"/>
    <s v="fibrosis_combined_pods"/>
    <s v="1309-64-4"/>
    <m/>
    <s v="NTP"/>
    <m/>
    <s v="Antimony"/>
    <s v="Antimony trioxide"/>
    <x v="0"/>
    <s v="2 week"/>
    <x v="25"/>
    <s v="Lung"/>
    <x v="10"/>
    <x v="1"/>
    <s v="Wistar"/>
    <x v="0"/>
    <s v="na"/>
    <s v="na"/>
    <s v="NA"/>
    <s v="NA"/>
    <s v="mg/m3"/>
    <s v="Y"/>
    <x v="1"/>
    <s v="N"/>
    <m/>
    <m/>
    <s v=""/>
    <s v=""/>
    <s v=""/>
    <m/>
    <m/>
    <m/>
    <x v="7"/>
    <x v="1"/>
    <m/>
    <s v="NTP_fibrosis_noael_loael_bmd_bmdl.xlsx"/>
    <x v="2"/>
  </r>
  <r>
    <n v="152"/>
    <x v="1"/>
    <s v="fibrosis_combined_pods"/>
    <s v="1309-64-4"/>
    <m/>
    <s v="NTP"/>
    <m/>
    <s v="Antimony"/>
    <s v="Antimony trioxide"/>
    <x v="0"/>
    <s v="2 week"/>
    <x v="25"/>
    <s v="Lung"/>
    <x v="10"/>
    <x v="1"/>
    <s v="Wistar"/>
    <x v="1"/>
    <s v="na"/>
    <s v="na"/>
    <s v="NA"/>
    <s v="NA"/>
    <s v="mg/m3"/>
    <s v="Y"/>
    <x v="1"/>
    <s v="N"/>
    <m/>
    <m/>
    <s v=""/>
    <s v=""/>
    <s v=""/>
    <m/>
    <m/>
    <m/>
    <x v="7"/>
    <x v="1"/>
    <m/>
    <s v="NTP_fibrosis_noael_loael_bmd_bmdl.xlsx"/>
    <x v="2"/>
  </r>
  <r>
    <n v="153"/>
    <x v="0"/>
    <s v="fibrosis_combined_pods"/>
    <s v="1309-64-4"/>
    <m/>
    <s v="NTP"/>
    <m/>
    <s v="Antimony"/>
    <s v="Antimony trioxide"/>
    <x v="0"/>
    <s v="2 year"/>
    <x v="23"/>
    <s v="Lung"/>
    <x v="10"/>
    <x v="0"/>
    <s v="B6C3F1"/>
    <x v="0"/>
    <s v="na"/>
    <n v="3"/>
    <n v="0.91052"/>
    <n v="0.649451"/>
    <s v="mg/m3"/>
    <s v="N"/>
    <x v="0"/>
    <s v="N"/>
    <m/>
    <m/>
    <n v="649.45100000000002"/>
    <s v=""/>
    <s v=""/>
    <m/>
    <m/>
    <m/>
    <x v="1"/>
    <x v="0"/>
    <m/>
    <s v="NTP_fibrosis_noael_loael_bmd_bmdl.xlsx"/>
    <x v="2"/>
  </r>
  <r>
    <n v="154"/>
    <x v="0"/>
    <s v="fibrosis_combined_pods"/>
    <s v="1309-64-4"/>
    <m/>
    <s v="NTP"/>
    <m/>
    <s v="Antimony"/>
    <s v="Antimony trioxide"/>
    <x v="0"/>
    <s v="2 year"/>
    <x v="23"/>
    <s v="Lung"/>
    <x v="10"/>
    <x v="0"/>
    <s v="B6C3F1"/>
    <x v="1"/>
    <s v="na"/>
    <n v="3"/>
    <n v="0.44513000000000003"/>
    <n v="0.33743299999999998"/>
    <s v="mg/m3"/>
    <s v="N"/>
    <x v="0"/>
    <s v="N"/>
    <m/>
    <m/>
    <n v="337.43299999999999"/>
    <s v=""/>
    <s v=""/>
    <m/>
    <m/>
    <m/>
    <x v="1"/>
    <x v="0"/>
    <m/>
    <s v="NTP_fibrosis_noael_loael_bmd_bmdl.xlsx"/>
    <x v="2"/>
  </r>
  <r>
    <n v="155"/>
    <x v="0"/>
    <s v="fibrosis_combined_pods"/>
    <s v="1309-64-4"/>
    <m/>
    <s v="NTP"/>
    <m/>
    <s v="Antimony"/>
    <s v="Antimony trioxide"/>
    <x v="0"/>
    <s v="2 year"/>
    <x v="23"/>
    <s v="Lung"/>
    <x v="10"/>
    <x v="1"/>
    <s v="Wistar"/>
    <x v="0"/>
    <s v="na"/>
    <n v="3"/>
    <n v="5.0280400000000001E-3"/>
    <n v="5.2830300000000004E-4"/>
    <s v="mg/m3"/>
    <s v="N"/>
    <x v="0"/>
    <s v="N"/>
    <m/>
    <m/>
    <n v="0.52830300000000008"/>
    <s v=""/>
    <s v=""/>
    <m/>
    <m/>
    <m/>
    <x v="4"/>
    <x v="0"/>
    <m/>
    <s v="NTP_fibrosis_noael_loael_bmd_bmdl.xlsx"/>
    <x v="2"/>
  </r>
  <r>
    <n v="156"/>
    <x v="0"/>
    <s v="fibrosis_combined_pods"/>
    <s v="1309-64-4"/>
    <m/>
    <s v="NTP"/>
    <m/>
    <s v="Antimony"/>
    <s v="Antimony trioxide"/>
    <x v="0"/>
    <s v="2 year"/>
    <x v="23"/>
    <s v="Lung"/>
    <x v="10"/>
    <x v="1"/>
    <s v="Wistar"/>
    <x v="1"/>
    <s v="na"/>
    <n v="3"/>
    <n v="1.06379E-2"/>
    <n v="2.4917199999999998E-3"/>
    <s v="mg/m3"/>
    <s v="N"/>
    <x v="0"/>
    <s v="N"/>
    <m/>
    <m/>
    <n v="2.4917199999999999"/>
    <s v=""/>
    <s v=""/>
    <m/>
    <m/>
    <m/>
    <x v="4"/>
    <x v="0"/>
    <m/>
    <s v="NTP_fibrosis_noael_loael_bmd_bmdl.xlsx"/>
    <x v="2"/>
  </r>
  <r>
    <n v="157"/>
    <x v="0"/>
    <s v="fibrosis_noael_loael_20240812.xlsx"/>
    <s v="1313-27-5"/>
    <m/>
    <s v="NTP"/>
    <m/>
    <s v="Molybdenum"/>
    <s v="Molybdenum trioxide"/>
    <x v="0"/>
    <s v="2 year"/>
    <x v="23"/>
    <s v="Lung"/>
    <x v="10"/>
    <x v="0"/>
    <s v="B6C3F1"/>
    <x v="0"/>
    <n v="100"/>
    <s v="na"/>
    <s v="NA"/>
    <s v="NA"/>
    <s v="mg/m3"/>
    <s v="N"/>
    <x v="0"/>
    <s v="N"/>
    <s v="N"/>
    <s v="Units conversion needed;"/>
    <s v=""/>
    <n v="100000"/>
    <s v=""/>
    <m/>
    <s v="band A"/>
    <m/>
    <x v="6"/>
    <x v="0"/>
    <m/>
    <s v="NTP_fibrosis_noael_loael_bmd_bmdl.xlsx"/>
    <x v="2"/>
  </r>
  <r>
    <n v="158"/>
    <x v="0"/>
    <s v="fibrosis_noael_loael_20240812.xlsx"/>
    <s v="1313-27-5"/>
    <m/>
    <s v="NTP"/>
    <m/>
    <s v="Molybdenum"/>
    <s v="Molybdenum trioxide"/>
    <x v="0"/>
    <s v="2 year"/>
    <x v="23"/>
    <s v="Lung"/>
    <x v="10"/>
    <x v="0"/>
    <s v="B6C3F1"/>
    <x v="1"/>
    <n v="100"/>
    <s v="na"/>
    <s v="NA"/>
    <s v="NA"/>
    <s v="mg/m3"/>
    <s v="N"/>
    <x v="0"/>
    <s v="N"/>
    <s v="N"/>
    <s v="Units conversion needed;"/>
    <s v=""/>
    <n v="100000"/>
    <s v=""/>
    <m/>
    <s v="band A"/>
    <m/>
    <x v="6"/>
    <x v="0"/>
    <m/>
    <s v="NTP_fibrosis_noael_loael_bmd_bmdl.xlsx"/>
    <x v="2"/>
  </r>
  <r>
    <n v="159"/>
    <x v="0"/>
    <s v="fibrosis_noael_loael_20240812.xlsx"/>
    <s v="1313-27-5"/>
    <m/>
    <s v="NTP"/>
    <m/>
    <s v="Molybdenum"/>
    <s v="Molybdenum trioxide"/>
    <x v="0"/>
    <s v="2 year"/>
    <x v="23"/>
    <s v="Lung"/>
    <x v="10"/>
    <x v="1"/>
    <s v="F 344/N"/>
    <x v="0"/>
    <n v="100"/>
    <s v="na"/>
    <s v="NA"/>
    <s v="NA"/>
    <s v="mg/m3"/>
    <s v="N"/>
    <x v="0"/>
    <s v="N"/>
    <s v="N"/>
    <s v="Units conversion needed;"/>
    <s v=""/>
    <n v="100000"/>
    <s v=""/>
    <m/>
    <s v="band A"/>
    <m/>
    <x v="6"/>
    <x v="0"/>
    <m/>
    <s v="NTP_fibrosis_noael_loael_bmd_bmdl.xlsx"/>
    <x v="2"/>
  </r>
  <r>
    <n v="160"/>
    <x v="0"/>
    <s v="fibrosis_combined_pods"/>
    <s v="1313-27-5"/>
    <m/>
    <s v="NTP"/>
    <m/>
    <s v="Molybdenum"/>
    <s v="Molybdenum trioxide"/>
    <x v="0"/>
    <s v="2 year"/>
    <x v="23"/>
    <s v="Lung"/>
    <x v="10"/>
    <x v="1"/>
    <s v="F 344/N"/>
    <x v="1"/>
    <n v="100"/>
    <s v="na"/>
    <s v="NA"/>
    <s v="NA"/>
    <s v="mg/m3"/>
    <s v="N"/>
    <x v="0"/>
    <s v="N"/>
    <m/>
    <m/>
    <s v=""/>
    <n v="100000"/>
    <s v=""/>
    <m/>
    <m/>
    <m/>
    <x v="6"/>
    <x v="0"/>
    <m/>
    <s v="NTP_fibrosis_noael_loael_bmd_bmdl.xlsx"/>
    <x v="2"/>
  </r>
  <r>
    <n v="161"/>
    <x v="0"/>
    <s v="fibrosis_combined_pods"/>
    <s v="1313-99-1"/>
    <m/>
    <s v="NTP"/>
    <s v="Y"/>
    <s v="Nickel"/>
    <s v="Nickel (II) oxide"/>
    <x v="0"/>
    <s v="2 year"/>
    <x v="23"/>
    <s v="Lung"/>
    <x v="10"/>
    <x v="0"/>
    <s v="B6C3F1"/>
    <x v="0"/>
    <n v="5"/>
    <s v="na"/>
    <n v="7.0650500000000003"/>
    <n v="4.8677999999999999"/>
    <s v="mg/m3"/>
    <s v="N"/>
    <x v="0"/>
    <s v="N"/>
    <m/>
    <m/>
    <n v="4867.8"/>
    <n v="5000"/>
    <s v=""/>
    <m/>
    <m/>
    <m/>
    <x v="0"/>
    <x v="0"/>
    <m/>
    <s v="NTP_fibrosis_noael_loael_bmd_bmdl.xlsx"/>
    <x v="2"/>
  </r>
  <r>
    <n v="162"/>
    <x v="0"/>
    <s v="fibrosis_combined_pods"/>
    <s v="1313-99-1"/>
    <m/>
    <s v="NTP"/>
    <s v="Y"/>
    <s v="Nickel"/>
    <s v="Nickel (II) oxide"/>
    <x v="0"/>
    <s v="2 year"/>
    <x v="23"/>
    <s v="Lung"/>
    <x v="10"/>
    <x v="0"/>
    <s v="B6C3F1"/>
    <x v="1"/>
    <n v="5"/>
    <s v="na"/>
    <s v="NA"/>
    <s v="NA"/>
    <s v="mg/m3"/>
    <s v="N"/>
    <x v="0"/>
    <s v="N"/>
    <m/>
    <m/>
    <s v=""/>
    <n v="5000"/>
    <s v=""/>
    <m/>
    <m/>
    <m/>
    <x v="0"/>
    <x v="0"/>
    <m/>
    <s v="NTP_fibrosis_noael_loael_bmd_bmdl.xlsx"/>
    <x v="2"/>
  </r>
  <r>
    <n v="163"/>
    <x v="0"/>
    <s v="fibrosis_combined_pods"/>
    <s v="1313-99-1"/>
    <m/>
    <s v="NTP"/>
    <s v="Y"/>
    <s v="Nickel"/>
    <s v="Nickel (II) oxide"/>
    <x v="0"/>
    <s v="2 year"/>
    <x v="23"/>
    <s v="Lung"/>
    <x v="10"/>
    <x v="1"/>
    <s v="F 344/N"/>
    <x v="0"/>
    <n v="2.5"/>
    <s v="na"/>
    <s v="NA"/>
    <s v="NA"/>
    <s v="mg/m3"/>
    <s v="N"/>
    <x v="0"/>
    <s v="N"/>
    <m/>
    <m/>
    <s v=""/>
    <n v="2500"/>
    <s v=""/>
    <m/>
    <m/>
    <m/>
    <x v="1"/>
    <x v="0"/>
    <m/>
    <s v="NTP_fibrosis_noael_loael_bmd_bmdl.xlsx"/>
    <x v="2"/>
  </r>
  <r>
    <n v="164"/>
    <x v="0"/>
    <s v="fibrosis_noael_loael_20240812.xlsx"/>
    <s v="1313-99-1"/>
    <m/>
    <s v="NTP"/>
    <s v="Y"/>
    <s v="Nickel"/>
    <s v="Nickel (II) oxide"/>
    <x v="0"/>
    <s v="2 year"/>
    <x v="23"/>
    <s v="Lung"/>
    <x v="10"/>
    <x v="1"/>
    <s v="F 344/N"/>
    <x v="1"/>
    <n v="2.5"/>
    <s v="na"/>
    <s v="NA"/>
    <s v="NA"/>
    <s v="mg/m3"/>
    <s v="N"/>
    <x v="0"/>
    <s v="N"/>
    <s v="N"/>
    <s v="Units conversion needed;"/>
    <s v=""/>
    <n v="2500"/>
    <s v=""/>
    <m/>
    <s v="band C"/>
    <m/>
    <x v="1"/>
    <x v="0"/>
    <m/>
    <s v="NTP_fibrosis_noael_loael_bmd_bmdl.xlsx"/>
    <x v="2"/>
  </r>
  <r>
    <n v="165"/>
    <x v="0"/>
    <s v="fibrosis_noael_loael_20240812.xlsx"/>
    <s v="1314-62-1"/>
    <m/>
    <s v="NTP"/>
    <m/>
    <s v="Vanadium"/>
    <s v="Vanadium pentoxide"/>
    <x v="0"/>
    <s v="3 month"/>
    <x v="24"/>
    <s v="Lung"/>
    <x v="10"/>
    <x v="0"/>
    <s v="B6C3F1"/>
    <x v="0"/>
    <n v="16"/>
    <s v="na"/>
    <s v="NA"/>
    <s v="NA"/>
    <s v="mg/m3"/>
    <s v="N"/>
    <x v="0"/>
    <s v="N"/>
    <s v="N"/>
    <s v="Units conversion needed;"/>
    <s v=""/>
    <n v="16000"/>
    <s v=""/>
    <m/>
    <s v="band B"/>
    <m/>
    <x v="0"/>
    <x v="0"/>
    <m/>
    <s v="NTP_fibrosis_noael_loael_bmd_bmdl.xlsx"/>
    <x v="2"/>
  </r>
  <r>
    <n v="166"/>
    <x v="0"/>
    <s v="fibrosis_noael_loael_20240812.xlsx"/>
    <s v="1314-62-1"/>
    <m/>
    <s v="NTP"/>
    <m/>
    <s v="Vanadium"/>
    <s v="Vanadium pentoxide"/>
    <x v="0"/>
    <s v="3 month"/>
    <x v="24"/>
    <s v="Lung"/>
    <x v="10"/>
    <x v="0"/>
    <s v="B6C3F1"/>
    <x v="1"/>
    <n v="16"/>
    <s v="na"/>
    <s v="NA"/>
    <s v="NA"/>
    <s v="mg/m3"/>
    <s v="N"/>
    <x v="0"/>
    <s v="N"/>
    <s v="N"/>
    <s v="Units conversion needed;"/>
    <s v=""/>
    <n v="16000"/>
    <s v=""/>
    <m/>
    <s v="band B"/>
    <m/>
    <x v="0"/>
    <x v="0"/>
    <m/>
    <s v="NTP_fibrosis_noael_loael_bmd_bmdl.xlsx"/>
    <x v="2"/>
  </r>
  <r>
    <n v="167"/>
    <x v="0"/>
    <s v="fibrosis_combined_pods"/>
    <s v="1314-62-1"/>
    <m/>
    <s v="NTP"/>
    <m/>
    <s v="Vanadium"/>
    <s v="Vanadium pentoxide"/>
    <x v="0"/>
    <s v="3 month"/>
    <x v="24"/>
    <s v="Lung"/>
    <x v="10"/>
    <x v="1"/>
    <s v="F 344/N"/>
    <x v="1"/>
    <n v="2"/>
    <n v="4"/>
    <n v="1.9118900000000001"/>
    <n v="1.44231"/>
    <s v="mg/m3"/>
    <s v="N"/>
    <x v="0"/>
    <s v="N"/>
    <m/>
    <m/>
    <n v="1442.31"/>
    <n v="2000"/>
    <s v=""/>
    <m/>
    <m/>
    <m/>
    <x v="1"/>
    <x v="0"/>
    <m/>
    <s v="NTP_fibrosis_noael_loael_bmd_bmdl.xlsx"/>
    <x v="2"/>
  </r>
  <r>
    <n v="168"/>
    <x v="0"/>
    <s v="fibrosis_combined_pods"/>
    <s v="1314-62-1"/>
    <m/>
    <s v="NTP"/>
    <m/>
    <s v="Vanadium"/>
    <s v="Vanadium pentoxide"/>
    <x v="0"/>
    <s v="3 month"/>
    <x v="24"/>
    <s v="Lung"/>
    <x v="10"/>
    <x v="1"/>
    <s v="F 344/N"/>
    <x v="0"/>
    <s v="NA"/>
    <n v="4"/>
    <n v="2.6505999999999998"/>
    <n v="1.9557"/>
    <s v="mg/m3"/>
    <s v="N"/>
    <x v="0"/>
    <s v="N"/>
    <m/>
    <m/>
    <n v="1955.7"/>
    <s v=""/>
    <s v=""/>
    <m/>
    <m/>
    <m/>
    <x v="1"/>
    <x v="0"/>
    <m/>
    <s v="NTP_fibrosis_noael_loael_bmd_bmdl.xlsx"/>
    <x v="2"/>
  </r>
  <r>
    <n v="169"/>
    <x v="0"/>
    <s v="fibrosis_combined_pods"/>
    <s v="1314-62-1"/>
    <m/>
    <s v="NTP"/>
    <m/>
    <s v="Vanadium"/>
    <s v="Vanadium pentoxide"/>
    <x v="0"/>
    <s v="2 year"/>
    <x v="23"/>
    <s v="Lung"/>
    <x v="10"/>
    <x v="0"/>
    <s v="B6C3F1"/>
    <x v="0"/>
    <n v="2"/>
    <n v="4"/>
    <n v="2.6666099999999999"/>
    <n v="1.74444"/>
    <s v="mg/m3"/>
    <s v="N"/>
    <x v="0"/>
    <s v="N"/>
    <m/>
    <m/>
    <n v="1744.44"/>
    <n v="2000"/>
    <s v=""/>
    <m/>
    <m/>
    <m/>
    <x v="1"/>
    <x v="0"/>
    <m/>
    <s v="NTP_fibrosis_noael_loael_bmd_bmdl.xlsx"/>
    <x v="2"/>
  </r>
  <r>
    <n v="170"/>
    <x v="0"/>
    <s v="fibrosis_combined_pods"/>
    <s v="1314-62-1"/>
    <m/>
    <s v="NTP"/>
    <m/>
    <s v="Vanadium"/>
    <s v="Vanadium pentoxide"/>
    <x v="0"/>
    <s v="2 year"/>
    <x v="23"/>
    <s v="Lung"/>
    <x v="10"/>
    <x v="0"/>
    <s v="B6C3F1"/>
    <x v="1"/>
    <n v="1"/>
    <n v="2"/>
    <n v="1.35351"/>
    <n v="0.87787700000000002"/>
    <s v="mg/m3"/>
    <s v="N"/>
    <x v="0"/>
    <s v="N"/>
    <m/>
    <m/>
    <n v="877.87700000000007"/>
    <n v="1000"/>
    <s v=""/>
    <m/>
    <m/>
    <m/>
    <x v="1"/>
    <x v="0"/>
    <m/>
    <s v="NTP_fibrosis_noael_loael_bmd_bmdl.xlsx"/>
    <x v="2"/>
  </r>
  <r>
    <n v="171"/>
    <x v="0"/>
    <s v="fibrosis_combined_pods"/>
    <s v="1314-62-1"/>
    <m/>
    <s v="NTP"/>
    <m/>
    <s v="Vanadium"/>
    <s v="Vanadium pentoxide"/>
    <x v="0"/>
    <s v="2 year"/>
    <x v="23"/>
    <s v="Lung"/>
    <x v="10"/>
    <x v="1"/>
    <s v="F 344/N"/>
    <x v="0"/>
    <n v="1"/>
    <n v="2"/>
    <n v="-99"/>
    <n v="-99"/>
    <s v="mg/m3"/>
    <s v="N"/>
    <x v="0"/>
    <s v="N"/>
    <m/>
    <m/>
    <s v=""/>
    <n v="1000"/>
    <s v=""/>
    <m/>
    <m/>
    <m/>
    <x v="1"/>
    <x v="0"/>
    <m/>
    <s v="NTP_fibrosis_noael_loael_bmd_bmdl.xlsx"/>
    <x v="2"/>
  </r>
  <r>
    <n v="172"/>
    <x v="0"/>
    <s v="fibrosis_combined_pods"/>
    <s v="1314-62-1"/>
    <m/>
    <s v="NTP"/>
    <m/>
    <s v="Vanadium"/>
    <s v="Vanadium pentoxide"/>
    <x v="0"/>
    <s v="2 year"/>
    <x v="23"/>
    <s v="Lung"/>
    <x v="10"/>
    <x v="1"/>
    <s v="F 344/N"/>
    <x v="1"/>
    <n v="0.5"/>
    <n v="1"/>
    <n v="0.62308399999999997"/>
    <n v="0.42810700000000002"/>
    <s v="mg/m3"/>
    <s v="N"/>
    <x v="0"/>
    <s v="N"/>
    <m/>
    <m/>
    <n v="428.10700000000003"/>
    <n v="500"/>
    <s v=""/>
    <m/>
    <m/>
    <m/>
    <x v="1"/>
    <x v="0"/>
    <m/>
    <s v="NTP_fibrosis_noael_loael_bmd_bmdl.xlsx"/>
    <x v="2"/>
  </r>
  <r>
    <n v="173"/>
    <x v="0"/>
    <s v="fibrosis_combined_pods"/>
    <s v="13765-19-0"/>
    <m/>
    <s v="NTP"/>
    <m/>
    <s v="Calcium chromate"/>
    <s v="Calcium chromate"/>
    <x v="0"/>
    <s v="2 year"/>
    <x v="23"/>
    <s v="Lung"/>
    <x v="10"/>
    <x v="1"/>
    <s v="Sprague"/>
    <x v="1"/>
    <n v="20"/>
    <s v="NA"/>
    <n v="-99"/>
    <n v="-99"/>
    <s v="mg/m3"/>
    <s v="N"/>
    <x v="0"/>
    <s v="N"/>
    <m/>
    <m/>
    <s v=""/>
    <n v="20000"/>
    <s v=""/>
    <m/>
    <m/>
    <m/>
    <x v="0"/>
    <x v="0"/>
    <m/>
    <s v="NTP_fibrosis_noael_loael_bmd_bmdl.xlsx"/>
    <x v="2"/>
  </r>
  <r>
    <n v="174"/>
    <x v="1"/>
    <s v="fibrosis_combined_pods"/>
    <s v="13765-19-0"/>
    <m/>
    <s v="NTP"/>
    <m/>
    <s v="Calcium chromate"/>
    <s v="Calcium chromate"/>
    <x v="0"/>
    <s v="2 year"/>
    <x v="23"/>
    <s v="Lung"/>
    <x v="10"/>
    <x v="2"/>
    <s v="Syrian"/>
    <x v="1"/>
    <n v="20"/>
    <s v="NA"/>
    <n v="-99"/>
    <n v="-99"/>
    <s v="mg/m3"/>
    <s v="N"/>
    <x v="0"/>
    <s v="N"/>
    <m/>
    <m/>
    <s v=""/>
    <n v="20000"/>
    <s v=""/>
    <m/>
    <m/>
    <m/>
    <x v="0"/>
    <x v="0"/>
    <m/>
    <s v="NTP_fibrosis_noael_loael_bmd_bmdl.xlsx"/>
    <x v="2"/>
  </r>
  <r>
    <n v="175"/>
    <x v="0"/>
    <s v="fibrosis_noael_loael_20240812.xlsx"/>
    <s v="14807-96-6"/>
    <m/>
    <s v="NTP"/>
    <m/>
    <s v="Talc"/>
    <s v="Talc"/>
    <x v="0"/>
    <s v="2 year"/>
    <x v="23"/>
    <s v="Lung"/>
    <x v="10"/>
    <x v="0"/>
    <s v="B6C3F1"/>
    <x v="0"/>
    <n v="18"/>
    <s v="NA"/>
    <s v="NA"/>
    <s v="NA"/>
    <s v="mg/m3"/>
    <s v="N"/>
    <x v="0"/>
    <s v="N"/>
    <s v="N"/>
    <s v="Units conversion needed;"/>
    <s v=""/>
    <n v="18000"/>
    <s v=""/>
    <m/>
    <s v="band B"/>
    <m/>
    <x v="0"/>
    <x v="0"/>
    <m/>
    <s v="NTP_fibrosis_noael_loael_bmd_bmdl.xlsx"/>
    <x v="2"/>
  </r>
  <r>
    <n v="176"/>
    <x v="0"/>
    <s v="fibrosis_noael_loael_20240812.xlsx"/>
    <s v="14807-96-6"/>
    <m/>
    <s v="NTP"/>
    <m/>
    <s v="Talc"/>
    <s v="Talc"/>
    <x v="0"/>
    <s v="2 year"/>
    <x v="23"/>
    <s v="Lung"/>
    <x v="10"/>
    <x v="0"/>
    <s v="B6C3F1"/>
    <x v="1"/>
    <n v="18"/>
    <s v="NA"/>
    <s v="NA"/>
    <s v="NA"/>
    <s v="mg/m3"/>
    <s v="N"/>
    <x v="0"/>
    <s v="N"/>
    <s v="N"/>
    <s v="Units conversion needed;"/>
    <s v=""/>
    <n v="18000"/>
    <s v=""/>
    <m/>
    <s v="band B"/>
    <m/>
    <x v="0"/>
    <x v="0"/>
    <m/>
    <s v="NTP_fibrosis_noael_loael_bmd_bmdl.xlsx"/>
    <x v="2"/>
  </r>
  <r>
    <n v="177"/>
    <x v="0"/>
    <s v="fibrosis_combined_pods"/>
    <s v="14807-96-6"/>
    <m/>
    <s v="NTP"/>
    <m/>
    <s v="Talc"/>
    <s v="Talc"/>
    <x v="0"/>
    <s v="2 year"/>
    <x v="23"/>
    <s v="Lung"/>
    <x v="10"/>
    <x v="1"/>
    <s v="F 344/N"/>
    <x v="0"/>
    <s v="NA"/>
    <n v="6"/>
    <n v="0.89480700000000002"/>
    <n v="0.71142700000000003"/>
    <s v="mg/m3"/>
    <s v="N"/>
    <x v="0"/>
    <s v="N"/>
    <m/>
    <m/>
    <n v="711.42700000000002"/>
    <s v=""/>
    <s v=""/>
    <m/>
    <m/>
    <m/>
    <x v="1"/>
    <x v="0"/>
    <m/>
    <s v="NTP_fibrosis_noael_loael_bmd_bmdl.xlsx"/>
    <x v="2"/>
  </r>
  <r>
    <n v="178"/>
    <x v="0"/>
    <s v="fibrosis_combined_pods"/>
    <s v="14807-96-6"/>
    <m/>
    <s v="NTP"/>
    <m/>
    <s v="Talc"/>
    <s v="Talc"/>
    <x v="0"/>
    <s v="2 year"/>
    <x v="23"/>
    <s v="Lung"/>
    <x v="10"/>
    <x v="1"/>
    <s v="F 344/N"/>
    <x v="1"/>
    <s v="NA"/>
    <n v="6"/>
    <n v="1.8124899999999999"/>
    <n v="1.40947"/>
    <s v="mg/m3"/>
    <s v="N"/>
    <x v="0"/>
    <s v="N"/>
    <m/>
    <m/>
    <n v="1409.47"/>
    <s v=""/>
    <s v=""/>
    <m/>
    <m/>
    <m/>
    <x v="1"/>
    <x v="0"/>
    <m/>
    <s v="NTP_fibrosis_noael_loael_bmd_bmdl.xlsx"/>
    <x v="2"/>
  </r>
  <r>
    <n v="179"/>
    <x v="0"/>
    <s v="fibrosis_combined_pods"/>
    <s v="22398-80-7"/>
    <m/>
    <s v="NTP"/>
    <m/>
    <s v="Indium"/>
    <s v="Indium phosphide"/>
    <x v="0"/>
    <s v="3 month"/>
    <x v="24"/>
    <s v="Lung"/>
    <x v="10"/>
    <x v="0"/>
    <s v="B6C3F1"/>
    <x v="0"/>
    <s v="NA"/>
    <n v="1"/>
    <n v="7.9278500000000002E-3"/>
    <n v="8.1861900000000003E-4"/>
    <s v="mg/m3"/>
    <s v="N"/>
    <x v="0"/>
    <s v="N"/>
    <m/>
    <m/>
    <n v="0.81861899999999999"/>
    <s v=""/>
    <s v=""/>
    <m/>
    <m/>
    <m/>
    <x v="4"/>
    <x v="0"/>
    <m/>
    <s v="NTP_fibrosis_noael_loael_bmd_bmdl.xlsx"/>
    <x v="2"/>
  </r>
  <r>
    <n v="180"/>
    <x v="0"/>
    <s v="fibrosis_combined_pods"/>
    <s v="22398-80-7"/>
    <m/>
    <s v="NTP"/>
    <m/>
    <s v="Indium"/>
    <s v="Indium phosphide"/>
    <x v="0"/>
    <s v="3 month"/>
    <x v="24"/>
    <s v="Lung"/>
    <x v="10"/>
    <x v="0"/>
    <s v="B6C3F1"/>
    <x v="1"/>
    <s v="NA"/>
    <n v="1"/>
    <n v="-99"/>
    <n v="-99"/>
    <s v="mg/m3"/>
    <s v="N"/>
    <x v="0"/>
    <s v="Y"/>
    <m/>
    <m/>
    <s v=""/>
    <s v=""/>
    <n v="100"/>
    <m/>
    <m/>
    <m/>
    <x v="3"/>
    <x v="0"/>
    <m/>
    <s v="NTP_fibrosis_noael_loael_bmd_bmdl.xlsx"/>
    <x v="2"/>
  </r>
  <r>
    <n v="181"/>
    <x v="0"/>
    <s v="fibrosis_combined_pods"/>
    <s v="22398-80-7"/>
    <m/>
    <s v="NTP"/>
    <m/>
    <s v="Indium"/>
    <s v="Indium phosphide"/>
    <x v="0"/>
    <s v="3 month"/>
    <x v="24"/>
    <s v="Lung"/>
    <x v="10"/>
    <x v="1"/>
    <s v="F 344/N"/>
    <x v="0"/>
    <s v="NA"/>
    <n v="3"/>
    <n v="1.53302"/>
    <n v="0.96622399999999997"/>
    <s v="mg/m3"/>
    <s v="N"/>
    <x v="0"/>
    <s v="N"/>
    <m/>
    <m/>
    <n v="966.22399999999993"/>
    <s v=""/>
    <s v=""/>
    <m/>
    <m/>
    <m/>
    <x v="1"/>
    <x v="0"/>
    <m/>
    <s v="NTP_fibrosis_noael_loael_bmd_bmdl.xlsx"/>
    <x v="2"/>
  </r>
  <r>
    <n v="182"/>
    <x v="0"/>
    <s v="fibrosis_combined_pods"/>
    <s v="22398-80-7"/>
    <m/>
    <s v="NTP"/>
    <m/>
    <s v="Indium"/>
    <s v="Indium phosphide"/>
    <x v="0"/>
    <s v="3 month"/>
    <x v="24"/>
    <s v="Lung"/>
    <x v="10"/>
    <x v="1"/>
    <s v="F 344/N"/>
    <x v="1"/>
    <s v="NA"/>
    <n v="3"/>
    <n v="0.73979600000000001"/>
    <n v="0.27301300000000001"/>
    <s v="mg/m3"/>
    <s v="N"/>
    <x v="0"/>
    <s v="N"/>
    <m/>
    <m/>
    <n v="273.01300000000003"/>
    <s v=""/>
    <s v=""/>
    <m/>
    <m/>
    <m/>
    <x v="3"/>
    <x v="0"/>
    <m/>
    <s v="NTP_fibrosis_noael_loael_bmd_bmdl.xlsx"/>
    <x v="2"/>
  </r>
  <r>
    <n v="183"/>
    <x v="0"/>
    <s v="fibrosis_combined_pods"/>
    <s v="22398-80-7"/>
    <m/>
    <s v="NTP"/>
    <m/>
    <s v="Indium"/>
    <s v="Indium phosphide"/>
    <x v="0"/>
    <s v="2 year"/>
    <x v="23"/>
    <s v="Lung"/>
    <x v="10"/>
    <x v="0"/>
    <s v="B6C3F1"/>
    <x v="0"/>
    <s v="NA"/>
    <n v="0.03"/>
    <n v="1.9934900000000001E-4"/>
    <n v="7.5842300000000004E-5"/>
    <s v="mg/m3"/>
    <s v="N"/>
    <x v="0"/>
    <s v="N"/>
    <m/>
    <m/>
    <n v="7.5842300000000001E-2"/>
    <s v=""/>
    <s v=""/>
    <m/>
    <m/>
    <m/>
    <x v="4"/>
    <x v="0"/>
    <m/>
    <s v="NTP_fibrosis_noael_loael_bmd_bmdl.xlsx"/>
    <x v="2"/>
  </r>
  <r>
    <n v="184"/>
    <x v="0"/>
    <s v="fibrosis_combined_pods"/>
    <s v="22398-80-7"/>
    <m/>
    <s v="NTP"/>
    <m/>
    <s v="Indium"/>
    <s v="Indium phosphide"/>
    <x v="0"/>
    <s v="2 year"/>
    <x v="23"/>
    <s v="Lung"/>
    <x v="10"/>
    <x v="0"/>
    <s v="B6C3F1"/>
    <x v="1"/>
    <s v="NA"/>
    <n v="0.03"/>
    <n v="4.8158400000000003E-5"/>
    <n v="5.0651900000000004E-6"/>
    <s v="mg/m3"/>
    <s v="N"/>
    <x v="0"/>
    <s v="N"/>
    <m/>
    <m/>
    <n v="5.0651900000000007E-3"/>
    <s v=""/>
    <s v=""/>
    <m/>
    <m/>
    <m/>
    <x v="4"/>
    <x v="0"/>
    <m/>
    <s v="NTP_fibrosis_noael_loael_bmd_bmdl.xlsx"/>
    <x v="2"/>
  </r>
  <r>
    <n v="185"/>
    <x v="0"/>
    <s v="fibrosis_combined_pods"/>
    <s v="22398-80-7"/>
    <m/>
    <s v="NTP"/>
    <m/>
    <s v="Indium"/>
    <s v="Indium phosphide"/>
    <x v="0"/>
    <s v="2 year"/>
    <x v="23"/>
    <s v="Lung"/>
    <x v="10"/>
    <x v="1"/>
    <s v="F 344/N"/>
    <x v="0"/>
    <s v="NA"/>
    <n v="0.03"/>
    <n v="1.4780199999999999E-4"/>
    <n v="4.7344800000000001E-5"/>
    <s v="mg/m3"/>
    <s v="N"/>
    <x v="0"/>
    <s v="N"/>
    <m/>
    <m/>
    <n v="4.7344799999999999E-2"/>
    <s v=""/>
    <s v=""/>
    <m/>
    <m/>
    <m/>
    <x v="4"/>
    <x v="0"/>
    <m/>
    <s v="NTP_fibrosis_noael_loael_bmd_bmdl.xlsx"/>
    <x v="2"/>
  </r>
  <r>
    <n v="186"/>
    <x v="0"/>
    <s v="fibrosis_combined_pods"/>
    <s v="22398-80-7"/>
    <m/>
    <s v="NTP"/>
    <m/>
    <s v="Indium"/>
    <s v="Indium phosphide"/>
    <x v="0"/>
    <s v="2 year"/>
    <x v="23"/>
    <s v="Lung"/>
    <x v="10"/>
    <x v="1"/>
    <s v="F 344/N"/>
    <x v="1"/>
    <s v="NA"/>
    <n v="0.03"/>
    <n v="8.0790099999999998E-4"/>
    <n v="5.1393700000000001E-4"/>
    <s v="mg/m3"/>
    <s v="N"/>
    <x v="0"/>
    <s v="N"/>
    <m/>
    <m/>
    <n v="0.51393699999999998"/>
    <s v=""/>
    <s v=""/>
    <m/>
    <m/>
    <m/>
    <x v="4"/>
    <x v="0"/>
    <m/>
    <s v="NTP_fibrosis_noael_loael_bmd_bmdl.xlsx"/>
    <x v="2"/>
  </r>
  <r>
    <n v="187"/>
    <x v="0"/>
    <s v="fibrosis_combined_pods"/>
    <s v="2698-41-1"/>
    <m/>
    <s v="NTP"/>
    <m/>
    <s v="CS"/>
    <s v="o-Chlorobenzalmalononitrile (CS)"/>
    <x v="0"/>
    <s v="2 year"/>
    <x v="23"/>
    <s v="Lung"/>
    <x v="10"/>
    <x v="0"/>
    <s v="B6C3F1"/>
    <x v="0"/>
    <n v="1.5"/>
    <s v="NA"/>
    <s v="NA"/>
    <s v="NA"/>
    <s v="mg/m3"/>
    <s v="N"/>
    <x v="0"/>
    <s v="N"/>
    <m/>
    <m/>
    <s v=""/>
    <n v="1500"/>
    <s v=""/>
    <m/>
    <m/>
    <m/>
    <x v="1"/>
    <x v="0"/>
    <m/>
    <s v="NTP_fibrosis_noael_loael_bmd_bmdl.xlsx"/>
    <x v="2"/>
  </r>
  <r>
    <n v="188"/>
    <x v="0"/>
    <s v="fibrosis_noael_loael_20240812.xlsx"/>
    <s v="2698-41-1"/>
    <m/>
    <s v="NTP"/>
    <m/>
    <s v="CS"/>
    <s v="o-Chlorobenzalmalononitrile (CS)"/>
    <x v="0"/>
    <s v="2 year"/>
    <x v="23"/>
    <s v="Lung"/>
    <x v="10"/>
    <x v="0"/>
    <s v="B6C3F1"/>
    <x v="1"/>
    <n v="1.5"/>
    <s v="NA"/>
    <s v="NA"/>
    <s v="NA"/>
    <s v="mg/m3"/>
    <s v="N"/>
    <x v="0"/>
    <s v="N"/>
    <s v="N"/>
    <s v="Units conversion needed;"/>
    <s v=""/>
    <n v="1500"/>
    <s v=""/>
    <m/>
    <s v="band C"/>
    <m/>
    <x v="1"/>
    <x v="0"/>
    <m/>
    <s v="NTP_fibrosis_noael_loael_bmd_bmdl.xlsx"/>
    <x v="2"/>
  </r>
  <r>
    <n v="189"/>
    <x v="0"/>
    <s v="fibrosis_noael_loael_20240812.xlsx"/>
    <s v="2698-41-1"/>
    <m/>
    <s v="NTP"/>
    <m/>
    <s v="CS"/>
    <s v="o-Chlorobenzalmalononitrile (CS)"/>
    <x v="0"/>
    <s v="2 year"/>
    <x v="23"/>
    <s v="Lung"/>
    <x v="10"/>
    <x v="1"/>
    <s v="F 344/N"/>
    <x v="0"/>
    <n v="0.75"/>
    <s v="NA"/>
    <s v="NA"/>
    <s v="NA"/>
    <s v="mg/m3"/>
    <s v="N"/>
    <x v="0"/>
    <s v="N"/>
    <s v="N"/>
    <s v="Units conversion needed;"/>
    <s v=""/>
    <n v="750"/>
    <s v=""/>
    <m/>
    <s v="band C"/>
    <m/>
    <x v="1"/>
    <x v="0"/>
    <m/>
    <s v="NTP_fibrosis_noael_loael_bmd_bmdl.xlsx"/>
    <x v="2"/>
  </r>
  <r>
    <n v="190"/>
    <x v="0"/>
    <s v="fibrosis_noael_loael_20240812.xlsx"/>
    <s v="2698-41-1"/>
    <m/>
    <s v="NTP"/>
    <m/>
    <s v="CS"/>
    <s v="o-Chlorobenzalmalononitrile (CS)"/>
    <x v="0"/>
    <s v="2 year"/>
    <x v="23"/>
    <s v="Lung"/>
    <x v="10"/>
    <x v="1"/>
    <s v="F 344/N"/>
    <x v="1"/>
    <n v="0.75"/>
    <s v="NA"/>
    <s v="NA"/>
    <s v="NA"/>
    <s v="mg/m3"/>
    <s v="N"/>
    <x v="0"/>
    <s v="N"/>
    <s v="N"/>
    <s v="Units conversion needed;"/>
    <s v=""/>
    <n v="750"/>
    <s v=""/>
    <m/>
    <s v="band C"/>
    <m/>
    <x v="1"/>
    <x v="0"/>
    <m/>
    <s v="NTP_fibrosis_noael_loael_bmd_bmdl.xlsx"/>
    <x v="2"/>
  </r>
  <r>
    <n v="191"/>
    <x v="1"/>
    <s v="fibrosis_combined_pods"/>
    <s v="643-79-8"/>
    <m/>
    <s v="NTP"/>
    <m/>
    <s v="ortho-Phthalaldehyde"/>
    <s v="ortho-Phthalaldehyde"/>
    <x v="0"/>
    <s v="3 month"/>
    <x v="24"/>
    <s v="Lung"/>
    <x v="10"/>
    <x v="0"/>
    <s v="B6C3F1"/>
    <x v="0"/>
    <s v="NA"/>
    <s v="NA"/>
    <s v="NA"/>
    <s v="NA"/>
    <s v="ppm"/>
    <s v="N"/>
    <x v="0"/>
    <s v="N"/>
    <m/>
    <m/>
    <s v=""/>
    <s v=""/>
    <s v=""/>
    <m/>
    <m/>
    <m/>
    <x v="7"/>
    <x v="1"/>
    <m/>
    <s v="NTP_fibrosis_noael_loael_bmd_bmdl.xlsx"/>
    <x v="2"/>
  </r>
  <r>
    <n v="192"/>
    <x v="1"/>
    <s v="fibrosis_combined_pods"/>
    <s v="643-79-8"/>
    <m/>
    <s v="NTP"/>
    <m/>
    <s v="ortho-Phthalaldehyde"/>
    <s v="ortho-Phthalaldehyde"/>
    <x v="0"/>
    <s v="3 month"/>
    <x v="24"/>
    <s v="Lung"/>
    <x v="10"/>
    <x v="0"/>
    <s v="B6C3F1"/>
    <x v="1"/>
    <s v="NA"/>
    <s v="NA"/>
    <s v="NA"/>
    <s v="NA"/>
    <s v="ppm"/>
    <s v="N"/>
    <x v="0"/>
    <s v="N"/>
    <m/>
    <m/>
    <s v=""/>
    <s v=""/>
    <s v=""/>
    <m/>
    <m/>
    <m/>
    <x v="7"/>
    <x v="1"/>
    <m/>
    <s v="NTP_fibrosis_noael_loael_bmd_bmdl.xlsx"/>
    <x v="2"/>
  </r>
  <r>
    <n v="193"/>
    <x v="1"/>
    <s v="fibrosis_combined_pods"/>
    <s v="643-79-8"/>
    <m/>
    <s v="NTP"/>
    <m/>
    <s v="ortho-Phthalaldehyde"/>
    <s v="ortho-Phthalaldehyde"/>
    <x v="0"/>
    <s v="3 month"/>
    <x v="24"/>
    <s v="Lung"/>
    <x v="10"/>
    <x v="1"/>
    <s v="HSD"/>
    <x v="0"/>
    <n v="7"/>
    <s v="NA"/>
    <n v="1.3895900000000001"/>
    <n v="0.73653000000000002"/>
    <s v="ppm"/>
    <s v="N"/>
    <x v="0"/>
    <s v="N"/>
    <m/>
    <m/>
    <n v="736.53"/>
    <n v="7000"/>
    <s v=""/>
    <m/>
    <m/>
    <m/>
    <x v="1"/>
    <x v="0"/>
    <m/>
    <s v="NTP_fibrosis_noael_loael_bmd_bmdl.xlsx"/>
    <x v="2"/>
  </r>
  <r>
    <n v="194"/>
    <x v="1"/>
    <s v="fibrosis_combined_pods"/>
    <s v="643-79-8"/>
    <m/>
    <s v="NTP"/>
    <m/>
    <s v="ortho-Phthalaldehyde"/>
    <s v="ortho-Phthalaldehyde"/>
    <x v="0"/>
    <s v="3 month"/>
    <x v="24"/>
    <s v="Lung"/>
    <x v="10"/>
    <x v="1"/>
    <s v="HSD"/>
    <x v="1"/>
    <n v="7"/>
    <s v="NA"/>
    <s v="NA"/>
    <s v="NA"/>
    <s v="ppm"/>
    <s v="N"/>
    <x v="0"/>
    <s v="N"/>
    <m/>
    <m/>
    <s v=""/>
    <n v="7000"/>
    <s v=""/>
    <m/>
    <m/>
    <m/>
    <x v="0"/>
    <x v="0"/>
    <m/>
    <s v="NTP_fibrosis_noael_loael_bmd_bmdl.xlsx"/>
    <x v="2"/>
  </r>
  <r>
    <n v="195"/>
    <x v="0"/>
    <s v="fibrosis_combined_pods"/>
    <s v="7440-47-3"/>
    <m/>
    <s v="NTP"/>
    <m/>
    <s v="Chromium"/>
    <s v="Chromium"/>
    <x v="0"/>
    <s v="2 year"/>
    <x v="23"/>
    <s v="Lung"/>
    <x v="10"/>
    <x v="1"/>
    <s v="Sprague"/>
    <x v="1"/>
    <n v="20"/>
    <s v="NA"/>
    <s v="NA"/>
    <s v="NA"/>
    <s v="mg/m3"/>
    <s v="N"/>
    <x v="0"/>
    <s v="N"/>
    <m/>
    <m/>
    <s v=""/>
    <n v="20000"/>
    <s v=""/>
    <m/>
    <m/>
    <m/>
    <x v="0"/>
    <x v="0"/>
    <m/>
    <s v="NTP_fibrosis_noael_loael_bmd_bmdl.xlsx"/>
    <x v="2"/>
  </r>
  <r>
    <n v="196"/>
    <x v="1"/>
    <s v="fibrosis_combined_pods"/>
    <s v="7440-47-3"/>
    <m/>
    <s v="NTP"/>
    <m/>
    <s v="Chromium"/>
    <s v="Chromium"/>
    <x v="0"/>
    <s v="2 year"/>
    <x v="23"/>
    <s v="Lung"/>
    <x v="10"/>
    <x v="2"/>
    <s v="Syrian"/>
    <x v="1"/>
    <n v="20"/>
    <s v="NA"/>
    <s v="NA"/>
    <s v="NA"/>
    <s v="mg/m3"/>
    <s v="N"/>
    <x v="0"/>
    <s v="N"/>
    <m/>
    <m/>
    <s v=""/>
    <n v="20000"/>
    <s v=""/>
    <m/>
    <m/>
    <m/>
    <x v="0"/>
    <x v="0"/>
    <m/>
    <s v="NTP_fibrosis_noael_loael_bmd_bmdl.xlsx"/>
    <x v="2"/>
  </r>
  <r>
    <n v="197"/>
    <x v="1"/>
    <s v="fibrosis_combined_pods"/>
    <s v="7440-48-4"/>
    <m/>
    <s v="NTP"/>
    <m/>
    <s v="Cobalt"/>
    <s v="Cobalt"/>
    <x v="0"/>
    <s v="2 week"/>
    <x v="25"/>
    <s v="Lung"/>
    <x v="10"/>
    <x v="0"/>
    <s v="B6C3F1"/>
    <x v="0"/>
    <n v="10"/>
    <n v="20"/>
    <n v="4.9759700000000002"/>
    <n v="3.0636100000000002"/>
    <s v="mg/m3"/>
    <s v="Y"/>
    <x v="1"/>
    <s v="N"/>
    <m/>
    <m/>
    <n v="3063.61"/>
    <n v="10000"/>
    <s v=""/>
    <m/>
    <m/>
    <m/>
    <x v="2"/>
    <x v="1"/>
    <m/>
    <s v="NTP_fibrosis_noael_loael_bmd_bmdl.xlsx"/>
    <x v="2"/>
  </r>
  <r>
    <n v="198"/>
    <x v="1"/>
    <s v="fibrosis_combined_pods"/>
    <s v="7440-48-4"/>
    <m/>
    <s v="NTP"/>
    <m/>
    <s v="Cobalt"/>
    <s v="Cobalt"/>
    <x v="0"/>
    <s v="2 week"/>
    <x v="25"/>
    <s v="Lung"/>
    <x v="10"/>
    <x v="0"/>
    <s v="B6C3F1"/>
    <x v="1"/>
    <n v="10"/>
    <n v="20"/>
    <n v="2.2608299999999999"/>
    <n v="1.38439"/>
    <s v="mg/m3"/>
    <s v="Y"/>
    <x v="1"/>
    <s v="N"/>
    <m/>
    <m/>
    <n v="1384.39"/>
    <n v="10000"/>
    <s v=""/>
    <m/>
    <m/>
    <m/>
    <x v="2"/>
    <x v="1"/>
    <m/>
    <s v="NTP_fibrosis_noael_loael_bmd_bmdl.xlsx"/>
    <x v="2"/>
  </r>
  <r>
    <n v="199"/>
    <x v="1"/>
    <s v="fibrosis_combined_pods"/>
    <s v="7440-48-4"/>
    <m/>
    <s v="NTP"/>
    <m/>
    <s v="Cobalt"/>
    <s v="Cobalt"/>
    <x v="0"/>
    <s v="2 week"/>
    <x v="25"/>
    <s v="Lung"/>
    <x v="10"/>
    <x v="1"/>
    <s v="F 344/N"/>
    <x v="0"/>
    <n v="5"/>
    <n v="10"/>
    <s v="NA"/>
    <s v="NA"/>
    <s v="mg/m3"/>
    <s v="Y"/>
    <x v="1"/>
    <s v="N"/>
    <m/>
    <m/>
    <s v=""/>
    <n v="5000"/>
    <s v=""/>
    <m/>
    <m/>
    <m/>
    <x v="2"/>
    <x v="1"/>
    <m/>
    <s v="NTP_fibrosis_noael_loael_bmd_bmdl.xlsx"/>
    <x v="2"/>
  </r>
  <r>
    <n v="200"/>
    <x v="1"/>
    <s v="fibrosis_combined_pods"/>
    <s v="7440-48-4"/>
    <m/>
    <s v="NTP"/>
    <m/>
    <s v="Cobalt"/>
    <s v="Cobalt"/>
    <x v="0"/>
    <s v="2 week"/>
    <x v="25"/>
    <s v="Lung"/>
    <x v="10"/>
    <x v="1"/>
    <s v="F 344/N"/>
    <x v="1"/>
    <n v="5"/>
    <n v="10"/>
    <s v="NA"/>
    <s v="NA"/>
    <s v="mg/m3"/>
    <s v="Y"/>
    <x v="1"/>
    <s v="N"/>
    <m/>
    <m/>
    <s v=""/>
    <n v="5000"/>
    <s v=""/>
    <m/>
    <m/>
    <m/>
    <x v="2"/>
    <x v="1"/>
    <m/>
    <s v="NTP_fibrosis_noael_loael_bmd_bmdl.xlsx"/>
    <x v="2"/>
  </r>
  <r>
    <n v="201"/>
    <x v="0"/>
    <s v="fibrosis_noael_loael_20240812.xlsx"/>
    <s v="7440-48-4"/>
    <m/>
    <s v="NTP"/>
    <m/>
    <s v="Cobalt"/>
    <s v="Cobalt"/>
    <x v="0"/>
    <s v="3 month"/>
    <x v="24"/>
    <s v="Lung"/>
    <x v="10"/>
    <x v="0"/>
    <s v="B6C3F1"/>
    <x v="0"/>
    <n v="10"/>
    <s v="NA"/>
    <s v="NA"/>
    <s v="NA"/>
    <s v="mg/m3"/>
    <s v="N"/>
    <x v="0"/>
    <s v="N"/>
    <s v="N"/>
    <s v="Units conversion needed;"/>
    <s v=""/>
    <n v="10000"/>
    <s v=""/>
    <m/>
    <s v="band B"/>
    <m/>
    <x v="0"/>
    <x v="0"/>
    <m/>
    <s v="NTP_fibrosis_noael_loael_bmd_bmdl.xlsx"/>
    <x v="2"/>
  </r>
  <r>
    <n v="202"/>
    <x v="0"/>
    <s v="fibrosis_noael_loael_20240812.xlsx"/>
    <s v="7440-48-4"/>
    <m/>
    <s v="NTP"/>
    <m/>
    <s v="Cobalt"/>
    <s v="Cobalt"/>
    <x v="0"/>
    <s v="3 month"/>
    <x v="24"/>
    <s v="Lung"/>
    <x v="10"/>
    <x v="0"/>
    <s v="B6C3F1"/>
    <x v="1"/>
    <n v="10"/>
    <s v="NA"/>
    <s v="NA"/>
    <s v="NA"/>
    <s v="mg/m3"/>
    <s v="N"/>
    <x v="0"/>
    <s v="N"/>
    <s v="N"/>
    <s v="Units conversion needed;"/>
    <s v=""/>
    <n v="10000"/>
    <s v=""/>
    <m/>
    <s v="band B"/>
    <m/>
    <x v="0"/>
    <x v="0"/>
    <m/>
    <s v="NTP_fibrosis_noael_loael_bmd_bmdl.xlsx"/>
    <x v="2"/>
  </r>
  <r>
    <n v="203"/>
    <x v="0"/>
    <s v="fibrosis_noael_loael_20240812.xlsx"/>
    <s v="7440-48-4"/>
    <m/>
    <s v="NTP"/>
    <m/>
    <s v="Cobalt"/>
    <s v="Cobalt"/>
    <x v="0"/>
    <s v="3 month"/>
    <x v="24"/>
    <s v="Lung"/>
    <x v="10"/>
    <x v="1"/>
    <s v="F 344/N"/>
    <x v="0"/>
    <n v="5"/>
    <s v="NA"/>
    <s v="NA"/>
    <s v="NA"/>
    <s v="mg/m3"/>
    <s v="N"/>
    <x v="0"/>
    <s v="N"/>
    <s v="N"/>
    <s v="Units conversion needed;"/>
    <s v=""/>
    <n v="5000"/>
    <s v=""/>
    <m/>
    <s v="band B"/>
    <m/>
    <x v="0"/>
    <x v="0"/>
    <m/>
    <s v="NTP_fibrosis_noael_loael_bmd_bmdl.xlsx"/>
    <x v="2"/>
  </r>
  <r>
    <n v="204"/>
    <x v="0"/>
    <s v="fibrosis_noael_loael_20240812.xlsx"/>
    <s v="7440-48-4"/>
    <m/>
    <s v="NTP"/>
    <m/>
    <s v="Cobalt"/>
    <s v="Cobalt"/>
    <x v="0"/>
    <s v="3 month"/>
    <x v="24"/>
    <s v="Lung"/>
    <x v="10"/>
    <x v="1"/>
    <s v="F 344/N"/>
    <x v="1"/>
    <n v="5"/>
    <s v="NA"/>
    <s v="NA"/>
    <s v="NA"/>
    <s v="mg/m3"/>
    <s v="N"/>
    <x v="0"/>
    <s v="N"/>
    <s v="N"/>
    <s v="Units conversion needed;"/>
    <s v=""/>
    <n v="5000"/>
    <s v=""/>
    <m/>
    <s v="band B"/>
    <m/>
    <x v="0"/>
    <x v="0"/>
    <m/>
    <s v="NTP_fibrosis_noael_loael_bmd_bmdl.xlsx"/>
    <x v="2"/>
  </r>
  <r>
    <n v="205"/>
    <x v="0"/>
    <s v="fibrosis_noael_loael_20240812.xlsx"/>
    <s v="7440-48-4"/>
    <m/>
    <s v="NTP"/>
    <m/>
    <s v="Cobalt"/>
    <s v="Cobalt"/>
    <x v="0"/>
    <s v="2 year"/>
    <x v="23"/>
    <s v="Lung"/>
    <x v="10"/>
    <x v="0"/>
    <s v="B6C3F1"/>
    <x v="0"/>
    <n v="5"/>
    <s v="NA"/>
    <s v="NA"/>
    <s v="NA"/>
    <s v="mg/m3"/>
    <s v="N"/>
    <x v="0"/>
    <s v="N"/>
    <s v="N"/>
    <s v="Units conversion needed;"/>
    <s v=""/>
    <n v="5000"/>
    <s v=""/>
    <m/>
    <s v="band B"/>
    <m/>
    <x v="0"/>
    <x v="0"/>
    <m/>
    <s v="NTP_fibrosis_noael_loael_bmd_bmdl.xlsx"/>
    <x v="2"/>
  </r>
  <r>
    <n v="206"/>
    <x v="0"/>
    <s v="fibrosis_noael_loael_20240812.xlsx"/>
    <s v="7440-48-4"/>
    <m/>
    <s v="NTP"/>
    <m/>
    <s v="Cobalt"/>
    <s v="Cobalt"/>
    <x v="0"/>
    <s v="2 year"/>
    <x v="23"/>
    <s v="Lung"/>
    <x v="10"/>
    <x v="0"/>
    <s v="B6C3F1"/>
    <x v="1"/>
    <n v="5"/>
    <s v="NA"/>
    <s v="NA"/>
    <s v="NA"/>
    <s v="mg/m3"/>
    <s v="N"/>
    <x v="0"/>
    <s v="N"/>
    <s v="N"/>
    <s v="Units conversion needed;"/>
    <s v=""/>
    <n v="5000"/>
    <s v=""/>
    <m/>
    <s v="band B"/>
    <m/>
    <x v="0"/>
    <x v="0"/>
    <m/>
    <s v="NTP_fibrosis_noael_loael_bmd_bmdl.xlsx"/>
    <x v="2"/>
  </r>
  <r>
    <n v="207"/>
    <x v="0"/>
    <s v="fibrosis_combined_pods"/>
    <s v="7440-48-4"/>
    <m/>
    <s v="NTP"/>
    <m/>
    <s v="Cobalt"/>
    <s v="Cobalt"/>
    <x v="0"/>
    <s v="2 year"/>
    <x v="23"/>
    <s v="Lung"/>
    <x v="10"/>
    <x v="1"/>
    <s v="F344/N"/>
    <x v="0"/>
    <n v="5"/>
    <s v="NA"/>
    <s v="NA"/>
    <s v="NA"/>
    <s v="mg/m3"/>
    <s v="N"/>
    <x v="0"/>
    <s v="N"/>
    <m/>
    <m/>
    <s v=""/>
    <n v="5000"/>
    <s v=""/>
    <m/>
    <m/>
    <m/>
    <x v="0"/>
    <x v="0"/>
    <m/>
    <s v="NTP_fibrosis_noael_loael_bmd_bmdl.xlsx"/>
    <x v="2"/>
  </r>
  <r>
    <n v="208"/>
    <x v="0"/>
    <s v="fibrosis_noael_loael_20240812.xlsx"/>
    <s v="7440-48-4"/>
    <m/>
    <s v="NTP"/>
    <m/>
    <s v="Cobalt"/>
    <s v="Cobalt"/>
    <x v="0"/>
    <s v="2 year"/>
    <x v="23"/>
    <s v="Lung"/>
    <x v="10"/>
    <x v="1"/>
    <s v="F344/N"/>
    <x v="1"/>
    <n v="5"/>
    <s v="NA"/>
    <s v="NA"/>
    <s v="NA"/>
    <s v="mg/m3"/>
    <s v="N"/>
    <x v="0"/>
    <s v="N"/>
    <s v="N"/>
    <s v="Units conversion needed;"/>
    <s v=""/>
    <n v="5000"/>
    <s v=""/>
    <m/>
    <s v="band B"/>
    <m/>
    <x v="0"/>
    <x v="0"/>
    <m/>
    <s v="NTP_fibrosis_noael_loael_bmd_bmdl.xlsx"/>
    <x v="2"/>
  </r>
  <r>
    <n v="209"/>
    <x v="1"/>
    <s v="fibrosis_combined_pods"/>
    <s v="BLASTINGSAND"/>
    <m/>
    <s v="NTP"/>
    <m/>
    <s v="ABA:BS"/>
    <s v="Abrasive Blasting Agents: Blasting Sand"/>
    <x v="0"/>
    <s v="2 week"/>
    <x v="25"/>
    <s v="Lung"/>
    <x v="10"/>
    <x v="1"/>
    <s v="F344/N"/>
    <x v="1"/>
    <s v="NA"/>
    <s v="NA"/>
    <s v="NA"/>
    <s v="NA"/>
    <s v="mg/m3"/>
    <s v="Y"/>
    <x v="1"/>
    <s v="N"/>
    <m/>
    <m/>
    <s v=""/>
    <s v=""/>
    <s v=""/>
    <m/>
    <m/>
    <m/>
    <x v="7"/>
    <x v="1"/>
    <m/>
    <s v="NTP_fibrosis_noael_loael_bmd_bmdl.xlsx"/>
    <x v="2"/>
  </r>
  <r>
    <n v="210"/>
    <x v="0"/>
    <s v="fibrosis_combined_pods"/>
    <s v="BLASTINGSAND"/>
    <m/>
    <s v="NTP"/>
    <m/>
    <s v="ABA:BS"/>
    <s v="Abrasive Blasting Agents: Blasting Sand"/>
    <x v="0"/>
    <s v="39 week"/>
    <x v="19"/>
    <s v="Lung"/>
    <x v="10"/>
    <x v="1"/>
    <s v="HSD"/>
    <x v="1"/>
    <s v="NA"/>
    <n v="15"/>
    <n v="4.1954999999999999E-2"/>
    <s v="NA"/>
    <s v="mg/m3"/>
    <s v="N"/>
    <x v="0"/>
    <s v="Y"/>
    <m/>
    <m/>
    <s v=""/>
    <s v=""/>
    <n v="1500"/>
    <m/>
    <m/>
    <m/>
    <x v="1"/>
    <x v="0"/>
    <m/>
    <s v="NTP_fibrosis_noael_loael_bmd_bmdl.xlsx"/>
    <x v="2"/>
  </r>
  <r>
    <n v="211"/>
    <x v="1"/>
    <s v="fibrosis_combined_pods"/>
    <s v="COALSLAG"/>
    <m/>
    <s v="NTP"/>
    <m/>
    <s v="ABA:CS"/>
    <s v="Abrasive blasting agents (coal slag)"/>
    <x v="0"/>
    <s v="2 week"/>
    <x v="25"/>
    <s v="Lung"/>
    <x v="10"/>
    <x v="1"/>
    <s v="F 344/N"/>
    <x v="1"/>
    <s v="NA"/>
    <s v="NA"/>
    <s v="NA"/>
    <s v="NA"/>
    <s v="mg/m3"/>
    <s v="Y"/>
    <x v="1"/>
    <s v="N"/>
    <m/>
    <m/>
    <s v=""/>
    <s v=""/>
    <s v=""/>
    <m/>
    <m/>
    <m/>
    <x v="7"/>
    <x v="1"/>
    <m/>
    <s v="NTP_fibrosis_noael_loael_bmd_bmdl.xlsx"/>
    <x v="2"/>
  </r>
  <r>
    <n v="212"/>
    <x v="1"/>
    <s v="fibrosis_combined_pods"/>
    <s v="CRUSHEDGLASS"/>
    <m/>
    <s v="NTP"/>
    <m/>
    <s v="ABA:CG"/>
    <s v="Abrasive blasting agents (crushed glass)"/>
    <x v="0"/>
    <s v="2 week"/>
    <x v="25"/>
    <s v="Lung"/>
    <x v="10"/>
    <x v="1"/>
    <s v="F344/N"/>
    <x v="1"/>
    <s v="NA"/>
    <s v="NA"/>
    <s v="NA"/>
    <s v="NA"/>
    <s v="mg/m3"/>
    <s v="Y"/>
    <x v="1"/>
    <s v="N"/>
    <m/>
    <m/>
    <s v=""/>
    <s v=""/>
    <s v=""/>
    <m/>
    <m/>
    <m/>
    <x v="7"/>
    <x v="1"/>
    <m/>
    <s v="NTP_fibrosis_noael_loael_bmd_bmdl.xlsx"/>
    <x v="2"/>
  </r>
  <r>
    <n v="213"/>
    <x v="1"/>
    <s v="fibrosis_combined_pods"/>
    <s v="GARNET"/>
    <m/>
    <s v="NTP"/>
    <m/>
    <s v="ABA:G"/>
    <s v="Abrasive blasting agents (garnet)"/>
    <x v="0"/>
    <s v="2 week"/>
    <x v="25"/>
    <s v="Lung"/>
    <x v="10"/>
    <x v="1"/>
    <s v="F 344/N"/>
    <x v="1"/>
    <s v="NA"/>
    <s v="NA"/>
    <s v="NA"/>
    <s v="NA"/>
    <s v="mg/m3"/>
    <s v="Y"/>
    <x v="1"/>
    <s v="N"/>
    <m/>
    <m/>
    <s v=""/>
    <s v=""/>
    <s v=""/>
    <m/>
    <m/>
    <m/>
    <x v="7"/>
    <x v="1"/>
    <m/>
    <s v="NTP_fibrosis_noael_loael_bmd_bmdl.xlsx"/>
    <x v="2"/>
  </r>
  <r>
    <n v="214"/>
    <x v="0"/>
    <s v="fibrosis_combined_pods"/>
    <s v="HEMATITESPEC"/>
    <m/>
    <s v="NTP"/>
    <m/>
    <s v="ABA:SH"/>
    <s v="Abrasive Blasting Agents: Specular Hematite"/>
    <x v="0"/>
    <s v="39 week"/>
    <x v="19"/>
    <s v="Lung"/>
    <x v="10"/>
    <x v="1"/>
    <s v="HSD"/>
    <x v="1"/>
    <n v="15"/>
    <n v="30"/>
    <n v="14.2652"/>
    <n v="9.3435600000000001"/>
    <s v="mg/m3"/>
    <s v="N"/>
    <x v="0"/>
    <s v="N"/>
    <m/>
    <m/>
    <n v="9343.56"/>
    <n v="15000"/>
    <s v=""/>
    <m/>
    <m/>
    <m/>
    <x v="0"/>
    <x v="0"/>
    <m/>
    <s v="NTP_fibrosis_noael_loael_bmd_bmdl.xlsx"/>
    <x v="2"/>
  </r>
  <r>
    <n v="215"/>
    <x v="1"/>
    <s v="fibrosis_noael_loael_20240812.xlsx"/>
    <s v="L-MWNT-1020"/>
    <m/>
    <s v="NTP"/>
    <m/>
    <s v="CNT"/>
    <s v="1020 Long Multiwalled Carbon Nanotube"/>
    <x v="1"/>
    <s v="30 day"/>
    <x v="5"/>
    <s v="Lung"/>
    <x v="10"/>
    <x v="0"/>
    <s v="B6C3F1"/>
    <x v="0"/>
    <n v="10"/>
    <s v="NA"/>
    <s v="NA"/>
    <s v="NA"/>
    <s v="mg/m3"/>
    <s v="N"/>
    <x v="1"/>
    <s v="N"/>
    <s v="N"/>
    <s v="Divide NOAEL or BMDL by 3;Units conversion needed;"/>
    <s v=""/>
    <n v="3333.3333333333335"/>
    <s v=""/>
    <m/>
    <s v="band B"/>
    <m/>
    <x v="0"/>
    <x v="0"/>
    <m/>
    <s v="NTP_fibrosis_noael_loael_bmd_bmdl.xlsx"/>
    <x v="2"/>
  </r>
  <r>
    <n v="216"/>
    <x v="1"/>
    <s v="fibrosis_noael_loael_20240812.xlsx"/>
    <s v="L-MWNT-1020"/>
    <m/>
    <s v="NTP"/>
    <m/>
    <s v="CNT"/>
    <s v="1020 Long Multiwalled Carbon Nanotube"/>
    <x v="1"/>
    <s v="30 day"/>
    <x v="5"/>
    <s v="Lung"/>
    <x v="10"/>
    <x v="0"/>
    <s v="B6C3F1"/>
    <x v="1"/>
    <n v="10"/>
    <s v="NA"/>
    <s v="NA"/>
    <s v="NA"/>
    <s v="mg/m3"/>
    <s v="N"/>
    <x v="1"/>
    <s v="N"/>
    <s v="N"/>
    <s v="Divide NOAEL or BMDL by 3;Units conversion needed;"/>
    <s v=""/>
    <n v="3333.3333333333335"/>
    <s v=""/>
    <m/>
    <s v="band B"/>
    <m/>
    <x v="0"/>
    <x v="0"/>
    <m/>
    <s v="NTP_fibrosis_noael_loael_bmd_bmdl.xlsx"/>
    <x v="2"/>
  </r>
  <r>
    <n v="217"/>
    <x v="1"/>
    <s v="fibrosis_noael_loael_20240812.xlsx"/>
    <s v="L-MWNT-1020"/>
    <m/>
    <s v="NTP"/>
    <m/>
    <s v="CNT"/>
    <s v="1020 Long Multiwalled Carbon Nanotube"/>
    <x v="1"/>
    <s v="30 day"/>
    <x v="5"/>
    <s v="Lung"/>
    <x v="10"/>
    <x v="1"/>
    <s v="HSD"/>
    <x v="1"/>
    <n v="10"/>
    <s v="NA"/>
    <s v="NA"/>
    <s v="NA"/>
    <s v="mg/m3"/>
    <s v="N"/>
    <x v="1"/>
    <s v="N"/>
    <s v="N"/>
    <s v="Divide NOAEL or BMDL by 3;Units conversion needed;"/>
    <s v=""/>
    <n v="3333.3333333333335"/>
    <s v=""/>
    <m/>
    <s v="band B"/>
    <m/>
    <x v="0"/>
    <x v="0"/>
    <m/>
    <s v="NTP_fibrosis_noael_loael_bmd_bmdl.xlsx"/>
    <x v="2"/>
  </r>
  <r>
    <n v="218"/>
    <x v="1"/>
    <s v="fibrosis_noael_loael_20240812.xlsx"/>
    <s v="L-MWNT-1020"/>
    <m/>
    <s v="NTP"/>
    <m/>
    <s v="CNT"/>
    <s v="1020 Long Multiwalled Carbon Nanotube"/>
    <x v="1"/>
    <s v="30 day"/>
    <x v="5"/>
    <s v="Lung"/>
    <x v="10"/>
    <x v="1"/>
    <s v="HSD"/>
    <x v="0"/>
    <n v="10"/>
    <s v="NA"/>
    <s v="NA"/>
    <s v="NA"/>
    <s v="mg/m3"/>
    <s v="N"/>
    <x v="1"/>
    <s v="N"/>
    <s v="N"/>
    <s v="Divide NOAEL or BMDL by 3;Units conversion needed;"/>
    <s v=""/>
    <n v="3333.3333333333335"/>
    <s v=""/>
    <m/>
    <s v="band B"/>
    <m/>
    <x v="0"/>
    <x v="0"/>
    <m/>
    <s v="NTP_fibrosis_noael_loael_bmd_bmdl.xlsx"/>
    <x v="2"/>
  </r>
  <r>
    <n v="219"/>
    <x v="0"/>
    <s v="fibrosis_combined_pods"/>
    <s v="13983-17-0"/>
    <m/>
    <s v="NTP"/>
    <m/>
    <s v="WCS"/>
    <s v="Wollastonite calcium silicates"/>
    <x v="0"/>
    <s v="1 year"/>
    <x v="26"/>
    <s v="Lung"/>
    <x v="10"/>
    <x v="1"/>
    <s v="F 344/N"/>
    <x v="1"/>
    <n v="10"/>
    <s v="NA"/>
    <s v="NA"/>
    <s v="NA"/>
    <s v="mg/m3"/>
    <s v="N"/>
    <x v="0"/>
    <s v="N"/>
    <m/>
    <m/>
    <s v=""/>
    <n v="10000"/>
    <s v=""/>
    <m/>
    <m/>
    <m/>
    <x v="0"/>
    <x v="0"/>
    <m/>
    <s v="NTP_fibrosis_noael_loael_bmd_bmdl.xlsx"/>
    <x v="2"/>
  </r>
  <r>
    <n v="220"/>
    <x v="0"/>
    <s v="fibrosis_combined_pods"/>
    <s v="13983-17-0"/>
    <m/>
    <s v="NTP"/>
    <m/>
    <s v="WCS"/>
    <s v="Wollastonite calcium silicates"/>
    <x v="0"/>
    <s v="2 year"/>
    <x v="23"/>
    <s v="Lung"/>
    <x v="10"/>
    <x v="1"/>
    <s v="F 344/N"/>
    <x v="1"/>
    <n v="10"/>
    <s v="NA"/>
    <s v="NA"/>
    <s v="NA"/>
    <s v="mg/m3"/>
    <s v="N"/>
    <x v="0"/>
    <s v="N"/>
    <m/>
    <m/>
    <s v=""/>
    <n v="10000"/>
    <s v=""/>
    <m/>
    <m/>
    <m/>
    <x v="0"/>
    <x v="0"/>
    <m/>
    <s v="NTP_fibrosis_noael_loael_bmd_bmdl.xlsx"/>
    <x v="2"/>
  </r>
  <r>
    <n v="221"/>
    <x v="0"/>
    <s v="fibrosis_combined_pods"/>
    <s v="13983-17-0"/>
    <m/>
    <s v="NTP"/>
    <m/>
    <s v="WCS"/>
    <s v="Wollastonite calcium silicates"/>
    <x v="0"/>
    <s v="2 year"/>
    <x v="23"/>
    <s v="Lung"/>
    <x v="10"/>
    <x v="1"/>
    <s v="F 344/N"/>
    <x v="1"/>
    <s v="NA"/>
    <n v="10"/>
    <n v="-99"/>
    <n v="-99"/>
    <s v="mg/m3"/>
    <s v="N"/>
    <x v="0"/>
    <s v="Y"/>
    <m/>
    <m/>
    <s v=""/>
    <s v=""/>
    <n v="1000"/>
    <m/>
    <m/>
    <m/>
    <x v="1"/>
    <x v="0"/>
    <m/>
    <s v="asbestos; NTP_fibrosis_noael_loael_bmd_bmdl.xlsx"/>
    <x v="2"/>
  </r>
  <r>
    <n v="222"/>
    <x v="1"/>
    <s v="NTP_infl_noael_loael"/>
    <s v="10026-24-1"/>
    <m/>
    <s v="NTP"/>
    <m/>
    <s v="Cobalt"/>
    <s v="Cobalt sulfate heptahydrate"/>
    <x v="0"/>
    <s v="2 year"/>
    <x v="23"/>
    <s v="Lung"/>
    <x v="11"/>
    <x v="1"/>
    <s v="F 344/N"/>
    <x v="1"/>
    <m/>
    <n v="0.3"/>
    <n v="5.6230100000000002E-11"/>
    <m/>
    <s v="mg/m3"/>
    <s v="N"/>
    <x v="0"/>
    <m/>
    <m/>
    <m/>
    <s v="NA"/>
    <s v="NA"/>
    <n v="30"/>
    <m/>
    <m/>
    <m/>
    <x v="4"/>
    <x v="0"/>
    <m/>
    <m/>
    <x v="0"/>
  </r>
  <r>
    <n v="223"/>
    <x v="1"/>
    <s v="NTP_infl_noael_loael"/>
    <s v="22398-80-7"/>
    <m/>
    <s v="NTP"/>
    <m/>
    <s v="Indium"/>
    <s v="Indium phosphide"/>
    <x v="0"/>
    <s v="2 year"/>
    <x v="23"/>
    <s v="Lung"/>
    <x v="11"/>
    <x v="1"/>
    <s v="F 344/N"/>
    <x v="0"/>
    <m/>
    <n v="0.03"/>
    <n v="1.6672900000000001E-4"/>
    <n v="3.8261399999999999E-5"/>
    <s v="mg/m3"/>
    <s v="N"/>
    <x v="0"/>
    <m/>
    <m/>
    <m/>
    <n v="3.8261400000000001E-2"/>
    <s v="NA"/>
    <n v="3"/>
    <m/>
    <m/>
    <m/>
    <x v="4"/>
    <x v="0"/>
    <m/>
    <m/>
    <x v="0"/>
  </r>
  <r>
    <n v="224"/>
    <x v="1"/>
    <s v="NTP_infl_noael_loael"/>
    <s v="1303-00-0"/>
    <m/>
    <s v="NTP"/>
    <m/>
    <s v="Gallium"/>
    <s v="Gallium arsenide"/>
    <x v="0"/>
    <s v="2 year"/>
    <x v="23"/>
    <s v="Lung"/>
    <x v="11"/>
    <x v="1"/>
    <s v="F 344/N"/>
    <x v="0"/>
    <m/>
    <n v="0.01"/>
    <n v="1.90185E-4"/>
    <n v="7.6456899999999996E-5"/>
    <s v="mg/m3"/>
    <s v="N"/>
    <x v="0"/>
    <m/>
    <m/>
    <m/>
    <n v="7.6456899999999994E-2"/>
    <s v="NA"/>
    <n v="1"/>
    <m/>
    <m/>
    <m/>
    <x v="4"/>
    <x v="0"/>
    <m/>
    <m/>
    <x v="0"/>
  </r>
  <r>
    <n v="225"/>
    <x v="1"/>
    <s v="NTP_infl_noael_loael"/>
    <s v="22398-80-7"/>
    <m/>
    <s v="NTP"/>
    <m/>
    <s v="Indium"/>
    <s v="Indium phosphide"/>
    <x v="0"/>
    <s v="2 year"/>
    <x v="23"/>
    <s v="Lung"/>
    <x v="11"/>
    <x v="1"/>
    <s v="F 344/N"/>
    <x v="1"/>
    <m/>
    <n v="0.03"/>
    <n v="1.9249100000000001E-4"/>
    <n v="3.1486799999999999E-9"/>
    <s v="mg/m3"/>
    <s v="N"/>
    <x v="0"/>
    <m/>
    <m/>
    <m/>
    <n v="3.1486799999999999E-6"/>
    <s v="NA"/>
    <n v="3"/>
    <m/>
    <m/>
    <m/>
    <x v="4"/>
    <x v="0"/>
    <m/>
    <m/>
    <x v="0"/>
  </r>
  <r>
    <n v="226"/>
    <x v="0"/>
    <s v="NTP_infl_noael_loael"/>
    <s v="22398-80-7"/>
    <m/>
    <s v="NTP"/>
    <m/>
    <s v="Indium"/>
    <s v="Indium phosphide"/>
    <x v="0"/>
    <s v="3 month"/>
    <x v="24"/>
    <s v="Lung"/>
    <x v="11"/>
    <x v="1"/>
    <s v="F 344/N"/>
    <x v="1"/>
    <m/>
    <n v="1"/>
    <n v="1.9372399999999899E-4"/>
    <n v="4.5750800000000002E-7"/>
    <s v="mg/m3"/>
    <s v="N"/>
    <x v="0"/>
    <m/>
    <m/>
    <m/>
    <n v="4.5750800000000002E-4"/>
    <s v="NA"/>
    <n v="100"/>
    <m/>
    <m/>
    <m/>
    <x v="4"/>
    <x v="0"/>
    <m/>
    <m/>
    <x v="0"/>
  </r>
  <r>
    <n v="227"/>
    <x v="0"/>
    <s v="NTP_infl_noael_loael"/>
    <s v="22398-80-7"/>
    <m/>
    <s v="NTP"/>
    <m/>
    <s v="Indium"/>
    <s v="Indium phosphide"/>
    <x v="0"/>
    <s v="3 month"/>
    <x v="24"/>
    <s v="Lung"/>
    <x v="11"/>
    <x v="1"/>
    <s v="F 344/N"/>
    <x v="0"/>
    <m/>
    <n v="1"/>
    <n v="2.8990100000000002E-4"/>
    <n v="5.2946999999999999E-7"/>
    <s v="mg/m3"/>
    <s v="N"/>
    <x v="0"/>
    <m/>
    <m/>
    <m/>
    <n v="5.2946999999999998E-4"/>
    <s v="NA"/>
    <n v="100"/>
    <m/>
    <m/>
    <m/>
    <x v="4"/>
    <x v="0"/>
    <m/>
    <m/>
    <x v="0"/>
  </r>
  <r>
    <n v="228"/>
    <x v="1"/>
    <s v="NTP_infl_noael_loael"/>
    <s v="1303-00-0"/>
    <m/>
    <s v="NTP"/>
    <m/>
    <s v="Gallium"/>
    <s v="Gallium arsenide"/>
    <x v="0"/>
    <s v="2 year"/>
    <x v="23"/>
    <s v="Lung"/>
    <x v="11"/>
    <x v="1"/>
    <s v="F 344/N"/>
    <x v="1"/>
    <m/>
    <n v="0.01"/>
    <n v="5.5185399999999898E-4"/>
    <n v="4.0349100000000002E-4"/>
    <s v="mg/m3"/>
    <s v="N"/>
    <x v="0"/>
    <m/>
    <m/>
    <m/>
    <n v="0.40349100000000004"/>
    <s v="NA"/>
    <n v="1"/>
    <m/>
    <m/>
    <m/>
    <x v="4"/>
    <x v="0"/>
    <m/>
    <m/>
    <x v="0"/>
  </r>
  <r>
    <n v="229"/>
    <x v="0"/>
    <s v="NTP_infl_noael_loael"/>
    <s v="22398-80-7"/>
    <m/>
    <s v="NTP"/>
    <m/>
    <s v="Indium"/>
    <s v="Indium phosphide"/>
    <x v="0"/>
    <s v="3 month"/>
    <x v="24"/>
    <s v="Lung"/>
    <x v="11"/>
    <x v="0"/>
    <s v="B6C3F1"/>
    <x v="0"/>
    <m/>
    <n v="1"/>
    <n v="8.5297900000000002E-4"/>
    <n v="2.6008900000000002E-4"/>
    <s v="mg/m3"/>
    <s v="N"/>
    <x v="0"/>
    <m/>
    <m/>
    <m/>
    <n v="0.26008900000000001"/>
    <s v="NA"/>
    <n v="100"/>
    <m/>
    <m/>
    <m/>
    <x v="4"/>
    <x v="0"/>
    <m/>
    <m/>
    <x v="0"/>
  </r>
  <r>
    <n v="230"/>
    <x v="0"/>
    <s v="NTP_infl_noael_loael"/>
    <s v="7440-48-4"/>
    <m/>
    <s v="NTP"/>
    <m/>
    <s v="Cobalt"/>
    <s v="Cobalt"/>
    <x v="0"/>
    <s v="3 month"/>
    <x v="24"/>
    <s v="Lung"/>
    <x v="11"/>
    <x v="1"/>
    <s v="F 344/N"/>
    <x v="1"/>
    <m/>
    <n v="0.625"/>
    <n v="1.6487699999999899E-3"/>
    <n v="8.6166600000000006E-6"/>
    <s v="mg/m3"/>
    <s v="N"/>
    <x v="0"/>
    <m/>
    <m/>
    <m/>
    <n v="8.6166599999999999E-3"/>
    <s v="NA"/>
    <n v="62.5"/>
    <m/>
    <m/>
    <m/>
    <x v="4"/>
    <x v="0"/>
    <m/>
    <m/>
    <x v="0"/>
  </r>
  <r>
    <n v="231"/>
    <x v="1"/>
    <s v="NTP_infl_noael_loael"/>
    <s v="10026-24-1"/>
    <m/>
    <s v="NTP"/>
    <m/>
    <s v="Cobalt"/>
    <s v="Cobalt sulfate heptahydrate"/>
    <x v="0"/>
    <s v="2 year"/>
    <x v="23"/>
    <s v="Lung"/>
    <x v="11"/>
    <x v="1"/>
    <s v="F 344/N"/>
    <x v="0"/>
    <m/>
    <n v="0.3"/>
    <n v="2.3062E-3"/>
    <n v="7.2081800000000002E-4"/>
    <s v="mg/m3"/>
    <s v="N"/>
    <x v="0"/>
    <m/>
    <m/>
    <m/>
    <n v="0.72081800000000007"/>
    <s v="NA"/>
    <n v="30"/>
    <m/>
    <m/>
    <m/>
    <x v="4"/>
    <x v="0"/>
    <m/>
    <m/>
    <x v="0"/>
  </r>
  <r>
    <n v="232"/>
    <x v="1"/>
    <s v="NTP_infl_noael_loael"/>
    <s v="7440-48-4"/>
    <m/>
    <s v="NTP"/>
    <m/>
    <s v="Cobalt"/>
    <s v="Cobalt"/>
    <x v="0"/>
    <s v="2 year"/>
    <x v="23"/>
    <s v="Lung"/>
    <x v="11"/>
    <x v="1"/>
    <s v="F344/N Tac"/>
    <x v="0"/>
    <m/>
    <n v="1.25"/>
    <n v="3.9476900000000002E-3"/>
    <n v="8.4923E-6"/>
    <s v="mg/m3"/>
    <s v="N"/>
    <x v="0"/>
    <m/>
    <m/>
    <m/>
    <n v="8.4922999999999995E-3"/>
    <s v="NA"/>
    <n v="125"/>
    <m/>
    <m/>
    <m/>
    <x v="4"/>
    <x v="0"/>
    <m/>
    <m/>
    <x v="0"/>
  </r>
  <r>
    <n v="233"/>
    <x v="1"/>
    <s v="NTP_infl_noael_loael"/>
    <s v="7440-48-4"/>
    <m/>
    <s v="NTP"/>
    <m/>
    <s v="Cobalt"/>
    <s v="Cobalt"/>
    <x v="0"/>
    <s v="2 year"/>
    <x v="23"/>
    <s v="Lung"/>
    <x v="11"/>
    <x v="1"/>
    <s v="F344/N Tac"/>
    <x v="1"/>
    <m/>
    <n v="1.25"/>
    <n v="3.9581E-3"/>
    <n v="9.2373200000000002E-6"/>
    <s v="mg/m3"/>
    <s v="N"/>
    <x v="0"/>
    <m/>
    <m/>
    <m/>
    <n v="9.2373200000000003E-3"/>
    <s v="NA"/>
    <n v="125"/>
    <m/>
    <m/>
    <m/>
    <x v="4"/>
    <x v="0"/>
    <m/>
    <m/>
    <x v="0"/>
  </r>
  <r>
    <n v="234"/>
    <x v="0"/>
    <s v="NTP_infl_noael_loael"/>
    <s v="7440-48-4"/>
    <m/>
    <s v="NTP"/>
    <m/>
    <s v="Cobalt"/>
    <s v="Cobalt"/>
    <x v="0"/>
    <s v="3 month"/>
    <x v="24"/>
    <s v="Lung"/>
    <x v="11"/>
    <x v="1"/>
    <s v="F 344/N"/>
    <x v="0"/>
    <m/>
    <n v="0.625"/>
    <n v="6.2520400000000004E-3"/>
    <n v="6.0286000000000002E-6"/>
    <s v="mg/m3"/>
    <s v="N"/>
    <x v="0"/>
    <m/>
    <m/>
    <m/>
    <n v="6.0286000000000003E-3"/>
    <s v="NA"/>
    <n v="62.5"/>
    <m/>
    <m/>
    <m/>
    <x v="4"/>
    <x v="0"/>
    <m/>
    <m/>
    <x v="0"/>
  </r>
  <r>
    <n v="235"/>
    <x v="1"/>
    <s v="NTP_infl_noael_loael"/>
    <s v="1313-99-1"/>
    <m/>
    <s v="NTP"/>
    <s v="Y"/>
    <s v="Nickel"/>
    <s v="Nickel (II) oxide"/>
    <x v="0"/>
    <s v="2 year"/>
    <x v="23"/>
    <s v="Lung"/>
    <x v="11"/>
    <x v="1"/>
    <s v="F 344/N"/>
    <x v="1"/>
    <m/>
    <n v="0.62"/>
    <n v="7.8786299999999906E-3"/>
    <m/>
    <s v="mg/m3"/>
    <s v="N"/>
    <x v="0"/>
    <m/>
    <m/>
    <m/>
    <s v="NA"/>
    <s v="NA"/>
    <n v="62"/>
    <m/>
    <m/>
    <m/>
    <x v="3"/>
    <x v="0"/>
    <m/>
    <m/>
    <x v="0"/>
  </r>
  <r>
    <n v="236"/>
    <x v="0"/>
    <s v="NTP_infl_noael_loael"/>
    <s v="22398-80-7"/>
    <m/>
    <s v="NTP"/>
    <m/>
    <s v="Indium"/>
    <s v="Indium phosphide"/>
    <x v="0"/>
    <s v="3 month"/>
    <x v="24"/>
    <s v="Lung"/>
    <x v="11"/>
    <x v="0"/>
    <s v="B6C3F1"/>
    <x v="1"/>
    <m/>
    <n v="1"/>
    <n v="1.01692999999999E-2"/>
    <n v="1.8431000000000001E-3"/>
    <s v="mg/m3"/>
    <s v="N"/>
    <x v="0"/>
    <m/>
    <m/>
    <m/>
    <n v="1.8431000000000002"/>
    <s v="NA"/>
    <n v="100"/>
    <m/>
    <m/>
    <m/>
    <x v="4"/>
    <x v="0"/>
    <m/>
    <m/>
    <x v="0"/>
  </r>
  <r>
    <n v="237"/>
    <x v="1"/>
    <s v="NTP_infl_noael_loael"/>
    <s v="12035-72-2"/>
    <m/>
    <s v="NTP"/>
    <m/>
    <s v="Nickel"/>
    <s v="Nickel subsulfide"/>
    <x v="0"/>
    <s v="2 year"/>
    <x v="23"/>
    <s v="Lung"/>
    <x v="11"/>
    <x v="0"/>
    <s v="B6C3F1"/>
    <x v="1"/>
    <m/>
    <n v="0.6"/>
    <n v="1.06351999999999E-2"/>
    <n v="6.1741799999999996E-3"/>
    <s v="mg/m3"/>
    <s v="N"/>
    <x v="0"/>
    <m/>
    <m/>
    <m/>
    <n v="6.1741799999999998"/>
    <s v="NA"/>
    <n v="60"/>
    <m/>
    <m/>
    <m/>
    <x v="4"/>
    <x v="0"/>
    <m/>
    <m/>
    <x v="0"/>
  </r>
  <r>
    <n v="238"/>
    <x v="1"/>
    <s v="NTP_infl_noael_loael"/>
    <s v="1309-64-4"/>
    <m/>
    <s v="NTP"/>
    <m/>
    <s v="Antimony"/>
    <s v="Antimony trioxide"/>
    <x v="0"/>
    <s v="2 year"/>
    <x v="23"/>
    <s v="Lung"/>
    <x v="11"/>
    <x v="0"/>
    <s v="B6C3F1"/>
    <x v="0"/>
    <m/>
    <n v="3"/>
    <n v="1.8288100000000002E-2"/>
    <m/>
    <s v="mg/m3"/>
    <s v="N"/>
    <x v="0"/>
    <m/>
    <m/>
    <m/>
    <s v="NA"/>
    <s v="NA"/>
    <n v="300"/>
    <m/>
    <m/>
    <m/>
    <x v="3"/>
    <x v="0"/>
    <m/>
    <m/>
    <x v="0"/>
  </r>
  <r>
    <n v="239"/>
    <x v="1"/>
    <s v="NTP_infl_noael_loael"/>
    <s v="1309-64-4"/>
    <m/>
    <s v="NTP"/>
    <m/>
    <s v="Antimony"/>
    <s v="Antimony trioxide"/>
    <x v="0"/>
    <s v="2 year"/>
    <x v="23"/>
    <s v="Lung"/>
    <x v="11"/>
    <x v="1"/>
    <s v="Wistar Han"/>
    <x v="1"/>
    <m/>
    <n v="3"/>
    <n v="2.7424799999999899E-2"/>
    <m/>
    <s v="mg/m3"/>
    <s v="N"/>
    <x v="0"/>
    <m/>
    <m/>
    <m/>
    <s v="NA"/>
    <s v="NA"/>
    <n v="300"/>
    <m/>
    <m/>
    <m/>
    <x v="3"/>
    <x v="0"/>
    <m/>
    <m/>
    <x v="0"/>
  </r>
  <r>
    <n v="240"/>
    <x v="1"/>
    <s v="NTP_infl_noael_loael"/>
    <s v="1309-64-4"/>
    <m/>
    <s v="NTP"/>
    <m/>
    <s v="Antimony"/>
    <s v="Antimony trioxide"/>
    <x v="0"/>
    <s v="2 year"/>
    <x v="23"/>
    <s v="Lung"/>
    <x v="11"/>
    <x v="1"/>
    <s v="Wistar Han"/>
    <x v="0"/>
    <m/>
    <n v="3"/>
    <n v="3.21848E-2"/>
    <m/>
    <s v="mg/m3"/>
    <s v="N"/>
    <x v="0"/>
    <m/>
    <m/>
    <m/>
    <s v="NA"/>
    <s v="NA"/>
    <n v="300"/>
    <m/>
    <m/>
    <m/>
    <x v="3"/>
    <x v="0"/>
    <m/>
    <m/>
    <x v="0"/>
  </r>
  <r>
    <n v="241"/>
    <x v="1"/>
    <s v="NTP_infl_noael_loael"/>
    <s v="1314-62-1"/>
    <m/>
    <s v="NTP"/>
    <m/>
    <s v="Vanadium"/>
    <s v="Vanadium pentoxide"/>
    <x v="0"/>
    <s v="2 year"/>
    <x v="23"/>
    <s v="Lung"/>
    <x v="11"/>
    <x v="0"/>
    <s v="B6C3F1"/>
    <x v="1"/>
    <m/>
    <n v="1"/>
    <n v="3.3184499999999902E-2"/>
    <n v="1.98511E-2"/>
    <s v="mg/m3"/>
    <s v="N"/>
    <x v="0"/>
    <m/>
    <m/>
    <m/>
    <n v="19.851099999999999"/>
    <s v="NA"/>
    <n v="100"/>
    <m/>
    <m/>
    <m/>
    <x v="4"/>
    <x v="0"/>
    <m/>
    <m/>
    <x v="0"/>
  </r>
  <r>
    <n v="242"/>
    <x v="1"/>
    <s v="NTP_infl_noael_loael"/>
    <s v="12035-72-2"/>
    <m/>
    <s v="NTP"/>
    <m/>
    <s v="Nickel"/>
    <s v="Nickel subsulfide"/>
    <x v="0"/>
    <s v="2 year"/>
    <x v="23"/>
    <s v="Lung"/>
    <x v="11"/>
    <x v="0"/>
    <s v="B6C3F1"/>
    <x v="0"/>
    <m/>
    <n v="0.6"/>
    <n v="4.21611E-2"/>
    <n v="3.4030600000000001E-2"/>
    <s v="mg/m3"/>
    <s v="N"/>
    <x v="0"/>
    <m/>
    <m/>
    <m/>
    <n v="34.0306"/>
    <s v="NA"/>
    <n v="60"/>
    <m/>
    <m/>
    <m/>
    <x v="3"/>
    <x v="0"/>
    <m/>
    <m/>
    <x v="0"/>
  </r>
  <r>
    <n v="243"/>
    <x v="1"/>
    <s v="NTP_infl_noael_loael"/>
    <s v="BLASTINGSAND"/>
    <m/>
    <s v="NTP"/>
    <m/>
    <s v="ABA:BS"/>
    <s v="Abrasive Blasting Agents: Blasting Sand"/>
    <x v="0"/>
    <s v="39 week"/>
    <x v="19"/>
    <s v="Lung"/>
    <x v="11"/>
    <x v="1"/>
    <s v="HSD"/>
    <x v="1"/>
    <m/>
    <n v="15"/>
    <n v="9.6656500000000006E-2"/>
    <m/>
    <s v="mg/m3"/>
    <s v="N"/>
    <x v="0"/>
    <m/>
    <m/>
    <m/>
    <s v="NA"/>
    <s v="NA"/>
    <n v="1500"/>
    <m/>
    <m/>
    <m/>
    <x v="1"/>
    <x v="0"/>
    <m/>
    <m/>
    <x v="0"/>
  </r>
  <r>
    <n v="244"/>
    <x v="1"/>
    <s v="NTP_infl_noael_loael"/>
    <s v="1313-99-1"/>
    <m/>
    <s v="NTP"/>
    <s v="Y"/>
    <s v="Nickel"/>
    <s v="Nickel (II) oxide"/>
    <x v="0"/>
    <s v="2 year"/>
    <x v="23"/>
    <s v="Lung"/>
    <x v="11"/>
    <x v="0"/>
    <s v="B6C3F1"/>
    <x v="0"/>
    <m/>
    <n v="1.25"/>
    <n v="0.100381"/>
    <n v="7.0837700000000003E-2"/>
    <s v="mg/m3"/>
    <s v="N"/>
    <x v="0"/>
    <m/>
    <m/>
    <m/>
    <n v="70.837699999999998"/>
    <s v="NA"/>
    <n v="125"/>
    <m/>
    <m/>
    <m/>
    <x v="3"/>
    <x v="0"/>
    <m/>
    <m/>
    <x v="0"/>
  </r>
  <r>
    <n v="245"/>
    <x v="0"/>
    <s v="NTP_infl_noael_loael"/>
    <s v="L-MWNT-1020"/>
    <m/>
    <s v="NTP"/>
    <m/>
    <s v="CNT"/>
    <s v="1020 Long Multiwalled Carbon Nanotube"/>
    <x v="1"/>
    <s v="30 day"/>
    <x v="5"/>
    <s v="Lung"/>
    <x v="11"/>
    <x v="1"/>
    <s v="HSD"/>
    <x v="0"/>
    <n v="0.3"/>
    <n v="1"/>
    <n v="0.27642800000000001"/>
    <n v="0.19084999999999999"/>
    <s v="mg/m3"/>
    <s v="N"/>
    <x v="1"/>
    <m/>
    <m/>
    <m/>
    <n v="63.616666666666667"/>
    <n v="99.999999999999986"/>
    <n v="33.333333333333336"/>
    <m/>
    <m/>
    <m/>
    <x v="3"/>
    <x v="0"/>
    <m/>
    <m/>
    <x v="0"/>
  </r>
  <r>
    <n v="246"/>
    <x v="1"/>
    <s v="NTP_infl_noael_loael"/>
    <s v="10101-97-0"/>
    <m/>
    <s v="NTP"/>
    <m/>
    <s v="Nickel"/>
    <s v="Nickel sulfate hexahydrate"/>
    <x v="0"/>
    <s v="2 year"/>
    <x v="23"/>
    <s v="Lung"/>
    <x v="11"/>
    <x v="0"/>
    <s v="B6C3F1"/>
    <x v="0"/>
    <m/>
    <n v="0.25"/>
    <n v="0.30990200000000001"/>
    <n v="0.26694600000000002"/>
    <s v="mg/m3"/>
    <s v="N"/>
    <x v="0"/>
    <m/>
    <m/>
    <m/>
    <n v="266.94600000000003"/>
    <s v="NA"/>
    <n v="25"/>
    <m/>
    <m/>
    <m/>
    <x v="3"/>
    <x v="0"/>
    <m/>
    <m/>
    <x v="0"/>
  </r>
  <r>
    <n v="247"/>
    <x v="1"/>
    <s v="NTP_infl_noael_loael"/>
    <s v="1303-00-0"/>
    <m/>
    <s v="NTP"/>
    <m/>
    <s v="Gallium"/>
    <s v="Gallium arsenide"/>
    <x v="0"/>
    <s v="2 year"/>
    <x v="23"/>
    <s v="Lung"/>
    <x v="11"/>
    <x v="0"/>
    <s v="B6C3F1"/>
    <x v="0"/>
    <n v="0.1"/>
    <n v="0.5"/>
    <n v="0.31356099999999898"/>
    <n v="0.24712000000000001"/>
    <s v="mg/m3"/>
    <s v="N"/>
    <x v="0"/>
    <m/>
    <m/>
    <m/>
    <n v="247.12"/>
    <n v="100"/>
    <n v="50"/>
    <m/>
    <m/>
    <m/>
    <x v="3"/>
    <x v="0"/>
    <m/>
    <m/>
    <x v="0"/>
  </r>
  <r>
    <n v="248"/>
    <x v="1"/>
    <s v="NTP_infl_noael_loael"/>
    <s v="1313-99-1"/>
    <m/>
    <s v="NTP"/>
    <s v="Y"/>
    <s v="Nickel"/>
    <s v="Nickel (II) oxide"/>
    <x v="0"/>
    <s v="2 year"/>
    <x v="23"/>
    <s v="Lung"/>
    <x v="11"/>
    <x v="0"/>
    <s v="B6C3F1"/>
    <x v="1"/>
    <m/>
    <n v="1.25"/>
    <n v="0.345575999999999"/>
    <n v="0.29385899999999998"/>
    <s v="mg/m3"/>
    <s v="N"/>
    <x v="0"/>
    <m/>
    <m/>
    <m/>
    <n v="293.85899999999998"/>
    <s v="NA"/>
    <n v="125"/>
    <m/>
    <m/>
    <m/>
    <x v="3"/>
    <x v="0"/>
    <m/>
    <m/>
    <x v="0"/>
  </r>
  <r>
    <n v="249"/>
    <x v="1"/>
    <s v="NTP_infl_noael_loael"/>
    <s v="1303-00-0"/>
    <m/>
    <s v="NTP"/>
    <m/>
    <s v="Gallium"/>
    <s v="Gallium arsenide"/>
    <x v="0"/>
    <s v="2 year"/>
    <x v="23"/>
    <s v="Lung"/>
    <x v="11"/>
    <x v="0"/>
    <s v="B6C3F1"/>
    <x v="1"/>
    <n v="0.1"/>
    <n v="0.5"/>
    <n v="0.365734"/>
    <n v="0.30688700000000002"/>
    <s v="mg/m3"/>
    <s v="N"/>
    <x v="0"/>
    <m/>
    <m/>
    <m/>
    <n v="306.887"/>
    <n v="100"/>
    <n v="50"/>
    <m/>
    <m/>
    <m/>
    <x v="3"/>
    <x v="0"/>
    <m/>
    <m/>
    <x v="0"/>
  </r>
  <r>
    <n v="250"/>
    <x v="1"/>
    <s v="NTP_infl_noael_loael"/>
    <s v="1314-62-1"/>
    <m/>
    <s v="NTP"/>
    <m/>
    <s v="Vanadium"/>
    <s v="Vanadium pentoxide"/>
    <x v="0"/>
    <s v="2 year"/>
    <x v="23"/>
    <s v="Lung"/>
    <x v="11"/>
    <x v="1"/>
    <s v="F 344/N"/>
    <x v="1"/>
    <n v="0.5"/>
    <n v="1"/>
    <n v="0.40507500000000002"/>
    <n v="0.34647699999999998"/>
    <s v="mg/m3"/>
    <s v="N"/>
    <x v="0"/>
    <m/>
    <m/>
    <m/>
    <n v="346.47699999999998"/>
    <n v="500"/>
    <n v="100"/>
    <m/>
    <m/>
    <m/>
    <x v="1"/>
    <x v="0"/>
    <m/>
    <m/>
    <x v="0"/>
  </r>
  <r>
    <n v="251"/>
    <x v="0"/>
    <s v="NTP_infl_noael_loael"/>
    <s v="L-MWNT-1020"/>
    <m/>
    <s v="NTP"/>
    <m/>
    <s v="CNT"/>
    <s v="1020 Long Multiwalled Carbon Nanotube"/>
    <x v="1"/>
    <s v="30 day"/>
    <x v="5"/>
    <s v="Lung"/>
    <x v="11"/>
    <x v="1"/>
    <s v="HSD"/>
    <x v="1"/>
    <n v="0.3"/>
    <n v="1"/>
    <n v="0.446828"/>
    <n v="0.24806300000000001"/>
    <s v="mg/m3"/>
    <s v="N"/>
    <x v="1"/>
    <m/>
    <m/>
    <m/>
    <n v="82.687666666666672"/>
    <n v="99.999999999999986"/>
    <n v="33.333333333333336"/>
    <m/>
    <m/>
    <m/>
    <x v="3"/>
    <x v="0"/>
    <m/>
    <m/>
    <x v="0"/>
  </r>
  <r>
    <n v="252"/>
    <x v="1"/>
    <s v="NTP_infl_noael_loael"/>
    <s v="1313-99-1"/>
    <m/>
    <s v="NTP"/>
    <s v="Y"/>
    <s v="Nickel"/>
    <s v="Nickel (II) oxide"/>
    <x v="0"/>
    <s v="2 year"/>
    <x v="23"/>
    <s v="Lung"/>
    <x v="11"/>
    <x v="1"/>
    <s v="F 344/N"/>
    <x v="0"/>
    <m/>
    <n v="0.62"/>
    <n v="0.464808"/>
    <n v="3.9022900000000002E-4"/>
    <s v="mg/m3"/>
    <s v="N"/>
    <x v="0"/>
    <m/>
    <m/>
    <m/>
    <n v="0.39022900000000005"/>
    <s v="NA"/>
    <n v="62"/>
    <m/>
    <m/>
    <m/>
    <x v="4"/>
    <x v="0"/>
    <m/>
    <m/>
    <x v="0"/>
  </r>
  <r>
    <n v="253"/>
    <x v="1"/>
    <s v="NTP_infl_noael_loael"/>
    <s v="10101-97-0"/>
    <m/>
    <s v="NTP"/>
    <m/>
    <s v="Nickel"/>
    <s v="Nickel sulfate hexahydrate"/>
    <x v="0"/>
    <s v="2 year"/>
    <x v="23"/>
    <s v="Lung"/>
    <x v="11"/>
    <x v="0"/>
    <s v="B6C3F1"/>
    <x v="1"/>
    <n v="0.5"/>
    <n v="1"/>
    <n v="0.47326699999999899"/>
    <n v="0.40687800000000002"/>
    <s v="mg/m3"/>
    <s v="N"/>
    <x v="0"/>
    <m/>
    <m/>
    <m/>
    <n v="406.87800000000004"/>
    <n v="500"/>
    <n v="100"/>
    <m/>
    <m/>
    <m/>
    <x v="1"/>
    <x v="0"/>
    <m/>
    <m/>
    <x v="0"/>
  </r>
  <r>
    <n v="254"/>
    <x v="1"/>
    <s v="NTP_infl_noael_loael"/>
    <s v="1309-64-4"/>
    <m/>
    <s v="NTP"/>
    <m/>
    <s v="Antimony"/>
    <s v="Antimony trioxide"/>
    <x v="0"/>
    <s v="2 year"/>
    <x v="23"/>
    <s v="Lung"/>
    <x v="11"/>
    <x v="0"/>
    <s v="B6C3F1"/>
    <x v="1"/>
    <m/>
    <n v="3"/>
    <n v="0.49371399999999899"/>
    <n v="0.31303599999999998"/>
    <s v="mg/m3"/>
    <s v="N"/>
    <x v="0"/>
    <m/>
    <m/>
    <m/>
    <n v="313.036"/>
    <s v="NA"/>
    <n v="300"/>
    <m/>
    <m/>
    <m/>
    <x v="1"/>
    <x v="0"/>
    <m/>
    <m/>
    <x v="0"/>
  </r>
  <r>
    <n v="255"/>
    <x v="1"/>
    <s v="NTP_infl_noael_loael"/>
    <s v="14807-96-6"/>
    <m/>
    <s v="NTP"/>
    <m/>
    <s v="Talc"/>
    <s v="Talc"/>
    <x v="0"/>
    <s v="2 year"/>
    <x v="23"/>
    <s v="Lung"/>
    <x v="11"/>
    <x v="0"/>
    <s v="B6C3F1"/>
    <x v="0"/>
    <m/>
    <n v="6"/>
    <n v="0.51558899999999896"/>
    <n v="0.348026"/>
    <s v="mg/m3"/>
    <s v="N"/>
    <x v="0"/>
    <m/>
    <m/>
    <m/>
    <n v="348.02600000000001"/>
    <s v="NA"/>
    <n v="600"/>
    <m/>
    <m/>
    <m/>
    <x v="1"/>
    <x v="0"/>
    <m/>
    <m/>
    <x v="0"/>
  </r>
  <r>
    <n v="256"/>
    <x v="1"/>
    <s v="NTP_infl_noael_loael"/>
    <s v="14807-96-6"/>
    <m/>
    <s v="NTP"/>
    <m/>
    <s v="Talc"/>
    <s v="Talc"/>
    <x v="0"/>
    <s v="2 year"/>
    <x v="23"/>
    <s v="Lung"/>
    <x v="11"/>
    <x v="1"/>
    <s v="F 344/N"/>
    <x v="0"/>
    <m/>
    <n v="6"/>
    <n v="0.88295199999999896"/>
    <n v="0.57178099999999998"/>
    <s v="mg/m3"/>
    <s v="N"/>
    <x v="0"/>
    <m/>
    <m/>
    <m/>
    <n v="571.78099999999995"/>
    <s v="NA"/>
    <n v="600"/>
    <m/>
    <m/>
    <m/>
    <x v="1"/>
    <x v="0"/>
    <m/>
    <m/>
    <x v="0"/>
  </r>
  <r>
    <n v="257"/>
    <x v="0"/>
    <s v="NTP_infl_noael_loael"/>
    <s v="L-MWNT-1020"/>
    <m/>
    <s v="NTP"/>
    <m/>
    <s v="CNT"/>
    <s v="1020 Long Multiwalled Carbon Nanotube"/>
    <x v="1"/>
    <s v="30 day"/>
    <x v="5"/>
    <s v="Lung"/>
    <x v="11"/>
    <x v="0"/>
    <s v="B6C3F1"/>
    <x v="1"/>
    <m/>
    <n v="0.1"/>
    <n v="0.888737"/>
    <n v="0.27964099999999997"/>
    <s v="mg/m3"/>
    <s v="N"/>
    <x v="1"/>
    <m/>
    <m/>
    <m/>
    <n v="93.213666666666654"/>
    <s v="NA"/>
    <n v="3.3333333333333335"/>
    <m/>
    <m/>
    <m/>
    <x v="3"/>
    <x v="0"/>
    <m/>
    <m/>
    <x v="0"/>
  </r>
  <r>
    <n v="258"/>
    <x v="0"/>
    <s v="NTP_infl_noael_loael"/>
    <s v="1314-62-1"/>
    <m/>
    <s v="NTP"/>
    <m/>
    <s v="Vanadium"/>
    <s v="Vanadium pentoxide"/>
    <x v="0"/>
    <s v="3 month"/>
    <x v="24"/>
    <s v="Lung"/>
    <x v="11"/>
    <x v="0"/>
    <s v="B6C3F1"/>
    <x v="0"/>
    <n v="1"/>
    <n v="2"/>
    <n v="0.89881800000000001"/>
    <n v="0.28163899999999997"/>
    <s v="mg/m3"/>
    <s v="N"/>
    <x v="0"/>
    <m/>
    <m/>
    <m/>
    <n v="281.63899999999995"/>
    <n v="1000"/>
    <n v="200"/>
    <m/>
    <m/>
    <m/>
    <x v="3"/>
    <x v="0"/>
    <m/>
    <m/>
    <x v="0"/>
  </r>
  <r>
    <n v="259"/>
    <x v="0"/>
    <s v="NTP_infl_noael_loael"/>
    <s v="L-MWNT-1020"/>
    <m/>
    <s v="NTP"/>
    <m/>
    <s v="CNT"/>
    <s v="1020 Long Multiwalled Carbon Nanotube"/>
    <x v="1"/>
    <s v="30 day"/>
    <x v="5"/>
    <s v="Lung"/>
    <x v="11"/>
    <x v="0"/>
    <s v="B6C3F1"/>
    <x v="0"/>
    <m/>
    <n v="0.1"/>
    <n v="0.90525199999999895"/>
    <n v="0.41188799999999998"/>
    <s v="mg/m3"/>
    <s v="N"/>
    <x v="1"/>
    <m/>
    <m/>
    <m/>
    <n v="137.29599999999999"/>
    <s v="NA"/>
    <n v="3.3333333333333335"/>
    <m/>
    <m/>
    <m/>
    <x v="3"/>
    <x v="0"/>
    <m/>
    <m/>
    <x v="0"/>
  </r>
  <r>
    <n v="260"/>
    <x v="0"/>
    <s v="NTP_infl_noael_loael"/>
    <s v="1314-62-1"/>
    <m/>
    <s v="NTP"/>
    <m/>
    <s v="Vanadium"/>
    <s v="Vanadium pentoxide"/>
    <x v="0"/>
    <s v="3 month"/>
    <x v="24"/>
    <s v="Lung"/>
    <x v="11"/>
    <x v="0"/>
    <s v="B6C3F1"/>
    <x v="1"/>
    <n v="2"/>
    <n v="4"/>
    <n v="0.90603999999999896"/>
    <n v="0.49424000000000001"/>
    <s v="mg/m3"/>
    <s v="N"/>
    <x v="0"/>
    <m/>
    <m/>
    <m/>
    <n v="494.24"/>
    <n v="2000"/>
    <n v="400"/>
    <m/>
    <m/>
    <m/>
    <x v="1"/>
    <x v="0"/>
    <m/>
    <m/>
    <x v="0"/>
  </r>
  <r>
    <n v="261"/>
    <x v="1"/>
    <s v="NTP_infl_noael_loael"/>
    <s v="1314-62-1"/>
    <m/>
    <s v="NTP"/>
    <m/>
    <s v="Vanadium"/>
    <s v="Vanadium pentoxide"/>
    <x v="0"/>
    <s v="2 year"/>
    <x v="23"/>
    <s v="Lung"/>
    <x v="11"/>
    <x v="1"/>
    <s v="F 344/N"/>
    <x v="0"/>
    <n v="1"/>
    <n v="2"/>
    <n v="0.93596599999999897"/>
    <n v="0.66329700000000003"/>
    <s v="mg/m3"/>
    <s v="N"/>
    <x v="0"/>
    <m/>
    <m/>
    <m/>
    <n v="663.29700000000003"/>
    <n v="1000"/>
    <n v="200"/>
    <m/>
    <m/>
    <m/>
    <x v="1"/>
    <x v="0"/>
    <m/>
    <m/>
    <x v="0"/>
  </r>
  <r>
    <n v="262"/>
    <x v="1"/>
    <s v="NTP_infl_noael_loael"/>
    <s v="643-79-8"/>
    <m/>
    <s v="NTP"/>
    <m/>
    <s v="ortho-Phthalaldehyde"/>
    <s v="ortho-Phthalaldehyde"/>
    <x v="0"/>
    <s v="3 month"/>
    <x v="24"/>
    <s v="Lung"/>
    <x v="11"/>
    <x v="1"/>
    <s v="HSD"/>
    <x v="1"/>
    <m/>
    <n v="0.44"/>
    <n v="1.0777000000000001"/>
    <n v="0.61373800000000001"/>
    <s v="ppm"/>
    <s v="N"/>
    <x v="0"/>
    <m/>
    <m/>
    <m/>
    <n v="0.61373800000000001"/>
    <s v="NA"/>
    <n v="4.3999999999999997E-2"/>
    <m/>
    <m/>
    <m/>
    <x v="4"/>
    <x v="0"/>
    <m/>
    <m/>
    <x v="0"/>
  </r>
  <r>
    <n v="263"/>
    <x v="1"/>
    <s v="NTP_infl_noael_loael"/>
    <s v="643-79-8"/>
    <m/>
    <s v="NTP"/>
    <m/>
    <s v="ortho-Phthalaldehyde"/>
    <s v="ortho-Phthalaldehyde"/>
    <x v="0"/>
    <s v="3 month"/>
    <x v="24"/>
    <s v="Lung"/>
    <x v="11"/>
    <x v="1"/>
    <s v="HSD"/>
    <x v="0"/>
    <m/>
    <n v="0.44"/>
    <n v="1.1095299999999899"/>
    <n v="0.64012599999999997"/>
    <s v="ppm"/>
    <s v="N"/>
    <x v="0"/>
    <m/>
    <m/>
    <m/>
    <n v="0.64012599999999997"/>
    <s v="NA"/>
    <n v="4.3999999999999997E-2"/>
    <m/>
    <m/>
    <m/>
    <x v="4"/>
    <x v="0"/>
    <m/>
    <m/>
    <x v="0"/>
  </r>
  <r>
    <n v="264"/>
    <x v="1"/>
    <s v="NTP_infl_noael_loael"/>
    <s v="14807-96-6"/>
    <m/>
    <s v="NTP"/>
    <m/>
    <s v="Talc"/>
    <s v="Talc"/>
    <x v="0"/>
    <s v="2 year"/>
    <x v="23"/>
    <s v="Lung"/>
    <x v="11"/>
    <x v="0"/>
    <s v="B6C3F1"/>
    <x v="1"/>
    <m/>
    <n v="6"/>
    <n v="1.23089"/>
    <n v="0.96841200000000005"/>
    <s v="mg/m3"/>
    <s v="N"/>
    <x v="0"/>
    <m/>
    <m/>
    <m/>
    <n v="0.96841200000000005"/>
    <s v="NA"/>
    <n v="600"/>
    <m/>
    <m/>
    <m/>
    <x v="4"/>
    <x v="0"/>
    <m/>
    <m/>
    <x v="0"/>
  </r>
  <r>
    <n v="265"/>
    <x v="1"/>
    <s v="NTP_infl_noael_loael"/>
    <s v="GARNET"/>
    <m/>
    <s v="NTP"/>
    <m/>
    <s v="ABA:G"/>
    <s v="Abrasive blasting agents (garnet)"/>
    <x v="0"/>
    <s v="2 week"/>
    <x v="25"/>
    <s v="Lung"/>
    <x v="11"/>
    <x v="1"/>
    <s v="F 344/N"/>
    <x v="1"/>
    <n v="3"/>
    <n v="15"/>
    <n v="1.36239"/>
    <n v="0.22953499999999999"/>
    <s v="mg/m3"/>
    <s v="Y"/>
    <x v="1"/>
    <m/>
    <m/>
    <m/>
    <n v="76.511666666666656"/>
    <n v="1000"/>
    <n v="500"/>
    <m/>
    <m/>
    <m/>
    <x v="2"/>
    <x v="1"/>
    <m/>
    <m/>
    <x v="0"/>
  </r>
  <r>
    <n v="266"/>
    <x v="0"/>
    <s v="NTP_infl_noael_loael"/>
    <s v="1314-62-1"/>
    <m/>
    <s v="NTP"/>
    <m/>
    <s v="Vanadium"/>
    <s v="Vanadium pentoxide"/>
    <x v="0"/>
    <s v="3 month"/>
    <x v="24"/>
    <s v="Lung"/>
    <x v="11"/>
    <x v="1"/>
    <s v="F 344/N"/>
    <x v="1"/>
    <n v="16"/>
    <m/>
    <n v="1.5667899999999899"/>
    <n v="0.95874899999999996"/>
    <s v="mg/m3"/>
    <s v="N"/>
    <x v="0"/>
    <m/>
    <m/>
    <m/>
    <n v="958.74899999999991"/>
    <n v="16000"/>
    <s v="NA"/>
    <m/>
    <m/>
    <m/>
    <x v="1"/>
    <x v="0"/>
    <m/>
    <m/>
    <x v="0"/>
  </r>
  <r>
    <n v="267"/>
    <x v="1"/>
    <s v="NTP_infl_noael_loael"/>
    <s v="643-79-8"/>
    <m/>
    <s v="NTP"/>
    <m/>
    <s v="ortho-Phthalaldehyde"/>
    <s v="ortho-Phthalaldehyde"/>
    <x v="0"/>
    <s v="3 month"/>
    <x v="24"/>
    <s v="Lung"/>
    <x v="11"/>
    <x v="0"/>
    <s v="B6C3F1"/>
    <x v="0"/>
    <n v="1.75"/>
    <n v="3.5"/>
    <n v="1.99512"/>
    <n v="1.24088"/>
    <s v="ppm"/>
    <s v="N"/>
    <x v="0"/>
    <m/>
    <m/>
    <m/>
    <n v="1.24088"/>
    <n v="1.75"/>
    <n v="0.35"/>
    <m/>
    <m/>
    <m/>
    <x v="4"/>
    <x v="0"/>
    <m/>
    <m/>
    <x v="0"/>
  </r>
  <r>
    <n v="268"/>
    <x v="1"/>
    <s v="NTP_infl_noael_loael"/>
    <s v="643-79-8"/>
    <m/>
    <s v="NTP"/>
    <m/>
    <s v="ortho-Phthalaldehyde"/>
    <s v="ortho-Phthalaldehyde"/>
    <x v="0"/>
    <s v="3 month"/>
    <x v="24"/>
    <s v="Lung"/>
    <x v="11"/>
    <x v="0"/>
    <s v="B6C3F1"/>
    <x v="1"/>
    <m/>
    <n v="0.44"/>
    <n v="2.49603999999999"/>
    <n v="1.5834900000000001"/>
    <s v="ppm"/>
    <s v="N"/>
    <x v="0"/>
    <m/>
    <m/>
    <m/>
    <n v="1.5834900000000001"/>
    <s v="NA"/>
    <n v="4.3999999999999997E-2"/>
    <m/>
    <m/>
    <m/>
    <x v="4"/>
    <x v="0"/>
    <m/>
    <m/>
    <x v="0"/>
  </r>
  <r>
    <n v="269"/>
    <x v="0"/>
    <s v="NTP_infl_noael_loael"/>
    <s v="1314-62-1"/>
    <m/>
    <s v="NTP"/>
    <m/>
    <s v="Vanadium"/>
    <s v="Vanadium pentoxide"/>
    <x v="0"/>
    <s v="3 month"/>
    <x v="24"/>
    <s v="Lung"/>
    <x v="11"/>
    <x v="1"/>
    <s v="F 344/N"/>
    <x v="0"/>
    <n v="16"/>
    <m/>
    <n v="2.6505999999999901"/>
    <n v="1.9557"/>
    <s v="mg/m3"/>
    <s v="N"/>
    <x v="0"/>
    <m/>
    <m/>
    <m/>
    <n v="1955.7"/>
    <n v="16000"/>
    <s v="NA"/>
    <m/>
    <m/>
    <m/>
    <x v="1"/>
    <x v="0"/>
    <m/>
    <m/>
    <x v="0"/>
  </r>
  <r>
    <n v="270"/>
    <x v="1"/>
    <s v="NTP_infl_noael_loael"/>
    <s v="7440-48-4"/>
    <m/>
    <s v="NTP"/>
    <m/>
    <s v="Cobalt"/>
    <s v="Cobalt"/>
    <x v="0"/>
    <s v="2 year"/>
    <x v="23"/>
    <s v="Lung"/>
    <x v="11"/>
    <x v="0"/>
    <s v="B6C3F1"/>
    <x v="1"/>
    <n v="2.5"/>
    <n v="5"/>
    <n v="2.7403400000000002"/>
    <n v="2.2886500000000001"/>
    <s v="mg/m3"/>
    <s v="N"/>
    <x v="0"/>
    <m/>
    <m/>
    <m/>
    <n v="2288.65"/>
    <n v="2500"/>
    <n v="500"/>
    <m/>
    <m/>
    <m/>
    <x v="1"/>
    <x v="0"/>
    <m/>
    <m/>
    <x v="0"/>
  </r>
  <r>
    <n v="271"/>
    <x v="1"/>
    <s v="NTP_infl_noael_loael"/>
    <s v="7440-48-4"/>
    <m/>
    <s v="NTP"/>
    <m/>
    <s v="Cobalt"/>
    <s v="Cobalt"/>
    <x v="0"/>
    <s v="2 week"/>
    <x v="25"/>
    <s v="Lung"/>
    <x v="11"/>
    <x v="0"/>
    <s v="B6C3F1"/>
    <x v="0"/>
    <m/>
    <n v="2.5"/>
    <n v="2.7873299999999901"/>
    <n v="1.3123899999999999"/>
    <s v="mg/m3"/>
    <s v="Y"/>
    <x v="1"/>
    <m/>
    <m/>
    <m/>
    <n v="437.46333333333331"/>
    <s v="NA"/>
    <n v="83.333333333333329"/>
    <m/>
    <m/>
    <m/>
    <x v="2"/>
    <x v="1"/>
    <m/>
    <m/>
    <x v="0"/>
  </r>
  <r>
    <n v="272"/>
    <x v="1"/>
    <s v="NTP_infl_noael_loael"/>
    <s v="7440-48-4"/>
    <m/>
    <s v="NTP"/>
    <m/>
    <s v="Cobalt"/>
    <s v="Cobalt"/>
    <x v="0"/>
    <s v="2 year"/>
    <x v="23"/>
    <s v="Lung"/>
    <x v="11"/>
    <x v="0"/>
    <s v="B6C3F1"/>
    <x v="0"/>
    <n v="2.5"/>
    <n v="5"/>
    <n v="2.8055400000000001"/>
    <n v="1.86694"/>
    <s v="mg/m3"/>
    <s v="N"/>
    <x v="0"/>
    <m/>
    <m/>
    <m/>
    <n v="1866.94"/>
    <n v="2500"/>
    <n v="500"/>
    <m/>
    <m/>
    <m/>
    <x v="1"/>
    <x v="0"/>
    <m/>
    <m/>
    <x v="0"/>
  </r>
  <r>
    <n v="273"/>
    <x v="1"/>
    <s v="NTP_infl_noael_loael"/>
    <s v="10026-24-1"/>
    <m/>
    <s v="NTP"/>
    <m/>
    <s v="Cobalt"/>
    <s v="Cobalt sulfate heptahydrate"/>
    <x v="0"/>
    <s v="2 year"/>
    <x v="23"/>
    <s v="Lung"/>
    <x v="11"/>
    <x v="0"/>
    <s v="B6C3F1"/>
    <x v="1"/>
    <n v="3"/>
    <m/>
    <n v="5.0066199999999901"/>
    <n v="2.29976"/>
    <s v="mg/m3"/>
    <s v="N"/>
    <x v="0"/>
    <m/>
    <m/>
    <m/>
    <n v="2299.7600000000002"/>
    <n v="3000"/>
    <s v="NA"/>
    <m/>
    <m/>
    <m/>
    <x v="1"/>
    <x v="0"/>
    <m/>
    <m/>
    <x v="0"/>
  </r>
  <r>
    <n v="274"/>
    <x v="1"/>
    <s v="NTP_infl_noael_loael"/>
    <s v="HEMATITESPEC"/>
    <m/>
    <s v="NTP"/>
    <m/>
    <s v="ABA:SH"/>
    <s v="Abrasive Blasting Agents: Specular Hematite"/>
    <x v="0"/>
    <s v="39 week"/>
    <x v="19"/>
    <s v="Lung"/>
    <x v="11"/>
    <x v="1"/>
    <s v="Harlan Sprague Dawley"/>
    <x v="1"/>
    <m/>
    <n v="15"/>
    <n v="5.1957500000000003"/>
    <n v="3.2742800000000001"/>
    <s v="mg/m3"/>
    <s v="N"/>
    <x v="0"/>
    <m/>
    <m/>
    <m/>
    <n v="3274.28"/>
    <s v="NA"/>
    <n v="1500"/>
    <m/>
    <m/>
    <m/>
    <x v="0"/>
    <x v="0"/>
    <m/>
    <m/>
    <x v="0"/>
  </r>
  <r>
    <n v="275"/>
    <x v="1"/>
    <s v="NTP_infl_noael_loael"/>
    <s v="COALSLAG"/>
    <m/>
    <s v="NTP"/>
    <m/>
    <s v="ABA:CS"/>
    <s v="Abrasive blasting agents (coal slag)"/>
    <x v="0"/>
    <s v="2 week"/>
    <x v="25"/>
    <s v="Lung"/>
    <x v="11"/>
    <x v="1"/>
    <s v="F 344/N"/>
    <x v="1"/>
    <m/>
    <n v="3"/>
    <n v="7.0232000000000001"/>
    <n v="3.06738"/>
    <s v="mg/m3"/>
    <s v="Y"/>
    <x v="1"/>
    <m/>
    <m/>
    <m/>
    <n v="1022.4599999999999"/>
    <s v="NA"/>
    <n v="99.999999999999986"/>
    <m/>
    <m/>
    <m/>
    <x v="2"/>
    <x v="1"/>
    <m/>
    <m/>
    <x v="0"/>
  </r>
  <r>
    <n v="276"/>
    <x v="1"/>
    <s v="NTP_infl_noael_loael"/>
    <s v="1313-27-5"/>
    <m/>
    <s v="NTP"/>
    <m/>
    <s v="Molybdenum"/>
    <s v="Molybdenum trioxide"/>
    <x v="0"/>
    <s v="2 year"/>
    <x v="23"/>
    <s v="Lung"/>
    <x v="11"/>
    <x v="1"/>
    <s v="F 344/N"/>
    <x v="1"/>
    <n v="10"/>
    <n v="30"/>
    <n v="13.6419999999999"/>
    <n v="9.6016700000000004"/>
    <s v="mg/m3"/>
    <s v="N"/>
    <x v="0"/>
    <m/>
    <m/>
    <m/>
    <n v="9601.67"/>
    <n v="10000"/>
    <n v="3000"/>
    <m/>
    <m/>
    <m/>
    <x v="0"/>
    <x v="0"/>
    <m/>
    <m/>
    <x v="0"/>
  </r>
  <r>
    <n v="277"/>
    <x v="1"/>
    <s v="NTP_infl_noael_loael"/>
    <s v="7440-48-4"/>
    <m/>
    <s v="NTP"/>
    <m/>
    <s v="Cobalt"/>
    <s v="Cobalt"/>
    <x v="0"/>
    <s v="2 week"/>
    <x v="25"/>
    <s v="Lung"/>
    <x v="11"/>
    <x v="1"/>
    <s v="F 344/N"/>
    <x v="1"/>
    <m/>
    <n v="2.5"/>
    <n v="16.389700000000001"/>
    <n v="8.0010499999999993"/>
    <s v="mg/m3"/>
    <s v="Y"/>
    <x v="1"/>
    <m/>
    <m/>
    <m/>
    <n v="8001.0499999999993"/>
    <s v="NA"/>
    <n v="83.333333333333329"/>
    <m/>
    <m/>
    <m/>
    <x v="2"/>
    <x v="1"/>
    <m/>
    <m/>
    <x v="0"/>
  </r>
  <r>
    <n v="278"/>
    <x v="1"/>
    <s v="NTP_infl_noael_loael"/>
    <s v="7440-48-4"/>
    <m/>
    <s v="NTP"/>
    <m/>
    <s v="Cobalt"/>
    <s v="Cobalt"/>
    <x v="0"/>
    <s v="2 week"/>
    <x v="25"/>
    <s v="Lung"/>
    <x v="11"/>
    <x v="1"/>
    <s v="F 344/N"/>
    <x v="0"/>
    <n v="20"/>
    <n v="40"/>
    <n v="18.105"/>
    <n v="9.4618500000000001"/>
    <s v="mg/m3"/>
    <s v="Y"/>
    <x v="1"/>
    <m/>
    <m/>
    <m/>
    <n v="9461.85"/>
    <n v="6666.666666666667"/>
    <n v="1333.3333333333333"/>
    <m/>
    <m/>
    <m/>
    <x v="2"/>
    <x v="1"/>
    <m/>
    <m/>
    <x v="0"/>
  </r>
  <r>
    <n v="279"/>
    <x v="1"/>
    <s v="NTP_infl_noael_loael"/>
    <s v="1309-64-4"/>
    <m/>
    <s v="NTP"/>
    <m/>
    <s v="Antimony"/>
    <s v="Antimony trioxide"/>
    <x v="0"/>
    <s v="2 week"/>
    <x v="25"/>
    <s v="Lung"/>
    <x v="11"/>
    <x v="1"/>
    <s v="Wistar Han"/>
    <x v="0"/>
    <m/>
    <n v="3.75"/>
    <n v="19.9542"/>
    <n v="13.217499999999999"/>
    <s v="mg/m3"/>
    <s v="Y"/>
    <x v="1"/>
    <m/>
    <m/>
    <m/>
    <n v="13217.5"/>
    <s v="NA"/>
    <n v="125"/>
    <m/>
    <m/>
    <m/>
    <x v="2"/>
    <x v="1"/>
    <m/>
    <m/>
    <x v="0"/>
  </r>
  <r>
    <n v="280"/>
    <x v="1"/>
    <s v="NTP_infl_noael_loael"/>
    <s v="1309-64-4"/>
    <m/>
    <s v="NTP"/>
    <m/>
    <s v="Antimony"/>
    <s v="Antimony trioxide"/>
    <x v="0"/>
    <s v="2 week"/>
    <x v="25"/>
    <s v="Lung"/>
    <x v="11"/>
    <x v="1"/>
    <s v="Wistar Han"/>
    <x v="1"/>
    <m/>
    <n v="3.75"/>
    <n v="19.9542"/>
    <n v="13.217499999999999"/>
    <s v="mg/m3"/>
    <s v="Y"/>
    <x v="1"/>
    <m/>
    <m/>
    <m/>
    <n v="13217.5"/>
    <s v="NA"/>
    <n v="125"/>
    <m/>
    <m/>
    <m/>
    <x v="2"/>
    <x v="1"/>
    <m/>
    <m/>
    <x v="0"/>
  </r>
  <r>
    <n v="281"/>
    <x v="0"/>
    <s v="NTP_infl_noael_loael"/>
    <s v="102-54-5"/>
    <m/>
    <s v="NTP"/>
    <m/>
    <s v="Iron"/>
    <s v="Ferrocene (C10H10Fe)"/>
    <x v="0"/>
    <s v="3 month"/>
    <x v="24"/>
    <s v="Lung"/>
    <x v="11"/>
    <x v="1"/>
    <s v="F 344/N"/>
    <x v="0"/>
    <n v="30"/>
    <m/>
    <n v="30.0001"/>
    <n v="14.037699999999999"/>
    <s v="mg/m3"/>
    <s v="N"/>
    <x v="0"/>
    <m/>
    <m/>
    <m/>
    <n v="14037.699999999999"/>
    <n v="30000"/>
    <s v="NA"/>
    <m/>
    <m/>
    <m/>
    <x v="0"/>
    <x v="0"/>
    <m/>
    <m/>
    <x v="0"/>
  </r>
  <r>
    <n v="282"/>
    <x v="1"/>
    <s v="NTP_infl_noael_loael"/>
    <s v="7440-48-4"/>
    <m/>
    <s v="NTP"/>
    <m/>
    <s v="Cobalt"/>
    <s v="Cobalt"/>
    <x v="0"/>
    <s v="2 week"/>
    <x v="25"/>
    <s v="Lung"/>
    <x v="11"/>
    <x v="0"/>
    <s v="B6C3F1"/>
    <x v="1"/>
    <n v="40"/>
    <m/>
    <n v="35.4711"/>
    <n v="14.462999999999999"/>
    <s v="mg/m3"/>
    <s v="Y"/>
    <x v="1"/>
    <m/>
    <m/>
    <m/>
    <n v="4821"/>
    <n v="13333.333333333334"/>
    <s v="NA"/>
    <m/>
    <m/>
    <m/>
    <x v="2"/>
    <x v="1"/>
    <m/>
    <m/>
    <x v="0"/>
  </r>
  <r>
    <n v="283"/>
    <x v="1"/>
    <s v="NTP_infl_noael_loael"/>
    <s v="1309-64-4"/>
    <m/>
    <s v="NTP"/>
    <m/>
    <s v="Antimony"/>
    <s v="Antimony trioxide"/>
    <x v="0"/>
    <s v="2 week"/>
    <x v="25"/>
    <s v="Lung"/>
    <x v="11"/>
    <x v="0"/>
    <s v="B6C3F1"/>
    <x v="0"/>
    <m/>
    <n v="3.75"/>
    <s v="NA"/>
    <m/>
    <s v="mg/m3"/>
    <s v="Y"/>
    <x v="1"/>
    <m/>
    <m/>
    <m/>
    <s v="NA"/>
    <s v="NA"/>
    <n v="125"/>
    <m/>
    <m/>
    <m/>
    <x v="2"/>
    <x v="1"/>
    <m/>
    <m/>
    <x v="0"/>
  </r>
  <r>
    <n v="284"/>
    <x v="1"/>
    <s v="NTP_infl_noael_loael"/>
    <s v="1309-64-4"/>
    <m/>
    <s v="NTP"/>
    <m/>
    <s v="Antimony"/>
    <s v="Antimony trioxide"/>
    <x v="0"/>
    <s v="2 week"/>
    <x v="25"/>
    <s v="Lung"/>
    <x v="11"/>
    <x v="0"/>
    <s v="B6C3F1"/>
    <x v="1"/>
    <m/>
    <n v="3.75"/>
    <s v="NA"/>
    <m/>
    <s v="mg/m3"/>
    <s v="Y"/>
    <x v="1"/>
    <m/>
    <m/>
    <m/>
    <s v="NA"/>
    <s v="NA"/>
    <n v="125"/>
    <m/>
    <m/>
    <m/>
    <x v="2"/>
    <x v="1"/>
    <m/>
    <m/>
    <x v="0"/>
  </r>
  <r>
    <n v="285"/>
    <x v="1"/>
    <s v="NTP_infl_noael_loael"/>
    <s v="BLASTINGSAND"/>
    <m/>
    <s v="NTP"/>
    <m/>
    <s v="ABA:BS"/>
    <s v="Abrasive Blasting Agents: Blasting Sand"/>
    <x v="0"/>
    <s v="2 week"/>
    <x v="25"/>
    <s v="Lung"/>
    <x v="11"/>
    <x v="1"/>
    <s v="F344/N Tac"/>
    <x v="1"/>
    <m/>
    <n v="3"/>
    <s v="NA"/>
    <m/>
    <s v="mg/m3"/>
    <s v="Y"/>
    <x v="1"/>
    <m/>
    <m/>
    <m/>
    <s v="NA"/>
    <s v="NA"/>
    <n v="99.999999999999986"/>
    <m/>
    <m/>
    <m/>
    <x v="2"/>
    <x v="1"/>
    <m/>
    <m/>
    <x v="0"/>
  </r>
  <r>
    <n v="286"/>
    <x v="1"/>
    <s v="NTP_infl_noael_loael"/>
    <s v="CRUSHEDGLASS"/>
    <m/>
    <s v="NTP"/>
    <m/>
    <s v="NA"/>
    <s v="NA"/>
    <x v="0"/>
    <s v="2 week"/>
    <x v="25"/>
    <s v="Lung"/>
    <x v="11"/>
    <x v="1"/>
    <s v="F344/N Tac"/>
    <x v="1"/>
    <n v="30"/>
    <m/>
    <s v="NA"/>
    <m/>
    <s v="mg/m3"/>
    <s v="Y"/>
    <x v="1"/>
    <m/>
    <m/>
    <m/>
    <s v="NA"/>
    <n v="10000"/>
    <s v="NA"/>
    <m/>
    <m/>
    <m/>
    <x v="2"/>
    <x v="1"/>
    <m/>
    <m/>
    <x v="0"/>
  </r>
  <r>
    <n v="287"/>
    <x v="1"/>
    <s v="NTP_infl_noael_loael"/>
    <s v="10026-24-1"/>
    <m/>
    <s v="NTP"/>
    <m/>
    <s v="Cobalt"/>
    <s v="Cobalt sulfate heptahydrate"/>
    <x v="0"/>
    <s v="2 year"/>
    <x v="23"/>
    <s v="Lung"/>
    <x v="11"/>
    <x v="0"/>
    <s v="B6C3F1"/>
    <x v="0"/>
    <n v="3"/>
    <m/>
    <s v="NA"/>
    <m/>
    <s v="mg/m3"/>
    <s v="N"/>
    <x v="0"/>
    <m/>
    <m/>
    <m/>
    <s v="NA"/>
    <n v="3000"/>
    <s v="NA"/>
    <m/>
    <m/>
    <m/>
    <x v="1"/>
    <x v="0"/>
    <m/>
    <m/>
    <x v="0"/>
  </r>
  <r>
    <n v="288"/>
    <x v="1"/>
    <s v="NTP_infl_noael_loael"/>
    <s v="1313-27-5"/>
    <m/>
    <s v="NTP"/>
    <m/>
    <s v="Molybdenum"/>
    <s v="Molybdenum trioxide"/>
    <x v="0"/>
    <s v="2 year"/>
    <x v="23"/>
    <s v="Lung"/>
    <x v="11"/>
    <x v="0"/>
    <s v="B6C3F1"/>
    <x v="0"/>
    <m/>
    <n v="10"/>
    <s v="NA"/>
    <m/>
    <s v="mg/m3"/>
    <s v="N"/>
    <x v="0"/>
    <m/>
    <m/>
    <m/>
    <s v="NA"/>
    <s v="NA"/>
    <n v="1000"/>
    <m/>
    <m/>
    <m/>
    <x v="1"/>
    <x v="0"/>
    <m/>
    <m/>
    <x v="0"/>
  </r>
  <r>
    <n v="289"/>
    <x v="1"/>
    <s v="NTP_infl_noael_loael"/>
    <s v="1313-27-5"/>
    <m/>
    <s v="NTP"/>
    <m/>
    <s v="Molybdenum"/>
    <s v="Molybdenum trioxide"/>
    <x v="0"/>
    <s v="2 year"/>
    <x v="23"/>
    <s v="Lung"/>
    <x v="11"/>
    <x v="0"/>
    <s v="B6C3F1"/>
    <x v="1"/>
    <n v="100"/>
    <m/>
    <s v="NA"/>
    <m/>
    <s v="mg/m3"/>
    <s v="N"/>
    <x v="0"/>
    <m/>
    <m/>
    <m/>
    <s v="NA"/>
    <n v="100000"/>
    <s v="NA"/>
    <m/>
    <m/>
    <m/>
    <x v="6"/>
    <x v="0"/>
    <m/>
    <m/>
    <x v="0"/>
  </r>
  <r>
    <n v="290"/>
    <x v="1"/>
    <s v="NTP_infl_noael_loael"/>
    <s v="13765-19-0"/>
    <m/>
    <s v="NTP"/>
    <m/>
    <s v="Calcium chromate"/>
    <s v="Calcium chromate"/>
    <x v="0"/>
    <s v="2 year"/>
    <x v="23"/>
    <s v="Lung"/>
    <x v="11"/>
    <x v="1"/>
    <s v="Sprague Dawley"/>
    <x v="1"/>
    <n v="20"/>
    <m/>
    <s v="NA"/>
    <m/>
    <s v="mg/m3"/>
    <s v="N"/>
    <x v="0"/>
    <m/>
    <m/>
    <m/>
    <s v="NA"/>
    <n v="20000"/>
    <s v="NA"/>
    <m/>
    <m/>
    <m/>
    <x v="0"/>
    <x v="0"/>
    <m/>
    <m/>
    <x v="0"/>
  </r>
  <r>
    <n v="291"/>
    <x v="1"/>
    <s v="NTP_infl_noael_loael"/>
    <s v="13765-19-0"/>
    <m/>
    <s v="NTP"/>
    <m/>
    <s v="Calcium chromate"/>
    <s v="Calcium chromate"/>
    <x v="0"/>
    <s v="2 year"/>
    <x v="23"/>
    <s v="Lung"/>
    <x v="11"/>
    <x v="2"/>
    <s v="Syrian Golden"/>
    <x v="1"/>
    <n v="20"/>
    <m/>
    <s v="NA"/>
    <m/>
    <s v="mg/m3"/>
    <s v="N"/>
    <x v="0"/>
    <m/>
    <m/>
    <m/>
    <s v="NA"/>
    <n v="20000"/>
    <s v="NA"/>
    <m/>
    <m/>
    <m/>
    <x v="0"/>
    <x v="0"/>
    <m/>
    <m/>
    <x v="0"/>
  </r>
  <r>
    <n v="292"/>
    <x v="1"/>
    <s v="NTP_infl_noael_loael"/>
    <s v="13983-17-0"/>
    <m/>
    <s v="NTP"/>
    <m/>
    <s v="WCS"/>
    <s v="Wollastonite calcium silicates"/>
    <x v="0"/>
    <s v="2 year"/>
    <x v="23"/>
    <s v="Lung"/>
    <x v="11"/>
    <x v="1"/>
    <s v="F 344/N"/>
    <x v="1"/>
    <n v="10"/>
    <m/>
    <s v="NA"/>
    <m/>
    <s v="mg/m3"/>
    <s v="N"/>
    <x v="0"/>
    <m/>
    <m/>
    <m/>
    <s v="NA"/>
    <n v="10000"/>
    <s v="NA"/>
    <m/>
    <m/>
    <m/>
    <x v="0"/>
    <x v="0"/>
    <m/>
    <m/>
    <x v="0"/>
  </r>
  <r>
    <n v="293"/>
    <x v="1"/>
    <s v="NTP_infl_noael_loael"/>
    <s v="2698-41-1"/>
    <m/>
    <s v="NTP"/>
    <m/>
    <s v="CS"/>
    <s v="o-Chlorobenzalmalononitrile (CS)"/>
    <x v="0"/>
    <s v="2 year"/>
    <x v="23"/>
    <s v="Lung"/>
    <x v="11"/>
    <x v="0"/>
    <s v="B6C3F1"/>
    <x v="0"/>
    <n v="1.5"/>
    <m/>
    <s v="NA"/>
    <m/>
    <s v="mg/m3"/>
    <s v="N"/>
    <x v="0"/>
    <m/>
    <m/>
    <m/>
    <s v="NA"/>
    <n v="1500"/>
    <s v="NA"/>
    <m/>
    <m/>
    <m/>
    <x v="1"/>
    <x v="0"/>
    <m/>
    <m/>
    <x v="0"/>
  </r>
  <r>
    <n v="294"/>
    <x v="1"/>
    <s v="NTP_infl_noael_loael"/>
    <s v="2698-41-1"/>
    <m/>
    <s v="NTP"/>
    <m/>
    <s v="CS"/>
    <s v="o-Chlorobenzalmalononitrile (CS)"/>
    <x v="0"/>
    <s v="2 year"/>
    <x v="23"/>
    <s v="Lung"/>
    <x v="11"/>
    <x v="0"/>
    <s v="B6C3F1"/>
    <x v="1"/>
    <n v="1.5"/>
    <m/>
    <s v="NA"/>
    <m/>
    <s v="mg/m3"/>
    <s v="N"/>
    <x v="0"/>
    <m/>
    <m/>
    <m/>
    <s v="NA"/>
    <n v="1500"/>
    <s v="NA"/>
    <m/>
    <m/>
    <m/>
    <x v="1"/>
    <x v="0"/>
    <m/>
    <m/>
    <x v="0"/>
  </r>
  <r>
    <n v="295"/>
    <x v="1"/>
    <s v="NTP_infl_noael_loael"/>
    <s v="2698-41-1"/>
    <m/>
    <s v="NTP"/>
    <m/>
    <s v="CS"/>
    <s v="o-Chlorobenzalmalononitrile (CS)"/>
    <x v="0"/>
    <s v="2 year"/>
    <x v="23"/>
    <s v="Lung"/>
    <x v="11"/>
    <x v="1"/>
    <s v="F 344/N"/>
    <x v="1"/>
    <n v="0.75"/>
    <m/>
    <s v="NA"/>
    <m/>
    <s v="mg/m3"/>
    <s v="N"/>
    <x v="0"/>
    <m/>
    <m/>
    <m/>
    <s v="NA"/>
    <n v="750"/>
    <s v="NA"/>
    <m/>
    <m/>
    <m/>
    <x v="1"/>
    <x v="0"/>
    <m/>
    <m/>
    <x v="0"/>
  </r>
  <r>
    <n v="296"/>
    <x v="0"/>
    <s v="NTP_infl_noael_loael"/>
    <s v="102-54-5"/>
    <m/>
    <s v="NTP"/>
    <m/>
    <s v="Iron"/>
    <s v="Ferrocene (C10H10Fe)"/>
    <x v="0"/>
    <s v="3 month"/>
    <x v="24"/>
    <s v="Lung"/>
    <x v="11"/>
    <x v="0"/>
    <s v="B6C3F1"/>
    <x v="0"/>
    <n v="30"/>
    <m/>
    <s v="NA"/>
    <m/>
    <s v="mg/m3"/>
    <s v="N"/>
    <x v="0"/>
    <m/>
    <m/>
    <m/>
    <s v="NA"/>
    <n v="30000"/>
    <s v="NA"/>
    <m/>
    <m/>
    <m/>
    <x v="0"/>
    <x v="0"/>
    <m/>
    <m/>
    <x v="0"/>
  </r>
  <r>
    <n v="297"/>
    <x v="0"/>
    <s v="NTP_infl_noael_loael"/>
    <s v="102-54-5"/>
    <m/>
    <s v="NTP"/>
    <m/>
    <s v="Iron"/>
    <s v="Ferrocene (C10H10Fe)"/>
    <x v="0"/>
    <s v="3 month"/>
    <x v="24"/>
    <s v="Lung"/>
    <x v="11"/>
    <x v="0"/>
    <s v="B6C3F1"/>
    <x v="1"/>
    <n v="30"/>
    <m/>
    <s v="NA"/>
    <m/>
    <s v="mg/m3"/>
    <s v="N"/>
    <x v="0"/>
    <m/>
    <m/>
    <m/>
    <s v="NA"/>
    <n v="30000"/>
    <s v="NA"/>
    <m/>
    <m/>
    <m/>
    <x v="0"/>
    <x v="0"/>
    <m/>
    <m/>
    <x v="0"/>
  </r>
  <r>
    <n v="298"/>
    <x v="0"/>
    <s v="NTP_infl_noael_loael"/>
    <s v="102-54-5"/>
    <m/>
    <s v="NTP"/>
    <m/>
    <s v="Iron"/>
    <s v="Ferrocene (C10H10Fe)"/>
    <x v="0"/>
    <s v="3 month"/>
    <x v="24"/>
    <s v="Lung"/>
    <x v="11"/>
    <x v="1"/>
    <s v="F 344/N"/>
    <x v="1"/>
    <n v="30"/>
    <m/>
    <s v="NA"/>
    <m/>
    <s v="mg/m3"/>
    <s v="N"/>
    <x v="0"/>
    <m/>
    <m/>
    <m/>
    <s v="NA"/>
    <n v="30000"/>
    <s v="NA"/>
    <m/>
    <m/>
    <m/>
    <x v="0"/>
    <x v="0"/>
    <m/>
    <m/>
    <x v="0"/>
  </r>
  <r>
    <n v="299"/>
    <x v="0"/>
    <s v="NTP_infl_noael_loael"/>
    <s v="7440-48-4"/>
    <m/>
    <s v="NTP"/>
    <m/>
    <s v="Cobalt"/>
    <s v="Cobalt"/>
    <x v="0"/>
    <s v="3 month"/>
    <x v="24"/>
    <s v="Lung"/>
    <x v="11"/>
    <x v="0"/>
    <s v="B6C3F1"/>
    <x v="0"/>
    <m/>
    <n v="0.625"/>
    <s v="NA"/>
    <m/>
    <s v="mg/m3"/>
    <s v="N"/>
    <x v="0"/>
    <m/>
    <m/>
    <m/>
    <s v="NA"/>
    <s v="NA"/>
    <n v="62.5"/>
    <m/>
    <m/>
    <m/>
    <x v="3"/>
    <x v="0"/>
    <m/>
    <m/>
    <x v="0"/>
  </r>
  <r>
    <n v="300"/>
    <x v="0"/>
    <s v="NTP_infl_noael_loael"/>
    <s v="7440-48-4"/>
    <m/>
    <s v="NTP"/>
    <m/>
    <s v="Cobalt"/>
    <s v="Cobalt"/>
    <x v="0"/>
    <s v="3 month"/>
    <x v="24"/>
    <s v="Lung"/>
    <x v="11"/>
    <x v="0"/>
    <s v="B6C3F1"/>
    <x v="1"/>
    <m/>
    <n v="0.625"/>
    <s v="NA"/>
    <m/>
    <s v="mg/m3"/>
    <s v="N"/>
    <x v="0"/>
    <m/>
    <m/>
    <m/>
    <s v="NA"/>
    <s v="NA"/>
    <n v="62.5"/>
    <m/>
    <m/>
    <m/>
    <x v="3"/>
    <x v="0"/>
    <m/>
    <m/>
    <x v="0"/>
  </r>
  <r>
    <n v="301"/>
    <x v="1"/>
    <s v="NTP_infl_noael_loael"/>
    <s v="10101-97-0"/>
    <m/>
    <s v="NTP"/>
    <m/>
    <s v="Nickel"/>
    <s v="Nickel sulfate hexahydrate"/>
    <x v="0"/>
    <s v="2 year"/>
    <x v="23"/>
    <s v="Lung"/>
    <x v="11"/>
    <x v="1"/>
    <s v="F 344/N"/>
    <x v="0"/>
    <n v="0.12"/>
    <n v="0.25"/>
    <s v="No adequate fits"/>
    <m/>
    <s v="mg/m3"/>
    <s v="N"/>
    <x v="0"/>
    <m/>
    <m/>
    <m/>
    <s v="NA"/>
    <n v="120"/>
    <n v="25"/>
    <m/>
    <m/>
    <m/>
    <x v="3"/>
    <x v="0"/>
    <m/>
    <m/>
    <x v="0"/>
  </r>
  <r>
    <n v="302"/>
    <x v="1"/>
    <s v="NTP_infl_noael_loael"/>
    <s v="10101-97-0"/>
    <m/>
    <s v="NTP"/>
    <m/>
    <s v="Nickel"/>
    <s v="Nickel sulfate hexahydrate"/>
    <x v="0"/>
    <s v="2 year"/>
    <x v="23"/>
    <s v="Lung"/>
    <x v="11"/>
    <x v="1"/>
    <s v="F 344/N"/>
    <x v="1"/>
    <n v="0.12"/>
    <n v="0.25"/>
    <s v="No adequate fits"/>
    <m/>
    <s v="mg/m3"/>
    <s v="N"/>
    <x v="0"/>
    <m/>
    <m/>
    <m/>
    <s v="NA"/>
    <n v="120"/>
    <n v="25"/>
    <m/>
    <m/>
    <m/>
    <x v="3"/>
    <x v="0"/>
    <m/>
    <m/>
    <x v="0"/>
  </r>
  <r>
    <n v="303"/>
    <x v="1"/>
    <s v="NTP_infl_noael_loael"/>
    <s v="12035-72-2"/>
    <m/>
    <s v="NTP"/>
    <m/>
    <s v="Nickel"/>
    <s v="Nickel subsulfide"/>
    <x v="0"/>
    <s v="2 year"/>
    <x v="23"/>
    <s v="Lung"/>
    <x v="11"/>
    <x v="1"/>
    <s v="F 344/N"/>
    <x v="0"/>
    <m/>
    <n v="0.15"/>
    <s v="No adequate fits"/>
    <m/>
    <s v="mg/m3"/>
    <s v="N"/>
    <x v="0"/>
    <m/>
    <m/>
    <m/>
    <s v="NA"/>
    <s v="NA"/>
    <n v="15"/>
    <m/>
    <m/>
    <m/>
    <x v="4"/>
    <x v="0"/>
    <m/>
    <m/>
    <x v="0"/>
  </r>
  <r>
    <n v="304"/>
    <x v="1"/>
    <s v="NTP_infl_noael_loael"/>
    <s v="12035-72-2"/>
    <m/>
    <s v="NTP"/>
    <m/>
    <s v="Nickel"/>
    <s v="Nickel subsulfide"/>
    <x v="0"/>
    <s v="2 year"/>
    <x v="23"/>
    <s v="Lung"/>
    <x v="11"/>
    <x v="1"/>
    <s v="F 344/N"/>
    <x v="1"/>
    <m/>
    <n v="0.15"/>
    <s v="No adequate fits"/>
    <m/>
    <s v="mg/m3"/>
    <s v="N"/>
    <x v="0"/>
    <m/>
    <m/>
    <m/>
    <s v="NA"/>
    <s v="NA"/>
    <n v="15"/>
    <m/>
    <m/>
    <m/>
    <x v="4"/>
    <x v="0"/>
    <m/>
    <m/>
    <x v="0"/>
  </r>
  <r>
    <n v="305"/>
    <x v="1"/>
    <s v="NTP_infl_noael_loael"/>
    <s v="1313-27-5"/>
    <m/>
    <s v="NTP"/>
    <m/>
    <s v="Molybdenum"/>
    <s v="Molybdenum trioxide"/>
    <x v="0"/>
    <s v="2 year"/>
    <x v="23"/>
    <s v="Lung"/>
    <x v="11"/>
    <x v="1"/>
    <s v="F 344/N"/>
    <x v="0"/>
    <n v="10"/>
    <n v="30"/>
    <s v="No adequate fits"/>
    <m/>
    <s v="mg/m3"/>
    <s v="N"/>
    <x v="0"/>
    <m/>
    <m/>
    <m/>
    <s v="NA"/>
    <n v="10000"/>
    <n v="3000"/>
    <m/>
    <m/>
    <m/>
    <x v="0"/>
    <x v="0"/>
    <m/>
    <m/>
    <x v="0"/>
  </r>
  <r>
    <n v="306"/>
    <x v="1"/>
    <s v="NTP_infl_noael_loael"/>
    <s v="1314-62-1"/>
    <m/>
    <s v="NTP"/>
    <m/>
    <s v="Vanadium"/>
    <s v="Vanadium pentoxide"/>
    <x v="0"/>
    <s v="2 year"/>
    <x v="23"/>
    <s v="Lung"/>
    <x v="11"/>
    <x v="0"/>
    <s v="B6C3F1"/>
    <x v="0"/>
    <m/>
    <n v="1"/>
    <s v="No adequate fits"/>
    <m/>
    <s v="mg/m3"/>
    <s v="N"/>
    <x v="0"/>
    <m/>
    <m/>
    <m/>
    <s v="NA"/>
    <s v="NA"/>
    <n v="100"/>
    <m/>
    <m/>
    <m/>
    <x v="3"/>
    <x v="0"/>
    <m/>
    <m/>
    <x v="0"/>
  </r>
  <r>
    <n v="307"/>
    <x v="1"/>
    <s v="NTP_infl_noael_loael"/>
    <s v="14807-96-6"/>
    <m/>
    <s v="NTP"/>
    <m/>
    <s v="Talc"/>
    <s v="Talc"/>
    <x v="0"/>
    <s v="2 year"/>
    <x v="23"/>
    <s v="Lung"/>
    <x v="11"/>
    <x v="1"/>
    <s v="F 344/N"/>
    <x v="1"/>
    <m/>
    <n v="6"/>
    <s v="No adequate fits"/>
    <m/>
    <s v="mg/m3"/>
    <s v="N"/>
    <x v="0"/>
    <m/>
    <m/>
    <m/>
    <s v="NA"/>
    <s v="NA"/>
    <n v="600"/>
    <m/>
    <m/>
    <m/>
    <x v="1"/>
    <x v="0"/>
    <m/>
    <m/>
    <x v="0"/>
  </r>
  <r>
    <n v="308"/>
    <x v="1"/>
    <s v="NTP_infl_noael_loael"/>
    <s v="22398-80-7"/>
    <m/>
    <s v="NTP"/>
    <m/>
    <s v="Indium"/>
    <s v="Indium phosphide"/>
    <x v="0"/>
    <s v="2 year"/>
    <x v="23"/>
    <s v="Lung"/>
    <x v="11"/>
    <x v="0"/>
    <s v="B6C3F1"/>
    <x v="0"/>
    <m/>
    <n v="0.03"/>
    <s v="No adequate fits"/>
    <m/>
    <s v="mg/m3"/>
    <s v="N"/>
    <x v="0"/>
    <m/>
    <m/>
    <m/>
    <s v="NA"/>
    <s v="NA"/>
    <n v="3"/>
    <m/>
    <m/>
    <m/>
    <x v="4"/>
    <x v="0"/>
    <m/>
    <m/>
    <x v="0"/>
  </r>
  <r>
    <n v="309"/>
    <x v="1"/>
    <s v="NTP_infl_noael_loael"/>
    <s v="22398-80-7"/>
    <m/>
    <s v="NTP"/>
    <m/>
    <s v="Indium"/>
    <s v="Indium phosphide"/>
    <x v="0"/>
    <s v="2 year"/>
    <x v="23"/>
    <s v="Lung"/>
    <x v="11"/>
    <x v="0"/>
    <s v="B6C3F1"/>
    <x v="1"/>
    <m/>
    <n v="0.03"/>
    <s v="No adequate fits"/>
    <m/>
    <s v="mg/m3"/>
    <s v="N"/>
    <x v="0"/>
    <m/>
    <m/>
    <m/>
    <s v="NA"/>
    <s v="NA"/>
    <n v="3"/>
    <m/>
    <m/>
    <m/>
    <x v="4"/>
    <x v="0"/>
    <m/>
    <m/>
    <x v="0"/>
  </r>
  <r>
    <n v="310"/>
    <x v="1"/>
    <s v="NTP_infl_noael_loael"/>
    <s v="2698-41-1"/>
    <m/>
    <s v="NTP"/>
    <m/>
    <s v="CS"/>
    <s v="o-Chlorobenzalmalononitrile (CS)"/>
    <x v="0"/>
    <s v="2 year"/>
    <x v="23"/>
    <s v="Lung"/>
    <x v="11"/>
    <x v="1"/>
    <s v="F 344/N"/>
    <x v="0"/>
    <n v="0.25"/>
    <n v="0.75"/>
    <s v="No adequate fits"/>
    <m/>
    <s v="mg/m3"/>
    <s v="N"/>
    <x v="0"/>
    <m/>
    <m/>
    <m/>
    <s v="NA"/>
    <n v="250"/>
    <n v="75"/>
    <m/>
    <m/>
    <m/>
    <x v="3"/>
    <x v="0"/>
    <m/>
    <m/>
    <x v="0"/>
  </r>
  <r>
    <n v="311"/>
    <x v="1"/>
    <s v="NTP_infl_noael_loael"/>
    <s v="7440-47-3"/>
    <m/>
    <s v="NTP"/>
    <m/>
    <s v="Chromium"/>
    <s v="Chromium"/>
    <x v="0"/>
    <s v="2 year"/>
    <x v="23"/>
    <s v="Lung"/>
    <x v="11"/>
    <x v="1"/>
    <s v="Sprague Dawley"/>
    <x v="1"/>
    <m/>
    <n v="20"/>
    <s v="No adequate fits"/>
    <m/>
    <s v="mg/m3"/>
    <s v="N"/>
    <x v="0"/>
    <m/>
    <m/>
    <m/>
    <s v="NA"/>
    <s v="NA"/>
    <n v="2000"/>
    <m/>
    <m/>
    <m/>
    <x v="1"/>
    <x v="0"/>
    <m/>
    <m/>
    <x v="0"/>
  </r>
  <r>
    <n v="312"/>
    <x v="1"/>
    <s v="NTP_infl_noael_loael"/>
    <s v="7440-47-3"/>
    <m/>
    <s v="NTP"/>
    <m/>
    <s v="Chromium"/>
    <s v="Chromium"/>
    <x v="0"/>
    <s v="2 year"/>
    <x v="23"/>
    <s v="Lung"/>
    <x v="11"/>
    <x v="2"/>
    <s v="Syrian Golden"/>
    <x v="1"/>
    <m/>
    <n v="20"/>
    <s v="No adequate fits"/>
    <m/>
    <s v="mg/m3"/>
    <s v="N"/>
    <x v="0"/>
    <m/>
    <m/>
    <m/>
    <s v="NA"/>
    <s v="NA"/>
    <n v="2000"/>
    <m/>
    <m/>
    <m/>
    <x v="1"/>
    <x v="0"/>
    <m/>
    <m/>
    <x v="0"/>
  </r>
  <r>
    <n v="313"/>
    <x v="0"/>
    <s v="NTP_lungneo_noael_loael"/>
    <s v="22398-80-7"/>
    <m/>
    <s v="NTP"/>
    <m/>
    <s v="Indium"/>
    <s v="Indium phosphide"/>
    <x v="0"/>
    <s v="2 year"/>
    <x v="23"/>
    <s v="Lung"/>
    <x v="12"/>
    <x v="1"/>
    <s v="F 344/N"/>
    <x v="1"/>
    <m/>
    <n v="0.03"/>
    <n v="1.2120799999999999E-2"/>
    <n v="7.5795000000000003E-3"/>
    <s v="mg/m3"/>
    <s v="N"/>
    <x v="0"/>
    <m/>
    <m/>
    <m/>
    <n v="3.7897500000000002"/>
    <s v="NA"/>
    <n v="3"/>
    <m/>
    <m/>
    <m/>
    <x v="4"/>
    <x v="0"/>
    <m/>
    <m/>
    <x v="3"/>
  </r>
  <r>
    <n v="314"/>
    <x v="0"/>
    <s v="NTP_lungneo_noael_loael"/>
    <s v="7440-48-4"/>
    <m/>
    <s v="NTP"/>
    <m/>
    <s v="Cobalt"/>
    <s v="Cobalt"/>
    <x v="0"/>
    <s v="2 year"/>
    <x v="23"/>
    <s v="Lung"/>
    <x v="12"/>
    <x v="0"/>
    <s v="B6C3F1"/>
    <x v="1"/>
    <m/>
    <n v="1.25"/>
    <n v="8.5497100000000006E-2"/>
    <n v="4.7623499999999999E-2"/>
    <s v="mg/m3"/>
    <s v="N"/>
    <x v="0"/>
    <m/>
    <m/>
    <m/>
    <n v="23.81175"/>
    <s v="NA"/>
    <n v="125"/>
    <m/>
    <m/>
    <m/>
    <x v="3"/>
    <x v="0"/>
    <m/>
    <m/>
    <x v="3"/>
  </r>
  <r>
    <n v="315"/>
    <x v="0"/>
    <s v="NTP_lungneo_noael_loael"/>
    <s v="1314-62-1"/>
    <m/>
    <s v="NTP"/>
    <m/>
    <s v="Vanadium"/>
    <s v="Vanadium pentoxide"/>
    <x v="0"/>
    <s v="2 year"/>
    <x v="23"/>
    <s v="Lung"/>
    <x v="12"/>
    <x v="0"/>
    <s v="B6C3F1"/>
    <x v="1"/>
    <m/>
    <n v="1"/>
    <n v="0.158111"/>
    <n v="7.8961299999999998E-2"/>
    <s v="mg/m3"/>
    <s v="N"/>
    <x v="0"/>
    <m/>
    <m/>
    <m/>
    <n v="39.480649999999997"/>
    <s v="NA"/>
    <n v="100"/>
    <m/>
    <m/>
    <m/>
    <x v="3"/>
    <x v="0"/>
    <m/>
    <m/>
    <x v="3"/>
  </r>
  <r>
    <n v="316"/>
    <x v="0"/>
    <s v="NTP_lungneo_noael_loael"/>
    <s v="1303-00-0"/>
    <m/>
    <s v="NTP"/>
    <m/>
    <s v="Gallium"/>
    <s v="Gallium arsenide"/>
    <x v="0"/>
    <s v="2 year"/>
    <x v="23"/>
    <s v="Lung"/>
    <x v="12"/>
    <x v="1"/>
    <s v="F 344/N"/>
    <x v="0"/>
    <n v="0.1"/>
    <n v="1"/>
    <n v="0.34188000000000002"/>
    <n v="0.212394"/>
    <s v="mg/m3"/>
    <s v="N"/>
    <x v="0"/>
    <m/>
    <m/>
    <m/>
    <n v="106.197"/>
    <n v="100"/>
    <n v="100"/>
    <m/>
    <m/>
    <m/>
    <x v="3"/>
    <x v="0"/>
    <m/>
    <m/>
    <x v="3"/>
  </r>
  <r>
    <n v="317"/>
    <x v="0"/>
    <s v="NTP_lungneo_noael_loael"/>
    <s v="7440-48-4"/>
    <m/>
    <s v="NTP"/>
    <m/>
    <s v="Cobalt"/>
    <s v="Cobalt"/>
    <x v="0"/>
    <s v="2 year"/>
    <x v="23"/>
    <s v="Lung"/>
    <x v="12"/>
    <x v="1"/>
    <s v="F344/N Tac"/>
    <x v="1"/>
    <m/>
    <n v="1.25"/>
    <n v="0.36754799999999999"/>
    <n v="0.29896600000000001"/>
    <s v="mg/m3"/>
    <s v="N"/>
    <x v="0"/>
    <m/>
    <m/>
    <m/>
    <n v="149.43799999999999"/>
    <s v="NA"/>
    <n v="125"/>
    <m/>
    <m/>
    <m/>
    <x v="3"/>
    <x v="0"/>
    <m/>
    <m/>
    <x v="3"/>
  </r>
  <r>
    <n v="318"/>
    <x v="1"/>
    <s v="NTP_lungneo_noael_loael"/>
    <s v="7440-48-4"/>
    <m/>
    <s v="NTP"/>
    <m/>
    <s v="Cobalt"/>
    <s v="Cobalt"/>
    <x v="0"/>
    <s v="3 month"/>
    <x v="24"/>
    <s v="Lung"/>
    <x v="12"/>
    <x v="0"/>
    <s v="B6C3F1"/>
    <x v="0"/>
    <m/>
    <n v="1.25"/>
    <n v="0.38692799999999999"/>
    <n v="0.29887599999999998"/>
    <s v="mg/m3"/>
    <s v="N"/>
    <x v="0"/>
    <m/>
    <m/>
    <m/>
    <n v="149.483"/>
    <s v="NA"/>
    <n v="125"/>
    <m/>
    <m/>
    <m/>
    <x v="3"/>
    <x v="0"/>
    <m/>
    <s v="Excluded because duration is &lt;2yr and endpoint is neoplasia"/>
    <x v="3"/>
  </r>
  <r>
    <n v="319"/>
    <x v="0"/>
    <s v="NTP_lungneo_noael_loael"/>
    <s v="7440-48-4"/>
    <m/>
    <s v="NTP"/>
    <m/>
    <s v="Cobalt"/>
    <s v="Cobalt"/>
    <x v="0"/>
    <s v="2 year"/>
    <x v="23"/>
    <s v="Lung"/>
    <x v="12"/>
    <x v="1"/>
    <s v="F344/N Tac"/>
    <x v="0"/>
    <m/>
    <n v="1.25"/>
    <n v="0.41844399999999998"/>
    <n v="0.33453500000000003"/>
    <s v="mg/m3"/>
    <s v="N"/>
    <x v="0"/>
    <m/>
    <m/>
    <m/>
    <n v="155.45000000000002"/>
    <s v="NA"/>
    <n v="125"/>
    <m/>
    <m/>
    <m/>
    <x v="3"/>
    <x v="0"/>
    <m/>
    <m/>
    <x v="3"/>
  </r>
  <r>
    <n v="320"/>
    <x v="0"/>
    <s v="NTP_lungneo_noael_loael"/>
    <s v="10026-24-1"/>
    <m/>
    <s v="NTP"/>
    <m/>
    <s v="Cobalt"/>
    <s v="Cobalt sulfate heptahydrate"/>
    <x v="0"/>
    <s v="2 year"/>
    <x v="23"/>
    <s v="Lung"/>
    <x v="12"/>
    <x v="0"/>
    <s v="B6C3F1"/>
    <x v="1"/>
    <n v="1"/>
    <n v="3"/>
    <n v="0.57379000000000002"/>
    <n v="0.31090000000000001"/>
    <s v="mg/m3"/>
    <s v="N"/>
    <x v="0"/>
    <m/>
    <m/>
    <m/>
    <n v="167.26750000000001"/>
    <n v="1000"/>
    <n v="300"/>
    <m/>
    <m/>
    <m/>
    <x v="3"/>
    <x v="0"/>
    <m/>
    <m/>
    <x v="3"/>
  </r>
  <r>
    <n v="321"/>
    <x v="0"/>
    <s v="NTP_lungneo_noael_loael"/>
    <s v="10026-24-1"/>
    <m/>
    <s v="NTP"/>
    <m/>
    <s v="Cobalt"/>
    <s v="Cobalt sulfate heptahydrate"/>
    <x v="0"/>
    <s v="2 year"/>
    <x v="23"/>
    <s v="Lung"/>
    <x v="12"/>
    <x v="0"/>
    <s v="B6C3F1"/>
    <x v="0"/>
    <n v="0.3"/>
    <n v="1"/>
    <n v="0.753525"/>
    <n v="0.43531399999999998"/>
    <s v="mg/m3"/>
    <s v="N"/>
    <x v="0"/>
    <m/>
    <m/>
    <m/>
    <n v="173.83100000000002"/>
    <n v="300"/>
    <n v="100"/>
    <m/>
    <m/>
    <m/>
    <x v="3"/>
    <x v="0"/>
    <m/>
    <m/>
    <x v="3"/>
  </r>
  <r>
    <n v="322"/>
    <x v="0"/>
    <s v="NTP_lungneo_noael_loael"/>
    <s v="12035-72-2"/>
    <m/>
    <s v="NTP"/>
    <m/>
    <s v="Nickel"/>
    <s v="Nickel subsulfide"/>
    <x v="0"/>
    <s v="2 year"/>
    <x v="23"/>
    <s v="Lung"/>
    <x v="12"/>
    <x v="1"/>
    <s v="F 344/N"/>
    <x v="0"/>
    <n v="0.15"/>
    <n v="1"/>
    <n v="0.77912400000000004"/>
    <n v="0.34766200000000003"/>
    <s v="mg/m3"/>
    <s v="N"/>
    <x v="0"/>
    <m/>
    <m/>
    <m/>
    <n v="217.65699999999998"/>
    <n v="150"/>
    <n v="100"/>
    <m/>
    <m/>
    <m/>
    <x v="3"/>
    <x v="0"/>
    <m/>
    <m/>
    <x v="3"/>
  </r>
  <r>
    <n v="323"/>
    <x v="0"/>
    <s v="NTP_lungneo_noael_loael"/>
    <s v="10026-24-1"/>
    <m/>
    <s v="NTP"/>
    <m/>
    <s v="Cobalt"/>
    <s v="Cobalt sulfate heptahydrate"/>
    <x v="0"/>
    <s v="2 year"/>
    <x v="23"/>
    <s v="Lung"/>
    <x v="12"/>
    <x v="1"/>
    <s v="F 344/N"/>
    <x v="1"/>
    <n v="1"/>
    <n v="3"/>
    <n v="2.65909"/>
    <n v="1.2152799999999999"/>
    <s v="mg/m3"/>
    <s v="N"/>
    <x v="0"/>
    <m/>
    <m/>
    <m/>
    <n v="607.64"/>
    <n v="1000"/>
    <n v="300"/>
    <m/>
    <m/>
    <m/>
    <x v="3"/>
    <x v="0"/>
    <m/>
    <m/>
    <x v="3"/>
  </r>
  <r>
    <n v="324"/>
    <x v="0"/>
    <s v="NTP_lungneo_noael_loael"/>
    <s v="1313-99-1"/>
    <m/>
    <s v="NTP"/>
    <s v="Y"/>
    <s v="Nickel"/>
    <s v="Nickel (II) oxide"/>
    <x v="0"/>
    <s v="2 year"/>
    <x v="23"/>
    <s v="Lung"/>
    <x v="12"/>
    <x v="1"/>
    <s v="F 344/N"/>
    <x v="1"/>
    <n v="2.5"/>
    <m/>
    <n v="2.9112200000000001"/>
    <n v="1.4950600000000001"/>
    <s v="mg/m3"/>
    <s v="N"/>
    <x v="0"/>
    <m/>
    <m/>
    <m/>
    <n v="747.53"/>
    <n v="2500"/>
    <s v="NA"/>
    <m/>
    <m/>
    <m/>
    <x v="3"/>
    <x v="0"/>
    <m/>
    <m/>
    <x v="3"/>
  </r>
  <r>
    <n v="325"/>
    <x v="1"/>
    <s v="NTP_lungneo_noael_loael"/>
    <s v="Nik95"/>
    <s v="https://doi.org/10.1006/faat.1995.1042"/>
    <s v="NTP"/>
    <s v="Y"/>
    <s v="Carbon black"/>
    <s v="CB_Elft12"/>
    <x v="0"/>
    <s v="2 year"/>
    <x v="23"/>
    <s v="Lung"/>
    <x v="12"/>
    <x v="1"/>
    <s v="F 344/N"/>
    <x v="0"/>
    <m/>
    <n v="2.5"/>
    <n v="3.2453500000000002"/>
    <n v="2.7275299999999998"/>
    <s v="mg/m3"/>
    <s v="N"/>
    <x v="0"/>
    <m/>
    <m/>
    <m/>
    <n v="1363.7649999999999"/>
    <s v="NA"/>
    <n v="250"/>
    <m/>
    <m/>
    <m/>
    <x v="3"/>
    <x v="0"/>
    <m/>
    <m/>
    <x v="3"/>
  </r>
  <r>
    <n v="326"/>
    <x v="0"/>
    <s v="NTP_lungneo_noael_loael"/>
    <s v="14807-96-6"/>
    <m/>
    <s v="NTP"/>
    <m/>
    <s v="Talc"/>
    <s v="Talc"/>
    <x v="0"/>
    <s v="2 year"/>
    <x v="23"/>
    <s v="Lung"/>
    <x v="12"/>
    <x v="1"/>
    <s v="F 344/N"/>
    <x v="0"/>
    <n v="6"/>
    <n v="18"/>
    <n v="15.158300000000001"/>
    <n v="10.478400000000001"/>
    <s v="mg/m3"/>
    <s v="N"/>
    <x v="0"/>
    <m/>
    <m/>
    <m/>
    <n v="4637.97"/>
    <n v="6000"/>
    <n v="1800"/>
    <m/>
    <m/>
    <m/>
    <x v="3"/>
    <x v="0"/>
    <m/>
    <m/>
    <x v="3"/>
  </r>
  <r>
    <n v="327"/>
    <x v="0"/>
    <s v="NTP_lungneo_noael_loael"/>
    <s v="1309-64-4"/>
    <m/>
    <s v="NTP"/>
    <m/>
    <s v="Antimony"/>
    <s v="Antimony trioxide"/>
    <x v="0"/>
    <s v="2 year"/>
    <x v="23"/>
    <s v="Lung"/>
    <x v="12"/>
    <x v="1"/>
    <s v="Wistar Han"/>
    <x v="0"/>
    <n v="3"/>
    <n v="10"/>
    <n v="15.2881"/>
    <n v="9.2759400000000003"/>
    <s v="mg/m3"/>
    <s v="N"/>
    <x v="0"/>
    <m/>
    <m/>
    <m/>
    <n v="5239.2000000000007"/>
    <n v="3000"/>
    <n v="1000"/>
    <m/>
    <m/>
    <m/>
    <x v="3"/>
    <x v="0"/>
    <m/>
    <m/>
    <x v="3"/>
  </r>
  <r>
    <n v="328"/>
    <x v="0"/>
    <s v="NTP_lungneo_noael_loael"/>
    <s v="1309-64-4"/>
    <m/>
    <s v="NTP"/>
    <m/>
    <s v="Antimony"/>
    <s v="Antimony trioxide"/>
    <x v="0"/>
    <s v="2 year"/>
    <x v="23"/>
    <s v="Lung"/>
    <x v="12"/>
    <x v="1"/>
    <s v="Wistar Han"/>
    <x v="1"/>
    <n v="30"/>
    <m/>
    <n v="25.9025"/>
    <n v="11.146000000000001"/>
    <s v="mg/m3"/>
    <s v="N"/>
    <x v="0"/>
    <m/>
    <m/>
    <m/>
    <n v="5573"/>
    <n v="30000"/>
    <s v="NA"/>
    <m/>
    <m/>
    <m/>
    <x v="3"/>
    <x v="0"/>
    <m/>
    <m/>
    <x v="3"/>
  </r>
  <r>
    <n v="329"/>
    <x v="0"/>
    <s v="NTP_lungneo_noael_loael"/>
    <s v="1313-27-5"/>
    <m/>
    <s v="NTP"/>
    <m/>
    <s v="Molybdenum"/>
    <s v="Molybdenum trioxide"/>
    <x v="0"/>
    <s v="2 year"/>
    <x v="23"/>
    <s v="Lung"/>
    <x v="12"/>
    <x v="0"/>
    <s v="B6C3F1"/>
    <x v="0"/>
    <n v="30"/>
    <n v="100"/>
    <n v="37.483499999999999"/>
    <n v="22.706399999999999"/>
    <s v="mg/m3"/>
    <s v="N"/>
    <x v="0"/>
    <m/>
    <m/>
    <m/>
    <n v="11353.199999999999"/>
    <n v="30000"/>
    <n v="10000"/>
    <m/>
    <m/>
    <m/>
    <x v="3"/>
    <x v="0"/>
    <m/>
    <m/>
    <x v="3"/>
  </r>
  <r>
    <n v="330"/>
    <x v="0"/>
    <s v="NTP_lungneo_noael_loael"/>
    <s v="Lee85"/>
    <m/>
    <s v="NTP"/>
    <m/>
    <s v="Titanium dioxide"/>
    <s v="TiO2"/>
    <x v="0"/>
    <s v="2 year"/>
    <x v="23"/>
    <s v="Lung"/>
    <x v="12"/>
    <x v="1"/>
    <s v="SD"/>
    <x v="0"/>
    <m/>
    <n v="10"/>
    <n v="199.333"/>
    <n v="153.74100000000001"/>
    <s v="mg/m3"/>
    <s v="N"/>
    <x v="0"/>
    <m/>
    <m/>
    <m/>
    <n v="76870.5"/>
    <s v="NA"/>
    <n v="1000"/>
    <m/>
    <m/>
    <m/>
    <x v="1"/>
    <x v="0"/>
    <m/>
    <m/>
    <x v="3"/>
  </r>
  <r>
    <n v="331"/>
    <x v="0"/>
    <s v="NTP_lungneo_noael_loael"/>
    <s v="Lee85"/>
    <m/>
    <s v="NTP"/>
    <m/>
    <s v="Titanium dioxide"/>
    <s v="TiO2"/>
    <x v="0"/>
    <s v="2 year"/>
    <x v="23"/>
    <s v="Lung"/>
    <x v="12"/>
    <x v="1"/>
    <s v="SD"/>
    <x v="1"/>
    <n v="50"/>
    <n v="250"/>
    <n v="225.72499999999999"/>
    <n v="159.39400000000001"/>
    <s v="mg/m3"/>
    <s v="N"/>
    <x v="0"/>
    <m/>
    <m/>
    <m/>
    <n v="79697"/>
    <n v="50000"/>
    <n v="25000"/>
    <m/>
    <m/>
    <m/>
    <x v="1"/>
    <x v="0"/>
    <m/>
    <m/>
    <x v="3"/>
  </r>
  <r>
    <n v="332"/>
    <x v="1"/>
    <s v="NTP_lungneo_noael_loael"/>
    <s v="10026-24-1"/>
    <m/>
    <s v="NTP"/>
    <m/>
    <s v="Cobalt sulfate heptahydrate"/>
    <s v="Cobalt sulfate heptahydrate"/>
    <x v="0"/>
    <s v="2 year"/>
    <x v="23"/>
    <s v="Lung"/>
    <x v="12"/>
    <x v="1"/>
    <s v="F 344/N"/>
    <x v="0"/>
    <n v="0.3"/>
    <n v="1"/>
    <s v="NA"/>
    <s v="NA"/>
    <s v="mg/m3"/>
    <s v="N"/>
    <x v="0"/>
    <m/>
    <m/>
    <m/>
    <s v="NA"/>
    <n v="300"/>
    <n v="100"/>
    <m/>
    <m/>
    <m/>
    <x v="3"/>
    <x v="0"/>
    <m/>
    <s v="Excluded because a BMDL is required for an OEB"/>
    <x v="3"/>
  </r>
  <r>
    <n v="333"/>
    <x v="1"/>
    <s v="NTP_lungneo_noael_loael"/>
    <s v="12035-72-2"/>
    <m/>
    <s v="NTP"/>
    <m/>
    <s v="Nickel subsulfide"/>
    <s v="Nickel subsulfide"/>
    <x v="0"/>
    <s v="2 year"/>
    <x v="23"/>
    <s v="Lung"/>
    <x v="12"/>
    <x v="1"/>
    <s v="F 344/N"/>
    <x v="1"/>
    <m/>
    <n v="0.15"/>
    <s v="NA"/>
    <s v="NA"/>
    <s v="mg/m3"/>
    <s v="N"/>
    <x v="0"/>
    <m/>
    <m/>
    <m/>
    <s v="NA"/>
    <s v="NA"/>
    <n v="15"/>
    <m/>
    <m/>
    <m/>
    <x v="4"/>
    <x v="0"/>
    <m/>
    <s v="Excluded because a BMDL is required for an OEB"/>
    <x v="3"/>
  </r>
  <r>
    <n v="334"/>
    <x v="1"/>
    <s v="NTP_lungneo_noael_loael"/>
    <s v="1309-64-4"/>
    <m/>
    <s v="NTP"/>
    <m/>
    <s v="Antimony trioxide"/>
    <s v="Antimony trioxide"/>
    <x v="0"/>
    <s v="2 year"/>
    <x v="23"/>
    <s v="Lung"/>
    <x v="12"/>
    <x v="0"/>
    <s v="B6C3F1"/>
    <x v="1"/>
    <m/>
    <n v="3"/>
    <s v="NA"/>
    <s v="NA"/>
    <s v="mg/m3"/>
    <s v="N"/>
    <x v="0"/>
    <m/>
    <m/>
    <m/>
    <s v="NA"/>
    <s v="NA"/>
    <n v="300"/>
    <m/>
    <m/>
    <m/>
    <x v="3"/>
    <x v="0"/>
    <m/>
    <s v="Excluded because a BMDL is required for an OEB"/>
    <x v="3"/>
  </r>
  <r>
    <n v="335"/>
    <x v="1"/>
    <s v="NTP_lungneo_noael_loael"/>
    <s v="1313-99-1"/>
    <m/>
    <s v="NTP"/>
    <s v="Y"/>
    <s v="Nickel (II) oxide"/>
    <s v="Nickel (II) oxide"/>
    <x v="0"/>
    <s v="2 year"/>
    <x v="23"/>
    <s v="Lung"/>
    <x v="12"/>
    <x v="1"/>
    <s v="F 344/N"/>
    <x v="0"/>
    <n v="2.5"/>
    <m/>
    <s v="NA"/>
    <s v="NA"/>
    <s v="mg/m3"/>
    <s v="N"/>
    <x v="0"/>
    <m/>
    <m/>
    <m/>
    <s v="NA"/>
    <n v="2500"/>
    <s v="NA"/>
    <m/>
    <m/>
    <m/>
    <x v="1"/>
    <x v="0"/>
    <m/>
    <s v="Excluded because a BMDL is required for an OEB"/>
    <x v="3"/>
  </r>
  <r>
    <n v="336"/>
    <x v="1"/>
    <s v="NTP_lungneo_noael_loael"/>
    <s v="1314-62-1"/>
    <m/>
    <s v="NTP"/>
    <m/>
    <s v="Vanadium"/>
    <s v="Vanadium pentoxide"/>
    <x v="0"/>
    <s v="2 year"/>
    <x v="23"/>
    <s v="Lung"/>
    <x v="12"/>
    <x v="0"/>
    <s v="B6C3F1"/>
    <x v="0"/>
    <m/>
    <n v="1"/>
    <s v="NA"/>
    <s v="NA"/>
    <s v="mg/m3"/>
    <s v="N"/>
    <x v="0"/>
    <m/>
    <m/>
    <m/>
    <s v="NA"/>
    <s v="NA"/>
    <n v="100"/>
    <m/>
    <m/>
    <m/>
    <x v="3"/>
    <x v="0"/>
    <m/>
    <s v="Excluded because a BMDL is required for an OEB"/>
    <x v="3"/>
  </r>
  <r>
    <n v="337"/>
    <x v="1"/>
    <s v="NTP_lungneo_noael_loael"/>
    <s v="22398-80-7"/>
    <m/>
    <s v="NTP"/>
    <m/>
    <s v="Indium"/>
    <s v="Indium phosphide"/>
    <x v="0"/>
    <s v="2 year"/>
    <x v="23"/>
    <s v="Lung"/>
    <x v="12"/>
    <x v="1"/>
    <s v="F 344/N"/>
    <x v="0"/>
    <m/>
    <n v="0.03"/>
    <s v="NA"/>
    <s v="NA"/>
    <s v="mg/m3"/>
    <s v="N"/>
    <x v="0"/>
    <m/>
    <m/>
    <m/>
    <s v="NA"/>
    <s v="NA"/>
    <n v="3"/>
    <m/>
    <m/>
    <m/>
    <x v="4"/>
    <x v="0"/>
    <m/>
    <s v="Excluded because a BMDL is required for an OEB"/>
    <x v="3"/>
  </r>
  <r>
    <n v="338"/>
    <x v="1"/>
    <s v="NTP_lungneo_noael_loael"/>
    <s v="Hein95"/>
    <m/>
    <s v="NTP"/>
    <m/>
    <s v="Titanium dioxide"/>
    <s v="TiO2_P25"/>
    <x v="0"/>
    <s v="2 year"/>
    <x v="23"/>
    <s v="Lung"/>
    <x v="12"/>
    <x v="1"/>
    <s v="Wistar"/>
    <x v="0"/>
    <m/>
    <n v="9.3000000000000007"/>
    <s v="NA"/>
    <s v="NA"/>
    <s v="mg/m3"/>
    <s v="N"/>
    <x v="0"/>
    <m/>
    <m/>
    <m/>
    <s v="NA"/>
    <s v="NA"/>
    <n v="930"/>
    <m/>
    <m/>
    <m/>
    <x v="1"/>
    <x v="0"/>
    <m/>
    <s v="Excluded because a BMDL is required for an OEB"/>
    <x v="3"/>
  </r>
  <r>
    <n v="339"/>
    <x v="1"/>
    <s v="NTP_lungneo_noael_loael"/>
    <s v="Hein95"/>
    <m/>
    <s v="NTP"/>
    <m/>
    <s v="Carbon black"/>
    <s v="CB_P90"/>
    <x v="0"/>
    <s v="2 year"/>
    <x v="23"/>
    <s v="Lung"/>
    <x v="12"/>
    <x v="1"/>
    <s v="Wistar"/>
    <x v="0"/>
    <m/>
    <n v="11.4"/>
    <s v="NA"/>
    <s v="NA"/>
    <s v="mg/m3"/>
    <s v="N"/>
    <x v="0"/>
    <m/>
    <m/>
    <m/>
    <s v="NA"/>
    <s v="NA"/>
    <n v="1140.0000000000002"/>
    <m/>
    <m/>
    <m/>
    <x v="1"/>
    <x v="0"/>
    <m/>
    <s v="Excluded because a BMDL is required for an OEB"/>
    <x v="3"/>
  </r>
  <r>
    <n v="340"/>
    <x v="1"/>
    <s v="NTP_lungneo_noael_loael"/>
    <s v="22398-80-7"/>
    <m/>
    <s v="NTP"/>
    <m/>
    <s v="Indium"/>
    <s v="Indium phosphide"/>
    <x v="0"/>
    <s v="3 month"/>
    <x v="24"/>
    <s v="Lung"/>
    <x v="12"/>
    <x v="0"/>
    <s v="B6C3F1"/>
    <x v="0"/>
    <m/>
    <n v="0.03"/>
    <s v="NA"/>
    <s v="NA"/>
    <s v="mg/m3"/>
    <s v="N"/>
    <x v="0"/>
    <m/>
    <m/>
    <m/>
    <s v="NA"/>
    <s v="NA"/>
    <n v="3"/>
    <m/>
    <m/>
    <m/>
    <x v="4"/>
    <x v="0"/>
    <m/>
    <s v="Excluded because duration is &lt;2yr and endpoint is neoplasia"/>
    <x v="3"/>
  </r>
  <r>
    <n v="341"/>
    <x v="1"/>
    <s v="NTP_lungneo_noael_loael"/>
    <s v="1309-64-4"/>
    <m/>
    <s v="NTP"/>
    <m/>
    <s v="Antimony trioxide"/>
    <s v="Antimony trioxide"/>
    <x v="0"/>
    <s v="2 week"/>
    <x v="25"/>
    <s v="Lung"/>
    <x v="12"/>
    <x v="0"/>
    <s v="B6C3F1"/>
    <x v="0"/>
    <n v="60"/>
    <m/>
    <m/>
    <m/>
    <s v="mg/m3"/>
    <s v="Y"/>
    <x v="1"/>
    <m/>
    <m/>
    <m/>
    <s v="NA"/>
    <n v="20000"/>
    <s v="NA"/>
    <m/>
    <m/>
    <m/>
    <x v="2"/>
    <x v="1"/>
    <m/>
    <s v="Excluded because duration is &lt;2yr and endpoint is neoplasia"/>
    <x v="3"/>
  </r>
  <r>
    <n v="342"/>
    <x v="1"/>
    <s v="NTP_lungneo_noael_loael"/>
    <s v="1309-64-4"/>
    <m/>
    <s v="NTP"/>
    <m/>
    <s v="Antimony trioxide"/>
    <s v="Antimony trioxide"/>
    <x v="0"/>
    <s v="2 week"/>
    <x v="25"/>
    <s v="Lung"/>
    <x v="12"/>
    <x v="0"/>
    <s v="B6C3F1"/>
    <x v="1"/>
    <n v="60"/>
    <m/>
    <m/>
    <m/>
    <s v="mg/m3"/>
    <s v="Y"/>
    <x v="1"/>
    <m/>
    <m/>
    <m/>
    <s v="NA"/>
    <n v="20000"/>
    <s v="NA"/>
    <m/>
    <m/>
    <m/>
    <x v="2"/>
    <x v="1"/>
    <m/>
    <s v="Excluded because duration is &lt;2yr and endpoint is neoplasia"/>
    <x v="3"/>
  </r>
  <r>
    <n v="343"/>
    <x v="1"/>
    <s v="NTP_lungneo_noael_loael"/>
    <s v="1309-64-4"/>
    <m/>
    <s v="NTP"/>
    <m/>
    <s v="Antimony trioxide"/>
    <s v="Antimony trioxide"/>
    <x v="0"/>
    <s v="2 week"/>
    <x v="25"/>
    <s v="Lung"/>
    <x v="12"/>
    <x v="1"/>
    <s v="Wistar Han"/>
    <x v="0"/>
    <n v="60"/>
    <m/>
    <m/>
    <m/>
    <s v="mg/m3"/>
    <s v="Y"/>
    <x v="1"/>
    <m/>
    <m/>
    <m/>
    <s v="NA"/>
    <n v="20000"/>
    <s v="NA"/>
    <m/>
    <m/>
    <m/>
    <x v="2"/>
    <x v="1"/>
    <m/>
    <s v="Excluded because duration is &lt;2yr and endpoint is neoplasia"/>
    <x v="3"/>
  </r>
  <r>
    <n v="344"/>
    <x v="1"/>
    <s v="NTP_lungneo_noael_loael"/>
    <s v="1309-64-4"/>
    <m/>
    <s v="NTP"/>
    <m/>
    <s v="Antimony trioxide"/>
    <s v="Antimony trioxide"/>
    <x v="0"/>
    <s v="2 week"/>
    <x v="25"/>
    <s v="Lung"/>
    <x v="12"/>
    <x v="1"/>
    <s v="Wistar Han"/>
    <x v="1"/>
    <n v="60"/>
    <m/>
    <m/>
    <m/>
    <s v="mg/m3"/>
    <s v="Y"/>
    <x v="1"/>
    <m/>
    <m/>
    <m/>
    <s v="NA"/>
    <n v="20000"/>
    <s v="NA"/>
    <m/>
    <m/>
    <m/>
    <x v="2"/>
    <x v="1"/>
    <m/>
    <s v="Excluded because duration is &lt;2yr and endpoint is neoplasia"/>
    <x v="3"/>
  </r>
  <r>
    <n v="345"/>
    <x v="1"/>
    <s v="NTP_lungneo_noael_loael"/>
    <s v="7440-48-4"/>
    <m/>
    <s v="NTP"/>
    <m/>
    <s v="Cobalt"/>
    <s v="Cobalt"/>
    <x v="0"/>
    <s v="2 week"/>
    <x v="25"/>
    <s v="Lung"/>
    <x v="12"/>
    <x v="0"/>
    <s v="B6C3F1"/>
    <x v="1"/>
    <n v="40"/>
    <m/>
    <m/>
    <m/>
    <s v="mg/m3"/>
    <s v="Y"/>
    <x v="1"/>
    <m/>
    <m/>
    <m/>
    <s v="NA"/>
    <n v="13333.333333333334"/>
    <s v="NA"/>
    <m/>
    <m/>
    <m/>
    <x v="2"/>
    <x v="1"/>
    <m/>
    <s v="Excluded because duration is &lt;2yr and endpoint is neoplasia"/>
    <x v="3"/>
  </r>
  <r>
    <n v="346"/>
    <x v="1"/>
    <s v="NTP_lungneo_noael_loael"/>
    <s v="7440-48-4"/>
    <m/>
    <s v="NTP"/>
    <m/>
    <s v="Cobalt"/>
    <s v="Cobalt"/>
    <x v="0"/>
    <s v="2 week"/>
    <x v="25"/>
    <s v="Lung"/>
    <x v="12"/>
    <x v="1"/>
    <s v="F 344/N"/>
    <x v="0"/>
    <n v="40"/>
    <m/>
    <m/>
    <m/>
    <s v="mg/m3"/>
    <s v="Y"/>
    <x v="1"/>
    <m/>
    <m/>
    <m/>
    <s v="NA"/>
    <n v="13333.333333333334"/>
    <s v="NA"/>
    <m/>
    <m/>
    <m/>
    <x v="2"/>
    <x v="1"/>
    <m/>
    <s v="Excluded because duration is &lt;2yr and endpoint is neoplasia"/>
    <x v="3"/>
  </r>
  <r>
    <n v="347"/>
    <x v="1"/>
    <s v="NTP_lungneo_noael_loael"/>
    <s v="7440-48-4"/>
    <m/>
    <s v="NTP"/>
    <m/>
    <s v="Cobalt"/>
    <s v="Cobalt"/>
    <x v="0"/>
    <s v="2 week"/>
    <x v="25"/>
    <s v="Lung"/>
    <x v="12"/>
    <x v="1"/>
    <s v="F 344/N"/>
    <x v="1"/>
    <n v="40"/>
    <m/>
    <m/>
    <m/>
    <s v="mg/m3"/>
    <s v="Y"/>
    <x v="1"/>
    <m/>
    <m/>
    <m/>
    <s v="NA"/>
    <n v="13333.333333333334"/>
    <s v="NA"/>
    <m/>
    <m/>
    <m/>
    <x v="2"/>
    <x v="1"/>
    <m/>
    <s v="Excluded because duration is &lt;2yr and endpoint is neoplasia"/>
    <x v="3"/>
  </r>
  <r>
    <n v="348"/>
    <x v="1"/>
    <s v="NTP_lungneo_noael_loael"/>
    <s v="7440-48-4"/>
    <m/>
    <s v="NTP"/>
    <m/>
    <s v="Cobalt"/>
    <s v="Cobalt"/>
    <x v="0"/>
    <s v="2 week"/>
    <x v="25"/>
    <s v="Lung"/>
    <x v="12"/>
    <x v="0"/>
    <s v="B6C3F1"/>
    <x v="0"/>
    <n v="10"/>
    <m/>
    <m/>
    <m/>
    <s v="mg/m3"/>
    <s v="Y"/>
    <x v="1"/>
    <m/>
    <m/>
    <m/>
    <s v="NA"/>
    <n v="3333.3333333333335"/>
    <s v="NA"/>
    <m/>
    <m/>
    <m/>
    <x v="2"/>
    <x v="1"/>
    <m/>
    <s v="Excluded because duration is &lt;2yr and endpoint is neoplasia"/>
    <x v="3"/>
  </r>
  <r>
    <n v="349"/>
    <x v="1"/>
    <s v="NTP_lungneo_noael_loael"/>
    <s v="BLASTINGSAND"/>
    <m/>
    <s v="NTP"/>
    <m/>
    <s v="ABA:BS"/>
    <s v="Abrasive Blasting Agents: Blasting Sand"/>
    <x v="0"/>
    <s v="2 week"/>
    <x v="25"/>
    <s v="Lung"/>
    <x v="12"/>
    <x v="1"/>
    <s v="HSD"/>
    <x v="1"/>
    <m/>
    <n v="15"/>
    <m/>
    <m/>
    <s v="mg/m3"/>
    <s v="Y"/>
    <x v="1"/>
    <m/>
    <m/>
    <m/>
    <s v="NA"/>
    <s v="NA"/>
    <n v="500"/>
    <m/>
    <m/>
    <m/>
    <x v="2"/>
    <x v="1"/>
    <m/>
    <s v="Excluded because duration is &lt;2yr and endpoint is neoplasia"/>
    <x v="3"/>
  </r>
  <r>
    <n v="350"/>
    <x v="1"/>
    <s v="NTP_lungneo_noael_loael"/>
    <s v="CRUSHEDGLASS"/>
    <m/>
    <s v="NTP"/>
    <m/>
    <s v="NA"/>
    <s v="NA"/>
    <x v="0"/>
    <s v="2 week"/>
    <x v="25"/>
    <s v="Lung"/>
    <x v="12"/>
    <x v="1"/>
    <s v="F344/N Tac"/>
    <x v="1"/>
    <m/>
    <n v="3"/>
    <m/>
    <m/>
    <s v="mg/m3"/>
    <s v="Y"/>
    <x v="1"/>
    <m/>
    <m/>
    <m/>
    <s v="NA"/>
    <s v="NA"/>
    <n v="99.999999999999986"/>
    <m/>
    <m/>
    <m/>
    <x v="2"/>
    <x v="1"/>
    <m/>
    <s v="Excluded because duration is &lt;2yr and endpoint is neoplasia"/>
    <x v="3"/>
  </r>
  <r>
    <n v="351"/>
    <x v="1"/>
    <s v="NTP_lungneo_noael_loael"/>
    <s v="GARNET"/>
    <m/>
    <s v="NTP"/>
    <m/>
    <s v="ABA:G"/>
    <s v="Abrasive blasting agents (garnet)"/>
    <x v="0"/>
    <s v="2 week"/>
    <x v="25"/>
    <s v="Lung"/>
    <x v="12"/>
    <x v="1"/>
    <s v="F 344/N"/>
    <x v="1"/>
    <m/>
    <n v="3"/>
    <m/>
    <m/>
    <s v="mg/m3"/>
    <s v="Y"/>
    <x v="1"/>
    <m/>
    <m/>
    <m/>
    <s v="NA"/>
    <s v="NA"/>
    <n v="99.999999999999986"/>
    <m/>
    <m/>
    <m/>
    <x v="2"/>
    <x v="1"/>
    <m/>
    <s v="Excluded because duration is &lt;2yr and endpoint is neoplasia"/>
    <x v="3"/>
  </r>
  <r>
    <n v="352"/>
    <x v="1"/>
    <s v="NTP_lungneo_noael_loael"/>
    <s v="HEMATITESPEC"/>
    <m/>
    <s v="NTP"/>
    <m/>
    <s v="ABA:SH"/>
    <s v="Abrasive Blasting Agents: Specular Hematite"/>
    <x v="0"/>
    <s v="2 week"/>
    <x v="25"/>
    <s v="Lung"/>
    <x v="12"/>
    <x v="1"/>
    <s v="Harlan Sprague Dawley"/>
    <x v="1"/>
    <m/>
    <n v="15"/>
    <m/>
    <m/>
    <s v="mg/m3"/>
    <s v="Y"/>
    <x v="1"/>
    <m/>
    <m/>
    <m/>
    <s v="NA"/>
    <s v="NA"/>
    <n v="500"/>
    <m/>
    <m/>
    <m/>
    <x v="2"/>
    <x v="1"/>
    <m/>
    <s v="Excluded because duration is &lt;2yr and endpoint is neoplasia"/>
    <x v="3"/>
  </r>
  <r>
    <n v="353"/>
    <x v="1"/>
    <s v="NTP_lungneo_noael_loael"/>
    <s v="10101-97-0"/>
    <m/>
    <s v="NTP"/>
    <m/>
    <s v="Nickel sulfate hexahydrate"/>
    <s v="Nickel sulfate hexahydrate"/>
    <x v="0"/>
    <s v="2 year"/>
    <x v="23"/>
    <s v="Lung"/>
    <x v="12"/>
    <x v="0"/>
    <s v="B6C3F1"/>
    <x v="1"/>
    <n v="1"/>
    <m/>
    <m/>
    <m/>
    <s v="mg/m3"/>
    <s v="N"/>
    <x v="0"/>
    <m/>
    <m/>
    <m/>
    <s v="NA"/>
    <n v="1000"/>
    <s v="NA"/>
    <m/>
    <m/>
    <m/>
    <x v="1"/>
    <x v="0"/>
    <m/>
    <s v="Excluded because a BMDL is required for an OEB"/>
    <x v="3"/>
  </r>
  <r>
    <n v="354"/>
    <x v="1"/>
    <s v="NTP_lungneo_noael_loael"/>
    <s v="10101-97-0"/>
    <m/>
    <s v="NTP"/>
    <m/>
    <s v="Nickel sulfate hexahydrate"/>
    <s v="Nickel sulfate hexahydrate"/>
    <x v="0"/>
    <s v="2 year"/>
    <x v="23"/>
    <s v="Lung"/>
    <x v="12"/>
    <x v="0"/>
    <s v="B6C3F1"/>
    <x v="0"/>
    <n v="1"/>
    <m/>
    <m/>
    <m/>
    <s v="mg/m3"/>
    <s v="N"/>
    <x v="0"/>
    <m/>
    <m/>
    <m/>
    <s v="NA"/>
    <n v="1000"/>
    <s v="NA"/>
    <m/>
    <m/>
    <m/>
    <x v="1"/>
    <x v="0"/>
    <m/>
    <s v="Excluded because a BMDL is required for an OEB"/>
    <x v="3"/>
  </r>
  <r>
    <n v="355"/>
    <x v="1"/>
    <s v="NTP_lungneo_noael_loael"/>
    <s v="10101-97-0"/>
    <m/>
    <s v="NTP"/>
    <m/>
    <s v="Nickel sulfate hexahydrate"/>
    <s v="Nickel sulfate hexahydrate"/>
    <x v="0"/>
    <s v="2 year"/>
    <x v="23"/>
    <s v="Lung"/>
    <x v="12"/>
    <x v="1"/>
    <s v="F 344/N"/>
    <x v="0"/>
    <n v="0.5"/>
    <m/>
    <m/>
    <m/>
    <s v="mg/m3"/>
    <s v="N"/>
    <x v="0"/>
    <m/>
    <m/>
    <m/>
    <s v="NA"/>
    <n v="500"/>
    <s v="NA"/>
    <m/>
    <m/>
    <m/>
    <x v="1"/>
    <x v="0"/>
    <m/>
    <s v="Excluded because a BMDL is required for an OEB"/>
    <x v="3"/>
  </r>
  <r>
    <n v="356"/>
    <x v="1"/>
    <s v="NTP_lungneo_noael_loael"/>
    <s v="10101-97-0"/>
    <m/>
    <s v="NTP"/>
    <m/>
    <s v="Nickel sulfate hexahydrate"/>
    <s v="Nickel sulfate hexahydrate"/>
    <x v="0"/>
    <s v="2 year"/>
    <x v="23"/>
    <s v="Lung"/>
    <x v="12"/>
    <x v="1"/>
    <s v="F 344/N"/>
    <x v="1"/>
    <n v="0.5"/>
    <m/>
    <m/>
    <m/>
    <s v="mg/m3"/>
    <s v="N"/>
    <x v="0"/>
    <m/>
    <m/>
    <m/>
    <s v="NA"/>
    <n v="500"/>
    <s v="NA"/>
    <m/>
    <m/>
    <m/>
    <x v="1"/>
    <x v="0"/>
    <m/>
    <s v="Excluded because a BMDL is required for an OEB"/>
    <x v="3"/>
  </r>
  <r>
    <n v="357"/>
    <x v="1"/>
    <s v="NTP_lungneo_noael_loael"/>
    <s v="12035-72-2"/>
    <m/>
    <s v="NTP"/>
    <m/>
    <s v="Nickel subsulfide"/>
    <s v="Nickel subsulfide"/>
    <x v="0"/>
    <s v="2 year"/>
    <x v="23"/>
    <s v="Lung"/>
    <x v="12"/>
    <x v="0"/>
    <s v="B6C3F1"/>
    <x v="0"/>
    <n v="1.2"/>
    <m/>
    <m/>
    <m/>
    <s v="mg/m3"/>
    <s v="N"/>
    <x v="0"/>
    <m/>
    <m/>
    <m/>
    <s v="NA"/>
    <n v="1200"/>
    <s v="NA"/>
    <m/>
    <m/>
    <m/>
    <x v="1"/>
    <x v="0"/>
    <m/>
    <s v="Excluded because a BMDL is required for an OEB"/>
    <x v="3"/>
  </r>
  <r>
    <n v="358"/>
    <x v="1"/>
    <s v="NTP_lungneo_noael_loael"/>
    <s v="12035-72-2"/>
    <m/>
    <s v="NTP"/>
    <m/>
    <s v="Nickel subsulfide"/>
    <s v="Nickel subsulfide"/>
    <x v="0"/>
    <s v="2 year"/>
    <x v="23"/>
    <s v="Lung"/>
    <x v="12"/>
    <x v="0"/>
    <s v="B6C3F1"/>
    <x v="1"/>
    <n v="1.2"/>
    <m/>
    <m/>
    <m/>
    <s v="mg/m3"/>
    <s v="N"/>
    <x v="0"/>
    <m/>
    <m/>
    <m/>
    <s v="NA"/>
    <n v="1200"/>
    <s v="NA"/>
    <m/>
    <m/>
    <m/>
    <x v="1"/>
    <x v="0"/>
    <m/>
    <s v="Excluded because a BMDL is required for an OEB"/>
    <x v="3"/>
  </r>
  <r>
    <n v="359"/>
    <x v="1"/>
    <s v="NTP_lungneo_noael_loael"/>
    <s v="1303-00-0"/>
    <m/>
    <s v="NTP"/>
    <m/>
    <s v="Gallium arsenide"/>
    <s v="Gallium arsenide"/>
    <x v="0"/>
    <s v="2 year"/>
    <x v="23"/>
    <s v="Lung"/>
    <x v="12"/>
    <x v="0"/>
    <s v="B6C3F1"/>
    <x v="0"/>
    <n v="1"/>
    <m/>
    <m/>
    <m/>
    <s v="mg/m3"/>
    <s v="N"/>
    <x v="0"/>
    <m/>
    <m/>
    <m/>
    <s v="NA"/>
    <n v="1000"/>
    <s v="NA"/>
    <m/>
    <m/>
    <m/>
    <x v="1"/>
    <x v="0"/>
    <m/>
    <s v="Excluded because a BMDL is required for an OEB"/>
    <x v="3"/>
  </r>
  <r>
    <n v="360"/>
    <x v="1"/>
    <s v="NTP_lungneo_noael_loael"/>
    <s v="1303-00-0"/>
    <m/>
    <s v="NTP"/>
    <m/>
    <s v="Gallium arsenide"/>
    <s v="Gallium arsenide"/>
    <x v="0"/>
    <s v="2 year"/>
    <x v="23"/>
    <s v="Lung"/>
    <x v="12"/>
    <x v="0"/>
    <s v="B6C3F1"/>
    <x v="1"/>
    <n v="1"/>
    <m/>
    <m/>
    <m/>
    <s v="mg/m3"/>
    <s v="N"/>
    <x v="0"/>
    <m/>
    <m/>
    <m/>
    <s v="NA"/>
    <n v="1000"/>
    <s v="NA"/>
    <m/>
    <m/>
    <m/>
    <x v="1"/>
    <x v="0"/>
    <m/>
    <s v="Excluded because a BMDL is required for an OEB"/>
    <x v="3"/>
  </r>
  <r>
    <n v="361"/>
    <x v="1"/>
    <s v="NTP_lungneo_noael_loael"/>
    <s v="1303-00-0"/>
    <m/>
    <s v="NTP"/>
    <m/>
    <s v="Gallium arsenide"/>
    <s v="Gallium arsenide"/>
    <x v="0"/>
    <s v="2 year"/>
    <x v="23"/>
    <s v="Lung"/>
    <x v="12"/>
    <x v="1"/>
    <s v="F 344/N"/>
    <x v="1"/>
    <n v="1"/>
    <m/>
    <m/>
    <m/>
    <s v="mg/m3"/>
    <s v="N"/>
    <x v="0"/>
    <m/>
    <m/>
    <m/>
    <s v="NA"/>
    <n v="1000"/>
    <s v="NA"/>
    <m/>
    <m/>
    <m/>
    <x v="1"/>
    <x v="0"/>
    <m/>
    <s v="Excluded because a BMDL is required for an OEB"/>
    <x v="3"/>
  </r>
  <r>
    <n v="362"/>
    <x v="1"/>
    <s v="NTP_lungneo_noael_loael"/>
    <s v="1309-64-4"/>
    <m/>
    <s v="NTP"/>
    <m/>
    <s v="Antimony trioxide"/>
    <s v="Antimony trioxide"/>
    <x v="0"/>
    <s v="2 year"/>
    <x v="23"/>
    <s v="Lung"/>
    <x v="12"/>
    <x v="0"/>
    <s v="B6C3F1"/>
    <x v="0"/>
    <m/>
    <n v="3"/>
    <m/>
    <m/>
    <s v="mg/m3"/>
    <s v="N"/>
    <x v="0"/>
    <m/>
    <m/>
    <m/>
    <s v="NA"/>
    <s v="NA"/>
    <n v="300"/>
    <m/>
    <m/>
    <m/>
    <x v="3"/>
    <x v="0"/>
    <m/>
    <s v="Excluded because a BMDL is required for an OEB"/>
    <x v="3"/>
  </r>
  <r>
    <n v="363"/>
    <x v="1"/>
    <s v="NTP_lungneo_noael_loael"/>
    <s v="1313-27-5"/>
    <m/>
    <s v="NTP"/>
    <m/>
    <s v="Molybdenum trioxide"/>
    <s v="Molybdenum trioxide"/>
    <x v="0"/>
    <s v="2 year"/>
    <x v="23"/>
    <s v="Lung"/>
    <x v="12"/>
    <x v="0"/>
    <s v="B6C3F1"/>
    <x v="1"/>
    <m/>
    <n v="10"/>
    <m/>
    <m/>
    <s v="mg/m3"/>
    <s v="N"/>
    <x v="0"/>
    <m/>
    <m/>
    <m/>
    <s v="NA"/>
    <s v="NA"/>
    <n v="1000"/>
    <m/>
    <m/>
    <m/>
    <x v="1"/>
    <x v="0"/>
    <m/>
    <s v="Excluded because a BMDL is required for an OEB"/>
    <x v="3"/>
  </r>
  <r>
    <n v="364"/>
    <x v="1"/>
    <s v="NTP_lungneo_noael_loael"/>
    <s v="1313-27-5"/>
    <m/>
    <s v="NTP"/>
    <m/>
    <s v="Molybdenum trioxide"/>
    <s v="Molybdenum trioxide"/>
    <x v="0"/>
    <s v="2 year"/>
    <x v="23"/>
    <s v="Lung"/>
    <x v="12"/>
    <x v="1"/>
    <s v="F 344/N"/>
    <x v="0"/>
    <n v="100"/>
    <m/>
    <m/>
    <m/>
    <s v="mg/m3"/>
    <s v="N"/>
    <x v="0"/>
    <m/>
    <m/>
    <m/>
    <s v="NA"/>
    <n v="100000"/>
    <s v="NA"/>
    <m/>
    <m/>
    <m/>
    <x v="6"/>
    <x v="0"/>
    <m/>
    <s v="Excluded because a BMDL is required for an OEB"/>
    <x v="3"/>
  </r>
  <r>
    <n v="365"/>
    <x v="1"/>
    <s v="NTP_lungneo_noael_loael"/>
    <s v="1313-27-5"/>
    <m/>
    <s v="NTP"/>
    <m/>
    <s v="Molybdenum trioxide"/>
    <s v="Molybdenum trioxide"/>
    <x v="0"/>
    <s v="2 year"/>
    <x v="23"/>
    <s v="Lung"/>
    <x v="12"/>
    <x v="1"/>
    <s v="F 344/N"/>
    <x v="1"/>
    <n v="100"/>
    <m/>
    <m/>
    <m/>
    <s v="mg/m3"/>
    <s v="N"/>
    <x v="0"/>
    <m/>
    <m/>
    <m/>
    <s v="NA"/>
    <n v="100000"/>
    <s v="NA"/>
    <m/>
    <m/>
    <m/>
    <x v="6"/>
    <x v="0"/>
    <m/>
    <s v="Excluded because a BMDL is required for an OEB"/>
    <x v="3"/>
  </r>
  <r>
    <n v="366"/>
    <x v="1"/>
    <s v="NTP_lungneo_noael_loael"/>
    <s v="1313-99-1"/>
    <m/>
    <s v="NTP"/>
    <s v="Y"/>
    <s v="Nickel (II) oxide"/>
    <s v="Nickel (II) oxide"/>
    <x v="0"/>
    <s v="2 year"/>
    <x v="23"/>
    <s v="Lung"/>
    <x v="12"/>
    <x v="0"/>
    <s v="B6C3F1"/>
    <x v="0"/>
    <m/>
    <n v="1.25"/>
    <m/>
    <m/>
    <s v="mg/m3"/>
    <s v="N"/>
    <x v="0"/>
    <m/>
    <m/>
    <m/>
    <s v="NA"/>
    <s v="NA"/>
    <n v="125"/>
    <m/>
    <m/>
    <m/>
    <x v="3"/>
    <x v="0"/>
    <m/>
    <s v="Excluded because a BMDL is required for an OEB"/>
    <x v="3"/>
  </r>
  <r>
    <n v="367"/>
    <x v="1"/>
    <s v="NTP_lungneo_noael_loael"/>
    <s v="1313-99-1"/>
    <m/>
    <s v="NTP"/>
    <s v="Y"/>
    <s v="Nickel (II) oxide"/>
    <s v="Nickel (II) oxide"/>
    <x v="0"/>
    <s v="2 year"/>
    <x v="23"/>
    <s v="Lung"/>
    <x v="12"/>
    <x v="0"/>
    <s v="B6C3F1"/>
    <x v="1"/>
    <n v="5"/>
    <m/>
    <m/>
    <m/>
    <s v="mg/m3"/>
    <s v="N"/>
    <x v="0"/>
    <m/>
    <m/>
    <m/>
    <s v="NA"/>
    <n v="5000"/>
    <s v="NA"/>
    <m/>
    <m/>
    <m/>
    <x v="0"/>
    <x v="0"/>
    <m/>
    <s v="Excluded because a BMDL is required for an OEB"/>
    <x v="3"/>
  </r>
  <r>
    <n v="368"/>
    <x v="1"/>
    <s v="NTP_lungneo_noael_loael"/>
    <s v="1314-62-1"/>
    <m/>
    <s v="NTP"/>
    <m/>
    <s v="Vanadium"/>
    <s v="Vanadium pentoxide"/>
    <x v="0"/>
    <s v="2 year"/>
    <x v="23"/>
    <s v="Lung"/>
    <x v="12"/>
    <x v="1"/>
    <s v="F 344/N"/>
    <x v="0"/>
    <n v="2"/>
    <m/>
    <m/>
    <m/>
    <s v="mg/m3"/>
    <s v="N"/>
    <x v="0"/>
    <m/>
    <m/>
    <m/>
    <s v="NA"/>
    <n v="2000"/>
    <s v="NA"/>
    <m/>
    <m/>
    <m/>
    <x v="1"/>
    <x v="0"/>
    <m/>
    <s v="Excluded because a BMDL is required for an OEB"/>
    <x v="3"/>
  </r>
  <r>
    <n v="369"/>
    <x v="1"/>
    <s v="NTP_lungneo_noael_loael"/>
    <s v="1314-62-1"/>
    <m/>
    <s v="NTP"/>
    <m/>
    <s v="Vanadium"/>
    <s v="Vanadium pentoxide"/>
    <x v="0"/>
    <s v="2 year"/>
    <x v="23"/>
    <s v="Lung"/>
    <x v="12"/>
    <x v="1"/>
    <s v="F 344/N"/>
    <x v="1"/>
    <n v="2"/>
    <m/>
    <m/>
    <m/>
    <s v="mg/m3"/>
    <s v="N"/>
    <x v="0"/>
    <m/>
    <m/>
    <m/>
    <s v="NA"/>
    <n v="2000"/>
    <s v="NA"/>
    <m/>
    <m/>
    <m/>
    <x v="1"/>
    <x v="0"/>
    <m/>
    <s v="Excluded because a BMDL is required for an OEB"/>
    <x v="3"/>
  </r>
  <r>
    <n v="370"/>
    <x v="1"/>
    <s v="NTP_lungneo_noael_loael"/>
    <s v="13765-19-0"/>
    <m/>
    <s v="NTP"/>
    <m/>
    <s v="Calcium chromate"/>
    <s v="Calcium chromate"/>
    <x v="0"/>
    <s v="2 year"/>
    <x v="23"/>
    <s v="Lung"/>
    <x v="12"/>
    <x v="1"/>
    <s v="Sprague Dawley"/>
    <x v="1"/>
    <n v="20"/>
    <m/>
    <m/>
    <m/>
    <s v="mg/m3"/>
    <s v="N"/>
    <x v="0"/>
    <m/>
    <m/>
    <m/>
    <s v="NA"/>
    <n v="20000"/>
    <s v="NA"/>
    <m/>
    <m/>
    <m/>
    <x v="0"/>
    <x v="0"/>
    <m/>
    <s v="Excluded because a BMDL is required for an OEB"/>
    <x v="3"/>
  </r>
  <r>
    <n v="371"/>
    <x v="1"/>
    <s v="NTP_lungneo_noael_loael"/>
    <s v="13765-19-0"/>
    <m/>
    <s v="NTP"/>
    <m/>
    <s v="Calcium chromate"/>
    <s v="Calcium chromate"/>
    <x v="0"/>
    <s v="2 year"/>
    <x v="23"/>
    <s v="Lung"/>
    <x v="12"/>
    <x v="2"/>
    <s v="Syrian Golden"/>
    <x v="1"/>
    <n v="20"/>
    <m/>
    <m/>
    <m/>
    <s v="mg/m3"/>
    <s v="N"/>
    <x v="0"/>
    <m/>
    <m/>
    <m/>
    <s v="NA"/>
    <n v="20000"/>
    <s v="NA"/>
    <m/>
    <m/>
    <m/>
    <x v="0"/>
    <x v="0"/>
    <m/>
    <s v="Excluded because a BMDL is required for an OEB"/>
    <x v="3"/>
  </r>
  <r>
    <n v="372"/>
    <x v="1"/>
    <s v="NTP_lungneo_noael_loael"/>
    <s v="14807-96-6"/>
    <m/>
    <s v="NTP"/>
    <m/>
    <s v="Talc"/>
    <s v="Talc"/>
    <x v="0"/>
    <s v="2 year"/>
    <x v="23"/>
    <s v="Lung"/>
    <x v="12"/>
    <x v="0"/>
    <s v="B6C3F1"/>
    <x v="0"/>
    <n v="18"/>
    <m/>
    <m/>
    <m/>
    <s v="mg/m3"/>
    <s v="N"/>
    <x v="0"/>
    <m/>
    <m/>
    <m/>
    <s v="NA"/>
    <n v="18000"/>
    <s v="NA"/>
    <m/>
    <m/>
    <m/>
    <x v="0"/>
    <x v="0"/>
    <m/>
    <s v="Excluded because a BMDL is required for an OEB"/>
    <x v="3"/>
  </r>
  <r>
    <n v="373"/>
    <x v="1"/>
    <s v="NTP_lungneo_noael_loael"/>
    <s v="14807-96-6"/>
    <m/>
    <s v="NTP"/>
    <m/>
    <s v="Talc"/>
    <s v="Talc"/>
    <x v="0"/>
    <s v="2 year"/>
    <x v="23"/>
    <s v="Lung"/>
    <x v="12"/>
    <x v="0"/>
    <s v="B6C3F1"/>
    <x v="1"/>
    <n v="18"/>
    <m/>
    <m/>
    <m/>
    <s v="mg/m3"/>
    <s v="N"/>
    <x v="0"/>
    <m/>
    <m/>
    <m/>
    <s v="NA"/>
    <n v="18000"/>
    <s v="NA"/>
    <m/>
    <m/>
    <m/>
    <x v="0"/>
    <x v="0"/>
    <m/>
    <s v="Excluded because a BMDL is required for an OEB"/>
    <x v="3"/>
  </r>
  <r>
    <n v="374"/>
    <x v="1"/>
    <s v="NTP_lungneo_noael_loael"/>
    <s v="14807-96-6"/>
    <m/>
    <s v="NTP"/>
    <m/>
    <s v="Talc"/>
    <s v="Talc"/>
    <x v="0"/>
    <s v="2 year"/>
    <x v="23"/>
    <s v="Lung"/>
    <x v="12"/>
    <x v="1"/>
    <s v="F 344/N"/>
    <x v="1"/>
    <n v="18"/>
    <m/>
    <m/>
    <m/>
    <s v="mg/m3"/>
    <s v="N"/>
    <x v="0"/>
    <m/>
    <m/>
    <m/>
    <s v="NA"/>
    <n v="18000"/>
    <s v="NA"/>
    <m/>
    <m/>
    <m/>
    <x v="0"/>
    <x v="0"/>
    <m/>
    <s v="Excluded because a BMDL is required for an OEB"/>
    <x v="3"/>
  </r>
  <r>
    <n v="375"/>
    <x v="1"/>
    <s v="NTP_lungneo_noael_loael"/>
    <s v="22398-80-7"/>
    <m/>
    <s v="NTP"/>
    <m/>
    <s v="Indium"/>
    <s v="Indium phosphide"/>
    <x v="0"/>
    <s v="2 year"/>
    <x v="23"/>
    <s v="Lung"/>
    <x v="12"/>
    <x v="0"/>
    <s v="B6C3F1"/>
    <x v="0"/>
    <n v="100"/>
    <m/>
    <m/>
    <m/>
    <s v="mg/m3"/>
    <s v="N"/>
    <x v="0"/>
    <m/>
    <m/>
    <m/>
    <s v="NA"/>
    <n v="100000"/>
    <s v="NA"/>
    <m/>
    <m/>
    <m/>
    <x v="6"/>
    <x v="0"/>
    <m/>
    <s v="Excluded because a BMDL is required for an OEB"/>
    <x v="3"/>
  </r>
  <r>
    <n v="376"/>
    <x v="1"/>
    <s v="NTP_lungneo_noael_loael"/>
    <s v="22398-80-7"/>
    <m/>
    <s v="NTP"/>
    <m/>
    <s v="Indium"/>
    <s v="Indium phosphide"/>
    <x v="0"/>
    <s v="2 year"/>
    <x v="23"/>
    <s v="Lung"/>
    <x v="12"/>
    <x v="0"/>
    <s v="B6C3F1"/>
    <x v="1"/>
    <n v="0.3"/>
    <m/>
    <m/>
    <m/>
    <s v="mg/m3"/>
    <s v="N"/>
    <x v="0"/>
    <m/>
    <m/>
    <m/>
    <s v="NA"/>
    <n v="300"/>
    <s v="NA"/>
    <m/>
    <m/>
    <m/>
    <x v="3"/>
    <x v="0"/>
    <m/>
    <s v="Excluded because a BMDL is required for an OEB"/>
    <x v="3"/>
  </r>
  <r>
    <n v="377"/>
    <x v="1"/>
    <s v="NTP_lungneo_noael_loael"/>
    <s v="2698-41-1"/>
    <m/>
    <s v="NTP"/>
    <m/>
    <s v="CS"/>
    <s v="o-Chlorobenzalmalononitrile (CS)"/>
    <x v="0"/>
    <s v="2 year"/>
    <x v="23"/>
    <s v="Lung"/>
    <x v="12"/>
    <x v="0"/>
    <s v="B6C3F1"/>
    <x v="0"/>
    <n v="1.5"/>
    <m/>
    <m/>
    <m/>
    <s v="mg/m3"/>
    <s v="N"/>
    <x v="0"/>
    <m/>
    <m/>
    <m/>
    <s v="NA"/>
    <n v="1500"/>
    <s v="NA"/>
    <m/>
    <m/>
    <m/>
    <x v="1"/>
    <x v="0"/>
    <m/>
    <s v="Excluded because a BMDL is required for an OEB"/>
    <x v="3"/>
  </r>
  <r>
    <n v="378"/>
    <x v="1"/>
    <s v="NTP_lungneo_noael_loael"/>
    <s v="2698-41-1"/>
    <m/>
    <s v="NTP"/>
    <m/>
    <s v="CS"/>
    <s v="o-Chlorobenzalmalononitrile (CS)"/>
    <x v="0"/>
    <s v="2 year"/>
    <x v="23"/>
    <s v="Lung"/>
    <x v="12"/>
    <x v="0"/>
    <s v="B6C3F1"/>
    <x v="1"/>
    <n v="1.5"/>
    <m/>
    <m/>
    <m/>
    <s v="mg/m3"/>
    <s v="N"/>
    <x v="0"/>
    <m/>
    <m/>
    <m/>
    <s v="NA"/>
    <n v="1500"/>
    <s v="NA"/>
    <m/>
    <m/>
    <m/>
    <x v="1"/>
    <x v="0"/>
    <m/>
    <s v="Excluded because a BMDL is required for an OEB"/>
    <x v="3"/>
  </r>
  <r>
    <n v="379"/>
    <x v="1"/>
    <s v="NTP_lungneo_noael_loael"/>
    <s v="2698-41-1"/>
    <m/>
    <s v="NTP"/>
    <m/>
    <s v="CS"/>
    <s v="o-Chlorobenzalmalononitrile (CS)"/>
    <x v="0"/>
    <s v="2 year"/>
    <x v="23"/>
    <s v="Lung"/>
    <x v="12"/>
    <x v="1"/>
    <s v="F 344/N"/>
    <x v="0"/>
    <n v="0.75"/>
    <m/>
    <m/>
    <m/>
    <s v="mg/m3"/>
    <s v="N"/>
    <x v="0"/>
    <m/>
    <m/>
    <m/>
    <s v="NA"/>
    <n v="750"/>
    <s v="NA"/>
    <m/>
    <m/>
    <m/>
    <x v="1"/>
    <x v="0"/>
    <m/>
    <s v="Excluded because a BMDL is required for an OEB"/>
    <x v="3"/>
  </r>
  <r>
    <n v="380"/>
    <x v="1"/>
    <s v="NTP_lungneo_noael_loael"/>
    <s v="2698-41-1"/>
    <m/>
    <s v="NTP"/>
    <m/>
    <s v="CS"/>
    <s v="o-Chlorobenzalmalononitrile (CS)"/>
    <x v="0"/>
    <s v="2 year"/>
    <x v="23"/>
    <s v="Lung"/>
    <x v="12"/>
    <x v="1"/>
    <s v="F 344/N"/>
    <x v="1"/>
    <n v="0.75"/>
    <m/>
    <m/>
    <m/>
    <s v="mg/m3"/>
    <s v="N"/>
    <x v="0"/>
    <m/>
    <m/>
    <m/>
    <s v="NA"/>
    <n v="750"/>
    <s v="NA"/>
    <m/>
    <m/>
    <m/>
    <x v="1"/>
    <x v="0"/>
    <m/>
    <s v="Excluded because a BMDL is required for an OEB"/>
    <x v="3"/>
  </r>
  <r>
    <n v="381"/>
    <x v="1"/>
    <s v="NTP_lungneo_noael_loael"/>
    <s v="643-79-8"/>
    <m/>
    <s v="NTP"/>
    <m/>
    <s v="ortho-Phthalaldehyde"/>
    <s v="ortho-Phthalaldehyde"/>
    <x v="0"/>
    <s v="2 year"/>
    <x v="23"/>
    <s v="Lung"/>
    <x v="12"/>
    <x v="0"/>
    <s v="B6C3F1"/>
    <x v="0"/>
    <n v="7"/>
    <m/>
    <m/>
    <m/>
    <s v="ppm"/>
    <s v="N"/>
    <x v="0"/>
    <m/>
    <m/>
    <m/>
    <s v="NA"/>
    <n v="7"/>
    <s v="NA"/>
    <m/>
    <m/>
    <m/>
    <x v="4"/>
    <x v="0"/>
    <m/>
    <s v="Excluded because a BMDL is required for an OEB"/>
    <x v="3"/>
  </r>
  <r>
    <n v="382"/>
    <x v="1"/>
    <s v="NTP_lungneo_noael_loael"/>
    <s v="7440-47-3"/>
    <m/>
    <s v="NTP"/>
    <m/>
    <s v="Chromium"/>
    <s v="Chromium"/>
    <x v="0"/>
    <s v="2 year"/>
    <x v="23"/>
    <s v="Lung"/>
    <x v="12"/>
    <x v="2"/>
    <s v="Syrian Golden"/>
    <x v="1"/>
    <n v="20"/>
    <m/>
    <m/>
    <m/>
    <s v="mg/m3"/>
    <s v="N"/>
    <x v="0"/>
    <m/>
    <m/>
    <m/>
    <s v="NA"/>
    <n v="20000"/>
    <s v="NA"/>
    <m/>
    <m/>
    <m/>
    <x v="0"/>
    <x v="0"/>
    <m/>
    <s v="Excluded because a BMDL is required for an OEB"/>
    <x v="3"/>
  </r>
  <r>
    <n v="383"/>
    <x v="1"/>
    <s v="NTP_lungneo_noael_loael"/>
    <s v="7440-48-4"/>
    <m/>
    <s v="NTP"/>
    <m/>
    <s v="Cobalt"/>
    <s v="Cobalt"/>
    <x v="0"/>
    <s v="2 year"/>
    <x v="23"/>
    <s v="Lung"/>
    <x v="12"/>
    <x v="0"/>
    <s v="B6C3F1"/>
    <x v="0"/>
    <n v="40"/>
    <m/>
    <m/>
    <m/>
    <s v="mg/m3"/>
    <s v="N"/>
    <x v="0"/>
    <m/>
    <m/>
    <m/>
    <s v="NA"/>
    <n v="40000"/>
    <s v="NA"/>
    <m/>
    <m/>
    <m/>
    <x v="6"/>
    <x v="0"/>
    <m/>
    <s v="Excluded because a BMDL is required for an OEB"/>
    <x v="3"/>
  </r>
  <r>
    <n v="384"/>
    <x v="1"/>
    <s v="NTP_lungneo_noael_loael"/>
    <s v="BLASTINGSAND"/>
    <m/>
    <s v="NTP"/>
    <m/>
    <s v="ABA:BS"/>
    <s v="Abrasive Blasting Agents: Blasting Sand"/>
    <x v="0"/>
    <s v="2 year"/>
    <x v="23"/>
    <s v="Lung"/>
    <x v="12"/>
    <x v="1"/>
    <s v="F344/N Tac"/>
    <x v="1"/>
    <m/>
    <n v="3"/>
    <m/>
    <m/>
    <s v="mg/m3"/>
    <s v="N"/>
    <x v="0"/>
    <m/>
    <m/>
    <m/>
    <s v="NA"/>
    <s v="NA"/>
    <n v="300"/>
    <m/>
    <m/>
    <m/>
    <x v="3"/>
    <x v="0"/>
    <m/>
    <s v="Excluded because a BMDL is required for an OEB"/>
    <x v="3"/>
  </r>
  <r>
    <n v="385"/>
    <x v="1"/>
    <s v="NTP_lungneo_noael_loael"/>
    <s v="13983-17-0"/>
    <m/>
    <s v="NTP"/>
    <m/>
    <s v="WCS"/>
    <s v="Wollastonite calcium silicates"/>
    <x v="0"/>
    <s v="2 year"/>
    <x v="23"/>
    <s v="Lung"/>
    <x v="12"/>
    <x v="1"/>
    <s v="F 344/N"/>
    <x v="1"/>
    <n v="10"/>
    <m/>
    <m/>
    <m/>
    <s v="mg/m3"/>
    <s v="N"/>
    <x v="0"/>
    <m/>
    <m/>
    <m/>
    <s v="NA"/>
    <n v="10000"/>
    <s v="NA"/>
    <m/>
    <m/>
    <m/>
    <x v="0"/>
    <x v="0"/>
    <m/>
    <s v="Excluded because a BMDL is required for an OEB"/>
    <x v="3"/>
  </r>
  <r>
    <n v="386"/>
    <x v="1"/>
    <s v="NTP_lungneo_noael_loael"/>
    <s v="13983-17-0"/>
    <m/>
    <s v="NTP"/>
    <m/>
    <s v="WCS"/>
    <s v="Wollastonite calcium silicates"/>
    <x v="0"/>
    <s v="2 year"/>
    <x v="23"/>
    <s v="Lung"/>
    <x v="12"/>
    <x v="1"/>
    <s v="F 344/N"/>
    <x v="1"/>
    <m/>
    <n v="10"/>
    <m/>
    <m/>
    <s v="mg/m3"/>
    <s v="N"/>
    <x v="0"/>
    <m/>
    <m/>
    <m/>
    <s v="NA"/>
    <s v="NA"/>
    <n v="1000"/>
    <m/>
    <m/>
    <m/>
    <x v="1"/>
    <x v="0"/>
    <m/>
    <s v="Excluded because a BMDL is required for an OEB"/>
    <x v="3"/>
  </r>
  <r>
    <n v="387"/>
    <x v="1"/>
    <s v="NTP_lungneo_noael_loael"/>
    <s v="Nik95"/>
    <s v="https://doi.org/10.1006/faat.1995.1042"/>
    <s v="NTP"/>
    <s v="Y"/>
    <s v="Carbon black"/>
    <s v="CB_Elft12"/>
    <x v="0"/>
    <s v="2 year"/>
    <x v="23"/>
    <s v="Lung"/>
    <x v="12"/>
    <x v="1"/>
    <s v="F344/N"/>
    <x v="1"/>
    <n v="6.6"/>
    <m/>
    <m/>
    <m/>
    <s v="mg/m3"/>
    <s v="N"/>
    <x v="0"/>
    <m/>
    <m/>
    <m/>
    <s v="NA"/>
    <n v="6600"/>
    <s v="NA"/>
    <m/>
    <m/>
    <m/>
    <x v="0"/>
    <x v="0"/>
    <m/>
    <s v="Excluded because a BMDL is required for an OEB"/>
    <x v="3"/>
  </r>
  <r>
    <n v="388"/>
    <x v="1"/>
    <s v="NTP_lungneo_noael_loael"/>
    <s v="Hein95"/>
    <m/>
    <s v="NTP"/>
    <m/>
    <s v="Carbon black"/>
    <s v="CB_P90"/>
    <x v="0"/>
    <s v="2 year"/>
    <x v="23"/>
    <s v="Lung"/>
    <x v="12"/>
    <x v="1"/>
    <s v="Wistar"/>
    <x v="0"/>
    <n v="5.4"/>
    <m/>
    <m/>
    <m/>
    <s v="mg/m3"/>
    <s v="N"/>
    <x v="0"/>
    <m/>
    <m/>
    <m/>
    <s v="NA"/>
    <n v="5400"/>
    <s v="NA"/>
    <m/>
    <m/>
    <m/>
    <x v="0"/>
    <x v="0"/>
    <m/>
    <s v="Excluded because a BMDL is required for an OEB"/>
    <x v="3"/>
  </r>
  <r>
    <n v="389"/>
    <x v="1"/>
    <s v="NTP_lungneo_noael_loael"/>
    <s v="102-54-5"/>
    <m/>
    <s v="NTP"/>
    <m/>
    <s v="Iron"/>
    <s v="Ferrocene (C10H10Fe)"/>
    <x v="0"/>
    <s v="3 month"/>
    <x v="24"/>
    <s v="Lung"/>
    <x v="12"/>
    <x v="0"/>
    <s v="B6C3F1"/>
    <x v="0"/>
    <n v="30"/>
    <m/>
    <m/>
    <m/>
    <s v="mg/m3"/>
    <s v="N"/>
    <x v="0"/>
    <m/>
    <m/>
    <m/>
    <s v="NA"/>
    <n v="30000"/>
    <s v="NA"/>
    <m/>
    <m/>
    <m/>
    <x v="0"/>
    <x v="0"/>
    <m/>
    <s v="Excluded because duration is &lt;2yr and endpoint is neoplasia"/>
    <x v="3"/>
  </r>
  <r>
    <n v="390"/>
    <x v="1"/>
    <s v="NTP_lungneo_noael_loael"/>
    <s v="102-54-5"/>
    <m/>
    <s v="NTP"/>
    <m/>
    <s v="Iron"/>
    <s v="Ferrocene (C10H10Fe)"/>
    <x v="0"/>
    <s v="3 month"/>
    <x v="24"/>
    <s v="Lung"/>
    <x v="12"/>
    <x v="0"/>
    <s v="B6C3F1"/>
    <x v="1"/>
    <n v="30"/>
    <m/>
    <m/>
    <m/>
    <s v="mg/m3"/>
    <s v="N"/>
    <x v="0"/>
    <m/>
    <m/>
    <m/>
    <s v="NA"/>
    <n v="30000"/>
    <s v="NA"/>
    <m/>
    <m/>
    <m/>
    <x v="0"/>
    <x v="0"/>
    <m/>
    <s v="Excluded because duration is &lt;2yr and endpoint is neoplasia"/>
    <x v="3"/>
  </r>
  <r>
    <n v="391"/>
    <x v="1"/>
    <s v="NTP_lungneo_noael_loael"/>
    <s v="102-54-5"/>
    <m/>
    <s v="NTP"/>
    <m/>
    <s v="Iron"/>
    <s v="Ferrocene (C10H10Fe)"/>
    <x v="0"/>
    <s v="3 month"/>
    <x v="24"/>
    <s v="Lung"/>
    <x v="12"/>
    <x v="1"/>
    <s v="F 344/N"/>
    <x v="0"/>
    <n v="30"/>
    <m/>
    <m/>
    <m/>
    <s v="mg/m3"/>
    <s v="N"/>
    <x v="0"/>
    <m/>
    <m/>
    <m/>
    <s v="NA"/>
    <n v="30000"/>
    <s v="NA"/>
    <m/>
    <m/>
    <m/>
    <x v="0"/>
    <x v="0"/>
    <m/>
    <s v="Excluded because duration is &lt;2yr and endpoint is neoplasia"/>
    <x v="3"/>
  </r>
  <r>
    <n v="392"/>
    <x v="1"/>
    <s v="NTP_lungneo_noael_loael"/>
    <s v="102-54-5"/>
    <m/>
    <s v="NTP"/>
    <m/>
    <s v="Iron"/>
    <s v="Ferrocene (C10H10Fe)"/>
    <x v="0"/>
    <s v="3 month"/>
    <x v="24"/>
    <s v="Lung"/>
    <x v="12"/>
    <x v="1"/>
    <s v="F 344/N"/>
    <x v="1"/>
    <n v="30"/>
    <m/>
    <m/>
    <m/>
    <s v="mg/m3"/>
    <s v="N"/>
    <x v="0"/>
    <m/>
    <m/>
    <m/>
    <s v="NA"/>
    <n v="30000"/>
    <s v="NA"/>
    <m/>
    <m/>
    <m/>
    <x v="0"/>
    <x v="0"/>
    <m/>
    <s v="Excluded because duration is &lt;2yr and endpoint is neoplasia"/>
    <x v="3"/>
  </r>
  <r>
    <n v="393"/>
    <x v="1"/>
    <s v="NTP_lungneo_noael_loael"/>
    <s v="1314-62-1"/>
    <m/>
    <s v="NTP"/>
    <m/>
    <s v="Vanadium"/>
    <s v="Vanadium pentoxide"/>
    <x v="0"/>
    <s v="3 month"/>
    <x v="24"/>
    <s v="Lung"/>
    <x v="12"/>
    <x v="0"/>
    <s v="B6C3F1"/>
    <x v="0"/>
    <n v="16"/>
    <m/>
    <m/>
    <m/>
    <s v="mg/m3"/>
    <s v="N"/>
    <x v="0"/>
    <m/>
    <m/>
    <m/>
    <s v="NA"/>
    <n v="16000"/>
    <s v="NA"/>
    <m/>
    <m/>
    <m/>
    <x v="0"/>
    <x v="0"/>
    <m/>
    <s v="Excluded because duration is &lt;2yr and endpoint is neoplasia"/>
    <x v="3"/>
  </r>
  <r>
    <n v="394"/>
    <x v="1"/>
    <s v="NTP_lungneo_noael_loael"/>
    <s v="1314-62-1"/>
    <m/>
    <s v="NTP"/>
    <m/>
    <s v="Vanadium"/>
    <s v="Vanadium pentoxide"/>
    <x v="0"/>
    <s v="3 month"/>
    <x v="24"/>
    <s v="Lung"/>
    <x v="12"/>
    <x v="0"/>
    <s v="B6C3F1"/>
    <x v="1"/>
    <n v="16"/>
    <m/>
    <m/>
    <m/>
    <s v="mg/m3"/>
    <s v="N"/>
    <x v="0"/>
    <m/>
    <m/>
    <m/>
    <s v="NA"/>
    <n v="16000"/>
    <s v="NA"/>
    <m/>
    <m/>
    <m/>
    <x v="0"/>
    <x v="0"/>
    <m/>
    <s v="Excluded because duration is &lt;2yr and endpoint is neoplasia"/>
    <x v="3"/>
  </r>
  <r>
    <n v="395"/>
    <x v="1"/>
    <s v="NTP_lungneo_noael_loael"/>
    <s v="1314-62-1"/>
    <m/>
    <s v="NTP"/>
    <m/>
    <s v="Vanadium"/>
    <s v="Vanadium pentoxide"/>
    <x v="0"/>
    <s v="3 month"/>
    <x v="24"/>
    <s v="Lung"/>
    <x v="12"/>
    <x v="1"/>
    <s v="F 344/N"/>
    <x v="1"/>
    <n v="16"/>
    <m/>
    <m/>
    <m/>
    <s v="mg/m3"/>
    <s v="N"/>
    <x v="0"/>
    <m/>
    <m/>
    <m/>
    <s v="NA"/>
    <n v="16000"/>
    <s v="NA"/>
    <m/>
    <m/>
    <m/>
    <x v="0"/>
    <x v="0"/>
    <m/>
    <s v="Excluded because duration is &lt;2yr and endpoint is neoplasia"/>
    <x v="3"/>
  </r>
  <r>
    <n v="396"/>
    <x v="1"/>
    <s v="NTP_lungneo_noael_loael"/>
    <s v="1314-62-1"/>
    <m/>
    <s v="NTP"/>
    <m/>
    <s v="Vanadium"/>
    <s v="Vanadium pentoxide"/>
    <x v="0"/>
    <s v="3 month"/>
    <x v="24"/>
    <s v="Lung"/>
    <x v="12"/>
    <x v="1"/>
    <s v="F 344/N"/>
    <x v="0"/>
    <n v="16"/>
    <m/>
    <m/>
    <m/>
    <s v="mg/m3"/>
    <s v="N"/>
    <x v="0"/>
    <m/>
    <m/>
    <m/>
    <s v="NA"/>
    <n v="16000"/>
    <s v="NA"/>
    <m/>
    <m/>
    <m/>
    <x v="0"/>
    <x v="0"/>
    <m/>
    <s v="Excluded because duration is &lt;2yr and endpoint is neoplasia"/>
    <x v="3"/>
  </r>
  <r>
    <n v="397"/>
    <x v="1"/>
    <s v="NTP_lungneo_noael_loael"/>
    <s v="22398-80-7"/>
    <m/>
    <s v="NTP"/>
    <m/>
    <s v="Indium"/>
    <s v="Indium phosphide"/>
    <x v="0"/>
    <s v="3 month"/>
    <x v="24"/>
    <s v="Lung"/>
    <x v="12"/>
    <x v="0"/>
    <s v="B6C3F1"/>
    <x v="1"/>
    <n v="100"/>
    <m/>
    <m/>
    <m/>
    <s v="mg/m3"/>
    <s v="N"/>
    <x v="0"/>
    <m/>
    <m/>
    <m/>
    <s v="NA"/>
    <n v="100000"/>
    <s v="NA"/>
    <m/>
    <m/>
    <m/>
    <x v="6"/>
    <x v="0"/>
    <m/>
    <s v="Excluded because duration is &lt;2yr and endpoint is neoplasia"/>
    <x v="3"/>
  </r>
  <r>
    <n v="398"/>
    <x v="1"/>
    <s v="NTP_lungneo_noael_loael"/>
    <s v="22398-80-7"/>
    <m/>
    <s v="NTP"/>
    <m/>
    <s v="Indium"/>
    <s v="Indium phosphide"/>
    <x v="0"/>
    <s v="3 month"/>
    <x v="24"/>
    <s v="Lung"/>
    <x v="12"/>
    <x v="1"/>
    <s v="F 344/N"/>
    <x v="0"/>
    <n v="100"/>
    <m/>
    <m/>
    <m/>
    <s v="mg/m3"/>
    <s v="N"/>
    <x v="0"/>
    <m/>
    <m/>
    <m/>
    <s v="NA"/>
    <n v="100000"/>
    <s v="NA"/>
    <m/>
    <m/>
    <m/>
    <x v="6"/>
    <x v="0"/>
    <m/>
    <s v="Excluded because duration is &lt;2yr and endpoint is neoplasia"/>
    <x v="3"/>
  </r>
  <r>
    <n v="399"/>
    <x v="1"/>
    <s v="NTP_lungneo_noael_loael"/>
    <s v="22398-80-7"/>
    <m/>
    <s v="NTP"/>
    <m/>
    <s v="Indium"/>
    <s v="Indium phosphide"/>
    <x v="0"/>
    <s v="3 month"/>
    <x v="24"/>
    <s v="Lung"/>
    <x v="12"/>
    <x v="1"/>
    <s v="F 344/N"/>
    <x v="1"/>
    <n v="100"/>
    <m/>
    <m/>
    <m/>
    <s v="mg/m3"/>
    <s v="N"/>
    <x v="0"/>
    <m/>
    <m/>
    <m/>
    <s v="NA"/>
    <n v="100000"/>
    <s v="NA"/>
    <m/>
    <m/>
    <m/>
    <x v="6"/>
    <x v="0"/>
    <m/>
    <s v="Excluded because duration is &lt;2yr and endpoint is neoplasia"/>
    <x v="3"/>
  </r>
  <r>
    <n v="400"/>
    <x v="1"/>
    <s v="NTP_lungneo_noael_loael"/>
    <s v="643-79-8"/>
    <m/>
    <s v="NTP"/>
    <m/>
    <s v="ortho-Phthalaldehyde"/>
    <s v="ortho-Phthalaldehyde"/>
    <x v="0"/>
    <s v="3 month"/>
    <x v="24"/>
    <s v="Lung"/>
    <x v="12"/>
    <x v="0"/>
    <s v="B6C3F1"/>
    <x v="1"/>
    <n v="7"/>
    <m/>
    <m/>
    <m/>
    <s v="ppm"/>
    <s v="N"/>
    <x v="0"/>
    <m/>
    <m/>
    <m/>
    <s v="NA"/>
    <n v="7"/>
    <s v="NA"/>
    <m/>
    <m/>
    <m/>
    <x v="4"/>
    <x v="0"/>
    <m/>
    <s v="Excluded because duration is &lt;2yr and endpoint is neoplasia"/>
    <x v="3"/>
  </r>
  <r>
    <n v="401"/>
    <x v="1"/>
    <s v="NTP_lungneo_noael_loael"/>
    <s v="643-79-8"/>
    <m/>
    <s v="NTP"/>
    <m/>
    <s v="ortho-Phthalaldehyde"/>
    <s v="ortho-Phthalaldehyde"/>
    <x v="0"/>
    <s v="3 month"/>
    <x v="24"/>
    <s v="Lung"/>
    <x v="12"/>
    <x v="1"/>
    <s v="HSD"/>
    <x v="0"/>
    <n v="7"/>
    <m/>
    <m/>
    <m/>
    <s v="ppm"/>
    <s v="N"/>
    <x v="0"/>
    <m/>
    <m/>
    <m/>
    <s v="NA"/>
    <n v="7"/>
    <s v="NA"/>
    <m/>
    <m/>
    <m/>
    <x v="4"/>
    <x v="0"/>
    <m/>
    <s v="Excluded because duration is &lt;2yr and endpoint is neoplasia"/>
    <x v="3"/>
  </r>
  <r>
    <n v="402"/>
    <x v="1"/>
    <s v="NTP_lungneo_noael_loael"/>
    <s v="643-79-8"/>
    <m/>
    <s v="NTP"/>
    <m/>
    <s v="ortho-Phthalaldehyde"/>
    <s v="ortho-Phthalaldehyde"/>
    <x v="0"/>
    <s v="3 month"/>
    <x v="24"/>
    <s v="Lung"/>
    <x v="12"/>
    <x v="1"/>
    <s v="HSD"/>
    <x v="1"/>
    <n v="7"/>
    <m/>
    <m/>
    <m/>
    <s v="ppm"/>
    <s v="N"/>
    <x v="0"/>
    <m/>
    <m/>
    <m/>
    <s v="NA"/>
    <n v="7"/>
    <s v="NA"/>
    <m/>
    <m/>
    <m/>
    <x v="4"/>
    <x v="0"/>
    <m/>
    <s v="Excluded because duration is &lt;2yr and endpoint is neoplasia"/>
    <x v="3"/>
  </r>
  <r>
    <n v="403"/>
    <x v="1"/>
    <s v="NTP_lungneo_noael_loael"/>
    <s v="7440-47-3"/>
    <m/>
    <s v="NTP"/>
    <m/>
    <s v="Chromium"/>
    <s v="Chromium"/>
    <x v="0"/>
    <s v="3 month"/>
    <x v="24"/>
    <s v="Lung"/>
    <x v="12"/>
    <x v="1"/>
    <s v="Sprague Dawley"/>
    <x v="1"/>
    <n v="20"/>
    <m/>
    <m/>
    <m/>
    <s v="mg/m3"/>
    <s v="N"/>
    <x v="0"/>
    <m/>
    <m/>
    <m/>
    <s v="NA"/>
    <n v="20000"/>
    <s v="NA"/>
    <m/>
    <m/>
    <m/>
    <x v="0"/>
    <x v="0"/>
    <m/>
    <s v="Excluded because duration is &lt;2yr and endpoint is neoplasia"/>
    <x v="3"/>
  </r>
  <r>
    <n v="404"/>
    <x v="1"/>
    <s v="NTP_lungneo_noael_loael"/>
    <s v="7440-48-4"/>
    <m/>
    <s v="NTP"/>
    <m/>
    <s v="Cobalt"/>
    <s v="Cobalt"/>
    <x v="0"/>
    <s v="3 month"/>
    <x v="24"/>
    <s v="Lung"/>
    <x v="12"/>
    <x v="0"/>
    <s v="B6C3F1"/>
    <x v="1"/>
    <n v="10"/>
    <m/>
    <m/>
    <m/>
    <s v="mg/m3"/>
    <s v="N"/>
    <x v="0"/>
    <m/>
    <m/>
    <m/>
    <s v="NA"/>
    <n v="10000"/>
    <s v="NA"/>
    <m/>
    <m/>
    <m/>
    <x v="0"/>
    <x v="0"/>
    <m/>
    <s v="Excluded because duration is &lt;2yr and endpoint is neoplasia"/>
    <x v="3"/>
  </r>
  <r>
    <n v="405"/>
    <x v="1"/>
    <s v="NTP_lungneo_noael_loael"/>
    <s v="7440-48-4"/>
    <m/>
    <s v="NTP"/>
    <m/>
    <s v="Cobalt"/>
    <s v="Cobalt"/>
    <x v="0"/>
    <s v="3 month"/>
    <x v="24"/>
    <s v="Lung"/>
    <x v="12"/>
    <x v="1"/>
    <s v="F 344/N"/>
    <x v="0"/>
    <n v="5"/>
    <m/>
    <m/>
    <m/>
    <s v="mg/m3"/>
    <s v="N"/>
    <x v="0"/>
    <m/>
    <m/>
    <m/>
    <s v="NA"/>
    <n v="5000"/>
    <s v="NA"/>
    <m/>
    <m/>
    <m/>
    <x v="0"/>
    <x v="0"/>
    <m/>
    <s v="Excluded because duration is &lt;2yr and endpoint is neoplasia"/>
    <x v="3"/>
  </r>
  <r>
    <n v="406"/>
    <x v="1"/>
    <s v="NTP_lungneo_noael_loael"/>
    <s v="7440-48-4"/>
    <m/>
    <s v="NTP"/>
    <m/>
    <s v="Cobalt"/>
    <s v="Cobalt"/>
    <x v="0"/>
    <s v="3 month"/>
    <x v="24"/>
    <s v="Lung"/>
    <x v="12"/>
    <x v="1"/>
    <s v="F 344/N"/>
    <x v="1"/>
    <n v="5"/>
    <m/>
    <m/>
    <m/>
    <s v="mg/m3"/>
    <s v="N"/>
    <x v="0"/>
    <m/>
    <m/>
    <m/>
    <s v="NA"/>
    <n v="5000"/>
    <s v="NA"/>
    <m/>
    <m/>
    <m/>
    <x v="0"/>
    <x v="0"/>
    <m/>
    <s v="Excluded because duration is &lt;2yr and endpoint is neoplasia"/>
    <x v="3"/>
  </r>
  <r>
    <n v="407"/>
    <x v="1"/>
    <s v="NTP_lungneo_noael_loael"/>
    <s v="13983-17-0"/>
    <m/>
    <s v="NTP"/>
    <m/>
    <s v="WCS"/>
    <s v="Wollastonite calcium silicates"/>
    <x v="0"/>
    <s v="30 day"/>
    <x v="5"/>
    <s v="Lung"/>
    <x v="12"/>
    <x v="1"/>
    <s v="F 344/N"/>
    <x v="1"/>
    <n v="10"/>
    <m/>
    <m/>
    <m/>
    <s v="mg/m3"/>
    <s v="N"/>
    <x v="1"/>
    <m/>
    <m/>
    <m/>
    <s v="NA"/>
    <n v="3333.3333333333335"/>
    <s v="NA"/>
    <m/>
    <m/>
    <m/>
    <x v="0"/>
    <x v="0"/>
    <m/>
    <s v="Excluded because duration is &lt;2yr and endpoint is neoplasia"/>
    <x v="3"/>
  </r>
  <r>
    <n v="408"/>
    <x v="1"/>
    <s v="NTP_lungneo_noael_loael"/>
    <s v="L-MWNT-1020"/>
    <m/>
    <s v="NTP"/>
    <m/>
    <s v="CNT"/>
    <s v="1020 Long Multiwalled Carbon Nanotube"/>
    <x v="1"/>
    <s v="30 day"/>
    <x v="5"/>
    <s v="Lung"/>
    <x v="12"/>
    <x v="0"/>
    <s v="B6C3F1"/>
    <x v="1"/>
    <m/>
    <n v="0.1"/>
    <m/>
    <m/>
    <s v="mg/m3"/>
    <s v="N"/>
    <x v="1"/>
    <m/>
    <m/>
    <m/>
    <s v="NA"/>
    <s v="NA"/>
    <n v="3.3333333333333335"/>
    <m/>
    <m/>
    <m/>
    <x v="4"/>
    <x v="0"/>
    <m/>
    <s v="Excluded because duration is &lt;2yr and endpoint is neoplasia"/>
    <x v="3"/>
  </r>
  <r>
    <n v="409"/>
    <x v="1"/>
    <s v="NTP_lungneo_noael_loael"/>
    <s v="L-MWNT-1020"/>
    <m/>
    <s v="NTP"/>
    <m/>
    <s v="CNT"/>
    <s v="1020 Long Multiwalled Carbon Nanotube"/>
    <x v="1"/>
    <s v="30 day"/>
    <x v="5"/>
    <s v="Lung"/>
    <x v="12"/>
    <x v="1"/>
    <s v="HSD"/>
    <x v="1"/>
    <m/>
    <n v="0.1"/>
    <m/>
    <m/>
    <s v="mg/m3"/>
    <s v="N"/>
    <x v="1"/>
    <m/>
    <m/>
    <m/>
    <s v="NA"/>
    <s v="NA"/>
    <n v="3.3333333333333335"/>
    <m/>
    <m/>
    <m/>
    <x v="4"/>
    <x v="0"/>
    <m/>
    <s v="Excluded because duration is &lt;2yr and endpoint is neoplasia"/>
    <x v="3"/>
  </r>
  <r>
    <n v="410"/>
    <x v="1"/>
    <s v="NTP_lungneo_noael_loael"/>
    <s v="L-MWNT-1020"/>
    <m/>
    <s v="NTP"/>
    <m/>
    <s v="CNT"/>
    <s v="1020 Long Multiwalled Carbon Nanotube"/>
    <x v="1"/>
    <s v="30 day"/>
    <x v="5"/>
    <s v="Lung"/>
    <x v="12"/>
    <x v="1"/>
    <s v="HSD"/>
    <x v="0"/>
    <m/>
    <n v="0.1"/>
    <m/>
    <m/>
    <s v="mg/m3"/>
    <s v="N"/>
    <x v="1"/>
    <m/>
    <m/>
    <m/>
    <s v="NA"/>
    <s v="NA"/>
    <n v="3.3333333333333335"/>
    <m/>
    <m/>
    <m/>
    <x v="4"/>
    <x v="0"/>
    <m/>
    <s v="Excluded because duration is &lt;2yr and endpoint is neoplasia"/>
    <x v="3"/>
  </r>
  <r>
    <n v="411"/>
    <x v="1"/>
    <s v="NTP_lungneo_noael_loael"/>
    <s v="COALSLAG"/>
    <m/>
    <s v="NTP"/>
    <m/>
    <s v="ABA:CS"/>
    <s v="Abrasive blasting agents (coal slag)"/>
    <x v="0"/>
    <s v="39 week"/>
    <x v="19"/>
    <s v="Lung"/>
    <x v="12"/>
    <x v="1"/>
    <s v="F 344/N"/>
    <x v="1"/>
    <m/>
    <n v="3"/>
    <m/>
    <m/>
    <s v="mg/m3"/>
    <s v="N"/>
    <x v="0"/>
    <m/>
    <m/>
    <m/>
    <s v="NA"/>
    <s v="NA"/>
    <n v="300"/>
    <m/>
    <m/>
    <m/>
    <x v="3"/>
    <x v="0"/>
    <m/>
    <s v="Excluded because duration is &lt;2yr and endpoint is neoplasia"/>
    <x v="3"/>
  </r>
  <r>
    <n v="412"/>
    <x v="1"/>
    <s v="NTP_lungneo_noael_loael"/>
    <s v="L-MWNT-1020"/>
    <m/>
    <s v="NTP"/>
    <m/>
    <s v="CNT"/>
    <s v="1020 Long Multiwalled Carbon Nanotube"/>
    <x v="1"/>
    <s v="39 week"/>
    <x v="19"/>
    <s v="Lung"/>
    <x v="12"/>
    <x v="0"/>
    <s v="B6C3F1"/>
    <x v="0"/>
    <m/>
    <n v="0.1"/>
    <m/>
    <m/>
    <s v="mg/m3"/>
    <s v="N"/>
    <x v="0"/>
    <m/>
    <m/>
    <m/>
    <s v="NA"/>
    <s v="NA"/>
    <n v="10"/>
    <m/>
    <m/>
    <m/>
    <x v="4"/>
    <x v="0"/>
    <m/>
    <s v="Excluded because duration is &lt;2yr and endpoint is neoplasia"/>
    <x v="3"/>
  </r>
  <r>
    <n v="413"/>
    <x v="0"/>
    <s v="oecd_bands_v1"/>
    <n v="200001"/>
    <m/>
    <s v="Morimoto, Y. et al. 2010"/>
    <m/>
    <s v="C60"/>
    <s v="C60 fullerene"/>
    <x v="1"/>
    <s v="28 days"/>
    <x v="14"/>
    <s v="Lung"/>
    <x v="13"/>
    <x v="1"/>
    <s v="Wistar"/>
    <x v="1"/>
    <n v="0.12"/>
    <m/>
    <m/>
    <m/>
    <s v="mg/m3"/>
    <s v="N"/>
    <x v="1"/>
    <m/>
    <m/>
    <m/>
    <m/>
    <n v="40"/>
    <m/>
    <m/>
    <m/>
    <m/>
    <x v="3"/>
    <x v="0"/>
    <s v="Y"/>
    <m/>
    <x v="0"/>
  </r>
  <r>
    <n v="414"/>
    <x v="0"/>
    <s v="oecd_bands_v1"/>
    <n v="200004"/>
    <m/>
    <s v="Zn Dossier (NM-111) 0"/>
    <m/>
    <s v="Zinc"/>
    <s v="NM-111 Z-COTEÂ® HP1"/>
    <x v="1"/>
    <s v="28 days"/>
    <x v="11"/>
    <s v="Lung"/>
    <x v="13"/>
    <x v="1"/>
    <s v="Wistar (Clr:WI(WU))"/>
    <x v="1"/>
    <n v="1.5"/>
    <n v="4.5"/>
    <m/>
    <m/>
    <s v="mg/m3"/>
    <s v="N"/>
    <x v="1"/>
    <m/>
    <m/>
    <m/>
    <m/>
    <n v="1500"/>
    <n v="4500"/>
    <m/>
    <m/>
    <m/>
    <x v="1"/>
    <x v="0"/>
    <s v="Y"/>
    <m/>
    <x v="0"/>
  </r>
  <r>
    <n v="415"/>
    <x v="1"/>
    <s v="oecd_bands_v1"/>
    <n v="200008"/>
    <m/>
    <s v="CeO2 Dossier (NM-213) 0"/>
    <m/>
    <s v="Cerium"/>
    <s v="NM-213"/>
    <x v="0"/>
    <s v="28 days"/>
    <x v="14"/>
    <s v="Lung"/>
    <x v="13"/>
    <x v="1"/>
    <s v="Wistar (Clr:WI(WU))"/>
    <x v="1"/>
    <m/>
    <n v="5.9"/>
    <m/>
    <m/>
    <s v="mg/m3"/>
    <s v="N"/>
    <x v="1"/>
    <m/>
    <m/>
    <m/>
    <m/>
    <m/>
    <n v="590"/>
    <m/>
    <m/>
    <m/>
    <x v="1"/>
    <x v="0"/>
    <s v="Y"/>
    <m/>
    <x v="0"/>
  </r>
  <r>
    <n v="416"/>
    <x v="1"/>
    <s v="oecd_bands_v1"/>
    <n v="200009"/>
    <m/>
    <s v="CeO2 Dossier (NM-211) 0"/>
    <m/>
    <s v="Cerium"/>
    <s v="NM-211 (Ceria Dry)"/>
    <x v="1"/>
    <s v="90 days"/>
    <x v="11"/>
    <s v="Lung"/>
    <x v="13"/>
    <x v="1"/>
    <s v="Wistar (Clr:WI(WU))"/>
    <x v="1"/>
    <m/>
    <n v="1.2"/>
    <m/>
    <m/>
    <s v="mg/m3"/>
    <s v="N"/>
    <x v="0"/>
    <m/>
    <m/>
    <m/>
    <m/>
    <m/>
    <n v="120"/>
    <m/>
    <m/>
    <m/>
    <x v="3"/>
    <x v="0"/>
    <s v="Y"/>
    <m/>
    <x v="0"/>
  </r>
  <r>
    <n v="417"/>
    <x v="1"/>
    <s v="oecd_bands_v1"/>
    <n v="200010"/>
    <m/>
    <s v="CeO2 Dossier (NM-212) 0"/>
    <m/>
    <s v="Cerium"/>
    <s v="NM-212(Nanograin Ceria)"/>
    <x v="1"/>
    <s v="90 days"/>
    <x v="11"/>
    <s v="Lung"/>
    <x v="13"/>
    <x v="1"/>
    <s v="Wistar (Clr:WI(WU))"/>
    <x v="1"/>
    <m/>
    <n v="2.5"/>
    <m/>
    <m/>
    <s v="mg/m3"/>
    <s v="N"/>
    <x v="0"/>
    <m/>
    <m/>
    <m/>
    <m/>
    <m/>
    <n v="250"/>
    <m/>
    <m/>
    <m/>
    <x v="3"/>
    <x v="0"/>
    <s v="Y"/>
    <m/>
    <x v="0"/>
  </r>
  <r>
    <n v="418"/>
    <x v="0"/>
    <s v="oecd_bands_v1"/>
    <n v="200011"/>
    <m/>
    <s v="Cassee, F.R. et al. 2012"/>
    <m/>
    <s v="Cerium"/>
    <s v="CeO2 in aliphatic hydrocarbons (Envirox)"/>
    <x v="1"/>
    <s v="90 days"/>
    <x v="11"/>
    <s v="Lung"/>
    <x v="13"/>
    <x v="0"/>
    <s v="ApoE(-/-) (B6.129P2-Apoetm1Unc N11, Taconic,Denmark)"/>
    <x v="1"/>
    <n v="1.7"/>
    <m/>
    <m/>
    <m/>
    <s v="mg/m3"/>
    <s v="N"/>
    <x v="0"/>
    <m/>
    <m/>
    <m/>
    <m/>
    <n v="566.66666666666663"/>
    <m/>
    <m/>
    <m/>
    <m/>
    <x v="1"/>
    <x v="0"/>
    <s v="Y"/>
    <m/>
    <x v="0"/>
  </r>
  <r>
    <n v="419"/>
    <x v="1"/>
    <s v="oecd_bands_v1"/>
    <n v="200012"/>
    <m/>
    <s v="Aalapati, S. et al. 2013"/>
    <s v="Y"/>
    <s v="Cerium"/>
    <s v="CeO2"/>
    <x v="1"/>
    <s v="28 days"/>
    <x v="14"/>
    <s v="Lung"/>
    <x v="13"/>
    <x v="0"/>
    <s v="CD-1"/>
    <x v="1"/>
    <m/>
    <m/>
    <m/>
    <m/>
    <m/>
    <s v="N"/>
    <x v="1"/>
    <m/>
    <m/>
    <m/>
    <m/>
    <m/>
    <m/>
    <m/>
    <m/>
    <m/>
    <x v="3"/>
    <x v="0"/>
    <m/>
    <m/>
    <x v="0"/>
  </r>
  <r>
    <n v="420"/>
    <x v="1"/>
    <s v="oecd_bands_v1"/>
    <n v="200018"/>
    <s v="https://doi.org/10.1016/0278-6915(91)90205-L"/>
    <s v="Reuzel, P.G. et al. 1991"/>
    <m/>
    <s v="Silica"/>
    <s v="NM-201_Sipernat 22S"/>
    <x v="1"/>
    <s v="28 days"/>
    <x v="14"/>
    <s v="Lung"/>
    <x v="13"/>
    <x v="1"/>
    <s v="Wistar (Cpb:WU Wistar rand.)"/>
    <x v="1"/>
    <m/>
    <m/>
    <m/>
    <m/>
    <m/>
    <s v="N"/>
    <x v="1"/>
    <m/>
    <m/>
    <m/>
    <m/>
    <m/>
    <m/>
    <m/>
    <m/>
    <m/>
    <x v="1"/>
    <x v="0"/>
    <s v="Y"/>
    <m/>
    <x v="0"/>
  </r>
  <r>
    <n v="421"/>
    <x v="1"/>
    <s v="oecd_bands_v1"/>
    <n v="200019"/>
    <s v="https://doi.org/10.1016/0278-6915(91)90205-L"/>
    <s v="Reuzel, P.G. et al. 1991"/>
    <m/>
    <s v="Silica"/>
    <s v="SiO2 (Aerosil R 974)"/>
    <x v="1"/>
    <s v="90 days"/>
    <x v="11"/>
    <s v="Lung"/>
    <x v="13"/>
    <x v="1"/>
    <s v="Wistar (Cpb:WU Wistar rand.)"/>
    <x v="1"/>
    <m/>
    <m/>
    <m/>
    <m/>
    <m/>
    <s v="N"/>
    <x v="0"/>
    <m/>
    <m/>
    <m/>
    <m/>
    <m/>
    <m/>
    <m/>
    <m/>
    <m/>
    <x v="1"/>
    <x v="0"/>
    <s v="Y"/>
    <m/>
    <x v="0"/>
  </r>
  <r>
    <n v="422"/>
    <x v="1"/>
    <s v="oecd_bands_v1"/>
    <n v="200020"/>
    <s v="https://doi.org/10.1016/0278-6915(91)90205-L"/>
    <s v="Reuzel, P.G. et al. 1991"/>
    <m/>
    <s v="Silica"/>
    <s v="NM-203_Aerosil 200"/>
    <x v="1"/>
    <s v="28 days"/>
    <x v="14"/>
    <s v="Lung"/>
    <x v="13"/>
    <x v="1"/>
    <s v="Wistar (Cpb:WU Wistar rand.)"/>
    <x v="1"/>
    <m/>
    <m/>
    <m/>
    <m/>
    <m/>
    <s v="N"/>
    <x v="1"/>
    <m/>
    <m/>
    <m/>
    <m/>
    <m/>
    <m/>
    <m/>
    <m/>
    <m/>
    <x v="1"/>
    <x v="0"/>
    <s v="Y"/>
    <m/>
    <x v="0"/>
  </r>
  <r>
    <n v="423"/>
    <x v="1"/>
    <s v="oecd_bands_v1"/>
    <n v="200043"/>
    <m/>
    <s v="Sung, J.H. et al. 2009"/>
    <s v="Y"/>
    <s v="Silver"/>
    <s v="Nanosized silver"/>
    <x v="1"/>
    <s v="90 days"/>
    <x v="11"/>
    <s v="Lung"/>
    <x v="13"/>
    <x v="1"/>
    <s v="Sprague-Dawley (Crl:SD)"/>
    <x v="1"/>
    <m/>
    <m/>
    <m/>
    <m/>
    <m/>
    <s v="N"/>
    <x v="0"/>
    <m/>
    <m/>
    <m/>
    <m/>
    <m/>
    <m/>
    <m/>
    <m/>
    <m/>
    <x v="3"/>
    <x v="0"/>
    <m/>
    <m/>
    <x v="0"/>
  </r>
  <r>
    <n v="424"/>
    <x v="0"/>
    <s v="oecd_bands_v1"/>
    <n v="200044"/>
    <m/>
    <s v="Ji, H.J. et al. 2007"/>
    <m/>
    <s v="Silver"/>
    <s v="Nanosized silver"/>
    <x v="1"/>
    <s v="90 days"/>
    <x v="11"/>
    <s v="Lung"/>
    <x v="13"/>
    <x v="1"/>
    <s v="Sprague-Dawley"/>
    <x v="1"/>
    <n v="3.48E-3"/>
    <m/>
    <m/>
    <m/>
    <s v="mg/m3"/>
    <s v="N"/>
    <x v="0"/>
    <m/>
    <m/>
    <m/>
    <m/>
    <n v="1.1599999999999999"/>
    <m/>
    <m/>
    <m/>
    <m/>
    <x v="4"/>
    <x v="0"/>
    <s v="Y"/>
    <m/>
    <x v="0"/>
  </r>
  <r>
    <n v="425"/>
    <x v="0"/>
    <s v="oecd_bands_v1"/>
    <n v="200058"/>
    <m/>
    <s v="Sung, J.H. et al. 2011"/>
    <s v="Y"/>
    <s v="Gold"/>
    <s v="Nanosized gold"/>
    <x v="1"/>
    <s v="90 days"/>
    <x v="11"/>
    <s v="Lung"/>
    <x v="13"/>
    <x v="1"/>
    <s v="Sprague-Dawley (Crl:SD)"/>
    <x v="1"/>
    <n v="3.8000000000000002E-4"/>
    <m/>
    <m/>
    <m/>
    <s v="mg/m3"/>
    <s v="N"/>
    <x v="0"/>
    <m/>
    <m/>
    <m/>
    <m/>
    <n v="0.38"/>
    <m/>
    <m/>
    <m/>
    <m/>
    <x v="4"/>
    <x v="0"/>
    <s v="Y"/>
    <m/>
    <x v="0"/>
  </r>
  <r>
    <n v="426"/>
    <x v="1"/>
    <s v="oecd_bands_v1"/>
    <n v="200063"/>
    <m/>
    <s v="SWCNT dossier 0"/>
    <m/>
    <s v="CNT"/>
    <s v="SWCNT"/>
    <x v="1"/>
    <s v="90 days"/>
    <x v="14"/>
    <s v="Lung"/>
    <x v="13"/>
    <x v="1"/>
    <s v="Wistar"/>
    <x v="1"/>
    <n v="0.4"/>
    <m/>
    <m/>
    <m/>
    <s v="mg/m3"/>
    <s v="N"/>
    <x v="0"/>
    <m/>
    <m/>
    <m/>
    <m/>
    <n v="133.33333333333334"/>
    <m/>
    <m/>
    <m/>
    <m/>
    <x v="3"/>
    <x v="0"/>
    <s v="Y"/>
    <m/>
    <x v="0"/>
  </r>
  <r>
    <n v="427"/>
    <x v="0"/>
    <s v="oecd_bands_v1"/>
    <n v="200064"/>
    <m/>
    <s v="Morimoto, Y. et al. (SWCNT) 2012"/>
    <m/>
    <s v="CNT"/>
    <s v="SWCNT"/>
    <x v="1"/>
    <s v="28 days"/>
    <x v="14"/>
    <s v="Lung"/>
    <x v="13"/>
    <x v="1"/>
    <s v="Wistar"/>
    <x v="1"/>
    <n v="0.13"/>
    <m/>
    <m/>
    <m/>
    <s v="mg/m3"/>
    <s v="N"/>
    <x v="1"/>
    <m/>
    <m/>
    <m/>
    <m/>
    <n v="43.333333333333336"/>
    <m/>
    <m/>
    <m/>
    <m/>
    <x v="3"/>
    <x v="0"/>
    <s v="Y"/>
    <m/>
    <x v="0"/>
  </r>
  <r>
    <n v="428"/>
    <x v="0"/>
    <s v="oecd_bands_v1"/>
    <n v="200070"/>
    <m/>
    <s v="Ma-Hock, L. et al. 2009"/>
    <m/>
    <s v="CNT"/>
    <s v="MWCNT"/>
    <x v="1"/>
    <s v="60 days"/>
    <x v="11"/>
    <s v="Lung"/>
    <x v="13"/>
    <x v="1"/>
    <s v="Wistar (Crl:WI)"/>
    <x v="1"/>
    <m/>
    <n v="0.1"/>
    <m/>
    <m/>
    <s v="mg/m3"/>
    <s v="N"/>
    <x v="1"/>
    <m/>
    <m/>
    <m/>
    <m/>
    <m/>
    <n v="1"/>
    <m/>
    <m/>
    <m/>
    <x v="4"/>
    <x v="0"/>
    <s v="Y"/>
    <m/>
    <x v="0"/>
  </r>
  <r>
    <n v="429"/>
    <x v="0"/>
    <s v="oecd_bands_v1"/>
    <n v="200070"/>
    <m/>
    <s v="Ma-Hock, L. et al. 2009"/>
    <m/>
    <s v="CNT"/>
    <s v="MWCNT Nanocyl NC 7000"/>
    <x v="1"/>
    <s v="30 days"/>
    <x v="11"/>
    <s v="Lung"/>
    <x v="13"/>
    <x v="1"/>
    <s v="Wistar (Crl:WI)"/>
    <x v="0"/>
    <m/>
    <n v="0.1"/>
    <m/>
    <m/>
    <s v="mg/m3"/>
    <s v="N"/>
    <x v="1"/>
    <m/>
    <m/>
    <m/>
    <m/>
    <m/>
    <n v="1"/>
    <m/>
    <m/>
    <m/>
    <x v="4"/>
    <x v="0"/>
    <s v="Y"/>
    <m/>
    <x v="0"/>
  </r>
  <r>
    <n v="430"/>
    <x v="1"/>
    <s v="oecd_bands_v1"/>
    <n v="200071"/>
    <m/>
    <s v="Pauluhn, J. 2010"/>
    <s v="Y"/>
    <s v="CNT"/>
    <s v="MWCNT Baytubes"/>
    <x v="1"/>
    <s v="13 weeks"/>
    <x v="0"/>
    <s v="Lung"/>
    <x v="13"/>
    <x v="1"/>
    <s v="Wistar (HsCpb:WU)"/>
    <x v="1"/>
    <m/>
    <m/>
    <m/>
    <m/>
    <m/>
    <s v="N"/>
    <x v="0"/>
    <m/>
    <m/>
    <m/>
    <m/>
    <m/>
    <m/>
    <m/>
    <m/>
    <m/>
    <x v="3"/>
    <x v="0"/>
    <m/>
    <m/>
    <x v="0"/>
  </r>
  <r>
    <n v="431"/>
    <x v="1"/>
    <s v="oecd_bands_v1"/>
    <n v="200071"/>
    <m/>
    <s v="Pauluhn, J. 2010"/>
    <m/>
    <s v="CNT"/>
    <s v="MWCNT-7"/>
    <x v="1"/>
    <s v="90 days"/>
    <x v="11"/>
    <s v="Lung"/>
    <x v="13"/>
    <x v="1"/>
    <s v="Wistar (HsCpb:WU)"/>
    <x v="0"/>
    <n v="0.1"/>
    <n v="0.4"/>
    <m/>
    <m/>
    <s v="mg/m3"/>
    <s v="N"/>
    <x v="0"/>
    <m/>
    <m/>
    <m/>
    <m/>
    <n v="100"/>
    <m/>
    <m/>
    <m/>
    <m/>
    <x v="3"/>
    <x v="0"/>
    <s v="Y"/>
    <m/>
    <x v="0"/>
  </r>
  <r>
    <n v="432"/>
    <x v="1"/>
    <s v="oecd_bands_v1"/>
    <n v="200072"/>
    <m/>
    <s v="MWCNT dossier 0"/>
    <m/>
    <s v="CNT"/>
    <s v="MWCNT-7"/>
    <x v="1"/>
    <s v="12 weeks"/>
    <x v="12"/>
    <s v="Lung"/>
    <x v="13"/>
    <x v="1"/>
    <s v="Fischer 344"/>
    <x v="1"/>
    <m/>
    <n v="0.2"/>
    <m/>
    <m/>
    <s v="mg/m3"/>
    <s v="N"/>
    <x v="3"/>
    <m/>
    <m/>
    <m/>
    <m/>
    <m/>
    <n v="20"/>
    <m/>
    <m/>
    <m/>
    <x v="4"/>
    <x v="0"/>
    <s v="Y"/>
    <m/>
    <x v="0"/>
  </r>
  <r>
    <n v="433"/>
    <x v="0"/>
    <s v="oecd_bands_v1"/>
    <n v="200073"/>
    <m/>
    <s v="Morimoto, Y. et al. (MWCNT) 2012"/>
    <m/>
    <s v="CNT"/>
    <s v="MWCNT"/>
    <x v="1"/>
    <s v="28 days"/>
    <x v="14"/>
    <s v="Lung"/>
    <x v="13"/>
    <x v="1"/>
    <s v="Wistar"/>
    <x v="1"/>
    <m/>
    <n v="0.37"/>
    <m/>
    <m/>
    <s v="mg/m3"/>
    <s v="N"/>
    <x v="1"/>
    <m/>
    <m/>
    <m/>
    <m/>
    <m/>
    <n v="37"/>
    <m/>
    <m/>
    <m/>
    <x v="3"/>
    <x v="0"/>
    <s v="Y"/>
    <m/>
    <x v="0"/>
  </r>
  <r>
    <n v="434"/>
    <x v="1"/>
    <s v="oecd_bands_v1"/>
    <n v="200077"/>
    <m/>
    <s v="Li, J.G. et al. 2009"/>
    <m/>
    <s v="CNT"/>
    <s v="MWCNT"/>
    <x v="1"/>
    <s v="60 days"/>
    <x v="10"/>
    <s v="Lung"/>
    <x v="13"/>
    <x v="0"/>
    <s v="Kunming"/>
    <x v="0"/>
    <m/>
    <n v="32.6"/>
    <m/>
    <m/>
    <s v="mg/m3"/>
    <s v="N"/>
    <x v="1"/>
    <m/>
    <m/>
    <m/>
    <m/>
    <m/>
    <n v="3260"/>
    <m/>
    <m/>
    <m/>
    <x v="0"/>
    <x v="0"/>
    <s v="Y"/>
    <m/>
    <x v="0"/>
  </r>
  <r>
    <n v="435"/>
    <x v="1"/>
    <s v="oecd_bands_v1"/>
    <n v="200078"/>
    <m/>
    <s v="Li, J.G. et al. 2009"/>
    <m/>
    <s v="CNT"/>
    <s v="MWCNT"/>
    <x v="1"/>
    <s v="30 days"/>
    <x v="5"/>
    <s v="Lung"/>
    <x v="13"/>
    <x v="0"/>
    <s v="Kunming"/>
    <x v="0"/>
    <n v="32.6"/>
    <m/>
    <m/>
    <m/>
    <s v="mg/m3"/>
    <s v="N"/>
    <x v="1"/>
    <m/>
    <m/>
    <m/>
    <m/>
    <n v="10866.666666666666"/>
    <m/>
    <m/>
    <m/>
    <m/>
    <x v="0"/>
    <x v="0"/>
    <s v="Y"/>
    <m/>
    <x v="0"/>
  </r>
  <r>
    <n v="436"/>
    <x v="1"/>
    <s v="oecd_bands_v1"/>
    <n v="200084"/>
    <m/>
    <s v="Heinrich, U. et al. 1995"/>
    <s v="Y"/>
    <s v="Titanium dioxide"/>
    <s v="P25"/>
    <x v="1"/>
    <s v="13.5 months"/>
    <x v="27"/>
    <s v="Lung"/>
    <x v="14"/>
    <x v="1"/>
    <s v="Wistar (Crl:(WI)BR)"/>
    <x v="0"/>
    <m/>
    <n v="10"/>
    <m/>
    <m/>
    <s v="mg/m3"/>
    <s v="N"/>
    <x v="0"/>
    <s v="Y"/>
    <s v="N"/>
    <m/>
    <m/>
    <m/>
    <m/>
    <m/>
    <m/>
    <m/>
    <x v="2"/>
    <x v="1"/>
    <s v="Y"/>
    <m/>
    <x v="3"/>
  </r>
  <r>
    <n v="437"/>
    <x v="1"/>
    <s v="oecd_bands_v1"/>
    <n v="200085"/>
    <m/>
    <s v="Bermudez, E. et al. 2004"/>
    <s v="Y"/>
    <s v="Titanium dioxide"/>
    <s v="P25"/>
    <x v="1"/>
    <s v="90 days"/>
    <x v="11"/>
    <s v="Lung"/>
    <x v="13"/>
    <x v="1"/>
    <s v="F344"/>
    <x v="0"/>
    <m/>
    <m/>
    <m/>
    <m/>
    <m/>
    <s v="N"/>
    <x v="0"/>
    <m/>
    <m/>
    <m/>
    <m/>
    <m/>
    <m/>
    <m/>
    <m/>
    <m/>
    <x v="1"/>
    <x v="0"/>
    <m/>
    <m/>
    <x v="0"/>
  </r>
  <r>
    <n v="438"/>
    <x v="0"/>
    <s v="oecd_bands_v1"/>
    <n v="200086"/>
    <m/>
    <s v="Oberdörster, G. et al. 1994"/>
    <m/>
    <s v="Titanium dioxide"/>
    <s v="P25"/>
    <x v="1"/>
    <s v="90 days"/>
    <x v="11"/>
    <s v="Lung"/>
    <x v="13"/>
    <x v="1"/>
    <s v="Fischer 344"/>
    <x v="1"/>
    <m/>
    <n v="23.5"/>
    <m/>
    <m/>
    <s v="mg/m3"/>
    <s v="N"/>
    <x v="0"/>
    <m/>
    <m/>
    <m/>
    <m/>
    <m/>
    <n v="2350"/>
    <m/>
    <m/>
    <m/>
    <x v="1"/>
    <x v="0"/>
    <s v="Y"/>
    <m/>
    <x v="0"/>
  </r>
  <r>
    <n v="439"/>
    <x v="0"/>
    <s v="oecd_bands_v1"/>
    <n v="200087"/>
    <m/>
    <s v="Creutzenberg, O. 2013"/>
    <m/>
    <s v="Titanium dioxide"/>
    <s v="NM-103 (UV TITAN M212)"/>
    <x v="1"/>
    <s v="32(m)/33(f) days"/>
    <x v="28"/>
    <s v="Lung"/>
    <x v="13"/>
    <x v="1"/>
    <s v="Wistar (Crl:WI(Han))"/>
    <x v="1"/>
    <n v="3.1"/>
    <n v="12.1"/>
    <m/>
    <m/>
    <s v="mg/m3"/>
    <s v="N"/>
    <x v="1"/>
    <m/>
    <m/>
    <m/>
    <m/>
    <n v="1033.3333333333333"/>
    <n v="12100"/>
    <m/>
    <m/>
    <m/>
    <x v="1"/>
    <x v="0"/>
    <s v="Y"/>
    <m/>
    <x v="0"/>
  </r>
  <r>
    <n v="440"/>
    <x v="0"/>
    <s v="oecd_bands_v1"/>
    <n v="200088"/>
    <m/>
    <s v="Creutzenberg, O. 2013"/>
    <m/>
    <s v="Titanium dioxide"/>
    <s v="NM-104 (UV TITAN M262)"/>
    <x v="1"/>
    <s v="28 days"/>
    <x v="14"/>
    <s v="Lung"/>
    <x v="13"/>
    <x v="1"/>
    <s v="Wistar (Crl:WI (Han))"/>
    <x v="1"/>
    <n v="3.1"/>
    <n v="12.1"/>
    <m/>
    <m/>
    <s v="mg/m3"/>
    <s v="N"/>
    <x v="1"/>
    <m/>
    <m/>
    <m/>
    <m/>
    <n v="1033.3333333333333"/>
    <n v="12100"/>
    <m/>
    <m/>
    <m/>
    <x v="1"/>
    <x v="0"/>
    <s v="Y"/>
    <m/>
    <x v="0"/>
  </r>
  <r>
    <n v="441"/>
    <x v="0"/>
    <s v="oecd_bands_v1"/>
    <n v="200089"/>
    <m/>
    <s v="Creutzenberg, O. 2013"/>
    <m/>
    <s v="Titanium dioxide"/>
    <s v="NM-105 (P25)"/>
    <x v="1"/>
    <s v="30 days"/>
    <x v="5"/>
    <s v="Lung"/>
    <x v="13"/>
    <x v="1"/>
    <s v="Wistar (Crl:WI (Han))"/>
    <x v="1"/>
    <n v="3.1"/>
    <n v="12.1"/>
    <m/>
    <m/>
    <s v="mg/m3"/>
    <s v="N"/>
    <x v="1"/>
    <m/>
    <m/>
    <m/>
    <m/>
    <n v="1033.3333333333333"/>
    <n v="12100"/>
    <m/>
    <m/>
    <m/>
    <x v="1"/>
    <x v="0"/>
    <s v="Y"/>
    <m/>
    <x v="0"/>
  </r>
  <r>
    <n v="442"/>
    <x v="1"/>
    <s v="oecd_bands_v1"/>
    <n v="200093"/>
    <m/>
    <s v="Heinrich, U. et al. 1995"/>
    <s v="Y"/>
    <s v="Titanium dioxide"/>
    <s v="P25"/>
    <x v="1"/>
    <s v="28 days"/>
    <x v="29"/>
    <s v="Lung"/>
    <x v="14"/>
    <x v="0"/>
    <s v="Crl:NMRI"/>
    <x v="0"/>
    <m/>
    <n v="10"/>
    <m/>
    <m/>
    <s v="mg/m3"/>
    <s v="N"/>
    <x v="1"/>
    <s v="Y"/>
    <s v="N"/>
    <m/>
    <m/>
    <m/>
    <n v="1000"/>
    <m/>
    <m/>
    <m/>
    <x v="2"/>
    <x v="1"/>
    <s v="Y"/>
    <m/>
    <x v="3"/>
  </r>
  <r>
    <n v="443"/>
    <x v="1"/>
    <s v="oecd_bands_v1"/>
    <n v="200094"/>
    <m/>
    <s v="Bermudez, E. et al. 2004"/>
    <s v="Y"/>
    <s v="Titanium dioxide"/>
    <s v="P25"/>
    <x v="1"/>
    <s v="90 days"/>
    <x v="11"/>
    <s v="Lung"/>
    <x v="13"/>
    <x v="1"/>
    <s v="F344"/>
    <x v="0"/>
    <m/>
    <m/>
    <m/>
    <m/>
    <m/>
    <s v="N"/>
    <x v="0"/>
    <m/>
    <m/>
    <m/>
    <m/>
    <m/>
    <m/>
    <m/>
    <m/>
    <m/>
    <x v="1"/>
    <x v="0"/>
    <m/>
    <m/>
    <x v="0"/>
  </r>
  <r>
    <n v="444"/>
    <x v="1"/>
    <s v="oecd_bands_v1"/>
    <n v="300001"/>
    <m/>
    <s v="DeLorme, M. et al. 2012"/>
    <m/>
    <s v="CNT"/>
    <s v="CNF VCGF-H"/>
    <x v="1"/>
    <s v="90 days"/>
    <x v="11"/>
    <s v="Lung"/>
    <x v="13"/>
    <x v="1"/>
    <s v="Sprague Dawley"/>
    <x v="1"/>
    <n v="0.54"/>
    <n v="2.5"/>
    <m/>
    <m/>
    <s v="mg/m3"/>
    <s v="N"/>
    <x v="0"/>
    <m/>
    <m/>
    <m/>
    <m/>
    <n v="540"/>
    <n v="2500"/>
    <m/>
    <m/>
    <m/>
    <x v="1"/>
    <x v="0"/>
    <s v="Y"/>
    <m/>
    <x v="0"/>
  </r>
  <r>
    <n v="445"/>
    <x v="1"/>
    <s v="oecd_bands_v1"/>
    <n v="300002"/>
    <m/>
    <s v="DeLorme, M. et al. 2012"/>
    <m/>
    <s v="CNT"/>
    <s v="CNF VCGF-H"/>
    <x v="1"/>
    <s v="90 days"/>
    <x v="11"/>
    <s v="Lung"/>
    <x v="13"/>
    <x v="1"/>
    <s v="Sprague Dawley"/>
    <x v="0"/>
    <n v="0.54"/>
    <n v="2.5"/>
    <m/>
    <m/>
    <s v="mg/m3"/>
    <s v="N"/>
    <x v="0"/>
    <m/>
    <m/>
    <m/>
    <m/>
    <n v="540"/>
    <n v="2500"/>
    <m/>
    <m/>
    <m/>
    <x v="1"/>
    <x v="0"/>
    <s v="Y"/>
    <m/>
    <x v="0"/>
  </r>
  <r>
    <n v="446"/>
    <x v="1"/>
    <s v="oecd_bands_v1"/>
    <n v="300003"/>
    <m/>
    <s v="Pothmann, D. et al. 2015"/>
    <s v="Y"/>
    <s v="CNT"/>
    <s v="MWCNT Graphistrength C100 "/>
    <x v="1"/>
    <s v="90 days"/>
    <x v="11"/>
    <s v="Lung"/>
    <x v="13"/>
    <x v="1"/>
    <s v="Wistar"/>
    <x v="1"/>
    <m/>
    <m/>
    <m/>
    <m/>
    <m/>
    <s v="N"/>
    <x v="0"/>
    <m/>
    <m/>
    <m/>
    <m/>
    <m/>
    <m/>
    <m/>
    <m/>
    <m/>
    <x v="3"/>
    <x v="0"/>
    <s v="Y"/>
    <m/>
    <x v="0"/>
  </r>
  <r>
    <n v="447"/>
    <x v="1"/>
    <s v="oecd_bands_v1"/>
    <n v="300004"/>
    <m/>
    <s v="Pothmann, D. et al. 2015"/>
    <s v="Y"/>
    <s v="CNT"/>
    <s v="MWCNT Graphistrength C100 "/>
    <x v="1"/>
    <s v="90 days"/>
    <x v="11"/>
    <s v="Lung"/>
    <x v="13"/>
    <x v="1"/>
    <s v="Wistar"/>
    <x v="0"/>
    <m/>
    <m/>
    <m/>
    <m/>
    <m/>
    <s v="N"/>
    <x v="0"/>
    <m/>
    <m/>
    <m/>
    <m/>
    <m/>
    <m/>
    <m/>
    <m/>
    <m/>
    <x v="3"/>
    <x v="0"/>
    <m/>
    <m/>
    <x v="0"/>
  </r>
  <r>
    <n v="448"/>
    <x v="0"/>
    <s v="atl_inh_pmn_bands_v1"/>
    <m/>
    <m/>
    <s v="Jurgen Pauluhn, 2010"/>
    <s v="Y"/>
    <s v="Iron"/>
    <s v="Fe3O4 "/>
    <x v="0"/>
    <s v="Subchronic"/>
    <x v="0"/>
    <s v="Lung"/>
    <x v="13"/>
    <x v="1"/>
    <s v="Winstar"/>
    <x v="1"/>
    <m/>
    <m/>
    <n v="0.413489"/>
    <n v="0.19502900000000001"/>
    <s v="mg/m3"/>
    <s v="N"/>
    <x v="0"/>
    <m/>
    <m/>
    <m/>
    <n v="195.029"/>
    <m/>
    <m/>
    <m/>
    <m/>
    <m/>
    <x v="3"/>
    <x v="0"/>
    <s v="Y"/>
    <m/>
    <x v="0"/>
  </r>
  <r>
    <n v="449"/>
    <x v="1"/>
    <s v="atl_inh_pmn_bands_v1"/>
    <m/>
    <m/>
    <s v="J. Gallagher, 2003"/>
    <s v="Y"/>
    <s v="Carbon black"/>
    <s v="Printex 90 "/>
    <x v="1"/>
    <s v="13 weeks"/>
    <x v="0"/>
    <s v="Lung"/>
    <x v="13"/>
    <x v="1"/>
    <s v="F344"/>
    <x v="0"/>
    <m/>
    <m/>
    <m/>
    <m/>
    <m/>
    <m/>
    <x v="2"/>
    <m/>
    <m/>
    <m/>
    <m/>
    <m/>
    <m/>
    <m/>
    <m/>
    <m/>
    <x v="3"/>
    <x v="0"/>
    <m/>
    <m/>
    <x v="0"/>
  </r>
  <r>
    <n v="450"/>
    <x v="1"/>
    <s v="atl_inh_pmn_bands_v1"/>
    <m/>
    <m/>
    <s v="Alison Elder, 2005"/>
    <s v="Y"/>
    <s v="Carbon black"/>
    <s v="HSCb "/>
    <x v="1"/>
    <s v="13 weeks"/>
    <x v="0"/>
    <s v="Lung"/>
    <x v="13"/>
    <x v="1"/>
    <s v="F344"/>
    <x v="0"/>
    <m/>
    <m/>
    <m/>
    <n v="10.7128"/>
    <s v="ug/m3"/>
    <s v="N"/>
    <x v="0"/>
    <m/>
    <m/>
    <m/>
    <m/>
    <m/>
    <m/>
    <m/>
    <m/>
    <m/>
    <x v="4"/>
    <x v="0"/>
    <s v="Y"/>
    <m/>
    <x v="0"/>
  </r>
  <r>
    <n v="451"/>
    <x v="1"/>
    <s v="atl_inh_pmn_bands_v1"/>
    <m/>
    <m/>
    <s v="Jurgen Pauluhn, 2011"/>
    <s v="Y"/>
    <s v="Iron"/>
    <s v="Fe3O4  Magnetite "/>
    <x v="0"/>
    <s v="Subchronic"/>
    <x v="0"/>
    <s v="Lung"/>
    <x v="13"/>
    <x v="1"/>
    <s v="Winstar"/>
    <x v="1"/>
    <m/>
    <m/>
    <m/>
    <m/>
    <m/>
    <s v="N"/>
    <x v="0"/>
    <m/>
    <m/>
    <m/>
    <m/>
    <m/>
    <m/>
    <m/>
    <m/>
    <m/>
    <x v="4"/>
    <x v="0"/>
    <s v="Y"/>
    <m/>
    <x v="0"/>
  </r>
  <r>
    <n v="452"/>
    <x v="1"/>
    <s v="atl_inh_pmn_bands_v1"/>
    <m/>
    <m/>
    <s v="Jurgen Pauluhn, 2011"/>
    <s v="Y"/>
    <s v="Iron"/>
    <s v="FeCO3 Siderite "/>
    <x v="0"/>
    <s v="Subchronic"/>
    <x v="0"/>
    <s v="Lung"/>
    <x v="13"/>
    <x v="1"/>
    <s v="Winstar"/>
    <x v="1"/>
    <m/>
    <m/>
    <m/>
    <m/>
    <m/>
    <s v="N"/>
    <x v="0"/>
    <m/>
    <m/>
    <m/>
    <m/>
    <m/>
    <m/>
    <m/>
    <m/>
    <m/>
    <x v="4"/>
    <x v="0"/>
    <s v="Y"/>
    <m/>
    <x v="0"/>
  </r>
  <r>
    <n v="453"/>
    <x v="0"/>
    <s v="Hadrup et al 2023 DS_28d+ inhal and OEB est (102623a) - To Check Gosens (050324 edk)"/>
    <n v="1001"/>
    <m/>
    <s v="Sung 2008, Rat"/>
    <m/>
    <s v="Silver"/>
    <s v="Synthesised by authors"/>
    <x v="1"/>
    <s v="0.7x10(6) particles/cm3, 1.4x10(6), or 2.9x10(6) for 6 h/day for 90 days = 0,05 mg/m3   0,13 mg/m3  and 0,5 mg/m3 for 6h/day 5 days per week for 13 weeks"/>
    <x v="0"/>
    <s v="Lung"/>
    <x v="13"/>
    <x v="1"/>
    <m/>
    <x v="3"/>
    <n v="0.5"/>
    <s v="n"/>
    <m/>
    <m/>
    <s v="mg/m3"/>
    <s v="N"/>
    <x v="0"/>
    <m/>
    <m/>
    <m/>
    <m/>
    <n v="500"/>
    <m/>
    <m/>
    <s v="C"/>
    <m/>
    <x v="1"/>
    <x v="0"/>
    <s v="Y"/>
    <m/>
    <x v="0"/>
  </r>
  <r>
    <n v="454"/>
    <x v="1"/>
    <s v="Hadrup et al 2023 DS_28d+ inhal and OEB est (102623a) - To Check Gosens (050324 edk)"/>
    <n v="2002"/>
    <m/>
    <s v="Heinrich 1995, Rat"/>
    <s v="Y"/>
    <s v="Carbon black"/>
    <s v="CB Printex 90"/>
    <x v="1"/>
    <s v="18 h/day, 5 days per week for up to 24 months (7.2 mg/m3 for first 4 months and then 12.2 mg/m3 for 20 months)  average exposure 11,6 mg/m3 for 104 weeks"/>
    <x v="18"/>
    <s v="Lung"/>
    <x v="13"/>
    <x v="1"/>
    <m/>
    <x v="3"/>
    <s v="n"/>
    <s v="n"/>
    <m/>
    <m/>
    <s v="mg/m3"/>
    <s v="N"/>
    <x v="0"/>
    <s v="N"/>
    <s v="N"/>
    <m/>
    <m/>
    <m/>
    <m/>
    <m/>
    <m/>
    <m/>
    <x v="2"/>
    <x v="1"/>
    <m/>
    <m/>
    <x v="0"/>
  </r>
  <r>
    <n v="455"/>
    <x v="1"/>
    <s v="Hadrup et al 2023 DS_28d+ inhal and OEB est (102623a) - To Check Gosens (050324 edk)"/>
    <n v="2003"/>
    <m/>
    <s v="Heinrich 1995, Mouse"/>
    <s v="Y"/>
    <s v="Carbon black"/>
    <s v="CB Printex 90"/>
    <x v="1"/>
    <s v="18 h/day, 5 days per week for up to 13,5 months (7.2 mg/m3 for first 4 months and then 12.2 mg/m3 for 9.5 months)  average exposure 10,7 mg/m3 for 54 weeks"/>
    <x v="30"/>
    <s v="Lung"/>
    <x v="13"/>
    <x v="0"/>
    <m/>
    <x v="3"/>
    <s v="n"/>
    <s v="n"/>
    <m/>
    <m/>
    <s v="mg/m3"/>
    <s v="N"/>
    <x v="0"/>
    <s v="N"/>
    <s v="N"/>
    <m/>
    <m/>
    <m/>
    <m/>
    <m/>
    <m/>
    <m/>
    <x v="2"/>
    <x v="1"/>
    <m/>
    <m/>
    <x v="0"/>
  </r>
  <r>
    <n v="456"/>
    <x v="1"/>
    <s v="Hadrup et al 2023 DS_28d+ inhal and OEB est (102623a) - To Check Gosens (050324 edk)"/>
    <n v="2006"/>
    <s v="Mauderly, Joe L., M. B. Snipes, Edward B. Barr, Steven A. Belinsky, James A. Bond, A. L. Brooks, I. Y. Chang, Y. S. Cheng, N. A. Gillett, and W. C. Griffith. &quot;Pulmonary toxicity of inhaled diesel exhaust and carbon black in chronically exposed rats. Part I: Neoplastic and nonneoplastic lung lesions.&quot; Research Report (Health Effects Institute) 68 Pt 1 (1994): 1-75."/>
    <s v="Mauderly 1994, Rat"/>
    <m/>
    <s v="Carbon black"/>
    <s v="CB Elftex-12 furnace black, Cabot Boston"/>
    <x v="1"/>
    <s v="2.5 or 6.5  mg/m3 for 16 h/day , 5 days/week for 24 months"/>
    <x v="27"/>
    <s v="Lung"/>
    <x v="13"/>
    <x v="1"/>
    <m/>
    <x v="3"/>
    <s v="n"/>
    <s v="n"/>
    <m/>
    <m/>
    <s v="mg/m3"/>
    <s v="N"/>
    <x v="0"/>
    <s v="N"/>
    <s v="N"/>
    <m/>
    <m/>
    <m/>
    <m/>
    <m/>
    <m/>
    <m/>
    <x v="2"/>
    <x v="1"/>
    <m/>
    <m/>
    <x v="0"/>
  </r>
  <r>
    <n v="457"/>
    <x v="1"/>
    <s v="Hadrup et al 2023 DS_28d+ inhal and OEB est (102623a) - To Check Gosens (050324 edk)"/>
    <n v="2007"/>
    <s v="Mauderly, Joe L., M. B. Snipes, Edward B. Barr, Steven A. Belinsky, James A. Bond, A. L. Brooks, I. Y. Chang, Y. S. Cheng, N. A. Gillett, and W. C. Griffith. &quot;Pulmonary toxicity of inhaled diesel exhaust and carbon black in chronically exposed rats. Part I: Neoplastic and nonneoplastic lung lesions.&quot; Research Report (Health Effects Institute) 68 Pt 1 (1994): 1-75."/>
    <s v="Mauderly 1994, Rat"/>
    <m/>
    <s v="Carbon black"/>
    <s v="CB Elftex-12 furnace black, Cabot Boston"/>
    <x v="1"/>
    <s v="2.5 or 6.5  mg/m3 for 16 h/day, 5 days/week for 24 months"/>
    <x v="27"/>
    <s v="Lung"/>
    <x v="13"/>
    <x v="1"/>
    <m/>
    <x v="3"/>
    <s v="n"/>
    <n v="2.5"/>
    <m/>
    <m/>
    <s v="mg/m3"/>
    <s v="N"/>
    <x v="0"/>
    <m/>
    <m/>
    <m/>
    <m/>
    <m/>
    <n v="250"/>
    <m/>
    <m/>
    <s v="D"/>
    <x v="3"/>
    <x v="0"/>
    <s v="Y"/>
    <m/>
    <x v="0"/>
  </r>
  <r>
    <n v="458"/>
    <x v="1"/>
    <s v="Hadrup et al 2023 DS_28d+ inhal and OEB est (102623a) - To Check Gosens (050324 edk)"/>
    <n v="2008"/>
    <m/>
    <s v="Elder 2005, Rat"/>
    <s v="Y"/>
    <s v="Carbon black"/>
    <s v="CB Printex 90"/>
    <x v="1"/>
    <s v="1, 7 and 50 mg/m3 6 h/day  5 days /week for 13 weeks"/>
    <x v="0"/>
    <s v="Lung"/>
    <x v="13"/>
    <x v="1"/>
    <m/>
    <x v="3"/>
    <s v="1*"/>
    <s v="7*"/>
    <m/>
    <m/>
    <s v="mg/m3"/>
    <s v="N"/>
    <x v="0"/>
    <m/>
    <m/>
    <m/>
    <m/>
    <n v="1000"/>
    <n v="700"/>
    <m/>
    <s v="C"/>
    <s v="C"/>
    <x v="1"/>
    <x v="0"/>
    <m/>
    <m/>
    <x v="0"/>
  </r>
  <r>
    <n v="459"/>
    <x v="1"/>
    <s v="Hadrup et al 2023 DS_28d+ inhal and OEB est (102623a) - To Check Gosens (050324 edk)"/>
    <n v="2009"/>
    <m/>
    <s v="Elder 2005, Rat"/>
    <s v="Y"/>
    <s v="Carbon black"/>
    <s v="CB Sterling V"/>
    <x v="1"/>
    <s v="50 mg/m3 6 h/day 5 days/week for 13 weeks"/>
    <x v="0"/>
    <s v="Lung"/>
    <x v="13"/>
    <x v="1"/>
    <m/>
    <x v="3"/>
    <s v="n"/>
    <n v="50"/>
    <m/>
    <m/>
    <s v="mg/m3"/>
    <s v="N"/>
    <x v="0"/>
    <m/>
    <m/>
    <m/>
    <m/>
    <m/>
    <n v="5000"/>
    <m/>
    <m/>
    <s v="B"/>
    <x v="0"/>
    <x v="0"/>
    <m/>
    <m/>
    <x v="0"/>
  </r>
  <r>
    <n v="460"/>
    <x v="1"/>
    <s v="Hadrup et al 2023 DS_28d+ inhal and OEB est (102623a) - To Check Gosens (050324 edk)"/>
    <n v="2010"/>
    <m/>
    <s v="Elder 2005, Mouse"/>
    <s v="Y"/>
    <s v="Carbon black"/>
    <s v="CB Printex 90"/>
    <x v="1"/>
    <s v="1, 7 and 50 mg/m3 6 h/day  5 days /week for 13 weeks"/>
    <x v="0"/>
    <s v="Lung"/>
    <x v="13"/>
    <x v="0"/>
    <m/>
    <x v="3"/>
    <s v="n*"/>
    <s v="1*"/>
    <m/>
    <m/>
    <s v="mg/m3"/>
    <s v="N"/>
    <x v="0"/>
    <m/>
    <m/>
    <m/>
    <m/>
    <m/>
    <n v="100"/>
    <m/>
    <m/>
    <s v="D"/>
    <x v="3"/>
    <x v="0"/>
    <m/>
    <m/>
    <x v="0"/>
  </r>
  <r>
    <n v="461"/>
    <x v="1"/>
    <s v="Hadrup et al 2023 DS_28d+ inhal and OEB est (102623a) - To Check Gosens (050324 edk)"/>
    <n v="2011"/>
    <m/>
    <s v="Elder 2005, Hamster"/>
    <s v="Y"/>
    <s v="Carbon black"/>
    <s v="CB Printex 90"/>
    <x v="1"/>
    <s v="1, 7 and 50 mg/m3 6 h/day  5 days /week for 13 weeks"/>
    <x v="0"/>
    <s v="Lung"/>
    <x v="13"/>
    <x v="2"/>
    <m/>
    <x v="3"/>
    <s v="n*"/>
    <s v="1*"/>
    <m/>
    <m/>
    <s v="mg/m3"/>
    <s v="N"/>
    <x v="0"/>
    <m/>
    <m/>
    <m/>
    <m/>
    <m/>
    <n v="100"/>
    <m/>
    <m/>
    <s v="D"/>
    <x v="3"/>
    <x v="0"/>
    <m/>
    <m/>
    <x v="0"/>
  </r>
  <r>
    <n v="462"/>
    <x v="1"/>
    <s v="Hadrup et al 2023 DS_28d+ inhal and OEB est (102623a) - To Check Gosens (050324 edk)"/>
    <n v="2012"/>
    <m/>
    <s v="Gallagher 2003, Rat"/>
    <s v="Y"/>
    <s v="Carbon black"/>
    <s v="CB Printex 90"/>
    <x v="1"/>
    <s v="1, 7 and 50 mg/m3 6 h/day  5 days /week for 13 weeks"/>
    <x v="0"/>
    <s v="Lung"/>
    <x v="13"/>
    <x v="1"/>
    <m/>
    <x v="3"/>
    <s v="These data are similar to those in Elder et al."/>
    <s v="These data are similar to those in Elder et al."/>
    <m/>
    <m/>
    <s v="mg/m3"/>
    <s v="N"/>
    <x v="0"/>
    <m/>
    <m/>
    <m/>
    <m/>
    <m/>
    <m/>
    <m/>
    <m/>
    <m/>
    <x v="2"/>
    <x v="1"/>
    <m/>
    <m/>
    <x v="0"/>
  </r>
  <r>
    <n v="463"/>
    <x v="1"/>
    <s v="Hadrup et al 2023 DS_28d+ inhal and OEB est (102623a) - To Check Gosens (050324 edk)"/>
    <n v="2013"/>
    <m/>
    <s v="Gallagher 2003, Rat"/>
    <s v="Y"/>
    <s v="Carbon black"/>
    <s v="CB Sterling V"/>
    <x v="1"/>
    <s v="50 mg/m3 6 h/day 5 days/week for 13 weeks"/>
    <x v="0"/>
    <s v="Lung"/>
    <x v="13"/>
    <x v="1"/>
    <m/>
    <x v="3"/>
    <s v="These data are similar to those in Elder et al."/>
    <s v="These data are similar to those in Elder et al."/>
    <m/>
    <m/>
    <s v="mg/m3"/>
    <s v="N"/>
    <x v="0"/>
    <m/>
    <m/>
    <m/>
    <m/>
    <m/>
    <m/>
    <m/>
    <m/>
    <m/>
    <x v="2"/>
    <x v="1"/>
    <m/>
    <m/>
    <x v="0"/>
  </r>
  <r>
    <n v="464"/>
    <x v="1"/>
    <s v="Hadrup et al 2023 DS_28d+ inhal and OEB est (102623a) - To Check Gosens (050324 edk)"/>
    <n v="2014"/>
    <m/>
    <s v="Driscoll 1996, Rat"/>
    <s v="Y"/>
    <s v="Carbon black"/>
    <s v="CB Monarch 880, Cabot"/>
    <x v="1"/>
    <s v="1.1   7.1  or 52.8 mg/m3 for 6 h/day 5 days/week for 13 weeks"/>
    <x v="0"/>
    <s v="Lung"/>
    <x v="13"/>
    <x v="1"/>
    <m/>
    <x v="3"/>
    <n v="1"/>
    <n v="7"/>
    <m/>
    <m/>
    <s v="mg/m3"/>
    <s v="N"/>
    <x v="0"/>
    <m/>
    <m/>
    <m/>
    <m/>
    <n v="1000"/>
    <n v="700"/>
    <m/>
    <s v="C"/>
    <s v="C"/>
    <x v="1"/>
    <x v="0"/>
    <s v="Y"/>
    <m/>
    <x v="0"/>
  </r>
  <r>
    <n v="465"/>
    <x v="0"/>
    <s v="Hadrup et al 2023 DS_28d+ inhal and OEB est (102623a) - To Check Gosens (050324 edk)"/>
    <n v="2015"/>
    <m/>
    <s v="Wolff 1990, Rat"/>
    <m/>
    <s v="Carbon black"/>
    <s v="CB Elftex-12 furnace black, Cabot Boston"/>
    <x v="1"/>
    <s v="10 mg/m3 for 7 h/day 5 days/week for 12 weeks"/>
    <x v="12"/>
    <s v="Lung"/>
    <x v="13"/>
    <x v="1"/>
    <m/>
    <x v="3"/>
    <s v="n"/>
    <n v="10"/>
    <m/>
    <m/>
    <s v="mg/m3"/>
    <s v="N"/>
    <x v="0"/>
    <m/>
    <m/>
    <m/>
    <m/>
    <m/>
    <n v="1000"/>
    <m/>
    <m/>
    <s v="C"/>
    <x v="1"/>
    <x v="0"/>
    <s v="Y"/>
    <m/>
    <x v="0"/>
  </r>
  <r>
    <n v="466"/>
    <x v="1"/>
    <s v="Hadrup et al 2023 DS_28d+ inhal and OEB est (102623a) - To Check Gosens (050324 edk)"/>
    <n v="2019"/>
    <m/>
    <s v="Henderson 1992, Rat"/>
    <m/>
    <s v="Carbon black"/>
    <s v="CB  Elftex 12, Cabot "/>
    <x v="1"/>
    <s v="3.5 mg/m3 16 h/day, 7 days per week, the neutrophils were measured in BAL at 6 and 12 weeks of exposure"/>
    <x v="12"/>
    <s v="Lung"/>
    <x v="13"/>
    <x v="1"/>
    <m/>
    <x v="3"/>
    <s v="n"/>
    <n v="3.5"/>
    <m/>
    <m/>
    <s v="mg/m3"/>
    <s v="N"/>
    <x v="0"/>
    <m/>
    <m/>
    <m/>
    <m/>
    <m/>
    <n v="350"/>
    <m/>
    <m/>
    <s v="C"/>
    <x v="1"/>
    <x v="0"/>
    <m/>
    <m/>
    <x v="0"/>
  </r>
  <r>
    <n v="467"/>
    <x v="0"/>
    <s v="Hadrup et al 2023 DS_28d+ inhal and OEB est (102623a) - To Check Gosens (050324 edk)"/>
    <n v="2020"/>
    <m/>
    <s v="Henderson 1992, Rat"/>
    <m/>
    <s v="Carbon black"/>
    <s v="CB  Elftex 12, Cabot "/>
    <x v="1"/>
    <s v="13 mg/m3 for 6 h/day for 5 days/week, the neutrophils were measured in BAL at 6 and 12 weeks of exposure"/>
    <x v="12"/>
    <s v="Lung"/>
    <x v="13"/>
    <x v="1"/>
    <m/>
    <x v="3"/>
    <s v="n"/>
    <n v="13"/>
    <m/>
    <m/>
    <s v="mg/m3"/>
    <s v="N"/>
    <x v="3"/>
    <m/>
    <m/>
    <m/>
    <m/>
    <m/>
    <n v="1300"/>
    <m/>
    <m/>
    <s v="C"/>
    <x v="1"/>
    <x v="0"/>
    <s v="Y"/>
    <m/>
    <x v="0"/>
  </r>
  <r>
    <n v="468"/>
    <x v="1"/>
    <s v="Hadrup et al 2023 DS_28d+ inhal and OEB est (102623a) - To Check Gosens (050324 edk)"/>
    <n v="2021"/>
    <m/>
    <s v="Henderson 1992, Rat"/>
    <m/>
    <s v="Carbon black"/>
    <s v="CB  Elftex 12, Cabot "/>
    <x v="1"/>
    <s v="98 mg/m3  for 4 h/day for 1 day/week, the neutrophils were measured in BAL at 6 and 12 weeks of exposure"/>
    <x v="12"/>
    <s v="Lung"/>
    <x v="13"/>
    <x v="1"/>
    <m/>
    <x v="3"/>
    <s v="n"/>
    <n v="98"/>
    <m/>
    <m/>
    <s v="mg/m3"/>
    <s v="Y*"/>
    <x v="1"/>
    <m/>
    <m/>
    <m/>
    <m/>
    <m/>
    <n v="9800"/>
    <m/>
    <m/>
    <m/>
    <x v="2"/>
    <x v="1"/>
    <m/>
    <m/>
    <x v="0"/>
  </r>
  <r>
    <n v="469"/>
    <x v="1"/>
    <s v="Hadrup et al 2023 DS_28d+ inhal and OEB est (102623a) - To Check Gosens (050324 edk)"/>
    <n v="3002"/>
    <m/>
    <s v="Pothmann 2015, Rat"/>
    <s v="Y"/>
    <s v="CNT"/>
    <s v="MWCNT Graphistrength C100"/>
    <x v="1"/>
    <s v="0.05, 0.25 or 5  mg/m3 6 h/day, 5 days/week for 90 days "/>
    <x v="11"/>
    <s v="Lung"/>
    <x v="13"/>
    <x v="1"/>
    <m/>
    <x v="3"/>
    <n v="0.05"/>
    <n v="0.25"/>
    <m/>
    <m/>
    <s v="mg/m3"/>
    <s v="N"/>
    <x v="0"/>
    <m/>
    <m/>
    <m/>
    <m/>
    <n v="50"/>
    <n v="25"/>
    <m/>
    <s v="D"/>
    <s v="E"/>
    <x v="4"/>
    <x v="0"/>
    <m/>
    <m/>
    <x v="0"/>
  </r>
  <r>
    <n v="470"/>
    <x v="0"/>
    <s v="Hadrup et al 2023 DS_28d+ inhal and OEB est (102623a) - To Check Gosens (050324 edk)"/>
    <n v="3003"/>
    <m/>
    <s v="Pauluhn 2010, Rat"/>
    <s v="Y"/>
    <s v="CNT"/>
    <s v="MWCNT Baytubes"/>
    <x v="1"/>
    <s v="0.1, 0.4, 1.5 or 6 mg/m3 for 8 weeks or 13 weeks  6 h/day 5 days/week"/>
    <x v="0"/>
    <s v="Lung"/>
    <x v="13"/>
    <x v="1"/>
    <m/>
    <x v="3"/>
    <n v="0.1"/>
    <n v="0.4"/>
    <m/>
    <m/>
    <s v="mg/m3"/>
    <s v="N"/>
    <x v="0"/>
    <m/>
    <m/>
    <m/>
    <m/>
    <n v="100"/>
    <n v="40"/>
    <m/>
    <s v="D"/>
    <s v="D"/>
    <x v="3"/>
    <x v="0"/>
    <s v="Y"/>
    <m/>
    <x v="0"/>
  </r>
  <r>
    <n v="471"/>
    <x v="1"/>
    <s v="Hadrup et al 2023 DS_28d+ inhal and OEB est (102623a) - To Check Gosens (050324 edk)"/>
    <n v="3012"/>
    <m/>
    <s v="Kasai 2016, Rat"/>
    <s v="Y"/>
    <s v="CNT"/>
    <s v="MWNT-7"/>
    <x v="1"/>
    <s v="0.02, 0.2 or 2 mg/m3 6 h/day, 5 days/week for 104 weeks "/>
    <x v="18"/>
    <s v="Lung"/>
    <x v="13"/>
    <x v="1"/>
    <m/>
    <x v="3"/>
    <n v="0.2"/>
    <n v="2"/>
    <m/>
    <m/>
    <s v="mg/m3"/>
    <s v="N"/>
    <x v="0"/>
    <m/>
    <m/>
    <m/>
    <m/>
    <n v="200"/>
    <n v="200"/>
    <m/>
    <s v="D"/>
    <s v="D"/>
    <x v="3"/>
    <x v="0"/>
    <s v="Y"/>
    <m/>
    <x v="0"/>
  </r>
  <r>
    <n v="472"/>
    <x v="0"/>
    <s v="Hadrup et al 2023 DS_28d+ inhal and OEB est (102623a) - To Check Gosens (050324 edk)"/>
    <n v="3016"/>
    <m/>
    <s v="Kasai 2015, Rat"/>
    <s v="Y"/>
    <s v="CNT"/>
    <s v="MWNT-7"/>
    <x v="1"/>
    <s v="0.2, 1 or 5 mg/m3 6 h/day 5 days/week for 13 weeks"/>
    <x v="0"/>
    <s v="Lung"/>
    <x v="13"/>
    <x v="1"/>
    <m/>
    <x v="3"/>
    <n v="0.2"/>
    <n v="1"/>
    <m/>
    <m/>
    <s v="mg/m3"/>
    <s v="N"/>
    <x v="0"/>
    <m/>
    <m/>
    <m/>
    <m/>
    <n v="200"/>
    <n v="100"/>
    <m/>
    <s v="D"/>
    <s v="D"/>
    <x v="3"/>
    <x v="0"/>
    <s v="Y"/>
    <m/>
    <x v="0"/>
  </r>
  <r>
    <n v="473"/>
    <x v="1"/>
    <s v="Hadrup et al 2023 DS_28d+ inhal and OEB est (102623a) - To Check Gosens (050324 edk)"/>
    <n v="5002"/>
    <m/>
    <s v="Alapati 2014, Mouse"/>
    <s v="Y"/>
    <s v="Cerium"/>
    <s v="No product name reported"/>
    <x v="1"/>
    <s v="2 mg/m3 for 6 h/day for 7, 14 or 28 days"/>
    <x v="14"/>
    <s v="Lung"/>
    <x v="13"/>
    <x v="0"/>
    <m/>
    <x v="3"/>
    <s v="n"/>
    <n v="2"/>
    <m/>
    <m/>
    <s v="mg/m3"/>
    <s v="N"/>
    <x v="1"/>
    <m/>
    <m/>
    <m/>
    <m/>
    <m/>
    <n v="66.666666666666671"/>
    <m/>
    <m/>
    <s v="D"/>
    <x v="3"/>
    <x v="0"/>
    <m/>
    <m/>
    <x v="0"/>
  </r>
  <r>
    <n v="474"/>
    <x v="1"/>
    <s v="Hadrup et al 2023 DS_28d+ inhal and OEB est (102623a) - To Check Gosens (050324 edk)"/>
    <n v="5005"/>
    <m/>
    <s v="Gosens 2014, Rat"/>
    <m/>
    <s v="Cerium"/>
    <s v="NM-211"/>
    <x v="1"/>
    <s v="50 mg/m3 described as dose equivalents of 1.2  3.5 and 10.8 mg/m3 based on differences in exposure duration [28 d inhalation]"/>
    <x v="14"/>
    <s v="Lung"/>
    <x v="13"/>
    <x v="1"/>
    <m/>
    <x v="3"/>
    <s v="n"/>
    <s v="*50"/>
    <m/>
    <m/>
    <s v="mg/m3"/>
    <s v="Y"/>
    <x v="1"/>
    <m/>
    <m/>
    <m/>
    <m/>
    <m/>
    <m/>
    <m/>
    <m/>
    <m/>
    <x v="2"/>
    <x v="1"/>
    <m/>
    <m/>
    <x v="0"/>
  </r>
  <r>
    <n v="475"/>
    <x v="1"/>
    <s v="Hadrup et al 2023 DS_28d+ inhal and OEB est (102623a) - To Check Gosens (050324 edk)"/>
    <n v="5006"/>
    <m/>
    <s v="Gosens 2014, Rat"/>
    <m/>
    <s v="Cerium"/>
    <s v="NM-211"/>
    <x v="1"/>
    <s v="50 mg/m3 described as dose equivalents of 1.2  3.5 and 10.8 mg/m3 based on differences in exposure duration"/>
    <x v="14"/>
    <s v="Lung"/>
    <x v="13"/>
    <x v="1"/>
    <m/>
    <x v="3"/>
    <s v="n"/>
    <s v="*50"/>
    <m/>
    <m/>
    <s v="mg/m3"/>
    <s v="Y"/>
    <x v="1"/>
    <m/>
    <m/>
    <m/>
    <m/>
    <m/>
    <m/>
    <m/>
    <m/>
    <m/>
    <x v="2"/>
    <x v="1"/>
    <m/>
    <m/>
    <x v="0"/>
  </r>
  <r>
    <n v="476"/>
    <x v="1"/>
    <s v="Hadrup et al 2023 DS_28d+ inhal and OEB est (102623a) - To Check Gosens (050324 edk)"/>
    <n v="5007"/>
    <m/>
    <s v="Gosens 2014, Rat"/>
    <m/>
    <s v="Cerium"/>
    <s v="NM-211"/>
    <x v="1"/>
    <s v="50 mg/m3 described as dose equivalents of 1.2  3.5 and 10.8 mg/m3 based on differences in exposure duration"/>
    <x v="14"/>
    <s v="Lung"/>
    <x v="13"/>
    <x v="1"/>
    <m/>
    <x v="3"/>
    <s v="n"/>
    <n v="50"/>
    <m/>
    <m/>
    <s v="mg/m3"/>
    <s v="N"/>
    <x v="1"/>
    <m/>
    <m/>
    <m/>
    <m/>
    <m/>
    <n v="5000"/>
    <m/>
    <m/>
    <s v="B"/>
    <x v="0"/>
    <x v="0"/>
    <m/>
    <m/>
    <x v="0"/>
  </r>
  <r>
    <n v="477"/>
    <x v="1"/>
    <s v="Hadrup et al 2023 DS_28d+ inhal and OEB est (102623a) - To Check Gosens (050324 edk)"/>
    <n v="5008"/>
    <m/>
    <s v="Gosens 2014, Rat"/>
    <m/>
    <s v="Cerium"/>
    <s v="NM-212"/>
    <x v="1"/>
    <s v="50 mg/m3 described as dose equivalents of 2.5, 6.7 and 19.9 mg/m3 based on differences in exposure duration"/>
    <x v="14"/>
    <s v="Lung"/>
    <x v="13"/>
    <x v="1"/>
    <m/>
    <x v="3"/>
    <s v="n"/>
    <s v="*50"/>
    <m/>
    <m/>
    <s v="mg/m3"/>
    <s v="Y"/>
    <x v="1"/>
    <m/>
    <m/>
    <m/>
    <m/>
    <m/>
    <m/>
    <m/>
    <m/>
    <m/>
    <x v="2"/>
    <x v="1"/>
    <m/>
    <m/>
    <x v="0"/>
  </r>
  <r>
    <n v="478"/>
    <x v="1"/>
    <s v="Hadrup et al 2023 DS_28d+ inhal and OEB est (102623a) - To Check Gosens (050324 edk)"/>
    <n v="5009"/>
    <m/>
    <s v="Gosens 2014, Rat"/>
    <m/>
    <s v="Cerium"/>
    <s v="NM-212"/>
    <x v="1"/>
    <s v="50 mg/m3 described as dose equivalents of 2.5, 6.7 and 19.9 mg/m3 based on differences in exposure duration"/>
    <x v="14"/>
    <s v="Lung"/>
    <x v="13"/>
    <x v="1"/>
    <m/>
    <x v="3"/>
    <s v="n"/>
    <s v="*50"/>
    <m/>
    <m/>
    <s v="mg/m3"/>
    <s v="Y"/>
    <x v="1"/>
    <m/>
    <m/>
    <m/>
    <m/>
    <m/>
    <m/>
    <m/>
    <m/>
    <m/>
    <x v="2"/>
    <x v="1"/>
    <m/>
    <m/>
    <x v="0"/>
  </r>
  <r>
    <n v="479"/>
    <x v="1"/>
    <s v="Hadrup et al 2023 DS_28d+ inhal and OEB est (102623a) - To Check Gosens (050324 edk)"/>
    <n v="5010"/>
    <m/>
    <s v="Gosens 2014, Rat"/>
    <m/>
    <s v="Cerium"/>
    <s v="NM-212"/>
    <x v="1"/>
    <s v="50 mg/m3 described as dose equivalents of 2.5, 6.7 and 19.9 mg/m3 based on differences in exposure duration"/>
    <x v="14"/>
    <s v="Lung"/>
    <x v="13"/>
    <x v="1"/>
    <m/>
    <x v="3"/>
    <s v="n"/>
    <n v="50"/>
    <m/>
    <m/>
    <s v="mg/m3"/>
    <s v="N"/>
    <x v="1"/>
    <m/>
    <m/>
    <m/>
    <m/>
    <m/>
    <n v="5000"/>
    <m/>
    <m/>
    <s v="B"/>
    <x v="0"/>
    <x v="0"/>
    <m/>
    <m/>
    <x v="0"/>
  </r>
  <r>
    <n v="480"/>
    <x v="1"/>
    <s v="Hadrup et al 2023 DS_28d+ inhal and OEB est (102623a) - To Check Gosens (050324 edk)"/>
    <n v="5011"/>
    <m/>
    <s v="Gosens 2014, Rat"/>
    <m/>
    <s v="Cerium"/>
    <s v="NM-213"/>
    <x v="0"/>
    <s v="50 mg/m3 described as dose equivalents of 5.9 , 18.4  and 55 mg/m3 based on differences in exposure duration"/>
    <x v="14"/>
    <s v="Lung"/>
    <x v="13"/>
    <x v="1"/>
    <m/>
    <x v="3"/>
    <s v="n"/>
    <s v="*50"/>
    <m/>
    <m/>
    <s v="mg/m3"/>
    <s v="Y"/>
    <x v="1"/>
    <m/>
    <m/>
    <m/>
    <m/>
    <m/>
    <m/>
    <m/>
    <m/>
    <m/>
    <x v="2"/>
    <x v="1"/>
    <m/>
    <m/>
    <x v="0"/>
  </r>
  <r>
    <n v="481"/>
    <x v="1"/>
    <s v="Hadrup et al 2023 DS_28d+ inhal and OEB est (102623a) - To Check Gosens (050324 edk)"/>
    <n v="5012"/>
    <m/>
    <s v="Gosens 2014, Rat"/>
    <m/>
    <s v="Cerium"/>
    <s v="NM-213"/>
    <x v="0"/>
    <s v="50 mg/m3 described as dose equivalents of 5.9 , 18.4  and 55 mg/m3 based on differences in exposure duration"/>
    <x v="14"/>
    <s v="Lung"/>
    <x v="13"/>
    <x v="1"/>
    <m/>
    <x v="3"/>
    <s v="n"/>
    <s v="*50"/>
    <m/>
    <m/>
    <s v="mg/m3"/>
    <s v="Y"/>
    <x v="1"/>
    <m/>
    <m/>
    <m/>
    <m/>
    <m/>
    <m/>
    <m/>
    <m/>
    <m/>
    <x v="2"/>
    <x v="1"/>
    <m/>
    <m/>
    <x v="0"/>
  </r>
  <r>
    <n v="482"/>
    <x v="1"/>
    <s v="Hadrup et al 2023 DS_28d+ inhal and OEB est (102623a) - To Check Gosens (050324 edk)"/>
    <n v="5013"/>
    <m/>
    <s v="Gosens 2014, Rat"/>
    <m/>
    <s v="Cerium"/>
    <s v="NM-213"/>
    <x v="0"/>
    <s v="50 mg/m3 described as dose equivalents of 5.9 , 18.4  and 55 mg/m3 based on differences in exposure duration"/>
    <x v="14"/>
    <s v="Lung"/>
    <x v="13"/>
    <x v="1"/>
    <m/>
    <x v="3"/>
    <s v="n"/>
    <n v="50"/>
    <m/>
    <m/>
    <s v="mg/m3"/>
    <s v="N"/>
    <x v="1"/>
    <m/>
    <m/>
    <m/>
    <m/>
    <m/>
    <n v="1666.6666666666667"/>
    <m/>
    <m/>
    <s v="C"/>
    <x v="1"/>
    <x v="0"/>
    <m/>
    <m/>
    <x v="0"/>
  </r>
  <r>
    <n v="483"/>
    <x v="1"/>
    <s v="Hadrup et al 2023 DS_28d+ inhal and OEB est (102623a) - To Check Gosens (050324 edk)"/>
    <n v="5014"/>
    <m/>
    <s v="Cordelli 2017, Rat"/>
    <m/>
    <s v="Cerium"/>
    <s v="NM-212 "/>
    <x v="1"/>
    <s v="3 or 6 months exposure with 0,1 to 3 mg/m3 6h/day 5 days per weeks"/>
    <x v="31"/>
    <s v="Lung"/>
    <x v="13"/>
    <x v="1"/>
    <m/>
    <x v="3"/>
    <s v="n"/>
    <s v="n"/>
    <m/>
    <m/>
    <s v="mg/m3"/>
    <s v="N"/>
    <x v="0"/>
    <s v="N"/>
    <s v="N"/>
    <m/>
    <m/>
    <m/>
    <m/>
    <m/>
    <m/>
    <m/>
    <x v="2"/>
    <x v="1"/>
    <m/>
    <m/>
    <x v="0"/>
  </r>
  <r>
    <n v="484"/>
    <x v="1"/>
    <s v="Hadrup et al 2023 DS_28d+ inhal and OEB est (102623a) - To Check Gosens (050324 edk)"/>
    <n v="5015"/>
    <m/>
    <s v="Keller 2014, Rat"/>
    <s v="Y"/>
    <s v="Cerium"/>
    <s v="NM-212"/>
    <x v="1"/>
    <s v="0.5, 5 or 25 mg/m3 for 6 h/day 5 days/week for 4 weeks"/>
    <x v="32"/>
    <s v="Lung"/>
    <x v="13"/>
    <x v="1"/>
    <m/>
    <x v="3"/>
    <n v="0.5"/>
    <n v="5"/>
    <m/>
    <m/>
    <s v="mg/m3"/>
    <s v="N"/>
    <x v="1"/>
    <m/>
    <m/>
    <m/>
    <m/>
    <n v="166.66666666666666"/>
    <n v="166.66666666666666"/>
    <m/>
    <s v="D"/>
    <s v="D"/>
    <x v="3"/>
    <x v="0"/>
    <m/>
    <m/>
    <x v="0"/>
  </r>
  <r>
    <n v="485"/>
    <x v="1"/>
    <s v="Hadrup et al 2023 DS_28d+ inhal and OEB est (102623a) - To Check Gosens (050324 edk)"/>
    <n v="5016"/>
    <m/>
    <s v="Schwotzer 2017, Rat"/>
    <s v="Y"/>
    <s v="Cerium"/>
    <s v="NM-212"/>
    <x v="1"/>
    <s v="0.1, 0.3, 1 and 3 mg/m3 6 h/day 5 days/week over up to 90 days [Note: NOAEL-LOAEL is for 90 d (390 hr]"/>
    <x v="11"/>
    <s v="Lung"/>
    <x v="13"/>
    <x v="1"/>
    <m/>
    <x v="3"/>
    <n v="0.3"/>
    <n v="1"/>
    <m/>
    <m/>
    <s v="mg/m3"/>
    <s v="N"/>
    <x v="0"/>
    <m/>
    <m/>
    <m/>
    <m/>
    <n v="300"/>
    <n v="100"/>
    <m/>
    <s v="D"/>
    <s v="D"/>
    <x v="3"/>
    <x v="0"/>
    <m/>
    <m/>
    <x v="0"/>
  </r>
  <r>
    <n v="486"/>
    <x v="1"/>
    <s v="Hadrup et al 2023 DS_28d+ inhal and OEB est (102623a) - To Check Gosens (050324 edk)"/>
    <n v="6001"/>
    <m/>
    <s v="Johansson 1992, Rabbit"/>
    <m/>
    <s v="Cobalt"/>
    <s v="CoCl2"/>
    <x v="0"/>
    <s v="0.5 mg/m3 for 4 months, 5 days/week, 6 hr/day"/>
    <x v="33"/>
    <s v="Lung"/>
    <x v="13"/>
    <x v="3"/>
    <m/>
    <x v="3"/>
    <n v="0.5"/>
    <s v="n"/>
    <m/>
    <m/>
    <s v="mg/m3"/>
    <s v="N"/>
    <x v="0"/>
    <m/>
    <m/>
    <m/>
    <m/>
    <n v="500"/>
    <m/>
    <m/>
    <s v="C"/>
    <m/>
    <x v="1"/>
    <x v="0"/>
    <m/>
    <m/>
    <x v="0"/>
  </r>
  <r>
    <n v="487"/>
    <x v="1"/>
    <s v="Hadrup et al 2023 DS_28d+ inhal and OEB est (102623a) - To Check Gosens (050324 edk)"/>
    <n v="6002"/>
    <m/>
    <s v="Johansson 1991, Rabbit"/>
    <m/>
    <s v="Cobalt"/>
    <s v="CoCl2"/>
    <x v="0"/>
    <s v="0.5 mg/m3 for 4 months, 5 days/week, 6 hr/day"/>
    <x v="33"/>
    <s v="Lung"/>
    <x v="13"/>
    <x v="3"/>
    <m/>
    <x v="3"/>
    <n v="0.5"/>
    <s v="n"/>
    <m/>
    <m/>
    <s v="mg/m3"/>
    <s v="N"/>
    <x v="0"/>
    <m/>
    <m/>
    <m/>
    <m/>
    <n v="500"/>
    <m/>
    <m/>
    <s v="C"/>
    <m/>
    <x v="1"/>
    <x v="0"/>
    <m/>
    <m/>
    <x v="0"/>
  </r>
  <r>
    <n v="488"/>
    <x v="1"/>
    <s v="Hadrup et al 2023 DS_28d+ inhal and OEB est (102623a) - To Check Gosens (050324 edk)"/>
    <n v="6003"/>
    <m/>
    <s v="Bucher 1999, Rat"/>
    <m/>
    <s v="Cobalt"/>
    <s v="CoSO4"/>
    <x v="1"/>
    <s v="0.3, 1 or 3 mg/m3 for 5 days per week, 6h /day for 104 weeks"/>
    <x v="18"/>
    <s v="Lung"/>
    <x v="13"/>
    <x v="1"/>
    <m/>
    <x v="3"/>
    <s v="n"/>
    <s v="n"/>
    <m/>
    <m/>
    <s v="mg/m3"/>
    <s v="N"/>
    <x v="0"/>
    <s v="N"/>
    <s v="N"/>
    <m/>
    <m/>
    <m/>
    <m/>
    <m/>
    <m/>
    <m/>
    <x v="2"/>
    <x v="1"/>
    <m/>
    <m/>
    <x v="0"/>
  </r>
  <r>
    <n v="489"/>
    <x v="1"/>
    <s v="Hadrup et al 2023 DS_28d+ inhal and OEB est (102623a) - To Check Gosens (050324 edk)"/>
    <n v="6004"/>
    <m/>
    <s v="Bucher 1999, Mouse"/>
    <m/>
    <s v="Cobalt"/>
    <s v="CoSO4"/>
    <x v="1"/>
    <s v="0.3, 1 or 3 mg/m3 for 5 days per week, 6h /day for 104 weeks"/>
    <x v="18"/>
    <s v="Lung"/>
    <x v="13"/>
    <x v="0"/>
    <m/>
    <x v="3"/>
    <s v="n"/>
    <s v="n"/>
    <m/>
    <m/>
    <s v="mg/m3"/>
    <s v="N"/>
    <x v="0"/>
    <s v="N"/>
    <s v="N"/>
    <m/>
    <m/>
    <m/>
    <m/>
    <m/>
    <m/>
    <m/>
    <x v="2"/>
    <x v="1"/>
    <m/>
    <m/>
    <x v="0"/>
  </r>
  <r>
    <n v="490"/>
    <x v="1"/>
    <s v="Hadrup et al 2023 DS_28d+ inhal and OEB est (102623a) - To Check Gosens (050324 edk)"/>
    <n v="6005"/>
    <m/>
    <s v="Wehner 1977, Hamster"/>
    <m/>
    <s v="Cobalt"/>
    <s v="CoO"/>
    <x v="0"/>
    <s v="10 mg/m3 for 7 h/day  5 days / week for 10 - 20 months (all life span) set to 40 weeks and thus 1400 h"/>
    <x v="34"/>
    <s v="Lung"/>
    <x v="13"/>
    <x v="2"/>
    <m/>
    <x v="3"/>
    <s v="n"/>
    <s v="n"/>
    <m/>
    <m/>
    <s v="mg/m3"/>
    <s v="N"/>
    <x v="0"/>
    <s v="N"/>
    <m/>
    <m/>
    <m/>
    <m/>
    <m/>
    <m/>
    <m/>
    <m/>
    <x v="2"/>
    <x v="1"/>
    <m/>
    <m/>
    <x v="0"/>
  </r>
  <r>
    <n v="491"/>
    <x v="1"/>
    <s v="Hadrup et al 2023 DS_28d+ inhal and OEB est (102623a) - To Check Gosens (050324 edk)"/>
    <n v="6006"/>
    <m/>
    <s v="Behl 2015, Mouse"/>
    <m/>
    <s v="Cobalt"/>
    <s v="CoSO4"/>
    <x v="1"/>
    <s v="0.11, 0.32 or 1.14 mg cobolt/m3 for 6 h/day 5 days per week for up to 105 weeks"/>
    <x v="35"/>
    <s v="Lung"/>
    <x v="13"/>
    <x v="0"/>
    <m/>
    <x v="3"/>
    <s v="n"/>
    <s v="n"/>
    <m/>
    <m/>
    <s v="mg/m3"/>
    <s v="N"/>
    <x v="0"/>
    <s v="N"/>
    <s v="N"/>
    <m/>
    <m/>
    <m/>
    <m/>
    <m/>
    <m/>
    <m/>
    <x v="2"/>
    <x v="1"/>
    <m/>
    <m/>
    <x v="0"/>
  </r>
  <r>
    <n v="492"/>
    <x v="1"/>
    <s v="Hadrup et al 2023 DS_28d+ inhal and OEB est (102623a) - To Check Gosens (050324 edk)"/>
    <n v="6007"/>
    <m/>
    <s v="Behl 2015, Rat"/>
    <m/>
    <s v="Cobalt"/>
    <s v="CoSO4"/>
    <x v="1"/>
    <s v="0.11, 0.32 or 1.14 mg cobolt/m3 for 6 h/day 5 days per week for up to 105 weeks"/>
    <x v="35"/>
    <s v="Lung"/>
    <x v="13"/>
    <x v="1"/>
    <m/>
    <x v="3"/>
    <s v="n"/>
    <s v="n"/>
    <m/>
    <m/>
    <s v="mg/m3"/>
    <s v="N"/>
    <x v="0"/>
    <s v="N"/>
    <s v="N"/>
    <m/>
    <m/>
    <m/>
    <m/>
    <m/>
    <m/>
    <m/>
    <x v="2"/>
    <x v="1"/>
    <m/>
    <m/>
    <x v="0"/>
  </r>
  <r>
    <n v="493"/>
    <x v="1"/>
    <s v="Hadrup et al 2023 DS_28d+ inhal and OEB est (102623a) - To Check Gosens (050324 edk)"/>
    <n v="6008"/>
    <m/>
    <s v="Behl 2015, Mouse"/>
    <m/>
    <s v="Cobalt"/>
    <s v="Co metal"/>
    <x v="1"/>
    <s v="1.25, 2.5 or 5 mg/m3 for 6 h/day 5 days per week for up to 105 weeks"/>
    <x v="35"/>
    <s v="Lung"/>
    <x v="13"/>
    <x v="0"/>
    <m/>
    <x v="3"/>
    <s v="n"/>
    <s v="n"/>
    <m/>
    <m/>
    <s v="mg/m3"/>
    <s v="N"/>
    <x v="0"/>
    <s v="N"/>
    <s v="N"/>
    <m/>
    <m/>
    <m/>
    <m/>
    <m/>
    <m/>
    <m/>
    <x v="2"/>
    <x v="1"/>
    <m/>
    <m/>
    <x v="0"/>
  </r>
  <r>
    <n v="494"/>
    <x v="1"/>
    <s v="Hadrup et al 2023 DS_28d+ inhal and OEB est (102623a) - To Check Gosens (050324 edk)"/>
    <n v="6009"/>
    <m/>
    <s v="Behl 2015, Rat"/>
    <m/>
    <s v="Cobalt"/>
    <s v="Co metal"/>
    <x v="1"/>
    <s v="1.25, 2.5 or 5 mg/m3 for 6 h/day 5 days per week for up to 105 weeks"/>
    <x v="35"/>
    <s v="Lung"/>
    <x v="13"/>
    <x v="1"/>
    <m/>
    <x v="3"/>
    <s v="n"/>
    <s v="n"/>
    <m/>
    <m/>
    <s v="mg/m3"/>
    <s v="N"/>
    <x v="0"/>
    <s v="N"/>
    <s v="N"/>
    <m/>
    <m/>
    <m/>
    <m/>
    <m/>
    <m/>
    <m/>
    <x v="2"/>
    <x v="1"/>
    <m/>
    <m/>
    <x v="0"/>
  </r>
  <r>
    <n v="495"/>
    <x v="1"/>
    <s v="Hadrup et al 2023 DS_28d+ inhal and OEB est (102623a) - To Check Gosens (050324 edk)"/>
    <n v="6010"/>
    <m/>
    <s v="Wehner 1979, Hamster"/>
    <m/>
    <s v="Cobalt"/>
    <s v="CoO"/>
    <x v="2"/>
    <s v="10 mg/m3 7 h/day 5 days/week for the whole life 14.6 months "/>
    <x v="36"/>
    <s v="Lung"/>
    <x v="13"/>
    <x v="2"/>
    <m/>
    <x v="3"/>
    <s v="n"/>
    <s v="n"/>
    <m/>
    <m/>
    <s v="mg/m3"/>
    <s v="N"/>
    <x v="0"/>
    <s v="N"/>
    <m/>
    <m/>
    <m/>
    <m/>
    <m/>
    <m/>
    <m/>
    <m/>
    <x v="2"/>
    <x v="1"/>
    <m/>
    <m/>
    <x v="0"/>
  </r>
  <r>
    <n v="496"/>
    <x v="1"/>
    <s v="Hadrup et al 2023 DS_28d+ inhal and OEB est (102623a) - To Check Gosens (050324 edk)"/>
    <n v="8003"/>
    <m/>
    <s v="Pauluhn 2009, Rat"/>
    <m/>
    <s v="Iron"/>
    <s v="Fe3O4 Ferroxide black 88p"/>
    <x v="0"/>
    <s v="5, 15, or 50 mg/m3 for 13 weeks, 6 h/day for 5 days"/>
    <x v="0"/>
    <s v="Lung"/>
    <x v="13"/>
    <x v="1"/>
    <m/>
    <x v="3"/>
    <n v="15"/>
    <n v="50"/>
    <m/>
    <m/>
    <s v="mg/m3"/>
    <s v="N"/>
    <x v="0"/>
    <m/>
    <m/>
    <m/>
    <m/>
    <n v="15000"/>
    <n v="5000"/>
    <m/>
    <s v="B"/>
    <s v="B"/>
    <x v="0"/>
    <x v="0"/>
    <s v="Y"/>
    <m/>
    <x v="0"/>
  </r>
  <r>
    <n v="497"/>
    <x v="0"/>
    <s v="Hadrup et al 2023 DS_28d+ inhal and OEB est (102623a) - To Check Gosens (050324 edk)"/>
    <n v="8004"/>
    <m/>
    <s v="Warheit 1997, Rat"/>
    <m/>
    <s v="Iron"/>
    <s v="Fe(CO)5 Carbonyl iron powder (metallic iron; particle size range 0.2–2.0 mm) "/>
    <x v="0"/>
    <s v="5, 50 and 250 mg/m3 for 4 weeks 6 h/day 5 days/week"/>
    <x v="32"/>
    <s v="Lung"/>
    <x v="13"/>
    <x v="1"/>
    <m/>
    <x v="3"/>
    <n v="50"/>
    <n v="250"/>
    <m/>
    <m/>
    <s v="mg/m3"/>
    <s v="N"/>
    <x v="1"/>
    <m/>
    <m/>
    <m/>
    <m/>
    <n v="16666.666666666668"/>
    <n v="8333.3333333333339"/>
    <m/>
    <s v="B"/>
    <s v="B"/>
    <x v="0"/>
    <x v="0"/>
    <s v="Y"/>
    <m/>
    <x v="0"/>
  </r>
  <r>
    <n v="498"/>
    <x v="1"/>
    <s v="Hadrup et al 2023 DS_28d+ inhal and OEB est (102623a) - To Check Gosens (050324 edk)"/>
    <n v="8005"/>
    <m/>
    <s v="Sutunkova 2016, Rat"/>
    <s v="Y"/>
    <s v="Iron"/>
    <s v="Fe2O3 Synthesised by authors"/>
    <x v="1"/>
    <s v="1.14 mg/m3 4 h/day 5 days/week for 3 months"/>
    <x v="24"/>
    <s v="Lung"/>
    <x v="13"/>
    <x v="1"/>
    <m/>
    <x v="3"/>
    <s v="n"/>
    <n v="1.1399999999999999"/>
    <m/>
    <m/>
    <s v="mg/m3"/>
    <s v="N"/>
    <x v="4"/>
    <m/>
    <m/>
    <m/>
    <m/>
    <m/>
    <n v="38"/>
    <m/>
    <m/>
    <s v="D"/>
    <x v="3"/>
    <x v="0"/>
    <m/>
    <m/>
    <x v="0"/>
  </r>
  <r>
    <n v="499"/>
    <x v="1"/>
    <s v="Hadrup et al 2023 DS_28d+ inhal and OEB est (102623a) - To Check Gosens (050324 edk)"/>
    <n v="9001"/>
    <m/>
    <s v="Oller 2008, Rat"/>
    <m/>
    <s v="Nickel"/>
    <s v="Designated Ni metal powder but no product name reported"/>
    <x v="3"/>
    <s v="0.1, 0.4 and 1 mg/m3 6h/day 5 days a week for up to 24 months, actually only up to 0.4 mg/m3 for carcinogenicity"/>
    <x v="27"/>
    <s v="Lung"/>
    <x v="13"/>
    <x v="1"/>
    <m/>
    <x v="3"/>
    <s v="n"/>
    <s v="n"/>
    <m/>
    <m/>
    <s v="mg/m3"/>
    <s v="N"/>
    <x v="0"/>
    <s v="N"/>
    <s v="N"/>
    <m/>
    <m/>
    <m/>
    <m/>
    <m/>
    <m/>
    <m/>
    <x v="2"/>
    <x v="1"/>
    <m/>
    <m/>
    <x v="0"/>
  </r>
  <r>
    <n v="500"/>
    <x v="1"/>
    <s v="Hadrup et al 2023 DS_28d+ inhal and OEB est (102623a) - To Check Gosens (050324 edk)"/>
    <n v="9002"/>
    <m/>
    <s v="Johansson 1992 Rabbit"/>
    <m/>
    <s v="Nickel"/>
    <s v="NiCl2"/>
    <x v="0"/>
    <s v="0.6 mg/m3 for 4 months, 5 days/week, 6 hr/day"/>
    <x v="33"/>
    <s v="Lung"/>
    <x v="13"/>
    <x v="3"/>
    <m/>
    <x v="3"/>
    <s v="n"/>
    <n v="0.6"/>
    <m/>
    <m/>
    <s v="mg/m3"/>
    <s v="N"/>
    <x v="0"/>
    <m/>
    <m/>
    <m/>
    <m/>
    <m/>
    <n v="60"/>
    <m/>
    <m/>
    <s v="D"/>
    <x v="3"/>
    <x v="0"/>
    <m/>
    <m/>
    <x v="0"/>
  </r>
  <r>
    <n v="501"/>
    <x v="1"/>
    <s v="Hadrup et al 2023 DS_28d+ inhal and OEB est (102623a) - To Check Gosens (050324 edk)"/>
    <n v="9003"/>
    <m/>
    <s v="Dunnick 1995, Rat"/>
    <m/>
    <s v="Nickel"/>
    <s v="NiO"/>
    <x v="2"/>
    <s v="0,62     1,2    2,5    mg/m3  6h/day 5 d/week for 104 weeks doses recalculated into 76   147  and 304 mg Ni/kg bw"/>
    <x v="18"/>
    <s v="Lung"/>
    <x v="13"/>
    <x v="1"/>
    <m/>
    <x v="3"/>
    <s v="n"/>
    <s v="n"/>
    <m/>
    <m/>
    <s v="mg/m3"/>
    <s v="N"/>
    <x v="0"/>
    <m/>
    <m/>
    <m/>
    <m/>
    <m/>
    <m/>
    <m/>
    <m/>
    <m/>
    <x v="2"/>
    <x v="1"/>
    <m/>
    <m/>
    <x v="0"/>
  </r>
  <r>
    <n v="502"/>
    <x v="1"/>
    <s v="Hadrup et al 2023 DS_28d+ inhal and OEB est (102623a) - To Check Gosens (050324 edk)"/>
    <n v="9004"/>
    <m/>
    <s v="Dunnick 1995, Mouse"/>
    <m/>
    <s v="Nickel"/>
    <s v="NiO"/>
    <x v="2"/>
    <s v="1.25, 2.5 or 5 mg/m3 6 h/day 5 d/week for 104 weeks recalculated into 275  550 and 1100 mg/kg bw"/>
    <x v="18"/>
    <s v="Lung"/>
    <x v="13"/>
    <x v="0"/>
    <m/>
    <x v="3"/>
    <s v="n"/>
    <s v="n"/>
    <m/>
    <m/>
    <s v="mg/m3"/>
    <s v="N"/>
    <x v="0"/>
    <m/>
    <m/>
    <m/>
    <m/>
    <m/>
    <m/>
    <m/>
    <m/>
    <m/>
    <x v="2"/>
    <x v="1"/>
    <m/>
    <m/>
    <x v="0"/>
  </r>
  <r>
    <n v="503"/>
    <x v="1"/>
    <s v="Hadrup et al 2023 DS_28d+ inhal and OEB est (102623a) - To Check Gosens (050324 edk)"/>
    <n v="9005"/>
    <m/>
    <s v="NTP 1996, Rat"/>
    <s v="Y"/>
    <s v="Nickel"/>
    <s v="NiO"/>
    <x v="2"/>
    <s v="0.62, 1.2 or 2.5 mg/m3, for a 2 year study"/>
    <x v="23"/>
    <s v="Lung"/>
    <x v="13"/>
    <x v="1"/>
    <m/>
    <x v="3"/>
    <s v="n"/>
    <s v="n"/>
    <m/>
    <m/>
    <s v="mg/m3"/>
    <s v="N"/>
    <x v="0"/>
    <s v="N"/>
    <s v="N"/>
    <m/>
    <m/>
    <m/>
    <m/>
    <m/>
    <m/>
    <m/>
    <x v="2"/>
    <x v="1"/>
    <m/>
    <m/>
    <x v="0"/>
  </r>
  <r>
    <n v="504"/>
    <x v="1"/>
    <s v="Hadrup et al 2023 DS_28d+ inhal and OEB est (102623a) - To Check Gosens (050324 edk)"/>
    <n v="9006"/>
    <m/>
    <s v="NTP 1996, Mouse"/>
    <s v="Y"/>
    <s v="Nickel"/>
    <s v="NiO"/>
    <x v="2"/>
    <s v="0.62, 1.2, 2.5, 5 or 10 (highest does not thested for micronuclei) mg/m3 for 6 h/day   5 days/week for 13 weeks"/>
    <x v="0"/>
    <s v="Lung"/>
    <x v="13"/>
    <x v="0"/>
    <m/>
    <x v="3"/>
    <s v="n"/>
    <s v="n"/>
    <m/>
    <m/>
    <s v="mg/m3"/>
    <s v="N"/>
    <x v="0"/>
    <s v="N"/>
    <s v="N"/>
    <m/>
    <m/>
    <m/>
    <m/>
    <m/>
    <m/>
    <m/>
    <x v="2"/>
    <x v="1"/>
    <m/>
    <m/>
    <x v="0"/>
  </r>
  <r>
    <n v="505"/>
    <x v="1"/>
    <s v="Hadrup et al 2023 DS_28d+ inhal and OEB est (102623a) - To Check Gosens (050324 edk)"/>
    <n v="9007"/>
    <m/>
    <s v="NTP 1996, Mouse"/>
    <s v="Y"/>
    <s v="Nickel"/>
    <s v="NiO"/>
    <x v="2"/>
    <s v="1.25, 2.5, or 5 mg/m3  for 2 years"/>
    <x v="23"/>
    <s v="Lung"/>
    <x v="13"/>
    <x v="0"/>
    <m/>
    <x v="3"/>
    <s v="n"/>
    <s v="n"/>
    <m/>
    <m/>
    <s v="mg/m3"/>
    <s v="N"/>
    <x v="0"/>
    <s v="N"/>
    <s v="N"/>
    <m/>
    <m/>
    <m/>
    <m/>
    <m/>
    <m/>
    <m/>
    <x v="2"/>
    <x v="1"/>
    <m/>
    <m/>
    <x v="0"/>
  </r>
  <r>
    <n v="506"/>
    <x v="1"/>
    <s v="Hadrup et al 2023 DS_28d+ inhal and OEB est (102623a) - To Check Gosens (050324 edk)"/>
    <n v="9008"/>
    <m/>
    <s v="Horie 1985, Rat"/>
    <m/>
    <s v="Nickel"/>
    <s v="NiO (green) particles"/>
    <x v="2"/>
    <s v="0.6 or 8 mg/m3 {DURATION?  140 hr more than 4 wk x 30 hr/wk}"/>
    <x v="32"/>
    <s v="Lung"/>
    <x v="13"/>
    <x v="1"/>
    <m/>
    <x v="3"/>
    <s v="n"/>
    <s v="n"/>
    <m/>
    <m/>
    <s v="mg/m3"/>
    <s v="N"/>
    <x v="1"/>
    <s v="N"/>
    <s v="N"/>
    <m/>
    <m/>
    <m/>
    <m/>
    <m/>
    <m/>
    <m/>
    <x v="2"/>
    <x v="1"/>
    <m/>
    <m/>
    <x v="0"/>
  </r>
  <r>
    <n v="507"/>
    <x v="1"/>
    <s v="Hadrup et al 2023 DS_28d+ inhal and OEB est (102623a) - To Check Gosens (050324 edk)"/>
    <n v="9009"/>
    <m/>
    <s v="Wehner 1975, Hamster"/>
    <m/>
    <s v="Nickel"/>
    <s v="NiO"/>
    <x v="2"/>
    <s v="53 µg/L = 53 mg/m3, 7 h /day 5 days/week lifelong {Hamster - use?}"/>
    <x v="37"/>
    <s v="Lung"/>
    <x v="13"/>
    <x v="2"/>
    <m/>
    <x v="3"/>
    <s v="n"/>
    <s v="n"/>
    <m/>
    <m/>
    <s v="mg/m3"/>
    <s v="N"/>
    <x v="0"/>
    <s v="N"/>
    <m/>
    <m/>
    <m/>
    <m/>
    <m/>
    <m/>
    <m/>
    <m/>
    <x v="2"/>
    <x v="1"/>
    <m/>
    <m/>
    <x v="0"/>
  </r>
  <r>
    <n v="508"/>
    <x v="1"/>
    <s v="Hadrup et al 2023 DS_28d+ inhal and OEB est (102623a) - To Check Gosens (050324 edk)"/>
    <n v="9010"/>
    <m/>
    <s v="Sunderman 1965, Hamster"/>
    <m/>
    <s v="Nickel"/>
    <s v=" Ni(CO)4 Ni Nickel carbonyl"/>
    <x v="2"/>
    <s v="0.6 mg/L = 600 mg/m3 for 0.5 h  {Hamster - use?}  Acute exposure - delete"/>
    <x v="38"/>
    <s v="Lung"/>
    <x v="13"/>
    <x v="2"/>
    <m/>
    <x v="3"/>
    <s v="n"/>
    <s v="n"/>
    <m/>
    <m/>
    <s v="mg/m3"/>
    <s v="Y"/>
    <x v="1"/>
    <m/>
    <m/>
    <m/>
    <m/>
    <m/>
    <m/>
    <m/>
    <m/>
    <m/>
    <x v="2"/>
    <x v="1"/>
    <m/>
    <m/>
    <x v="0"/>
  </r>
  <r>
    <n v="509"/>
    <x v="1"/>
    <s v="Hadrup et al 2023 DS_28d+ inhal and OEB est (102623a) - To Check Gosens (050324 edk)"/>
    <n v="9011"/>
    <m/>
    <s v="Sunderman 1965, Hamster"/>
    <m/>
    <s v="Nickel"/>
    <s v=" Ni(CO)4 Ni Nickel carbonyl"/>
    <x v="2"/>
    <s v="0.03 mg/L = 30 mg/m3 for 0,5 h three times per week, lifelong  {Hamster - use?}"/>
    <x v="37"/>
    <s v="Lung"/>
    <x v="13"/>
    <x v="2"/>
    <m/>
    <x v="3"/>
    <s v="n"/>
    <s v="n"/>
    <m/>
    <m/>
    <s v="mg/m3"/>
    <s v="N"/>
    <x v="0"/>
    <s v="N"/>
    <m/>
    <m/>
    <m/>
    <m/>
    <m/>
    <m/>
    <m/>
    <m/>
    <x v="2"/>
    <x v="1"/>
    <m/>
    <m/>
    <x v="0"/>
  </r>
  <r>
    <n v="510"/>
    <x v="1"/>
    <s v="Hadrup et al 2023 DS_28d+ inhal and OEB est (102623a) - To Check Gosens (050324 edk)"/>
    <n v="9012"/>
    <m/>
    <s v="Wehner 1979, Hamster"/>
    <m/>
    <s v="Nickel"/>
    <s v="NiO"/>
    <x v="2"/>
    <s v="53 mg/m3 7h/day 5 days/week, lifelong (14.1 months)   {Hamster - use?}"/>
    <x v="37"/>
    <s v="Lung"/>
    <x v="13"/>
    <x v="2"/>
    <m/>
    <x v="3"/>
    <s v="n"/>
    <s v="n"/>
    <m/>
    <m/>
    <s v="mg/m3"/>
    <s v="N"/>
    <x v="0"/>
    <s v="N"/>
    <m/>
    <m/>
    <m/>
    <m/>
    <m/>
    <m/>
    <m/>
    <m/>
    <x v="2"/>
    <x v="1"/>
    <m/>
    <m/>
    <x v="0"/>
  </r>
  <r>
    <n v="511"/>
    <x v="1"/>
    <s v="Hadrup et al 2023 DS_28d+ inhal and OEB est (102623a) - To Check Gosens (050324 edk)"/>
    <n v="9013"/>
    <m/>
    <s v="Sutunkova 2019, Rat"/>
    <m/>
    <s v="Nickel"/>
    <s v="NiO"/>
    <x v="1"/>
    <s v="0.23 mg/m3 4h/day 5 days/week for up to 10 months"/>
    <x v="39"/>
    <s v="Lung"/>
    <x v="13"/>
    <x v="1"/>
    <m/>
    <x v="3"/>
    <s v="n"/>
    <n v="0.23"/>
    <m/>
    <m/>
    <s v="mg/m3"/>
    <s v="N"/>
    <x v="0"/>
    <m/>
    <m/>
    <m/>
    <m/>
    <m/>
    <n v="23"/>
    <m/>
    <m/>
    <s v="E"/>
    <x v="4"/>
    <x v="0"/>
    <s v="Y"/>
    <m/>
    <x v="0"/>
  </r>
  <r>
    <n v="512"/>
    <x v="0"/>
    <s v="Hadrup et al 2023 DS_28d+ inhal and OEB est (102623a) - To Check Gosens (050324 edk)"/>
    <n v="9015"/>
    <m/>
    <s v="Katsnelson 2021, Rat"/>
    <m/>
    <s v="Nickel"/>
    <s v="NiO"/>
    <x v="1"/>
    <s v="0.0024 mg/m3 4h/day 5 days/week for 6 months (also 4 weeks and 3 months but same results on neutrophils and genotoxicity)"/>
    <x v="24"/>
    <s v="Lung"/>
    <x v="13"/>
    <x v="1"/>
    <m/>
    <x v="3"/>
    <s v="n"/>
    <n v="2.3999999999999998E-3"/>
    <m/>
    <m/>
    <s v="mg/m3"/>
    <s v="N"/>
    <x v="0"/>
    <m/>
    <m/>
    <m/>
    <m/>
    <m/>
    <n v="0.24"/>
    <m/>
    <m/>
    <s v="E(F)"/>
    <x v="4"/>
    <x v="0"/>
    <s v="Y"/>
    <m/>
    <x v="0"/>
  </r>
  <r>
    <n v="513"/>
    <x v="1"/>
    <s v="Hadrup et al 2023 DS_28d+ inhal and OEB est (102623a) - To Check Gosens (050324 edk)"/>
    <n v="10001"/>
    <s v="10.1021/es800975u"/>
    <s v="Chen 2008, Rat"/>
    <s v="Y"/>
    <s v="Silica"/>
    <s v="SiO2 Amorphous silica -synthetic"/>
    <x v="1"/>
    <s v="24.1 mg/m3, 40 min/day for 4 weeks"/>
    <x v="32"/>
    <s v="Lung"/>
    <x v="13"/>
    <x v="1"/>
    <m/>
    <x v="3"/>
    <s v="n"/>
    <n v="24.1"/>
    <m/>
    <m/>
    <s v="mg/m3"/>
    <s v="N*"/>
    <x v="1"/>
    <m/>
    <m/>
    <m/>
    <m/>
    <m/>
    <n v="803.33333333333337"/>
    <m/>
    <m/>
    <s v="C"/>
    <x v="1"/>
    <x v="0"/>
    <m/>
    <m/>
    <x v="0"/>
  </r>
  <r>
    <n v="514"/>
    <x v="1"/>
    <s v="Hadrup et al 2023 DS_28d+ inhal and OEB est (102623a) - To Check Gosens (050324 edk)"/>
    <n v="10002"/>
    <s v="10.1021/es800975u"/>
    <s v="Chen 2008, Rat"/>
    <s v="Y"/>
    <s v="Silica"/>
    <s v="SiO2 Amorphous silica -synthetic"/>
    <x v="1"/>
    <s v="24.1 mg/m3, 40 min/day for 4 weeks"/>
    <x v="32"/>
    <s v="Lung"/>
    <x v="13"/>
    <x v="1"/>
    <m/>
    <x v="3"/>
    <s v="n"/>
    <n v="24.1"/>
    <m/>
    <m/>
    <s v="mg/m3"/>
    <s v="N*"/>
    <x v="1"/>
    <m/>
    <m/>
    <m/>
    <m/>
    <m/>
    <m/>
    <m/>
    <m/>
    <m/>
    <x v="2"/>
    <x v="1"/>
    <m/>
    <m/>
    <x v="0"/>
  </r>
  <r>
    <n v="515"/>
    <x v="1"/>
    <s v="Hadrup et al 2023 DS_28d+ inhal and OEB est (102623a) - To Check Gosens (050324 edk)"/>
    <n v="10003"/>
    <s v="10.1021/es800975u"/>
    <s v="Chen 2008, Rat"/>
    <s v="Y"/>
    <s v="Silica"/>
    <s v="SiO2 Amorphous silica -synthetic"/>
    <x v="1"/>
    <s v="24.1 mg/m3, 40 min/day for 4 weeks"/>
    <x v="32"/>
    <s v="Lung"/>
    <x v="13"/>
    <x v="1"/>
    <m/>
    <x v="3"/>
    <s v="n"/>
    <n v="24.1"/>
    <m/>
    <m/>
    <s v="mg/m3"/>
    <s v="N*"/>
    <x v="1"/>
    <m/>
    <m/>
    <m/>
    <m/>
    <m/>
    <m/>
    <m/>
    <m/>
    <m/>
    <x v="2"/>
    <x v="1"/>
    <m/>
    <m/>
    <x v="0"/>
  </r>
  <r>
    <n v="516"/>
    <x v="1"/>
    <s v="Hadrup et al 2023 DS_28d+ inhal and OEB est (102623a) - To Check Gosens (050324 edk)"/>
    <n v="10004"/>
    <s v="10.1093/toxsci/kfp254"/>
    <s v="Rossi 2010, Mouse, Tox Sci"/>
    <s v="Y"/>
    <s v="Silica"/>
    <s v="SiO2 Amorphous silica -synthetic 4850MR"/>
    <x v="1"/>
    <s v="10 mg/m3 for 2h, 2h on 4 consecutive days, or 2 h on 4 consecutive days for 4 weeks"/>
    <x v="32"/>
    <s v="Lung"/>
    <x v="13"/>
    <x v="0"/>
    <m/>
    <x v="3"/>
    <n v="10"/>
    <s v="n"/>
    <m/>
    <m/>
    <s v="mg/m3"/>
    <s v="N*"/>
    <x v="1"/>
    <m/>
    <m/>
    <m/>
    <m/>
    <n v="3333.3333333333335"/>
    <m/>
    <m/>
    <s v="B"/>
    <m/>
    <x v="0"/>
    <x v="0"/>
    <m/>
    <m/>
    <x v="0"/>
  </r>
  <r>
    <n v="517"/>
    <x v="1"/>
    <s v="Hadrup et al 2023 DS_28d+ inhal and OEB est (102623a) - To Check Gosens (050324 edk)"/>
    <n v="10009"/>
    <m/>
    <s v="Johnston 2000, Rat"/>
    <s v="Y"/>
    <s v="Silica"/>
    <s v="SAS Silica amorphous Aerosil 200 Degussa"/>
    <x v="1"/>
    <s v="50 mg/m3 for 6h/day 5 days/week for 13 weeks"/>
    <x v="0"/>
    <s v="Lung"/>
    <x v="13"/>
    <x v="1"/>
    <m/>
    <x v="3"/>
    <s v="n"/>
    <n v="50"/>
    <m/>
    <m/>
    <s v="mg/m3"/>
    <s v="N"/>
    <x v="0"/>
    <m/>
    <m/>
    <m/>
    <m/>
    <m/>
    <n v="5000"/>
    <m/>
    <m/>
    <s v="B"/>
    <x v="0"/>
    <x v="0"/>
    <m/>
    <m/>
    <x v="0"/>
  </r>
  <r>
    <n v="518"/>
    <x v="1"/>
    <s v="Hadrup et al 2023 DS_28d+ inhal and OEB est (102623a) - To Check Gosens (050324 edk)"/>
    <n v="10011"/>
    <s v="10.1080/08958378.2018.1426661"/>
    <s v="Shin 2017, Rat"/>
    <s v="Y"/>
    <s v="Silica"/>
    <s v="SiO2 Amorphous silica -synthetic"/>
    <x v="1"/>
    <s v="0.4 1.4 or 5.4 mg/m3 6h/day 5 days/week in total 20 days of exposure over 28 days"/>
    <x v="14"/>
    <s v="Lung"/>
    <x v="13"/>
    <x v="1"/>
    <m/>
    <x v="3"/>
    <n v="5.4"/>
    <s v="n"/>
    <m/>
    <m/>
    <s v="mg/m3"/>
    <s v="N"/>
    <x v="1"/>
    <m/>
    <m/>
    <m/>
    <m/>
    <n v="1800"/>
    <m/>
    <m/>
    <s v="C"/>
    <m/>
    <x v="1"/>
    <x v="0"/>
    <m/>
    <m/>
    <x v="0"/>
  </r>
  <r>
    <n v="519"/>
    <x v="1"/>
    <s v="Hadrup et al 2023 DS_28d+ inhal and OEB est (102623a) - To Check Gosens (050324 edk)"/>
    <n v="11102"/>
    <m/>
    <s v="Muhle 1995, Rat"/>
    <s v="Y"/>
    <s v="Silica"/>
    <s v="Quartz Si silica DQ12 quartz"/>
    <x v="0"/>
    <s v="1 mg/m3 6h/d 5d/week, for 104 weeks"/>
    <x v="18"/>
    <s v="Lung"/>
    <x v="13"/>
    <x v="1"/>
    <m/>
    <x v="3"/>
    <s v="n"/>
    <s v="n"/>
    <m/>
    <m/>
    <s v="mg/m3"/>
    <s v="N"/>
    <x v="0"/>
    <s v="N"/>
    <s v="N"/>
    <m/>
    <m/>
    <m/>
    <m/>
    <m/>
    <m/>
    <m/>
    <x v="2"/>
    <x v="1"/>
    <m/>
    <m/>
    <x v="0"/>
  </r>
  <r>
    <n v="520"/>
    <x v="1"/>
    <s v="Hadrup et al 2023 DS_28d+ inhal and OEB est (102623a) - To Check Gosens (050324 edk)"/>
    <n v="11103"/>
    <m/>
    <s v="Porter 2004, Rat"/>
    <s v="Y"/>
    <s v="Silica"/>
    <s v="Quartz Si Min-U-Sil 5"/>
    <x v="0"/>
    <s v="15 mg/m3 6h/ day 5 days per with a total of 20 exposure days"/>
    <x v="4"/>
    <s v="Lung"/>
    <x v="13"/>
    <x v="1"/>
    <m/>
    <x v="3"/>
    <s v="n"/>
    <n v="15"/>
    <m/>
    <m/>
    <s v="mg/m3"/>
    <s v="N"/>
    <x v="1"/>
    <m/>
    <m/>
    <m/>
    <m/>
    <m/>
    <n v="500"/>
    <m/>
    <m/>
    <s v="C"/>
    <x v="1"/>
    <x v="0"/>
    <m/>
    <m/>
    <x v="0"/>
  </r>
  <r>
    <n v="521"/>
    <x v="1"/>
    <s v="Hadrup et al 2023 DS_28d+ inhal and OEB est (102623a) - To Check Gosens (050324 edk)"/>
    <n v="11104"/>
    <m/>
    <s v="Porter 2004, Rat"/>
    <s v="Y"/>
    <s v="Silica"/>
    <s v="Quartz Si Min-U-Sil 5"/>
    <x v="0"/>
    <s v="15 mg/m3 6h/ day 5 days per with a total of 40 exposure days"/>
    <x v="9"/>
    <s v="Lung"/>
    <x v="13"/>
    <x v="1"/>
    <m/>
    <x v="3"/>
    <s v="n"/>
    <s v="*15"/>
    <m/>
    <m/>
    <s v="mg/m3"/>
    <s v="N"/>
    <x v="1"/>
    <m/>
    <m/>
    <m/>
    <m/>
    <m/>
    <m/>
    <m/>
    <m/>
    <m/>
    <x v="2"/>
    <x v="1"/>
    <m/>
    <m/>
    <x v="0"/>
  </r>
  <r>
    <n v="522"/>
    <x v="1"/>
    <s v="Hadrup et al 2023 DS_28d+ inhal and OEB est (102623a) - To Check Gosens (050324 edk)"/>
    <n v="11105"/>
    <m/>
    <s v="Porter 2004, Rat"/>
    <s v="Y"/>
    <s v="Silica"/>
    <s v="Quartz Si Min-U-Sil 5"/>
    <x v="0"/>
    <s v="15 mg/m3 6h/ day 5 days per with a total of 60 exposure days"/>
    <x v="10"/>
    <s v="Lung"/>
    <x v="13"/>
    <x v="1"/>
    <m/>
    <x v="3"/>
    <s v="n"/>
    <s v="*15"/>
    <m/>
    <m/>
    <s v="mg/m3"/>
    <s v="N"/>
    <x v="3"/>
    <m/>
    <m/>
    <m/>
    <m/>
    <m/>
    <m/>
    <m/>
    <m/>
    <m/>
    <x v="2"/>
    <x v="1"/>
    <m/>
    <m/>
    <x v="0"/>
  </r>
  <r>
    <n v="523"/>
    <x v="1"/>
    <s v="Hadrup et al 2023 DS_28d+ inhal and OEB est (102623a) - To Check Gosens (050324 edk)"/>
    <n v="11106"/>
    <m/>
    <s v="Porter 2002, Rat"/>
    <s v="Y"/>
    <s v="Silica"/>
    <s v="Quartz Si Min-U-Sil 5, US SILICA"/>
    <x v="0"/>
    <s v="15 mg/m3 for 6h/day for up to 116 days"/>
    <x v="8"/>
    <s v="Lung"/>
    <x v="13"/>
    <x v="1"/>
    <m/>
    <x v="3"/>
    <s v="n"/>
    <s v="n"/>
    <m/>
    <m/>
    <s v="mg/m3"/>
    <s v="N"/>
    <x v="0"/>
    <m/>
    <m/>
    <m/>
    <m/>
    <m/>
    <m/>
    <m/>
    <m/>
    <m/>
    <x v="2"/>
    <x v="1"/>
    <m/>
    <m/>
    <x v="0"/>
  </r>
  <r>
    <n v="524"/>
    <x v="1"/>
    <s v="Hadrup et al 2023 DS_28d+ inhal and OEB est (102623a) - To Check Gosens (050324 edk)"/>
    <n v="11107"/>
    <m/>
    <s v="Porter 2002, Rat"/>
    <s v="Y"/>
    <s v="Silica"/>
    <s v="Quartz Si Min-U-Sil 5, US SILICA"/>
    <x v="0"/>
    <s v="15 mg/m3 for 6h/day for up to 116 days"/>
    <x v="8"/>
    <s v="Lung"/>
    <x v="13"/>
    <x v="1"/>
    <m/>
    <x v="3"/>
    <s v="n"/>
    <s v="n"/>
    <m/>
    <m/>
    <s v="mg/m3"/>
    <s v="N"/>
    <x v="0"/>
    <m/>
    <m/>
    <m/>
    <m/>
    <m/>
    <m/>
    <m/>
    <m/>
    <m/>
    <x v="2"/>
    <x v="1"/>
    <m/>
    <m/>
    <x v="0"/>
  </r>
  <r>
    <n v="525"/>
    <x v="1"/>
    <s v="Hadrup et al 2023 DS_28d+ inhal and OEB est (102623a) - To Check Gosens (050324 edk)"/>
    <n v="11108"/>
    <m/>
    <s v="Johnston 2000, Rat"/>
    <s v="Y"/>
    <s v="Silica"/>
    <s v="Cristobalite (Polymorphs) Silica crystalline, Cristobalite C and E Minerals"/>
    <x v="0"/>
    <s v="3 mg/m3 for 6h/day 5 days/week for 13 weeks"/>
    <x v="0"/>
    <s v="Lung"/>
    <x v="13"/>
    <x v="1"/>
    <m/>
    <x v="3"/>
    <s v="n"/>
    <n v="3"/>
    <m/>
    <m/>
    <s v="mg/m3"/>
    <s v="N"/>
    <x v="0"/>
    <m/>
    <m/>
    <m/>
    <m/>
    <m/>
    <n v="300"/>
    <m/>
    <m/>
    <s v="D"/>
    <x v="3"/>
    <x v="0"/>
    <m/>
    <m/>
    <x v="0"/>
  </r>
  <r>
    <n v="526"/>
    <x v="0"/>
    <s v="Hadrup et al 2023 DS_28d+ inhal and OEB est (102623a) - To Check Gosens (050324 edk)"/>
    <n v="11111"/>
    <m/>
    <s v="Umbright 2017, Rat"/>
    <m/>
    <s v="Silica"/>
    <s v="Crystalline silica Min-U-sil 5 silica"/>
    <x v="0"/>
    <s v="15 mg/m3 6h/day 5 days/week for 3, 6 or 12 weeks"/>
    <x v="12"/>
    <s v="Lung"/>
    <x v="13"/>
    <x v="1"/>
    <m/>
    <x v="3"/>
    <s v="n"/>
    <n v="15"/>
    <m/>
    <m/>
    <s v="mg/m3"/>
    <s v="N"/>
    <x v="3"/>
    <m/>
    <m/>
    <m/>
    <m/>
    <m/>
    <n v="1500"/>
    <m/>
    <m/>
    <s v="C"/>
    <x v="1"/>
    <x v="0"/>
    <s v="Y"/>
    <m/>
    <x v="0"/>
  </r>
  <r>
    <n v="527"/>
    <x v="1"/>
    <s v="Hadrup et al 2023 DS_28d+ inhal and OEB est (102623a) - To Check Gosens (050324 edk)"/>
    <n v="12001"/>
    <m/>
    <s v="Bermudez 2004, Mouse"/>
    <s v="Y"/>
    <s v="Titanium dioxide"/>
    <s v="TiO2 P25 Degussa"/>
    <x v="1"/>
    <s v="0.5, 2 or 10 mg/m3  6h/day 5 days/week for 13 weeks"/>
    <x v="0"/>
    <s v="Lung"/>
    <x v="13"/>
    <x v="0"/>
    <m/>
    <x v="3"/>
    <n v="2"/>
    <n v="10"/>
    <m/>
    <m/>
    <s v="mg/m3"/>
    <s v="N"/>
    <x v="0"/>
    <m/>
    <m/>
    <m/>
    <m/>
    <n v="2000"/>
    <n v="1000"/>
    <m/>
    <s v="C"/>
    <s v="C"/>
    <x v="1"/>
    <x v="0"/>
    <m/>
    <m/>
    <x v="0"/>
  </r>
  <r>
    <n v="528"/>
    <x v="1"/>
    <s v="Hadrup et al 2023 DS_28d+ inhal and OEB est (102623a) - To Check Gosens (050324 edk)"/>
    <n v="12002"/>
    <m/>
    <s v="Bermudez 2004, Rat"/>
    <s v="Y"/>
    <s v="Titanium dioxide"/>
    <s v="TiO2 P25 Degussa"/>
    <x v="1"/>
    <s v="0.5, 2 or 10 mg/m3  6h/day 5 days/week for 13 weeks"/>
    <x v="0"/>
    <s v="Lung"/>
    <x v="13"/>
    <x v="1"/>
    <m/>
    <x v="3"/>
    <n v="0.5"/>
    <n v="2"/>
    <m/>
    <m/>
    <s v="mg/m3"/>
    <s v="N"/>
    <x v="0"/>
    <m/>
    <m/>
    <m/>
    <m/>
    <n v="500"/>
    <n v="200"/>
    <m/>
    <s v="C"/>
    <s v="D"/>
    <x v="3"/>
    <x v="0"/>
    <m/>
    <m/>
    <x v="0"/>
  </r>
  <r>
    <n v="529"/>
    <x v="1"/>
    <s v="Hadrup et al 2023 DS_28d+ inhal and OEB est (102623a) - To Check Gosens (050324 edk)"/>
    <n v="12003"/>
    <m/>
    <s v="Bermudez 2004, Hamster"/>
    <s v="Y"/>
    <s v="Titanium dioxide"/>
    <s v="TiO2 P25 Degussa"/>
    <x v="1"/>
    <s v="0.5, 2 or 10 mg/m3  6h/day 5 days/week for 13 weeks"/>
    <x v="0"/>
    <s v="Lung"/>
    <x v="13"/>
    <x v="2"/>
    <m/>
    <x v="3"/>
    <n v="10"/>
    <s v="n"/>
    <m/>
    <m/>
    <s v="mg/m3"/>
    <s v="N"/>
    <x v="0"/>
    <m/>
    <m/>
    <m/>
    <m/>
    <n v="10000"/>
    <m/>
    <m/>
    <s v="B"/>
    <m/>
    <x v="0"/>
    <x v="0"/>
    <m/>
    <m/>
    <x v="0"/>
  </r>
  <r>
    <n v="530"/>
    <x v="1"/>
    <s v="Hadrup et al 2023 DS_28d+ inhal and OEB est (102623a) - To Check Gosens (050324 edk)"/>
    <n v="12004"/>
    <m/>
    <s v="Bermudez 2002, Mouse"/>
    <s v="Y"/>
    <s v="Titanium dioxide"/>
    <s v="TiO2 Rutile (called rutile type)"/>
    <x v="0"/>
    <s v="10, 50 or 250 mg/m3 for 6h/day 5 days/week for 13 weeks"/>
    <x v="0"/>
    <s v="Lung"/>
    <x v="13"/>
    <x v="0"/>
    <m/>
    <x v="3"/>
    <n v="10"/>
    <n v="50"/>
    <m/>
    <m/>
    <s v="mg/m3"/>
    <s v="N"/>
    <x v="0"/>
    <m/>
    <m/>
    <m/>
    <m/>
    <n v="10000"/>
    <n v="5000"/>
    <m/>
    <s v="B"/>
    <s v="B"/>
    <x v="0"/>
    <x v="0"/>
    <m/>
    <m/>
    <x v="0"/>
  </r>
  <r>
    <n v="531"/>
    <x v="1"/>
    <s v="Hadrup et al 2023 DS_28d+ inhal and OEB est (102623a) - To Check Gosens (050324 edk)"/>
    <n v="12005"/>
    <m/>
    <s v="Bermudez 2002, Rat"/>
    <s v="Y"/>
    <s v="Titanium dioxide"/>
    <s v="TiO2 Rutile (called rutile type)"/>
    <x v="0"/>
    <s v="10, 50 or 250 mg/m3 for 6h/day 5 days/week for 13 weeks"/>
    <x v="0"/>
    <s v="Lung"/>
    <x v="13"/>
    <x v="1"/>
    <m/>
    <x v="3"/>
    <s v="n"/>
    <n v="10"/>
    <m/>
    <m/>
    <s v="mg/m3"/>
    <s v="N"/>
    <x v="0"/>
    <m/>
    <m/>
    <m/>
    <m/>
    <m/>
    <n v="1000"/>
    <m/>
    <m/>
    <s v="C"/>
    <x v="1"/>
    <x v="0"/>
    <m/>
    <m/>
    <x v="0"/>
  </r>
  <r>
    <n v="532"/>
    <x v="1"/>
    <s v="Hadrup et al 2023 DS_28d+ inhal and OEB est (102623a) - To Check Gosens (050324 edk)"/>
    <n v="12006"/>
    <m/>
    <s v="Bermudez 2002, Hamster"/>
    <s v="Y"/>
    <s v="Titanium dioxide"/>
    <s v="TiO2 Rutile (called rutile type)"/>
    <x v="0"/>
    <s v="10, 50 or 250 mg/m3 for 6h/day 5 days/week for 13 weeks"/>
    <x v="0"/>
    <s v="Lung"/>
    <x v="13"/>
    <x v="2"/>
    <m/>
    <x v="3"/>
    <n v="10"/>
    <n v="50"/>
    <m/>
    <m/>
    <s v="mg/m3"/>
    <s v="N"/>
    <x v="0"/>
    <m/>
    <m/>
    <m/>
    <m/>
    <n v="10000"/>
    <n v="5000"/>
    <m/>
    <s v="B"/>
    <s v="B"/>
    <x v="0"/>
    <x v="0"/>
    <m/>
    <m/>
    <x v="0"/>
  </r>
  <r>
    <n v="533"/>
    <x v="1"/>
    <s v="Hadrup et al 2023 DS_28d+ inhal and OEB est (102623a) - To Check Gosens (050324 edk)"/>
    <n v="12007"/>
    <m/>
    <s v="Rossi 2010 Tox Sci, Mouse"/>
    <s v="Y"/>
    <s v="Titanium dioxide"/>
    <s v="TiO2 anatase (Sigma Aldrich number 637254)"/>
    <x v="1"/>
    <s v="10 mg/m3 for 2h, 2h on 4 consecutive days, or 2 h on 4 consecutive days for 4 weeks"/>
    <x v="32"/>
    <s v="Lung"/>
    <x v="13"/>
    <x v="0"/>
    <m/>
    <x v="3"/>
    <n v="10"/>
    <s v="n"/>
    <m/>
    <m/>
    <s v="mg/m3"/>
    <s v="Y*"/>
    <x v="1"/>
    <m/>
    <m/>
    <m/>
    <m/>
    <n v="10000"/>
    <m/>
    <m/>
    <m/>
    <m/>
    <x v="2"/>
    <x v="1"/>
    <m/>
    <m/>
    <x v="0"/>
  </r>
  <r>
    <n v="534"/>
    <x v="1"/>
    <s v="Hadrup et al 2023 DS_28d+ inhal and OEB est (102623a) - To Check Gosens (050324 edk)"/>
    <n v="12008"/>
    <m/>
    <s v="Rossi 2010 Tox Sci, Mouse"/>
    <s v="Y"/>
    <s v="Titanium dioxide"/>
    <s v="TiO2 rutile (Sigma Aldrich number 224227)"/>
    <x v="0"/>
    <s v="10 mg/m3 for 2h, 2h on 4 consecutive days, or 2 h on 4 consecutive days for 4 weeks"/>
    <x v="32"/>
    <s v="Lung"/>
    <x v="13"/>
    <x v="0"/>
    <m/>
    <x v="3"/>
    <n v="10"/>
    <s v="n"/>
    <m/>
    <m/>
    <s v="mg/m3"/>
    <s v="Y*"/>
    <x v="1"/>
    <m/>
    <m/>
    <m/>
    <m/>
    <n v="10000"/>
    <m/>
    <m/>
    <m/>
    <m/>
    <x v="2"/>
    <x v="1"/>
    <m/>
    <m/>
    <x v="0"/>
  </r>
  <r>
    <n v="535"/>
    <x v="1"/>
    <s v="Hadrup et al 2023 DS_28d+ inhal and OEB est (102623a) - To Check Gosens (050324 edk)"/>
    <n v="12009"/>
    <m/>
    <s v="Rossi 2010 Tox Sci, Mouse"/>
    <s v="Y"/>
    <s v="Titanium dioxide"/>
    <s v="TiO2 rutile/anatase (NanoAmor number 5485HT)"/>
    <x v="1"/>
    <s v="10 mg/m3 for 2h, 2h on 4 consecutive days, or 2 h on 4 consecutive days for 4 weeks"/>
    <x v="32"/>
    <s v="Lung"/>
    <x v="13"/>
    <x v="0"/>
    <m/>
    <x v="3"/>
    <n v="10"/>
    <s v="n"/>
    <m/>
    <m/>
    <s v="mg/m3"/>
    <s v="Y*"/>
    <x v="1"/>
    <m/>
    <m/>
    <m/>
    <m/>
    <n v="10000"/>
    <m/>
    <m/>
    <m/>
    <m/>
    <x v="2"/>
    <x v="1"/>
    <m/>
    <m/>
    <x v="0"/>
  </r>
  <r>
    <n v="536"/>
    <x v="1"/>
    <s v="Hadrup et al 2023 DS_28d+ inhal and OEB est (102623a) - To Check Gosens (050324 edk)"/>
    <n v="12010"/>
    <m/>
    <s v="Rossi 2010 PFT, Mouse"/>
    <s v="Y"/>
    <s v="Titanium dioxide"/>
    <s v="TiO2 rutile (Sigma Aldrich number 224227)"/>
    <x v="0"/>
    <s v="10 mg/m3 for 2h/day 3 days/week for 4 weeks"/>
    <x v="32"/>
    <s v="Lung"/>
    <x v="13"/>
    <x v="0"/>
    <m/>
    <x v="3"/>
    <n v="10"/>
    <s v="n"/>
    <m/>
    <m/>
    <s v="mg/m3"/>
    <s v="Y*"/>
    <x v="1"/>
    <m/>
    <m/>
    <m/>
    <m/>
    <n v="10000"/>
    <m/>
    <m/>
    <m/>
    <m/>
    <x v="2"/>
    <x v="1"/>
    <m/>
    <m/>
    <x v="0"/>
  </r>
  <r>
    <n v="537"/>
    <x v="1"/>
    <s v="Hadrup et al 2023 DS_28d+ inhal and OEB est (102623a) - To Check Gosens (050324 edk)"/>
    <n v="12014"/>
    <m/>
    <s v="Lee 1985, Rat"/>
    <m/>
    <s v="Titanium dioxide"/>
    <s v="No product name reported"/>
    <x v="0"/>
    <s v="10, 50 or 250 mg/m3 for 6 h/day, 5 days per week for 2 years"/>
    <x v="23"/>
    <s v="Lung"/>
    <x v="13"/>
    <x v="1"/>
    <m/>
    <x v="3"/>
    <s v="n"/>
    <s v="n"/>
    <m/>
    <m/>
    <s v="mg/m3"/>
    <s v="N"/>
    <x v="0"/>
    <s v="N"/>
    <s v="N"/>
    <m/>
    <m/>
    <m/>
    <m/>
    <m/>
    <m/>
    <m/>
    <x v="2"/>
    <x v="1"/>
    <m/>
    <m/>
    <x v="0"/>
  </r>
  <r>
    <n v="538"/>
    <x v="1"/>
    <s v="Hadrup et al 2023 DS_28d+ inhal and OEB est (102623a) - To Check Gosens (050324 edk)"/>
    <n v="12018"/>
    <m/>
    <s v="Heinrich 1995, Rat"/>
    <s v="Y"/>
    <s v="Titanium dioxide"/>
    <s v="TiO2 P25"/>
    <x v="1"/>
    <s v="18 h/day, 5 days per week for up to 24 months (7.2 mg/m3 for first 4 months and then 14.8 mg/m3 for 4 months, and 9.4 mg/m3 for 16 months) average exposure was 10 mg/m3 for 104 weeks"/>
    <x v="18"/>
    <s v="Lung"/>
    <x v="13"/>
    <x v="1"/>
    <m/>
    <x v="3"/>
    <s v="n"/>
    <s v="n"/>
    <m/>
    <m/>
    <s v="mg/m3"/>
    <s v="N"/>
    <x v="0"/>
    <m/>
    <m/>
    <m/>
    <m/>
    <m/>
    <m/>
    <m/>
    <m/>
    <m/>
    <x v="2"/>
    <x v="1"/>
    <m/>
    <m/>
    <x v="0"/>
  </r>
  <r>
    <n v="539"/>
    <x v="1"/>
    <s v="Hadrup et al 2023 DS_28d+ inhal and OEB est (102623a) - To Check Gosens (050324 edk)"/>
    <n v="12019"/>
    <m/>
    <s v="Heinrich 1995, Mouse"/>
    <s v="Y"/>
    <s v="Titanium dioxide"/>
    <s v="TiO2 P25"/>
    <x v="1"/>
    <s v="18 h/day, 5 days per week for up to 24 months (7.2 mg/m3 for first 4 months and then 14.8 mg/m3 for 4 months, and 9.4 mg/m3 for 5.5 months) average exposure was 10,3 mg/m3 for 54 weeks"/>
    <x v="30"/>
    <s v="Lung"/>
    <x v="13"/>
    <x v="0"/>
    <m/>
    <x v="3"/>
    <s v="n"/>
    <s v="n"/>
    <m/>
    <m/>
    <s v="mg/m3"/>
    <s v="N"/>
    <x v="0"/>
    <m/>
    <m/>
    <m/>
    <m/>
    <m/>
    <m/>
    <m/>
    <m/>
    <m/>
    <x v="2"/>
    <x v="1"/>
    <m/>
    <m/>
    <x v="0"/>
  </r>
  <r>
    <n v="540"/>
    <x v="1"/>
    <s v="Hadrup et al 2023 DS_28d+ inhal and OEB est (102623a) - To Check Gosens (050324 edk)"/>
    <n v="12022"/>
    <m/>
    <s v="Leppänen 2015, Mouse"/>
    <s v="Y"/>
    <s v="Titanium dioxide"/>
    <s v="TiO2 Rutile, Sigma Aldrich prod no. 224227, 5% anatase according to Sigma Aldrich hompage"/>
    <x v="0"/>
    <s v="16 m2 for  16 h (1 h/day 4 days/week for 4 weeks) {ck if 1 hr/d for 4 wks counts, vs 6 hr/d}"/>
    <x v="32"/>
    <s v="Lung"/>
    <x v="13"/>
    <x v="0"/>
    <m/>
    <x v="3"/>
    <n v="16"/>
    <s v="n"/>
    <m/>
    <m/>
    <s v="mg/m3"/>
    <s v="Y*"/>
    <x v="1"/>
    <s v="N"/>
    <m/>
    <m/>
    <m/>
    <n v="16000"/>
    <m/>
    <m/>
    <m/>
    <m/>
    <x v="2"/>
    <x v="1"/>
    <m/>
    <m/>
    <x v="0"/>
  </r>
  <r>
    <n v="541"/>
    <x v="1"/>
    <s v="Hadrup et al 2023 DS_28d+ inhal and OEB est (102623a) - To Check Gosens (050324 edk)"/>
    <n v="12023"/>
    <m/>
    <s v="Muhle 1995, Rat"/>
    <s v="Y"/>
    <s v="Titanium dioxide"/>
    <s v="TiO2 Bayertitan T"/>
    <x v="0"/>
    <s v="5 mg/m3 6 h/d 5d/week, for 104 weeks"/>
    <x v="18"/>
    <s v="Lung"/>
    <x v="13"/>
    <x v="1"/>
    <m/>
    <x v="3"/>
    <s v="n"/>
    <s v="n"/>
    <m/>
    <m/>
    <s v="mg/m3"/>
    <s v="N"/>
    <x v="0"/>
    <s v="N"/>
    <s v="N"/>
    <m/>
    <m/>
    <m/>
    <m/>
    <m/>
    <m/>
    <m/>
    <x v="2"/>
    <x v="1"/>
    <m/>
    <m/>
    <x v="0"/>
  </r>
  <r>
    <n v="542"/>
    <x v="0"/>
    <s v="Hadrup et al 2023 DS_28d+ inhal and OEB est (102623a) - To Check Gosens (050324 edk)"/>
    <n v="12024"/>
    <m/>
    <s v="Warheit 1997, Rat"/>
    <m/>
    <s v="Titanium dioxide"/>
    <s v="TiO2 Rutile"/>
    <x v="1"/>
    <s v="5, 50 and 250 mg/m3 for 4 weeks 6 h/day 5 days/week"/>
    <x v="32"/>
    <s v="Lung"/>
    <x v="13"/>
    <x v="1"/>
    <m/>
    <x v="3"/>
    <n v="50"/>
    <n v="250"/>
    <m/>
    <m/>
    <s v="mg/m3"/>
    <s v="N"/>
    <x v="1"/>
    <m/>
    <m/>
    <m/>
    <m/>
    <n v="16666.666666666668"/>
    <n v="8333.3333333333339"/>
    <m/>
    <s v="B"/>
    <s v="B"/>
    <x v="0"/>
    <x v="0"/>
    <s v="Y"/>
    <m/>
    <x v="0"/>
  </r>
  <r>
    <n v="543"/>
    <x v="1"/>
    <s v="Hadrup et al 2023 DS_28d+ inhal and OEB est (102623a) - To Check Gosens (050324 edk)"/>
    <n v="12025"/>
    <m/>
    <s v="Yamano 2022 Sci Rep, Mouse"/>
    <m/>
    <s v="Titanium dioxide"/>
    <s v="TiO2 Anatase"/>
    <x v="1"/>
    <s v="2, 8 and 32 mg/m3 for 6 h/day, 5 days/week for 26 weeks"/>
    <x v="15"/>
    <s v="Lung"/>
    <x v="13"/>
    <x v="0"/>
    <m/>
    <x v="3"/>
    <s v="n"/>
    <s v="n"/>
    <m/>
    <m/>
    <s v="mg/m3"/>
    <s v="N"/>
    <x v="0"/>
    <s v="N"/>
    <s v="N"/>
    <m/>
    <m/>
    <m/>
    <m/>
    <m/>
    <m/>
    <m/>
    <x v="2"/>
    <x v="1"/>
    <m/>
    <m/>
    <x v="0"/>
  </r>
  <r>
    <n v="544"/>
    <x v="0"/>
    <s v="Hadrup et al 2023 DS_28d+ inhal and OEB est (102623a) - To Check Gosens (050324 edk)"/>
    <n v="12027"/>
    <m/>
    <s v="Yamano 2022 PFT, Rat"/>
    <m/>
    <s v="Titanium dioxide"/>
    <s v="TiO2 Anatase"/>
    <x v="1"/>
    <s v="6.3, 12.5, 25 and 50 mg/m3 for 6h/day, 5 days/week for 13 weeks"/>
    <x v="0"/>
    <s v="Lung"/>
    <x v="13"/>
    <x v="1"/>
    <m/>
    <x v="3"/>
    <n v="12.5"/>
    <n v="25"/>
    <m/>
    <m/>
    <s v="mg/m3"/>
    <s v="N"/>
    <x v="0"/>
    <m/>
    <m/>
    <m/>
    <m/>
    <n v="12500"/>
    <n v="2500"/>
    <m/>
    <s v="B"/>
    <s v="C"/>
    <x v="1"/>
    <x v="0"/>
    <s v="Y"/>
    <m/>
    <x v="0"/>
  </r>
  <r>
    <n v="545"/>
    <x v="1"/>
    <s v="Hadrup et al 2023 DS_28d+ inhal and OEB est (102623a) - To Check Gosens (050324 edk)"/>
    <n v="13002"/>
    <m/>
    <s v="Adamcakova-Dodd 2014, Mouse"/>
    <s v="Y"/>
    <s v="Zinc"/>
    <s v="No product name reported (two lots were purchased, one was used for the 2-week study and the other for the 13-week study)"/>
    <x v="1"/>
    <s v="3,5 mg/m3 4 h/day for 13 weeks"/>
    <x v="0"/>
    <s v="Lung"/>
    <x v="13"/>
    <x v="0"/>
    <m/>
    <x v="3"/>
    <n v="3.5"/>
    <s v="n"/>
    <m/>
    <m/>
    <s v="mg/m3"/>
    <s v="N"/>
    <x v="3"/>
    <m/>
    <m/>
    <m/>
    <m/>
    <n v="3500"/>
    <m/>
    <m/>
    <s v="B"/>
    <m/>
    <x v="0"/>
    <x v="0"/>
    <m/>
    <m/>
    <x v="0"/>
  </r>
  <r>
    <n v="546"/>
    <x v="0"/>
    <s v="NOAELs, LOAELs from nanoMeOx searches - AAT 120123"/>
    <n v="1"/>
    <m/>
    <s v="Kim_2018"/>
    <m/>
    <s v="Aluminum"/>
    <s v="Aluminum oxide NPs"/>
    <x v="1"/>
    <s v="28 (5d/w) days"/>
    <x v="14"/>
    <s v="Lung, BAL"/>
    <x v="15"/>
    <x v="1"/>
    <s v="Sprague Dawley"/>
    <x v="1"/>
    <m/>
    <n v="0.2"/>
    <m/>
    <m/>
    <s v="mg/m3"/>
    <s v="N"/>
    <x v="1"/>
    <s v="Y"/>
    <s v="N"/>
    <s v="Divide NOAEL or BMDL by 3;Divide LOAEL by 10;Units conversion needed;"/>
    <s v="NA"/>
    <m/>
    <n v="6.666666666666667"/>
    <m/>
    <m/>
    <s v="band E"/>
    <x v="4"/>
    <x v="2"/>
    <s v="Y"/>
    <m/>
    <x v="0"/>
  </r>
  <r>
    <n v="547"/>
    <x v="1"/>
    <s v="NOAELs, LOAELs from nanoMeOx searches - AAT 120123"/>
    <n v="1"/>
    <m/>
    <s v="Kim_2018"/>
    <m/>
    <s v="Aluminum"/>
    <s v="Aluminum oxide NPs"/>
    <x v="1"/>
    <s v="28 (5d/w) days"/>
    <x v="14"/>
    <s v="Lung, BAL"/>
    <x v="15"/>
    <x v="1"/>
    <s v="Sprague Dawley"/>
    <x v="1"/>
    <m/>
    <n v="5"/>
    <m/>
    <m/>
    <s v="mg/m3"/>
    <s v="N"/>
    <x v="1"/>
    <s v="Y"/>
    <s v="N"/>
    <s v="Divide NOAEL or BMDL by 3;Divide LOAEL by 10;Units conversion needed;"/>
    <s v="NA"/>
    <m/>
    <n v="166.66666666666666"/>
    <m/>
    <m/>
    <s v="band D"/>
    <x v="3"/>
    <x v="2"/>
    <m/>
    <m/>
    <x v="0"/>
  </r>
  <r>
    <n v="548"/>
    <x v="1"/>
    <s v="NOAELs, LOAELs from nanoMeOx searches - AAT 120123"/>
    <n v="2"/>
    <m/>
    <s v="Aalapati_2014"/>
    <s v="Y"/>
    <s v="Cerium"/>
    <s v="CeO2 NPs"/>
    <x v="1"/>
    <s v="28 (6h/d) days"/>
    <x v="14"/>
    <s v="Lung, BAL"/>
    <x v="16"/>
    <x v="0"/>
    <s v="CD1"/>
    <x v="1"/>
    <m/>
    <n v="2"/>
    <m/>
    <m/>
    <s v="mg/m3"/>
    <s v="N"/>
    <x v="1"/>
    <s v="Y"/>
    <s v="N"/>
    <s v="Divide NOAEL or BMDL by 3;Divide LOAEL by 10;Units conversion needed;"/>
    <s v="NA"/>
    <m/>
    <n v="66.666666666666671"/>
    <m/>
    <m/>
    <s v="band D"/>
    <x v="3"/>
    <x v="2"/>
    <m/>
    <m/>
    <x v="0"/>
  </r>
  <r>
    <n v="549"/>
    <x v="0"/>
    <s v="NOAELs, LOAELs from nanoMeOx searches - AAT 120123"/>
    <n v="3"/>
    <m/>
    <s v="Keller_2014"/>
    <s v="Y"/>
    <s v="Cerium"/>
    <s v="CeO2 NPs (NM-212)"/>
    <x v="1"/>
    <s v="4 (6h/d, 5d/w, 4wks) weeks"/>
    <x v="32"/>
    <s v="Lung, BAL"/>
    <x v="17"/>
    <x v="1"/>
    <s v="Wistar"/>
    <x v="0"/>
    <n v="0.5"/>
    <n v="5"/>
    <m/>
    <m/>
    <s v="mg/m3"/>
    <s v="N"/>
    <x v="1"/>
    <s v="N"/>
    <s v="N"/>
    <s v="Divide NOAEL or BMDL by 3;Units conversion needed;"/>
    <s v="NA"/>
    <n v="166.66666666666666"/>
    <m/>
    <m/>
    <s v="band D"/>
    <m/>
    <x v="3"/>
    <x v="2"/>
    <s v="Y"/>
    <m/>
    <x v="0"/>
  </r>
  <r>
    <n v="550"/>
    <x v="1"/>
    <s v="NOAELs, LOAELs from nanoMeOx searches - AAT 120123"/>
    <n v="4"/>
    <m/>
    <s v="Morimoto_2015"/>
    <s v="Y"/>
    <s v="Cerium"/>
    <s v="CeO2 NPs"/>
    <x v="1"/>
    <s v="4 (6h/d, 5d/w, 4wks) weeks"/>
    <x v="32"/>
    <s v="Lung, BAL"/>
    <x v="18"/>
    <x v="1"/>
    <s v="F344"/>
    <x v="1"/>
    <m/>
    <n v="2.09"/>
    <m/>
    <m/>
    <s v="mg/m3"/>
    <s v="N"/>
    <x v="1"/>
    <s v="Y"/>
    <s v="N"/>
    <s v="Divide NOAEL or BMDL by 3;Divide LOAEL by 10;Units conversion needed;"/>
    <s v="NA"/>
    <m/>
    <n v="69.666666666666671"/>
    <m/>
    <m/>
    <s v="band D"/>
    <x v="3"/>
    <x v="2"/>
    <s v="Y"/>
    <m/>
    <x v="0"/>
  </r>
  <r>
    <n v="551"/>
    <x v="0"/>
    <s v="NOAELs, LOAELs from nanoMeOx searches - AAT 120123"/>
    <n v="5"/>
    <m/>
    <s v="Schwotzer_2017"/>
    <s v="Y"/>
    <s v="Cerium"/>
    <s v="CeO2 NPs (NM-212)"/>
    <x v="1"/>
    <s v="28 days"/>
    <x v="14"/>
    <s v="Lung, BAL"/>
    <x v="19"/>
    <x v="1"/>
    <s v="Wistar"/>
    <x v="0"/>
    <n v="1"/>
    <n v="3"/>
    <m/>
    <m/>
    <s v="mg/m3"/>
    <s v="N"/>
    <x v="1"/>
    <s v="N"/>
    <s v="N"/>
    <s v="Divide NOAEL or BMDL by 3;Units conversion needed;"/>
    <s v="NA"/>
    <n v="333.33333333333331"/>
    <m/>
    <m/>
    <s v="band C"/>
    <m/>
    <x v="1"/>
    <x v="2"/>
    <s v="Y"/>
    <m/>
    <x v="0"/>
  </r>
  <r>
    <n v="552"/>
    <x v="1"/>
    <s v="NOAELs, LOAELs from nanoMeOx searches - AAT 120123"/>
    <n v="5"/>
    <m/>
    <s v="Schwotzer_2017"/>
    <s v="Y"/>
    <s v="Cerium"/>
    <s v="CeO2 NPs (NM-212)"/>
    <x v="1"/>
    <s v="90 days"/>
    <x v="11"/>
    <s v="Lung, BAL"/>
    <x v="19"/>
    <x v="1"/>
    <s v="Wistar"/>
    <x v="0"/>
    <n v="0.3"/>
    <n v="1"/>
    <m/>
    <m/>
    <s v="mg/m3"/>
    <s v="N"/>
    <x v="0"/>
    <s v="N"/>
    <s v="N"/>
    <s v="Units conversion needed;"/>
    <s v="NA"/>
    <n v="300"/>
    <m/>
    <m/>
    <s v="band D"/>
    <m/>
    <x v="3"/>
    <x v="2"/>
    <s v="Y"/>
    <m/>
    <x v="0"/>
  </r>
  <r>
    <n v="553"/>
    <x v="0"/>
    <s v="NOAELs, LOAELs from nanoMeOx searches - AAT 120123"/>
    <n v="6"/>
    <m/>
    <s v="Lim_2014"/>
    <m/>
    <s v="Indium"/>
    <s v="ITO"/>
    <x v="1"/>
    <s v="4 (6h/d, 5d/w, 4wks) weeks"/>
    <x v="32"/>
    <s v="Lung, BAL"/>
    <x v="20"/>
    <x v="1"/>
    <s v="Sprague Dawley"/>
    <x v="1"/>
    <m/>
    <n v="1.1000000000000001"/>
    <m/>
    <m/>
    <s v="mg/m3"/>
    <s v="N"/>
    <x v="1"/>
    <s v="Y"/>
    <s v="N"/>
    <s v="Divide NOAEL or BMDL by 3;Divide LOAEL by 10;Units conversion needed;"/>
    <s v="NA"/>
    <m/>
    <n v="36.666666666666671"/>
    <m/>
    <m/>
    <s v="band D"/>
    <x v="3"/>
    <x v="2"/>
    <s v="Y"/>
    <m/>
    <x v="0"/>
  </r>
  <r>
    <n v="554"/>
    <x v="0"/>
    <s v="NOAELs, LOAELs from nanoMeOx searches - AAT 120123"/>
    <n v="6"/>
    <m/>
    <s v="Lim_2014"/>
    <m/>
    <s v="Indium"/>
    <s v="IO_4000"/>
    <x v="0"/>
    <s v="4 (6h/d, 5d/w, 4wks) weeks"/>
    <x v="32"/>
    <s v="Lung, BAL"/>
    <x v="20"/>
    <x v="1"/>
    <s v="Sprague Dawley"/>
    <x v="1"/>
    <m/>
    <n v="1.3"/>
    <m/>
    <m/>
    <s v="mg/m3"/>
    <s v="N"/>
    <x v="1"/>
    <s v="Y"/>
    <s v="N"/>
    <s v="Divide NOAEL or BMDL by 3;Divide LOAEL by 10;Units conversion needed;"/>
    <s v="NA"/>
    <m/>
    <n v="43.333333333333336"/>
    <m/>
    <m/>
    <s v="band D"/>
    <x v="3"/>
    <x v="2"/>
    <s v="Y"/>
    <m/>
    <x v="0"/>
  </r>
  <r>
    <n v="555"/>
    <x v="0"/>
    <s v="NOAELs, LOAELs from nanoMeOx searches - AAT 120123"/>
    <n v="6"/>
    <m/>
    <s v="Lim_2014"/>
    <m/>
    <s v="Indium"/>
    <s v="IO_100"/>
    <x v="0"/>
    <s v="4 (6h/d, 5d/w, 4wks) weeks"/>
    <x v="32"/>
    <s v="Lung, BAL"/>
    <x v="20"/>
    <x v="1"/>
    <s v="Sprague Dawley"/>
    <x v="1"/>
    <m/>
    <n v="1.1299999999999999"/>
    <m/>
    <m/>
    <s v="mg/m3"/>
    <s v="N"/>
    <x v="1"/>
    <s v="Y"/>
    <s v="N"/>
    <s v="Divide NOAEL or BMDL by 3;Divide LOAEL by 10;Units conversion needed;"/>
    <s v="NA"/>
    <m/>
    <n v="37.666666666666664"/>
    <m/>
    <m/>
    <s v="band D"/>
    <x v="3"/>
    <x v="2"/>
    <s v="Y"/>
    <m/>
    <x v="0"/>
  </r>
  <r>
    <n v="556"/>
    <x v="1"/>
    <s v="NOAELs, LOAELs from nanoMeOx searches - AAT 120123"/>
    <n v="7"/>
    <s v="10.1021/es800975u"/>
    <s v="Chen_2008"/>
    <s v="Y"/>
    <s v="Silica"/>
    <s v="Amorphous SiO2 NPs"/>
    <x v="1"/>
    <s v="4 (40min/day) weeks"/>
    <x v="32"/>
    <s v="Lung, BAL"/>
    <x v="21"/>
    <x v="1"/>
    <s v="Sprague Dawley"/>
    <x v="1"/>
    <m/>
    <n v="24.1"/>
    <m/>
    <m/>
    <s v="mg/m3"/>
    <s v="N"/>
    <x v="1"/>
    <s v="Y"/>
    <s v="N"/>
    <s v="Divide NOAEL or BMDL by 3;Divide LOAEL by 10;Units conversion needed;"/>
    <s v="NA"/>
    <m/>
    <n v="803.33333333333337"/>
    <m/>
    <m/>
    <s v="band C"/>
    <x v="1"/>
    <x v="2"/>
    <m/>
    <m/>
    <x v="0"/>
  </r>
  <r>
    <n v="557"/>
    <x v="1"/>
    <s v="NOAELs, LOAELs from nanoMeOx searches - AAT 120123"/>
    <n v="8"/>
    <m/>
    <s v="Leppanen_2015"/>
    <m/>
    <s v="Titanium dioxide"/>
    <s v="Silica-coated TiO2 NPs"/>
    <x v="1"/>
    <s v="4 (1h/day, 4d/w) weeks"/>
    <x v="32"/>
    <s v="Lung, BAL"/>
    <x v="22"/>
    <x v="1"/>
    <s v="Outbred Crl:OF1"/>
    <x v="1"/>
    <m/>
    <n v="30"/>
    <m/>
    <m/>
    <s v="mg/m3"/>
    <s v="N"/>
    <x v="1"/>
    <s v="Y"/>
    <s v="N"/>
    <s v="Divide NOAEL or BMDL by 3;Divide LOAEL by 10;Units conversion needed;"/>
    <s v="NA"/>
    <m/>
    <n v="1000"/>
    <m/>
    <m/>
    <s v="band C"/>
    <x v="1"/>
    <x v="2"/>
    <m/>
    <m/>
    <x v="0"/>
  </r>
  <r>
    <n v="558"/>
    <x v="0"/>
    <s v="NOAELs, LOAELs from nanoMeOx searches - AAT 120123"/>
    <n v="9"/>
    <m/>
    <s v="Nagano_2011c"/>
    <s v="Y"/>
    <s v="Indium"/>
    <s v="ITO"/>
    <x v="0"/>
    <s v="26 (6h/d, 5d/w) weeks"/>
    <x v="15"/>
    <s v="Lung"/>
    <x v="23"/>
    <x v="1"/>
    <s v="F344/DuCrlCrlj"/>
    <x v="1"/>
    <m/>
    <n v="0.1"/>
    <m/>
    <m/>
    <s v="mg/m3"/>
    <s v="N"/>
    <x v="0"/>
    <s v="Y"/>
    <s v="N"/>
    <s v="Divide LOAEL by 10;Units conversion needed;"/>
    <s v="NA"/>
    <m/>
    <n v="10"/>
    <m/>
    <m/>
    <s v="band E"/>
    <x v="4"/>
    <x v="2"/>
    <m/>
    <m/>
    <x v="2"/>
  </r>
  <r>
    <n v="559"/>
    <x v="0"/>
    <s v="NOAELs, LOAELs from nanoMeOx searches - AAT 120123"/>
    <n v="9"/>
    <m/>
    <s v="Nagano_2011c"/>
    <s v="Y"/>
    <s v="Indium"/>
    <s v="ITO"/>
    <x v="0"/>
    <s v="26 (6h/d, 5d/w) weeks"/>
    <x v="15"/>
    <s v="Lung"/>
    <x v="23"/>
    <x v="1"/>
    <s v="F344/DuCrlCrlj"/>
    <x v="0"/>
    <m/>
    <n v="0.1"/>
    <m/>
    <m/>
    <s v="mg/m3"/>
    <s v="N"/>
    <x v="0"/>
    <s v="Y"/>
    <s v="N"/>
    <s v="Divide LOAEL by 10;Units conversion needed;"/>
    <s v="NA"/>
    <m/>
    <n v="10"/>
    <m/>
    <m/>
    <s v="band E"/>
    <x v="4"/>
    <x v="2"/>
    <m/>
    <m/>
    <x v="2"/>
  </r>
  <r>
    <n v="560"/>
    <x v="0"/>
    <s v="NOAELs, LOAELs from nanoMeOx searches - AAT 120123"/>
    <n v="9"/>
    <m/>
    <s v="Nagano_2011c"/>
    <s v="Y"/>
    <s v="Indium"/>
    <s v="ITO"/>
    <x v="0"/>
    <s v="104 (6h/d, 5d/w) weeks"/>
    <x v="18"/>
    <s v="Lung"/>
    <x v="23"/>
    <x v="1"/>
    <s v="F344/DuCrlCrlj"/>
    <x v="1"/>
    <m/>
    <n v="0.01"/>
    <m/>
    <m/>
    <s v="mg/m3"/>
    <s v="N"/>
    <x v="0"/>
    <s v="Y"/>
    <s v="N"/>
    <s v="Divide LOAEL by 10;Units conversion needed;"/>
    <s v="NA"/>
    <m/>
    <n v="1"/>
    <m/>
    <m/>
    <s v="band E"/>
    <x v="4"/>
    <x v="2"/>
    <m/>
    <m/>
    <x v="2"/>
  </r>
  <r>
    <n v="561"/>
    <x v="0"/>
    <s v="NOAELs, LOAELs from nanoMeOx searches - AAT 120123"/>
    <n v="9"/>
    <m/>
    <s v="Nagano_2011c"/>
    <s v="Y"/>
    <s v="Indium"/>
    <s v="ITO"/>
    <x v="0"/>
    <s v="104 (6h/d, 5d/w) weeks"/>
    <x v="18"/>
    <s v="Lung"/>
    <x v="23"/>
    <x v="1"/>
    <s v="F344/DuCrlCrlj"/>
    <x v="0"/>
    <m/>
    <n v="0.01"/>
    <m/>
    <m/>
    <s v="mg/m3"/>
    <s v="N"/>
    <x v="0"/>
    <s v="Y"/>
    <s v="N"/>
    <s v="Divide LOAEL by 10;Units conversion needed;"/>
    <s v="NA"/>
    <m/>
    <n v="1"/>
    <m/>
    <m/>
    <s v="band E"/>
    <x v="4"/>
    <x v="2"/>
    <m/>
    <m/>
    <x v="2"/>
  </r>
  <r>
    <n v="562"/>
    <x v="1"/>
    <s v="NOAELs, LOAELs from nanoMeOx searches - AAT 120123"/>
    <n v="10"/>
    <m/>
    <s v="Rossi_2010"/>
    <s v="Y"/>
    <s v="Titanium dioxide"/>
    <s v="nanoTiO2 + SiO2 rutile"/>
    <x v="1"/>
    <s v="4 (2h/d, 4d/w) weeks"/>
    <x v="32"/>
    <s v="Lung, BAL"/>
    <x v="24"/>
    <x v="0"/>
    <s v="BALB/c/Sca"/>
    <x v="0"/>
    <m/>
    <n v="10"/>
    <m/>
    <m/>
    <s v="mg/m3"/>
    <s v="N"/>
    <x v="1"/>
    <s v="Y"/>
    <s v="N"/>
    <s v="Divide NOAEL or BMDL by 3;Divide LOAEL by 10;Units conversion needed;"/>
    <s v="NA"/>
    <m/>
    <n v="333.33333333333331"/>
    <m/>
    <m/>
    <s v="band C"/>
    <x v="1"/>
    <x v="2"/>
    <m/>
    <m/>
    <x v="0"/>
  </r>
  <r>
    <n v="563"/>
    <x v="1"/>
    <s v="NOAELs, LOAELs from nanoMeOx searches - AAT 120123"/>
    <n v="11"/>
    <m/>
    <s v="Sutunkova_2016"/>
    <s v="Y"/>
    <s v="Iron"/>
    <s v="Fe2O3 NPs"/>
    <x v="1"/>
    <s v="3 (4h/d, 5d/w) months"/>
    <x v="24"/>
    <s v="Lung, BAL"/>
    <x v="25"/>
    <x v="1"/>
    <s v="Outbred white"/>
    <x v="0"/>
    <m/>
    <n v="1.1399999999999999"/>
    <m/>
    <m/>
    <s v="mg/m3"/>
    <s v="N"/>
    <x v="0"/>
    <s v="Y"/>
    <s v="N"/>
    <s v="Divide LOAEL by 10;Units conversion needed;"/>
    <s v="NA"/>
    <m/>
    <n v="38"/>
    <m/>
    <m/>
    <s v="band D"/>
    <x v="3"/>
    <x v="2"/>
    <s v="Y"/>
    <m/>
    <x v="0"/>
  </r>
  <r>
    <n v="564"/>
    <x v="0"/>
    <s v="NOAELs, LOAELs from nanoMeOx searches - AAT 120123"/>
    <n v="12"/>
    <m/>
    <s v="Adamcakova-Dodd_2012"/>
    <m/>
    <s v="Aluminum"/>
    <s v="AlOx nanowhiskers"/>
    <x v="1"/>
    <s v="4 (4h/d, 5d/w) weeks"/>
    <x v="32"/>
    <s v="Lung, BAL"/>
    <x v="26"/>
    <x v="0"/>
    <s v="C57BL/6 J"/>
    <x v="1"/>
    <n v="3.3"/>
    <m/>
    <m/>
    <m/>
    <s v="mg/m3"/>
    <s v="N"/>
    <x v="1"/>
    <s v="N"/>
    <s v="N"/>
    <s v="Divide NOAEL or BMDL by 3;Units conversion needed;"/>
    <s v="NA"/>
    <n v="1099.9999999999998"/>
    <m/>
    <m/>
    <s v="band C"/>
    <m/>
    <x v="1"/>
    <x v="2"/>
    <s v="Y"/>
    <m/>
    <x v="0"/>
  </r>
  <r>
    <n v="565"/>
    <x v="0"/>
    <s v="NOAELs, LOAELs from nanoMeOx searches - AAT 120123"/>
    <n v="13"/>
    <s v="10.1080/08958378.2018.1426661"/>
    <s v="Shin_2017"/>
    <s v="Y"/>
    <s v="Silica"/>
    <s v="Synthetic Amorphous SiNPs"/>
    <x v="1"/>
    <s v="4 (6h/d, 5d/w) weeks"/>
    <x v="32"/>
    <s v="Lung, BAL"/>
    <x v="27"/>
    <x v="1"/>
    <s v="Sprague Dawley"/>
    <x v="1"/>
    <n v="5.4"/>
    <m/>
    <m/>
    <m/>
    <s v="mg/m3"/>
    <s v="N"/>
    <x v="1"/>
    <s v="N"/>
    <s v="N"/>
    <s v="Divide NOAEL or BMDL by 3;Units conversion needed;"/>
    <s v="NA"/>
    <n v="1800"/>
    <m/>
    <m/>
    <s v="band C"/>
    <m/>
    <x v="1"/>
    <x v="2"/>
    <s v="Y"/>
    <m/>
    <x v="0"/>
  </r>
  <r>
    <n v="566"/>
    <x v="0"/>
    <s v="NOAELs, LOAELs from nanoMeOx searches - AAT 120123"/>
    <n v="14"/>
    <m/>
    <s v="Adamcakova-Dodd_2014"/>
    <s v="Y"/>
    <s v="Zinc"/>
    <s v="ZnO NPs"/>
    <x v="1"/>
    <s v="13 (4h/day) weeks"/>
    <x v="0"/>
    <s v="Lung, BAL"/>
    <x v="26"/>
    <x v="0"/>
    <s v="C57BL/6"/>
    <x v="1"/>
    <n v="3.3"/>
    <m/>
    <m/>
    <m/>
    <s v="mg/m3"/>
    <s v="N"/>
    <x v="0"/>
    <s v="N"/>
    <s v="N"/>
    <s v="Units conversion needed;"/>
    <s v="NA"/>
    <n v="3300"/>
    <m/>
    <m/>
    <s v="band B"/>
    <m/>
    <x v="0"/>
    <x v="2"/>
    <s v="Y"/>
    <m/>
    <x v="0"/>
  </r>
  <r>
    <n v="567"/>
    <x v="1"/>
    <s v="NOAELs, LOAELs from nanoMeOx searches - AAT 120123"/>
    <n v="15"/>
    <s v="https://doi.org/10.1016/j.tox.2017.04.010"/>
    <s v="Sutunkova_2017"/>
    <m/>
    <s v="Silica"/>
    <s v="SiO2 NPs"/>
    <x v="1"/>
    <s v="3 (4h/d, 5d/w) months"/>
    <x v="24"/>
    <s v="Lung"/>
    <x v="28"/>
    <x v="1"/>
    <s v="Outbred white"/>
    <x v="0"/>
    <m/>
    <n v="2.6"/>
    <m/>
    <m/>
    <s v="mg/m3"/>
    <s v="N"/>
    <x v="0"/>
    <s v="Y"/>
    <s v="N"/>
    <s v="Divide LOAEL by 10;Units conversion needed;"/>
    <s v="NA"/>
    <m/>
    <n v="260"/>
    <m/>
    <m/>
    <s v="band D"/>
    <x v="3"/>
    <x v="2"/>
    <m/>
    <m/>
    <x v="2"/>
  </r>
  <r>
    <n v="568"/>
    <x v="1"/>
    <s v="NOAELs, LOAELs from nanoMeOx searches - AAT 120123"/>
    <n v="16"/>
    <m/>
    <s v="Pauluhn_2009a"/>
    <m/>
    <s v="Aluminum"/>
    <s v="AlO(OH)"/>
    <x v="1"/>
    <s v="35 days"/>
    <x v="32"/>
    <s v="Lung, BAL"/>
    <x v="29"/>
    <x v="1"/>
    <s v="Wistar"/>
    <x v="1"/>
    <n v="3"/>
    <n v="28"/>
    <m/>
    <m/>
    <s v="mg/m3"/>
    <s v="N"/>
    <x v="1"/>
    <s v="N"/>
    <s v="N"/>
    <s v="Divide NOAEL or BMDL by 3;Units conversion needed;"/>
    <s v="NA"/>
    <n v="1000"/>
    <m/>
    <m/>
    <s v="band C"/>
    <m/>
    <x v="1"/>
    <x v="2"/>
    <m/>
    <m/>
    <x v="0"/>
  </r>
  <r>
    <n v="569"/>
    <x v="1"/>
    <s v="NOAELs, LOAELs from nanoMeOx searches - AAT 120123"/>
    <n v="16"/>
    <m/>
    <s v="Pauluhn_2009a"/>
    <m/>
    <s v="Aluminum"/>
    <s v="AlO(OH)"/>
    <x v="1"/>
    <s v="56 days"/>
    <x v="32"/>
    <s v="Lung, BAL"/>
    <x v="29"/>
    <x v="1"/>
    <s v="Wistar"/>
    <x v="1"/>
    <n v="3"/>
    <n v="28"/>
    <m/>
    <m/>
    <s v="mg/m3"/>
    <s v="N"/>
    <x v="1"/>
    <s v="N"/>
    <s v="N"/>
    <s v="Divide NOAEL or BMDL by 3;Units conversion needed;"/>
    <s v="NA"/>
    <n v="1000"/>
    <m/>
    <m/>
    <s v="band C"/>
    <m/>
    <x v="1"/>
    <x v="2"/>
    <m/>
    <m/>
    <x v="0"/>
  </r>
  <r>
    <n v="570"/>
    <x v="1"/>
    <s v="NOAELs, LOAELs from nanoMeOx searches - AAT 120123"/>
    <n v="16"/>
    <m/>
    <s v="Pauluhn_2009a"/>
    <m/>
    <s v="Aluminum"/>
    <s v="AlO(OH)"/>
    <x v="1"/>
    <s v="113 days"/>
    <x v="32"/>
    <s v="Lung, BAL"/>
    <x v="29"/>
    <x v="1"/>
    <s v="Wistar"/>
    <x v="1"/>
    <n v="3"/>
    <n v="28"/>
    <m/>
    <m/>
    <s v="mg/m3"/>
    <s v="N"/>
    <x v="0"/>
    <s v="N"/>
    <s v="N"/>
    <s v="Units conversion needed;"/>
    <s v="NA"/>
    <n v="3000"/>
    <m/>
    <m/>
    <s v="band C"/>
    <m/>
    <x v="1"/>
    <x v="2"/>
    <m/>
    <m/>
    <x v="0"/>
  </r>
  <r>
    <n v="571"/>
    <x v="1"/>
    <s v="NOAELs, LOAELs from nanoMeOx searches - AAT 120123"/>
    <n v="16"/>
    <m/>
    <s v="Pauluhn_2009a"/>
    <m/>
    <s v="Aluminum"/>
    <s v="AlO(OH)"/>
    <x v="1"/>
    <s v="35 days"/>
    <x v="32"/>
    <s v="Lung, BAL"/>
    <x v="29"/>
    <x v="1"/>
    <s v="Wistar"/>
    <x v="1"/>
    <n v="3"/>
    <n v="28"/>
    <m/>
    <m/>
    <s v="mg/m3"/>
    <s v="N"/>
    <x v="1"/>
    <s v="N"/>
    <s v="N"/>
    <s v="Divide NOAEL or BMDL by 3;Units conversion needed;"/>
    <s v="NA"/>
    <n v="1000"/>
    <m/>
    <m/>
    <s v="band C"/>
    <m/>
    <x v="1"/>
    <x v="2"/>
    <m/>
    <m/>
    <x v="0"/>
  </r>
  <r>
    <n v="572"/>
    <x v="1"/>
    <s v="NOAELs, LOAELs from nanoMeOx searches - AAT 120123"/>
    <n v="16"/>
    <m/>
    <s v="Pauluhn_2009a"/>
    <m/>
    <s v="Aluminum"/>
    <s v="AlO(OH)"/>
    <x v="1"/>
    <s v="56 days"/>
    <x v="32"/>
    <s v="Lung, BAL"/>
    <x v="29"/>
    <x v="1"/>
    <s v="Wistar"/>
    <x v="1"/>
    <n v="3"/>
    <n v="28"/>
    <m/>
    <m/>
    <s v="mg/m3"/>
    <s v="N"/>
    <x v="1"/>
    <s v="N"/>
    <s v="N"/>
    <s v="Divide NOAEL or BMDL by 3;Units conversion needed;"/>
    <s v="NA"/>
    <n v="1000"/>
    <m/>
    <m/>
    <s v="band C"/>
    <m/>
    <x v="1"/>
    <x v="2"/>
    <m/>
    <m/>
    <x v="0"/>
  </r>
  <r>
    <n v="573"/>
    <x v="1"/>
    <s v="NOAELs, LOAELs from nanoMeOx searches - AAT 120123"/>
    <n v="16"/>
    <m/>
    <s v="Pauluhn_2009a"/>
    <m/>
    <s v="Aluminum"/>
    <s v="AlO(OH)"/>
    <x v="1"/>
    <s v="113 days"/>
    <x v="32"/>
    <s v="Lung, BAL"/>
    <x v="29"/>
    <x v="1"/>
    <s v="Wistar"/>
    <x v="1"/>
    <n v="3"/>
    <n v="28"/>
    <m/>
    <m/>
    <s v="mg/m3"/>
    <s v="N"/>
    <x v="0"/>
    <s v="N"/>
    <s v="N"/>
    <s v="Units conversion needed;"/>
    <s v="NA"/>
    <n v="3000"/>
    <m/>
    <m/>
    <s v="band C"/>
    <m/>
    <x v="1"/>
    <x v="2"/>
    <m/>
    <m/>
    <x v="0"/>
  </r>
  <r>
    <n v="574"/>
    <x v="1"/>
    <s v="NOAELs, LOAELs from nanoMeOx searches - AAT 120123"/>
    <n v="16"/>
    <m/>
    <s v="Pauluhn_2009a"/>
    <m/>
    <s v="Iron"/>
    <s v="Fe3O4"/>
    <x v="0"/>
    <s v="36 days"/>
    <x v="32"/>
    <s v="Lung, BAL"/>
    <x v="29"/>
    <x v="1"/>
    <s v="Wistar"/>
    <x v="1"/>
    <n v="20"/>
    <n v="50"/>
    <m/>
    <m/>
    <s v="mg/m3"/>
    <s v="N"/>
    <x v="1"/>
    <s v="N"/>
    <s v="N"/>
    <s v="Divide NOAEL or BMDL by 3;Units conversion needed;"/>
    <s v="NA"/>
    <n v="6666.666666666667"/>
    <m/>
    <m/>
    <s v="band B"/>
    <m/>
    <x v="0"/>
    <x v="2"/>
    <m/>
    <m/>
    <x v="0"/>
  </r>
  <r>
    <n v="575"/>
    <x v="1"/>
    <s v="NOAELs, LOAELs from nanoMeOx searches - AAT 120123"/>
    <n v="16"/>
    <m/>
    <s v="Pauluhn_2009a"/>
    <m/>
    <s v="Iron"/>
    <s v="Fe3O4"/>
    <x v="0"/>
    <s v="85 days"/>
    <x v="32"/>
    <s v="Lung, BAL"/>
    <x v="29"/>
    <x v="1"/>
    <s v="Wistar"/>
    <x v="1"/>
    <n v="50"/>
    <n v="100"/>
    <m/>
    <m/>
    <s v="mg/m3"/>
    <s v="N"/>
    <x v="1"/>
    <s v="N"/>
    <s v="N"/>
    <s v="Divide NOAEL or BMDL by 3;Units conversion needed;"/>
    <s v="NA"/>
    <n v="16666.666666666668"/>
    <m/>
    <m/>
    <s v="band B"/>
    <m/>
    <x v="0"/>
    <x v="2"/>
    <m/>
    <m/>
    <x v="0"/>
  </r>
  <r>
    <n v="576"/>
    <x v="1"/>
    <s v="NOAELs, LOAELs from nanoMeOx searches - AAT 120123"/>
    <n v="16"/>
    <m/>
    <s v="Pauluhn_2009a"/>
    <m/>
    <s v="Iron"/>
    <s v="Fe3O4"/>
    <x v="0"/>
    <s v="197 days"/>
    <x v="32"/>
    <s v="Lung, BAL"/>
    <x v="29"/>
    <x v="1"/>
    <s v="Wistar"/>
    <x v="1"/>
    <n v="50"/>
    <n v="100"/>
    <m/>
    <m/>
    <s v="mg/m3"/>
    <s v="N"/>
    <x v="0"/>
    <s v="N"/>
    <s v="N"/>
    <s v="Units conversion needed;"/>
    <s v="NA"/>
    <n v="50000"/>
    <m/>
    <m/>
    <s v="band A"/>
    <m/>
    <x v="6"/>
    <x v="2"/>
    <m/>
    <m/>
    <x v="0"/>
  </r>
  <r>
    <n v="577"/>
    <x v="0"/>
    <s v="Gosens 2014 OEB determination.xlsx"/>
    <n v="1"/>
    <m/>
    <s v="Gosens 2014"/>
    <m/>
    <s v="Cerium"/>
    <s v="NM-211"/>
    <x v="1"/>
    <s v="28 days"/>
    <x v="14"/>
    <s v="Lung"/>
    <x v="0"/>
    <x v="1"/>
    <s v="Wistar"/>
    <x v="1"/>
    <s v="na"/>
    <n v="1.2"/>
    <m/>
    <n v="0.73014155092299637"/>
    <s v="mg/m3"/>
    <s v="N"/>
    <x v="1"/>
    <s v="Y"/>
    <s v="N"/>
    <s v="Divide NOAEL or BMDL by 3;Divide LOAEL by 10;Units conversion needed;"/>
    <n v="243.38051697433212"/>
    <s v="na"/>
    <n v="40"/>
    <s v="band D"/>
    <s v="na"/>
    <s v="band D"/>
    <x v="3"/>
    <x v="2"/>
    <s v="Y"/>
    <m/>
    <x v="0"/>
  </r>
  <r>
    <n v="578"/>
    <x v="0"/>
    <s v="Gosens 2014 OEB determination.xlsx"/>
    <n v="2"/>
    <m/>
    <s v="Gosens 2014"/>
    <m/>
    <s v="Cerium"/>
    <s v="NM-211"/>
    <x v="1"/>
    <s v="28 days"/>
    <x v="14"/>
    <s v="Lung"/>
    <x v="0"/>
    <x v="1"/>
    <s v="Wistar"/>
    <x v="0"/>
    <s v="na"/>
    <n v="1.2"/>
    <m/>
    <n v="0.19944756501927841"/>
    <s v="mg/m3"/>
    <s v="N"/>
    <x v="1"/>
    <s v="Y"/>
    <s v="N"/>
    <s v="Divide NOAEL or BMDL by 3;Divide LOAEL by 10;Units conversion needed;"/>
    <n v="66.482521673092805"/>
    <s v="na"/>
    <n v="40"/>
    <s v="band D"/>
    <s v="na"/>
    <s v="band D"/>
    <x v="3"/>
    <x v="2"/>
    <s v="Y"/>
    <m/>
    <x v="0"/>
  </r>
  <r>
    <n v="579"/>
    <x v="0"/>
    <s v="Gosens 2014 OEB determination.xlsx"/>
    <n v="3"/>
    <m/>
    <s v="Gosens 2014"/>
    <m/>
    <s v="Cerium"/>
    <s v="NM-212"/>
    <x v="1"/>
    <s v="28 days"/>
    <x v="14"/>
    <s v="Lung"/>
    <x v="0"/>
    <x v="1"/>
    <s v="Wistar"/>
    <x v="1"/>
    <s v="na"/>
    <n v="2.5"/>
    <m/>
    <n v="2.4232615171682084"/>
    <s v="mg/m3"/>
    <s v="N"/>
    <x v="1"/>
    <s v="Y"/>
    <s v="N"/>
    <s v="Divide NOAEL or BMDL by 3;Divide LOAEL by 10;Units conversion needed;"/>
    <n v="807.75383905606941"/>
    <s v="na"/>
    <n v="83.333333333333329"/>
    <s v="band C"/>
    <s v="na"/>
    <s v="band D"/>
    <x v="3"/>
    <x v="2"/>
    <s v="Y"/>
    <m/>
    <x v="0"/>
  </r>
  <r>
    <n v="580"/>
    <x v="0"/>
    <s v="Gosens 2014 OEB determination.xlsx"/>
    <n v="4"/>
    <m/>
    <s v="Gosens 2014"/>
    <m/>
    <s v="Cerium"/>
    <s v="NM-212"/>
    <x v="1"/>
    <s v="28 days"/>
    <x v="14"/>
    <s v="Lung"/>
    <x v="0"/>
    <x v="1"/>
    <s v="Wistar"/>
    <x v="0"/>
    <s v="na"/>
    <n v="2.5"/>
    <m/>
    <n v="0.394873571506833"/>
    <s v="mg/m3"/>
    <s v="N"/>
    <x v="1"/>
    <s v="Y"/>
    <s v="N"/>
    <s v="Divide NOAEL or BMDL by 3;Divide LOAEL by 10;Units conversion needed;"/>
    <n v="131.624523835611"/>
    <s v="na"/>
    <n v="83.333333333333329"/>
    <s v="band D"/>
    <s v="na"/>
    <s v="band D"/>
    <x v="3"/>
    <x v="2"/>
    <s v="Y"/>
    <m/>
    <x v="0"/>
  </r>
  <r>
    <n v="581"/>
    <x v="0"/>
    <s v="Gosens 2014 OEB determination.xlsx"/>
    <n v="5"/>
    <m/>
    <s v="Gosens 2014"/>
    <m/>
    <s v="Cerium"/>
    <s v="NM-213"/>
    <x v="0"/>
    <s v="28 days"/>
    <x v="14"/>
    <s v="Lung"/>
    <x v="0"/>
    <x v="1"/>
    <s v="Wistar"/>
    <x v="1"/>
    <s v="na"/>
    <n v="5.9"/>
    <m/>
    <n v="3.208090330633893"/>
    <s v="mg/m3"/>
    <s v="N"/>
    <x v="1"/>
    <s v="Y"/>
    <s v="N"/>
    <s v="Divide NOAEL or BMDL by 3;Divide LOAEL by 10;Units conversion needed;"/>
    <n v="1069.3634435446311"/>
    <s v="na"/>
    <n v="196.66666666666669"/>
    <s v="band C"/>
    <s v="na"/>
    <s v="band D"/>
    <x v="3"/>
    <x v="2"/>
    <s v="Y"/>
    <m/>
    <x v="0"/>
  </r>
  <r>
    <n v="582"/>
    <x v="0"/>
    <s v="Gosens 2014 OEB determination.xlsx"/>
    <n v="6"/>
    <m/>
    <s v="Gosens 2014"/>
    <m/>
    <s v="Cerium"/>
    <s v="NM-213"/>
    <x v="0"/>
    <s v="28 days"/>
    <x v="14"/>
    <s v="Lung"/>
    <x v="0"/>
    <x v="1"/>
    <s v="Wistar"/>
    <x v="0"/>
    <s v="na"/>
    <n v="5.7"/>
    <m/>
    <n v="2.9424320160193158"/>
    <s v="mg/m3"/>
    <s v="N"/>
    <x v="1"/>
    <s v="Y"/>
    <s v="N"/>
    <s v="Divide NOAEL or BMDL by 3;Divide LOAEL by 10;Units conversion needed;"/>
    <n v="980.81067200643861"/>
    <s v="na"/>
    <n v="190.00000000000003"/>
    <s v="band C"/>
    <s v="na"/>
    <s v="band D"/>
    <x v="3"/>
    <x v="2"/>
    <s v="Y"/>
    <m/>
    <x v="0"/>
  </r>
  <r>
    <n v="584"/>
    <x v="1"/>
    <s v="oecd_bands_v1"/>
    <n v="200008"/>
    <m/>
    <s v="CeO2 Dossier (NM-213) 0"/>
    <m/>
    <s v="Cerium"/>
    <s v="NM-213"/>
    <x v="0"/>
    <s v="28 days"/>
    <x v="14"/>
    <s v="Lung"/>
    <x v="13"/>
    <x v="1"/>
    <s v="Wistar (Clr:WI(WU))"/>
    <x v="0"/>
    <m/>
    <n v="5.9"/>
    <m/>
    <m/>
    <s v="mg/m3"/>
    <s v="N"/>
    <x v="1"/>
    <m/>
    <m/>
    <m/>
    <m/>
    <m/>
    <n v="590"/>
    <m/>
    <m/>
    <m/>
    <x v="1"/>
    <x v="0"/>
    <s v="Y"/>
    <m/>
    <x v="0"/>
  </r>
  <r>
    <n v="585"/>
    <x v="1"/>
    <s v="oecd_bands_v1"/>
    <n v="200009"/>
    <m/>
    <s v="CeO2 Dossier (NM-211) 0"/>
    <m/>
    <s v="Cerium"/>
    <s v="NM-211 (Ceria Dry)"/>
    <x v="1"/>
    <s v="90 days"/>
    <x v="11"/>
    <s v="Lung"/>
    <x v="13"/>
    <x v="1"/>
    <s v="Wistar (Clr:WI(WU))"/>
    <x v="0"/>
    <m/>
    <n v="1.2"/>
    <m/>
    <m/>
    <s v="mg/m3"/>
    <s v="N"/>
    <x v="0"/>
    <m/>
    <m/>
    <m/>
    <m/>
    <m/>
    <n v="120"/>
    <m/>
    <m/>
    <m/>
    <x v="3"/>
    <x v="0"/>
    <s v="Y"/>
    <m/>
    <x v="0"/>
  </r>
  <r>
    <n v="586"/>
    <x v="1"/>
    <s v="oecd_bands_v1"/>
    <n v="200010"/>
    <m/>
    <s v="CeO2 Dossier (NM-212) 0"/>
    <m/>
    <s v="Cerium"/>
    <s v="NM-212(Nanograin Ceria)"/>
    <x v="1"/>
    <s v="90 days"/>
    <x v="11"/>
    <s v="Lung"/>
    <x v="13"/>
    <x v="1"/>
    <s v="Wistar (Clr:WI(WU))"/>
    <x v="0"/>
    <m/>
    <n v="2.5"/>
    <m/>
    <m/>
    <s v="mg/m3"/>
    <s v="N"/>
    <x v="0"/>
    <m/>
    <m/>
    <m/>
    <m/>
    <m/>
    <n v="250"/>
    <m/>
    <m/>
    <m/>
    <x v="3"/>
    <x v="0"/>
    <s v="Y"/>
    <m/>
    <x v="0"/>
  </r>
  <r>
    <n v="587"/>
    <x v="0"/>
    <s v="oecd_bands_v1"/>
    <n v="200011"/>
    <m/>
    <s v="Cassee, F.R. et al. 2012"/>
    <m/>
    <s v="Cerium"/>
    <s v="CeO2 in aliphatic hydrocarbons (Envirox)"/>
    <x v="1"/>
    <s v="90 days"/>
    <x v="11"/>
    <s v="Lung"/>
    <x v="13"/>
    <x v="0"/>
    <s v="ApoE(-/-) (B6.129P2-Apoetm1Unc N11, Taconic,Denmark)"/>
    <x v="0"/>
    <n v="1.7"/>
    <m/>
    <m/>
    <m/>
    <s v="mg/m3"/>
    <s v="N"/>
    <x v="0"/>
    <m/>
    <m/>
    <m/>
    <m/>
    <n v="566.66666666666663"/>
    <m/>
    <m/>
    <m/>
    <m/>
    <x v="1"/>
    <x v="0"/>
    <s v="Y"/>
    <m/>
    <x v="0"/>
  </r>
  <r>
    <n v="588"/>
    <x v="1"/>
    <s v="oecd_bands_v1"/>
    <n v="200018"/>
    <s v="https://doi.org/10.1016/0278-6915(91)90205-L"/>
    <s v="Reuzel, P.G. et al. 1991"/>
    <m/>
    <s v="Silica"/>
    <s v="NM-201_Sipernat 22S"/>
    <x v="1"/>
    <s v="28 days"/>
    <x v="14"/>
    <s v="Lung"/>
    <x v="13"/>
    <x v="1"/>
    <s v="Wistar (Cpb:WU Wistar rand.)"/>
    <x v="0"/>
    <m/>
    <m/>
    <m/>
    <m/>
    <m/>
    <s v="N"/>
    <x v="1"/>
    <m/>
    <m/>
    <m/>
    <m/>
    <m/>
    <m/>
    <m/>
    <m/>
    <m/>
    <x v="1"/>
    <x v="0"/>
    <s v="Y"/>
    <m/>
    <x v="0"/>
  </r>
  <r>
    <n v="589"/>
    <x v="1"/>
    <s v="oecd_bands_v1"/>
    <n v="200019"/>
    <s v="https://doi.org/10.1016/0278-6915(91)90205-L"/>
    <s v="Reuzel, P.G. et al. 1991"/>
    <m/>
    <s v="Silica"/>
    <s v="SiO2 (Aerosil R 974)"/>
    <x v="1"/>
    <s v="90 days"/>
    <x v="11"/>
    <s v="Lung"/>
    <x v="13"/>
    <x v="1"/>
    <s v="Wistar (Cpb:WU Wistar rand.)"/>
    <x v="0"/>
    <m/>
    <m/>
    <m/>
    <m/>
    <m/>
    <s v="N"/>
    <x v="0"/>
    <m/>
    <m/>
    <m/>
    <m/>
    <m/>
    <m/>
    <m/>
    <m/>
    <m/>
    <x v="1"/>
    <x v="0"/>
    <s v="Y"/>
    <m/>
    <x v="0"/>
  </r>
  <r>
    <n v="590"/>
    <x v="1"/>
    <s v="oecd_bands_v1"/>
    <n v="200020"/>
    <s v="https://doi.org/10.1016/0278-6915(91)90205-L"/>
    <s v="Reuzel, P.G. et al. 1991"/>
    <m/>
    <s v="Silica"/>
    <s v="NM-203_Aerosil 200"/>
    <x v="1"/>
    <s v="28 days"/>
    <x v="14"/>
    <s v="Lung"/>
    <x v="13"/>
    <x v="1"/>
    <s v="Wistar (Cpb:WU Wistar rand.)"/>
    <x v="0"/>
    <m/>
    <m/>
    <m/>
    <m/>
    <m/>
    <s v="N"/>
    <x v="1"/>
    <m/>
    <m/>
    <m/>
    <m/>
    <m/>
    <m/>
    <m/>
    <m/>
    <m/>
    <x v="1"/>
    <x v="0"/>
    <s v="Y"/>
    <m/>
    <x v="0"/>
  </r>
  <r>
    <n v="591"/>
    <x v="1"/>
    <s v="oecd_bands_v1"/>
    <n v="200043"/>
    <m/>
    <s v="Sung, J.H. et al. 2009"/>
    <s v="Y"/>
    <s v="Silver"/>
    <s v="Nanosized silver"/>
    <x v="1"/>
    <s v="90 days"/>
    <x v="11"/>
    <s v="Lung"/>
    <x v="13"/>
    <x v="1"/>
    <s v="Sprague-Dawley (Crl:SD)"/>
    <x v="0"/>
    <m/>
    <m/>
    <m/>
    <m/>
    <m/>
    <s v="N"/>
    <x v="0"/>
    <m/>
    <m/>
    <m/>
    <m/>
    <m/>
    <m/>
    <m/>
    <m/>
    <m/>
    <x v="3"/>
    <x v="0"/>
    <m/>
    <m/>
    <x v="0"/>
  </r>
  <r>
    <n v="592"/>
    <x v="0"/>
    <s v="oecd_bands_v1"/>
    <n v="200044"/>
    <m/>
    <s v="Ji, H.J. et al. 2007"/>
    <m/>
    <s v="Silver"/>
    <s v="Nanosized silver"/>
    <x v="1"/>
    <s v="90 days"/>
    <x v="11"/>
    <s v="Lung"/>
    <x v="13"/>
    <x v="1"/>
    <s v="Sprague-Dawley"/>
    <x v="0"/>
    <n v="3.48E-3"/>
    <m/>
    <m/>
    <m/>
    <s v="mg/m3"/>
    <s v="N"/>
    <x v="0"/>
    <m/>
    <m/>
    <m/>
    <m/>
    <n v="1.1599999999999999"/>
    <m/>
    <m/>
    <m/>
    <m/>
    <x v="4"/>
    <x v="0"/>
    <s v="Y"/>
    <m/>
    <x v="0"/>
  </r>
  <r>
    <n v="593"/>
    <x v="0"/>
    <s v="oecd_bands_v1"/>
    <n v="200058"/>
    <m/>
    <s v="Sung, J.H. et al. 2011"/>
    <s v="Y"/>
    <s v="Gold"/>
    <s v="Nanosized gold"/>
    <x v="1"/>
    <s v="90 days"/>
    <x v="11"/>
    <s v="Lung"/>
    <x v="13"/>
    <x v="1"/>
    <s v="Sprague-Dawley (Crl:SD)"/>
    <x v="0"/>
    <n v="3.8000000000000002E-4"/>
    <m/>
    <m/>
    <m/>
    <s v="mg/m3"/>
    <s v="N"/>
    <x v="0"/>
    <m/>
    <m/>
    <m/>
    <m/>
    <n v="0.38"/>
    <m/>
    <m/>
    <m/>
    <m/>
    <x v="4"/>
    <x v="0"/>
    <s v="Y"/>
    <m/>
    <x v="0"/>
  </r>
  <r>
    <n v="594"/>
    <x v="1"/>
    <s v="oecd_bands_v1"/>
    <n v="200072"/>
    <m/>
    <s v="MWCNT dossier 0"/>
    <m/>
    <s v="CNT"/>
    <s v="MWCNT-7"/>
    <x v="1"/>
    <s v="12 weeks"/>
    <x v="12"/>
    <s v="Lung"/>
    <x v="13"/>
    <x v="1"/>
    <s v="Fischer 344"/>
    <x v="0"/>
    <m/>
    <n v="0.2"/>
    <m/>
    <m/>
    <s v="mg/m3"/>
    <s v="N"/>
    <x v="3"/>
    <m/>
    <m/>
    <m/>
    <m/>
    <m/>
    <n v="20"/>
    <m/>
    <m/>
    <m/>
    <x v="4"/>
    <x v="0"/>
    <s v="Y"/>
    <m/>
    <x v="0"/>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9">
  <r>
    <n v="1"/>
    <x v="0"/>
    <s v="PoDs for Inh Studies from 2017 paper"/>
    <m/>
    <m/>
    <x v="0"/>
    <s v="Y"/>
    <s v="Titanium dioxide"/>
    <s v="TiO2 Fine"/>
    <s v="Micro"/>
    <s v="13 weeks"/>
    <s v="13 weeks"/>
    <s v="Lung"/>
    <x v="0"/>
    <s v="Mouse"/>
    <s v="B3C3F1/CrlBR"/>
    <s v="F"/>
    <n v="10"/>
    <n v="50"/>
    <s v="not modeled"/>
    <s v="not modeled"/>
    <s v="mg/m3"/>
    <s v="N"/>
    <s v="N"/>
    <s v="N"/>
    <s v="N"/>
    <s v="Units conversion needed"/>
    <m/>
    <n v="10000"/>
    <m/>
    <m/>
    <s v="band B"/>
    <m/>
    <s v="B"/>
    <s v=""/>
    <s v="Y"/>
    <m/>
    <x v="0"/>
    <m/>
    <m/>
    <m/>
  </r>
  <r>
    <n v="2"/>
    <x v="0"/>
    <s v="PoDs for Inh Studies from 2017 paper"/>
    <m/>
    <m/>
    <x v="0"/>
    <s v="Y"/>
    <s v="Titanium dioxide"/>
    <s v="TiO2 Fine"/>
    <s v="Micro"/>
    <s v="13 weeks"/>
    <s v="13 weeks"/>
    <s v="Lung"/>
    <x v="0"/>
    <s v="Rat"/>
    <s v="F344"/>
    <s v="F"/>
    <s v="na"/>
    <n v="10"/>
    <n v="10.976851851206535"/>
    <n v="10.43258377363712"/>
    <s v="mg/m3"/>
    <s v="N"/>
    <s v="N"/>
    <s v="N"/>
    <s v="N"/>
    <s v="Units conversion needed"/>
    <n v="10432.58377363712"/>
    <m/>
    <m/>
    <s v="band B"/>
    <m/>
    <m/>
    <s v="B"/>
    <s v=""/>
    <s v="Y"/>
    <m/>
    <x v="0"/>
    <m/>
    <m/>
    <m/>
  </r>
  <r>
    <n v="3"/>
    <x v="1"/>
    <s v="PoDs for Inh Studies from 2017 paper"/>
    <m/>
    <m/>
    <x v="0"/>
    <s v="Y"/>
    <s v="Titanium dioxide"/>
    <s v="TiO2 Fine"/>
    <s v="Micro"/>
    <s v="13 weeks"/>
    <s v="13 weeks"/>
    <s v="Lung"/>
    <x v="0"/>
    <s v="Hamster"/>
    <s v="Syrian"/>
    <s v="F"/>
    <n v="10"/>
    <n v="50"/>
    <s v="not modeled"/>
    <s v="not modeled"/>
    <s v="mg/m3"/>
    <s v="N"/>
    <s v="N"/>
    <s v="N"/>
    <s v="N"/>
    <s v="Units conversion needed"/>
    <m/>
    <n v="10000"/>
    <m/>
    <m/>
    <s v="band B"/>
    <m/>
    <s v="B"/>
    <s v=""/>
    <m/>
    <m/>
    <x v="0"/>
    <m/>
    <m/>
    <m/>
  </r>
  <r>
    <n v="4"/>
    <x v="0"/>
    <s v="PoDs for Inh Studies from 2017 paper"/>
    <m/>
    <m/>
    <x v="1"/>
    <s v="Y"/>
    <s v="Titanium dioxide"/>
    <s v="TiO2 Ultrafine"/>
    <s v="Nano"/>
    <s v="13 weeks"/>
    <s v="13 weeks"/>
    <s v="Lung"/>
    <x v="0"/>
    <s v="Mouse"/>
    <s v="B3C3F1/CrlBR"/>
    <s v="F"/>
    <n v="2"/>
    <n v="10"/>
    <s v="not modeled"/>
    <s v="not modeled"/>
    <s v="mg/m3"/>
    <s v="N"/>
    <s v="N"/>
    <s v="N"/>
    <s v="N"/>
    <s v="Units conversion needed"/>
    <m/>
    <n v="2000"/>
    <m/>
    <m/>
    <s v="band C"/>
    <m/>
    <s v="C"/>
    <s v=""/>
    <s v="Y"/>
    <m/>
    <x v="0"/>
    <m/>
    <m/>
    <m/>
  </r>
  <r>
    <n v="5"/>
    <x v="0"/>
    <s v="PoDs for Inh Studies from 2017 paper"/>
    <m/>
    <m/>
    <x v="1"/>
    <s v="Y"/>
    <s v="Titanium dioxide"/>
    <s v="TiO2 Ultrafine"/>
    <s v="Nano"/>
    <s v="13 weeks"/>
    <s v="13 weeks"/>
    <s v="Lung"/>
    <x v="0"/>
    <s v="Rat"/>
    <s v="F344"/>
    <s v="F"/>
    <n v="0.5"/>
    <n v="2"/>
    <n v="1.6488349515820884"/>
    <n v="1.3680873787451382"/>
    <s v="mg/m3"/>
    <s v="N"/>
    <s v="N"/>
    <s v="N"/>
    <s v="N"/>
    <s v="Units conversion needed"/>
    <n v="1368.0873787451383"/>
    <n v="500"/>
    <m/>
    <s v="band C"/>
    <s v="band C"/>
    <m/>
    <s v="C"/>
    <s v=""/>
    <s v="Y"/>
    <m/>
    <x v="0"/>
    <m/>
    <m/>
    <m/>
  </r>
  <r>
    <n v="6"/>
    <x v="1"/>
    <s v="PoDs for Inh Studies from 2017 paper"/>
    <m/>
    <m/>
    <x v="1"/>
    <s v="Y"/>
    <s v="Titanium dioxide"/>
    <s v="TiO2 Ultrafine"/>
    <s v="Nano"/>
    <s v="13 weeks"/>
    <s v="13 weeks"/>
    <s v="Lung"/>
    <x v="0"/>
    <s v="Hamster"/>
    <s v="Syrian"/>
    <s v="F"/>
    <n v="10"/>
    <s v="na"/>
    <s v="not modeled"/>
    <s v="not modeled"/>
    <s v="mg/m3"/>
    <s v="N"/>
    <s v="N"/>
    <s v="N"/>
    <s v="N"/>
    <s v="Units conversion needed"/>
    <m/>
    <n v="10000"/>
    <m/>
    <m/>
    <s v="band B"/>
    <m/>
    <s v="B"/>
    <s v=""/>
    <m/>
    <m/>
    <x v="0"/>
    <m/>
    <m/>
    <m/>
  </r>
  <r>
    <n v="7"/>
    <x v="1"/>
    <s v="PoDs for Inh Studies from 2017 paper"/>
    <m/>
    <m/>
    <x v="2"/>
    <s v="Y"/>
    <s v="Silica"/>
    <s v="Silica Crystalline"/>
    <s v="Micro"/>
    <s v="5 days"/>
    <s v="5 days"/>
    <s v="Lung"/>
    <x v="0"/>
    <s v="Rat"/>
    <s v="F344"/>
    <s v="M"/>
    <s v="na"/>
    <n v="15"/>
    <s v="not modeled"/>
    <s v="not modeled"/>
    <s v="mg/m3"/>
    <s v="Y"/>
    <s v="Y"/>
    <s v="Y"/>
    <s v="N"/>
    <s v="Duration is too short"/>
    <m/>
    <m/>
    <m/>
    <m/>
    <m/>
    <m/>
    <m/>
    <s v="Y"/>
    <m/>
    <m/>
    <x v="0"/>
    <m/>
    <m/>
    <m/>
  </r>
  <r>
    <n v="8"/>
    <x v="1"/>
    <s v="PoDs for Inh Studies from 2017 paper"/>
    <m/>
    <m/>
    <x v="2"/>
    <s v="Y"/>
    <s v="Silica"/>
    <s v="Silica Crystalline"/>
    <s v="Micro"/>
    <s v="10 days"/>
    <s v="10 days"/>
    <s v="Lung"/>
    <x v="0"/>
    <s v="Rat"/>
    <s v="F344"/>
    <s v="M"/>
    <s v="na"/>
    <n v="15"/>
    <s v="not modeled"/>
    <s v="not modeled"/>
    <s v="mg/m3"/>
    <s v="Y"/>
    <s v="Y"/>
    <s v="Y"/>
    <s v="N"/>
    <s v="Duration is too short"/>
    <m/>
    <m/>
    <m/>
    <m/>
    <m/>
    <m/>
    <m/>
    <s v="Y"/>
    <m/>
    <m/>
    <x v="0"/>
    <m/>
    <m/>
    <m/>
  </r>
  <r>
    <n v="9"/>
    <x v="1"/>
    <s v="PoDs for Inh Studies from 2017 paper"/>
    <m/>
    <m/>
    <x v="2"/>
    <s v="Y"/>
    <s v="Silica"/>
    <s v="Silica Crystalline"/>
    <s v="Micro"/>
    <s v="16 days"/>
    <s v="16 days"/>
    <s v="Lung"/>
    <x v="0"/>
    <s v="Rat"/>
    <s v="F344"/>
    <s v="M"/>
    <s v="na"/>
    <n v="15"/>
    <s v="not modeled"/>
    <s v="not modeled"/>
    <s v="mg/m3"/>
    <s v="Y"/>
    <s v="Y"/>
    <s v="Y"/>
    <s v="N"/>
    <s v="Duration is too short"/>
    <m/>
    <m/>
    <m/>
    <m/>
    <m/>
    <m/>
    <m/>
    <s v="Y"/>
    <m/>
    <m/>
    <x v="0"/>
    <m/>
    <m/>
    <m/>
  </r>
  <r>
    <n v="10"/>
    <x v="1"/>
    <s v="PoDs for Inh Studies from 2017 paper"/>
    <m/>
    <m/>
    <x v="2"/>
    <s v="Y"/>
    <s v="Silica"/>
    <s v="Silica Crystalline"/>
    <s v="Micro"/>
    <s v="20 days"/>
    <s v="20 days"/>
    <s v="Lung"/>
    <x v="0"/>
    <s v="Rat"/>
    <s v="F344"/>
    <s v="M"/>
    <s v="na"/>
    <n v="15"/>
    <s v="not modeled"/>
    <s v="not modeled"/>
    <s v="mg/m3"/>
    <s v="Y"/>
    <s v="Y"/>
    <s v="Y"/>
    <s v="N"/>
    <s v="Duration is too short"/>
    <m/>
    <m/>
    <m/>
    <m/>
    <m/>
    <m/>
    <m/>
    <s v="Y"/>
    <m/>
    <m/>
    <x v="0"/>
    <m/>
    <m/>
    <m/>
  </r>
  <r>
    <n v="11"/>
    <x v="0"/>
    <s v="PoDs for Inh Studies from 2017 paper"/>
    <m/>
    <m/>
    <x v="2"/>
    <s v="Y"/>
    <s v="Silica"/>
    <s v="Silica Crystalline"/>
    <s v="Micro"/>
    <s v="30 days"/>
    <s v="30 days"/>
    <s v="Lung"/>
    <x v="0"/>
    <s v="Rat"/>
    <s v="F344"/>
    <s v="M"/>
    <s v="na"/>
    <n v="15"/>
    <s v="not modeled"/>
    <s v="not modeled"/>
    <s v="mg/m3"/>
    <s v="N"/>
    <s v="Y"/>
    <s v="Y"/>
    <s v="N"/>
    <s v="Divide LOAEL by 10; Divide NOAEL or BMDL by 3; Units conversion needed"/>
    <m/>
    <m/>
    <n v="500"/>
    <m/>
    <m/>
    <s v="band C"/>
    <s v="C"/>
    <s v=""/>
    <s v="Y"/>
    <m/>
    <x v="0"/>
    <m/>
    <m/>
    <m/>
  </r>
  <r>
    <n v="12"/>
    <x v="1"/>
    <s v="PoDs for Inh Studies from 2017 paper"/>
    <m/>
    <m/>
    <x v="2"/>
    <s v="Y"/>
    <s v="Silica"/>
    <s v="Silica Crystalline"/>
    <s v="Micro"/>
    <s v="41 days"/>
    <s v="41 days"/>
    <s v="Lung"/>
    <x v="0"/>
    <s v="Rat"/>
    <s v="F344"/>
    <s v="M"/>
    <s v="na"/>
    <n v="15"/>
    <s v="not modeled"/>
    <s v="not modeled"/>
    <s v="mg/m3"/>
    <s v="N"/>
    <s v="Y"/>
    <s v="Y"/>
    <s v="N"/>
    <s v="Divide LOAEL by 10; Divide NOAEL or BMDL by 3; Units conversion needed"/>
    <m/>
    <m/>
    <n v="500"/>
    <m/>
    <m/>
    <s v="band C"/>
    <s v="C"/>
    <s v=""/>
    <m/>
    <m/>
    <x v="0"/>
    <m/>
    <m/>
    <m/>
  </r>
  <r>
    <n v="13"/>
    <x v="1"/>
    <s v="PoDs for Inh Studies from 2017 paper"/>
    <m/>
    <m/>
    <x v="2"/>
    <s v="Y"/>
    <s v="Silica"/>
    <s v="Silica Crystalline"/>
    <s v="Micro"/>
    <s v="79 days"/>
    <s v="79 days"/>
    <s v="Lung"/>
    <x v="0"/>
    <s v="Rat"/>
    <s v="F344"/>
    <s v="M"/>
    <s v="na"/>
    <n v="15"/>
    <s v="not modeled"/>
    <s v="not modeled"/>
    <s v="mg/m3"/>
    <s v="N"/>
    <s v="Y"/>
    <s v="Y"/>
    <s v="N"/>
    <s v="Divide LOAEL by 10; Divide NOAEL or BMDL by 3; Units conversion needed"/>
    <m/>
    <m/>
    <n v="500"/>
    <m/>
    <m/>
    <s v="band C"/>
    <s v="C"/>
    <s v=""/>
    <m/>
    <m/>
    <x v="0"/>
    <m/>
    <m/>
    <m/>
  </r>
  <r>
    <n v="14"/>
    <x v="1"/>
    <s v="PoDs for Inh Studies from 2017 paper"/>
    <m/>
    <m/>
    <x v="2"/>
    <s v="Y"/>
    <s v="Silica"/>
    <s v="Silica Crystalline"/>
    <s v="Micro"/>
    <s v="116 days"/>
    <s v="116 days"/>
    <s v="Lung"/>
    <x v="0"/>
    <s v="Rat"/>
    <s v="F344"/>
    <s v="M"/>
    <s v="na"/>
    <n v="15"/>
    <s v="not modeled"/>
    <s v="not modeled"/>
    <s v="mg/m3"/>
    <s v="N"/>
    <s v="N"/>
    <s v="Y"/>
    <s v="N"/>
    <s v="Divide LOAEL by 10; Units conversion needed"/>
    <m/>
    <m/>
    <n v="1500"/>
    <m/>
    <m/>
    <s v="band C"/>
    <s v="C"/>
    <s v=""/>
    <m/>
    <m/>
    <x v="0"/>
    <m/>
    <m/>
    <m/>
  </r>
  <r>
    <n v="15"/>
    <x v="1"/>
    <s v="PoDs for Inh Studies from 2017 paper"/>
    <m/>
    <m/>
    <x v="3"/>
    <s v="Y"/>
    <s v="Silica"/>
    <s v="Silica Crystalline"/>
    <s v="Micro"/>
    <s v="20 days"/>
    <s v="20 days"/>
    <s v="Lung"/>
    <x v="0"/>
    <s v="Rat"/>
    <s v="F344"/>
    <s v="M"/>
    <s v="na"/>
    <n v="15"/>
    <s v="not modeled"/>
    <s v="not modeled"/>
    <s v="mg/m3"/>
    <s v="Y"/>
    <s v="Y"/>
    <s v="Y"/>
    <s v="N"/>
    <s v="Duration is too short"/>
    <m/>
    <m/>
    <m/>
    <m/>
    <m/>
    <m/>
    <m/>
    <s v="Y"/>
    <m/>
    <m/>
    <x v="0"/>
    <m/>
    <m/>
    <m/>
  </r>
  <r>
    <n v="16"/>
    <x v="0"/>
    <s v="PoDs for Inh Studies from 2017 paper"/>
    <m/>
    <m/>
    <x v="3"/>
    <s v="Y"/>
    <s v="Silica"/>
    <s v="Silica Crystalline"/>
    <s v="Micro"/>
    <s v="40 days"/>
    <s v="40 days"/>
    <s v="Lung"/>
    <x v="0"/>
    <s v="Rat"/>
    <s v="F344"/>
    <s v="M"/>
    <s v="na"/>
    <n v="15"/>
    <s v="not modeled"/>
    <s v="not modeled"/>
    <s v="mg/m3"/>
    <s v="N"/>
    <s v="Y"/>
    <s v="Y"/>
    <s v="N"/>
    <s v="Divide LOAEL by 10; Divide NOAEL or BMDL by 3; Units conversion needed"/>
    <m/>
    <m/>
    <n v="500"/>
    <m/>
    <m/>
    <s v="band C"/>
    <s v="C"/>
    <s v=""/>
    <s v="Y"/>
    <m/>
    <x v="0"/>
    <m/>
    <m/>
    <m/>
  </r>
  <r>
    <n v="17"/>
    <x v="1"/>
    <s v="PoDs for Inh Studies from 2017 paper"/>
    <m/>
    <m/>
    <x v="3"/>
    <s v="Y"/>
    <s v="Silica"/>
    <s v="Silica Crystalline"/>
    <s v="Micro"/>
    <s v="60 days"/>
    <s v="60 days"/>
    <s v="Lung"/>
    <x v="0"/>
    <s v="Rat"/>
    <s v="F344"/>
    <s v="M"/>
    <s v="a"/>
    <n v="15"/>
    <s v="not modeled"/>
    <s v="not modeled"/>
    <s v="mg/m3"/>
    <s v="N"/>
    <s v="Y"/>
    <s v="Y"/>
    <s v="N"/>
    <s v="Divide LOAEL by 10; Divide NOAEL or BMDL by 3; Units conversion needed"/>
    <m/>
    <m/>
    <n v="500"/>
    <m/>
    <m/>
    <s v="band C"/>
    <s v="C"/>
    <s v=""/>
    <m/>
    <m/>
    <x v="0"/>
    <m/>
    <m/>
    <m/>
  </r>
  <r>
    <n v="18"/>
    <x v="1"/>
    <s v="NanoSilver PoDs"/>
    <m/>
    <m/>
    <x v="4"/>
    <m/>
    <s v="Silver"/>
    <s v="Silver nanoparticles"/>
    <s v="Nano"/>
    <s v="90d"/>
    <s v="90 days"/>
    <s v="Liver"/>
    <x v="1"/>
    <s v="Rat"/>
    <s v="Sprague-Dawley"/>
    <s v="M"/>
    <n v="133"/>
    <n v="515"/>
    <n v="155.80000000000001"/>
    <n v="92.5"/>
    <s v="ug/m3"/>
    <m/>
    <s v="N"/>
    <s v="N"/>
    <s v="Y"/>
    <s v="No adjustments needed"/>
    <n v="92.5"/>
    <n v="133"/>
    <s v="na"/>
    <s v="band D"/>
    <s v="band D"/>
    <s v="na"/>
    <s v="D"/>
    <s v=""/>
    <m/>
    <m/>
    <x v="1"/>
    <m/>
    <m/>
    <m/>
  </r>
  <r>
    <n v="19"/>
    <x v="1"/>
    <s v="NanoSilver PoDs"/>
    <m/>
    <m/>
    <x v="4"/>
    <m/>
    <s v="Silver"/>
    <s v="Silver nanoparticles"/>
    <s v="Nano"/>
    <s v="90d"/>
    <s v="90 days"/>
    <s v="Liver"/>
    <x v="1"/>
    <s v="Rat"/>
    <s v="Sprague-Dawley"/>
    <s v="F"/>
    <n v="133"/>
    <n v="515"/>
    <n v="78.2"/>
    <n v="50.5"/>
    <s v="ug/m3"/>
    <m/>
    <s v="N"/>
    <s v="N"/>
    <s v="Y"/>
    <s v="No adjustments needed"/>
    <n v="50.5"/>
    <n v="133"/>
    <s v="na"/>
    <s v="band D"/>
    <s v="band D"/>
    <s v="na"/>
    <s v="D"/>
    <s v=""/>
    <m/>
    <m/>
    <x v="1"/>
    <m/>
    <m/>
    <m/>
  </r>
  <r>
    <n v="20"/>
    <x v="0"/>
    <s v="NanoSilver PoDs"/>
    <m/>
    <m/>
    <x v="5"/>
    <m/>
    <s v="Silver"/>
    <s v="Silver nanoparticles"/>
    <s v="Nano"/>
    <s v="12w"/>
    <s v="12 weeks"/>
    <s v="Lung"/>
    <x v="2"/>
    <s v="Rat"/>
    <s v="Sprague-Dawley"/>
    <s v="M"/>
    <n v="49"/>
    <m/>
    <n v="44.8"/>
    <n v="13.6"/>
    <s v="ug/m3"/>
    <m/>
    <s v="Y"/>
    <s v="N"/>
    <s v="Y"/>
    <s v="Divide NOAEL or BMDL by 3"/>
    <n v="4.5333333333333332"/>
    <n v="16.333333333333332"/>
    <s v="na"/>
    <s v="band E"/>
    <s v="band E"/>
    <s v="na"/>
    <s v="E"/>
    <s v=""/>
    <s v="Y"/>
    <m/>
    <x v="0"/>
    <m/>
    <m/>
    <m/>
  </r>
  <r>
    <n v="21"/>
    <x v="1"/>
    <s v="NanoSilver PoDs"/>
    <m/>
    <m/>
    <x v="4"/>
    <m/>
    <s v="Silver"/>
    <s v="Silver nanoparticles"/>
    <s v="Nano"/>
    <s v="90d"/>
    <s v="90 days"/>
    <s v="Liver"/>
    <x v="1"/>
    <s v="Rat"/>
    <s v="Sprague-Dawley"/>
    <s v="M"/>
    <n v="14"/>
    <m/>
    <n v="22.7"/>
    <n v="11.6"/>
    <s v="ng/g"/>
    <m/>
    <s v="N"/>
    <s v="N"/>
    <s v="N"/>
    <s v="Units conversion needed"/>
    <s v="na"/>
    <s v="na"/>
    <s v="na"/>
    <s v="na"/>
    <s v="na"/>
    <s v="na"/>
    <s v="na"/>
    <s v="Y"/>
    <m/>
    <m/>
    <x v="1"/>
    <m/>
    <m/>
    <m/>
  </r>
  <r>
    <n v="22"/>
    <x v="1"/>
    <s v="NanoSilver PoDs"/>
    <m/>
    <m/>
    <x v="4"/>
    <m/>
    <s v="Silver"/>
    <s v="Silver nanoparticles"/>
    <s v="Nano"/>
    <s v="90d"/>
    <s v="90 days"/>
    <s v="Liver"/>
    <x v="1"/>
    <s v="Rat"/>
    <s v="Sprague-Dawley"/>
    <s v="F"/>
    <n v="12"/>
    <m/>
    <n v="10.3"/>
    <n v="6.3"/>
    <s v="ng/g"/>
    <m/>
    <s v="N"/>
    <s v="N"/>
    <s v="N"/>
    <s v="Units conversion needed"/>
    <s v="na"/>
    <s v="na"/>
    <s v="na"/>
    <s v="na"/>
    <s v="na"/>
    <s v="na"/>
    <s v="na"/>
    <s v="Y"/>
    <m/>
    <m/>
    <x v="1"/>
    <m/>
    <m/>
    <m/>
  </r>
  <r>
    <n v="23"/>
    <x v="1"/>
    <s v="NanoSilver PoDs"/>
    <m/>
    <m/>
    <x v="5"/>
    <m/>
    <s v="Silver"/>
    <s v="Silver nanoparticles"/>
    <s v="Nano"/>
    <s v="12w"/>
    <s v="12 weeks"/>
    <s v="Lung"/>
    <x v="2"/>
    <s v="Rat"/>
    <s v="Sprague-Dawley"/>
    <s v="M"/>
    <n v="81"/>
    <m/>
    <n v="145.80000000000001"/>
    <n v="33"/>
    <s v="ng/g"/>
    <m/>
    <s v="Y"/>
    <s v="N"/>
    <s v="N"/>
    <s v="Units conversion needed"/>
    <s v="na"/>
    <s v="na"/>
    <s v="na"/>
    <s v="na"/>
    <s v="na"/>
    <s v="na"/>
    <s v="na"/>
    <s v="Y"/>
    <m/>
    <m/>
    <x v="0"/>
    <m/>
    <m/>
    <m/>
  </r>
  <r>
    <n v="24"/>
    <x v="1"/>
    <s v="NanoSilver PoDs"/>
    <m/>
    <m/>
    <x v="6"/>
    <s v="Y"/>
    <s v="Silver"/>
    <s v="Silver nanoparticles"/>
    <s v="Nano"/>
    <m/>
    <s v="12 and 13 weeks"/>
    <s v="Lung"/>
    <x v="3"/>
    <s v="Rat"/>
    <s v="Sprague-Dawley"/>
    <s v="MF"/>
    <m/>
    <m/>
    <n v="124.9"/>
    <n v="62.8"/>
    <s v="ug/m3"/>
    <m/>
    <m/>
    <s v="N"/>
    <s v="Y"/>
    <s v="Uses pooled data of differing exposure durations; Divide NOAEL or BMDL by 3"/>
    <n v="20.933333333333334"/>
    <s v="na"/>
    <s v="na"/>
    <s v="band E"/>
    <s v="na"/>
    <s v="na"/>
    <s v="E"/>
    <s v=""/>
    <m/>
    <m/>
    <x v="0"/>
    <m/>
    <m/>
    <m/>
  </r>
  <r>
    <n v="25"/>
    <x v="1"/>
    <s v="NanoSilver PoDs"/>
    <m/>
    <m/>
    <x v="4"/>
    <m/>
    <s v="Silver"/>
    <s v="Silver nanoparticles"/>
    <s v="Nano"/>
    <s v="90d"/>
    <s v="90 days"/>
    <s v="Liver"/>
    <x v="4"/>
    <s v="Rat"/>
    <s v="Sprague-Dawley"/>
    <s v="M"/>
    <m/>
    <m/>
    <n v="111.1"/>
    <n v="57.3"/>
    <s v="ug/m3"/>
    <m/>
    <s v="N"/>
    <s v="N"/>
    <s v="Y"/>
    <s v="No adjustments needed"/>
    <n v="57.3"/>
    <s v="na"/>
    <s v="na"/>
    <s v="band D"/>
    <s v="na"/>
    <s v="na"/>
    <s v="D"/>
    <s v=""/>
    <m/>
    <m/>
    <x v="1"/>
    <m/>
    <m/>
    <m/>
  </r>
  <r>
    <n v="26"/>
    <x v="1"/>
    <s v="NanoSilver PoDs"/>
    <m/>
    <m/>
    <x v="4"/>
    <m/>
    <s v="Silver"/>
    <s v="Silver nanoparticles"/>
    <s v="Nano"/>
    <s v="90d"/>
    <s v="90 days"/>
    <s v="Liver"/>
    <x v="4"/>
    <s v="Rat"/>
    <s v="Sprague-Dawley"/>
    <s v="F"/>
    <m/>
    <m/>
    <n v="76.599999999999994"/>
    <n v="44.5"/>
    <s v="ug/m3"/>
    <m/>
    <s v="N"/>
    <s v="N"/>
    <s v="Y"/>
    <s v="No adjustments needed"/>
    <n v="44.5"/>
    <s v="na"/>
    <s v="na"/>
    <s v="band D"/>
    <s v="na"/>
    <s v="na"/>
    <s v="D"/>
    <s v=""/>
    <m/>
    <m/>
    <x v="1"/>
    <m/>
    <m/>
    <m/>
  </r>
  <r>
    <n v="27"/>
    <x v="0"/>
    <s v="NanoSilver PoDs"/>
    <m/>
    <m/>
    <x v="5"/>
    <m/>
    <s v="Silver"/>
    <s v="Silver nanoparticles"/>
    <s v="Nano"/>
    <s v="12w"/>
    <s v="12 weeks"/>
    <s v="Lung"/>
    <x v="3"/>
    <s v="Rat"/>
    <s v="Sprague-Dawley"/>
    <s v="F"/>
    <n v="117"/>
    <m/>
    <m/>
    <m/>
    <s v="ug/m3"/>
    <m/>
    <s v="Y"/>
    <s v="N"/>
    <s v="Y"/>
    <s v="Divide NOAEL or BMDL by 3"/>
    <s v="na"/>
    <n v="39"/>
    <s v="na"/>
    <s v="na"/>
    <s v="band D"/>
    <s v="na"/>
    <s v="D"/>
    <s v=""/>
    <s v="Y"/>
    <m/>
    <x v="0"/>
    <m/>
    <m/>
    <m/>
  </r>
  <r>
    <n v="28"/>
    <x v="1"/>
    <s v="NanoSilver PoDs"/>
    <m/>
    <m/>
    <x v="5"/>
    <m/>
    <s v="Silver"/>
    <s v="Silver nanoparticles"/>
    <s v="Nano"/>
    <s v="12w"/>
    <s v="12 weeks"/>
    <s v="Lung"/>
    <x v="3"/>
    <s v="Rat"/>
    <s v="Sprague-Dawley"/>
    <s v="F"/>
    <n v="672"/>
    <m/>
    <m/>
    <m/>
    <s v="ng/g"/>
    <m/>
    <s v="Y"/>
    <s v="N"/>
    <s v="N"/>
    <s v="Divide NOAEL or BMDL by 3; Units conversion needed"/>
    <s v="na"/>
    <s v="na"/>
    <s v="na"/>
    <s v="na"/>
    <s v="na"/>
    <s v="na"/>
    <s v="na"/>
    <s v="Y"/>
    <m/>
    <m/>
    <x v="0"/>
    <m/>
    <m/>
    <m/>
  </r>
  <r>
    <n v="29"/>
    <x v="0"/>
    <s v="NanoSilver PoDs"/>
    <m/>
    <m/>
    <x v="4"/>
    <s v="Y"/>
    <s v="Silver"/>
    <s v="Silver nanoparticles"/>
    <s v="Nano"/>
    <s v="90d"/>
    <s v="90 days"/>
    <s v="Lung"/>
    <x v="3"/>
    <s v="Rat"/>
    <s v="Sprague-Dawley"/>
    <s v="M"/>
    <n v="133"/>
    <m/>
    <m/>
    <m/>
    <s v="ug/m3"/>
    <m/>
    <s v="N"/>
    <s v="N"/>
    <s v="Y"/>
    <s v="No adjustments needed"/>
    <s v="na"/>
    <n v="133"/>
    <s v="na"/>
    <s v="na"/>
    <s v="band D"/>
    <s v="na"/>
    <s v="D"/>
    <s v=""/>
    <s v="Y"/>
    <m/>
    <x v="0"/>
    <m/>
    <m/>
    <m/>
  </r>
  <r>
    <n v="30"/>
    <x v="1"/>
    <s v="NanoSilver PoDs"/>
    <m/>
    <m/>
    <x v="4"/>
    <m/>
    <s v="Silver"/>
    <s v="Silver nanoparticles"/>
    <s v="Nano"/>
    <s v="90d"/>
    <s v="90 days"/>
    <s v="Lung"/>
    <x v="3"/>
    <s v="Rat"/>
    <s v="Sprague-Dawley"/>
    <s v="M"/>
    <n v="5450"/>
    <m/>
    <m/>
    <m/>
    <s v="ng/g"/>
    <m/>
    <s v="N"/>
    <s v="N"/>
    <s v="N"/>
    <s v="Units conversion needed"/>
    <s v="na"/>
    <s v="na"/>
    <s v="na"/>
    <s v="na"/>
    <s v="na"/>
    <s v="na"/>
    <s v="na"/>
    <s v="Y"/>
    <m/>
    <m/>
    <x v="0"/>
    <m/>
    <m/>
    <m/>
  </r>
  <r>
    <n v="31"/>
    <x v="1"/>
    <s v="NanoSilver PoDs"/>
    <m/>
    <m/>
    <x v="4"/>
    <m/>
    <s v="Silver"/>
    <s v="Silver nanoparticles"/>
    <s v="Nano"/>
    <s v="90d"/>
    <s v="90 days"/>
    <s v="Lung"/>
    <x v="3"/>
    <s v="Rat"/>
    <s v="Sprague-Dawley"/>
    <s v="F"/>
    <n v="4241"/>
    <m/>
    <m/>
    <m/>
    <s v="ng/g"/>
    <m/>
    <s v="N"/>
    <s v="N"/>
    <s v="N"/>
    <s v="Units conversion needed"/>
    <s v="na"/>
    <s v="na"/>
    <s v="na"/>
    <s v="na"/>
    <s v="na"/>
    <s v="na"/>
    <s v="na"/>
    <s v="Y"/>
    <m/>
    <m/>
    <x v="0"/>
    <m/>
    <m/>
    <m/>
  </r>
  <r>
    <n v="32"/>
    <x v="0"/>
    <s v="Additional OEB Data"/>
    <n v="253"/>
    <m/>
    <x v="7"/>
    <s v="Y"/>
    <s v="Cerium"/>
    <s v="CeO2_NP_28dE_1dPE"/>
    <s v="Nano"/>
    <s v="28 days"/>
    <s v="28 days"/>
    <s v="Lung"/>
    <x v="0"/>
    <s v="Mouse"/>
    <s v="CD1"/>
    <s v="M"/>
    <m/>
    <n v="2"/>
    <m/>
    <m/>
    <s v="mg/m3"/>
    <s v="N"/>
    <s v="Y"/>
    <s v="Y"/>
    <s v="N"/>
    <s v="Divide NOAEL or BMDL by 3;Divide LOAEL by 10;Units conversion needed;"/>
    <m/>
    <m/>
    <n v="66.666666666666671"/>
    <m/>
    <m/>
    <s v="band D"/>
    <s v="D"/>
    <s v=""/>
    <s v="Y"/>
    <m/>
    <x v="0"/>
    <m/>
    <m/>
    <m/>
  </r>
  <r>
    <n v="33"/>
    <x v="0"/>
    <s v="Additional OEB Data"/>
    <n v="31118618"/>
    <m/>
    <x v="8"/>
    <m/>
    <s v="Carbon black"/>
    <s v="CB_30mg_1dPE"/>
    <s v="Nano"/>
    <s v="90 days"/>
    <s v="90 days"/>
    <s v="Lung"/>
    <x v="0"/>
    <s v="Rat"/>
    <s v="Sprague-Dawley"/>
    <s v="M"/>
    <m/>
    <n v="30"/>
    <m/>
    <m/>
    <s v="mg/m3"/>
    <s v="N"/>
    <s v="N"/>
    <s v="Y"/>
    <s v="N"/>
    <s v="Divide LOAEL by 10;Units conversion needed;"/>
    <m/>
    <m/>
    <n v="3000"/>
    <m/>
    <m/>
    <s v="band C"/>
    <s v="C"/>
    <s v=""/>
    <s v="Y"/>
    <m/>
    <x v="0"/>
    <m/>
    <m/>
    <m/>
  </r>
  <r>
    <n v="34"/>
    <x v="1"/>
    <s v="Additional OEB Data"/>
    <n v="100238"/>
    <m/>
    <x v="9"/>
    <m/>
    <s v="RCF 1"/>
    <s v="RCF 1"/>
    <s v="Micro"/>
    <s v="13 weeks"/>
    <s v="13 weeks"/>
    <s v="Lung"/>
    <x v="5"/>
    <s v="Rat"/>
    <s v="Fischer F344/N"/>
    <s v="M"/>
    <n v="30"/>
    <m/>
    <m/>
    <m/>
    <s v="mg/m3"/>
    <s v="N"/>
    <s v="N"/>
    <s v="N"/>
    <s v="N"/>
    <s v="Units conversion needed;"/>
    <m/>
    <n v="30000"/>
    <m/>
    <m/>
    <s v="band B"/>
    <m/>
    <s v="B"/>
    <s v=""/>
    <m/>
    <m/>
    <x v="2"/>
    <m/>
    <s v="0,3,16,30"/>
    <m/>
  </r>
  <r>
    <n v="35"/>
    <x v="1"/>
    <s v="Additional OEB Data"/>
    <n v="100238"/>
    <m/>
    <x v="9"/>
    <m/>
    <s v="RCF 1"/>
    <s v="RCF 1"/>
    <s v="Micro"/>
    <s v="26 weeks"/>
    <s v="26 weeks"/>
    <s v="Lung"/>
    <x v="5"/>
    <s v="Rat"/>
    <s v="Fischer F344/N"/>
    <s v="M"/>
    <m/>
    <n v="30"/>
    <m/>
    <m/>
    <s v="mg/m3"/>
    <s v="N"/>
    <s v="N"/>
    <s v="Y"/>
    <s v="N"/>
    <s v="Divide LOAEL by 10;Units conversion needed;"/>
    <m/>
    <m/>
    <n v="3000"/>
    <m/>
    <m/>
    <s v="band C"/>
    <s v="C"/>
    <s v=""/>
    <m/>
    <m/>
    <x v="2"/>
    <m/>
    <s v="0,3,16,30"/>
    <m/>
  </r>
  <r>
    <n v="36"/>
    <x v="1"/>
    <s v="Additional OEB Data"/>
    <n v="100238"/>
    <m/>
    <x v="9"/>
    <m/>
    <s v="RCF 1"/>
    <s v="RCF 1"/>
    <s v="Micro"/>
    <s v="52 weeks"/>
    <s v="52 weeks"/>
    <s v="Lung"/>
    <x v="5"/>
    <s v="Rat"/>
    <s v="Fischer F344/N"/>
    <s v="M"/>
    <m/>
    <n v="30"/>
    <m/>
    <m/>
    <s v="mg/m3"/>
    <s v="N"/>
    <s v="N"/>
    <s v="Y"/>
    <s v="N"/>
    <s v="Divide LOAEL by 10;Units conversion needed;"/>
    <m/>
    <m/>
    <n v="3000"/>
    <m/>
    <m/>
    <s v="band C"/>
    <s v="C"/>
    <s v=""/>
    <m/>
    <m/>
    <x v="2"/>
    <m/>
    <s v="0,3,16,30"/>
    <m/>
  </r>
  <r>
    <n v="37"/>
    <x v="1"/>
    <s v="Additional OEB Data"/>
    <n v="100238"/>
    <m/>
    <x v="9"/>
    <m/>
    <s v="RCF 1"/>
    <s v="RCF 1"/>
    <s v="Micro"/>
    <s v="78 weeks"/>
    <s v="78 weeks"/>
    <s v="Lung"/>
    <x v="5"/>
    <s v="Rat"/>
    <s v="Fischer F344/N"/>
    <s v="M"/>
    <m/>
    <n v="30"/>
    <m/>
    <m/>
    <s v="mg/m3"/>
    <s v="N"/>
    <s v="N"/>
    <s v="Y"/>
    <s v="N"/>
    <s v="Divide LOAEL by 10;Units conversion needed;"/>
    <m/>
    <m/>
    <n v="3000"/>
    <m/>
    <m/>
    <s v="band C"/>
    <s v="C"/>
    <s v=""/>
    <m/>
    <m/>
    <x v="2"/>
    <m/>
    <s v="0,3,16,30"/>
    <m/>
  </r>
  <r>
    <n v="38"/>
    <x v="1"/>
    <s v="Additional OEB Data"/>
    <n v="100238"/>
    <m/>
    <x v="9"/>
    <m/>
    <s v="RCF 1"/>
    <s v="RCF 1"/>
    <s v="Micro"/>
    <s v="104 weeks"/>
    <s v="104 weeks"/>
    <s v="Lung"/>
    <x v="5"/>
    <s v="Rat"/>
    <s v="Fischer F344/N"/>
    <s v="M"/>
    <m/>
    <n v="30"/>
    <m/>
    <m/>
    <s v="mg/m3"/>
    <s v="N"/>
    <s v="N"/>
    <s v="Y"/>
    <s v="N"/>
    <s v="Divide LOAEL by 10;Units conversion needed;"/>
    <m/>
    <m/>
    <n v="3000"/>
    <m/>
    <m/>
    <s v="band C"/>
    <s v="C"/>
    <s v=""/>
    <m/>
    <m/>
    <x v="2"/>
    <m/>
    <s v="0,3,16,30"/>
    <m/>
  </r>
  <r>
    <n v="39"/>
    <x v="1"/>
    <s v="Additional OEB Data"/>
    <n v="100238"/>
    <m/>
    <x v="9"/>
    <m/>
    <s v="RCF 2"/>
    <s v="RCF 2"/>
    <s v="Micro"/>
    <s v="13 weeks"/>
    <s v="13 weeks"/>
    <s v="Lung"/>
    <x v="5"/>
    <s v="Rat"/>
    <s v="Fischer F344/N"/>
    <s v="M"/>
    <n v="30"/>
    <m/>
    <m/>
    <m/>
    <s v="mg/m3"/>
    <s v="N"/>
    <s v="N"/>
    <s v="N"/>
    <s v="N"/>
    <s v="Units conversion needed;"/>
    <m/>
    <n v="30000"/>
    <m/>
    <m/>
    <s v="band B"/>
    <m/>
    <s v="B"/>
    <s v=""/>
    <m/>
    <m/>
    <x v="2"/>
    <m/>
    <s v="0,3,16,30"/>
    <m/>
  </r>
  <r>
    <n v="40"/>
    <x v="1"/>
    <s v="Additional OEB Data"/>
    <n v="100238"/>
    <m/>
    <x v="9"/>
    <m/>
    <s v="RCF 2"/>
    <s v="RCF 2"/>
    <s v="Micro"/>
    <s v="26 weeks"/>
    <s v="26 weeks"/>
    <s v="Lung"/>
    <x v="5"/>
    <s v="Rat"/>
    <s v="Fischer F344/N"/>
    <s v="M"/>
    <n v="30"/>
    <m/>
    <m/>
    <m/>
    <s v="mg/m3"/>
    <s v="N"/>
    <s v="N"/>
    <s v="N"/>
    <s v="N"/>
    <s v="Units conversion needed;"/>
    <m/>
    <n v="30000"/>
    <m/>
    <m/>
    <s v="band B"/>
    <m/>
    <s v="B"/>
    <s v=""/>
    <m/>
    <m/>
    <x v="2"/>
    <m/>
    <s v="0,3,16,30"/>
    <m/>
  </r>
  <r>
    <n v="41"/>
    <x v="1"/>
    <s v="Additional OEB Data"/>
    <n v="100238"/>
    <m/>
    <x v="9"/>
    <m/>
    <s v="RCF 2"/>
    <s v="RCF 2"/>
    <s v="Micro"/>
    <s v="52 weeks"/>
    <s v="52 weeks"/>
    <s v="Lung"/>
    <x v="5"/>
    <s v="Rat"/>
    <s v="Fischer F344/N"/>
    <s v="M"/>
    <m/>
    <n v="30"/>
    <m/>
    <m/>
    <s v="mg/m3"/>
    <s v="N"/>
    <s v="N"/>
    <s v="Y"/>
    <s v="N"/>
    <s v="Divide LOAEL by 10;Units conversion needed;"/>
    <m/>
    <m/>
    <n v="3000"/>
    <m/>
    <m/>
    <s v="band C"/>
    <s v="C"/>
    <s v=""/>
    <m/>
    <m/>
    <x v="2"/>
    <m/>
    <s v="0,3,16,30"/>
    <m/>
  </r>
  <r>
    <n v="42"/>
    <x v="1"/>
    <s v="Additional OEB Data"/>
    <n v="100238"/>
    <m/>
    <x v="9"/>
    <m/>
    <s v="RCF 2"/>
    <s v="RCF 2"/>
    <s v="Micro"/>
    <s v="78 weeks"/>
    <s v="78 weeks"/>
    <s v="Lung"/>
    <x v="5"/>
    <s v="Rat"/>
    <s v="Fischer F344/N"/>
    <s v="M"/>
    <m/>
    <n v="30"/>
    <m/>
    <m/>
    <s v="mg/m3"/>
    <s v="N"/>
    <s v="N"/>
    <s v="Y"/>
    <s v="N"/>
    <s v="Divide LOAEL by 10;Units conversion needed;"/>
    <m/>
    <m/>
    <n v="3000"/>
    <m/>
    <m/>
    <s v="band C"/>
    <s v="C"/>
    <s v=""/>
    <m/>
    <m/>
    <x v="2"/>
    <m/>
    <s v="0,3,16,30"/>
    <m/>
  </r>
  <r>
    <n v="43"/>
    <x v="1"/>
    <s v="Additional OEB Data"/>
    <n v="100238"/>
    <m/>
    <x v="9"/>
    <m/>
    <s v="RCF 2"/>
    <s v="RCF 2"/>
    <s v="Micro"/>
    <s v="104 weeks"/>
    <s v="104 weeks"/>
    <s v="Lung"/>
    <x v="5"/>
    <s v="Rat"/>
    <s v="Fischer F344/N"/>
    <s v="M"/>
    <m/>
    <n v="30"/>
    <m/>
    <m/>
    <s v="mg/m3"/>
    <s v="N"/>
    <s v="N"/>
    <s v="Y"/>
    <s v="N"/>
    <s v="Divide LOAEL by 10;Units conversion needed;"/>
    <m/>
    <m/>
    <n v="3000"/>
    <m/>
    <m/>
    <s v="band C"/>
    <s v="C"/>
    <s v=""/>
    <m/>
    <m/>
    <x v="2"/>
    <m/>
    <s v="0,3,16,30"/>
    <m/>
  </r>
  <r>
    <n v="44"/>
    <x v="1"/>
    <s v="Additional OEB Data"/>
    <n v="100238"/>
    <m/>
    <x v="9"/>
    <m/>
    <s v="Glass 10"/>
    <s v="Glass 10"/>
    <s v="Micro"/>
    <s v="13 weeks"/>
    <s v="13 weeks"/>
    <s v="Lung"/>
    <x v="5"/>
    <s v="Rat"/>
    <s v="Fischer F344/N"/>
    <s v="M"/>
    <n v="30"/>
    <m/>
    <m/>
    <m/>
    <s v="mg/m3"/>
    <s v="N"/>
    <s v="N"/>
    <s v="N"/>
    <s v="N"/>
    <s v="Units conversion needed;"/>
    <m/>
    <n v="30000"/>
    <m/>
    <m/>
    <s v="band B"/>
    <m/>
    <s v="B"/>
    <s v=""/>
    <m/>
    <m/>
    <x v="2"/>
    <m/>
    <s v="0,3,16,30"/>
    <m/>
  </r>
  <r>
    <n v="45"/>
    <x v="1"/>
    <s v="Additional OEB Data"/>
    <n v="100238"/>
    <m/>
    <x v="9"/>
    <m/>
    <s v="Glass 10"/>
    <s v="Glass 10"/>
    <s v="Micro"/>
    <s v="26 weeks"/>
    <s v="26 weeks"/>
    <s v="Lung"/>
    <x v="5"/>
    <s v="Rat"/>
    <s v="Fischer F344/N"/>
    <s v="M"/>
    <n v="30"/>
    <m/>
    <m/>
    <m/>
    <s v="mg/m3"/>
    <s v="N"/>
    <s v="N"/>
    <s v="N"/>
    <s v="N"/>
    <s v="Units conversion needed;"/>
    <m/>
    <n v="30000"/>
    <m/>
    <m/>
    <s v="band B"/>
    <m/>
    <s v="B"/>
    <s v=""/>
    <m/>
    <m/>
    <x v="2"/>
    <m/>
    <s v="0,3,16,30"/>
    <m/>
  </r>
  <r>
    <n v="46"/>
    <x v="1"/>
    <s v="Additional OEB Data"/>
    <n v="100238"/>
    <m/>
    <x v="9"/>
    <m/>
    <s v="Glass 10"/>
    <s v="Glass 10"/>
    <s v="Micro"/>
    <s v="52 weeks"/>
    <s v="52 weeks"/>
    <s v="Lung"/>
    <x v="5"/>
    <s v="Rat"/>
    <s v="Fischer F344/N"/>
    <s v="M"/>
    <n v="30"/>
    <m/>
    <m/>
    <m/>
    <s v="mg/m3"/>
    <s v="N"/>
    <s v="N"/>
    <s v="N"/>
    <s v="N"/>
    <s v="Units conversion needed;"/>
    <m/>
    <n v="30000"/>
    <m/>
    <m/>
    <s v="band B"/>
    <m/>
    <s v="B"/>
    <s v=""/>
    <m/>
    <m/>
    <x v="2"/>
    <m/>
    <s v="0,3,16,30"/>
    <m/>
  </r>
  <r>
    <n v="47"/>
    <x v="1"/>
    <s v="Additional OEB Data"/>
    <n v="100238"/>
    <m/>
    <x v="9"/>
    <m/>
    <s v="Glass 10"/>
    <s v="Glass 10"/>
    <s v="Micro"/>
    <s v="78 weeks"/>
    <s v="78 weeks"/>
    <s v="Lung"/>
    <x v="5"/>
    <s v="Rat"/>
    <s v="Fischer F344/N"/>
    <s v="M"/>
    <n v="30"/>
    <m/>
    <m/>
    <m/>
    <s v="mg/m3"/>
    <s v="N"/>
    <s v="N"/>
    <s v="N"/>
    <s v="N"/>
    <s v="Units conversion needed;"/>
    <m/>
    <n v="30000"/>
    <m/>
    <m/>
    <s v="band B"/>
    <m/>
    <s v="B"/>
    <s v=""/>
    <m/>
    <m/>
    <x v="2"/>
    <m/>
    <s v="0,3,16,30"/>
    <m/>
  </r>
  <r>
    <n v="48"/>
    <x v="1"/>
    <s v="Additional OEB Data"/>
    <n v="100238"/>
    <m/>
    <x v="9"/>
    <m/>
    <s v="Glass 10"/>
    <s v="Glass 10"/>
    <s v="Micro"/>
    <s v="104 weeks"/>
    <s v="104 weeks"/>
    <s v="Lung"/>
    <x v="5"/>
    <s v="Rat"/>
    <s v="Fischer F344/N"/>
    <s v="M"/>
    <n v="30"/>
    <m/>
    <m/>
    <m/>
    <s v="mg/m3"/>
    <s v="N"/>
    <s v="N"/>
    <s v="N"/>
    <s v="N"/>
    <s v="Units conversion needed;"/>
    <m/>
    <n v="30000"/>
    <m/>
    <m/>
    <s v="band B"/>
    <m/>
    <s v="B"/>
    <s v=""/>
    <m/>
    <m/>
    <x v="2"/>
    <m/>
    <s v="0,3,16,30"/>
    <m/>
  </r>
  <r>
    <n v="49"/>
    <x v="1"/>
    <s v="Additional OEB Data"/>
    <n v="100238"/>
    <m/>
    <x v="9"/>
    <m/>
    <s v="Glass 11"/>
    <s v="Glass 11"/>
    <s v="Micro"/>
    <s v="13 weeks"/>
    <s v="13 weeks"/>
    <s v="Lung"/>
    <x v="5"/>
    <s v="Rat"/>
    <s v="Fischer F344/N"/>
    <s v="M"/>
    <n v="30"/>
    <m/>
    <m/>
    <m/>
    <s v="mg/m3"/>
    <s v="N"/>
    <s v="N"/>
    <s v="N"/>
    <s v="N"/>
    <s v="Units conversion needed;"/>
    <m/>
    <n v="30000"/>
    <m/>
    <m/>
    <s v="band B"/>
    <m/>
    <s v="B"/>
    <s v=""/>
    <m/>
    <m/>
    <x v="2"/>
    <m/>
    <s v="0,3,16,30"/>
    <m/>
  </r>
  <r>
    <n v="50"/>
    <x v="1"/>
    <s v="Additional OEB Data"/>
    <n v="100238"/>
    <m/>
    <x v="9"/>
    <m/>
    <s v="Glass 11"/>
    <s v="Glass 11"/>
    <s v="Micro"/>
    <s v="26 weeks"/>
    <s v="26 weeks"/>
    <s v="Lung"/>
    <x v="5"/>
    <s v="Rat"/>
    <s v="Fischer F344/N"/>
    <s v="M"/>
    <n v="30"/>
    <m/>
    <m/>
    <m/>
    <s v="mg/m3"/>
    <s v="N"/>
    <s v="N"/>
    <s v="N"/>
    <s v="N"/>
    <s v="Units conversion needed;"/>
    <m/>
    <n v="30000"/>
    <m/>
    <m/>
    <s v="band B"/>
    <m/>
    <s v="B"/>
    <s v=""/>
    <m/>
    <m/>
    <x v="2"/>
    <m/>
    <s v="0,3,16,30"/>
    <m/>
  </r>
  <r>
    <n v="51"/>
    <x v="1"/>
    <s v="Additional OEB Data"/>
    <n v="100238"/>
    <m/>
    <x v="9"/>
    <m/>
    <s v="Glass 11"/>
    <s v="Glass 11"/>
    <s v="Micro"/>
    <s v="52 weeks"/>
    <s v="52 weeks"/>
    <s v="Lung"/>
    <x v="5"/>
    <s v="Rat"/>
    <s v="Fischer F344/N"/>
    <s v="M"/>
    <n v="30"/>
    <m/>
    <m/>
    <m/>
    <s v="mg/m3"/>
    <s v="N"/>
    <s v="N"/>
    <s v="N"/>
    <s v="N"/>
    <s v="Units conversion needed;"/>
    <m/>
    <n v="30000"/>
    <m/>
    <m/>
    <s v="band B"/>
    <m/>
    <s v="B"/>
    <s v=""/>
    <m/>
    <m/>
    <x v="2"/>
    <m/>
    <s v="0,3,16,30"/>
    <m/>
  </r>
  <r>
    <n v="52"/>
    <x v="1"/>
    <s v="Additional OEB Data"/>
    <n v="100238"/>
    <m/>
    <x v="9"/>
    <m/>
    <s v="Glass 11"/>
    <s v="Glass 11"/>
    <s v="Micro"/>
    <s v="78 weeks"/>
    <s v="78 weeks"/>
    <s v="Lung"/>
    <x v="5"/>
    <s v="Rat"/>
    <s v="Fischer F344/N"/>
    <s v="M"/>
    <n v="30"/>
    <m/>
    <m/>
    <m/>
    <s v="mg/m3"/>
    <s v="N"/>
    <s v="N"/>
    <s v="N"/>
    <s v="N"/>
    <s v="Units conversion needed;"/>
    <m/>
    <n v="30000"/>
    <m/>
    <m/>
    <s v="band B"/>
    <m/>
    <s v="B"/>
    <s v=""/>
    <m/>
    <m/>
    <x v="2"/>
    <m/>
    <s v="0,3,16,30"/>
    <m/>
  </r>
  <r>
    <n v="53"/>
    <x v="1"/>
    <s v="Additional OEB Data"/>
    <n v="100238"/>
    <m/>
    <x v="9"/>
    <m/>
    <s v="Glass 11"/>
    <s v="Glass 11"/>
    <s v="Micro"/>
    <s v="104 weeks"/>
    <s v="104 weeks"/>
    <s v="Lung"/>
    <x v="5"/>
    <s v="Rat"/>
    <s v="Fischer F344/N"/>
    <s v="M"/>
    <n v="30"/>
    <m/>
    <m/>
    <m/>
    <s v="mg/m3"/>
    <s v="N"/>
    <s v="N"/>
    <s v="N"/>
    <s v="N"/>
    <s v="Units conversion needed;"/>
    <m/>
    <n v="30000"/>
    <m/>
    <m/>
    <s v="band B"/>
    <m/>
    <s v="B"/>
    <s v=""/>
    <m/>
    <m/>
    <x v="2"/>
    <m/>
    <s v="0,3,16,30"/>
    <m/>
  </r>
  <r>
    <n v="54"/>
    <x v="1"/>
    <s v="Additional OEB Data"/>
    <n v="100238"/>
    <m/>
    <x v="9"/>
    <m/>
    <s v="Rock Wool"/>
    <s v="Rock Wool"/>
    <s v="Micro"/>
    <s v="13 weeks"/>
    <s v="13 weeks"/>
    <s v="Lung"/>
    <x v="5"/>
    <s v="Rat"/>
    <s v="Fischer F344/N"/>
    <s v="M"/>
    <n v="30"/>
    <m/>
    <m/>
    <m/>
    <s v="mg/m3"/>
    <s v="N"/>
    <s v="N"/>
    <s v="N"/>
    <s v="N"/>
    <s v="Units conversion needed;"/>
    <m/>
    <n v="30000"/>
    <m/>
    <m/>
    <s v="band B"/>
    <m/>
    <s v="B"/>
    <s v=""/>
    <m/>
    <m/>
    <x v="2"/>
    <m/>
    <s v="0,3,16,30"/>
    <m/>
  </r>
  <r>
    <n v="55"/>
    <x v="1"/>
    <s v="Additional OEB Data"/>
    <n v="100238"/>
    <m/>
    <x v="9"/>
    <m/>
    <s v="Rock Wool"/>
    <s v="Rock Wool"/>
    <s v="Micro"/>
    <s v="26 weeks"/>
    <s v="26 weeks"/>
    <s v="Lung"/>
    <x v="5"/>
    <s v="Rat"/>
    <s v="Fischer F344/N"/>
    <s v="M"/>
    <n v="30"/>
    <m/>
    <m/>
    <m/>
    <s v="mg/m3"/>
    <s v="N"/>
    <s v="N"/>
    <s v="N"/>
    <s v="N"/>
    <s v="Units conversion needed;"/>
    <m/>
    <n v="30000"/>
    <m/>
    <m/>
    <s v="band B"/>
    <m/>
    <s v="B"/>
    <s v=""/>
    <m/>
    <m/>
    <x v="2"/>
    <m/>
    <s v="0,3,16,30"/>
    <m/>
  </r>
  <r>
    <n v="56"/>
    <x v="1"/>
    <s v="Additional OEB Data"/>
    <n v="100238"/>
    <m/>
    <x v="9"/>
    <m/>
    <s v="Rock Wool"/>
    <s v="Rock Wool"/>
    <s v="Micro"/>
    <s v="52 weeks"/>
    <s v="52 weeks"/>
    <s v="Lung"/>
    <x v="5"/>
    <s v="Rat"/>
    <s v="Fischer F344/N"/>
    <s v="M"/>
    <n v="30"/>
    <m/>
    <m/>
    <m/>
    <s v="mg/m3"/>
    <s v="N"/>
    <s v="N"/>
    <s v="N"/>
    <s v="N"/>
    <s v="Units conversion needed;"/>
    <m/>
    <n v="30000"/>
    <m/>
    <m/>
    <s v="band B"/>
    <m/>
    <s v="B"/>
    <s v=""/>
    <m/>
    <m/>
    <x v="2"/>
    <m/>
    <s v="0,3,16,30"/>
    <m/>
  </r>
  <r>
    <n v="57"/>
    <x v="1"/>
    <s v="Additional OEB Data"/>
    <n v="100238"/>
    <m/>
    <x v="9"/>
    <m/>
    <s v="Rock Wool"/>
    <s v="Rock Wool"/>
    <s v="Micro"/>
    <s v="78 weeks"/>
    <s v="78 weeks"/>
    <s v="Lung"/>
    <x v="5"/>
    <s v="Rat"/>
    <s v="Fischer F344/N"/>
    <s v="M"/>
    <m/>
    <n v="30"/>
    <m/>
    <m/>
    <s v="mg/m3"/>
    <s v="N"/>
    <s v="N"/>
    <s v="Y"/>
    <s v="N"/>
    <s v="Divide LOAEL by 10;Units conversion needed;"/>
    <m/>
    <m/>
    <n v="3000"/>
    <m/>
    <m/>
    <s v="band C"/>
    <s v="C"/>
    <s v=""/>
    <m/>
    <m/>
    <x v="2"/>
    <m/>
    <s v="0,3,16,30"/>
    <m/>
  </r>
  <r>
    <n v="58"/>
    <x v="1"/>
    <s v="Additional OEB Data"/>
    <n v="100238"/>
    <m/>
    <x v="9"/>
    <m/>
    <s v="Rock Wool"/>
    <s v="Rock Wool"/>
    <s v="Micro"/>
    <s v="104 weeks"/>
    <s v="104 weeks"/>
    <s v="Lung"/>
    <x v="5"/>
    <s v="Rat"/>
    <s v="Fischer F344/N"/>
    <s v="M"/>
    <m/>
    <n v="30"/>
    <m/>
    <m/>
    <s v="mg/m3"/>
    <s v="N"/>
    <s v="N"/>
    <s v="Y"/>
    <s v="N"/>
    <s v="Divide LOAEL by 10;Units conversion needed;"/>
    <m/>
    <m/>
    <n v="3000"/>
    <m/>
    <m/>
    <s v="band C"/>
    <s v="C"/>
    <s v=""/>
    <m/>
    <m/>
    <x v="2"/>
    <m/>
    <s v="0,3,16,30"/>
    <m/>
  </r>
  <r>
    <n v="59"/>
    <x v="1"/>
    <s v="Additional OEB Data"/>
    <n v="100238"/>
    <m/>
    <x v="9"/>
    <m/>
    <s v="Slag Wool"/>
    <s v="Slag Wool"/>
    <s v="Micro"/>
    <s v="13 weeks"/>
    <s v="13 weeks"/>
    <s v="Lung"/>
    <x v="5"/>
    <s v="Rat"/>
    <s v="Fischer F344/N"/>
    <s v="M"/>
    <n v="30"/>
    <m/>
    <m/>
    <m/>
    <s v="mg/m3"/>
    <s v="N"/>
    <s v="N"/>
    <s v="N"/>
    <s v="N"/>
    <s v="Units conversion needed;"/>
    <m/>
    <n v="30000"/>
    <m/>
    <m/>
    <s v="band B"/>
    <m/>
    <s v="B"/>
    <s v=""/>
    <m/>
    <m/>
    <x v="2"/>
    <m/>
    <s v="0,3,16,30"/>
    <m/>
  </r>
  <r>
    <n v="60"/>
    <x v="1"/>
    <s v="Additional OEB Data"/>
    <n v="100238"/>
    <m/>
    <x v="9"/>
    <m/>
    <s v="Slag Wool"/>
    <s v="Slag Wool"/>
    <s v="Micro"/>
    <s v="26 weeks"/>
    <s v="26 weeks"/>
    <s v="Lung"/>
    <x v="5"/>
    <s v="Rat"/>
    <s v="Fischer F344/N"/>
    <s v="M"/>
    <n v="30"/>
    <m/>
    <m/>
    <m/>
    <s v="mg/m3"/>
    <s v="N"/>
    <s v="N"/>
    <s v="N"/>
    <s v="N"/>
    <s v="Units conversion needed;"/>
    <m/>
    <n v="30000"/>
    <m/>
    <m/>
    <s v="band B"/>
    <m/>
    <s v="B"/>
    <s v=""/>
    <m/>
    <m/>
    <x v="2"/>
    <m/>
    <s v="0,3,16,30"/>
    <m/>
  </r>
  <r>
    <n v="61"/>
    <x v="1"/>
    <s v="Additional OEB Data"/>
    <n v="100238"/>
    <m/>
    <x v="9"/>
    <m/>
    <s v="Slag Wool"/>
    <s v="Slag Wool"/>
    <s v="Micro"/>
    <s v="52 weeks"/>
    <s v="52 weeks"/>
    <s v="Lung"/>
    <x v="5"/>
    <s v="Rat"/>
    <s v="Fischer F344/N"/>
    <s v="M"/>
    <n v="30"/>
    <m/>
    <m/>
    <m/>
    <s v="mg/m3"/>
    <s v="N"/>
    <s v="N"/>
    <s v="N"/>
    <s v="N"/>
    <s v="Units conversion needed;"/>
    <m/>
    <n v="30000"/>
    <m/>
    <m/>
    <s v="band B"/>
    <m/>
    <s v="B"/>
    <s v=""/>
    <m/>
    <m/>
    <x v="2"/>
    <m/>
    <s v="0,3,16,30"/>
    <m/>
  </r>
  <r>
    <n v="62"/>
    <x v="1"/>
    <s v="Additional OEB Data"/>
    <n v="100238"/>
    <m/>
    <x v="9"/>
    <m/>
    <s v="Slag Wool"/>
    <s v="Slag Wool"/>
    <s v="Micro"/>
    <s v="78 weeks"/>
    <s v="78 weeks"/>
    <s v="Lung"/>
    <x v="5"/>
    <s v="Rat"/>
    <s v="Fischer F344/N"/>
    <s v="M"/>
    <n v="30"/>
    <m/>
    <m/>
    <m/>
    <s v="mg/m3"/>
    <s v="N"/>
    <s v="N"/>
    <s v="N"/>
    <s v="N"/>
    <s v="Units conversion needed;"/>
    <m/>
    <n v="30000"/>
    <m/>
    <m/>
    <s v="band B"/>
    <m/>
    <s v="B"/>
    <s v=""/>
    <m/>
    <m/>
    <x v="2"/>
    <m/>
    <s v="0,3,16,30"/>
    <m/>
  </r>
  <r>
    <n v="63"/>
    <x v="1"/>
    <s v="Additional OEB Data"/>
    <n v="100238"/>
    <m/>
    <x v="9"/>
    <m/>
    <s v="Slag Wool"/>
    <s v="Slag Wool"/>
    <s v="Micro"/>
    <s v="104 weeks"/>
    <s v="104 weeks"/>
    <s v="Lung"/>
    <x v="5"/>
    <s v="Rat"/>
    <s v="Fischer F344/N"/>
    <s v="M"/>
    <n v="30"/>
    <m/>
    <m/>
    <m/>
    <s v="mg/m3"/>
    <s v="N"/>
    <s v="N"/>
    <s v="N"/>
    <s v="N"/>
    <s v="Units conversion needed;"/>
    <m/>
    <n v="30000"/>
    <m/>
    <m/>
    <s v="band B"/>
    <m/>
    <s v="B"/>
    <s v=""/>
    <m/>
    <m/>
    <x v="2"/>
    <m/>
    <s v="0,3,16,30"/>
    <m/>
  </r>
  <r>
    <n v="64"/>
    <x v="1"/>
    <s v="Additional OEB Data"/>
    <n v="100236"/>
    <s v="10.3109/08958379509015209"/>
    <x v="10"/>
    <m/>
    <s v="Kaolin-based RCF"/>
    <s v="Kaolin-based RCF"/>
    <s v="Micro"/>
    <s v="13 weeks"/>
    <s v="13 weeks"/>
    <s v="Lung"/>
    <x v="6"/>
    <s v="Rat"/>
    <s v="Weanling F344"/>
    <s v="M"/>
    <n v="29.1"/>
    <m/>
    <m/>
    <m/>
    <s v="mg/m3"/>
    <s v="N"/>
    <s v="N"/>
    <s v="N"/>
    <s v="N"/>
    <s v="Units conversion needed;"/>
    <m/>
    <n v="29100"/>
    <m/>
    <m/>
    <s v="band B"/>
    <m/>
    <s v="B"/>
    <s v=""/>
    <m/>
    <m/>
    <x v="2"/>
    <m/>
    <s v="0,3,9,16"/>
    <m/>
  </r>
  <r>
    <n v="65"/>
    <x v="1"/>
    <s v="Additional OEB Data"/>
    <n v="100236"/>
    <s v="10.3109/08958379509015209"/>
    <x v="10"/>
    <m/>
    <s v="Kaolin-based RCF"/>
    <s v="Kaolin-based RCF"/>
    <s v="Micro"/>
    <s v="26 weeks"/>
    <s v="26 weeks"/>
    <s v="Lung"/>
    <x v="6"/>
    <s v="Rat"/>
    <s v="Weanling F344"/>
    <s v="M"/>
    <n v="16.5"/>
    <n v="29.1"/>
    <m/>
    <m/>
    <s v="mg/m3"/>
    <s v="N"/>
    <s v="N"/>
    <s v="N"/>
    <s v="N"/>
    <s v="Units conversion needed;"/>
    <m/>
    <n v="16500"/>
    <m/>
    <m/>
    <s v="band B"/>
    <m/>
    <s v="B"/>
    <s v=""/>
    <m/>
    <m/>
    <x v="2"/>
    <m/>
    <s v="0,3,9,16"/>
    <m/>
  </r>
  <r>
    <n v="66"/>
    <x v="1"/>
    <s v="Additional OEB Data"/>
    <n v="100236"/>
    <s v="10.3109/08958379509015209"/>
    <x v="10"/>
    <m/>
    <s v="Kaolin-based RCF"/>
    <s v="Kaolin-based RCF"/>
    <s v="Micro"/>
    <s v="52 weeks"/>
    <s v="52 weeks"/>
    <s v="Lung"/>
    <x v="6"/>
    <s v="Rat"/>
    <s v="Weanling F344"/>
    <s v="M"/>
    <n v="3"/>
    <n v="8.8000000000000007"/>
    <m/>
    <m/>
    <s v="mg/m3"/>
    <s v="N"/>
    <s v="N"/>
    <s v="N"/>
    <s v="N"/>
    <s v="Units conversion needed;"/>
    <m/>
    <n v="3000"/>
    <m/>
    <m/>
    <s v="band C"/>
    <m/>
    <s v="C"/>
    <s v=""/>
    <m/>
    <m/>
    <x v="2"/>
    <m/>
    <s v="0,3,9,16"/>
    <m/>
  </r>
  <r>
    <n v="67"/>
    <x v="1"/>
    <s v="Additional OEB Data"/>
    <n v="100236"/>
    <s v="10.3109/08958379509015209"/>
    <x v="10"/>
    <m/>
    <s v="Kaolin-based RCF"/>
    <s v="Kaolin-based RCF"/>
    <s v="Micro"/>
    <s v="78 weeks"/>
    <s v="78 weeks"/>
    <s v="Lung"/>
    <x v="6"/>
    <s v="Rat"/>
    <s v="Weanling F344"/>
    <s v="M"/>
    <n v="3"/>
    <n v="8.8000000000000007"/>
    <m/>
    <m/>
    <s v="mg/m3"/>
    <s v="N"/>
    <s v="N"/>
    <s v="N"/>
    <s v="N"/>
    <s v="Units conversion needed;"/>
    <m/>
    <n v="3000"/>
    <m/>
    <m/>
    <s v="band C"/>
    <m/>
    <s v="C"/>
    <s v=""/>
    <m/>
    <m/>
    <x v="2"/>
    <m/>
    <s v="0,3,9,16"/>
    <m/>
  </r>
  <r>
    <n v="68"/>
    <x v="1"/>
    <s v="Additional OEB Data"/>
    <n v="100236"/>
    <s v="10.3109/08958379509015209"/>
    <x v="10"/>
    <m/>
    <s v="Kaolin-based RCF"/>
    <s v="Kaolin-based RCF"/>
    <s v="Micro"/>
    <s v="104 weeks"/>
    <s v="104 weeks"/>
    <s v="Lung"/>
    <x v="6"/>
    <s v="Rat"/>
    <s v="Weanling F344"/>
    <s v="M"/>
    <n v="3"/>
    <n v="8.8000000000000007"/>
    <m/>
    <m/>
    <s v="mg/m3"/>
    <s v="N"/>
    <s v="N"/>
    <s v="N"/>
    <s v="N"/>
    <s v="Units conversion needed;"/>
    <m/>
    <n v="3000"/>
    <m/>
    <m/>
    <s v="band C"/>
    <m/>
    <s v="C"/>
    <s v=""/>
    <m/>
    <m/>
    <x v="2"/>
    <m/>
    <s v="0,3,9,16"/>
    <m/>
  </r>
  <r>
    <n v="69"/>
    <x v="1"/>
    <s v="Additional OEB Data"/>
    <n v="100235"/>
    <s v="10.3109/08958379509015208"/>
    <x v="11"/>
    <m/>
    <s v="RCF1"/>
    <s v="RCF1"/>
    <s v="Micro"/>
    <s v="13 weeks"/>
    <s v="13 weeks"/>
    <s v="Lung"/>
    <x v="7"/>
    <s v="Rat"/>
    <s v="Weanling F344"/>
    <s v="M"/>
    <n v="29.1"/>
    <m/>
    <m/>
    <m/>
    <s v="mg/m3"/>
    <s v="N"/>
    <s v="N"/>
    <s v="N"/>
    <s v="N"/>
    <s v="Units conversion needed;"/>
    <m/>
    <n v="29100"/>
    <m/>
    <m/>
    <s v="band B"/>
    <m/>
    <s v="B"/>
    <s v=""/>
    <m/>
    <m/>
    <x v="2"/>
    <m/>
    <m/>
    <m/>
  </r>
  <r>
    <n v="70"/>
    <x v="1"/>
    <s v="Additional OEB Data"/>
    <n v="100235"/>
    <s v="10.3109/08958379509015208"/>
    <x v="11"/>
    <m/>
    <s v="RCF1"/>
    <s v="RCF1"/>
    <s v="Micro"/>
    <s v="26 weeks"/>
    <s v="26 weeks"/>
    <s v="Lung"/>
    <x v="7"/>
    <s v="Rat"/>
    <s v="Weanling F344"/>
    <s v="M"/>
    <m/>
    <n v="29.1"/>
    <m/>
    <m/>
    <s v="mg/m3"/>
    <s v="N"/>
    <s v="N"/>
    <s v="Y"/>
    <s v="N"/>
    <s v="Divide LOAEL by 10;Units conversion needed;"/>
    <m/>
    <m/>
    <n v="2910"/>
    <m/>
    <m/>
    <s v="band C"/>
    <s v="C"/>
    <s v=""/>
    <m/>
    <m/>
    <x v="2"/>
    <m/>
    <m/>
    <m/>
  </r>
  <r>
    <n v="71"/>
    <x v="1"/>
    <s v="Additional OEB Data"/>
    <n v="100235"/>
    <s v="10.3109/08958379509015208"/>
    <x v="11"/>
    <m/>
    <s v="RCF1"/>
    <s v="RCF1"/>
    <s v="Micro"/>
    <s v="39 weeks"/>
    <s v="39 weeks"/>
    <s v="Lung"/>
    <x v="7"/>
    <s v="Rat"/>
    <s v="Weanling F344"/>
    <s v="M"/>
    <m/>
    <n v="29.1"/>
    <m/>
    <m/>
    <s v="mg/m3"/>
    <s v="N"/>
    <s v="N"/>
    <s v="Y"/>
    <s v="N"/>
    <s v="Divide LOAEL by 10;Units conversion needed;"/>
    <m/>
    <m/>
    <n v="2910"/>
    <m/>
    <m/>
    <s v="band C"/>
    <s v="C"/>
    <s v=""/>
    <m/>
    <m/>
    <x v="2"/>
    <m/>
    <m/>
    <m/>
  </r>
  <r>
    <n v="72"/>
    <x v="1"/>
    <s v="Additional OEB Data"/>
    <n v="100235"/>
    <s v="10.3109/08958379509015208"/>
    <x v="11"/>
    <m/>
    <s v="RCF1"/>
    <s v="RCF1"/>
    <s v="Micro"/>
    <s v="52 weeks"/>
    <s v="52 weeks"/>
    <s v="Lung"/>
    <x v="7"/>
    <s v="Rat"/>
    <s v="Weanling F344"/>
    <s v="M"/>
    <m/>
    <n v="29.1"/>
    <m/>
    <m/>
    <s v="mg/m3"/>
    <s v="N"/>
    <s v="N"/>
    <s v="Y"/>
    <s v="N"/>
    <s v="Divide LOAEL by 10;Units conversion needed;"/>
    <m/>
    <m/>
    <n v="2910"/>
    <m/>
    <m/>
    <s v="band C"/>
    <s v="C"/>
    <s v=""/>
    <m/>
    <m/>
    <x v="2"/>
    <m/>
    <m/>
    <m/>
  </r>
  <r>
    <n v="73"/>
    <x v="1"/>
    <s v="Additional OEB Data"/>
    <n v="100235"/>
    <s v="10.3109/08958379509015208"/>
    <x v="11"/>
    <m/>
    <s v="RCF1"/>
    <s v="RCF1"/>
    <s v="Micro"/>
    <s v="65 weeks"/>
    <s v="65 weeks"/>
    <s v="Lung"/>
    <x v="7"/>
    <s v="Rat"/>
    <s v="Weanling F344"/>
    <s v="M"/>
    <m/>
    <n v="29.1"/>
    <m/>
    <m/>
    <s v="mg/m3"/>
    <s v="N"/>
    <s v="N"/>
    <s v="Y"/>
    <s v="N"/>
    <s v="Divide LOAEL by 10;Units conversion needed;"/>
    <m/>
    <m/>
    <n v="2910"/>
    <m/>
    <m/>
    <s v="band C"/>
    <s v="C"/>
    <s v=""/>
    <m/>
    <m/>
    <x v="2"/>
    <m/>
    <m/>
    <m/>
  </r>
  <r>
    <n v="74"/>
    <x v="1"/>
    <s v="Additional OEB Data"/>
    <n v="100235"/>
    <s v="10.3109/08958379509015208"/>
    <x v="11"/>
    <m/>
    <s v="RCF1"/>
    <s v="RCF1"/>
    <s v="Micro"/>
    <s v="78 weeks"/>
    <s v="78 weeks"/>
    <s v="Lung"/>
    <x v="7"/>
    <s v="Rat"/>
    <s v="Weanling F344"/>
    <s v="M"/>
    <m/>
    <n v="29.1"/>
    <m/>
    <m/>
    <s v="mg/m3"/>
    <s v="N"/>
    <s v="N"/>
    <s v="Y"/>
    <s v="N"/>
    <s v="Divide LOAEL by 10;Units conversion needed;"/>
    <m/>
    <m/>
    <n v="2910"/>
    <m/>
    <m/>
    <s v="band C"/>
    <s v="C"/>
    <s v=""/>
    <m/>
    <m/>
    <x v="2"/>
    <m/>
    <m/>
    <m/>
  </r>
  <r>
    <n v="75"/>
    <x v="1"/>
    <s v="Additional OEB Data"/>
    <n v="100235"/>
    <s v="10.3109/08958379509015208"/>
    <x v="11"/>
    <m/>
    <s v="RCF1"/>
    <s v="RCF1"/>
    <s v="Micro"/>
    <s v="104 weeks"/>
    <s v="104 weeks"/>
    <s v="Lung"/>
    <x v="7"/>
    <s v="Rat"/>
    <s v="Weanling F344"/>
    <s v="M"/>
    <m/>
    <n v="29.1"/>
    <m/>
    <m/>
    <s v="mg/m3"/>
    <s v="N"/>
    <s v="N"/>
    <s v="Y"/>
    <s v="N"/>
    <s v="Divide LOAEL by 10;Units conversion needed;"/>
    <m/>
    <m/>
    <n v="2910"/>
    <m/>
    <m/>
    <s v="band C"/>
    <s v="C"/>
    <s v=""/>
    <m/>
    <m/>
    <x v="2"/>
    <m/>
    <m/>
    <m/>
  </r>
  <r>
    <n v="76"/>
    <x v="1"/>
    <s v="Additional OEB Data"/>
    <n v="100235"/>
    <s v="10.3109/08958379509015208"/>
    <x v="11"/>
    <m/>
    <s v="RCF2"/>
    <s v="RCF2"/>
    <s v="Micro"/>
    <s v="13 weeks"/>
    <s v="13 weeks"/>
    <s v="Lung"/>
    <x v="7"/>
    <s v="Rat"/>
    <s v="Weanling F344"/>
    <s v="M"/>
    <n v="28.9"/>
    <m/>
    <m/>
    <m/>
    <s v="mg/m3"/>
    <s v="N"/>
    <s v="N"/>
    <s v="N"/>
    <s v="N"/>
    <s v="Units conversion needed;"/>
    <m/>
    <n v="28900"/>
    <m/>
    <m/>
    <s v="band B"/>
    <m/>
    <s v="B"/>
    <s v=""/>
    <m/>
    <m/>
    <x v="2"/>
    <m/>
    <m/>
    <m/>
  </r>
  <r>
    <n v="77"/>
    <x v="1"/>
    <s v="Additional OEB Data"/>
    <n v="100235"/>
    <s v="10.3109/08958379509015208"/>
    <x v="11"/>
    <m/>
    <s v="RCF2"/>
    <s v="RCF2"/>
    <s v="Micro"/>
    <s v="26 weeks"/>
    <s v="26 weeks"/>
    <s v="Lung"/>
    <x v="7"/>
    <s v="Rat"/>
    <s v="Weanling F344"/>
    <s v="M"/>
    <n v="28.9"/>
    <m/>
    <m/>
    <m/>
    <s v="mg/m3"/>
    <s v="N"/>
    <s v="N"/>
    <s v="N"/>
    <s v="N"/>
    <s v="Units conversion needed;"/>
    <m/>
    <n v="28900"/>
    <m/>
    <m/>
    <s v="band B"/>
    <m/>
    <s v="B"/>
    <s v=""/>
    <m/>
    <m/>
    <x v="2"/>
    <m/>
    <m/>
    <m/>
  </r>
  <r>
    <n v="78"/>
    <x v="1"/>
    <s v="Additional OEB Data"/>
    <n v="100235"/>
    <s v="10.3109/08958379509015208"/>
    <x v="11"/>
    <m/>
    <s v="RCF2"/>
    <s v="RCF2"/>
    <s v="Micro"/>
    <s v="39 weeks"/>
    <s v="39 weeks"/>
    <s v="Lung"/>
    <x v="7"/>
    <s v="Rat"/>
    <s v="Weanling F344"/>
    <s v="M"/>
    <m/>
    <n v="28.9"/>
    <m/>
    <m/>
    <s v="mg/m3"/>
    <s v="N"/>
    <s v="N"/>
    <s v="Y"/>
    <s v="N"/>
    <s v="Divide LOAEL by 10;Units conversion needed;"/>
    <m/>
    <m/>
    <n v="2889.9999999999995"/>
    <m/>
    <m/>
    <s v="band C"/>
    <s v="C"/>
    <s v=""/>
    <m/>
    <m/>
    <x v="2"/>
    <m/>
    <m/>
    <m/>
  </r>
  <r>
    <n v="79"/>
    <x v="1"/>
    <s v="Additional OEB Data"/>
    <n v="100235"/>
    <s v="10.3109/08958379509015208"/>
    <x v="11"/>
    <m/>
    <s v="RCF2"/>
    <s v="RCF2"/>
    <s v="Micro"/>
    <s v="52 weeks"/>
    <s v="52 weeks"/>
    <s v="Lung"/>
    <x v="7"/>
    <s v="Rat"/>
    <s v="Weanling F344"/>
    <s v="M"/>
    <m/>
    <n v="28.9"/>
    <m/>
    <m/>
    <s v="mg/m3"/>
    <s v="N"/>
    <s v="N"/>
    <s v="Y"/>
    <s v="N"/>
    <s v="Divide LOAEL by 10;Units conversion needed;"/>
    <m/>
    <m/>
    <n v="2889.9999999999995"/>
    <m/>
    <m/>
    <s v="band C"/>
    <s v="C"/>
    <s v=""/>
    <m/>
    <m/>
    <x v="2"/>
    <m/>
    <m/>
    <m/>
  </r>
  <r>
    <n v="80"/>
    <x v="1"/>
    <s v="Additional OEB Data"/>
    <n v="100235"/>
    <s v="10.3109/08958379509015208"/>
    <x v="11"/>
    <m/>
    <s v="RCF2"/>
    <s v="RCF2"/>
    <s v="Micro"/>
    <s v="65 weeks"/>
    <s v="65 weeks"/>
    <s v="Lung"/>
    <x v="7"/>
    <s v="Rat"/>
    <s v="Weanling F344"/>
    <s v="M"/>
    <m/>
    <n v="28.9"/>
    <m/>
    <m/>
    <s v="mg/m3"/>
    <s v="N"/>
    <s v="N"/>
    <s v="Y"/>
    <s v="N"/>
    <s v="Divide LOAEL by 10;Units conversion needed;"/>
    <m/>
    <m/>
    <n v="2889.9999999999995"/>
    <m/>
    <m/>
    <s v="band C"/>
    <s v="C"/>
    <s v=""/>
    <m/>
    <m/>
    <x v="2"/>
    <m/>
    <m/>
    <m/>
  </r>
  <r>
    <n v="81"/>
    <x v="1"/>
    <s v="Additional OEB Data"/>
    <n v="100235"/>
    <s v="10.3109/08958379509015208"/>
    <x v="11"/>
    <m/>
    <s v="RCF2"/>
    <s v="RCF2"/>
    <s v="Micro"/>
    <s v="78 weeks"/>
    <s v="78 weeks"/>
    <s v="Lung"/>
    <x v="7"/>
    <s v="Rat"/>
    <s v="Weanling F344"/>
    <s v="M"/>
    <m/>
    <n v="28.9"/>
    <m/>
    <m/>
    <s v="mg/m3"/>
    <s v="N"/>
    <s v="N"/>
    <s v="Y"/>
    <s v="N"/>
    <s v="Divide LOAEL by 10;Units conversion needed;"/>
    <m/>
    <m/>
    <n v="2889.9999999999995"/>
    <m/>
    <m/>
    <s v="band C"/>
    <s v="C"/>
    <s v=""/>
    <m/>
    <m/>
    <x v="2"/>
    <m/>
    <m/>
    <m/>
  </r>
  <r>
    <n v="82"/>
    <x v="1"/>
    <s v="Additional OEB Data"/>
    <n v="100235"/>
    <s v="10.3109/08958379509015208"/>
    <x v="11"/>
    <m/>
    <s v="RCF2"/>
    <s v="RCF2"/>
    <s v="Micro"/>
    <s v="104 weeks"/>
    <s v="104 weeks"/>
    <s v="Lung"/>
    <x v="7"/>
    <s v="Rat"/>
    <s v="Weanling F344"/>
    <s v="M"/>
    <m/>
    <n v="28.9"/>
    <m/>
    <m/>
    <s v="mg/m3"/>
    <s v="N"/>
    <s v="N"/>
    <s v="Y"/>
    <s v="N"/>
    <s v="Divide LOAEL by 10;Units conversion needed;"/>
    <m/>
    <m/>
    <n v="2889.9999999999995"/>
    <m/>
    <m/>
    <s v="band C"/>
    <s v="C"/>
    <s v=""/>
    <m/>
    <m/>
    <x v="2"/>
    <m/>
    <m/>
    <m/>
  </r>
  <r>
    <n v="83"/>
    <x v="1"/>
    <s v="Additional OEB Data"/>
    <n v="100235"/>
    <s v="10.3109/08958379509015208"/>
    <x v="11"/>
    <m/>
    <s v="RCF3"/>
    <s v="RCF3"/>
    <s v="Micro"/>
    <s v="13 weeks"/>
    <s v="13 weeks"/>
    <s v="Lung"/>
    <x v="7"/>
    <s v="Rat"/>
    <s v="Weanling F344"/>
    <s v="M"/>
    <n v="29.2"/>
    <m/>
    <m/>
    <m/>
    <s v="mg/m3"/>
    <s v="N"/>
    <s v="N"/>
    <s v="N"/>
    <s v="N"/>
    <s v="Units conversion needed;"/>
    <m/>
    <n v="29200"/>
    <m/>
    <m/>
    <s v="band B"/>
    <m/>
    <s v="B"/>
    <s v=""/>
    <m/>
    <m/>
    <x v="2"/>
    <m/>
    <m/>
    <m/>
  </r>
  <r>
    <n v="84"/>
    <x v="1"/>
    <s v="Additional OEB Data"/>
    <n v="100235"/>
    <s v="10.3109/08958379509015208"/>
    <x v="11"/>
    <m/>
    <s v="RCF3"/>
    <s v="RCF3"/>
    <s v="Micro"/>
    <s v="26 weeks"/>
    <s v="26 weeks"/>
    <s v="Lung"/>
    <x v="7"/>
    <s v="Rat"/>
    <s v="Weanling F344"/>
    <s v="M"/>
    <m/>
    <n v="29.2"/>
    <m/>
    <m/>
    <s v="mg/m3"/>
    <s v="N"/>
    <s v="N"/>
    <s v="Y"/>
    <s v="N"/>
    <s v="Divide LOAEL by 10;Units conversion needed;"/>
    <m/>
    <m/>
    <n v="2920"/>
    <m/>
    <m/>
    <s v="band C"/>
    <s v="C"/>
    <s v=""/>
    <m/>
    <m/>
    <x v="2"/>
    <m/>
    <m/>
    <m/>
  </r>
  <r>
    <n v="85"/>
    <x v="1"/>
    <s v="Additional OEB Data"/>
    <n v="100235"/>
    <s v="10.3109/08958379509015208"/>
    <x v="11"/>
    <m/>
    <s v="RCF3"/>
    <s v="RCF3"/>
    <s v="Micro"/>
    <s v="39 weeks"/>
    <s v="39 weeks"/>
    <s v="Lung"/>
    <x v="7"/>
    <s v="Rat"/>
    <s v="Weanling F344"/>
    <s v="M"/>
    <m/>
    <n v="29.2"/>
    <m/>
    <m/>
    <s v="mg/m3"/>
    <s v="N"/>
    <s v="N"/>
    <s v="Y"/>
    <s v="N"/>
    <s v="Divide LOAEL by 10;Units conversion needed;"/>
    <m/>
    <m/>
    <n v="2920"/>
    <m/>
    <m/>
    <s v="band C"/>
    <s v="C"/>
    <s v=""/>
    <m/>
    <m/>
    <x v="2"/>
    <m/>
    <m/>
    <m/>
  </r>
  <r>
    <n v="86"/>
    <x v="1"/>
    <s v="Additional OEB Data"/>
    <n v="100235"/>
    <s v="10.3109/08958379509015208"/>
    <x v="11"/>
    <m/>
    <s v="RCF3"/>
    <s v="RCF3"/>
    <s v="Micro"/>
    <s v="52 weeks"/>
    <s v="52 weeks"/>
    <s v="Lung"/>
    <x v="7"/>
    <s v="Rat"/>
    <s v="Weanling F344"/>
    <s v="M"/>
    <m/>
    <n v="29.2"/>
    <m/>
    <m/>
    <s v="mg/m3"/>
    <s v="N"/>
    <s v="N"/>
    <s v="Y"/>
    <s v="N"/>
    <s v="Divide LOAEL by 10;Units conversion needed;"/>
    <m/>
    <m/>
    <n v="2920"/>
    <m/>
    <m/>
    <s v="band C"/>
    <s v="C"/>
    <s v=""/>
    <m/>
    <m/>
    <x v="2"/>
    <m/>
    <m/>
    <m/>
  </r>
  <r>
    <n v="87"/>
    <x v="1"/>
    <s v="Additional OEB Data"/>
    <n v="100235"/>
    <s v="10.3109/08958379509015208"/>
    <x v="11"/>
    <m/>
    <s v="RCF3"/>
    <s v="RCF3"/>
    <s v="Micro"/>
    <s v="65 weeks"/>
    <s v="65 weeks"/>
    <s v="Lung"/>
    <x v="7"/>
    <s v="Rat"/>
    <s v="Weanling F344"/>
    <s v="M"/>
    <m/>
    <n v="29.2"/>
    <m/>
    <m/>
    <s v="mg/m3"/>
    <s v="N"/>
    <s v="N"/>
    <s v="Y"/>
    <s v="N"/>
    <s v="Divide LOAEL by 10;Units conversion needed;"/>
    <m/>
    <m/>
    <n v="2920"/>
    <m/>
    <m/>
    <s v="band C"/>
    <s v="C"/>
    <s v=""/>
    <m/>
    <m/>
    <x v="2"/>
    <m/>
    <m/>
    <m/>
  </r>
  <r>
    <n v="88"/>
    <x v="1"/>
    <s v="Additional OEB Data"/>
    <n v="100235"/>
    <s v="10.3109/08958379509015208"/>
    <x v="11"/>
    <m/>
    <s v="RCF3"/>
    <s v="RCF3"/>
    <s v="Micro"/>
    <s v="78 weeks"/>
    <s v="78 weeks"/>
    <s v="Lung"/>
    <x v="7"/>
    <s v="Rat"/>
    <s v="Weanling F344"/>
    <s v="M"/>
    <m/>
    <n v="29.2"/>
    <m/>
    <m/>
    <s v="mg/m3"/>
    <s v="N"/>
    <s v="N"/>
    <s v="Y"/>
    <s v="N"/>
    <s v="Divide LOAEL by 10;Units conversion needed;"/>
    <m/>
    <m/>
    <n v="2920"/>
    <m/>
    <m/>
    <s v="band C"/>
    <s v="C"/>
    <s v=""/>
    <m/>
    <m/>
    <x v="2"/>
    <m/>
    <m/>
    <m/>
  </r>
  <r>
    <n v="89"/>
    <x v="1"/>
    <s v="Additional OEB Data"/>
    <n v="100235"/>
    <s v="10.3109/08958379509015208"/>
    <x v="11"/>
    <m/>
    <s v="RCF3"/>
    <s v="RCF3"/>
    <s v="Micro"/>
    <s v="104 weeks"/>
    <s v="104 weeks"/>
    <s v="Lung"/>
    <x v="7"/>
    <s v="Rat"/>
    <s v="Weanling F344"/>
    <s v="M"/>
    <m/>
    <n v="29.2"/>
    <m/>
    <m/>
    <s v="mg/m3"/>
    <s v="N"/>
    <s v="N"/>
    <s v="Y"/>
    <s v="N"/>
    <s v="Divide LOAEL by 10;Units conversion needed;"/>
    <m/>
    <m/>
    <n v="2920"/>
    <m/>
    <m/>
    <s v="band C"/>
    <s v="C"/>
    <s v=""/>
    <m/>
    <m/>
    <x v="2"/>
    <m/>
    <m/>
    <m/>
  </r>
  <r>
    <n v="90"/>
    <x v="1"/>
    <s v="Additional OEB Data"/>
    <n v="100235"/>
    <s v="10.3109/08958379509015208"/>
    <x v="11"/>
    <m/>
    <s v="RCF4"/>
    <s v="RCF4"/>
    <s v="Micro"/>
    <s v="13 weeks"/>
    <s v="13 weeks"/>
    <s v="Lung"/>
    <x v="7"/>
    <s v="Rat"/>
    <s v="Weanling F344"/>
    <s v="M"/>
    <n v="30.1"/>
    <m/>
    <m/>
    <m/>
    <s v="mg/m3"/>
    <s v="N"/>
    <s v="N"/>
    <s v="N"/>
    <s v="N"/>
    <s v="Units conversion needed;"/>
    <m/>
    <n v="30100"/>
    <m/>
    <m/>
    <s v="band A"/>
    <m/>
    <s v="A"/>
    <s v=""/>
    <m/>
    <m/>
    <x v="2"/>
    <m/>
    <m/>
    <m/>
  </r>
  <r>
    <n v="91"/>
    <x v="1"/>
    <s v="Additional OEB Data"/>
    <n v="100235"/>
    <s v="10.3109/08958379509015208"/>
    <x v="11"/>
    <m/>
    <s v="RCF4"/>
    <s v="RCF4"/>
    <s v="Micro"/>
    <s v="26 weeks"/>
    <s v="26 weeks"/>
    <s v="Lung"/>
    <x v="7"/>
    <s v="Rat"/>
    <s v="Weanling F344"/>
    <s v="M"/>
    <n v="30.1"/>
    <m/>
    <m/>
    <m/>
    <s v="mg/m3"/>
    <s v="N"/>
    <s v="N"/>
    <s v="N"/>
    <s v="N"/>
    <s v="Units conversion needed;"/>
    <m/>
    <n v="30100"/>
    <m/>
    <m/>
    <s v="band A"/>
    <m/>
    <s v="A"/>
    <s v=""/>
    <m/>
    <m/>
    <x v="2"/>
    <m/>
    <m/>
    <m/>
  </r>
  <r>
    <n v="92"/>
    <x v="1"/>
    <s v="Additional OEB Data"/>
    <n v="100235"/>
    <s v="10.3109/08958379509015208"/>
    <x v="11"/>
    <m/>
    <s v="RCF4"/>
    <s v="RCF4"/>
    <s v="Micro"/>
    <s v="39 weeks"/>
    <s v="39 weeks"/>
    <s v="Lung"/>
    <x v="7"/>
    <s v="Rat"/>
    <s v="Weanling F344"/>
    <s v="M"/>
    <n v="30.1"/>
    <m/>
    <m/>
    <m/>
    <s v="mg/m3"/>
    <s v="N"/>
    <s v="N"/>
    <s v="N"/>
    <s v="N"/>
    <s v="Units conversion needed;"/>
    <m/>
    <n v="30100"/>
    <m/>
    <m/>
    <s v="band A"/>
    <m/>
    <s v="A"/>
    <s v=""/>
    <m/>
    <m/>
    <x v="2"/>
    <m/>
    <m/>
    <m/>
  </r>
  <r>
    <n v="93"/>
    <x v="1"/>
    <s v="Additional OEB Data"/>
    <n v="100235"/>
    <s v="10.3109/08958379509015208"/>
    <x v="11"/>
    <m/>
    <s v="RCF4"/>
    <s v="RCF4"/>
    <s v="Micro"/>
    <s v="52 weeks"/>
    <s v="52 weeks"/>
    <s v="Lung"/>
    <x v="7"/>
    <s v="Rat"/>
    <s v="Weanling F344"/>
    <s v="M"/>
    <m/>
    <n v="30.1"/>
    <m/>
    <m/>
    <s v="mg/m3"/>
    <s v="N"/>
    <s v="N"/>
    <s v="Y"/>
    <s v="N"/>
    <s v="Divide LOAEL by 10;Units conversion needed;"/>
    <m/>
    <m/>
    <n v="3010.0000000000005"/>
    <m/>
    <m/>
    <s v="band B"/>
    <s v="B"/>
    <s v=""/>
    <m/>
    <m/>
    <x v="2"/>
    <m/>
    <m/>
    <m/>
  </r>
  <r>
    <n v="94"/>
    <x v="1"/>
    <s v="Additional OEB Data"/>
    <n v="100235"/>
    <s v="10.3109/08958379509015208"/>
    <x v="11"/>
    <m/>
    <s v="RCF4"/>
    <s v="RCF4"/>
    <s v="Micro"/>
    <s v="65 weeks"/>
    <s v="65 weeks"/>
    <s v="Lung"/>
    <x v="7"/>
    <s v="Rat"/>
    <s v="Weanling F344"/>
    <s v="M"/>
    <m/>
    <n v="30.1"/>
    <m/>
    <m/>
    <s v="mg/m3"/>
    <s v="N"/>
    <s v="N"/>
    <s v="Y"/>
    <s v="N"/>
    <s v="Divide LOAEL by 10;Units conversion needed;"/>
    <m/>
    <m/>
    <n v="3010.0000000000005"/>
    <m/>
    <m/>
    <s v="band B"/>
    <s v="B"/>
    <s v=""/>
    <m/>
    <m/>
    <x v="2"/>
    <m/>
    <m/>
    <m/>
  </r>
  <r>
    <n v="95"/>
    <x v="1"/>
    <s v="Additional OEB Data"/>
    <n v="100235"/>
    <s v="10.3109/08958379509015208"/>
    <x v="11"/>
    <m/>
    <s v="RCF4"/>
    <s v="RCF4"/>
    <s v="Micro"/>
    <s v="78 weeks"/>
    <s v="78 weeks"/>
    <s v="Lung"/>
    <x v="7"/>
    <s v="Rat"/>
    <s v="Weanling F344"/>
    <s v="M"/>
    <m/>
    <n v="30.1"/>
    <m/>
    <m/>
    <s v="mg/m3"/>
    <s v="N"/>
    <s v="N"/>
    <s v="Y"/>
    <s v="N"/>
    <s v="Divide LOAEL by 10;Units conversion needed;"/>
    <m/>
    <m/>
    <n v="3010.0000000000005"/>
    <m/>
    <m/>
    <s v="band B"/>
    <s v="B"/>
    <s v=""/>
    <m/>
    <m/>
    <x v="2"/>
    <m/>
    <m/>
    <m/>
  </r>
  <r>
    <n v="96"/>
    <x v="1"/>
    <s v="Additional OEB Data"/>
    <n v="100235"/>
    <s v="10.3109/08958379509015208"/>
    <x v="11"/>
    <m/>
    <s v="RCF4"/>
    <s v="RCF4"/>
    <s v="Micro"/>
    <s v="104 weeks"/>
    <s v="104 weeks"/>
    <s v="Lung"/>
    <x v="7"/>
    <s v="Rat"/>
    <s v="Weanling F344"/>
    <s v="M"/>
    <m/>
    <n v="30.1"/>
    <m/>
    <m/>
    <s v="mg/m3"/>
    <s v="N"/>
    <s v="N"/>
    <s v="Y"/>
    <s v="N"/>
    <s v="Divide LOAEL by 10;Units conversion needed;"/>
    <m/>
    <m/>
    <n v="3010.0000000000005"/>
    <m/>
    <m/>
    <s v="band B"/>
    <s v="B"/>
    <s v=""/>
    <m/>
    <m/>
    <x v="2"/>
    <m/>
    <m/>
    <m/>
  </r>
  <r>
    <n v="97"/>
    <x v="1"/>
    <s v="Additional OEB Data"/>
    <n v="100235"/>
    <s v="10.3109/08958379509015208"/>
    <x v="11"/>
    <m/>
    <s v="Chryostile Asbestos"/>
    <s v="Chryostile Asbestos"/>
    <s v="Micro"/>
    <s v="13 weeks"/>
    <s v="13 weeks"/>
    <s v="Lung"/>
    <x v="7"/>
    <s v="Rat"/>
    <s v="Weanling F344"/>
    <s v="M"/>
    <m/>
    <n v="10.1"/>
    <m/>
    <m/>
    <s v="mg/m3"/>
    <s v="N"/>
    <s v="N"/>
    <s v="Y"/>
    <s v="N"/>
    <s v="Divide LOAEL by 10;Units conversion needed;"/>
    <m/>
    <m/>
    <n v="1010"/>
    <m/>
    <m/>
    <s v="band C"/>
    <s v="C"/>
    <s v=""/>
    <m/>
    <m/>
    <x v="2"/>
    <m/>
    <m/>
    <m/>
  </r>
  <r>
    <n v="98"/>
    <x v="1"/>
    <s v="Additional OEB Data"/>
    <n v="100235"/>
    <s v="10.3109/08958379509015208"/>
    <x v="11"/>
    <m/>
    <s v="Chryostile Asbestos"/>
    <s v="Chryostile Asbestos"/>
    <s v="Micro"/>
    <s v="26 weeks"/>
    <s v="26 weeks"/>
    <s v="Lung"/>
    <x v="7"/>
    <s v="Rat"/>
    <s v="Weanling F344"/>
    <s v="M"/>
    <m/>
    <n v="10.1"/>
    <m/>
    <m/>
    <s v="mg/m3"/>
    <s v="N"/>
    <s v="N"/>
    <s v="Y"/>
    <s v="N"/>
    <s v="Divide LOAEL by 10;Units conversion needed;"/>
    <m/>
    <m/>
    <n v="1010"/>
    <m/>
    <m/>
    <s v="band C"/>
    <s v="C"/>
    <s v=""/>
    <m/>
    <m/>
    <x v="2"/>
    <m/>
    <m/>
    <m/>
  </r>
  <r>
    <n v="99"/>
    <x v="1"/>
    <s v="Additional OEB Data"/>
    <n v="100235"/>
    <s v="10.3109/08958379509015208"/>
    <x v="11"/>
    <m/>
    <s v="Chryostile Asbestos"/>
    <s v="Chryostile Asbestos"/>
    <s v="Micro"/>
    <s v="39 weeks"/>
    <s v="39 weeks"/>
    <s v="Lung"/>
    <x v="7"/>
    <s v="Rat"/>
    <s v="Weanling F344"/>
    <s v="M"/>
    <m/>
    <n v="10.1"/>
    <m/>
    <m/>
    <s v="mg/m3"/>
    <s v="N"/>
    <s v="N"/>
    <s v="Y"/>
    <s v="N"/>
    <s v="Divide LOAEL by 10;Units conversion needed;"/>
    <m/>
    <m/>
    <n v="1010"/>
    <m/>
    <m/>
    <s v="band C"/>
    <s v="C"/>
    <s v=""/>
    <m/>
    <m/>
    <x v="2"/>
    <m/>
    <m/>
    <m/>
  </r>
  <r>
    <n v="100"/>
    <x v="1"/>
    <s v="Additional OEB Data"/>
    <n v="100235"/>
    <s v="10.3109/08958379509015208"/>
    <x v="11"/>
    <m/>
    <s v="Chryostile Asbestos"/>
    <s v="Chryostile Asbestos"/>
    <s v="Micro"/>
    <s v="52 weeks"/>
    <s v="52 weeks"/>
    <s v="Lung"/>
    <x v="7"/>
    <s v="Rat"/>
    <s v="Weanling F344"/>
    <s v="M"/>
    <m/>
    <n v="10.1"/>
    <m/>
    <m/>
    <s v="mg/m3"/>
    <s v="N"/>
    <s v="N"/>
    <s v="Y"/>
    <s v="N"/>
    <s v="Divide LOAEL by 10;Units conversion needed;"/>
    <m/>
    <m/>
    <n v="1010"/>
    <m/>
    <m/>
    <s v="band C"/>
    <s v="C"/>
    <s v=""/>
    <m/>
    <m/>
    <x v="2"/>
    <m/>
    <m/>
    <m/>
  </r>
  <r>
    <n v="101"/>
    <x v="1"/>
    <s v="Additional OEB Data"/>
    <n v="100235"/>
    <s v="10.3109/08958379509015208"/>
    <x v="11"/>
    <m/>
    <s v="Chryostile Asbestos"/>
    <s v="Chryostile Asbestos"/>
    <s v="Micro"/>
    <s v="65 weeks"/>
    <s v="65 weeks"/>
    <s v="Lung"/>
    <x v="7"/>
    <s v="Rat"/>
    <s v="Weanling F344"/>
    <s v="M"/>
    <m/>
    <n v="10.1"/>
    <m/>
    <m/>
    <s v="mg/m3"/>
    <s v="N"/>
    <s v="N"/>
    <s v="Y"/>
    <s v="N"/>
    <s v="Divide LOAEL by 10;Units conversion needed;"/>
    <m/>
    <m/>
    <n v="1010"/>
    <m/>
    <m/>
    <s v="band C"/>
    <s v="C"/>
    <s v=""/>
    <m/>
    <m/>
    <x v="2"/>
    <m/>
    <m/>
    <m/>
  </r>
  <r>
    <n v="102"/>
    <x v="1"/>
    <s v="Additional OEB Data"/>
    <n v="100235"/>
    <s v="10.3109/08958379509015208"/>
    <x v="11"/>
    <m/>
    <s v="Chryostile Asbestos"/>
    <s v="Chryostile Asbestos"/>
    <s v="Micro"/>
    <s v="78 weeks"/>
    <s v="78 weeks"/>
    <s v="Lung"/>
    <x v="7"/>
    <s v="Rat"/>
    <s v="Weanling F344"/>
    <s v="M"/>
    <m/>
    <n v="10.1"/>
    <m/>
    <m/>
    <s v="mg/m3"/>
    <s v="N"/>
    <s v="N"/>
    <s v="Y"/>
    <s v="N"/>
    <s v="Divide LOAEL by 10;Units conversion needed;"/>
    <m/>
    <m/>
    <n v="1010"/>
    <m/>
    <m/>
    <s v="band C"/>
    <s v="C"/>
    <s v=""/>
    <m/>
    <m/>
    <x v="2"/>
    <m/>
    <m/>
    <m/>
  </r>
  <r>
    <n v="103"/>
    <x v="1"/>
    <s v="Additional OEB Data"/>
    <n v="100235"/>
    <s v="10.3109/08958379509015208"/>
    <x v="11"/>
    <m/>
    <s v="Chryostile Asbestos"/>
    <s v="Chryostile Asbestos"/>
    <s v="Micro"/>
    <s v="104 weeks"/>
    <s v="104 weeks"/>
    <s v="Lung"/>
    <x v="7"/>
    <s v="Rat"/>
    <s v="Weanling F344"/>
    <s v="M"/>
    <m/>
    <n v="10.1"/>
    <m/>
    <m/>
    <s v="mg/m3"/>
    <s v="N"/>
    <s v="N"/>
    <s v="Y"/>
    <s v="N"/>
    <s v="Divide LOAEL by 10;Units conversion needed;"/>
    <m/>
    <m/>
    <n v="1010"/>
    <m/>
    <m/>
    <s v="band C"/>
    <s v="C"/>
    <s v=""/>
    <m/>
    <m/>
    <x v="2"/>
    <m/>
    <m/>
    <m/>
  </r>
  <r>
    <n v="104"/>
    <x v="1"/>
    <s v="Additional OEB Data"/>
    <n v="100043"/>
    <m/>
    <x v="12"/>
    <s v="Y"/>
    <s v="Iron"/>
    <s v="Fe3O4"/>
    <s v="Micro"/>
    <s v="13 weeks"/>
    <s v="13 weeks"/>
    <s v="Lung"/>
    <x v="0"/>
    <s v="Rat"/>
    <s v="Winstar HsdCpb:WU (SPF)"/>
    <s v="M"/>
    <m/>
    <n v="4.7"/>
    <m/>
    <m/>
    <s v="mg/m3"/>
    <s v="N"/>
    <s v="N"/>
    <s v="Y"/>
    <s v="N"/>
    <s v="Divide LOAEL by 10;Units conversion needed;"/>
    <m/>
    <m/>
    <n v="470.00000000000006"/>
    <m/>
    <m/>
    <s v="band C"/>
    <s v="C"/>
    <s v=""/>
    <m/>
    <m/>
    <x v="0"/>
    <m/>
    <m/>
    <m/>
  </r>
  <r>
    <n v="105"/>
    <x v="0"/>
    <s v="Additional OEB Data"/>
    <n v="100043"/>
    <m/>
    <x v="12"/>
    <m/>
    <s v="Iron"/>
    <s v="Fe3O4"/>
    <s v="Micro"/>
    <s v="13 weeks"/>
    <s v="13 weeks"/>
    <s v="Lung"/>
    <x v="0"/>
    <s v="Rat"/>
    <s v="Winstar HsdCpb:WU (SPF)"/>
    <s v="F"/>
    <m/>
    <n v="4.7"/>
    <m/>
    <m/>
    <s v="mg/m3"/>
    <s v="N"/>
    <s v="N"/>
    <s v="Y"/>
    <s v="N"/>
    <s v="Divide LOAEL by 10;Units conversion needed;"/>
    <m/>
    <m/>
    <n v="470.00000000000006"/>
    <m/>
    <m/>
    <s v="band C"/>
    <s v="C"/>
    <s v=""/>
    <s v="Y"/>
    <m/>
    <x v="0"/>
    <m/>
    <m/>
    <m/>
  </r>
  <r>
    <n v="106"/>
    <x v="0"/>
    <s v="Additional OEB Data"/>
    <n v="100043"/>
    <s v="10.1002/jat.1668"/>
    <x v="12"/>
    <m/>
    <s v="Iron"/>
    <s v="Fe3O4"/>
    <s v="Micro"/>
    <s v="13 weeks"/>
    <s v="13 weeks"/>
    <s v="Lung"/>
    <x v="8"/>
    <s v="Rat"/>
    <s v="Winstar HsdCpb:WU (SPF)"/>
    <s v="M"/>
    <n v="15"/>
    <n v="50"/>
    <m/>
    <m/>
    <s v="mg/m3"/>
    <s v="N"/>
    <s v="N"/>
    <s v="N"/>
    <s v="N"/>
    <s v="Units conversion needed;"/>
    <m/>
    <n v="15000"/>
    <n v="5000"/>
    <m/>
    <s v="band B"/>
    <s v="band B"/>
    <s v="B"/>
    <s v=""/>
    <m/>
    <m/>
    <x v="2"/>
    <m/>
    <s v="0, 10, 15, 50"/>
    <m/>
  </r>
  <r>
    <n v="107"/>
    <x v="0"/>
    <s v="Additional OEB Data"/>
    <n v="100043"/>
    <s v="10.1002/jat.1668"/>
    <x v="12"/>
    <m/>
    <s v="Iron"/>
    <s v="Fe3O4"/>
    <s v="Micro"/>
    <s v="13 weeks"/>
    <s v="13 weeks"/>
    <s v="Lung"/>
    <x v="8"/>
    <s v="Rat"/>
    <s v="Winstar HsdCpb:WU (SPF)"/>
    <s v="F"/>
    <n v="15"/>
    <n v="50"/>
    <m/>
    <m/>
    <s v="mg/m3"/>
    <s v="N"/>
    <s v="N"/>
    <s v="N"/>
    <s v="N"/>
    <s v="Units conversion needed;"/>
    <m/>
    <n v="15000"/>
    <n v="5000"/>
    <m/>
    <s v="band B"/>
    <s v="band B"/>
    <s v="B"/>
    <s v=""/>
    <m/>
    <m/>
    <x v="2"/>
    <m/>
    <s v="0, 10, 15, 50"/>
    <m/>
  </r>
  <r>
    <n v="108"/>
    <x v="1"/>
    <s v="Additional OEB Data"/>
    <n v="100161"/>
    <m/>
    <x v="13"/>
    <s v="Y"/>
    <s v="Silica"/>
    <s v="Cristobalite"/>
    <s v="Micro"/>
    <s v="8 weeks"/>
    <s v="8 weeks"/>
    <s v="Lung"/>
    <x v="0"/>
    <s v="Rat"/>
    <s v="Fischer 344"/>
    <s v="M"/>
    <m/>
    <n v="1.3"/>
    <m/>
    <m/>
    <s v="mg/m3"/>
    <s v="N"/>
    <s v="Y"/>
    <s v="Y"/>
    <s v="N"/>
    <s v="Divide NOAEL or BMDL by 3;Divide LOAEL by 10;Units conversion needed;"/>
    <m/>
    <m/>
    <n v="43.333333333333336"/>
    <m/>
    <m/>
    <s v="band D"/>
    <s v="D"/>
    <s v=""/>
    <s v="Y"/>
    <m/>
    <x v="0"/>
    <m/>
    <m/>
    <m/>
  </r>
  <r>
    <n v="109"/>
    <x v="1"/>
    <s v="Additional OEB Data"/>
    <n v="100161"/>
    <m/>
    <x v="13"/>
    <s v="Y"/>
    <s v="Silica"/>
    <s v="Cristobalite"/>
    <s v="Micro"/>
    <s v="12 weeks"/>
    <s v="12 weeks"/>
    <s v="Lung"/>
    <x v="0"/>
    <s v="Rat"/>
    <s v="Fischer 344"/>
    <s v="M"/>
    <m/>
    <n v="1.3"/>
    <m/>
    <m/>
    <s v="mg/m3"/>
    <s v="N"/>
    <s v="N"/>
    <s v="Y"/>
    <s v="N"/>
    <s v="Divide LOAEL by 10;Units conversion needed;"/>
    <m/>
    <m/>
    <n v="130"/>
    <m/>
    <m/>
    <s v="band D"/>
    <s v="D"/>
    <s v=""/>
    <s v="Y"/>
    <m/>
    <x v="0"/>
    <m/>
    <m/>
    <m/>
  </r>
  <r>
    <n v="110"/>
    <x v="1"/>
    <s v="Additional OEB Data"/>
    <n v="100161"/>
    <m/>
    <x v="13"/>
    <s v="Y"/>
    <s v="Titanium dioxide"/>
    <s v="ufTiO2"/>
    <s v="Nano"/>
    <s v="8 weeks"/>
    <s v="8 weeks"/>
    <s v="Lung"/>
    <x v="0"/>
    <s v="Rat"/>
    <s v="Fischer 344"/>
    <s v="M"/>
    <m/>
    <n v="23.5"/>
    <m/>
    <m/>
    <s v="mg/m3"/>
    <s v="N"/>
    <s v="Y"/>
    <s v="Y"/>
    <s v="N"/>
    <s v="Divide NOAEL or BMDL by 3;Divide LOAEL by 10;Units conversion needed;"/>
    <m/>
    <m/>
    <n v="783.33333333333337"/>
    <m/>
    <m/>
    <s v="band C"/>
    <s v="C"/>
    <s v=""/>
    <s v="Y"/>
    <m/>
    <x v="0"/>
    <m/>
    <m/>
    <m/>
  </r>
  <r>
    <n v="111"/>
    <x v="1"/>
    <s v="Additional OEB Data"/>
    <n v="100161"/>
    <m/>
    <x v="13"/>
    <s v="Y"/>
    <s v="Titanium dioxide"/>
    <s v="ufTiO2"/>
    <s v="Nano"/>
    <s v="12 weeks"/>
    <s v="12 weeks"/>
    <s v="Lung"/>
    <x v="0"/>
    <s v="Rat"/>
    <s v="Fischer 344"/>
    <s v="M"/>
    <m/>
    <n v="23.5"/>
    <m/>
    <m/>
    <s v="mg/m3"/>
    <s v="N"/>
    <s v="N"/>
    <s v="Y"/>
    <s v="N"/>
    <s v="Divide LOAEL by 10;Units conversion needed;"/>
    <m/>
    <m/>
    <n v="2350"/>
    <m/>
    <m/>
    <s v="band C"/>
    <s v="C"/>
    <s v=""/>
    <s v="Y"/>
    <m/>
    <x v="0"/>
    <m/>
    <m/>
    <m/>
  </r>
  <r>
    <n v="112"/>
    <x v="1"/>
    <s v="Additional OEB Data"/>
    <n v="100161"/>
    <m/>
    <x v="13"/>
    <s v="Y"/>
    <s v="Titanium dioxide"/>
    <s v="fTiO2"/>
    <s v="Micro"/>
    <s v="8 weeks"/>
    <s v="8 weeks"/>
    <s v="Lung"/>
    <x v="0"/>
    <s v="Rat"/>
    <s v="Fischer 344"/>
    <s v="M"/>
    <n v="22.3"/>
    <m/>
    <m/>
    <m/>
    <s v="mg/m3"/>
    <s v="N"/>
    <s v="Y"/>
    <s v="N"/>
    <s v="N"/>
    <s v="Divide NOAEL or BMDL by 3;Units conversion needed;"/>
    <m/>
    <n v="7433.333333333333"/>
    <m/>
    <m/>
    <s v="band B"/>
    <m/>
    <s v="B"/>
    <s v=""/>
    <s v="Y"/>
    <m/>
    <x v="0"/>
    <m/>
    <m/>
    <m/>
  </r>
  <r>
    <n v="113"/>
    <x v="1"/>
    <s v="Additional OEB Data"/>
    <n v="100161"/>
    <m/>
    <x v="13"/>
    <s v="Y"/>
    <s v="Titanium dioxide"/>
    <s v="fTiO2"/>
    <s v="Micro"/>
    <s v="12 weeks"/>
    <s v="12 weeks"/>
    <s v="Lung"/>
    <x v="0"/>
    <s v="Rat"/>
    <s v="Fischer 344"/>
    <s v="M"/>
    <m/>
    <n v="22.3"/>
    <m/>
    <m/>
    <s v="mg/m3"/>
    <s v="N"/>
    <s v="N"/>
    <s v="Y"/>
    <s v="N"/>
    <s v="Divide LOAEL by 10;Units conversion needed;"/>
    <m/>
    <m/>
    <n v="2230"/>
    <m/>
    <m/>
    <s v="band C"/>
    <s v="C"/>
    <s v=""/>
    <s v="Y"/>
    <m/>
    <x v="0"/>
    <m/>
    <m/>
    <m/>
  </r>
  <r>
    <n v="114"/>
    <x v="0"/>
    <s v="Additional OEB Data"/>
    <n v="100132"/>
    <m/>
    <x v="14"/>
    <s v="Y"/>
    <s v="Silica"/>
    <s v="Crystalline"/>
    <s v="Micro"/>
    <s v="6.5 weeks"/>
    <s v="6.5 weeks"/>
    <s v="Lung"/>
    <x v="0"/>
    <s v="Rat"/>
    <s v="Fischer 344"/>
    <s v="M"/>
    <m/>
    <n v="3"/>
    <m/>
    <m/>
    <s v="mg/m3"/>
    <s v="N"/>
    <s v="Y"/>
    <s v="Y"/>
    <s v="N"/>
    <s v="Divide NOAEL or BMDL by 3;Divide LOAEL by 10;Units conversion needed;"/>
    <m/>
    <m/>
    <n v="100"/>
    <m/>
    <m/>
    <s v="band D"/>
    <s v="D"/>
    <s v=""/>
    <s v="Y"/>
    <m/>
    <x v="0"/>
    <m/>
    <m/>
    <m/>
  </r>
  <r>
    <n v="115"/>
    <x v="0"/>
    <s v="Additional OEB Data"/>
    <n v="100132"/>
    <m/>
    <x v="14"/>
    <s v="Y"/>
    <s v="Silica"/>
    <s v="Crystalline"/>
    <s v="Micro"/>
    <s v="13 weeks"/>
    <s v="13 weeks"/>
    <s v="Lung"/>
    <x v="0"/>
    <s v="Rat"/>
    <s v="Fischer 344"/>
    <s v="M"/>
    <m/>
    <n v="3"/>
    <m/>
    <m/>
    <s v="mg/m3"/>
    <s v="N"/>
    <s v="N"/>
    <s v="Y"/>
    <s v="N"/>
    <s v="Divide LOAEL by 10;Units conversion needed;"/>
    <m/>
    <m/>
    <n v="300"/>
    <m/>
    <m/>
    <s v="band D"/>
    <s v="D"/>
    <s v=""/>
    <s v="Y"/>
    <m/>
    <x v="0"/>
    <m/>
    <m/>
    <m/>
  </r>
  <r>
    <n v="116"/>
    <x v="0"/>
    <s v="Additional OEB Data"/>
    <n v="100132"/>
    <m/>
    <x v="14"/>
    <s v="Y"/>
    <s v="Silica"/>
    <s v="Amorphous"/>
    <s v="Nano"/>
    <s v="6.5 weeks"/>
    <s v="6.5 weeks"/>
    <s v="Lung"/>
    <x v="0"/>
    <s v="Rat"/>
    <s v="Fischer 344"/>
    <s v="M"/>
    <m/>
    <n v="50.4"/>
    <m/>
    <m/>
    <s v="mg/m3"/>
    <s v="N"/>
    <s v="Y"/>
    <s v="Y"/>
    <s v="N"/>
    <s v="Divide NOAEL or BMDL by 3;Divide LOAEL by 10;Units conversion needed;"/>
    <m/>
    <m/>
    <n v="1680"/>
    <m/>
    <m/>
    <s v="band C"/>
    <s v="C"/>
    <s v=""/>
    <s v="Y"/>
    <m/>
    <x v="0"/>
    <m/>
    <m/>
    <m/>
  </r>
  <r>
    <n v="117"/>
    <x v="0"/>
    <s v="Additional OEB Data"/>
    <n v="100132"/>
    <m/>
    <x v="14"/>
    <s v="Y"/>
    <s v="Silica"/>
    <s v="Amorphous"/>
    <s v="Nano"/>
    <s v="13 weeks"/>
    <s v="13 weeks"/>
    <s v="Lung"/>
    <x v="0"/>
    <s v="Rat"/>
    <s v="Fischer 344"/>
    <s v="M"/>
    <m/>
    <n v="50.4"/>
    <m/>
    <m/>
    <s v="mg/m3"/>
    <s v="N"/>
    <s v="N"/>
    <s v="Y"/>
    <s v="N"/>
    <s v="Divide LOAEL by 10;Units conversion needed;"/>
    <m/>
    <m/>
    <n v="5040"/>
    <m/>
    <m/>
    <s v="band B"/>
    <s v="B"/>
    <s v=""/>
    <s v="Y"/>
    <m/>
    <x v="0"/>
    <m/>
    <m/>
    <m/>
  </r>
  <r>
    <n v="118"/>
    <x v="1"/>
    <s v="Additional OEB Data"/>
    <n v="100103"/>
    <m/>
    <x v="15"/>
    <s v="Y"/>
    <s v="Carbon black"/>
    <s v="Printex90 (UF)"/>
    <s v="Nano"/>
    <s v="13 weeks"/>
    <s v="13 weeks"/>
    <s v="Lung"/>
    <x v="0"/>
    <s v="Rat"/>
    <s v="Fischer 344"/>
    <s v="F"/>
    <n v="1.2"/>
    <n v="7.1"/>
    <m/>
    <m/>
    <s v="mg/m3"/>
    <s v="N"/>
    <s v="N"/>
    <s v="N"/>
    <s v="N"/>
    <s v="Units conversion needed;"/>
    <m/>
    <n v="1200"/>
    <m/>
    <m/>
    <s v="band C"/>
    <m/>
    <s v="C"/>
    <s v=""/>
    <m/>
    <m/>
    <x v="0"/>
    <m/>
    <m/>
    <m/>
  </r>
  <r>
    <n v="119"/>
    <x v="1"/>
    <s v="Additional OEB Data"/>
    <n v="100103"/>
    <m/>
    <x v="15"/>
    <s v="Y"/>
    <s v="Carbon black"/>
    <s v="ST V"/>
    <s v="Nano"/>
    <s v="13 weeks"/>
    <s v="13 weeks"/>
    <s v="Lung"/>
    <x v="0"/>
    <s v="Rat"/>
    <s v="Fischer 344"/>
    <s v="F"/>
    <m/>
    <n v="48.2"/>
    <m/>
    <m/>
    <s v="mg/m3"/>
    <s v="N"/>
    <s v="N"/>
    <s v="Y"/>
    <s v="N"/>
    <s v="Divide LOAEL by 10;Units conversion needed;"/>
    <m/>
    <m/>
    <n v="4820"/>
    <m/>
    <m/>
    <s v="band B"/>
    <s v="B"/>
    <s v=""/>
    <m/>
    <m/>
    <x v="0"/>
    <m/>
    <m/>
    <m/>
  </r>
  <r>
    <n v="120"/>
    <x v="1"/>
    <s v="Additional OEB Data"/>
    <n v="100217"/>
    <m/>
    <x v="16"/>
    <s v="Y"/>
    <s v="Gold"/>
    <s v="Gold (high)"/>
    <s v="Nano"/>
    <s v="13 weeks"/>
    <s v="13 weeks"/>
    <s v="Lung"/>
    <x v="9"/>
    <s v="Rat"/>
    <s v="SPF Sprague Dawley"/>
    <s v="F"/>
    <n v="1850000"/>
    <m/>
    <m/>
    <m/>
    <s v="particles/cm3"/>
    <s v="N"/>
    <s v="N"/>
    <s v="N"/>
    <s v="N"/>
    <s v="Units conversion needed;"/>
    <m/>
    <n v="1850000000"/>
    <m/>
    <m/>
    <s v="band A"/>
    <m/>
    <s v="A"/>
    <s v=""/>
    <m/>
    <m/>
    <x v="0"/>
    <m/>
    <m/>
    <m/>
  </r>
  <r>
    <n v="121"/>
    <x v="1"/>
    <s v="Additional OEB Data"/>
    <n v="100217"/>
    <m/>
    <x v="16"/>
    <s v="Y"/>
    <s v="Gold"/>
    <s v="Gold (high)"/>
    <s v="Nano"/>
    <s v="13 weeks"/>
    <s v="13 weeks"/>
    <s v="Lung"/>
    <x v="9"/>
    <s v="Rat"/>
    <s v="SPF Sprague Dawley"/>
    <s v="M"/>
    <n v="1850000"/>
    <m/>
    <m/>
    <m/>
    <s v="particles/cm3"/>
    <s v="N"/>
    <s v="N"/>
    <s v="N"/>
    <s v="N"/>
    <s v="Units conversion needed;"/>
    <m/>
    <n v="1850000000"/>
    <m/>
    <m/>
    <s v="band A"/>
    <m/>
    <s v="A"/>
    <s v=""/>
    <m/>
    <m/>
    <x v="0"/>
    <m/>
    <m/>
    <m/>
  </r>
  <r>
    <n v="122"/>
    <x v="1"/>
    <s v="Additional OEB Data"/>
    <n v="100122"/>
    <m/>
    <x v="17"/>
    <s v="Y"/>
    <s v="Carbon black"/>
    <s v="HSCb"/>
    <s v="Nano"/>
    <s v="13 weeks"/>
    <s v="13 weeks"/>
    <s v="Lung"/>
    <x v="0"/>
    <s v="Rat"/>
    <s v="F344"/>
    <s v="F"/>
    <n v="1.1000000000000001"/>
    <n v="7.6"/>
    <m/>
    <m/>
    <s v="mg/m3"/>
    <s v="N"/>
    <s v="N"/>
    <s v="N"/>
    <s v="N"/>
    <s v="Units conversion needed;"/>
    <m/>
    <n v="1100"/>
    <m/>
    <m/>
    <s v="band C"/>
    <m/>
    <s v="C"/>
    <s v=""/>
    <m/>
    <m/>
    <x v="0"/>
    <m/>
    <m/>
    <m/>
  </r>
  <r>
    <n v="123"/>
    <x v="1"/>
    <s v="Additional OEB Data"/>
    <n v="100122"/>
    <m/>
    <x v="17"/>
    <s v="Y"/>
    <s v="Carbon black"/>
    <s v="LSCb"/>
    <s v="Nano"/>
    <s v="13 weeks"/>
    <s v="13 weeks"/>
    <s v="Lung"/>
    <x v="0"/>
    <s v="Rat"/>
    <s v="F344"/>
    <s v="F"/>
    <m/>
    <n v="48.2"/>
    <m/>
    <m/>
    <s v="mg/m3"/>
    <s v="N"/>
    <s v="N"/>
    <s v="Y"/>
    <s v="N"/>
    <s v="Divide LOAEL by 10;Units conversion needed;"/>
    <m/>
    <m/>
    <n v="4820"/>
    <m/>
    <m/>
    <s v="band B"/>
    <s v="B"/>
    <s v=""/>
    <s v="Y"/>
    <m/>
    <x v="0"/>
    <m/>
    <m/>
    <m/>
  </r>
  <r>
    <n v="124"/>
    <x v="1"/>
    <s v="Additional OEB Data"/>
    <n v="100122"/>
    <m/>
    <x v="17"/>
    <s v="Y"/>
    <s v="Carbon black"/>
    <s v="HSCb"/>
    <s v="Nano"/>
    <s v="13 weeks"/>
    <s v="13 weeks"/>
    <s v="Lung"/>
    <x v="0"/>
    <s v="Mouse"/>
    <s v="B6C3F1"/>
    <s v="F"/>
    <m/>
    <n v="1.1000000000000001"/>
    <m/>
    <m/>
    <s v="mg/m3"/>
    <s v="N"/>
    <s v="N"/>
    <s v="Y"/>
    <s v="N"/>
    <s v="Divide LOAEL by 10;Units conversion needed;"/>
    <m/>
    <m/>
    <n v="110.00000000000001"/>
    <m/>
    <m/>
    <s v="band D"/>
    <s v="D"/>
    <s v=""/>
    <s v="Y"/>
    <m/>
    <x v="0"/>
    <m/>
    <m/>
    <m/>
  </r>
  <r>
    <n v="125"/>
    <x v="1"/>
    <s v="Additional OEB Data"/>
    <n v="100122"/>
    <m/>
    <x v="17"/>
    <s v="Y"/>
    <s v="Carbon black"/>
    <s v="HSCb"/>
    <s v="Nano"/>
    <s v="13 weeks"/>
    <s v="13 weeks"/>
    <s v="Lung"/>
    <x v="0"/>
    <s v="Hamster"/>
    <s v="F1B Syrian golden"/>
    <s v="F"/>
    <m/>
    <n v="1.1000000000000001"/>
    <m/>
    <m/>
    <s v="mg/m3"/>
    <s v="N"/>
    <s v="N"/>
    <s v="Y"/>
    <s v="N"/>
    <s v="Divide LOAEL by 10;Units conversion needed;"/>
    <m/>
    <m/>
    <n v="110.00000000000001"/>
    <m/>
    <m/>
    <s v="band D"/>
    <s v="D"/>
    <s v=""/>
    <m/>
    <m/>
    <x v="0"/>
    <m/>
    <m/>
    <m/>
  </r>
  <r>
    <n v="126"/>
    <x v="0"/>
    <s v="Additional OEB Data"/>
    <n v="100072"/>
    <m/>
    <x v="18"/>
    <m/>
    <s v="Carbon black"/>
    <s v="Printex 90"/>
    <s v="Nano"/>
    <s v="13 weeks"/>
    <s v="13 weeks"/>
    <s v="Lung"/>
    <x v="0"/>
    <s v="Rat"/>
    <s v="Fischer 344"/>
    <s v="F"/>
    <n v="1"/>
    <n v="7"/>
    <m/>
    <m/>
    <s v="mg/m3"/>
    <s v="N"/>
    <s v="N"/>
    <s v="N"/>
    <s v="N"/>
    <s v="Units conversion needed;"/>
    <m/>
    <n v="1000"/>
    <m/>
    <m/>
    <s v="band C"/>
    <m/>
    <s v="C"/>
    <s v=""/>
    <s v="Y"/>
    <m/>
    <x v="0"/>
    <m/>
    <m/>
    <m/>
  </r>
  <r>
    <n v="127"/>
    <x v="0"/>
    <s v="Additional OEB Data"/>
    <n v="100072"/>
    <m/>
    <x v="18"/>
    <m/>
    <s v="Carbon black"/>
    <s v="Printex 90"/>
    <s v="Nano"/>
    <s v="13 weeks"/>
    <s v="13 weeks"/>
    <s v="Lung"/>
    <x v="0"/>
    <s v="Mouse"/>
    <s v="B6C3F1"/>
    <s v="F"/>
    <n v="1"/>
    <n v="7"/>
    <m/>
    <m/>
    <s v="mg/m3"/>
    <s v="N"/>
    <s v="N"/>
    <s v="N"/>
    <s v="N"/>
    <s v="Units conversion needed;"/>
    <m/>
    <n v="1000"/>
    <m/>
    <m/>
    <s v="band C"/>
    <m/>
    <s v="C"/>
    <s v=""/>
    <s v="Y"/>
    <m/>
    <x v="0"/>
    <m/>
    <m/>
    <m/>
  </r>
  <r>
    <n v="128"/>
    <x v="1"/>
    <s v="Additional OEB Data"/>
    <n v="100072"/>
    <m/>
    <x v="18"/>
    <m/>
    <s v="Carbon black"/>
    <s v="Printex 90"/>
    <s v="Nano"/>
    <s v="13 weeks"/>
    <s v="13 weeks"/>
    <s v="Lung"/>
    <x v="0"/>
    <s v="Hamster"/>
    <s v="F1B Syrian golden"/>
    <s v="F"/>
    <n v="1"/>
    <n v="7"/>
    <m/>
    <m/>
    <s v="mg/m3"/>
    <s v="N"/>
    <s v="N"/>
    <s v="N"/>
    <s v="N"/>
    <s v="Units conversion needed;"/>
    <m/>
    <n v="1000"/>
    <m/>
    <m/>
    <s v="band C"/>
    <m/>
    <s v="C"/>
    <s v=""/>
    <m/>
    <m/>
    <x v="0"/>
    <m/>
    <m/>
    <m/>
  </r>
  <r>
    <n v="129"/>
    <x v="0"/>
    <s v="fibrosis_noael_loael_20240812.xlsx"/>
    <s v="10026-24-1"/>
    <m/>
    <x v="19"/>
    <m/>
    <s v="Cobalt"/>
    <s v="Cobalt sulfate heptahydrate"/>
    <s v="Micro"/>
    <s v="2 year"/>
    <s v="2 years"/>
    <s v="Lung"/>
    <x v="10"/>
    <s v="Mouse"/>
    <s v="B6C3F1"/>
    <s v="F"/>
    <n v="3"/>
    <s v="na"/>
    <s v="NA"/>
    <s v="NA"/>
    <s v="mg/m3"/>
    <s v="N"/>
    <s v="N"/>
    <s v="N"/>
    <s v="N"/>
    <s v="Units conversion needed;"/>
    <s v=""/>
    <n v="3000"/>
    <s v=""/>
    <m/>
    <s v="band C"/>
    <m/>
    <s v="C"/>
    <s v=""/>
    <m/>
    <s v="NTP_fibrosis_noael_loael_bmd_bmdl.xlsx"/>
    <x v="2"/>
    <m/>
    <m/>
    <m/>
  </r>
  <r>
    <n v="130"/>
    <x v="0"/>
    <s v="fibrosis_noael_loael_20240812.xlsx"/>
    <s v="10026-24-1"/>
    <m/>
    <x v="19"/>
    <m/>
    <s v="Cobalt"/>
    <s v="Cobalt sulfate heptahydrate"/>
    <s v="Micro"/>
    <s v="2 year"/>
    <s v="2 years"/>
    <s v="Lung"/>
    <x v="10"/>
    <s v="Mouse"/>
    <s v="B6C3F1"/>
    <s v="M"/>
    <n v="3"/>
    <s v="na"/>
    <s v="NA"/>
    <s v="NA"/>
    <s v="mg/m3"/>
    <s v="N"/>
    <s v="N"/>
    <s v="N"/>
    <s v="N"/>
    <s v="Units conversion needed;"/>
    <s v=""/>
    <n v="3000"/>
    <s v=""/>
    <m/>
    <s v="band C"/>
    <m/>
    <s v="C"/>
    <s v=""/>
    <m/>
    <s v="NTP_fibrosis_noael_loael_bmd_bmdl.xlsx"/>
    <x v="2"/>
    <m/>
    <m/>
    <m/>
  </r>
  <r>
    <n v="131"/>
    <x v="0"/>
    <s v="fibrosis_combined_pods"/>
    <s v="10026-24-1"/>
    <m/>
    <x v="19"/>
    <m/>
    <s v="Cobalt"/>
    <s v="Cobalt sulfate heptahydrate"/>
    <s v="Micro"/>
    <s v="2 year"/>
    <s v="2 years"/>
    <s v="Lung"/>
    <x v="10"/>
    <s v="Rat"/>
    <s v="F 344/N"/>
    <s v="F"/>
    <s v="na"/>
    <n v="0.3"/>
    <n v="2.07859E-3"/>
    <n v="6.5382799999999996E-4"/>
    <s v="mg/m3"/>
    <s v="N"/>
    <s v="N"/>
    <s v="N"/>
    <m/>
    <m/>
    <n v="0.65382799999999996"/>
    <s v=""/>
    <s v=""/>
    <m/>
    <m/>
    <m/>
    <s v="E"/>
    <s v=""/>
    <m/>
    <s v="NTP_fibrosis_noael_loael_bmd_bmdl.xlsx"/>
    <x v="2"/>
    <m/>
    <m/>
    <m/>
  </r>
  <r>
    <n v="132"/>
    <x v="0"/>
    <s v="fibrosis_combined_pods"/>
    <s v="10026-24-1"/>
    <m/>
    <x v="19"/>
    <m/>
    <s v="Cobalt"/>
    <s v="Cobalt sulfate heptahydrate"/>
    <s v="Micro"/>
    <s v="2 year"/>
    <s v="2 years"/>
    <s v="Lung"/>
    <x v="10"/>
    <s v="Rat"/>
    <s v="F 344/N"/>
    <s v="M"/>
    <s v="na"/>
    <n v="0.3"/>
    <n v="5.0723499999999998E-4"/>
    <n v="5.3291899999999997E-5"/>
    <s v="mg/m3"/>
    <s v="N"/>
    <s v="N"/>
    <s v="N"/>
    <m/>
    <m/>
    <n v="5.3291899999999996E-2"/>
    <s v=""/>
    <s v=""/>
    <m/>
    <m/>
    <m/>
    <s v="E"/>
    <s v=""/>
    <m/>
    <s v="NTP_fibrosis_noael_loael_bmd_bmdl.xlsx"/>
    <x v="2"/>
    <m/>
    <m/>
    <m/>
  </r>
  <r>
    <n v="133"/>
    <x v="0"/>
    <s v="fibrosis_combined_pods"/>
    <s v="10101-97-0"/>
    <m/>
    <x v="19"/>
    <m/>
    <s v="Nickel"/>
    <s v="Nickel sulfate hexahydrate"/>
    <s v="Micro"/>
    <s v="2 year"/>
    <s v="2 years"/>
    <s v="Lung"/>
    <x v="10"/>
    <s v="Mouse"/>
    <s v="B6C3F1"/>
    <s v="M"/>
    <n v="1"/>
    <s v="na"/>
    <s v="NA"/>
    <s v="NA"/>
    <s v="mg/m3"/>
    <s v="N"/>
    <s v="N"/>
    <s v="N"/>
    <m/>
    <m/>
    <s v=""/>
    <n v="1000"/>
    <s v=""/>
    <m/>
    <m/>
    <m/>
    <s v="C"/>
    <s v=""/>
    <m/>
    <s v="NTP_fibrosis_noael_loael_bmd_bmdl.xlsx"/>
    <x v="2"/>
    <m/>
    <m/>
    <m/>
  </r>
  <r>
    <n v="134"/>
    <x v="0"/>
    <s v="fibrosis_noael_loael_20240812.xlsx"/>
    <s v="10101-97-0"/>
    <m/>
    <x v="19"/>
    <m/>
    <s v="Nickel"/>
    <s v="Nickel sulfate hexahydrate"/>
    <s v="Micro"/>
    <s v="2 year"/>
    <s v="2 years"/>
    <s v="Lung"/>
    <x v="10"/>
    <s v="Mouse"/>
    <s v="B6C3F1"/>
    <s v="F"/>
    <n v="1"/>
    <s v="na"/>
    <s v="NA"/>
    <s v="NA"/>
    <s v="mg/m3"/>
    <s v="N"/>
    <s v="N"/>
    <s v="N"/>
    <s v="N"/>
    <s v="Units conversion needed;"/>
    <s v=""/>
    <n v="1000"/>
    <s v=""/>
    <m/>
    <s v="band C"/>
    <m/>
    <s v="C"/>
    <s v=""/>
    <m/>
    <s v="NTP_fibrosis_noael_loael_bmd_bmdl.xlsx"/>
    <x v="2"/>
    <m/>
    <m/>
    <m/>
  </r>
  <r>
    <n v="135"/>
    <x v="0"/>
    <s v="fibrosis_combined_pods"/>
    <s v="10101-97-0"/>
    <m/>
    <x v="19"/>
    <m/>
    <s v="Nickel"/>
    <s v="Nickel sulfate hexahydrate"/>
    <s v="Micro"/>
    <s v="2 year"/>
    <s v="2 years"/>
    <s v="Lung"/>
    <x v="10"/>
    <s v="Rat"/>
    <s v="F 344/N"/>
    <s v="F"/>
    <n v="0.12"/>
    <n v="0.25"/>
    <n v="-99"/>
    <n v="-99"/>
    <s v="mg/m3"/>
    <s v="N"/>
    <s v="N"/>
    <s v="N"/>
    <m/>
    <m/>
    <s v=""/>
    <n v="120"/>
    <s v=""/>
    <m/>
    <m/>
    <m/>
    <s v="D"/>
    <s v=""/>
    <m/>
    <s v="NTP_fibrosis_noael_loael_bmd_bmdl.xlsx"/>
    <x v="2"/>
    <m/>
    <m/>
    <m/>
  </r>
  <r>
    <n v="136"/>
    <x v="0"/>
    <s v="fibrosis_combined_pods"/>
    <s v="10101-97-0"/>
    <m/>
    <x v="19"/>
    <m/>
    <s v="Nickel"/>
    <s v="Nickel sulfate hexahydrate"/>
    <s v="Micro"/>
    <s v="2 year"/>
    <s v="2 years"/>
    <s v="Lung"/>
    <x v="10"/>
    <s v="Rat"/>
    <s v="F 344/N"/>
    <s v="M"/>
    <n v="0.12"/>
    <n v="0.25"/>
    <n v="-99"/>
    <n v="-99"/>
    <s v="mg/m3"/>
    <s v="N"/>
    <s v="N"/>
    <s v="N"/>
    <m/>
    <m/>
    <s v=""/>
    <n v="120"/>
    <s v=""/>
    <m/>
    <m/>
    <m/>
    <s v="D"/>
    <s v=""/>
    <m/>
    <s v="NTP_fibrosis_noael_loael_bmd_bmdl.xlsx"/>
    <x v="2"/>
    <m/>
    <m/>
    <m/>
  </r>
  <r>
    <n v="137"/>
    <x v="0"/>
    <s v="fibrosis_noael_loael_20240812.xlsx"/>
    <s v="102-54-5"/>
    <m/>
    <x v="19"/>
    <m/>
    <s v="Iron"/>
    <s v="Ferrocene (C10H10Fe)"/>
    <s v="Micro"/>
    <s v="3 month"/>
    <s v="3 months"/>
    <s v="Lung"/>
    <x v="10"/>
    <s v="Mouse"/>
    <s v="B6C3F1"/>
    <s v="F"/>
    <n v="30"/>
    <s v="na"/>
    <s v="NA"/>
    <s v="NA"/>
    <s v="mg/m3"/>
    <s v="N"/>
    <s v="N"/>
    <s v="N"/>
    <s v="N"/>
    <s v="Units conversion needed;"/>
    <s v=""/>
    <n v="30000"/>
    <s v=""/>
    <m/>
    <s v="band B"/>
    <m/>
    <s v="B"/>
    <s v=""/>
    <m/>
    <s v="NTP_fibrosis_noael_loael_bmd_bmdl.xlsx"/>
    <x v="2"/>
    <m/>
    <m/>
    <m/>
  </r>
  <r>
    <n v="138"/>
    <x v="0"/>
    <s v="fibrosis_noael_loael_20240812.xlsx"/>
    <s v="102-54-5"/>
    <m/>
    <x v="19"/>
    <m/>
    <s v="Iron"/>
    <s v="Ferrocene (C10H10Fe)"/>
    <s v="Micro"/>
    <s v="3 month"/>
    <s v="3 months"/>
    <s v="Lung"/>
    <x v="10"/>
    <s v="Mouse"/>
    <s v="B6C3F1"/>
    <s v="M"/>
    <n v="30"/>
    <s v="na"/>
    <s v="NA"/>
    <s v="NA"/>
    <s v="mg/m3"/>
    <s v="N"/>
    <s v="N"/>
    <s v="N"/>
    <s v="N"/>
    <s v="Units conversion needed;"/>
    <s v=""/>
    <n v="30000"/>
    <s v=""/>
    <m/>
    <s v="band B"/>
    <m/>
    <s v="B"/>
    <s v=""/>
    <m/>
    <s v="NTP_fibrosis_noael_loael_bmd_bmdl.xlsx"/>
    <x v="2"/>
    <m/>
    <m/>
    <m/>
  </r>
  <r>
    <n v="139"/>
    <x v="0"/>
    <s v="fibrosis_noael_loael_20240812.xlsx"/>
    <s v="102-54-5"/>
    <m/>
    <x v="19"/>
    <m/>
    <s v="Iron"/>
    <s v="Ferrocene (C10H10Fe)"/>
    <s v="Micro"/>
    <s v="3 month"/>
    <s v="3 months"/>
    <s v="Lung"/>
    <x v="10"/>
    <s v="Rat"/>
    <s v="F 344/N"/>
    <s v="F"/>
    <n v="30"/>
    <s v="na"/>
    <s v="NA"/>
    <s v="NA"/>
    <s v="mg/m3"/>
    <s v="N"/>
    <s v="N"/>
    <s v="N"/>
    <s v="N"/>
    <s v="Units conversion needed;"/>
    <s v=""/>
    <n v="30000"/>
    <s v=""/>
    <m/>
    <s v="band B"/>
    <m/>
    <s v="B"/>
    <s v=""/>
    <m/>
    <s v="NTP_fibrosis_noael_loael_bmd_bmdl.xlsx"/>
    <x v="2"/>
    <m/>
    <m/>
    <m/>
  </r>
  <r>
    <n v="140"/>
    <x v="0"/>
    <s v="fibrosis_noael_loael_20240812.xlsx"/>
    <s v="102-54-5"/>
    <m/>
    <x v="19"/>
    <m/>
    <s v="Iron"/>
    <s v="Ferrocene (C10H10Fe)"/>
    <s v="Micro"/>
    <s v="3 month"/>
    <s v="3 months"/>
    <s v="Lung"/>
    <x v="10"/>
    <s v="Rat"/>
    <s v="F 344/N"/>
    <s v="M"/>
    <n v="30"/>
    <s v="na"/>
    <s v="NA"/>
    <s v="NA"/>
    <s v="mg/m3"/>
    <s v="N"/>
    <s v="N"/>
    <s v="N"/>
    <s v="N"/>
    <s v="Units conversion needed;"/>
    <s v=""/>
    <n v="30000"/>
    <s v=""/>
    <m/>
    <s v="band B"/>
    <m/>
    <s v="B"/>
    <s v=""/>
    <m/>
    <s v="NTP_fibrosis_noael_loael_bmd_bmdl.xlsx"/>
    <x v="2"/>
    <m/>
    <m/>
    <m/>
  </r>
  <r>
    <n v="141"/>
    <x v="0"/>
    <s v="fibrosis_combined_pods"/>
    <s v="12035-72-2"/>
    <m/>
    <x v="19"/>
    <m/>
    <s v="Nickel"/>
    <s v="Nickel subsulfide"/>
    <s v="Micro"/>
    <s v="2 year"/>
    <s v="2 years"/>
    <s v="Lung"/>
    <x v="10"/>
    <s v="Mouse"/>
    <s v="B6C3F1"/>
    <s v="F"/>
    <s v="na"/>
    <n v="0.6"/>
    <n v="0.57164400000000004"/>
    <n v="0.46002700000000002"/>
    <s v="mg/m3"/>
    <s v="N"/>
    <s v="N"/>
    <s v="N"/>
    <m/>
    <m/>
    <n v="460.02700000000004"/>
    <s v=""/>
    <s v=""/>
    <m/>
    <m/>
    <m/>
    <s v="C"/>
    <s v=""/>
    <m/>
    <s v="NTP_fibrosis_noael_loael_bmd_bmdl.xlsx"/>
    <x v="2"/>
    <m/>
    <m/>
    <m/>
  </r>
  <r>
    <n v="142"/>
    <x v="0"/>
    <s v="fibrosis_combined_pods"/>
    <s v="12035-72-2"/>
    <m/>
    <x v="19"/>
    <m/>
    <s v="Nickel"/>
    <s v="Nickel subsulfide"/>
    <s v="Micro"/>
    <s v="2 year"/>
    <s v="2 years"/>
    <s v="Lung"/>
    <x v="10"/>
    <s v="Mouse"/>
    <s v="B6C3F1"/>
    <s v="M"/>
    <n v="0.6"/>
    <n v="1.2"/>
    <n v="0.72589400000000004"/>
    <n v="0.5202"/>
    <s v="mg/m3"/>
    <s v="N"/>
    <s v="N"/>
    <s v="N"/>
    <m/>
    <m/>
    <n v="520.20000000000005"/>
    <n v="600"/>
    <s v=""/>
    <m/>
    <m/>
    <m/>
    <s v="C"/>
    <s v=""/>
    <m/>
    <s v="NTP_fibrosis_noael_loael_bmd_bmdl.xlsx"/>
    <x v="2"/>
    <m/>
    <m/>
    <m/>
  </r>
  <r>
    <n v="143"/>
    <x v="0"/>
    <s v="fibrosis_combined_pods"/>
    <s v="12035-72-2"/>
    <m/>
    <x v="19"/>
    <m/>
    <s v="Nickel"/>
    <s v="Nickel subsulfide"/>
    <s v="Micro"/>
    <s v="2 year"/>
    <s v="2 years"/>
    <s v="Lung"/>
    <x v="10"/>
    <s v="Rat"/>
    <s v="F 344/N"/>
    <s v="F"/>
    <s v="na"/>
    <n v="0.15"/>
    <n v="-99"/>
    <n v="-99"/>
    <s v="mg/m3"/>
    <s v="N"/>
    <s v="N"/>
    <s v="Y"/>
    <m/>
    <m/>
    <s v=""/>
    <s v=""/>
    <n v="15"/>
    <m/>
    <m/>
    <m/>
    <s v="E"/>
    <s v=""/>
    <m/>
    <s v="NTP_fibrosis_noael_loael_bmd_bmdl.xlsx"/>
    <x v="2"/>
    <m/>
    <m/>
    <m/>
  </r>
  <r>
    <n v="144"/>
    <x v="0"/>
    <s v="fibrosis_combined_pods"/>
    <s v="12035-72-2"/>
    <m/>
    <x v="19"/>
    <m/>
    <s v="Nickel"/>
    <s v="Nickel subsulfide"/>
    <s v="Micro"/>
    <s v="2 year"/>
    <s v="2 years"/>
    <s v="Lung"/>
    <x v="10"/>
    <s v="Rat"/>
    <s v="F 344/N"/>
    <s v="M"/>
    <s v="na"/>
    <n v="0.15"/>
    <n v="-99"/>
    <n v="-99"/>
    <s v="mg/m3"/>
    <s v="N"/>
    <s v="N"/>
    <s v="Y"/>
    <m/>
    <m/>
    <s v=""/>
    <s v=""/>
    <n v="15"/>
    <m/>
    <m/>
    <m/>
    <s v="E"/>
    <s v=""/>
    <m/>
    <s v="NTP_fibrosis_noael_loael_bmd_bmdl.xlsx"/>
    <x v="2"/>
    <m/>
    <m/>
    <m/>
  </r>
  <r>
    <n v="145"/>
    <x v="0"/>
    <s v="fibrosis_noael_loael_20240812.xlsx"/>
    <s v="1303-00-0"/>
    <m/>
    <x v="19"/>
    <m/>
    <s v="Gallium"/>
    <s v="Gallium arsenide"/>
    <s v="Micro"/>
    <s v="2 year"/>
    <s v="2 years"/>
    <s v="Lung"/>
    <x v="10"/>
    <s v="Mouse"/>
    <s v="B6C3F1"/>
    <s v="F"/>
    <n v="1"/>
    <s v="na"/>
    <s v="NA"/>
    <s v="NA"/>
    <s v="mg/m3"/>
    <s v="N"/>
    <s v="N"/>
    <s v="N"/>
    <s v="N"/>
    <s v="Units conversion needed;"/>
    <s v=""/>
    <n v="1000"/>
    <s v=""/>
    <m/>
    <s v="band C"/>
    <m/>
    <s v="C"/>
    <s v=""/>
    <m/>
    <s v="NTP_fibrosis_noael_loael_bmd_bmdl.xlsx"/>
    <x v="2"/>
    <m/>
    <m/>
    <m/>
  </r>
  <r>
    <n v="146"/>
    <x v="0"/>
    <s v="fibrosis_noael_loael_20240812.xlsx"/>
    <s v="1303-00-0"/>
    <m/>
    <x v="19"/>
    <m/>
    <s v="Gallium"/>
    <s v="Gallium arsenide"/>
    <s v="Micro"/>
    <s v="2 year"/>
    <s v="2 years"/>
    <s v="Lung"/>
    <x v="10"/>
    <s v="Mouse"/>
    <s v="B6C3F1"/>
    <s v="M"/>
    <n v="1"/>
    <s v="na"/>
    <s v="NA"/>
    <s v="NA"/>
    <s v="mg/m3"/>
    <s v="N"/>
    <s v="N"/>
    <s v="N"/>
    <s v="N"/>
    <s v="Units conversion needed;"/>
    <s v=""/>
    <n v="1000"/>
    <s v=""/>
    <m/>
    <s v="band C"/>
    <m/>
    <s v="C"/>
    <s v=""/>
    <m/>
    <s v="NTP_fibrosis_noael_loael_bmd_bmdl.xlsx"/>
    <x v="2"/>
    <m/>
    <m/>
    <m/>
  </r>
  <r>
    <n v="147"/>
    <x v="0"/>
    <s v="fibrosis_noael_loael_20240812.xlsx"/>
    <s v="1303-00-0"/>
    <m/>
    <x v="19"/>
    <m/>
    <s v="Gallium"/>
    <s v="Gallium arsenide"/>
    <s v="Micro"/>
    <s v="2 year"/>
    <s v="2 years"/>
    <s v="Lung"/>
    <x v="10"/>
    <s v="Rat"/>
    <s v="F 344/N"/>
    <s v="F"/>
    <n v="1"/>
    <s v="na"/>
    <s v="NA"/>
    <s v="NA"/>
    <s v="mg/m3"/>
    <s v="N"/>
    <s v="N"/>
    <s v="N"/>
    <s v="N"/>
    <s v="Units conversion needed;"/>
    <s v=""/>
    <n v="1000"/>
    <s v=""/>
    <m/>
    <s v="band C"/>
    <m/>
    <s v="C"/>
    <s v=""/>
    <m/>
    <s v="NTP_fibrosis_noael_loael_bmd_bmdl.xlsx"/>
    <x v="2"/>
    <m/>
    <m/>
    <m/>
  </r>
  <r>
    <n v="148"/>
    <x v="0"/>
    <s v="fibrosis_noael_loael_20240812.xlsx"/>
    <s v="1303-00-0"/>
    <m/>
    <x v="19"/>
    <m/>
    <s v="Gallium"/>
    <s v="Gallium arsenide"/>
    <s v="Micro"/>
    <s v="2 year"/>
    <s v="2 years"/>
    <s v="Lung"/>
    <x v="10"/>
    <s v="Rat"/>
    <s v="F 344/N"/>
    <s v="M"/>
    <n v="1"/>
    <s v="na"/>
    <s v="NA"/>
    <s v="NA"/>
    <s v="mg/m3"/>
    <s v="N"/>
    <s v="N"/>
    <s v="N"/>
    <s v="N"/>
    <s v="Units conversion needed;"/>
    <s v=""/>
    <n v="1000"/>
    <s v=""/>
    <m/>
    <s v="band C"/>
    <m/>
    <s v="C"/>
    <s v=""/>
    <m/>
    <s v="NTP_fibrosis_noael_loael_bmd_bmdl.xlsx"/>
    <x v="2"/>
    <m/>
    <m/>
    <m/>
  </r>
  <r>
    <n v="149"/>
    <x v="1"/>
    <s v="fibrosis_combined_pods"/>
    <s v="1309-64-4"/>
    <m/>
    <x v="19"/>
    <m/>
    <s v="Antimony"/>
    <s v="Antimony trioxide"/>
    <s v="Micro"/>
    <s v="2 week"/>
    <s v="2 weeks"/>
    <s v="Lung"/>
    <x v="10"/>
    <s v="Mouse"/>
    <s v="B6C3F1"/>
    <s v="F"/>
    <s v="na"/>
    <s v="na"/>
    <s v="NA"/>
    <s v="NA"/>
    <s v="mg/m3"/>
    <s v="Y"/>
    <s v="Y"/>
    <s v="N"/>
    <m/>
    <m/>
    <s v=""/>
    <s v=""/>
    <s v=""/>
    <m/>
    <m/>
    <m/>
    <s v=""/>
    <s v="Y"/>
    <m/>
    <s v="NTP_fibrosis_noael_loael_bmd_bmdl.xlsx"/>
    <x v="2"/>
    <m/>
    <m/>
    <m/>
  </r>
  <r>
    <n v="150"/>
    <x v="1"/>
    <s v="fibrosis_combined_pods"/>
    <s v="1309-64-4"/>
    <m/>
    <x v="19"/>
    <m/>
    <s v="Antimony"/>
    <s v="Antimony trioxide"/>
    <s v="Micro"/>
    <s v="2 week"/>
    <s v="2 weeks"/>
    <s v="Lung"/>
    <x v="10"/>
    <s v="Mouse"/>
    <s v="B6C3F1"/>
    <s v="M"/>
    <s v="na"/>
    <s v="na"/>
    <s v="NA"/>
    <s v="NA"/>
    <s v="mg/m3"/>
    <s v="Y"/>
    <s v="Y"/>
    <s v="N"/>
    <m/>
    <m/>
    <s v=""/>
    <s v=""/>
    <s v=""/>
    <m/>
    <m/>
    <m/>
    <s v=""/>
    <s v="Y"/>
    <m/>
    <s v="NTP_fibrosis_noael_loael_bmd_bmdl.xlsx"/>
    <x v="2"/>
    <m/>
    <m/>
    <m/>
  </r>
  <r>
    <n v="151"/>
    <x v="1"/>
    <s v="fibrosis_combined_pods"/>
    <s v="1309-64-4"/>
    <m/>
    <x v="19"/>
    <m/>
    <s v="Antimony"/>
    <s v="Antimony trioxide"/>
    <s v="Micro"/>
    <s v="2 week"/>
    <s v="2 weeks"/>
    <s v="Lung"/>
    <x v="10"/>
    <s v="Rat"/>
    <s v="Wistar"/>
    <s v="F"/>
    <s v="na"/>
    <s v="na"/>
    <s v="NA"/>
    <s v="NA"/>
    <s v="mg/m3"/>
    <s v="Y"/>
    <s v="Y"/>
    <s v="N"/>
    <m/>
    <m/>
    <s v=""/>
    <s v=""/>
    <s v=""/>
    <m/>
    <m/>
    <m/>
    <s v=""/>
    <s v="Y"/>
    <m/>
    <s v="NTP_fibrosis_noael_loael_bmd_bmdl.xlsx"/>
    <x v="2"/>
    <m/>
    <m/>
    <m/>
  </r>
  <r>
    <n v="152"/>
    <x v="1"/>
    <s v="fibrosis_combined_pods"/>
    <s v="1309-64-4"/>
    <m/>
    <x v="19"/>
    <m/>
    <s v="Antimony"/>
    <s v="Antimony trioxide"/>
    <s v="Micro"/>
    <s v="2 week"/>
    <s v="2 weeks"/>
    <s v="Lung"/>
    <x v="10"/>
    <s v="Rat"/>
    <s v="Wistar"/>
    <s v="M"/>
    <s v="na"/>
    <s v="na"/>
    <s v="NA"/>
    <s v="NA"/>
    <s v="mg/m3"/>
    <s v="Y"/>
    <s v="Y"/>
    <s v="N"/>
    <m/>
    <m/>
    <s v=""/>
    <s v=""/>
    <s v=""/>
    <m/>
    <m/>
    <m/>
    <s v=""/>
    <s v="Y"/>
    <m/>
    <s v="NTP_fibrosis_noael_loael_bmd_bmdl.xlsx"/>
    <x v="2"/>
    <m/>
    <m/>
    <m/>
  </r>
  <r>
    <n v="153"/>
    <x v="0"/>
    <s v="fibrosis_combined_pods"/>
    <s v="1309-64-4"/>
    <m/>
    <x v="19"/>
    <m/>
    <s v="Antimony"/>
    <s v="Antimony trioxide"/>
    <s v="Micro"/>
    <s v="2 year"/>
    <s v="2 years"/>
    <s v="Lung"/>
    <x v="10"/>
    <s v="Mouse"/>
    <s v="B6C3F1"/>
    <s v="F"/>
    <s v="na"/>
    <n v="3"/>
    <n v="0.91052"/>
    <n v="0.649451"/>
    <s v="mg/m3"/>
    <s v="N"/>
    <s v="N"/>
    <s v="N"/>
    <m/>
    <m/>
    <n v="649.45100000000002"/>
    <s v=""/>
    <s v=""/>
    <m/>
    <m/>
    <m/>
    <s v="C"/>
    <s v=""/>
    <m/>
    <s v="NTP_fibrosis_noael_loael_bmd_bmdl.xlsx"/>
    <x v="2"/>
    <m/>
    <m/>
    <m/>
  </r>
  <r>
    <n v="154"/>
    <x v="0"/>
    <s v="fibrosis_combined_pods"/>
    <s v="1309-64-4"/>
    <m/>
    <x v="19"/>
    <m/>
    <s v="Antimony"/>
    <s v="Antimony trioxide"/>
    <s v="Micro"/>
    <s v="2 year"/>
    <s v="2 years"/>
    <s v="Lung"/>
    <x v="10"/>
    <s v="Mouse"/>
    <s v="B6C3F1"/>
    <s v="M"/>
    <s v="na"/>
    <n v="3"/>
    <n v="0.44513000000000003"/>
    <n v="0.33743299999999998"/>
    <s v="mg/m3"/>
    <s v="N"/>
    <s v="N"/>
    <s v="N"/>
    <m/>
    <m/>
    <n v="337.43299999999999"/>
    <s v=""/>
    <s v=""/>
    <m/>
    <m/>
    <m/>
    <s v="C"/>
    <s v=""/>
    <m/>
    <s v="NTP_fibrosis_noael_loael_bmd_bmdl.xlsx"/>
    <x v="2"/>
    <m/>
    <m/>
    <m/>
  </r>
  <r>
    <n v="155"/>
    <x v="0"/>
    <s v="fibrosis_combined_pods"/>
    <s v="1309-64-4"/>
    <m/>
    <x v="19"/>
    <m/>
    <s v="Antimony"/>
    <s v="Antimony trioxide"/>
    <s v="Micro"/>
    <s v="2 year"/>
    <s v="2 years"/>
    <s v="Lung"/>
    <x v="10"/>
    <s v="Rat"/>
    <s v="Wistar"/>
    <s v="F"/>
    <s v="na"/>
    <n v="3"/>
    <n v="5.0280400000000001E-3"/>
    <n v="5.2830300000000004E-4"/>
    <s v="mg/m3"/>
    <s v="N"/>
    <s v="N"/>
    <s v="N"/>
    <m/>
    <m/>
    <n v="0.52830300000000008"/>
    <s v=""/>
    <s v=""/>
    <m/>
    <m/>
    <m/>
    <s v="E"/>
    <s v=""/>
    <m/>
    <s v="NTP_fibrosis_noael_loael_bmd_bmdl.xlsx"/>
    <x v="2"/>
    <m/>
    <m/>
    <m/>
  </r>
  <r>
    <n v="156"/>
    <x v="0"/>
    <s v="fibrosis_combined_pods"/>
    <s v="1309-64-4"/>
    <m/>
    <x v="19"/>
    <m/>
    <s v="Antimony"/>
    <s v="Antimony trioxide"/>
    <s v="Micro"/>
    <s v="2 year"/>
    <s v="2 years"/>
    <s v="Lung"/>
    <x v="10"/>
    <s v="Rat"/>
    <s v="Wistar"/>
    <s v="M"/>
    <s v="na"/>
    <n v="3"/>
    <n v="1.06379E-2"/>
    <n v="2.4917199999999998E-3"/>
    <s v="mg/m3"/>
    <s v="N"/>
    <s v="N"/>
    <s v="N"/>
    <m/>
    <m/>
    <n v="2.4917199999999999"/>
    <s v=""/>
    <s v=""/>
    <m/>
    <m/>
    <m/>
    <s v="E"/>
    <s v=""/>
    <m/>
    <s v="NTP_fibrosis_noael_loael_bmd_bmdl.xlsx"/>
    <x v="2"/>
    <m/>
    <m/>
    <m/>
  </r>
  <r>
    <n v="157"/>
    <x v="0"/>
    <s v="fibrosis_noael_loael_20240812.xlsx"/>
    <s v="1313-27-5"/>
    <m/>
    <x v="19"/>
    <m/>
    <s v="Molybdenum"/>
    <s v="Molybdenum trioxide"/>
    <s v="Micro"/>
    <s v="2 year"/>
    <s v="2 years"/>
    <s v="Lung"/>
    <x v="10"/>
    <s v="Mouse"/>
    <s v="B6C3F1"/>
    <s v="F"/>
    <n v="100"/>
    <s v="na"/>
    <s v="NA"/>
    <s v="NA"/>
    <s v="mg/m3"/>
    <s v="N"/>
    <s v="N"/>
    <s v="N"/>
    <s v="N"/>
    <s v="Units conversion needed;"/>
    <s v=""/>
    <n v="100000"/>
    <s v=""/>
    <m/>
    <s v="band A"/>
    <m/>
    <s v="A"/>
    <s v=""/>
    <m/>
    <s v="NTP_fibrosis_noael_loael_bmd_bmdl.xlsx"/>
    <x v="2"/>
    <m/>
    <m/>
    <m/>
  </r>
  <r>
    <n v="158"/>
    <x v="0"/>
    <s v="fibrosis_noael_loael_20240812.xlsx"/>
    <s v="1313-27-5"/>
    <m/>
    <x v="19"/>
    <m/>
    <s v="Molybdenum"/>
    <s v="Molybdenum trioxide"/>
    <s v="Micro"/>
    <s v="2 year"/>
    <s v="2 years"/>
    <s v="Lung"/>
    <x v="10"/>
    <s v="Mouse"/>
    <s v="B6C3F1"/>
    <s v="M"/>
    <n v="100"/>
    <s v="na"/>
    <s v="NA"/>
    <s v="NA"/>
    <s v="mg/m3"/>
    <s v="N"/>
    <s v="N"/>
    <s v="N"/>
    <s v="N"/>
    <s v="Units conversion needed;"/>
    <s v=""/>
    <n v="100000"/>
    <s v=""/>
    <m/>
    <s v="band A"/>
    <m/>
    <s v="A"/>
    <s v=""/>
    <m/>
    <s v="NTP_fibrosis_noael_loael_bmd_bmdl.xlsx"/>
    <x v="2"/>
    <m/>
    <m/>
    <m/>
  </r>
  <r>
    <n v="159"/>
    <x v="0"/>
    <s v="fibrosis_noael_loael_20240812.xlsx"/>
    <s v="1313-27-5"/>
    <m/>
    <x v="19"/>
    <m/>
    <s v="Molybdenum"/>
    <s v="Molybdenum trioxide"/>
    <s v="Micro"/>
    <s v="2 year"/>
    <s v="2 years"/>
    <s v="Lung"/>
    <x v="10"/>
    <s v="Rat"/>
    <s v="F 344/N"/>
    <s v="F"/>
    <n v="100"/>
    <s v="na"/>
    <s v="NA"/>
    <s v="NA"/>
    <s v="mg/m3"/>
    <s v="N"/>
    <s v="N"/>
    <s v="N"/>
    <s v="N"/>
    <s v="Units conversion needed;"/>
    <s v=""/>
    <n v="100000"/>
    <s v=""/>
    <m/>
    <s v="band A"/>
    <m/>
    <s v="A"/>
    <s v=""/>
    <m/>
    <s v="NTP_fibrosis_noael_loael_bmd_bmdl.xlsx"/>
    <x v="2"/>
    <m/>
    <m/>
    <m/>
  </r>
  <r>
    <n v="160"/>
    <x v="0"/>
    <s v="fibrosis_combined_pods"/>
    <s v="1313-27-5"/>
    <m/>
    <x v="19"/>
    <m/>
    <s v="Molybdenum"/>
    <s v="Molybdenum trioxide"/>
    <s v="Micro"/>
    <s v="2 year"/>
    <s v="2 years"/>
    <s v="Lung"/>
    <x v="10"/>
    <s v="Rat"/>
    <s v="F 344/N"/>
    <s v="M"/>
    <n v="100"/>
    <s v="na"/>
    <s v="NA"/>
    <s v="NA"/>
    <s v="mg/m3"/>
    <s v="N"/>
    <s v="N"/>
    <s v="N"/>
    <m/>
    <m/>
    <s v=""/>
    <n v="100000"/>
    <s v=""/>
    <m/>
    <m/>
    <m/>
    <s v="A"/>
    <s v=""/>
    <m/>
    <s v="NTP_fibrosis_noael_loael_bmd_bmdl.xlsx"/>
    <x v="2"/>
    <m/>
    <m/>
    <m/>
  </r>
  <r>
    <n v="161"/>
    <x v="0"/>
    <s v="fibrosis_combined_pods"/>
    <s v="1313-99-1"/>
    <m/>
    <x v="19"/>
    <s v="Y"/>
    <s v="Nickel"/>
    <s v="Nickel (II) oxide"/>
    <s v="Micro"/>
    <s v="2 year"/>
    <s v="2 years"/>
    <s v="Lung"/>
    <x v="10"/>
    <s v="Mouse"/>
    <s v="B6C3F1"/>
    <s v="F"/>
    <n v="5"/>
    <s v="na"/>
    <n v="7.0650500000000003"/>
    <n v="4.8677999999999999"/>
    <s v="mg/m3"/>
    <s v="N"/>
    <s v="N"/>
    <s v="N"/>
    <m/>
    <m/>
    <n v="4867.8"/>
    <n v="5000"/>
    <s v=""/>
    <m/>
    <m/>
    <m/>
    <s v="B"/>
    <s v=""/>
    <m/>
    <s v="NTP_fibrosis_noael_loael_bmd_bmdl.xlsx"/>
    <x v="2"/>
    <m/>
    <m/>
    <m/>
  </r>
  <r>
    <n v="162"/>
    <x v="0"/>
    <s v="fibrosis_combined_pods"/>
    <s v="1313-99-1"/>
    <m/>
    <x v="19"/>
    <s v="Y"/>
    <s v="Nickel"/>
    <s v="Nickel (II) oxide"/>
    <s v="Micro"/>
    <s v="2 year"/>
    <s v="2 years"/>
    <s v="Lung"/>
    <x v="10"/>
    <s v="Mouse"/>
    <s v="B6C3F1"/>
    <s v="M"/>
    <n v="5"/>
    <s v="na"/>
    <s v="NA"/>
    <s v="NA"/>
    <s v="mg/m3"/>
    <s v="N"/>
    <s v="N"/>
    <s v="N"/>
    <m/>
    <m/>
    <s v=""/>
    <n v="5000"/>
    <s v=""/>
    <m/>
    <m/>
    <m/>
    <s v="B"/>
    <s v=""/>
    <m/>
    <s v="NTP_fibrosis_noael_loael_bmd_bmdl.xlsx"/>
    <x v="2"/>
    <m/>
    <m/>
    <m/>
  </r>
  <r>
    <n v="163"/>
    <x v="0"/>
    <s v="fibrosis_combined_pods"/>
    <s v="1313-99-1"/>
    <m/>
    <x v="19"/>
    <s v="Y"/>
    <s v="Nickel"/>
    <s v="Nickel (II) oxide"/>
    <s v="Micro"/>
    <s v="2 year"/>
    <s v="2 years"/>
    <s v="Lung"/>
    <x v="10"/>
    <s v="Rat"/>
    <s v="F 344/N"/>
    <s v="F"/>
    <n v="2.5"/>
    <s v="na"/>
    <s v="NA"/>
    <s v="NA"/>
    <s v="mg/m3"/>
    <s v="N"/>
    <s v="N"/>
    <s v="N"/>
    <m/>
    <m/>
    <s v=""/>
    <n v="2500"/>
    <s v=""/>
    <m/>
    <m/>
    <m/>
    <s v="C"/>
    <s v=""/>
    <m/>
    <s v="NTP_fibrosis_noael_loael_bmd_bmdl.xlsx"/>
    <x v="2"/>
    <m/>
    <m/>
    <m/>
  </r>
  <r>
    <n v="164"/>
    <x v="0"/>
    <s v="fibrosis_noael_loael_20240812.xlsx"/>
    <s v="1313-99-1"/>
    <m/>
    <x v="19"/>
    <s v="Y"/>
    <s v="Nickel"/>
    <s v="Nickel (II) oxide"/>
    <s v="Micro"/>
    <s v="2 year"/>
    <s v="2 years"/>
    <s v="Lung"/>
    <x v="10"/>
    <s v="Rat"/>
    <s v="F 344/N"/>
    <s v="M"/>
    <n v="2.5"/>
    <s v="na"/>
    <s v="NA"/>
    <s v="NA"/>
    <s v="mg/m3"/>
    <s v="N"/>
    <s v="N"/>
    <s v="N"/>
    <s v="N"/>
    <s v="Units conversion needed;"/>
    <s v=""/>
    <n v="2500"/>
    <s v=""/>
    <m/>
    <s v="band C"/>
    <m/>
    <s v="C"/>
    <s v=""/>
    <m/>
    <s v="NTP_fibrosis_noael_loael_bmd_bmdl.xlsx"/>
    <x v="2"/>
    <m/>
    <m/>
    <m/>
  </r>
  <r>
    <n v="165"/>
    <x v="0"/>
    <s v="fibrosis_noael_loael_20240812.xlsx"/>
    <s v="1314-62-1"/>
    <m/>
    <x v="19"/>
    <m/>
    <s v="Vanadium"/>
    <s v="Vanadium pentoxide"/>
    <s v="Micro"/>
    <s v="3 month"/>
    <s v="3 months"/>
    <s v="Lung"/>
    <x v="10"/>
    <s v="Mouse"/>
    <s v="B6C3F1"/>
    <s v="F"/>
    <n v="16"/>
    <s v="na"/>
    <s v="NA"/>
    <s v="NA"/>
    <s v="mg/m3"/>
    <s v="N"/>
    <s v="N"/>
    <s v="N"/>
    <s v="N"/>
    <s v="Units conversion needed;"/>
    <s v=""/>
    <n v="16000"/>
    <s v=""/>
    <m/>
    <s v="band B"/>
    <m/>
    <s v="B"/>
    <s v=""/>
    <m/>
    <s v="NTP_fibrosis_noael_loael_bmd_bmdl.xlsx"/>
    <x v="2"/>
    <m/>
    <m/>
    <m/>
  </r>
  <r>
    <n v="166"/>
    <x v="0"/>
    <s v="fibrosis_noael_loael_20240812.xlsx"/>
    <s v="1314-62-1"/>
    <m/>
    <x v="19"/>
    <m/>
    <s v="Vanadium"/>
    <s v="Vanadium pentoxide"/>
    <s v="Micro"/>
    <s v="3 month"/>
    <s v="3 months"/>
    <s v="Lung"/>
    <x v="10"/>
    <s v="Mouse"/>
    <s v="B6C3F1"/>
    <s v="M"/>
    <n v="16"/>
    <s v="na"/>
    <s v="NA"/>
    <s v="NA"/>
    <s v="mg/m3"/>
    <s v="N"/>
    <s v="N"/>
    <s v="N"/>
    <s v="N"/>
    <s v="Units conversion needed;"/>
    <s v=""/>
    <n v="16000"/>
    <s v=""/>
    <m/>
    <s v="band B"/>
    <m/>
    <s v="B"/>
    <s v=""/>
    <m/>
    <s v="NTP_fibrosis_noael_loael_bmd_bmdl.xlsx"/>
    <x v="2"/>
    <m/>
    <m/>
    <m/>
  </r>
  <r>
    <n v="167"/>
    <x v="0"/>
    <s v="fibrosis_combined_pods"/>
    <s v="1314-62-1"/>
    <m/>
    <x v="19"/>
    <m/>
    <s v="Vanadium"/>
    <s v="Vanadium pentoxide"/>
    <s v="Micro"/>
    <s v="3 month"/>
    <s v="3 months"/>
    <s v="Lung"/>
    <x v="10"/>
    <s v="Rat"/>
    <s v="F 344/N"/>
    <s v="M"/>
    <n v="2"/>
    <n v="4"/>
    <n v="1.9118900000000001"/>
    <n v="1.44231"/>
    <s v="mg/m3"/>
    <s v="N"/>
    <s v="N"/>
    <s v="N"/>
    <m/>
    <m/>
    <n v="1442.31"/>
    <n v="2000"/>
    <s v=""/>
    <m/>
    <m/>
    <m/>
    <s v="C"/>
    <s v=""/>
    <m/>
    <s v="NTP_fibrosis_noael_loael_bmd_bmdl.xlsx"/>
    <x v="2"/>
    <m/>
    <m/>
    <m/>
  </r>
  <r>
    <n v="168"/>
    <x v="0"/>
    <s v="fibrosis_combined_pods"/>
    <s v="1314-62-1"/>
    <m/>
    <x v="19"/>
    <m/>
    <s v="Vanadium"/>
    <s v="Vanadium pentoxide"/>
    <s v="Micro"/>
    <s v="3 month"/>
    <s v="3 months"/>
    <s v="Lung"/>
    <x v="10"/>
    <s v="Rat"/>
    <s v="F 344/N"/>
    <s v="F"/>
    <s v="NA"/>
    <n v="4"/>
    <n v="2.6505999999999998"/>
    <n v="1.9557"/>
    <s v="mg/m3"/>
    <s v="N"/>
    <s v="N"/>
    <s v="N"/>
    <m/>
    <m/>
    <n v="1955.7"/>
    <s v=""/>
    <s v=""/>
    <m/>
    <m/>
    <m/>
    <s v="C"/>
    <s v=""/>
    <m/>
    <s v="NTP_fibrosis_noael_loael_bmd_bmdl.xlsx"/>
    <x v="2"/>
    <m/>
    <m/>
    <m/>
  </r>
  <r>
    <n v="169"/>
    <x v="0"/>
    <s v="fibrosis_combined_pods"/>
    <s v="1314-62-1"/>
    <m/>
    <x v="19"/>
    <m/>
    <s v="Vanadium"/>
    <s v="Vanadium pentoxide"/>
    <s v="Micro"/>
    <s v="2 year"/>
    <s v="2 years"/>
    <s v="Lung"/>
    <x v="10"/>
    <s v="Mouse"/>
    <s v="B6C3F1"/>
    <s v="F"/>
    <n v="2"/>
    <n v="4"/>
    <n v="2.6666099999999999"/>
    <n v="1.74444"/>
    <s v="mg/m3"/>
    <s v="N"/>
    <s v="N"/>
    <s v="N"/>
    <m/>
    <m/>
    <n v="1744.44"/>
    <n v="2000"/>
    <s v=""/>
    <m/>
    <m/>
    <m/>
    <s v="C"/>
    <s v=""/>
    <m/>
    <s v="NTP_fibrosis_noael_loael_bmd_bmdl.xlsx"/>
    <x v="2"/>
    <m/>
    <m/>
    <m/>
  </r>
  <r>
    <n v="170"/>
    <x v="0"/>
    <s v="fibrosis_combined_pods"/>
    <s v="1314-62-1"/>
    <m/>
    <x v="19"/>
    <m/>
    <s v="Vanadium"/>
    <s v="Vanadium pentoxide"/>
    <s v="Micro"/>
    <s v="2 year"/>
    <s v="2 years"/>
    <s v="Lung"/>
    <x v="10"/>
    <s v="Mouse"/>
    <s v="B6C3F1"/>
    <s v="M"/>
    <n v="1"/>
    <n v="2"/>
    <n v="1.35351"/>
    <n v="0.87787700000000002"/>
    <s v="mg/m3"/>
    <s v="N"/>
    <s v="N"/>
    <s v="N"/>
    <m/>
    <m/>
    <n v="877.87700000000007"/>
    <n v="1000"/>
    <s v=""/>
    <m/>
    <m/>
    <m/>
    <s v="C"/>
    <s v=""/>
    <m/>
    <s v="NTP_fibrosis_noael_loael_bmd_bmdl.xlsx"/>
    <x v="2"/>
    <m/>
    <m/>
    <m/>
  </r>
  <r>
    <n v="171"/>
    <x v="0"/>
    <s v="fibrosis_combined_pods"/>
    <s v="1314-62-1"/>
    <m/>
    <x v="19"/>
    <m/>
    <s v="Vanadium"/>
    <s v="Vanadium pentoxide"/>
    <s v="Micro"/>
    <s v="2 year"/>
    <s v="2 years"/>
    <s v="Lung"/>
    <x v="10"/>
    <s v="Rat"/>
    <s v="F 344/N"/>
    <s v="F"/>
    <n v="1"/>
    <n v="2"/>
    <n v="-99"/>
    <n v="-99"/>
    <s v="mg/m3"/>
    <s v="N"/>
    <s v="N"/>
    <s v="N"/>
    <m/>
    <m/>
    <s v=""/>
    <n v="1000"/>
    <s v=""/>
    <m/>
    <m/>
    <m/>
    <s v="C"/>
    <s v=""/>
    <m/>
    <s v="NTP_fibrosis_noael_loael_bmd_bmdl.xlsx"/>
    <x v="2"/>
    <m/>
    <m/>
    <m/>
  </r>
  <r>
    <n v="172"/>
    <x v="0"/>
    <s v="fibrosis_combined_pods"/>
    <s v="1314-62-1"/>
    <m/>
    <x v="19"/>
    <m/>
    <s v="Vanadium"/>
    <s v="Vanadium pentoxide"/>
    <s v="Micro"/>
    <s v="2 year"/>
    <s v="2 years"/>
    <s v="Lung"/>
    <x v="10"/>
    <s v="Rat"/>
    <s v="F 344/N"/>
    <s v="M"/>
    <n v="0.5"/>
    <n v="1"/>
    <n v="0.62308399999999997"/>
    <n v="0.42810700000000002"/>
    <s v="mg/m3"/>
    <s v="N"/>
    <s v="N"/>
    <s v="N"/>
    <m/>
    <m/>
    <n v="428.10700000000003"/>
    <n v="500"/>
    <s v=""/>
    <m/>
    <m/>
    <m/>
    <s v="C"/>
    <s v=""/>
    <m/>
    <s v="NTP_fibrosis_noael_loael_bmd_bmdl.xlsx"/>
    <x v="2"/>
    <m/>
    <m/>
    <m/>
  </r>
  <r>
    <n v="173"/>
    <x v="0"/>
    <s v="fibrosis_combined_pods"/>
    <s v="13765-19-0"/>
    <m/>
    <x v="19"/>
    <m/>
    <s v="Calcium chromate"/>
    <s v="Calcium chromate"/>
    <s v="Micro"/>
    <s v="2 year"/>
    <s v="2 years"/>
    <s v="Lung"/>
    <x v="10"/>
    <s v="Rat"/>
    <s v="Sprague"/>
    <s v="M"/>
    <n v="20"/>
    <s v="NA"/>
    <n v="-99"/>
    <n v="-99"/>
    <s v="mg/m3"/>
    <s v="N"/>
    <s v="N"/>
    <s v="N"/>
    <m/>
    <m/>
    <s v=""/>
    <n v="20000"/>
    <s v=""/>
    <m/>
    <m/>
    <m/>
    <s v="B"/>
    <s v=""/>
    <m/>
    <s v="NTP_fibrosis_noael_loael_bmd_bmdl.xlsx"/>
    <x v="2"/>
    <m/>
    <m/>
    <m/>
  </r>
  <r>
    <n v="174"/>
    <x v="1"/>
    <s v="fibrosis_combined_pods"/>
    <s v="13765-19-0"/>
    <m/>
    <x v="19"/>
    <m/>
    <s v="Calcium chromate"/>
    <s v="Calcium chromate"/>
    <s v="Micro"/>
    <s v="2 year"/>
    <s v="2 years"/>
    <s v="Lung"/>
    <x v="10"/>
    <s v="Hamster"/>
    <s v="Syrian"/>
    <s v="M"/>
    <n v="20"/>
    <s v="NA"/>
    <n v="-99"/>
    <n v="-99"/>
    <s v="mg/m3"/>
    <s v="N"/>
    <s v="N"/>
    <s v="N"/>
    <m/>
    <m/>
    <s v=""/>
    <n v="20000"/>
    <s v=""/>
    <m/>
    <m/>
    <m/>
    <s v="B"/>
    <s v=""/>
    <m/>
    <s v="NTP_fibrosis_noael_loael_bmd_bmdl.xlsx"/>
    <x v="2"/>
    <m/>
    <m/>
    <m/>
  </r>
  <r>
    <n v="175"/>
    <x v="0"/>
    <s v="fibrosis_noael_loael_20240812.xlsx"/>
    <s v="14807-96-6"/>
    <m/>
    <x v="19"/>
    <m/>
    <s v="Talc"/>
    <s v="Talc"/>
    <s v="Micro"/>
    <s v="2 year"/>
    <s v="2 years"/>
    <s v="Lung"/>
    <x v="10"/>
    <s v="Mouse"/>
    <s v="B6C3F1"/>
    <s v="F"/>
    <n v="18"/>
    <s v="NA"/>
    <s v="NA"/>
    <s v="NA"/>
    <s v="mg/m3"/>
    <s v="N"/>
    <s v="N"/>
    <s v="N"/>
    <s v="N"/>
    <s v="Units conversion needed;"/>
    <s v=""/>
    <n v="18000"/>
    <s v=""/>
    <m/>
    <s v="band B"/>
    <m/>
    <s v="B"/>
    <s v=""/>
    <m/>
    <s v="NTP_fibrosis_noael_loael_bmd_bmdl.xlsx"/>
    <x v="2"/>
    <m/>
    <m/>
    <m/>
  </r>
  <r>
    <n v="176"/>
    <x v="0"/>
    <s v="fibrosis_noael_loael_20240812.xlsx"/>
    <s v="14807-96-6"/>
    <m/>
    <x v="19"/>
    <m/>
    <s v="Talc"/>
    <s v="Talc"/>
    <s v="Micro"/>
    <s v="2 year"/>
    <s v="2 years"/>
    <s v="Lung"/>
    <x v="10"/>
    <s v="Mouse"/>
    <s v="B6C3F1"/>
    <s v="M"/>
    <n v="18"/>
    <s v="NA"/>
    <s v="NA"/>
    <s v="NA"/>
    <s v="mg/m3"/>
    <s v="N"/>
    <s v="N"/>
    <s v="N"/>
    <s v="N"/>
    <s v="Units conversion needed;"/>
    <s v=""/>
    <n v="18000"/>
    <s v=""/>
    <m/>
    <s v="band B"/>
    <m/>
    <s v="B"/>
    <s v=""/>
    <m/>
    <s v="NTP_fibrosis_noael_loael_bmd_bmdl.xlsx"/>
    <x v="2"/>
    <m/>
    <m/>
    <m/>
  </r>
  <r>
    <n v="177"/>
    <x v="0"/>
    <s v="fibrosis_combined_pods"/>
    <s v="14807-96-6"/>
    <m/>
    <x v="19"/>
    <m/>
    <s v="Talc"/>
    <s v="Talc"/>
    <s v="Micro"/>
    <s v="2 year"/>
    <s v="2 years"/>
    <s v="Lung"/>
    <x v="10"/>
    <s v="Rat"/>
    <s v="F 344/N"/>
    <s v="F"/>
    <s v="NA"/>
    <n v="6"/>
    <n v="0.89480700000000002"/>
    <n v="0.71142700000000003"/>
    <s v="mg/m3"/>
    <s v="N"/>
    <s v="N"/>
    <s v="N"/>
    <m/>
    <m/>
    <n v="711.42700000000002"/>
    <s v=""/>
    <s v=""/>
    <m/>
    <m/>
    <m/>
    <s v="C"/>
    <s v=""/>
    <m/>
    <s v="NTP_fibrosis_noael_loael_bmd_bmdl.xlsx"/>
    <x v="2"/>
    <m/>
    <m/>
    <m/>
  </r>
  <r>
    <n v="178"/>
    <x v="0"/>
    <s v="fibrosis_combined_pods"/>
    <s v="14807-96-6"/>
    <m/>
    <x v="19"/>
    <m/>
    <s v="Talc"/>
    <s v="Talc"/>
    <s v="Micro"/>
    <s v="2 year"/>
    <s v="2 years"/>
    <s v="Lung"/>
    <x v="10"/>
    <s v="Rat"/>
    <s v="F 344/N"/>
    <s v="M"/>
    <s v="NA"/>
    <n v="6"/>
    <n v="1.8124899999999999"/>
    <n v="1.40947"/>
    <s v="mg/m3"/>
    <s v="N"/>
    <s v="N"/>
    <s v="N"/>
    <m/>
    <m/>
    <n v="1409.47"/>
    <s v=""/>
    <s v=""/>
    <m/>
    <m/>
    <m/>
    <s v="C"/>
    <s v=""/>
    <m/>
    <s v="NTP_fibrosis_noael_loael_bmd_bmdl.xlsx"/>
    <x v="2"/>
    <m/>
    <m/>
    <m/>
  </r>
  <r>
    <n v="179"/>
    <x v="0"/>
    <s v="fibrosis_combined_pods"/>
    <s v="22398-80-7"/>
    <m/>
    <x v="19"/>
    <m/>
    <s v="Indium"/>
    <s v="Indium phosphide"/>
    <s v="Micro"/>
    <s v="3 month"/>
    <s v="3 months"/>
    <s v="Lung"/>
    <x v="10"/>
    <s v="Mouse"/>
    <s v="B6C3F1"/>
    <s v="F"/>
    <s v="NA"/>
    <n v="1"/>
    <n v="7.9278500000000002E-3"/>
    <n v="8.1861900000000003E-4"/>
    <s v="mg/m3"/>
    <s v="N"/>
    <s v="N"/>
    <s v="N"/>
    <m/>
    <m/>
    <n v="0.81861899999999999"/>
    <s v=""/>
    <s v=""/>
    <m/>
    <m/>
    <m/>
    <s v="E"/>
    <s v=""/>
    <m/>
    <s v="NTP_fibrosis_noael_loael_bmd_bmdl.xlsx"/>
    <x v="2"/>
    <m/>
    <m/>
    <m/>
  </r>
  <r>
    <n v="180"/>
    <x v="0"/>
    <s v="fibrosis_combined_pods"/>
    <s v="22398-80-7"/>
    <m/>
    <x v="19"/>
    <m/>
    <s v="Indium"/>
    <s v="Indium phosphide"/>
    <s v="Micro"/>
    <s v="3 month"/>
    <s v="3 months"/>
    <s v="Lung"/>
    <x v="10"/>
    <s v="Mouse"/>
    <s v="B6C3F1"/>
    <s v="M"/>
    <s v="NA"/>
    <n v="1"/>
    <n v="-99"/>
    <n v="-99"/>
    <s v="mg/m3"/>
    <s v="N"/>
    <s v="N"/>
    <s v="Y"/>
    <m/>
    <m/>
    <s v=""/>
    <s v=""/>
    <n v="100"/>
    <m/>
    <m/>
    <m/>
    <s v="D"/>
    <s v=""/>
    <m/>
    <s v="NTP_fibrosis_noael_loael_bmd_bmdl.xlsx"/>
    <x v="2"/>
    <m/>
    <m/>
    <m/>
  </r>
  <r>
    <n v="181"/>
    <x v="0"/>
    <s v="fibrosis_combined_pods"/>
    <s v="22398-80-7"/>
    <m/>
    <x v="19"/>
    <m/>
    <s v="Indium"/>
    <s v="Indium phosphide"/>
    <s v="Micro"/>
    <s v="3 month"/>
    <s v="3 months"/>
    <s v="Lung"/>
    <x v="10"/>
    <s v="Rat"/>
    <s v="F 344/N"/>
    <s v="F"/>
    <s v="NA"/>
    <n v="3"/>
    <n v="1.53302"/>
    <n v="0.96622399999999997"/>
    <s v="mg/m3"/>
    <s v="N"/>
    <s v="N"/>
    <s v="N"/>
    <m/>
    <m/>
    <n v="966.22399999999993"/>
    <s v=""/>
    <s v=""/>
    <m/>
    <m/>
    <m/>
    <s v="C"/>
    <s v=""/>
    <m/>
    <s v="NTP_fibrosis_noael_loael_bmd_bmdl.xlsx"/>
    <x v="2"/>
    <m/>
    <m/>
    <m/>
  </r>
  <r>
    <n v="182"/>
    <x v="0"/>
    <s v="fibrosis_combined_pods"/>
    <s v="22398-80-7"/>
    <m/>
    <x v="19"/>
    <m/>
    <s v="Indium"/>
    <s v="Indium phosphide"/>
    <s v="Micro"/>
    <s v="3 month"/>
    <s v="3 months"/>
    <s v="Lung"/>
    <x v="10"/>
    <s v="Rat"/>
    <s v="F 344/N"/>
    <s v="M"/>
    <s v="NA"/>
    <n v="3"/>
    <n v="0.73979600000000001"/>
    <n v="0.27301300000000001"/>
    <s v="mg/m3"/>
    <s v="N"/>
    <s v="N"/>
    <s v="N"/>
    <m/>
    <m/>
    <n v="273.01300000000003"/>
    <s v=""/>
    <s v=""/>
    <m/>
    <m/>
    <m/>
    <s v="D"/>
    <s v=""/>
    <m/>
    <s v="NTP_fibrosis_noael_loael_bmd_bmdl.xlsx"/>
    <x v="2"/>
    <m/>
    <m/>
    <m/>
  </r>
  <r>
    <n v="183"/>
    <x v="0"/>
    <s v="fibrosis_combined_pods"/>
    <s v="22398-80-7"/>
    <m/>
    <x v="19"/>
    <m/>
    <s v="Indium"/>
    <s v="Indium phosphide"/>
    <s v="Micro"/>
    <s v="2 year"/>
    <s v="2 years"/>
    <s v="Lung"/>
    <x v="10"/>
    <s v="Mouse"/>
    <s v="B6C3F1"/>
    <s v="F"/>
    <s v="NA"/>
    <n v="0.03"/>
    <n v="1.9934900000000001E-4"/>
    <n v="7.5842300000000004E-5"/>
    <s v="mg/m3"/>
    <s v="N"/>
    <s v="N"/>
    <s v="N"/>
    <m/>
    <m/>
    <n v="7.5842300000000001E-2"/>
    <s v=""/>
    <s v=""/>
    <m/>
    <m/>
    <m/>
    <s v="E"/>
    <s v=""/>
    <m/>
    <s v="NTP_fibrosis_noael_loael_bmd_bmdl.xlsx"/>
    <x v="2"/>
    <m/>
    <m/>
    <m/>
  </r>
  <r>
    <n v="184"/>
    <x v="0"/>
    <s v="fibrosis_combined_pods"/>
    <s v="22398-80-7"/>
    <m/>
    <x v="19"/>
    <m/>
    <s v="Indium"/>
    <s v="Indium phosphide"/>
    <s v="Micro"/>
    <s v="2 year"/>
    <s v="2 years"/>
    <s v="Lung"/>
    <x v="10"/>
    <s v="Mouse"/>
    <s v="B6C3F1"/>
    <s v="M"/>
    <s v="NA"/>
    <n v="0.03"/>
    <n v="4.8158400000000003E-5"/>
    <n v="5.0651900000000004E-6"/>
    <s v="mg/m3"/>
    <s v="N"/>
    <s v="N"/>
    <s v="N"/>
    <m/>
    <m/>
    <n v="5.0651900000000007E-3"/>
    <s v=""/>
    <s v=""/>
    <m/>
    <m/>
    <m/>
    <s v="E"/>
    <s v=""/>
    <m/>
    <s v="NTP_fibrosis_noael_loael_bmd_bmdl.xlsx"/>
    <x v="2"/>
    <m/>
    <m/>
    <m/>
  </r>
  <r>
    <n v="185"/>
    <x v="0"/>
    <s v="fibrosis_combined_pods"/>
    <s v="22398-80-7"/>
    <m/>
    <x v="19"/>
    <m/>
    <s v="Indium"/>
    <s v="Indium phosphide"/>
    <s v="Micro"/>
    <s v="2 year"/>
    <s v="2 years"/>
    <s v="Lung"/>
    <x v="10"/>
    <s v="Rat"/>
    <s v="F 344/N"/>
    <s v="F"/>
    <s v="NA"/>
    <n v="0.03"/>
    <n v="1.4780199999999999E-4"/>
    <n v="4.7344800000000001E-5"/>
    <s v="mg/m3"/>
    <s v="N"/>
    <s v="N"/>
    <s v="N"/>
    <m/>
    <m/>
    <n v="4.7344799999999999E-2"/>
    <s v=""/>
    <s v=""/>
    <m/>
    <m/>
    <m/>
    <s v="E"/>
    <s v=""/>
    <m/>
    <s v="NTP_fibrosis_noael_loael_bmd_bmdl.xlsx"/>
    <x v="2"/>
    <m/>
    <m/>
    <m/>
  </r>
  <r>
    <n v="186"/>
    <x v="0"/>
    <s v="fibrosis_combined_pods"/>
    <s v="22398-80-7"/>
    <m/>
    <x v="19"/>
    <m/>
    <s v="Indium"/>
    <s v="Indium phosphide"/>
    <s v="Micro"/>
    <s v="2 year"/>
    <s v="2 years"/>
    <s v="Lung"/>
    <x v="10"/>
    <s v="Rat"/>
    <s v="F 344/N"/>
    <s v="M"/>
    <s v="NA"/>
    <n v="0.03"/>
    <n v="8.0790099999999998E-4"/>
    <n v="5.1393700000000001E-4"/>
    <s v="mg/m3"/>
    <s v="N"/>
    <s v="N"/>
    <s v="N"/>
    <m/>
    <m/>
    <n v="0.51393699999999998"/>
    <s v=""/>
    <s v=""/>
    <m/>
    <m/>
    <m/>
    <s v="E"/>
    <s v=""/>
    <m/>
    <s v="NTP_fibrosis_noael_loael_bmd_bmdl.xlsx"/>
    <x v="2"/>
    <m/>
    <m/>
    <m/>
  </r>
  <r>
    <n v="187"/>
    <x v="0"/>
    <s v="fibrosis_combined_pods"/>
    <s v="2698-41-1"/>
    <m/>
    <x v="19"/>
    <m/>
    <s v="CS"/>
    <s v="o-Chlorobenzalmalononitrile (CS)"/>
    <s v="Micro"/>
    <s v="2 year"/>
    <s v="2 years"/>
    <s v="Lung"/>
    <x v="10"/>
    <s v="Mouse"/>
    <s v="B6C3F1"/>
    <s v="F"/>
    <n v="1.5"/>
    <s v="NA"/>
    <s v="NA"/>
    <s v="NA"/>
    <s v="mg/m3"/>
    <s v="N"/>
    <s v="N"/>
    <s v="N"/>
    <m/>
    <m/>
    <s v=""/>
    <n v="1500"/>
    <s v=""/>
    <m/>
    <m/>
    <m/>
    <s v="C"/>
    <s v=""/>
    <m/>
    <s v="NTP_fibrosis_noael_loael_bmd_bmdl.xlsx"/>
    <x v="2"/>
    <m/>
    <m/>
    <m/>
  </r>
  <r>
    <n v="188"/>
    <x v="0"/>
    <s v="fibrosis_noael_loael_20240812.xlsx"/>
    <s v="2698-41-1"/>
    <m/>
    <x v="19"/>
    <m/>
    <s v="CS"/>
    <s v="o-Chlorobenzalmalononitrile (CS)"/>
    <s v="Micro"/>
    <s v="2 year"/>
    <s v="2 years"/>
    <s v="Lung"/>
    <x v="10"/>
    <s v="Mouse"/>
    <s v="B6C3F1"/>
    <s v="M"/>
    <n v="1.5"/>
    <s v="NA"/>
    <s v="NA"/>
    <s v="NA"/>
    <s v="mg/m3"/>
    <s v="N"/>
    <s v="N"/>
    <s v="N"/>
    <s v="N"/>
    <s v="Units conversion needed;"/>
    <s v=""/>
    <n v="1500"/>
    <s v=""/>
    <m/>
    <s v="band C"/>
    <m/>
    <s v="C"/>
    <s v=""/>
    <m/>
    <s v="NTP_fibrosis_noael_loael_bmd_bmdl.xlsx"/>
    <x v="2"/>
    <m/>
    <m/>
    <m/>
  </r>
  <r>
    <n v="189"/>
    <x v="0"/>
    <s v="fibrosis_noael_loael_20240812.xlsx"/>
    <s v="2698-41-1"/>
    <m/>
    <x v="19"/>
    <m/>
    <s v="CS"/>
    <s v="o-Chlorobenzalmalononitrile (CS)"/>
    <s v="Micro"/>
    <s v="2 year"/>
    <s v="2 years"/>
    <s v="Lung"/>
    <x v="10"/>
    <s v="Rat"/>
    <s v="F 344/N"/>
    <s v="F"/>
    <n v="0.75"/>
    <s v="NA"/>
    <s v="NA"/>
    <s v="NA"/>
    <s v="mg/m3"/>
    <s v="N"/>
    <s v="N"/>
    <s v="N"/>
    <s v="N"/>
    <s v="Units conversion needed;"/>
    <s v=""/>
    <n v="750"/>
    <s v=""/>
    <m/>
    <s v="band C"/>
    <m/>
    <s v="C"/>
    <s v=""/>
    <m/>
    <s v="NTP_fibrosis_noael_loael_bmd_bmdl.xlsx"/>
    <x v="2"/>
    <m/>
    <m/>
    <m/>
  </r>
  <r>
    <n v="190"/>
    <x v="0"/>
    <s v="fibrosis_noael_loael_20240812.xlsx"/>
    <s v="2698-41-1"/>
    <m/>
    <x v="19"/>
    <m/>
    <s v="CS"/>
    <s v="o-Chlorobenzalmalononitrile (CS)"/>
    <s v="Micro"/>
    <s v="2 year"/>
    <s v="2 years"/>
    <s v="Lung"/>
    <x v="10"/>
    <s v="Rat"/>
    <s v="F 344/N"/>
    <s v="M"/>
    <n v="0.75"/>
    <s v="NA"/>
    <s v="NA"/>
    <s v="NA"/>
    <s v="mg/m3"/>
    <s v="N"/>
    <s v="N"/>
    <s v="N"/>
    <s v="N"/>
    <s v="Units conversion needed;"/>
    <s v=""/>
    <n v="750"/>
    <s v=""/>
    <m/>
    <s v="band C"/>
    <m/>
    <s v="C"/>
    <s v=""/>
    <m/>
    <s v="NTP_fibrosis_noael_loael_bmd_bmdl.xlsx"/>
    <x v="2"/>
    <m/>
    <m/>
    <m/>
  </r>
  <r>
    <n v="191"/>
    <x v="1"/>
    <s v="fibrosis_combined_pods"/>
    <s v="643-79-8"/>
    <m/>
    <x v="19"/>
    <m/>
    <s v="ortho-Phthalaldehyde"/>
    <s v="ortho-Phthalaldehyde"/>
    <s v="Micro"/>
    <s v="3 month"/>
    <s v="3 months"/>
    <s v="Lung"/>
    <x v="10"/>
    <s v="Mouse"/>
    <s v="B6C3F1"/>
    <s v="F"/>
    <s v="NA"/>
    <s v="NA"/>
    <s v="NA"/>
    <s v="NA"/>
    <s v="ppm"/>
    <s v="N"/>
    <s v="N"/>
    <s v="N"/>
    <m/>
    <m/>
    <s v=""/>
    <s v=""/>
    <s v=""/>
    <m/>
    <m/>
    <m/>
    <s v=""/>
    <s v="Y"/>
    <m/>
    <s v="NTP_fibrosis_noael_loael_bmd_bmdl.xlsx"/>
    <x v="2"/>
    <m/>
    <m/>
    <m/>
  </r>
  <r>
    <n v="192"/>
    <x v="1"/>
    <s v="fibrosis_combined_pods"/>
    <s v="643-79-8"/>
    <m/>
    <x v="19"/>
    <m/>
    <s v="ortho-Phthalaldehyde"/>
    <s v="ortho-Phthalaldehyde"/>
    <s v="Micro"/>
    <s v="3 month"/>
    <s v="3 months"/>
    <s v="Lung"/>
    <x v="10"/>
    <s v="Mouse"/>
    <s v="B6C3F1"/>
    <s v="M"/>
    <s v="NA"/>
    <s v="NA"/>
    <s v="NA"/>
    <s v="NA"/>
    <s v="ppm"/>
    <s v="N"/>
    <s v="N"/>
    <s v="N"/>
    <m/>
    <m/>
    <s v=""/>
    <s v=""/>
    <s v=""/>
    <m/>
    <m/>
    <m/>
    <s v=""/>
    <s v="Y"/>
    <m/>
    <s v="NTP_fibrosis_noael_loael_bmd_bmdl.xlsx"/>
    <x v="2"/>
    <m/>
    <m/>
    <m/>
  </r>
  <r>
    <n v="193"/>
    <x v="1"/>
    <s v="fibrosis_combined_pods"/>
    <s v="643-79-8"/>
    <m/>
    <x v="19"/>
    <m/>
    <s v="ortho-Phthalaldehyde"/>
    <s v="ortho-Phthalaldehyde"/>
    <s v="Micro"/>
    <s v="3 month"/>
    <s v="3 months"/>
    <s v="Lung"/>
    <x v="10"/>
    <s v="Rat"/>
    <s v="HSD"/>
    <s v="F"/>
    <n v="7"/>
    <s v="NA"/>
    <n v="1.3895900000000001"/>
    <n v="0.73653000000000002"/>
    <s v="ppm"/>
    <s v="N"/>
    <s v="N"/>
    <s v="N"/>
    <m/>
    <m/>
    <n v="736.53"/>
    <n v="7000"/>
    <s v=""/>
    <m/>
    <m/>
    <m/>
    <s v="C"/>
    <s v=""/>
    <m/>
    <s v="NTP_fibrosis_noael_loael_bmd_bmdl.xlsx"/>
    <x v="2"/>
    <m/>
    <m/>
    <m/>
  </r>
  <r>
    <n v="194"/>
    <x v="1"/>
    <s v="fibrosis_combined_pods"/>
    <s v="643-79-8"/>
    <m/>
    <x v="19"/>
    <m/>
    <s v="ortho-Phthalaldehyde"/>
    <s v="ortho-Phthalaldehyde"/>
    <s v="Micro"/>
    <s v="3 month"/>
    <s v="3 months"/>
    <s v="Lung"/>
    <x v="10"/>
    <s v="Rat"/>
    <s v="HSD"/>
    <s v="M"/>
    <n v="7"/>
    <s v="NA"/>
    <s v="NA"/>
    <s v="NA"/>
    <s v="ppm"/>
    <s v="N"/>
    <s v="N"/>
    <s v="N"/>
    <m/>
    <m/>
    <s v=""/>
    <n v="7000"/>
    <s v=""/>
    <m/>
    <m/>
    <m/>
    <s v="B"/>
    <s v=""/>
    <m/>
    <s v="NTP_fibrosis_noael_loael_bmd_bmdl.xlsx"/>
    <x v="2"/>
    <m/>
    <m/>
    <m/>
  </r>
  <r>
    <n v="195"/>
    <x v="0"/>
    <s v="fibrosis_combined_pods"/>
    <s v="7440-47-3"/>
    <m/>
    <x v="19"/>
    <m/>
    <s v="Chromium"/>
    <s v="Chromium"/>
    <s v="Micro"/>
    <s v="2 year"/>
    <s v="2 years"/>
    <s v="Lung"/>
    <x v="10"/>
    <s v="Rat"/>
    <s v="Sprague"/>
    <s v="M"/>
    <n v="20"/>
    <s v="NA"/>
    <s v="NA"/>
    <s v="NA"/>
    <s v="mg/m3"/>
    <s v="N"/>
    <s v="N"/>
    <s v="N"/>
    <m/>
    <m/>
    <s v=""/>
    <n v="20000"/>
    <s v=""/>
    <m/>
    <m/>
    <m/>
    <s v="B"/>
    <s v=""/>
    <m/>
    <s v="NTP_fibrosis_noael_loael_bmd_bmdl.xlsx"/>
    <x v="2"/>
    <m/>
    <m/>
    <m/>
  </r>
  <r>
    <n v="196"/>
    <x v="1"/>
    <s v="fibrosis_combined_pods"/>
    <s v="7440-47-3"/>
    <m/>
    <x v="19"/>
    <m/>
    <s v="Chromium"/>
    <s v="Chromium"/>
    <s v="Micro"/>
    <s v="2 year"/>
    <s v="2 years"/>
    <s v="Lung"/>
    <x v="10"/>
    <s v="Hamster"/>
    <s v="Syrian"/>
    <s v="M"/>
    <n v="20"/>
    <s v="NA"/>
    <s v="NA"/>
    <s v="NA"/>
    <s v="mg/m3"/>
    <s v="N"/>
    <s v="N"/>
    <s v="N"/>
    <m/>
    <m/>
    <s v=""/>
    <n v="20000"/>
    <s v=""/>
    <m/>
    <m/>
    <m/>
    <s v="B"/>
    <s v=""/>
    <m/>
    <s v="NTP_fibrosis_noael_loael_bmd_bmdl.xlsx"/>
    <x v="2"/>
    <m/>
    <m/>
    <m/>
  </r>
  <r>
    <n v="197"/>
    <x v="1"/>
    <s v="fibrosis_combined_pods"/>
    <s v="7440-48-4"/>
    <m/>
    <x v="19"/>
    <m/>
    <s v="Cobalt"/>
    <s v="Cobalt"/>
    <s v="Micro"/>
    <s v="2 week"/>
    <s v="2 weeks"/>
    <s v="Lung"/>
    <x v="10"/>
    <s v="Mouse"/>
    <s v="B6C3F1"/>
    <s v="F"/>
    <n v="10"/>
    <n v="20"/>
    <n v="4.9759700000000002"/>
    <n v="3.0636100000000002"/>
    <s v="mg/m3"/>
    <s v="Y"/>
    <s v="Y"/>
    <s v="N"/>
    <m/>
    <m/>
    <n v="3063.61"/>
    <n v="10000"/>
    <s v=""/>
    <m/>
    <m/>
    <m/>
    <m/>
    <s v="Y"/>
    <m/>
    <s v="NTP_fibrosis_noael_loael_bmd_bmdl.xlsx"/>
    <x v="2"/>
    <m/>
    <m/>
    <m/>
  </r>
  <r>
    <n v="198"/>
    <x v="1"/>
    <s v="fibrosis_combined_pods"/>
    <s v="7440-48-4"/>
    <m/>
    <x v="19"/>
    <m/>
    <s v="Cobalt"/>
    <s v="Cobalt"/>
    <s v="Micro"/>
    <s v="2 week"/>
    <s v="2 weeks"/>
    <s v="Lung"/>
    <x v="10"/>
    <s v="Mouse"/>
    <s v="B6C3F1"/>
    <s v="M"/>
    <n v="10"/>
    <n v="20"/>
    <n v="2.2608299999999999"/>
    <n v="1.38439"/>
    <s v="mg/m3"/>
    <s v="Y"/>
    <s v="Y"/>
    <s v="N"/>
    <m/>
    <m/>
    <n v="1384.39"/>
    <n v="10000"/>
    <s v=""/>
    <m/>
    <m/>
    <m/>
    <m/>
    <s v="Y"/>
    <m/>
    <s v="NTP_fibrosis_noael_loael_bmd_bmdl.xlsx"/>
    <x v="2"/>
    <m/>
    <m/>
    <m/>
  </r>
  <r>
    <n v="199"/>
    <x v="1"/>
    <s v="fibrosis_combined_pods"/>
    <s v="7440-48-4"/>
    <m/>
    <x v="19"/>
    <m/>
    <s v="Cobalt"/>
    <s v="Cobalt"/>
    <s v="Micro"/>
    <s v="2 week"/>
    <s v="2 weeks"/>
    <s v="Lung"/>
    <x v="10"/>
    <s v="Rat"/>
    <s v="F 344/N"/>
    <s v="F"/>
    <n v="5"/>
    <n v="10"/>
    <s v="NA"/>
    <s v="NA"/>
    <s v="mg/m3"/>
    <s v="Y"/>
    <s v="Y"/>
    <s v="N"/>
    <m/>
    <m/>
    <s v=""/>
    <n v="5000"/>
    <s v=""/>
    <m/>
    <m/>
    <m/>
    <m/>
    <s v="Y"/>
    <m/>
    <s v="NTP_fibrosis_noael_loael_bmd_bmdl.xlsx"/>
    <x v="2"/>
    <m/>
    <m/>
    <m/>
  </r>
  <r>
    <n v="200"/>
    <x v="1"/>
    <s v="fibrosis_combined_pods"/>
    <s v="7440-48-4"/>
    <m/>
    <x v="19"/>
    <m/>
    <s v="Cobalt"/>
    <s v="Cobalt"/>
    <s v="Micro"/>
    <s v="2 week"/>
    <s v="2 weeks"/>
    <s v="Lung"/>
    <x v="10"/>
    <s v="Rat"/>
    <s v="F 344/N"/>
    <s v="M"/>
    <n v="5"/>
    <n v="10"/>
    <s v="NA"/>
    <s v="NA"/>
    <s v="mg/m3"/>
    <s v="Y"/>
    <s v="Y"/>
    <s v="N"/>
    <m/>
    <m/>
    <s v=""/>
    <n v="5000"/>
    <s v=""/>
    <m/>
    <m/>
    <m/>
    <m/>
    <s v="Y"/>
    <m/>
    <s v="NTP_fibrosis_noael_loael_bmd_bmdl.xlsx"/>
    <x v="2"/>
    <m/>
    <m/>
    <m/>
  </r>
  <r>
    <n v="201"/>
    <x v="0"/>
    <s v="fibrosis_noael_loael_20240812.xlsx"/>
    <s v="7440-48-4"/>
    <m/>
    <x v="19"/>
    <m/>
    <s v="Cobalt"/>
    <s v="Cobalt"/>
    <s v="Micro"/>
    <s v="3 month"/>
    <s v="3 months"/>
    <s v="Lung"/>
    <x v="10"/>
    <s v="Mouse"/>
    <s v="B6C3F1"/>
    <s v="F"/>
    <n v="10"/>
    <s v="NA"/>
    <s v="NA"/>
    <s v="NA"/>
    <s v="mg/m3"/>
    <s v="N"/>
    <s v="N"/>
    <s v="N"/>
    <s v="N"/>
    <s v="Units conversion needed;"/>
    <s v=""/>
    <n v="10000"/>
    <s v=""/>
    <m/>
    <s v="band B"/>
    <m/>
    <s v="B"/>
    <s v=""/>
    <m/>
    <s v="NTP_fibrosis_noael_loael_bmd_bmdl.xlsx"/>
    <x v="2"/>
    <m/>
    <m/>
    <m/>
  </r>
  <r>
    <n v="202"/>
    <x v="0"/>
    <s v="fibrosis_noael_loael_20240812.xlsx"/>
    <s v="7440-48-4"/>
    <m/>
    <x v="19"/>
    <m/>
    <s v="Cobalt"/>
    <s v="Cobalt"/>
    <s v="Micro"/>
    <s v="3 month"/>
    <s v="3 months"/>
    <s v="Lung"/>
    <x v="10"/>
    <s v="Mouse"/>
    <s v="B6C3F1"/>
    <s v="M"/>
    <n v="10"/>
    <s v="NA"/>
    <s v="NA"/>
    <s v="NA"/>
    <s v="mg/m3"/>
    <s v="N"/>
    <s v="N"/>
    <s v="N"/>
    <s v="N"/>
    <s v="Units conversion needed;"/>
    <s v=""/>
    <n v="10000"/>
    <s v=""/>
    <m/>
    <s v="band B"/>
    <m/>
    <s v="B"/>
    <s v=""/>
    <m/>
    <s v="NTP_fibrosis_noael_loael_bmd_bmdl.xlsx"/>
    <x v="2"/>
    <m/>
    <m/>
    <m/>
  </r>
  <r>
    <n v="203"/>
    <x v="0"/>
    <s v="fibrosis_noael_loael_20240812.xlsx"/>
    <s v="7440-48-4"/>
    <m/>
    <x v="19"/>
    <m/>
    <s v="Cobalt"/>
    <s v="Cobalt"/>
    <s v="Micro"/>
    <s v="3 month"/>
    <s v="3 months"/>
    <s v="Lung"/>
    <x v="10"/>
    <s v="Rat"/>
    <s v="F 344/N"/>
    <s v="F"/>
    <n v="5"/>
    <s v="NA"/>
    <s v="NA"/>
    <s v="NA"/>
    <s v="mg/m3"/>
    <s v="N"/>
    <s v="N"/>
    <s v="N"/>
    <s v="N"/>
    <s v="Units conversion needed;"/>
    <s v=""/>
    <n v="5000"/>
    <s v=""/>
    <m/>
    <s v="band B"/>
    <m/>
    <s v="B"/>
    <s v=""/>
    <m/>
    <s v="NTP_fibrosis_noael_loael_bmd_bmdl.xlsx"/>
    <x v="2"/>
    <m/>
    <m/>
    <m/>
  </r>
  <r>
    <n v="204"/>
    <x v="0"/>
    <s v="fibrosis_noael_loael_20240812.xlsx"/>
    <s v="7440-48-4"/>
    <m/>
    <x v="19"/>
    <m/>
    <s v="Cobalt"/>
    <s v="Cobalt"/>
    <s v="Micro"/>
    <s v="3 month"/>
    <s v="3 months"/>
    <s v="Lung"/>
    <x v="10"/>
    <s v="Rat"/>
    <s v="F 344/N"/>
    <s v="M"/>
    <n v="5"/>
    <s v="NA"/>
    <s v="NA"/>
    <s v="NA"/>
    <s v="mg/m3"/>
    <s v="N"/>
    <s v="N"/>
    <s v="N"/>
    <s v="N"/>
    <s v="Units conversion needed;"/>
    <s v=""/>
    <n v="5000"/>
    <s v=""/>
    <m/>
    <s v="band B"/>
    <m/>
    <s v="B"/>
    <s v=""/>
    <m/>
    <s v="NTP_fibrosis_noael_loael_bmd_bmdl.xlsx"/>
    <x v="2"/>
    <m/>
    <m/>
    <m/>
  </r>
  <r>
    <n v="205"/>
    <x v="0"/>
    <s v="fibrosis_noael_loael_20240812.xlsx"/>
    <s v="7440-48-4"/>
    <m/>
    <x v="19"/>
    <m/>
    <s v="Cobalt"/>
    <s v="Cobalt"/>
    <s v="Micro"/>
    <s v="2 year"/>
    <s v="2 years"/>
    <s v="Lung"/>
    <x v="10"/>
    <s v="Mouse"/>
    <s v="B6C3F1"/>
    <s v="F"/>
    <n v="5"/>
    <s v="NA"/>
    <s v="NA"/>
    <s v="NA"/>
    <s v="mg/m3"/>
    <s v="N"/>
    <s v="N"/>
    <s v="N"/>
    <s v="N"/>
    <s v="Units conversion needed;"/>
    <s v=""/>
    <n v="5000"/>
    <s v=""/>
    <m/>
    <s v="band B"/>
    <m/>
    <s v="B"/>
    <s v=""/>
    <m/>
    <s v="NTP_fibrosis_noael_loael_bmd_bmdl.xlsx"/>
    <x v="2"/>
    <m/>
    <m/>
    <m/>
  </r>
  <r>
    <n v="206"/>
    <x v="0"/>
    <s v="fibrosis_noael_loael_20240812.xlsx"/>
    <s v="7440-48-4"/>
    <m/>
    <x v="19"/>
    <m/>
    <s v="Cobalt"/>
    <s v="Cobalt"/>
    <s v="Micro"/>
    <s v="2 year"/>
    <s v="2 years"/>
    <s v="Lung"/>
    <x v="10"/>
    <s v="Mouse"/>
    <s v="B6C3F1"/>
    <s v="M"/>
    <n v="5"/>
    <s v="NA"/>
    <s v="NA"/>
    <s v="NA"/>
    <s v="mg/m3"/>
    <s v="N"/>
    <s v="N"/>
    <s v="N"/>
    <s v="N"/>
    <s v="Units conversion needed;"/>
    <s v=""/>
    <n v="5000"/>
    <s v=""/>
    <m/>
    <s v="band B"/>
    <m/>
    <s v="B"/>
    <s v=""/>
    <m/>
    <s v="NTP_fibrosis_noael_loael_bmd_bmdl.xlsx"/>
    <x v="2"/>
    <m/>
    <m/>
    <m/>
  </r>
  <r>
    <n v="207"/>
    <x v="0"/>
    <s v="fibrosis_combined_pods"/>
    <s v="7440-48-4"/>
    <m/>
    <x v="19"/>
    <m/>
    <s v="Cobalt"/>
    <s v="Cobalt"/>
    <s v="Micro"/>
    <s v="2 year"/>
    <s v="2 years"/>
    <s v="Lung"/>
    <x v="10"/>
    <s v="Rat"/>
    <s v="F344/N"/>
    <s v="F"/>
    <n v="5"/>
    <s v="NA"/>
    <s v="NA"/>
    <s v="NA"/>
    <s v="mg/m3"/>
    <s v="N"/>
    <s v="N"/>
    <s v="N"/>
    <m/>
    <m/>
    <s v=""/>
    <n v="5000"/>
    <s v=""/>
    <m/>
    <m/>
    <m/>
    <s v="B"/>
    <s v=""/>
    <m/>
    <s v="NTP_fibrosis_noael_loael_bmd_bmdl.xlsx"/>
    <x v="2"/>
    <m/>
    <m/>
    <m/>
  </r>
  <r>
    <n v="208"/>
    <x v="0"/>
    <s v="fibrosis_noael_loael_20240812.xlsx"/>
    <s v="7440-48-4"/>
    <m/>
    <x v="19"/>
    <m/>
    <s v="Cobalt"/>
    <s v="Cobalt"/>
    <s v="Micro"/>
    <s v="2 year"/>
    <s v="2 years"/>
    <s v="Lung"/>
    <x v="10"/>
    <s v="Rat"/>
    <s v="F344/N"/>
    <s v="M"/>
    <n v="5"/>
    <s v="NA"/>
    <s v="NA"/>
    <s v="NA"/>
    <s v="mg/m3"/>
    <s v="N"/>
    <s v="N"/>
    <s v="N"/>
    <s v="N"/>
    <s v="Units conversion needed;"/>
    <s v=""/>
    <n v="5000"/>
    <s v=""/>
    <m/>
    <s v="band B"/>
    <m/>
    <s v="B"/>
    <s v=""/>
    <m/>
    <s v="NTP_fibrosis_noael_loael_bmd_bmdl.xlsx"/>
    <x v="2"/>
    <m/>
    <m/>
    <m/>
  </r>
  <r>
    <n v="209"/>
    <x v="1"/>
    <s v="fibrosis_combined_pods"/>
    <s v="BLASTINGSAND"/>
    <m/>
    <x v="19"/>
    <m/>
    <s v="ABA:BS"/>
    <s v="Abrasive Blasting Agents: Blasting Sand"/>
    <s v="Micro"/>
    <s v="2 week"/>
    <s v="2 weeks"/>
    <s v="Lung"/>
    <x v="10"/>
    <s v="Rat"/>
    <s v="F344/N"/>
    <s v="M"/>
    <s v="NA"/>
    <s v="NA"/>
    <s v="NA"/>
    <s v="NA"/>
    <s v="mg/m3"/>
    <s v="Y"/>
    <s v="Y"/>
    <s v="N"/>
    <m/>
    <m/>
    <s v=""/>
    <s v=""/>
    <s v=""/>
    <m/>
    <m/>
    <m/>
    <s v=""/>
    <s v="Y"/>
    <m/>
    <s v="NTP_fibrosis_noael_loael_bmd_bmdl.xlsx"/>
    <x v="2"/>
    <m/>
    <m/>
    <m/>
  </r>
  <r>
    <n v="210"/>
    <x v="0"/>
    <s v="fibrosis_combined_pods"/>
    <s v="BLASTINGSAND"/>
    <m/>
    <x v="19"/>
    <m/>
    <s v="ABA:BS"/>
    <s v="Abrasive Blasting Agents: Blasting Sand"/>
    <s v="Micro"/>
    <s v="39 week"/>
    <s v="39 weeks"/>
    <s v="Lung"/>
    <x v="10"/>
    <s v="Rat"/>
    <s v="HSD"/>
    <s v="M"/>
    <s v="NA"/>
    <n v="15"/>
    <n v="4.1954999999999999E-2"/>
    <s v="NA"/>
    <s v="mg/m3"/>
    <s v="N"/>
    <s v="N"/>
    <s v="Y"/>
    <m/>
    <m/>
    <s v=""/>
    <s v=""/>
    <n v="1500"/>
    <m/>
    <m/>
    <m/>
    <s v="C"/>
    <s v=""/>
    <m/>
    <s v="NTP_fibrosis_noael_loael_bmd_bmdl.xlsx"/>
    <x v="2"/>
    <m/>
    <m/>
    <m/>
  </r>
  <r>
    <n v="211"/>
    <x v="1"/>
    <s v="fibrosis_combined_pods"/>
    <s v="COALSLAG"/>
    <m/>
    <x v="19"/>
    <m/>
    <s v="ABA:CS"/>
    <s v="Abrasive blasting agents (coal slag)"/>
    <s v="Micro"/>
    <s v="2 week"/>
    <s v="2 weeks"/>
    <s v="Lung"/>
    <x v="10"/>
    <s v="Rat"/>
    <s v="F 344/N"/>
    <s v="M"/>
    <s v="NA"/>
    <s v="NA"/>
    <s v="NA"/>
    <s v="NA"/>
    <s v="mg/m3"/>
    <s v="Y"/>
    <s v="Y"/>
    <s v="N"/>
    <m/>
    <m/>
    <s v=""/>
    <s v=""/>
    <s v=""/>
    <m/>
    <m/>
    <m/>
    <s v=""/>
    <s v="Y"/>
    <m/>
    <s v="NTP_fibrosis_noael_loael_bmd_bmdl.xlsx"/>
    <x v="2"/>
    <m/>
    <m/>
    <m/>
  </r>
  <r>
    <n v="212"/>
    <x v="1"/>
    <s v="fibrosis_combined_pods"/>
    <s v="CRUSHEDGLASS"/>
    <m/>
    <x v="19"/>
    <m/>
    <s v="ABA:CG"/>
    <s v="Abrasive blasting agents (crushed glass)"/>
    <s v="Micro"/>
    <s v="2 week"/>
    <s v="2 weeks"/>
    <s v="Lung"/>
    <x v="10"/>
    <s v="Rat"/>
    <s v="F344/N"/>
    <s v="M"/>
    <s v="NA"/>
    <s v="NA"/>
    <s v="NA"/>
    <s v="NA"/>
    <s v="mg/m3"/>
    <s v="Y"/>
    <s v="Y"/>
    <s v="N"/>
    <m/>
    <m/>
    <s v=""/>
    <s v=""/>
    <s v=""/>
    <m/>
    <m/>
    <m/>
    <s v=""/>
    <s v="Y"/>
    <m/>
    <s v="NTP_fibrosis_noael_loael_bmd_bmdl.xlsx"/>
    <x v="2"/>
    <m/>
    <m/>
    <m/>
  </r>
  <r>
    <n v="213"/>
    <x v="1"/>
    <s v="fibrosis_combined_pods"/>
    <s v="GARNET"/>
    <m/>
    <x v="19"/>
    <m/>
    <s v="ABA:G"/>
    <s v="Abrasive blasting agents (garnet)"/>
    <s v="Micro"/>
    <s v="2 week"/>
    <s v="2 weeks"/>
    <s v="Lung"/>
    <x v="10"/>
    <s v="Rat"/>
    <s v="F 344/N"/>
    <s v="M"/>
    <s v="NA"/>
    <s v="NA"/>
    <s v="NA"/>
    <s v="NA"/>
    <s v="mg/m3"/>
    <s v="Y"/>
    <s v="Y"/>
    <s v="N"/>
    <m/>
    <m/>
    <s v=""/>
    <s v=""/>
    <s v=""/>
    <m/>
    <m/>
    <m/>
    <s v=""/>
    <s v="Y"/>
    <m/>
    <s v="NTP_fibrosis_noael_loael_bmd_bmdl.xlsx"/>
    <x v="2"/>
    <m/>
    <m/>
    <m/>
  </r>
  <r>
    <n v="214"/>
    <x v="0"/>
    <s v="fibrosis_combined_pods"/>
    <s v="HEMATITESPEC"/>
    <m/>
    <x v="19"/>
    <m/>
    <s v="ABA:SH"/>
    <s v="Abrasive Blasting Agents: Specular Hematite"/>
    <s v="Micro"/>
    <s v="39 week"/>
    <s v="39 weeks"/>
    <s v="Lung"/>
    <x v="10"/>
    <s v="Rat"/>
    <s v="HSD"/>
    <s v="M"/>
    <n v="15"/>
    <n v="30"/>
    <n v="14.2652"/>
    <n v="9.3435600000000001"/>
    <s v="mg/m3"/>
    <s v="N"/>
    <s v="N"/>
    <s v="N"/>
    <m/>
    <m/>
    <n v="9343.56"/>
    <n v="15000"/>
    <s v=""/>
    <m/>
    <m/>
    <m/>
    <s v="B"/>
    <s v=""/>
    <m/>
    <s v="NTP_fibrosis_noael_loael_bmd_bmdl.xlsx"/>
    <x v="2"/>
    <m/>
    <m/>
    <m/>
  </r>
  <r>
    <n v="215"/>
    <x v="1"/>
    <s v="fibrosis_noael_loael_20240812.xlsx"/>
    <s v="L-MWNT-1020"/>
    <m/>
    <x v="19"/>
    <m/>
    <s v="CNT"/>
    <s v="1020 Long Multiwalled Carbon Nanotube"/>
    <s v="Nano"/>
    <s v="30 day"/>
    <s v="30 days"/>
    <s v="Lung"/>
    <x v="10"/>
    <s v="Mouse"/>
    <s v="B6C3F1"/>
    <s v="F"/>
    <n v="10"/>
    <s v="NA"/>
    <s v="NA"/>
    <s v="NA"/>
    <s v="mg/m3"/>
    <s v="N"/>
    <s v="Y"/>
    <s v="N"/>
    <s v="N"/>
    <s v="Divide NOAEL or BMDL by 3;Units conversion needed;"/>
    <s v=""/>
    <n v="3333.3333333333335"/>
    <s v=""/>
    <m/>
    <s v="band B"/>
    <m/>
    <s v="B"/>
    <s v=""/>
    <m/>
    <s v="NTP_fibrosis_noael_loael_bmd_bmdl.xlsx"/>
    <x v="2"/>
    <m/>
    <m/>
    <m/>
  </r>
  <r>
    <n v="216"/>
    <x v="1"/>
    <s v="fibrosis_noael_loael_20240812.xlsx"/>
    <s v="L-MWNT-1020"/>
    <m/>
    <x v="19"/>
    <m/>
    <s v="CNT"/>
    <s v="1020 Long Multiwalled Carbon Nanotube"/>
    <s v="Nano"/>
    <s v="30 day"/>
    <s v="30 days"/>
    <s v="Lung"/>
    <x v="10"/>
    <s v="Mouse"/>
    <s v="B6C3F1"/>
    <s v="M"/>
    <n v="10"/>
    <s v="NA"/>
    <s v="NA"/>
    <s v="NA"/>
    <s v="mg/m3"/>
    <s v="N"/>
    <s v="Y"/>
    <s v="N"/>
    <s v="N"/>
    <s v="Divide NOAEL or BMDL by 3;Units conversion needed;"/>
    <s v=""/>
    <n v="3333.3333333333335"/>
    <s v=""/>
    <m/>
    <s v="band B"/>
    <m/>
    <s v="B"/>
    <s v=""/>
    <m/>
    <s v="NTP_fibrosis_noael_loael_bmd_bmdl.xlsx"/>
    <x v="2"/>
    <m/>
    <m/>
    <m/>
  </r>
  <r>
    <n v="217"/>
    <x v="1"/>
    <s v="fibrosis_noael_loael_20240812.xlsx"/>
    <s v="L-MWNT-1020"/>
    <m/>
    <x v="19"/>
    <m/>
    <s v="CNT"/>
    <s v="1020 Long Multiwalled Carbon Nanotube"/>
    <s v="Nano"/>
    <s v="30 day"/>
    <s v="30 days"/>
    <s v="Lung"/>
    <x v="10"/>
    <s v="Rat"/>
    <s v="HSD"/>
    <s v="M"/>
    <n v="10"/>
    <s v="NA"/>
    <s v="NA"/>
    <s v="NA"/>
    <s v="mg/m3"/>
    <s v="N"/>
    <s v="Y"/>
    <s v="N"/>
    <s v="N"/>
    <s v="Divide NOAEL or BMDL by 3;Units conversion needed;"/>
    <s v=""/>
    <n v="3333.3333333333335"/>
    <s v=""/>
    <m/>
    <s v="band B"/>
    <m/>
    <s v="B"/>
    <s v=""/>
    <m/>
    <s v="NTP_fibrosis_noael_loael_bmd_bmdl.xlsx"/>
    <x v="2"/>
    <m/>
    <m/>
    <m/>
  </r>
  <r>
    <n v="218"/>
    <x v="1"/>
    <s v="fibrosis_noael_loael_20240812.xlsx"/>
    <s v="L-MWNT-1020"/>
    <m/>
    <x v="19"/>
    <m/>
    <s v="CNT"/>
    <s v="1020 Long Multiwalled Carbon Nanotube"/>
    <s v="Nano"/>
    <s v="30 day"/>
    <s v="30 days"/>
    <s v="Lung"/>
    <x v="10"/>
    <s v="Rat"/>
    <s v="HSD"/>
    <s v="F"/>
    <n v="10"/>
    <s v="NA"/>
    <s v="NA"/>
    <s v="NA"/>
    <s v="mg/m3"/>
    <s v="N"/>
    <s v="Y"/>
    <s v="N"/>
    <s v="N"/>
    <s v="Divide NOAEL or BMDL by 3;Units conversion needed;"/>
    <s v=""/>
    <n v="3333.3333333333335"/>
    <s v=""/>
    <m/>
    <s v="band B"/>
    <m/>
    <s v="B"/>
    <s v=""/>
    <m/>
    <s v="NTP_fibrosis_noael_loael_bmd_bmdl.xlsx"/>
    <x v="2"/>
    <m/>
    <m/>
    <m/>
  </r>
  <r>
    <n v="219"/>
    <x v="0"/>
    <s v="fibrosis_combined_pods"/>
    <s v="13983-17-0"/>
    <m/>
    <x v="19"/>
    <m/>
    <s v="WCS"/>
    <s v="Wollastonite calcium silicates"/>
    <s v="Micro"/>
    <s v="1 year"/>
    <s v="1 year"/>
    <s v="Lung"/>
    <x v="10"/>
    <s v="Rat"/>
    <s v="F 344/N"/>
    <s v="M"/>
    <n v="10"/>
    <s v="NA"/>
    <s v="NA"/>
    <s v="NA"/>
    <s v="mg/m3"/>
    <s v="N"/>
    <s v="N"/>
    <s v="N"/>
    <m/>
    <m/>
    <s v=""/>
    <n v="10000"/>
    <s v=""/>
    <m/>
    <m/>
    <m/>
    <s v="B"/>
    <s v=""/>
    <m/>
    <s v="NTP_fibrosis_noael_loael_bmd_bmdl.xlsx"/>
    <x v="2"/>
    <m/>
    <m/>
    <m/>
  </r>
  <r>
    <n v="220"/>
    <x v="0"/>
    <s v="fibrosis_combined_pods"/>
    <s v="13983-17-0"/>
    <m/>
    <x v="19"/>
    <m/>
    <s v="WCS"/>
    <s v="Wollastonite calcium silicates"/>
    <s v="Micro"/>
    <s v="2 year"/>
    <s v="2 years"/>
    <s v="Lung"/>
    <x v="10"/>
    <s v="Rat"/>
    <s v="F 344/N"/>
    <s v="M"/>
    <n v="10"/>
    <s v="NA"/>
    <s v="NA"/>
    <s v="NA"/>
    <s v="mg/m3"/>
    <s v="N"/>
    <s v="N"/>
    <s v="N"/>
    <m/>
    <m/>
    <s v=""/>
    <n v="10000"/>
    <s v=""/>
    <m/>
    <m/>
    <m/>
    <s v="B"/>
    <s v=""/>
    <m/>
    <s v="NTP_fibrosis_noael_loael_bmd_bmdl.xlsx"/>
    <x v="2"/>
    <m/>
    <m/>
    <m/>
  </r>
  <r>
    <n v="221"/>
    <x v="0"/>
    <s v="fibrosis_combined_pods"/>
    <s v="13983-17-0"/>
    <m/>
    <x v="19"/>
    <m/>
    <s v="WCS"/>
    <s v="Wollastonite calcium silicates"/>
    <s v="Micro"/>
    <s v="2 year"/>
    <s v="2 years"/>
    <s v="Lung"/>
    <x v="10"/>
    <s v="Rat"/>
    <s v="F 344/N"/>
    <s v="M"/>
    <s v="NA"/>
    <n v="10"/>
    <n v="-99"/>
    <n v="-99"/>
    <s v="mg/m3"/>
    <s v="N"/>
    <s v="N"/>
    <s v="Y"/>
    <m/>
    <m/>
    <s v=""/>
    <s v=""/>
    <n v="1000"/>
    <m/>
    <m/>
    <m/>
    <s v="C"/>
    <s v=""/>
    <m/>
    <s v="asbestos; NTP_fibrosis_noael_loael_bmd_bmdl.xlsx"/>
    <x v="2"/>
    <m/>
    <m/>
    <m/>
  </r>
  <r>
    <n v="222"/>
    <x v="1"/>
    <s v="NTP_infl_noael_loael"/>
    <s v="10026-24-1"/>
    <m/>
    <x v="19"/>
    <m/>
    <s v="Cobalt"/>
    <s v="Cobalt sulfate heptahydrate"/>
    <s v="Micro"/>
    <s v="2 year"/>
    <s v="2 years"/>
    <s v="Lung"/>
    <x v="11"/>
    <s v="Rat"/>
    <s v="F 344/N"/>
    <s v="M"/>
    <m/>
    <n v="0.3"/>
    <n v="5.6230100000000002E-11"/>
    <m/>
    <s v="mg/m3"/>
    <s v="N"/>
    <s v="N"/>
    <m/>
    <m/>
    <m/>
    <s v="NA"/>
    <s v="NA"/>
    <n v="30"/>
    <m/>
    <m/>
    <m/>
    <s v="E"/>
    <s v=""/>
    <m/>
    <m/>
    <x v="0"/>
    <m/>
    <m/>
    <m/>
  </r>
  <r>
    <n v="223"/>
    <x v="1"/>
    <s v="NTP_infl_noael_loael"/>
    <s v="22398-80-7"/>
    <m/>
    <x v="19"/>
    <m/>
    <s v="Indium"/>
    <s v="Indium phosphide"/>
    <s v="Micro"/>
    <s v="2 year"/>
    <s v="2 years"/>
    <s v="Lung"/>
    <x v="11"/>
    <s v="Rat"/>
    <s v="F 344/N"/>
    <s v="F"/>
    <m/>
    <n v="0.03"/>
    <n v="1.6672900000000001E-4"/>
    <n v="3.8261399999999999E-5"/>
    <s v="mg/m3"/>
    <s v="N"/>
    <s v="N"/>
    <m/>
    <m/>
    <m/>
    <n v="3.8261400000000001E-2"/>
    <s v="NA"/>
    <n v="3"/>
    <m/>
    <m/>
    <m/>
    <s v="E"/>
    <s v=""/>
    <m/>
    <m/>
    <x v="0"/>
    <m/>
    <m/>
    <m/>
  </r>
  <r>
    <n v="224"/>
    <x v="1"/>
    <s v="NTP_infl_noael_loael"/>
    <s v="1303-00-0"/>
    <m/>
    <x v="19"/>
    <m/>
    <s v="Gallium"/>
    <s v="Gallium arsenide"/>
    <s v="Micro"/>
    <s v="2 year"/>
    <s v="2 years"/>
    <s v="Lung"/>
    <x v="11"/>
    <s v="Rat"/>
    <s v="F 344/N"/>
    <s v="F"/>
    <m/>
    <n v="0.01"/>
    <n v="1.90185E-4"/>
    <n v="7.6456899999999996E-5"/>
    <s v="mg/m3"/>
    <s v="N"/>
    <s v="N"/>
    <m/>
    <m/>
    <m/>
    <n v="7.6456899999999994E-2"/>
    <s v="NA"/>
    <n v="1"/>
    <m/>
    <m/>
    <m/>
    <s v="E"/>
    <s v=""/>
    <m/>
    <m/>
    <x v="0"/>
    <m/>
    <m/>
    <m/>
  </r>
  <r>
    <n v="225"/>
    <x v="1"/>
    <s v="NTP_infl_noael_loael"/>
    <s v="22398-80-7"/>
    <m/>
    <x v="19"/>
    <m/>
    <s v="Indium"/>
    <s v="Indium phosphide"/>
    <s v="Micro"/>
    <s v="2 year"/>
    <s v="2 years"/>
    <s v="Lung"/>
    <x v="11"/>
    <s v="Rat"/>
    <s v="F 344/N"/>
    <s v="M"/>
    <m/>
    <n v="0.03"/>
    <n v="1.9249100000000001E-4"/>
    <n v="3.1486799999999999E-9"/>
    <s v="mg/m3"/>
    <s v="N"/>
    <s v="N"/>
    <m/>
    <m/>
    <m/>
    <n v="3.1486799999999999E-6"/>
    <s v="NA"/>
    <n v="3"/>
    <m/>
    <m/>
    <m/>
    <s v="E"/>
    <s v=""/>
    <m/>
    <m/>
    <x v="0"/>
    <m/>
    <m/>
    <m/>
  </r>
  <r>
    <n v="226"/>
    <x v="0"/>
    <s v="NTP_infl_noael_loael"/>
    <s v="22398-80-7"/>
    <m/>
    <x v="19"/>
    <m/>
    <s v="Indium"/>
    <s v="Indium phosphide"/>
    <s v="Micro"/>
    <s v="3 month"/>
    <s v="3 months"/>
    <s v="Lung"/>
    <x v="11"/>
    <s v="Rat"/>
    <s v="F 344/N"/>
    <s v="M"/>
    <m/>
    <n v="1"/>
    <n v="1.9372399999999899E-4"/>
    <n v="4.5750800000000002E-7"/>
    <s v="mg/m3"/>
    <s v="N"/>
    <s v="N"/>
    <m/>
    <m/>
    <m/>
    <n v="4.5750800000000002E-4"/>
    <s v="NA"/>
    <n v="100"/>
    <m/>
    <m/>
    <m/>
    <s v="E"/>
    <s v=""/>
    <m/>
    <m/>
    <x v="0"/>
    <m/>
    <m/>
    <m/>
  </r>
  <r>
    <n v="227"/>
    <x v="0"/>
    <s v="NTP_infl_noael_loael"/>
    <s v="22398-80-7"/>
    <m/>
    <x v="19"/>
    <m/>
    <s v="Indium"/>
    <s v="Indium phosphide"/>
    <s v="Micro"/>
    <s v="3 month"/>
    <s v="3 months"/>
    <s v="Lung"/>
    <x v="11"/>
    <s v="Rat"/>
    <s v="F 344/N"/>
    <s v="F"/>
    <m/>
    <n v="1"/>
    <n v="2.8990100000000002E-4"/>
    <n v="5.2946999999999999E-7"/>
    <s v="mg/m3"/>
    <s v="N"/>
    <s v="N"/>
    <m/>
    <m/>
    <m/>
    <n v="5.2946999999999998E-4"/>
    <s v="NA"/>
    <n v="100"/>
    <m/>
    <m/>
    <m/>
    <s v="E"/>
    <s v=""/>
    <m/>
    <m/>
    <x v="0"/>
    <m/>
    <m/>
    <m/>
  </r>
  <r>
    <n v="228"/>
    <x v="1"/>
    <s v="NTP_infl_noael_loael"/>
    <s v="1303-00-0"/>
    <m/>
    <x v="19"/>
    <m/>
    <s v="Gallium"/>
    <s v="Gallium arsenide"/>
    <s v="Micro"/>
    <s v="2 year"/>
    <s v="2 years"/>
    <s v="Lung"/>
    <x v="11"/>
    <s v="Rat"/>
    <s v="F 344/N"/>
    <s v="M"/>
    <m/>
    <n v="0.01"/>
    <n v="5.5185399999999898E-4"/>
    <n v="4.0349100000000002E-4"/>
    <s v="mg/m3"/>
    <s v="N"/>
    <s v="N"/>
    <m/>
    <m/>
    <m/>
    <n v="0.40349100000000004"/>
    <s v="NA"/>
    <n v="1"/>
    <m/>
    <m/>
    <m/>
    <s v="E"/>
    <s v=""/>
    <m/>
    <m/>
    <x v="0"/>
    <m/>
    <m/>
    <m/>
  </r>
  <r>
    <n v="229"/>
    <x v="0"/>
    <s v="NTP_infl_noael_loael"/>
    <s v="22398-80-7"/>
    <m/>
    <x v="19"/>
    <m/>
    <s v="Indium"/>
    <s v="Indium phosphide"/>
    <s v="Micro"/>
    <s v="3 month"/>
    <s v="3 months"/>
    <s v="Lung"/>
    <x v="11"/>
    <s v="Mouse"/>
    <s v="B6C3F1"/>
    <s v="F"/>
    <m/>
    <n v="1"/>
    <n v="8.5297900000000002E-4"/>
    <n v="2.6008900000000002E-4"/>
    <s v="mg/m3"/>
    <s v="N"/>
    <s v="N"/>
    <m/>
    <m/>
    <m/>
    <n v="0.26008900000000001"/>
    <s v="NA"/>
    <n v="100"/>
    <m/>
    <m/>
    <m/>
    <s v="E"/>
    <s v=""/>
    <m/>
    <m/>
    <x v="0"/>
    <m/>
    <m/>
    <m/>
  </r>
  <r>
    <n v="230"/>
    <x v="0"/>
    <s v="NTP_infl_noael_loael"/>
    <s v="7440-48-4"/>
    <m/>
    <x v="19"/>
    <m/>
    <s v="Cobalt"/>
    <s v="Cobalt"/>
    <s v="Micro"/>
    <s v="3 month"/>
    <s v="3 months"/>
    <s v="Lung"/>
    <x v="11"/>
    <s v="Rat"/>
    <s v="F 344/N"/>
    <s v="M"/>
    <m/>
    <n v="0.625"/>
    <n v="1.6487699999999899E-3"/>
    <n v="8.6166600000000006E-6"/>
    <s v="mg/m3"/>
    <s v="N"/>
    <s v="N"/>
    <m/>
    <m/>
    <m/>
    <n v="8.6166599999999999E-3"/>
    <s v="NA"/>
    <n v="62.5"/>
    <m/>
    <m/>
    <m/>
    <s v="E"/>
    <s v=""/>
    <m/>
    <m/>
    <x v="0"/>
    <m/>
    <m/>
    <m/>
  </r>
  <r>
    <n v="231"/>
    <x v="1"/>
    <s v="NTP_infl_noael_loael"/>
    <s v="10026-24-1"/>
    <m/>
    <x v="19"/>
    <m/>
    <s v="Cobalt"/>
    <s v="Cobalt sulfate heptahydrate"/>
    <s v="Micro"/>
    <s v="2 year"/>
    <s v="2 years"/>
    <s v="Lung"/>
    <x v="11"/>
    <s v="Rat"/>
    <s v="F 344/N"/>
    <s v="F"/>
    <m/>
    <n v="0.3"/>
    <n v="2.3062E-3"/>
    <n v="7.2081800000000002E-4"/>
    <s v="mg/m3"/>
    <s v="N"/>
    <s v="N"/>
    <m/>
    <m/>
    <m/>
    <n v="0.72081800000000007"/>
    <s v="NA"/>
    <n v="30"/>
    <m/>
    <m/>
    <m/>
    <s v="E"/>
    <s v=""/>
    <m/>
    <m/>
    <x v="0"/>
    <m/>
    <m/>
    <m/>
  </r>
  <r>
    <n v="232"/>
    <x v="1"/>
    <s v="NTP_infl_noael_loael"/>
    <s v="7440-48-4"/>
    <m/>
    <x v="19"/>
    <m/>
    <s v="Cobalt"/>
    <s v="Cobalt"/>
    <s v="Micro"/>
    <s v="2 year"/>
    <s v="2 years"/>
    <s v="Lung"/>
    <x v="11"/>
    <s v="Rat"/>
    <s v="F344/N Tac"/>
    <s v="F"/>
    <m/>
    <n v="1.25"/>
    <n v="3.9476900000000002E-3"/>
    <n v="8.4923E-6"/>
    <s v="mg/m3"/>
    <s v="N"/>
    <s v="N"/>
    <m/>
    <m/>
    <m/>
    <n v="8.4922999999999995E-3"/>
    <s v="NA"/>
    <n v="125"/>
    <m/>
    <m/>
    <m/>
    <s v="E"/>
    <s v=""/>
    <m/>
    <m/>
    <x v="0"/>
    <m/>
    <m/>
    <m/>
  </r>
  <r>
    <n v="233"/>
    <x v="1"/>
    <s v="NTP_infl_noael_loael"/>
    <s v="7440-48-4"/>
    <m/>
    <x v="19"/>
    <m/>
    <s v="Cobalt"/>
    <s v="Cobalt"/>
    <s v="Micro"/>
    <s v="2 year"/>
    <s v="2 years"/>
    <s v="Lung"/>
    <x v="11"/>
    <s v="Rat"/>
    <s v="F344/N Tac"/>
    <s v="M"/>
    <m/>
    <n v="1.25"/>
    <n v="3.9581E-3"/>
    <n v="9.2373200000000002E-6"/>
    <s v="mg/m3"/>
    <s v="N"/>
    <s v="N"/>
    <m/>
    <m/>
    <m/>
    <n v="9.2373200000000003E-3"/>
    <s v="NA"/>
    <n v="125"/>
    <m/>
    <m/>
    <m/>
    <s v="E"/>
    <s v=""/>
    <m/>
    <m/>
    <x v="0"/>
    <m/>
    <m/>
    <m/>
  </r>
  <r>
    <n v="234"/>
    <x v="0"/>
    <s v="NTP_infl_noael_loael"/>
    <s v="7440-48-4"/>
    <m/>
    <x v="19"/>
    <m/>
    <s v="Cobalt"/>
    <s v="Cobalt"/>
    <s v="Micro"/>
    <s v="3 month"/>
    <s v="3 months"/>
    <s v="Lung"/>
    <x v="11"/>
    <s v="Rat"/>
    <s v="F 344/N"/>
    <s v="F"/>
    <m/>
    <n v="0.625"/>
    <n v="6.2520400000000004E-3"/>
    <n v="6.0286000000000002E-6"/>
    <s v="mg/m3"/>
    <s v="N"/>
    <s v="N"/>
    <m/>
    <m/>
    <m/>
    <n v="6.0286000000000003E-3"/>
    <s v="NA"/>
    <n v="62.5"/>
    <m/>
    <m/>
    <m/>
    <s v="E"/>
    <s v=""/>
    <m/>
    <m/>
    <x v="0"/>
    <m/>
    <m/>
    <m/>
  </r>
  <r>
    <n v="235"/>
    <x v="1"/>
    <s v="NTP_infl_noael_loael"/>
    <s v="1313-99-1"/>
    <m/>
    <x v="19"/>
    <s v="Y"/>
    <s v="Nickel"/>
    <s v="Nickel (II) oxide"/>
    <s v="Micro"/>
    <s v="2 year"/>
    <s v="2 years"/>
    <s v="Lung"/>
    <x v="11"/>
    <s v="Rat"/>
    <s v="F 344/N"/>
    <s v="M"/>
    <m/>
    <n v="0.62"/>
    <n v="7.8786299999999906E-3"/>
    <m/>
    <s v="mg/m3"/>
    <s v="N"/>
    <s v="N"/>
    <m/>
    <m/>
    <m/>
    <s v="NA"/>
    <s v="NA"/>
    <n v="62"/>
    <m/>
    <m/>
    <m/>
    <s v="D"/>
    <s v=""/>
    <m/>
    <m/>
    <x v="0"/>
    <m/>
    <m/>
    <m/>
  </r>
  <r>
    <n v="236"/>
    <x v="0"/>
    <s v="NTP_infl_noael_loael"/>
    <s v="22398-80-7"/>
    <m/>
    <x v="19"/>
    <m/>
    <s v="Indium"/>
    <s v="Indium phosphide"/>
    <s v="Micro"/>
    <s v="3 month"/>
    <s v="3 months"/>
    <s v="Lung"/>
    <x v="11"/>
    <s v="Mouse"/>
    <s v="B6C3F1"/>
    <s v="M"/>
    <m/>
    <n v="1"/>
    <n v="1.01692999999999E-2"/>
    <n v="1.8431000000000001E-3"/>
    <s v="mg/m3"/>
    <s v="N"/>
    <s v="N"/>
    <m/>
    <m/>
    <m/>
    <n v="1.8431000000000002"/>
    <s v="NA"/>
    <n v="100"/>
    <m/>
    <m/>
    <m/>
    <s v="E"/>
    <s v=""/>
    <m/>
    <m/>
    <x v="0"/>
    <m/>
    <m/>
    <m/>
  </r>
  <r>
    <n v="237"/>
    <x v="1"/>
    <s v="NTP_infl_noael_loael"/>
    <s v="12035-72-2"/>
    <m/>
    <x v="19"/>
    <m/>
    <s v="Nickel"/>
    <s v="Nickel subsulfide"/>
    <s v="Micro"/>
    <s v="2 year"/>
    <s v="2 years"/>
    <s v="Lung"/>
    <x v="11"/>
    <s v="Mouse"/>
    <s v="B6C3F1"/>
    <s v="M"/>
    <m/>
    <n v="0.6"/>
    <n v="1.06351999999999E-2"/>
    <n v="6.1741799999999996E-3"/>
    <s v="mg/m3"/>
    <s v="N"/>
    <s v="N"/>
    <m/>
    <m/>
    <m/>
    <n v="6.1741799999999998"/>
    <s v="NA"/>
    <n v="60"/>
    <m/>
    <m/>
    <m/>
    <s v="E"/>
    <s v=""/>
    <m/>
    <m/>
    <x v="0"/>
    <m/>
    <m/>
    <m/>
  </r>
  <r>
    <n v="238"/>
    <x v="1"/>
    <s v="NTP_infl_noael_loael"/>
    <s v="1309-64-4"/>
    <m/>
    <x v="19"/>
    <m/>
    <s v="Antimony"/>
    <s v="Antimony trioxide"/>
    <s v="Micro"/>
    <s v="2 year"/>
    <s v="2 years"/>
    <s v="Lung"/>
    <x v="11"/>
    <s v="Mouse"/>
    <s v="B6C3F1"/>
    <s v="F"/>
    <m/>
    <n v="3"/>
    <n v="1.8288100000000002E-2"/>
    <m/>
    <s v="mg/m3"/>
    <s v="N"/>
    <s v="N"/>
    <m/>
    <m/>
    <m/>
    <s v="NA"/>
    <s v="NA"/>
    <n v="300"/>
    <m/>
    <m/>
    <m/>
    <s v="D"/>
    <s v=""/>
    <m/>
    <m/>
    <x v="0"/>
    <m/>
    <m/>
    <m/>
  </r>
  <r>
    <n v="239"/>
    <x v="1"/>
    <s v="NTP_infl_noael_loael"/>
    <s v="1309-64-4"/>
    <m/>
    <x v="19"/>
    <m/>
    <s v="Antimony"/>
    <s v="Antimony trioxide"/>
    <s v="Micro"/>
    <s v="2 year"/>
    <s v="2 years"/>
    <s v="Lung"/>
    <x v="11"/>
    <s v="Rat"/>
    <s v="Wistar Han"/>
    <s v="M"/>
    <m/>
    <n v="3"/>
    <n v="2.7424799999999899E-2"/>
    <m/>
    <s v="mg/m3"/>
    <s v="N"/>
    <s v="N"/>
    <m/>
    <m/>
    <m/>
    <s v="NA"/>
    <s v="NA"/>
    <n v="300"/>
    <m/>
    <m/>
    <m/>
    <s v="D"/>
    <s v=""/>
    <m/>
    <m/>
    <x v="0"/>
    <m/>
    <m/>
    <m/>
  </r>
  <r>
    <n v="240"/>
    <x v="1"/>
    <s v="NTP_infl_noael_loael"/>
    <s v="1309-64-4"/>
    <m/>
    <x v="19"/>
    <m/>
    <s v="Antimony"/>
    <s v="Antimony trioxide"/>
    <s v="Micro"/>
    <s v="2 year"/>
    <s v="2 years"/>
    <s v="Lung"/>
    <x v="11"/>
    <s v="Rat"/>
    <s v="Wistar Han"/>
    <s v="F"/>
    <m/>
    <n v="3"/>
    <n v="3.21848E-2"/>
    <m/>
    <s v="mg/m3"/>
    <s v="N"/>
    <s v="N"/>
    <m/>
    <m/>
    <m/>
    <s v="NA"/>
    <s v="NA"/>
    <n v="300"/>
    <m/>
    <m/>
    <m/>
    <s v="D"/>
    <s v=""/>
    <m/>
    <m/>
    <x v="0"/>
    <m/>
    <m/>
    <m/>
  </r>
  <r>
    <n v="241"/>
    <x v="1"/>
    <s v="NTP_infl_noael_loael"/>
    <s v="1314-62-1"/>
    <m/>
    <x v="19"/>
    <m/>
    <s v="Vanadium"/>
    <s v="Vanadium pentoxide"/>
    <s v="Micro"/>
    <s v="2 year"/>
    <s v="2 years"/>
    <s v="Lung"/>
    <x v="11"/>
    <s v="Mouse"/>
    <s v="B6C3F1"/>
    <s v="M"/>
    <m/>
    <n v="1"/>
    <n v="3.3184499999999902E-2"/>
    <n v="1.98511E-2"/>
    <s v="mg/m3"/>
    <s v="N"/>
    <s v="N"/>
    <m/>
    <m/>
    <m/>
    <n v="19.851099999999999"/>
    <s v="NA"/>
    <n v="100"/>
    <m/>
    <m/>
    <m/>
    <s v="E"/>
    <s v=""/>
    <m/>
    <m/>
    <x v="0"/>
    <m/>
    <m/>
    <m/>
  </r>
  <r>
    <n v="242"/>
    <x v="1"/>
    <s v="NTP_infl_noael_loael"/>
    <s v="12035-72-2"/>
    <m/>
    <x v="19"/>
    <m/>
    <s v="Nickel"/>
    <s v="Nickel subsulfide"/>
    <s v="Micro"/>
    <s v="2 year"/>
    <s v="2 years"/>
    <s v="Lung"/>
    <x v="11"/>
    <s v="Mouse"/>
    <s v="B6C3F1"/>
    <s v="F"/>
    <m/>
    <n v="0.6"/>
    <n v="4.21611E-2"/>
    <n v="3.4030600000000001E-2"/>
    <s v="mg/m3"/>
    <s v="N"/>
    <s v="N"/>
    <m/>
    <m/>
    <m/>
    <n v="34.0306"/>
    <s v="NA"/>
    <n v="60"/>
    <m/>
    <m/>
    <m/>
    <s v="D"/>
    <s v=""/>
    <m/>
    <m/>
    <x v="0"/>
    <m/>
    <m/>
    <m/>
  </r>
  <r>
    <n v="243"/>
    <x v="1"/>
    <s v="NTP_infl_noael_loael"/>
    <s v="BLASTINGSAND"/>
    <m/>
    <x v="19"/>
    <m/>
    <s v="ABA:BS"/>
    <s v="Abrasive Blasting Agents: Blasting Sand"/>
    <s v="Micro"/>
    <s v="39 week"/>
    <s v="39 weeks"/>
    <s v="Lung"/>
    <x v="11"/>
    <s v="Rat"/>
    <s v="HSD"/>
    <s v="M"/>
    <m/>
    <n v="15"/>
    <n v="9.6656500000000006E-2"/>
    <m/>
    <s v="mg/m3"/>
    <s v="N"/>
    <s v="N"/>
    <m/>
    <m/>
    <m/>
    <s v="NA"/>
    <s v="NA"/>
    <n v="1500"/>
    <m/>
    <m/>
    <m/>
    <s v="C"/>
    <s v=""/>
    <m/>
    <m/>
    <x v="0"/>
    <m/>
    <m/>
    <m/>
  </r>
  <r>
    <n v="244"/>
    <x v="1"/>
    <s v="NTP_infl_noael_loael"/>
    <s v="1313-99-1"/>
    <m/>
    <x v="19"/>
    <s v="Y"/>
    <s v="Nickel"/>
    <s v="Nickel (II) oxide"/>
    <s v="Micro"/>
    <s v="2 year"/>
    <s v="2 years"/>
    <s v="Lung"/>
    <x v="11"/>
    <s v="Mouse"/>
    <s v="B6C3F1"/>
    <s v="F"/>
    <m/>
    <n v="1.25"/>
    <n v="0.100381"/>
    <n v="7.0837700000000003E-2"/>
    <s v="mg/m3"/>
    <s v="N"/>
    <s v="N"/>
    <m/>
    <m/>
    <m/>
    <n v="70.837699999999998"/>
    <s v="NA"/>
    <n v="125"/>
    <m/>
    <m/>
    <m/>
    <s v="D"/>
    <s v=""/>
    <m/>
    <m/>
    <x v="0"/>
    <m/>
    <m/>
    <m/>
  </r>
  <r>
    <n v="245"/>
    <x v="0"/>
    <s v="NTP_infl_noael_loael"/>
    <s v="L-MWNT-1020"/>
    <m/>
    <x v="19"/>
    <m/>
    <s v="CNT"/>
    <s v="1020 Long Multiwalled Carbon Nanotube"/>
    <s v="Nano"/>
    <s v="30 day"/>
    <s v="30 days"/>
    <s v="Lung"/>
    <x v="11"/>
    <s v="Rat"/>
    <s v="HSD"/>
    <s v="F"/>
    <n v="0.3"/>
    <n v="1"/>
    <n v="0.27642800000000001"/>
    <n v="0.19084999999999999"/>
    <s v="mg/m3"/>
    <s v="N"/>
    <s v="Y"/>
    <m/>
    <m/>
    <m/>
    <n v="63.616666666666667"/>
    <n v="99.999999999999986"/>
    <n v="33.333333333333336"/>
    <m/>
    <m/>
    <m/>
    <s v="D"/>
    <s v=""/>
    <m/>
    <m/>
    <x v="0"/>
    <m/>
    <m/>
    <m/>
  </r>
  <r>
    <n v="246"/>
    <x v="1"/>
    <s v="NTP_infl_noael_loael"/>
    <s v="10101-97-0"/>
    <m/>
    <x v="19"/>
    <m/>
    <s v="Nickel"/>
    <s v="Nickel sulfate hexahydrate"/>
    <s v="Micro"/>
    <s v="2 year"/>
    <s v="2 years"/>
    <s v="Lung"/>
    <x v="11"/>
    <s v="Mouse"/>
    <s v="B6C3F1"/>
    <s v="F"/>
    <m/>
    <n v="0.25"/>
    <n v="0.30990200000000001"/>
    <n v="0.26694600000000002"/>
    <s v="mg/m3"/>
    <s v="N"/>
    <s v="N"/>
    <m/>
    <m/>
    <m/>
    <n v="266.94600000000003"/>
    <s v="NA"/>
    <n v="25"/>
    <m/>
    <m/>
    <m/>
    <s v="D"/>
    <s v=""/>
    <m/>
    <m/>
    <x v="0"/>
    <m/>
    <m/>
    <m/>
  </r>
  <r>
    <n v="247"/>
    <x v="1"/>
    <s v="NTP_infl_noael_loael"/>
    <s v="1303-00-0"/>
    <m/>
    <x v="19"/>
    <m/>
    <s v="Gallium"/>
    <s v="Gallium arsenide"/>
    <s v="Micro"/>
    <s v="2 year"/>
    <s v="2 years"/>
    <s v="Lung"/>
    <x v="11"/>
    <s v="Mouse"/>
    <s v="B6C3F1"/>
    <s v="F"/>
    <n v="0.1"/>
    <n v="0.5"/>
    <n v="0.31356099999999898"/>
    <n v="0.24712000000000001"/>
    <s v="mg/m3"/>
    <s v="N"/>
    <s v="N"/>
    <m/>
    <m/>
    <m/>
    <n v="247.12"/>
    <n v="100"/>
    <n v="50"/>
    <m/>
    <m/>
    <m/>
    <s v="D"/>
    <s v=""/>
    <m/>
    <m/>
    <x v="0"/>
    <m/>
    <m/>
    <m/>
  </r>
  <r>
    <n v="248"/>
    <x v="1"/>
    <s v="NTP_infl_noael_loael"/>
    <s v="1313-99-1"/>
    <m/>
    <x v="19"/>
    <s v="Y"/>
    <s v="Nickel"/>
    <s v="Nickel (II) oxide"/>
    <s v="Micro"/>
    <s v="2 year"/>
    <s v="2 years"/>
    <s v="Lung"/>
    <x v="11"/>
    <s v="Mouse"/>
    <s v="B6C3F1"/>
    <s v="M"/>
    <m/>
    <n v="1.25"/>
    <n v="0.345575999999999"/>
    <n v="0.29385899999999998"/>
    <s v="mg/m3"/>
    <s v="N"/>
    <s v="N"/>
    <m/>
    <m/>
    <m/>
    <n v="293.85899999999998"/>
    <s v="NA"/>
    <n v="125"/>
    <m/>
    <m/>
    <m/>
    <s v="D"/>
    <s v=""/>
    <m/>
    <m/>
    <x v="0"/>
    <m/>
    <m/>
    <m/>
  </r>
  <r>
    <n v="249"/>
    <x v="1"/>
    <s v="NTP_infl_noael_loael"/>
    <s v="1303-00-0"/>
    <m/>
    <x v="19"/>
    <m/>
    <s v="Gallium"/>
    <s v="Gallium arsenide"/>
    <s v="Micro"/>
    <s v="2 year"/>
    <s v="2 years"/>
    <s v="Lung"/>
    <x v="11"/>
    <s v="Mouse"/>
    <s v="B6C3F1"/>
    <s v="M"/>
    <n v="0.1"/>
    <n v="0.5"/>
    <n v="0.365734"/>
    <n v="0.30688700000000002"/>
    <s v="mg/m3"/>
    <s v="N"/>
    <s v="N"/>
    <m/>
    <m/>
    <m/>
    <n v="306.887"/>
    <n v="100"/>
    <n v="50"/>
    <m/>
    <m/>
    <m/>
    <s v="D"/>
    <s v=""/>
    <m/>
    <m/>
    <x v="0"/>
    <m/>
    <m/>
    <m/>
  </r>
  <r>
    <n v="250"/>
    <x v="1"/>
    <s v="NTP_infl_noael_loael"/>
    <s v="1314-62-1"/>
    <m/>
    <x v="19"/>
    <m/>
    <s v="Vanadium"/>
    <s v="Vanadium pentoxide"/>
    <s v="Micro"/>
    <s v="2 year"/>
    <s v="2 years"/>
    <s v="Lung"/>
    <x v="11"/>
    <s v="Rat"/>
    <s v="F 344/N"/>
    <s v="M"/>
    <n v="0.5"/>
    <n v="1"/>
    <n v="0.40507500000000002"/>
    <n v="0.34647699999999998"/>
    <s v="mg/m3"/>
    <s v="N"/>
    <s v="N"/>
    <m/>
    <m/>
    <m/>
    <n v="346.47699999999998"/>
    <n v="500"/>
    <n v="100"/>
    <m/>
    <m/>
    <m/>
    <s v="C"/>
    <s v=""/>
    <m/>
    <m/>
    <x v="0"/>
    <m/>
    <m/>
    <m/>
  </r>
  <r>
    <n v="251"/>
    <x v="0"/>
    <s v="NTP_infl_noael_loael"/>
    <s v="L-MWNT-1020"/>
    <m/>
    <x v="19"/>
    <m/>
    <s v="CNT"/>
    <s v="1020 Long Multiwalled Carbon Nanotube"/>
    <s v="Nano"/>
    <s v="30 day"/>
    <s v="30 days"/>
    <s v="Lung"/>
    <x v="11"/>
    <s v="Rat"/>
    <s v="HSD"/>
    <s v="M"/>
    <n v="0.3"/>
    <n v="1"/>
    <n v="0.446828"/>
    <n v="0.24806300000000001"/>
    <s v="mg/m3"/>
    <s v="N"/>
    <s v="Y"/>
    <m/>
    <m/>
    <m/>
    <n v="82.687666666666672"/>
    <n v="99.999999999999986"/>
    <n v="33.333333333333336"/>
    <m/>
    <m/>
    <m/>
    <s v="D"/>
    <s v=""/>
    <m/>
    <m/>
    <x v="0"/>
    <m/>
    <m/>
    <m/>
  </r>
  <r>
    <n v="252"/>
    <x v="1"/>
    <s v="NTP_infl_noael_loael"/>
    <s v="1313-99-1"/>
    <m/>
    <x v="19"/>
    <s v="Y"/>
    <s v="Nickel"/>
    <s v="Nickel (II) oxide"/>
    <s v="Micro"/>
    <s v="2 year"/>
    <s v="2 years"/>
    <s v="Lung"/>
    <x v="11"/>
    <s v="Rat"/>
    <s v="F 344/N"/>
    <s v="F"/>
    <m/>
    <n v="0.62"/>
    <n v="0.464808"/>
    <n v="3.9022900000000002E-4"/>
    <s v="mg/m3"/>
    <s v="N"/>
    <s v="N"/>
    <m/>
    <m/>
    <m/>
    <n v="0.39022900000000005"/>
    <s v="NA"/>
    <n v="62"/>
    <m/>
    <m/>
    <m/>
    <s v="E"/>
    <s v=""/>
    <m/>
    <m/>
    <x v="0"/>
    <m/>
    <m/>
    <m/>
  </r>
  <r>
    <n v="253"/>
    <x v="1"/>
    <s v="NTP_infl_noael_loael"/>
    <s v="10101-97-0"/>
    <m/>
    <x v="19"/>
    <m/>
    <s v="Nickel"/>
    <s v="Nickel sulfate hexahydrate"/>
    <s v="Micro"/>
    <s v="2 year"/>
    <s v="2 years"/>
    <s v="Lung"/>
    <x v="11"/>
    <s v="Mouse"/>
    <s v="B6C3F1"/>
    <s v="M"/>
    <n v="0.5"/>
    <n v="1"/>
    <n v="0.47326699999999899"/>
    <n v="0.40687800000000002"/>
    <s v="mg/m3"/>
    <s v="N"/>
    <s v="N"/>
    <m/>
    <m/>
    <m/>
    <n v="406.87800000000004"/>
    <n v="500"/>
    <n v="100"/>
    <m/>
    <m/>
    <m/>
    <s v="C"/>
    <s v=""/>
    <m/>
    <m/>
    <x v="0"/>
    <m/>
    <m/>
    <m/>
  </r>
  <r>
    <n v="254"/>
    <x v="1"/>
    <s v="NTP_infl_noael_loael"/>
    <s v="1309-64-4"/>
    <m/>
    <x v="19"/>
    <m/>
    <s v="Antimony"/>
    <s v="Antimony trioxide"/>
    <s v="Micro"/>
    <s v="2 year"/>
    <s v="2 years"/>
    <s v="Lung"/>
    <x v="11"/>
    <s v="Mouse"/>
    <s v="B6C3F1"/>
    <s v="M"/>
    <m/>
    <n v="3"/>
    <n v="0.49371399999999899"/>
    <n v="0.31303599999999998"/>
    <s v="mg/m3"/>
    <s v="N"/>
    <s v="N"/>
    <m/>
    <m/>
    <m/>
    <n v="313.036"/>
    <s v="NA"/>
    <n v="300"/>
    <m/>
    <m/>
    <m/>
    <s v="C"/>
    <s v=""/>
    <m/>
    <m/>
    <x v="0"/>
    <m/>
    <m/>
    <m/>
  </r>
  <r>
    <n v="255"/>
    <x v="1"/>
    <s v="NTP_infl_noael_loael"/>
    <s v="14807-96-6"/>
    <m/>
    <x v="19"/>
    <m/>
    <s v="Talc"/>
    <s v="Talc"/>
    <s v="Micro"/>
    <s v="2 year"/>
    <s v="2 years"/>
    <s v="Lung"/>
    <x v="11"/>
    <s v="Mouse"/>
    <s v="B6C3F1"/>
    <s v="F"/>
    <m/>
    <n v="6"/>
    <n v="0.51558899999999896"/>
    <n v="0.348026"/>
    <s v="mg/m3"/>
    <s v="N"/>
    <s v="N"/>
    <m/>
    <m/>
    <m/>
    <n v="348.02600000000001"/>
    <s v="NA"/>
    <n v="600"/>
    <m/>
    <m/>
    <m/>
    <s v="C"/>
    <s v=""/>
    <m/>
    <m/>
    <x v="0"/>
    <m/>
    <m/>
    <m/>
  </r>
  <r>
    <n v="256"/>
    <x v="1"/>
    <s v="NTP_infl_noael_loael"/>
    <s v="14807-96-6"/>
    <m/>
    <x v="19"/>
    <m/>
    <s v="Talc"/>
    <s v="Talc"/>
    <s v="Micro"/>
    <s v="2 year"/>
    <s v="2 years"/>
    <s v="Lung"/>
    <x v="11"/>
    <s v="Rat"/>
    <s v="F 344/N"/>
    <s v="F"/>
    <m/>
    <n v="6"/>
    <n v="0.88295199999999896"/>
    <n v="0.57178099999999998"/>
    <s v="mg/m3"/>
    <s v="N"/>
    <s v="N"/>
    <m/>
    <m/>
    <m/>
    <n v="571.78099999999995"/>
    <s v="NA"/>
    <n v="600"/>
    <m/>
    <m/>
    <m/>
    <s v="C"/>
    <s v=""/>
    <m/>
    <m/>
    <x v="0"/>
    <m/>
    <m/>
    <m/>
  </r>
  <r>
    <n v="257"/>
    <x v="0"/>
    <s v="NTP_infl_noael_loael"/>
    <s v="L-MWNT-1020"/>
    <m/>
    <x v="19"/>
    <m/>
    <s v="CNT"/>
    <s v="1020 Long Multiwalled Carbon Nanotube"/>
    <s v="Nano"/>
    <s v="30 day"/>
    <s v="30 days"/>
    <s v="Lung"/>
    <x v="11"/>
    <s v="Mouse"/>
    <s v="B6C3F1"/>
    <s v="M"/>
    <m/>
    <n v="0.1"/>
    <n v="0.888737"/>
    <n v="0.27964099999999997"/>
    <s v="mg/m3"/>
    <s v="N"/>
    <s v="Y"/>
    <m/>
    <m/>
    <m/>
    <n v="93.213666666666654"/>
    <s v="NA"/>
    <n v="3.3333333333333335"/>
    <m/>
    <m/>
    <m/>
    <s v="D"/>
    <s v=""/>
    <m/>
    <m/>
    <x v="0"/>
    <m/>
    <m/>
    <m/>
  </r>
  <r>
    <n v="258"/>
    <x v="0"/>
    <s v="NTP_infl_noael_loael"/>
    <s v="1314-62-1"/>
    <m/>
    <x v="19"/>
    <m/>
    <s v="Vanadium"/>
    <s v="Vanadium pentoxide"/>
    <s v="Micro"/>
    <s v="3 month"/>
    <s v="3 months"/>
    <s v="Lung"/>
    <x v="11"/>
    <s v="Mouse"/>
    <s v="B6C3F1"/>
    <s v="F"/>
    <n v="1"/>
    <n v="2"/>
    <n v="0.89881800000000001"/>
    <n v="0.28163899999999997"/>
    <s v="mg/m3"/>
    <s v="N"/>
    <s v="N"/>
    <m/>
    <m/>
    <m/>
    <n v="281.63899999999995"/>
    <n v="1000"/>
    <n v="200"/>
    <m/>
    <m/>
    <m/>
    <s v="D"/>
    <s v=""/>
    <m/>
    <m/>
    <x v="0"/>
    <m/>
    <m/>
    <m/>
  </r>
  <r>
    <n v="259"/>
    <x v="0"/>
    <s v="NTP_infl_noael_loael"/>
    <s v="L-MWNT-1020"/>
    <m/>
    <x v="19"/>
    <m/>
    <s v="CNT"/>
    <s v="1020 Long Multiwalled Carbon Nanotube"/>
    <s v="Nano"/>
    <s v="30 day"/>
    <s v="30 days"/>
    <s v="Lung"/>
    <x v="11"/>
    <s v="Mouse"/>
    <s v="B6C3F1"/>
    <s v="F"/>
    <m/>
    <n v="0.1"/>
    <n v="0.90525199999999895"/>
    <n v="0.41188799999999998"/>
    <s v="mg/m3"/>
    <s v="N"/>
    <s v="Y"/>
    <m/>
    <m/>
    <m/>
    <n v="137.29599999999999"/>
    <s v="NA"/>
    <n v="3.3333333333333335"/>
    <m/>
    <m/>
    <m/>
    <s v="D"/>
    <s v=""/>
    <m/>
    <m/>
    <x v="0"/>
    <m/>
    <m/>
    <m/>
  </r>
  <r>
    <n v="260"/>
    <x v="0"/>
    <s v="NTP_infl_noael_loael"/>
    <s v="1314-62-1"/>
    <m/>
    <x v="19"/>
    <m/>
    <s v="Vanadium"/>
    <s v="Vanadium pentoxide"/>
    <s v="Micro"/>
    <s v="3 month"/>
    <s v="3 months"/>
    <s v="Lung"/>
    <x v="11"/>
    <s v="Mouse"/>
    <s v="B6C3F1"/>
    <s v="M"/>
    <n v="2"/>
    <n v="4"/>
    <n v="0.90603999999999896"/>
    <n v="0.49424000000000001"/>
    <s v="mg/m3"/>
    <s v="N"/>
    <s v="N"/>
    <m/>
    <m/>
    <m/>
    <n v="494.24"/>
    <n v="2000"/>
    <n v="400"/>
    <m/>
    <m/>
    <m/>
    <s v="C"/>
    <s v=""/>
    <m/>
    <m/>
    <x v="0"/>
    <m/>
    <m/>
    <m/>
  </r>
  <r>
    <n v="261"/>
    <x v="1"/>
    <s v="NTP_infl_noael_loael"/>
    <s v="1314-62-1"/>
    <m/>
    <x v="19"/>
    <m/>
    <s v="Vanadium"/>
    <s v="Vanadium pentoxide"/>
    <s v="Micro"/>
    <s v="2 year"/>
    <s v="2 years"/>
    <s v="Lung"/>
    <x v="11"/>
    <s v="Rat"/>
    <s v="F 344/N"/>
    <s v="F"/>
    <n v="1"/>
    <n v="2"/>
    <n v="0.93596599999999897"/>
    <n v="0.66329700000000003"/>
    <s v="mg/m3"/>
    <s v="N"/>
    <s v="N"/>
    <m/>
    <m/>
    <m/>
    <n v="663.29700000000003"/>
    <n v="1000"/>
    <n v="200"/>
    <m/>
    <m/>
    <m/>
    <s v="C"/>
    <s v=""/>
    <m/>
    <m/>
    <x v="0"/>
    <m/>
    <m/>
    <m/>
  </r>
  <r>
    <n v="262"/>
    <x v="1"/>
    <s v="NTP_infl_noael_loael"/>
    <s v="643-79-8"/>
    <m/>
    <x v="19"/>
    <m/>
    <s v="ortho-Phthalaldehyde"/>
    <s v="ortho-Phthalaldehyde"/>
    <s v="Micro"/>
    <s v="3 month"/>
    <s v="3 months"/>
    <s v="Lung"/>
    <x v="11"/>
    <s v="Rat"/>
    <s v="HSD"/>
    <s v="M"/>
    <m/>
    <n v="0.44"/>
    <n v="1.0777000000000001"/>
    <n v="0.61373800000000001"/>
    <s v="ppm"/>
    <s v="N"/>
    <s v="N"/>
    <m/>
    <m/>
    <m/>
    <n v="0.61373800000000001"/>
    <s v="NA"/>
    <n v="4.3999999999999997E-2"/>
    <m/>
    <m/>
    <m/>
    <s v="E"/>
    <s v=""/>
    <m/>
    <m/>
    <x v="0"/>
    <m/>
    <m/>
    <m/>
  </r>
  <r>
    <n v="263"/>
    <x v="1"/>
    <s v="NTP_infl_noael_loael"/>
    <s v="643-79-8"/>
    <m/>
    <x v="19"/>
    <m/>
    <s v="ortho-Phthalaldehyde"/>
    <s v="ortho-Phthalaldehyde"/>
    <s v="Micro"/>
    <s v="3 month"/>
    <s v="3 months"/>
    <s v="Lung"/>
    <x v="11"/>
    <s v="Rat"/>
    <s v="HSD"/>
    <s v="F"/>
    <m/>
    <n v="0.44"/>
    <n v="1.1095299999999899"/>
    <n v="0.64012599999999997"/>
    <s v="ppm"/>
    <s v="N"/>
    <s v="N"/>
    <m/>
    <m/>
    <m/>
    <n v="0.64012599999999997"/>
    <s v="NA"/>
    <n v="4.3999999999999997E-2"/>
    <m/>
    <m/>
    <m/>
    <s v="E"/>
    <s v=""/>
    <m/>
    <m/>
    <x v="0"/>
    <m/>
    <m/>
    <m/>
  </r>
  <r>
    <n v="264"/>
    <x v="1"/>
    <s v="NTP_infl_noael_loael"/>
    <s v="14807-96-6"/>
    <m/>
    <x v="19"/>
    <m/>
    <s v="Talc"/>
    <s v="Talc"/>
    <s v="Micro"/>
    <s v="2 year"/>
    <s v="2 years"/>
    <s v="Lung"/>
    <x v="11"/>
    <s v="Mouse"/>
    <s v="B6C3F1"/>
    <s v="M"/>
    <m/>
    <n v="6"/>
    <n v="1.23089"/>
    <n v="0.96841200000000005"/>
    <s v="mg/m3"/>
    <s v="N"/>
    <s v="N"/>
    <m/>
    <m/>
    <m/>
    <n v="0.96841200000000005"/>
    <s v="NA"/>
    <n v="600"/>
    <m/>
    <m/>
    <m/>
    <s v="E"/>
    <s v=""/>
    <m/>
    <m/>
    <x v="0"/>
    <m/>
    <m/>
    <m/>
  </r>
  <r>
    <n v="265"/>
    <x v="1"/>
    <s v="NTP_infl_noael_loael"/>
    <s v="GARNET"/>
    <m/>
    <x v="19"/>
    <m/>
    <s v="ABA:G"/>
    <s v="Abrasive blasting agents (garnet)"/>
    <s v="Micro"/>
    <s v="2 week"/>
    <s v="2 weeks"/>
    <s v="Lung"/>
    <x v="11"/>
    <s v="Rat"/>
    <s v="F 344/N"/>
    <s v="M"/>
    <n v="3"/>
    <n v="15"/>
    <n v="1.36239"/>
    <n v="0.22953499999999999"/>
    <s v="mg/m3"/>
    <s v="Y"/>
    <s v="Y"/>
    <m/>
    <m/>
    <m/>
    <n v="76.511666666666656"/>
    <n v="1000"/>
    <n v="500"/>
    <m/>
    <m/>
    <m/>
    <m/>
    <s v="Y"/>
    <m/>
    <m/>
    <x v="0"/>
    <m/>
    <m/>
    <m/>
  </r>
  <r>
    <n v="266"/>
    <x v="0"/>
    <s v="NTP_infl_noael_loael"/>
    <s v="1314-62-1"/>
    <m/>
    <x v="19"/>
    <m/>
    <s v="Vanadium"/>
    <s v="Vanadium pentoxide"/>
    <s v="Micro"/>
    <s v="3 month"/>
    <s v="3 months"/>
    <s v="Lung"/>
    <x v="11"/>
    <s v="Rat"/>
    <s v="F 344/N"/>
    <s v="M"/>
    <n v="16"/>
    <m/>
    <n v="1.5667899999999899"/>
    <n v="0.95874899999999996"/>
    <s v="mg/m3"/>
    <s v="N"/>
    <s v="N"/>
    <m/>
    <m/>
    <m/>
    <n v="958.74899999999991"/>
    <n v="16000"/>
    <s v="NA"/>
    <m/>
    <m/>
    <m/>
    <s v="C"/>
    <s v=""/>
    <m/>
    <m/>
    <x v="0"/>
    <m/>
    <m/>
    <m/>
  </r>
  <r>
    <n v="267"/>
    <x v="1"/>
    <s v="NTP_infl_noael_loael"/>
    <s v="643-79-8"/>
    <m/>
    <x v="19"/>
    <m/>
    <s v="ortho-Phthalaldehyde"/>
    <s v="ortho-Phthalaldehyde"/>
    <s v="Micro"/>
    <s v="3 month"/>
    <s v="3 months"/>
    <s v="Lung"/>
    <x v="11"/>
    <s v="Mouse"/>
    <s v="B6C3F1"/>
    <s v="F"/>
    <n v="1.75"/>
    <n v="3.5"/>
    <n v="1.99512"/>
    <n v="1.24088"/>
    <s v="ppm"/>
    <s v="N"/>
    <s v="N"/>
    <m/>
    <m/>
    <m/>
    <n v="1.24088"/>
    <n v="1.75"/>
    <n v="0.35"/>
    <m/>
    <m/>
    <m/>
    <s v="E"/>
    <s v=""/>
    <m/>
    <m/>
    <x v="0"/>
    <m/>
    <m/>
    <m/>
  </r>
  <r>
    <n v="268"/>
    <x v="1"/>
    <s v="NTP_infl_noael_loael"/>
    <s v="643-79-8"/>
    <m/>
    <x v="19"/>
    <m/>
    <s v="ortho-Phthalaldehyde"/>
    <s v="ortho-Phthalaldehyde"/>
    <s v="Micro"/>
    <s v="3 month"/>
    <s v="3 months"/>
    <s v="Lung"/>
    <x v="11"/>
    <s v="Mouse"/>
    <s v="B6C3F1"/>
    <s v="M"/>
    <m/>
    <n v="0.44"/>
    <n v="2.49603999999999"/>
    <n v="1.5834900000000001"/>
    <s v="ppm"/>
    <s v="N"/>
    <s v="N"/>
    <m/>
    <m/>
    <m/>
    <n v="1.5834900000000001"/>
    <s v="NA"/>
    <n v="4.3999999999999997E-2"/>
    <m/>
    <m/>
    <m/>
    <s v="E"/>
    <s v=""/>
    <m/>
    <m/>
    <x v="0"/>
    <m/>
    <m/>
    <m/>
  </r>
  <r>
    <n v="269"/>
    <x v="0"/>
    <s v="NTP_infl_noael_loael"/>
    <s v="1314-62-1"/>
    <m/>
    <x v="19"/>
    <m/>
    <s v="Vanadium"/>
    <s v="Vanadium pentoxide"/>
    <s v="Micro"/>
    <s v="3 month"/>
    <s v="3 months"/>
    <s v="Lung"/>
    <x v="11"/>
    <s v="Rat"/>
    <s v="F 344/N"/>
    <s v="F"/>
    <n v="16"/>
    <m/>
    <n v="2.6505999999999901"/>
    <n v="1.9557"/>
    <s v="mg/m3"/>
    <s v="N"/>
    <s v="N"/>
    <m/>
    <m/>
    <m/>
    <n v="1955.7"/>
    <n v="16000"/>
    <s v="NA"/>
    <m/>
    <m/>
    <m/>
    <s v="C"/>
    <s v=""/>
    <m/>
    <m/>
    <x v="0"/>
    <m/>
    <m/>
    <m/>
  </r>
  <r>
    <n v="270"/>
    <x v="1"/>
    <s v="NTP_infl_noael_loael"/>
    <s v="7440-48-4"/>
    <m/>
    <x v="19"/>
    <m/>
    <s v="Cobalt"/>
    <s v="Cobalt"/>
    <s v="Micro"/>
    <s v="2 year"/>
    <s v="2 years"/>
    <s v="Lung"/>
    <x v="11"/>
    <s v="Mouse"/>
    <s v="B6C3F1"/>
    <s v="M"/>
    <n v="2.5"/>
    <n v="5"/>
    <n v="2.7403400000000002"/>
    <n v="2.2886500000000001"/>
    <s v="mg/m3"/>
    <s v="N"/>
    <s v="N"/>
    <m/>
    <m/>
    <m/>
    <n v="2288.65"/>
    <n v="2500"/>
    <n v="500"/>
    <m/>
    <m/>
    <m/>
    <s v="C"/>
    <s v=""/>
    <m/>
    <m/>
    <x v="0"/>
    <m/>
    <m/>
    <m/>
  </r>
  <r>
    <n v="271"/>
    <x v="1"/>
    <s v="NTP_infl_noael_loael"/>
    <s v="7440-48-4"/>
    <m/>
    <x v="19"/>
    <m/>
    <s v="Cobalt"/>
    <s v="Cobalt"/>
    <s v="Micro"/>
    <s v="2 week"/>
    <s v="2 weeks"/>
    <s v="Lung"/>
    <x v="11"/>
    <s v="Mouse"/>
    <s v="B6C3F1"/>
    <s v="F"/>
    <m/>
    <n v="2.5"/>
    <n v="2.7873299999999901"/>
    <n v="1.3123899999999999"/>
    <s v="mg/m3"/>
    <s v="Y"/>
    <s v="Y"/>
    <m/>
    <m/>
    <m/>
    <n v="437.46333333333331"/>
    <s v="NA"/>
    <n v="83.333333333333329"/>
    <m/>
    <m/>
    <m/>
    <m/>
    <s v="Y"/>
    <m/>
    <m/>
    <x v="0"/>
    <m/>
    <m/>
    <m/>
  </r>
  <r>
    <n v="272"/>
    <x v="1"/>
    <s v="NTP_infl_noael_loael"/>
    <s v="7440-48-4"/>
    <m/>
    <x v="19"/>
    <m/>
    <s v="Cobalt"/>
    <s v="Cobalt"/>
    <s v="Micro"/>
    <s v="2 year"/>
    <s v="2 years"/>
    <s v="Lung"/>
    <x v="11"/>
    <s v="Mouse"/>
    <s v="B6C3F1"/>
    <s v="F"/>
    <n v="2.5"/>
    <n v="5"/>
    <n v="2.8055400000000001"/>
    <n v="1.86694"/>
    <s v="mg/m3"/>
    <s v="N"/>
    <s v="N"/>
    <m/>
    <m/>
    <m/>
    <n v="1866.94"/>
    <n v="2500"/>
    <n v="500"/>
    <m/>
    <m/>
    <m/>
    <s v="C"/>
    <s v=""/>
    <m/>
    <m/>
    <x v="0"/>
    <m/>
    <m/>
    <m/>
  </r>
  <r>
    <n v="273"/>
    <x v="1"/>
    <s v="NTP_infl_noael_loael"/>
    <s v="10026-24-1"/>
    <m/>
    <x v="19"/>
    <m/>
    <s v="Cobalt"/>
    <s v="Cobalt sulfate heptahydrate"/>
    <s v="Micro"/>
    <s v="2 year"/>
    <s v="2 years"/>
    <s v="Lung"/>
    <x v="11"/>
    <s v="Mouse"/>
    <s v="B6C3F1"/>
    <s v="M"/>
    <n v="3"/>
    <m/>
    <n v="5.0066199999999901"/>
    <n v="2.29976"/>
    <s v="mg/m3"/>
    <s v="N"/>
    <s v="N"/>
    <m/>
    <m/>
    <m/>
    <n v="2299.7600000000002"/>
    <n v="3000"/>
    <s v="NA"/>
    <m/>
    <m/>
    <m/>
    <s v="C"/>
    <s v=""/>
    <m/>
    <m/>
    <x v="0"/>
    <m/>
    <m/>
    <m/>
  </r>
  <r>
    <n v="274"/>
    <x v="1"/>
    <s v="NTP_infl_noael_loael"/>
    <s v="HEMATITESPEC"/>
    <m/>
    <x v="19"/>
    <m/>
    <s v="ABA:SH"/>
    <s v="Abrasive Blasting Agents: Specular Hematite"/>
    <s v="Micro"/>
    <s v="39 week"/>
    <s v="39 weeks"/>
    <s v="Lung"/>
    <x v="11"/>
    <s v="Rat"/>
    <s v="Harlan Sprague Dawley"/>
    <s v="M"/>
    <m/>
    <n v="15"/>
    <n v="5.1957500000000003"/>
    <n v="3.2742800000000001"/>
    <s v="mg/m3"/>
    <s v="N"/>
    <s v="N"/>
    <m/>
    <m/>
    <m/>
    <n v="3274.28"/>
    <s v="NA"/>
    <n v="1500"/>
    <m/>
    <m/>
    <m/>
    <s v="B"/>
    <s v=""/>
    <m/>
    <m/>
    <x v="0"/>
    <m/>
    <m/>
    <m/>
  </r>
  <r>
    <n v="275"/>
    <x v="1"/>
    <s v="NTP_infl_noael_loael"/>
    <s v="COALSLAG"/>
    <m/>
    <x v="19"/>
    <m/>
    <s v="ABA:CS"/>
    <s v="Abrasive blasting agents (coal slag)"/>
    <s v="Micro"/>
    <s v="2 week"/>
    <s v="2 weeks"/>
    <s v="Lung"/>
    <x v="11"/>
    <s v="Rat"/>
    <s v="F 344/N"/>
    <s v="M"/>
    <m/>
    <n v="3"/>
    <n v="7.0232000000000001"/>
    <n v="3.06738"/>
    <s v="mg/m3"/>
    <s v="Y"/>
    <s v="Y"/>
    <m/>
    <m/>
    <m/>
    <n v="1022.4599999999999"/>
    <s v="NA"/>
    <n v="99.999999999999986"/>
    <m/>
    <m/>
    <m/>
    <m/>
    <s v="Y"/>
    <m/>
    <m/>
    <x v="0"/>
    <m/>
    <m/>
    <m/>
  </r>
  <r>
    <n v="276"/>
    <x v="1"/>
    <s v="NTP_infl_noael_loael"/>
    <s v="1313-27-5"/>
    <m/>
    <x v="19"/>
    <m/>
    <s v="Molybdenum"/>
    <s v="Molybdenum trioxide"/>
    <s v="Micro"/>
    <s v="2 year"/>
    <s v="2 years"/>
    <s v="Lung"/>
    <x v="11"/>
    <s v="Rat"/>
    <s v="F 344/N"/>
    <s v="M"/>
    <n v="10"/>
    <n v="30"/>
    <n v="13.6419999999999"/>
    <n v="9.6016700000000004"/>
    <s v="mg/m3"/>
    <s v="N"/>
    <s v="N"/>
    <m/>
    <m/>
    <m/>
    <n v="9601.67"/>
    <n v="10000"/>
    <n v="3000"/>
    <m/>
    <m/>
    <m/>
    <s v="B"/>
    <s v=""/>
    <m/>
    <m/>
    <x v="0"/>
    <m/>
    <m/>
    <m/>
  </r>
  <r>
    <n v="277"/>
    <x v="1"/>
    <s v="NTP_infl_noael_loael"/>
    <s v="7440-48-4"/>
    <m/>
    <x v="19"/>
    <m/>
    <s v="Cobalt"/>
    <s v="Cobalt"/>
    <s v="Micro"/>
    <s v="2 week"/>
    <s v="2 weeks"/>
    <s v="Lung"/>
    <x v="11"/>
    <s v="Rat"/>
    <s v="F 344/N"/>
    <s v="M"/>
    <m/>
    <n v="2.5"/>
    <n v="16.389700000000001"/>
    <n v="8.0010499999999993"/>
    <s v="mg/m3"/>
    <s v="Y"/>
    <s v="Y"/>
    <m/>
    <m/>
    <m/>
    <n v="8001.0499999999993"/>
    <s v="NA"/>
    <n v="83.333333333333329"/>
    <m/>
    <m/>
    <m/>
    <m/>
    <s v="Y"/>
    <m/>
    <m/>
    <x v="0"/>
    <m/>
    <m/>
    <m/>
  </r>
  <r>
    <n v="278"/>
    <x v="1"/>
    <s v="NTP_infl_noael_loael"/>
    <s v="7440-48-4"/>
    <m/>
    <x v="19"/>
    <m/>
    <s v="Cobalt"/>
    <s v="Cobalt"/>
    <s v="Micro"/>
    <s v="2 week"/>
    <s v="2 weeks"/>
    <s v="Lung"/>
    <x v="11"/>
    <s v="Rat"/>
    <s v="F 344/N"/>
    <s v="F"/>
    <n v="20"/>
    <n v="40"/>
    <n v="18.105"/>
    <n v="9.4618500000000001"/>
    <s v="mg/m3"/>
    <s v="Y"/>
    <s v="Y"/>
    <m/>
    <m/>
    <m/>
    <n v="9461.85"/>
    <n v="6666.666666666667"/>
    <n v="1333.3333333333333"/>
    <m/>
    <m/>
    <m/>
    <m/>
    <s v="Y"/>
    <m/>
    <m/>
    <x v="0"/>
    <m/>
    <m/>
    <m/>
  </r>
  <r>
    <n v="279"/>
    <x v="1"/>
    <s v="NTP_infl_noael_loael"/>
    <s v="1309-64-4"/>
    <m/>
    <x v="19"/>
    <m/>
    <s v="Antimony"/>
    <s v="Antimony trioxide"/>
    <s v="Micro"/>
    <s v="2 week"/>
    <s v="2 weeks"/>
    <s v="Lung"/>
    <x v="11"/>
    <s v="Rat"/>
    <s v="Wistar Han"/>
    <s v="F"/>
    <m/>
    <n v="3.75"/>
    <n v="19.9542"/>
    <n v="13.217499999999999"/>
    <s v="mg/m3"/>
    <s v="Y"/>
    <s v="Y"/>
    <m/>
    <m/>
    <m/>
    <n v="13217.5"/>
    <s v="NA"/>
    <n v="125"/>
    <m/>
    <m/>
    <m/>
    <m/>
    <s v="Y"/>
    <m/>
    <m/>
    <x v="0"/>
    <m/>
    <m/>
    <m/>
  </r>
  <r>
    <n v="280"/>
    <x v="1"/>
    <s v="NTP_infl_noael_loael"/>
    <s v="1309-64-4"/>
    <m/>
    <x v="19"/>
    <m/>
    <s v="Antimony"/>
    <s v="Antimony trioxide"/>
    <s v="Micro"/>
    <s v="2 week"/>
    <s v="2 weeks"/>
    <s v="Lung"/>
    <x v="11"/>
    <s v="Rat"/>
    <s v="Wistar Han"/>
    <s v="M"/>
    <m/>
    <n v="3.75"/>
    <n v="19.9542"/>
    <n v="13.217499999999999"/>
    <s v="mg/m3"/>
    <s v="Y"/>
    <s v="Y"/>
    <m/>
    <m/>
    <m/>
    <n v="13217.5"/>
    <s v="NA"/>
    <n v="125"/>
    <m/>
    <m/>
    <m/>
    <m/>
    <s v="Y"/>
    <m/>
    <m/>
    <x v="0"/>
    <m/>
    <m/>
    <m/>
  </r>
  <r>
    <n v="281"/>
    <x v="0"/>
    <s v="NTP_infl_noael_loael"/>
    <s v="102-54-5"/>
    <m/>
    <x v="19"/>
    <m/>
    <s v="Iron"/>
    <s v="Ferrocene (C10H10Fe)"/>
    <s v="Micro"/>
    <s v="3 month"/>
    <s v="3 months"/>
    <s v="Lung"/>
    <x v="11"/>
    <s v="Rat"/>
    <s v="F 344/N"/>
    <s v="F"/>
    <n v="30"/>
    <m/>
    <n v="30.0001"/>
    <n v="14.037699999999999"/>
    <s v="mg/m3"/>
    <s v="N"/>
    <s v="N"/>
    <m/>
    <m/>
    <m/>
    <n v="14037.699999999999"/>
    <n v="30000"/>
    <s v="NA"/>
    <m/>
    <m/>
    <m/>
    <s v="B"/>
    <s v=""/>
    <m/>
    <m/>
    <x v="0"/>
    <m/>
    <m/>
    <m/>
  </r>
  <r>
    <n v="282"/>
    <x v="1"/>
    <s v="NTP_infl_noael_loael"/>
    <s v="7440-48-4"/>
    <m/>
    <x v="19"/>
    <m/>
    <s v="Cobalt"/>
    <s v="Cobalt"/>
    <s v="Micro"/>
    <s v="2 week"/>
    <s v="2 weeks"/>
    <s v="Lung"/>
    <x v="11"/>
    <s v="Mouse"/>
    <s v="B6C3F1"/>
    <s v="M"/>
    <n v="40"/>
    <m/>
    <n v="35.4711"/>
    <n v="14.462999999999999"/>
    <s v="mg/m3"/>
    <s v="Y"/>
    <s v="Y"/>
    <m/>
    <m/>
    <m/>
    <n v="4821"/>
    <n v="13333.333333333334"/>
    <s v="NA"/>
    <m/>
    <m/>
    <m/>
    <m/>
    <s v="Y"/>
    <m/>
    <m/>
    <x v="0"/>
    <m/>
    <m/>
    <m/>
  </r>
  <r>
    <n v="283"/>
    <x v="1"/>
    <s v="NTP_infl_noael_loael"/>
    <s v="1309-64-4"/>
    <m/>
    <x v="19"/>
    <m/>
    <s v="Antimony"/>
    <s v="Antimony trioxide"/>
    <s v="Micro"/>
    <s v="2 week"/>
    <s v="2 weeks"/>
    <s v="Lung"/>
    <x v="11"/>
    <s v="Mouse"/>
    <s v="B6C3F1"/>
    <s v="F"/>
    <m/>
    <n v="3.75"/>
    <s v="NA"/>
    <m/>
    <s v="mg/m3"/>
    <s v="Y"/>
    <s v="Y"/>
    <m/>
    <m/>
    <m/>
    <s v="NA"/>
    <s v="NA"/>
    <n v="125"/>
    <m/>
    <m/>
    <m/>
    <m/>
    <s v="Y"/>
    <m/>
    <m/>
    <x v="0"/>
    <m/>
    <m/>
    <m/>
  </r>
  <r>
    <n v="284"/>
    <x v="1"/>
    <s v="NTP_infl_noael_loael"/>
    <s v="1309-64-4"/>
    <m/>
    <x v="19"/>
    <m/>
    <s v="Antimony"/>
    <s v="Antimony trioxide"/>
    <s v="Micro"/>
    <s v="2 week"/>
    <s v="2 weeks"/>
    <s v="Lung"/>
    <x v="11"/>
    <s v="Mouse"/>
    <s v="B6C3F1"/>
    <s v="M"/>
    <m/>
    <n v="3.75"/>
    <s v="NA"/>
    <m/>
    <s v="mg/m3"/>
    <s v="Y"/>
    <s v="Y"/>
    <m/>
    <m/>
    <m/>
    <s v="NA"/>
    <s v="NA"/>
    <n v="125"/>
    <m/>
    <m/>
    <m/>
    <m/>
    <s v="Y"/>
    <m/>
    <m/>
    <x v="0"/>
    <m/>
    <m/>
    <m/>
  </r>
  <r>
    <n v="285"/>
    <x v="1"/>
    <s v="NTP_infl_noael_loael"/>
    <s v="BLASTINGSAND"/>
    <m/>
    <x v="19"/>
    <m/>
    <s v="ABA:BS"/>
    <s v="Abrasive Blasting Agents: Blasting Sand"/>
    <s v="Micro"/>
    <s v="2 week"/>
    <s v="2 weeks"/>
    <s v="Lung"/>
    <x v="11"/>
    <s v="Rat"/>
    <s v="F344/N Tac"/>
    <s v="M"/>
    <m/>
    <n v="3"/>
    <s v="NA"/>
    <m/>
    <s v="mg/m3"/>
    <s v="Y"/>
    <s v="Y"/>
    <m/>
    <m/>
    <m/>
    <s v="NA"/>
    <s v="NA"/>
    <n v="99.999999999999986"/>
    <m/>
    <m/>
    <m/>
    <m/>
    <s v="Y"/>
    <m/>
    <m/>
    <x v="0"/>
    <m/>
    <m/>
    <m/>
  </r>
  <r>
    <n v="286"/>
    <x v="1"/>
    <s v="NTP_infl_noael_loael"/>
    <s v="CRUSHEDGLASS"/>
    <m/>
    <x v="19"/>
    <m/>
    <s v="NA"/>
    <s v="NA"/>
    <s v="Micro"/>
    <s v="2 week"/>
    <s v="2 weeks"/>
    <s v="Lung"/>
    <x v="11"/>
    <s v="Rat"/>
    <s v="F344/N Tac"/>
    <s v="M"/>
    <n v="30"/>
    <m/>
    <s v="NA"/>
    <m/>
    <s v="mg/m3"/>
    <s v="Y"/>
    <s v="Y"/>
    <m/>
    <m/>
    <m/>
    <s v="NA"/>
    <n v="10000"/>
    <s v="NA"/>
    <m/>
    <m/>
    <m/>
    <m/>
    <s v="Y"/>
    <m/>
    <m/>
    <x v="0"/>
    <m/>
    <m/>
    <m/>
  </r>
  <r>
    <n v="287"/>
    <x v="1"/>
    <s v="NTP_infl_noael_loael"/>
    <s v="10026-24-1"/>
    <m/>
    <x v="19"/>
    <m/>
    <s v="Cobalt"/>
    <s v="Cobalt sulfate heptahydrate"/>
    <s v="Micro"/>
    <s v="2 year"/>
    <s v="2 years"/>
    <s v="Lung"/>
    <x v="11"/>
    <s v="Mouse"/>
    <s v="B6C3F1"/>
    <s v="F"/>
    <n v="3"/>
    <m/>
    <s v="NA"/>
    <m/>
    <s v="mg/m3"/>
    <s v="N"/>
    <s v="N"/>
    <m/>
    <m/>
    <m/>
    <s v="NA"/>
    <n v="3000"/>
    <s v="NA"/>
    <m/>
    <m/>
    <m/>
    <s v="C"/>
    <s v=""/>
    <m/>
    <m/>
    <x v="0"/>
    <m/>
    <m/>
    <m/>
  </r>
  <r>
    <n v="288"/>
    <x v="1"/>
    <s v="NTP_infl_noael_loael"/>
    <s v="1313-27-5"/>
    <m/>
    <x v="19"/>
    <m/>
    <s v="Molybdenum"/>
    <s v="Molybdenum trioxide"/>
    <s v="Micro"/>
    <s v="2 year"/>
    <s v="2 years"/>
    <s v="Lung"/>
    <x v="11"/>
    <s v="Mouse"/>
    <s v="B6C3F1"/>
    <s v="F"/>
    <m/>
    <n v="10"/>
    <s v="NA"/>
    <m/>
    <s v="mg/m3"/>
    <s v="N"/>
    <s v="N"/>
    <m/>
    <m/>
    <m/>
    <s v="NA"/>
    <s v="NA"/>
    <n v="1000"/>
    <m/>
    <m/>
    <m/>
    <s v="C"/>
    <s v=""/>
    <m/>
    <m/>
    <x v="0"/>
    <m/>
    <m/>
    <m/>
  </r>
  <r>
    <n v="289"/>
    <x v="1"/>
    <s v="NTP_infl_noael_loael"/>
    <s v="1313-27-5"/>
    <m/>
    <x v="19"/>
    <m/>
    <s v="Molybdenum"/>
    <s v="Molybdenum trioxide"/>
    <s v="Micro"/>
    <s v="2 year"/>
    <s v="2 years"/>
    <s v="Lung"/>
    <x v="11"/>
    <s v="Mouse"/>
    <s v="B6C3F1"/>
    <s v="M"/>
    <n v="100"/>
    <m/>
    <s v="NA"/>
    <m/>
    <s v="mg/m3"/>
    <s v="N"/>
    <s v="N"/>
    <m/>
    <m/>
    <m/>
    <s v="NA"/>
    <n v="100000"/>
    <s v="NA"/>
    <m/>
    <m/>
    <m/>
    <s v="A"/>
    <s v=""/>
    <m/>
    <m/>
    <x v="0"/>
    <m/>
    <m/>
    <m/>
  </r>
  <r>
    <n v="290"/>
    <x v="1"/>
    <s v="NTP_infl_noael_loael"/>
    <s v="13765-19-0"/>
    <m/>
    <x v="19"/>
    <m/>
    <s v="Calcium chromate"/>
    <s v="Calcium chromate"/>
    <s v="Micro"/>
    <s v="2 year"/>
    <s v="2 years"/>
    <s v="Lung"/>
    <x v="11"/>
    <s v="Rat"/>
    <s v="Sprague Dawley"/>
    <s v="M"/>
    <n v="20"/>
    <m/>
    <s v="NA"/>
    <m/>
    <s v="mg/m3"/>
    <s v="N"/>
    <s v="N"/>
    <m/>
    <m/>
    <m/>
    <s v="NA"/>
    <n v="20000"/>
    <s v="NA"/>
    <m/>
    <m/>
    <m/>
    <s v="B"/>
    <s v=""/>
    <m/>
    <m/>
    <x v="0"/>
    <m/>
    <m/>
    <m/>
  </r>
  <r>
    <n v="291"/>
    <x v="1"/>
    <s v="NTP_infl_noael_loael"/>
    <s v="13765-19-0"/>
    <m/>
    <x v="19"/>
    <m/>
    <s v="Calcium chromate"/>
    <s v="Calcium chromate"/>
    <s v="Micro"/>
    <s v="2 year"/>
    <s v="2 years"/>
    <s v="Lung"/>
    <x v="11"/>
    <s v="Hamster"/>
    <s v="Syrian Golden"/>
    <s v="M"/>
    <n v="20"/>
    <m/>
    <s v="NA"/>
    <m/>
    <s v="mg/m3"/>
    <s v="N"/>
    <s v="N"/>
    <m/>
    <m/>
    <m/>
    <s v="NA"/>
    <n v="20000"/>
    <s v="NA"/>
    <m/>
    <m/>
    <m/>
    <s v="B"/>
    <s v=""/>
    <m/>
    <m/>
    <x v="0"/>
    <m/>
    <m/>
    <m/>
  </r>
  <r>
    <n v="292"/>
    <x v="1"/>
    <s v="NTP_infl_noael_loael"/>
    <s v="13983-17-0"/>
    <m/>
    <x v="19"/>
    <m/>
    <s v="WCS"/>
    <s v="Wollastonite calcium silicates"/>
    <s v="Micro"/>
    <s v="2 year"/>
    <s v="2 years"/>
    <s v="Lung"/>
    <x v="11"/>
    <s v="Rat"/>
    <s v="F 344/N"/>
    <s v="M"/>
    <n v="10"/>
    <m/>
    <s v="NA"/>
    <m/>
    <s v="mg/m3"/>
    <s v="N"/>
    <s v="N"/>
    <m/>
    <m/>
    <m/>
    <s v="NA"/>
    <n v="10000"/>
    <s v="NA"/>
    <m/>
    <m/>
    <m/>
    <s v="B"/>
    <s v=""/>
    <m/>
    <m/>
    <x v="0"/>
    <m/>
    <m/>
    <m/>
  </r>
  <r>
    <n v="293"/>
    <x v="1"/>
    <s v="NTP_infl_noael_loael"/>
    <s v="2698-41-1"/>
    <m/>
    <x v="19"/>
    <m/>
    <s v="CS"/>
    <s v="o-Chlorobenzalmalononitrile (CS)"/>
    <s v="Micro"/>
    <s v="2 year"/>
    <s v="2 years"/>
    <s v="Lung"/>
    <x v="11"/>
    <s v="Mouse"/>
    <s v="B6C3F1"/>
    <s v="F"/>
    <n v="1.5"/>
    <m/>
    <s v="NA"/>
    <m/>
    <s v="mg/m3"/>
    <s v="N"/>
    <s v="N"/>
    <m/>
    <m/>
    <m/>
    <s v="NA"/>
    <n v="1500"/>
    <s v="NA"/>
    <m/>
    <m/>
    <m/>
    <s v="C"/>
    <s v=""/>
    <m/>
    <m/>
    <x v="0"/>
    <m/>
    <m/>
    <m/>
  </r>
  <r>
    <n v="294"/>
    <x v="1"/>
    <s v="NTP_infl_noael_loael"/>
    <s v="2698-41-1"/>
    <m/>
    <x v="19"/>
    <m/>
    <s v="CS"/>
    <s v="o-Chlorobenzalmalononitrile (CS)"/>
    <s v="Micro"/>
    <s v="2 year"/>
    <s v="2 years"/>
    <s v="Lung"/>
    <x v="11"/>
    <s v="Mouse"/>
    <s v="B6C3F1"/>
    <s v="M"/>
    <n v="1.5"/>
    <m/>
    <s v="NA"/>
    <m/>
    <s v="mg/m3"/>
    <s v="N"/>
    <s v="N"/>
    <m/>
    <m/>
    <m/>
    <s v="NA"/>
    <n v="1500"/>
    <s v="NA"/>
    <m/>
    <m/>
    <m/>
    <s v="C"/>
    <s v=""/>
    <m/>
    <m/>
    <x v="0"/>
    <m/>
    <m/>
    <m/>
  </r>
  <r>
    <n v="295"/>
    <x v="1"/>
    <s v="NTP_infl_noael_loael"/>
    <s v="2698-41-1"/>
    <m/>
    <x v="19"/>
    <m/>
    <s v="CS"/>
    <s v="o-Chlorobenzalmalononitrile (CS)"/>
    <s v="Micro"/>
    <s v="2 year"/>
    <s v="2 years"/>
    <s v="Lung"/>
    <x v="11"/>
    <s v="Rat"/>
    <s v="F 344/N"/>
    <s v="M"/>
    <n v="0.75"/>
    <m/>
    <s v="NA"/>
    <m/>
    <s v="mg/m3"/>
    <s v="N"/>
    <s v="N"/>
    <m/>
    <m/>
    <m/>
    <s v="NA"/>
    <n v="750"/>
    <s v="NA"/>
    <m/>
    <m/>
    <m/>
    <s v="C"/>
    <s v=""/>
    <m/>
    <m/>
    <x v="0"/>
    <m/>
    <m/>
    <m/>
  </r>
  <r>
    <n v="296"/>
    <x v="0"/>
    <s v="NTP_infl_noael_loael"/>
    <s v="102-54-5"/>
    <m/>
    <x v="19"/>
    <m/>
    <s v="Iron"/>
    <s v="Ferrocene (C10H10Fe)"/>
    <s v="Micro"/>
    <s v="3 month"/>
    <s v="3 months"/>
    <s v="Lung"/>
    <x v="11"/>
    <s v="Mouse"/>
    <s v="B6C3F1"/>
    <s v="F"/>
    <n v="30"/>
    <m/>
    <s v="NA"/>
    <m/>
    <s v="mg/m3"/>
    <s v="N"/>
    <s v="N"/>
    <m/>
    <m/>
    <m/>
    <s v="NA"/>
    <n v="30000"/>
    <s v="NA"/>
    <m/>
    <m/>
    <m/>
    <s v="B"/>
    <s v=""/>
    <m/>
    <m/>
    <x v="0"/>
    <m/>
    <m/>
    <m/>
  </r>
  <r>
    <n v="297"/>
    <x v="0"/>
    <s v="NTP_infl_noael_loael"/>
    <s v="102-54-5"/>
    <m/>
    <x v="19"/>
    <m/>
    <s v="Iron"/>
    <s v="Ferrocene (C10H10Fe)"/>
    <s v="Micro"/>
    <s v="3 month"/>
    <s v="3 months"/>
    <s v="Lung"/>
    <x v="11"/>
    <s v="Mouse"/>
    <s v="B6C3F1"/>
    <s v="M"/>
    <n v="30"/>
    <m/>
    <s v="NA"/>
    <m/>
    <s v="mg/m3"/>
    <s v="N"/>
    <s v="N"/>
    <m/>
    <m/>
    <m/>
    <s v="NA"/>
    <n v="30000"/>
    <s v="NA"/>
    <m/>
    <m/>
    <m/>
    <s v="B"/>
    <s v=""/>
    <m/>
    <m/>
    <x v="0"/>
    <m/>
    <m/>
    <m/>
  </r>
  <r>
    <n v="298"/>
    <x v="0"/>
    <s v="NTP_infl_noael_loael"/>
    <s v="102-54-5"/>
    <m/>
    <x v="19"/>
    <m/>
    <s v="Iron"/>
    <s v="Ferrocene (C10H10Fe)"/>
    <s v="Micro"/>
    <s v="3 month"/>
    <s v="3 months"/>
    <s v="Lung"/>
    <x v="11"/>
    <s v="Rat"/>
    <s v="F 344/N"/>
    <s v="M"/>
    <n v="30"/>
    <m/>
    <s v="NA"/>
    <m/>
    <s v="mg/m3"/>
    <s v="N"/>
    <s v="N"/>
    <m/>
    <m/>
    <m/>
    <s v="NA"/>
    <n v="30000"/>
    <s v="NA"/>
    <m/>
    <m/>
    <m/>
    <s v="B"/>
    <s v=""/>
    <m/>
    <m/>
    <x v="0"/>
    <m/>
    <m/>
    <m/>
  </r>
  <r>
    <n v="299"/>
    <x v="0"/>
    <s v="NTP_infl_noael_loael"/>
    <s v="7440-48-4"/>
    <m/>
    <x v="19"/>
    <m/>
    <s v="Cobalt"/>
    <s v="Cobalt"/>
    <s v="Micro"/>
    <s v="3 month"/>
    <s v="3 months"/>
    <s v="Lung"/>
    <x v="11"/>
    <s v="Mouse"/>
    <s v="B6C3F1"/>
    <s v="F"/>
    <m/>
    <n v="0.625"/>
    <s v="NA"/>
    <m/>
    <s v="mg/m3"/>
    <s v="N"/>
    <s v="N"/>
    <m/>
    <m/>
    <m/>
    <s v="NA"/>
    <s v="NA"/>
    <n v="62.5"/>
    <m/>
    <m/>
    <m/>
    <s v="D"/>
    <s v=""/>
    <m/>
    <m/>
    <x v="0"/>
    <m/>
    <m/>
    <m/>
  </r>
  <r>
    <n v="300"/>
    <x v="0"/>
    <s v="NTP_infl_noael_loael"/>
    <s v="7440-48-4"/>
    <m/>
    <x v="19"/>
    <m/>
    <s v="Cobalt"/>
    <s v="Cobalt"/>
    <s v="Micro"/>
    <s v="3 month"/>
    <s v="3 months"/>
    <s v="Lung"/>
    <x v="11"/>
    <s v="Mouse"/>
    <s v="B6C3F1"/>
    <s v="M"/>
    <m/>
    <n v="0.625"/>
    <s v="NA"/>
    <m/>
    <s v="mg/m3"/>
    <s v="N"/>
    <s v="N"/>
    <m/>
    <m/>
    <m/>
    <s v="NA"/>
    <s v="NA"/>
    <n v="62.5"/>
    <m/>
    <m/>
    <m/>
    <s v="D"/>
    <s v=""/>
    <m/>
    <m/>
    <x v="0"/>
    <m/>
    <m/>
    <m/>
  </r>
  <r>
    <n v="301"/>
    <x v="1"/>
    <s v="NTP_infl_noael_loael"/>
    <s v="10101-97-0"/>
    <m/>
    <x v="19"/>
    <m/>
    <s v="Nickel"/>
    <s v="Nickel sulfate hexahydrate"/>
    <s v="Micro"/>
    <s v="2 year"/>
    <s v="2 years"/>
    <s v="Lung"/>
    <x v="11"/>
    <s v="Rat"/>
    <s v="F 344/N"/>
    <s v="F"/>
    <n v="0.12"/>
    <n v="0.25"/>
    <s v="No adequate fits"/>
    <m/>
    <s v="mg/m3"/>
    <s v="N"/>
    <s v="N"/>
    <m/>
    <m/>
    <m/>
    <s v="NA"/>
    <n v="120"/>
    <n v="25"/>
    <m/>
    <m/>
    <m/>
    <s v="D"/>
    <s v=""/>
    <m/>
    <m/>
    <x v="0"/>
    <m/>
    <m/>
    <m/>
  </r>
  <r>
    <n v="302"/>
    <x v="1"/>
    <s v="NTP_infl_noael_loael"/>
    <s v="10101-97-0"/>
    <m/>
    <x v="19"/>
    <m/>
    <s v="Nickel"/>
    <s v="Nickel sulfate hexahydrate"/>
    <s v="Micro"/>
    <s v="2 year"/>
    <s v="2 years"/>
    <s v="Lung"/>
    <x v="11"/>
    <s v="Rat"/>
    <s v="F 344/N"/>
    <s v="M"/>
    <n v="0.12"/>
    <n v="0.25"/>
    <s v="No adequate fits"/>
    <m/>
    <s v="mg/m3"/>
    <s v="N"/>
    <s v="N"/>
    <m/>
    <m/>
    <m/>
    <s v="NA"/>
    <n v="120"/>
    <n v="25"/>
    <m/>
    <m/>
    <m/>
    <s v="D"/>
    <s v=""/>
    <m/>
    <m/>
    <x v="0"/>
    <m/>
    <m/>
    <m/>
  </r>
  <r>
    <n v="303"/>
    <x v="1"/>
    <s v="NTP_infl_noael_loael"/>
    <s v="12035-72-2"/>
    <m/>
    <x v="19"/>
    <m/>
    <s v="Nickel"/>
    <s v="Nickel subsulfide"/>
    <s v="Micro"/>
    <s v="2 year"/>
    <s v="2 years"/>
    <s v="Lung"/>
    <x v="11"/>
    <s v="Rat"/>
    <s v="F 344/N"/>
    <s v="F"/>
    <m/>
    <n v="0.15"/>
    <s v="No adequate fits"/>
    <m/>
    <s v="mg/m3"/>
    <s v="N"/>
    <s v="N"/>
    <m/>
    <m/>
    <m/>
    <s v="NA"/>
    <s v="NA"/>
    <n v="15"/>
    <m/>
    <m/>
    <m/>
    <s v="E"/>
    <s v=""/>
    <m/>
    <m/>
    <x v="0"/>
    <m/>
    <m/>
    <m/>
  </r>
  <r>
    <n v="304"/>
    <x v="1"/>
    <s v="NTP_infl_noael_loael"/>
    <s v="12035-72-2"/>
    <m/>
    <x v="19"/>
    <m/>
    <s v="Nickel"/>
    <s v="Nickel subsulfide"/>
    <s v="Micro"/>
    <s v="2 year"/>
    <s v="2 years"/>
    <s v="Lung"/>
    <x v="11"/>
    <s v="Rat"/>
    <s v="F 344/N"/>
    <s v="M"/>
    <m/>
    <n v="0.15"/>
    <s v="No adequate fits"/>
    <m/>
    <s v="mg/m3"/>
    <s v="N"/>
    <s v="N"/>
    <m/>
    <m/>
    <m/>
    <s v="NA"/>
    <s v="NA"/>
    <n v="15"/>
    <m/>
    <m/>
    <m/>
    <s v="E"/>
    <s v=""/>
    <m/>
    <m/>
    <x v="0"/>
    <m/>
    <m/>
    <m/>
  </r>
  <r>
    <n v="305"/>
    <x v="1"/>
    <s v="NTP_infl_noael_loael"/>
    <s v="1313-27-5"/>
    <m/>
    <x v="19"/>
    <m/>
    <s v="Molybdenum"/>
    <s v="Molybdenum trioxide"/>
    <s v="Micro"/>
    <s v="2 year"/>
    <s v="2 years"/>
    <s v="Lung"/>
    <x v="11"/>
    <s v="Rat"/>
    <s v="F 344/N"/>
    <s v="F"/>
    <n v="10"/>
    <n v="30"/>
    <s v="No adequate fits"/>
    <m/>
    <s v="mg/m3"/>
    <s v="N"/>
    <s v="N"/>
    <m/>
    <m/>
    <m/>
    <s v="NA"/>
    <n v="10000"/>
    <n v="3000"/>
    <m/>
    <m/>
    <m/>
    <s v="B"/>
    <s v=""/>
    <m/>
    <m/>
    <x v="0"/>
    <m/>
    <m/>
    <m/>
  </r>
  <r>
    <n v="306"/>
    <x v="1"/>
    <s v="NTP_infl_noael_loael"/>
    <s v="1314-62-1"/>
    <m/>
    <x v="19"/>
    <m/>
    <s v="Vanadium"/>
    <s v="Vanadium pentoxide"/>
    <s v="Micro"/>
    <s v="2 year"/>
    <s v="2 years"/>
    <s v="Lung"/>
    <x v="11"/>
    <s v="Mouse"/>
    <s v="B6C3F1"/>
    <s v="F"/>
    <m/>
    <n v="1"/>
    <s v="No adequate fits"/>
    <m/>
    <s v="mg/m3"/>
    <s v="N"/>
    <s v="N"/>
    <m/>
    <m/>
    <m/>
    <s v="NA"/>
    <s v="NA"/>
    <n v="100"/>
    <m/>
    <m/>
    <m/>
    <s v="D"/>
    <s v=""/>
    <m/>
    <m/>
    <x v="0"/>
    <m/>
    <m/>
    <m/>
  </r>
  <r>
    <n v="307"/>
    <x v="1"/>
    <s v="NTP_infl_noael_loael"/>
    <s v="14807-96-6"/>
    <m/>
    <x v="19"/>
    <m/>
    <s v="Talc"/>
    <s v="Talc"/>
    <s v="Micro"/>
    <s v="2 year"/>
    <s v="2 years"/>
    <s v="Lung"/>
    <x v="11"/>
    <s v="Rat"/>
    <s v="F 344/N"/>
    <s v="M"/>
    <m/>
    <n v="6"/>
    <s v="No adequate fits"/>
    <m/>
    <s v="mg/m3"/>
    <s v="N"/>
    <s v="N"/>
    <m/>
    <m/>
    <m/>
    <s v="NA"/>
    <s v="NA"/>
    <n v="600"/>
    <m/>
    <m/>
    <m/>
    <s v="C"/>
    <s v=""/>
    <m/>
    <m/>
    <x v="0"/>
    <m/>
    <m/>
    <m/>
  </r>
  <r>
    <n v="308"/>
    <x v="1"/>
    <s v="NTP_infl_noael_loael"/>
    <s v="22398-80-7"/>
    <m/>
    <x v="19"/>
    <m/>
    <s v="Indium"/>
    <s v="Indium phosphide"/>
    <s v="Micro"/>
    <s v="2 year"/>
    <s v="2 years"/>
    <s v="Lung"/>
    <x v="11"/>
    <s v="Mouse"/>
    <s v="B6C3F1"/>
    <s v="F"/>
    <m/>
    <n v="0.03"/>
    <s v="No adequate fits"/>
    <m/>
    <s v="mg/m3"/>
    <s v="N"/>
    <s v="N"/>
    <m/>
    <m/>
    <m/>
    <s v="NA"/>
    <s v="NA"/>
    <n v="3"/>
    <m/>
    <m/>
    <m/>
    <s v="E"/>
    <s v=""/>
    <m/>
    <m/>
    <x v="0"/>
    <m/>
    <m/>
    <m/>
  </r>
  <r>
    <n v="309"/>
    <x v="1"/>
    <s v="NTP_infl_noael_loael"/>
    <s v="22398-80-7"/>
    <m/>
    <x v="19"/>
    <m/>
    <s v="Indium"/>
    <s v="Indium phosphide"/>
    <s v="Micro"/>
    <s v="2 year"/>
    <s v="2 years"/>
    <s v="Lung"/>
    <x v="11"/>
    <s v="Mouse"/>
    <s v="B6C3F1"/>
    <s v="M"/>
    <m/>
    <n v="0.03"/>
    <s v="No adequate fits"/>
    <m/>
    <s v="mg/m3"/>
    <s v="N"/>
    <s v="N"/>
    <m/>
    <m/>
    <m/>
    <s v="NA"/>
    <s v="NA"/>
    <n v="3"/>
    <m/>
    <m/>
    <m/>
    <s v="E"/>
    <s v=""/>
    <m/>
    <m/>
    <x v="0"/>
    <m/>
    <m/>
    <m/>
  </r>
  <r>
    <n v="310"/>
    <x v="1"/>
    <s v="NTP_infl_noael_loael"/>
    <s v="2698-41-1"/>
    <m/>
    <x v="19"/>
    <m/>
    <s v="CS"/>
    <s v="o-Chlorobenzalmalononitrile (CS)"/>
    <s v="Micro"/>
    <s v="2 year"/>
    <s v="2 years"/>
    <s v="Lung"/>
    <x v="11"/>
    <s v="Rat"/>
    <s v="F 344/N"/>
    <s v="F"/>
    <n v="0.25"/>
    <n v="0.75"/>
    <s v="No adequate fits"/>
    <m/>
    <s v="mg/m3"/>
    <s v="N"/>
    <s v="N"/>
    <m/>
    <m/>
    <m/>
    <s v="NA"/>
    <n v="250"/>
    <n v="75"/>
    <m/>
    <m/>
    <m/>
    <s v="D"/>
    <s v=""/>
    <m/>
    <m/>
    <x v="0"/>
    <m/>
    <m/>
    <m/>
  </r>
  <r>
    <n v="311"/>
    <x v="1"/>
    <s v="NTP_infl_noael_loael"/>
    <s v="7440-47-3"/>
    <m/>
    <x v="19"/>
    <m/>
    <s v="Chromium"/>
    <s v="Chromium"/>
    <s v="Micro"/>
    <s v="2 year"/>
    <s v="2 years"/>
    <s v="Lung"/>
    <x v="11"/>
    <s v="Rat"/>
    <s v="Sprague Dawley"/>
    <s v="M"/>
    <m/>
    <n v="20"/>
    <s v="No adequate fits"/>
    <m/>
    <s v="mg/m3"/>
    <s v="N"/>
    <s v="N"/>
    <m/>
    <m/>
    <m/>
    <s v="NA"/>
    <s v="NA"/>
    <n v="2000"/>
    <m/>
    <m/>
    <m/>
    <s v="C"/>
    <s v=""/>
    <m/>
    <m/>
    <x v="0"/>
    <m/>
    <m/>
    <m/>
  </r>
  <r>
    <n v="312"/>
    <x v="1"/>
    <s v="NTP_infl_noael_loael"/>
    <s v="7440-47-3"/>
    <m/>
    <x v="19"/>
    <m/>
    <s v="Chromium"/>
    <s v="Chromium"/>
    <s v="Micro"/>
    <s v="2 year"/>
    <s v="2 years"/>
    <s v="Lung"/>
    <x v="11"/>
    <s v="Hamster"/>
    <s v="Syrian Golden"/>
    <s v="M"/>
    <m/>
    <n v="20"/>
    <s v="No adequate fits"/>
    <m/>
    <s v="mg/m3"/>
    <s v="N"/>
    <s v="N"/>
    <m/>
    <m/>
    <m/>
    <s v="NA"/>
    <s v="NA"/>
    <n v="2000"/>
    <m/>
    <m/>
    <m/>
    <s v="C"/>
    <s v=""/>
    <m/>
    <m/>
    <x v="0"/>
    <m/>
    <m/>
    <m/>
  </r>
  <r>
    <n v="313"/>
    <x v="0"/>
    <s v="NTP_lungneo_noael_loael"/>
    <s v="22398-80-7"/>
    <m/>
    <x v="19"/>
    <m/>
    <s v="Indium"/>
    <s v="Indium phosphide"/>
    <s v="Micro"/>
    <s v="2 year"/>
    <s v="2 years"/>
    <s v="Lung"/>
    <x v="12"/>
    <s v="Rat"/>
    <s v="F 344/N"/>
    <s v="M"/>
    <m/>
    <n v="0.03"/>
    <n v="1.2120799999999999E-2"/>
    <n v="7.5795000000000003E-3"/>
    <s v="mg/m3"/>
    <s v="N"/>
    <s v="N"/>
    <m/>
    <m/>
    <m/>
    <n v="3.7897500000000002"/>
    <s v="NA"/>
    <n v="3"/>
    <m/>
    <m/>
    <m/>
    <s v="E"/>
    <s v=""/>
    <m/>
    <m/>
    <x v="3"/>
    <m/>
    <m/>
    <m/>
  </r>
  <r>
    <n v="314"/>
    <x v="0"/>
    <s v="NTP_lungneo_noael_loael"/>
    <s v="7440-48-4"/>
    <m/>
    <x v="19"/>
    <m/>
    <s v="Cobalt"/>
    <s v="Cobalt"/>
    <s v="Micro"/>
    <s v="2 year"/>
    <s v="2 years"/>
    <s v="Lung"/>
    <x v="12"/>
    <s v="Mouse"/>
    <s v="B6C3F1"/>
    <s v="M"/>
    <m/>
    <n v="1.25"/>
    <n v="8.5497100000000006E-2"/>
    <n v="4.7623499999999999E-2"/>
    <s v="mg/m3"/>
    <s v="N"/>
    <s v="N"/>
    <m/>
    <m/>
    <m/>
    <n v="23.81175"/>
    <s v="NA"/>
    <n v="125"/>
    <m/>
    <m/>
    <m/>
    <s v="D"/>
    <s v=""/>
    <m/>
    <m/>
    <x v="3"/>
    <m/>
    <m/>
    <m/>
  </r>
  <r>
    <n v="315"/>
    <x v="0"/>
    <s v="NTP_lungneo_noael_loael"/>
    <s v="1314-62-1"/>
    <m/>
    <x v="19"/>
    <m/>
    <s v="Vanadium"/>
    <s v="Vanadium pentoxide"/>
    <s v="Micro"/>
    <s v="2 year"/>
    <s v="2 years"/>
    <s v="Lung"/>
    <x v="12"/>
    <s v="Mouse"/>
    <s v="B6C3F1"/>
    <s v="M"/>
    <m/>
    <n v="1"/>
    <n v="0.158111"/>
    <n v="7.8961299999999998E-2"/>
    <s v="mg/m3"/>
    <s v="N"/>
    <s v="N"/>
    <m/>
    <m/>
    <m/>
    <n v="39.480649999999997"/>
    <s v="NA"/>
    <n v="100"/>
    <m/>
    <m/>
    <m/>
    <s v="D"/>
    <s v=""/>
    <m/>
    <m/>
    <x v="3"/>
    <m/>
    <m/>
    <m/>
  </r>
  <r>
    <n v="316"/>
    <x v="0"/>
    <s v="NTP_lungneo_noael_loael"/>
    <s v="1303-00-0"/>
    <m/>
    <x v="19"/>
    <m/>
    <s v="Gallium"/>
    <s v="Gallium arsenide"/>
    <s v="Micro"/>
    <s v="2 year"/>
    <s v="2 years"/>
    <s v="Lung"/>
    <x v="12"/>
    <s v="Rat"/>
    <s v="F 344/N"/>
    <s v="F"/>
    <n v="0.1"/>
    <n v="1"/>
    <n v="0.34188000000000002"/>
    <n v="0.212394"/>
    <s v="mg/m3"/>
    <s v="N"/>
    <s v="N"/>
    <m/>
    <m/>
    <m/>
    <n v="106.197"/>
    <n v="100"/>
    <n v="100"/>
    <m/>
    <m/>
    <m/>
    <s v="D"/>
    <s v=""/>
    <m/>
    <m/>
    <x v="3"/>
    <m/>
    <m/>
    <m/>
  </r>
  <r>
    <n v="317"/>
    <x v="0"/>
    <s v="NTP_lungneo_noael_loael"/>
    <s v="7440-48-4"/>
    <m/>
    <x v="19"/>
    <m/>
    <s v="Cobalt"/>
    <s v="Cobalt"/>
    <s v="Micro"/>
    <s v="2 year"/>
    <s v="2 years"/>
    <s v="Lung"/>
    <x v="12"/>
    <s v="Rat"/>
    <s v="F344/N Tac"/>
    <s v="M"/>
    <m/>
    <n v="1.25"/>
    <n v="0.36754799999999999"/>
    <n v="0.29896600000000001"/>
    <s v="mg/m3"/>
    <s v="N"/>
    <s v="N"/>
    <m/>
    <m/>
    <m/>
    <n v="149.43799999999999"/>
    <s v="NA"/>
    <n v="125"/>
    <m/>
    <m/>
    <m/>
    <s v="D"/>
    <s v=""/>
    <m/>
    <m/>
    <x v="3"/>
    <m/>
    <m/>
    <m/>
  </r>
  <r>
    <n v="318"/>
    <x v="1"/>
    <s v="NTP_lungneo_noael_loael"/>
    <s v="7440-48-4"/>
    <m/>
    <x v="19"/>
    <m/>
    <s v="Cobalt"/>
    <s v="Cobalt"/>
    <s v="Micro"/>
    <s v="3 month"/>
    <s v="3 months"/>
    <s v="Lung"/>
    <x v="12"/>
    <s v="Mouse"/>
    <s v="B6C3F1"/>
    <s v="F"/>
    <m/>
    <n v="1.25"/>
    <n v="0.38692799999999999"/>
    <n v="0.29887599999999998"/>
    <s v="mg/m3"/>
    <s v="N"/>
    <s v="N"/>
    <m/>
    <m/>
    <m/>
    <n v="149.483"/>
    <s v="NA"/>
    <n v="125"/>
    <m/>
    <m/>
    <m/>
    <s v="D"/>
    <s v=""/>
    <m/>
    <s v="Excluded because duration is &lt;2yr and endpoint is neoplasia"/>
    <x v="3"/>
    <m/>
    <m/>
    <m/>
  </r>
  <r>
    <n v="319"/>
    <x v="0"/>
    <s v="NTP_lungneo_noael_loael"/>
    <s v="7440-48-4"/>
    <m/>
    <x v="19"/>
    <m/>
    <s v="Cobalt"/>
    <s v="Cobalt"/>
    <s v="Micro"/>
    <s v="2 year"/>
    <s v="2 years"/>
    <s v="Lung"/>
    <x v="12"/>
    <s v="Rat"/>
    <s v="F344/N Tac"/>
    <s v="F"/>
    <m/>
    <n v="1.25"/>
    <n v="0.41844399999999998"/>
    <n v="0.33453500000000003"/>
    <s v="mg/m3"/>
    <s v="N"/>
    <s v="N"/>
    <m/>
    <m/>
    <m/>
    <n v="155.45000000000002"/>
    <s v="NA"/>
    <n v="125"/>
    <m/>
    <m/>
    <m/>
    <s v="D"/>
    <s v=""/>
    <m/>
    <m/>
    <x v="3"/>
    <m/>
    <m/>
    <m/>
  </r>
  <r>
    <n v="320"/>
    <x v="0"/>
    <s v="NTP_lungneo_noael_loael"/>
    <s v="10026-24-1"/>
    <m/>
    <x v="19"/>
    <m/>
    <s v="Cobalt"/>
    <s v="Cobalt sulfate heptahydrate"/>
    <s v="Micro"/>
    <s v="2 year"/>
    <s v="2 years"/>
    <s v="Lung"/>
    <x v="12"/>
    <s v="Mouse"/>
    <s v="B6C3F1"/>
    <s v="M"/>
    <n v="1"/>
    <n v="3"/>
    <n v="0.57379000000000002"/>
    <n v="0.31090000000000001"/>
    <s v="mg/m3"/>
    <s v="N"/>
    <s v="N"/>
    <m/>
    <m/>
    <m/>
    <n v="167.26750000000001"/>
    <n v="1000"/>
    <n v="300"/>
    <m/>
    <m/>
    <m/>
    <s v="D"/>
    <s v=""/>
    <m/>
    <m/>
    <x v="3"/>
    <m/>
    <m/>
    <m/>
  </r>
  <r>
    <n v="321"/>
    <x v="0"/>
    <s v="NTP_lungneo_noael_loael"/>
    <s v="10026-24-1"/>
    <m/>
    <x v="19"/>
    <m/>
    <s v="Cobalt"/>
    <s v="Cobalt sulfate heptahydrate"/>
    <s v="Micro"/>
    <s v="2 year"/>
    <s v="2 years"/>
    <s v="Lung"/>
    <x v="12"/>
    <s v="Mouse"/>
    <s v="B6C3F1"/>
    <s v="F"/>
    <n v="0.3"/>
    <n v="1"/>
    <n v="0.753525"/>
    <n v="0.43531399999999998"/>
    <s v="mg/m3"/>
    <s v="N"/>
    <s v="N"/>
    <m/>
    <m/>
    <m/>
    <n v="173.83100000000002"/>
    <n v="300"/>
    <n v="100"/>
    <m/>
    <m/>
    <m/>
    <s v="D"/>
    <s v=""/>
    <m/>
    <m/>
    <x v="3"/>
    <m/>
    <m/>
    <m/>
  </r>
  <r>
    <n v="322"/>
    <x v="0"/>
    <s v="NTP_lungneo_noael_loael"/>
    <s v="12035-72-2"/>
    <m/>
    <x v="19"/>
    <m/>
    <s v="Nickel"/>
    <s v="Nickel subsulfide"/>
    <s v="Micro"/>
    <s v="2 year"/>
    <s v="2 years"/>
    <s v="Lung"/>
    <x v="12"/>
    <s v="Rat"/>
    <s v="F 344/N"/>
    <s v="F"/>
    <n v="0.15"/>
    <n v="1"/>
    <n v="0.77912400000000004"/>
    <n v="0.34766200000000003"/>
    <s v="mg/m3"/>
    <s v="N"/>
    <s v="N"/>
    <m/>
    <m/>
    <m/>
    <n v="217.65699999999998"/>
    <n v="150"/>
    <n v="100"/>
    <m/>
    <m/>
    <m/>
    <s v="D"/>
    <s v=""/>
    <m/>
    <m/>
    <x v="3"/>
    <m/>
    <m/>
    <m/>
  </r>
  <r>
    <n v="323"/>
    <x v="0"/>
    <s v="NTP_lungneo_noael_loael"/>
    <s v="10026-24-1"/>
    <m/>
    <x v="19"/>
    <m/>
    <s v="Cobalt"/>
    <s v="Cobalt sulfate heptahydrate"/>
    <s v="Micro"/>
    <s v="2 year"/>
    <s v="2 years"/>
    <s v="Lung"/>
    <x v="12"/>
    <s v="Rat"/>
    <s v="F 344/N"/>
    <s v="M"/>
    <n v="1"/>
    <n v="3"/>
    <n v="2.65909"/>
    <n v="1.2152799999999999"/>
    <s v="mg/m3"/>
    <s v="N"/>
    <s v="N"/>
    <m/>
    <m/>
    <m/>
    <n v="607.64"/>
    <n v="1000"/>
    <n v="300"/>
    <m/>
    <m/>
    <m/>
    <s v="D"/>
    <s v=""/>
    <m/>
    <m/>
    <x v="3"/>
    <m/>
    <m/>
    <m/>
  </r>
  <r>
    <n v="324"/>
    <x v="0"/>
    <s v="NTP_lungneo_noael_loael"/>
    <s v="1313-99-1"/>
    <m/>
    <x v="19"/>
    <s v="Y"/>
    <s v="Nickel"/>
    <s v="Nickel (II) oxide"/>
    <s v="Micro"/>
    <s v="2 year"/>
    <s v="2 years"/>
    <s v="Lung"/>
    <x v="12"/>
    <s v="Rat"/>
    <s v="F 344/N"/>
    <s v="M"/>
    <n v="2.5"/>
    <m/>
    <n v="2.9112200000000001"/>
    <n v="1.4950600000000001"/>
    <s v="mg/m3"/>
    <s v="N"/>
    <s v="N"/>
    <m/>
    <m/>
    <m/>
    <n v="747.53"/>
    <n v="2500"/>
    <s v="NA"/>
    <m/>
    <m/>
    <m/>
    <s v="D"/>
    <s v=""/>
    <m/>
    <m/>
    <x v="3"/>
    <m/>
    <m/>
    <m/>
  </r>
  <r>
    <n v="325"/>
    <x v="1"/>
    <s v="NTP_lungneo_noael_loael"/>
    <s v="Nik95"/>
    <s v="https://doi.org/10.1006/faat.1995.1042"/>
    <x v="19"/>
    <s v="Y"/>
    <s v="Carbon black"/>
    <s v="CB_Elft12"/>
    <s v="Micro"/>
    <s v="2 year"/>
    <s v="2 years"/>
    <s v="Lung"/>
    <x v="12"/>
    <s v="Rat"/>
    <s v="F 344/N"/>
    <s v="F"/>
    <m/>
    <n v="2.5"/>
    <n v="3.2453500000000002"/>
    <n v="2.7275299999999998"/>
    <s v="mg/m3"/>
    <s v="N"/>
    <s v="N"/>
    <m/>
    <m/>
    <m/>
    <n v="1363.7649999999999"/>
    <s v="NA"/>
    <n v="250"/>
    <m/>
    <m/>
    <m/>
    <s v="D"/>
    <s v=""/>
    <m/>
    <m/>
    <x v="3"/>
    <m/>
    <m/>
    <m/>
  </r>
  <r>
    <n v="326"/>
    <x v="0"/>
    <s v="NTP_lungneo_noael_loael"/>
    <s v="14807-96-6"/>
    <m/>
    <x v="19"/>
    <m/>
    <s v="Talc"/>
    <s v="Talc"/>
    <s v="Micro"/>
    <s v="2 year"/>
    <s v="2 years"/>
    <s v="Lung"/>
    <x v="12"/>
    <s v="Rat"/>
    <s v="F 344/N"/>
    <s v="F"/>
    <n v="6"/>
    <n v="18"/>
    <n v="15.158300000000001"/>
    <n v="10.478400000000001"/>
    <s v="mg/m3"/>
    <s v="N"/>
    <s v="N"/>
    <m/>
    <m/>
    <m/>
    <n v="4637.97"/>
    <n v="6000"/>
    <n v="1800"/>
    <m/>
    <m/>
    <m/>
    <s v="D"/>
    <s v=""/>
    <m/>
    <m/>
    <x v="3"/>
    <m/>
    <m/>
    <m/>
  </r>
  <r>
    <n v="327"/>
    <x v="0"/>
    <s v="NTP_lungneo_noael_loael"/>
    <s v="1309-64-4"/>
    <m/>
    <x v="19"/>
    <m/>
    <s v="Antimony"/>
    <s v="Antimony trioxide"/>
    <s v="Micro"/>
    <s v="2 year"/>
    <s v="2 years"/>
    <s v="Lung"/>
    <x v="12"/>
    <s v="Rat"/>
    <s v="Wistar Han"/>
    <s v="F"/>
    <n v="3"/>
    <n v="10"/>
    <n v="15.2881"/>
    <n v="9.2759400000000003"/>
    <s v="mg/m3"/>
    <s v="N"/>
    <s v="N"/>
    <m/>
    <m/>
    <m/>
    <n v="5239.2000000000007"/>
    <n v="3000"/>
    <n v="1000"/>
    <m/>
    <m/>
    <m/>
    <s v="D"/>
    <s v=""/>
    <m/>
    <m/>
    <x v="3"/>
    <m/>
    <m/>
    <m/>
  </r>
  <r>
    <n v="328"/>
    <x v="0"/>
    <s v="NTP_lungneo_noael_loael"/>
    <s v="1309-64-4"/>
    <m/>
    <x v="19"/>
    <m/>
    <s v="Antimony"/>
    <s v="Antimony trioxide"/>
    <s v="Micro"/>
    <s v="2 year"/>
    <s v="2 years"/>
    <s v="Lung"/>
    <x v="12"/>
    <s v="Rat"/>
    <s v="Wistar Han"/>
    <s v="M"/>
    <n v="30"/>
    <m/>
    <n v="25.9025"/>
    <n v="11.146000000000001"/>
    <s v="mg/m3"/>
    <s v="N"/>
    <s v="N"/>
    <m/>
    <m/>
    <m/>
    <n v="5573"/>
    <n v="30000"/>
    <s v="NA"/>
    <m/>
    <m/>
    <m/>
    <s v="D"/>
    <s v=""/>
    <m/>
    <m/>
    <x v="3"/>
    <m/>
    <m/>
    <m/>
  </r>
  <r>
    <n v="329"/>
    <x v="0"/>
    <s v="NTP_lungneo_noael_loael"/>
    <s v="1313-27-5"/>
    <m/>
    <x v="19"/>
    <m/>
    <s v="Molybdenum"/>
    <s v="Molybdenum trioxide"/>
    <s v="Micro"/>
    <s v="2 year"/>
    <s v="2 years"/>
    <s v="Lung"/>
    <x v="12"/>
    <s v="Mouse"/>
    <s v="B6C3F1"/>
    <s v="F"/>
    <n v="30"/>
    <n v="100"/>
    <n v="37.483499999999999"/>
    <n v="22.706399999999999"/>
    <s v="mg/m3"/>
    <s v="N"/>
    <s v="N"/>
    <m/>
    <m/>
    <m/>
    <n v="11353.199999999999"/>
    <n v="30000"/>
    <n v="10000"/>
    <m/>
    <m/>
    <m/>
    <s v="D"/>
    <s v=""/>
    <m/>
    <m/>
    <x v="3"/>
    <m/>
    <m/>
    <m/>
  </r>
  <r>
    <n v="330"/>
    <x v="0"/>
    <s v="NTP_lungneo_noael_loael"/>
    <s v="Lee85"/>
    <m/>
    <x v="19"/>
    <m/>
    <s v="Titanium dioxide"/>
    <s v="TiO2"/>
    <s v="Micro"/>
    <s v="2 year"/>
    <s v="2 years"/>
    <s v="Lung"/>
    <x v="12"/>
    <s v="Rat"/>
    <s v="SD"/>
    <s v="F"/>
    <m/>
    <n v="10"/>
    <n v="199.333"/>
    <n v="153.74100000000001"/>
    <s v="mg/m3"/>
    <s v="N"/>
    <s v="N"/>
    <m/>
    <m/>
    <m/>
    <n v="76870.5"/>
    <s v="NA"/>
    <n v="1000"/>
    <m/>
    <m/>
    <m/>
    <s v="C"/>
    <s v=""/>
    <m/>
    <m/>
    <x v="3"/>
    <m/>
    <m/>
    <m/>
  </r>
  <r>
    <n v="331"/>
    <x v="0"/>
    <s v="NTP_lungneo_noael_loael"/>
    <s v="Lee85"/>
    <m/>
    <x v="19"/>
    <m/>
    <s v="Titanium dioxide"/>
    <s v="TiO2"/>
    <s v="Micro"/>
    <s v="2 year"/>
    <s v="2 years"/>
    <s v="Lung"/>
    <x v="12"/>
    <s v="Rat"/>
    <s v="SD"/>
    <s v="M"/>
    <n v="50"/>
    <n v="250"/>
    <n v="225.72499999999999"/>
    <n v="159.39400000000001"/>
    <s v="mg/m3"/>
    <s v="N"/>
    <s v="N"/>
    <m/>
    <m/>
    <m/>
    <n v="79697"/>
    <n v="50000"/>
    <n v="25000"/>
    <m/>
    <m/>
    <m/>
    <s v="C"/>
    <s v=""/>
    <m/>
    <m/>
    <x v="3"/>
    <m/>
    <m/>
    <m/>
  </r>
  <r>
    <n v="332"/>
    <x v="1"/>
    <s v="NTP_lungneo_noael_loael"/>
    <s v="10026-24-1"/>
    <m/>
    <x v="19"/>
    <m/>
    <s v="Cobalt sulfate heptahydrate"/>
    <s v="Cobalt sulfate heptahydrate"/>
    <s v="Micro"/>
    <s v="2 year"/>
    <s v="2 years"/>
    <s v="Lung"/>
    <x v="12"/>
    <s v="Rat"/>
    <s v="F 344/N"/>
    <s v="F"/>
    <n v="0.3"/>
    <n v="1"/>
    <s v="NA"/>
    <s v="NA"/>
    <s v="mg/m3"/>
    <s v="N"/>
    <s v="N"/>
    <m/>
    <m/>
    <m/>
    <s v="NA"/>
    <n v="300"/>
    <n v="100"/>
    <m/>
    <m/>
    <m/>
    <s v="D"/>
    <s v=""/>
    <m/>
    <s v="Excluded because a BMDL is required for an OEB"/>
    <x v="3"/>
    <m/>
    <m/>
    <m/>
  </r>
  <r>
    <n v="333"/>
    <x v="1"/>
    <s v="NTP_lungneo_noael_loael"/>
    <s v="12035-72-2"/>
    <m/>
    <x v="19"/>
    <m/>
    <s v="Nickel subsulfide"/>
    <s v="Nickel subsulfide"/>
    <s v="Micro"/>
    <s v="2 year"/>
    <s v="2 years"/>
    <s v="Lung"/>
    <x v="12"/>
    <s v="Rat"/>
    <s v="F 344/N"/>
    <s v="M"/>
    <m/>
    <n v="0.15"/>
    <s v="NA"/>
    <s v="NA"/>
    <s v="mg/m3"/>
    <s v="N"/>
    <s v="N"/>
    <m/>
    <m/>
    <m/>
    <s v="NA"/>
    <s v="NA"/>
    <n v="15"/>
    <m/>
    <m/>
    <m/>
    <s v="E"/>
    <s v=""/>
    <m/>
    <s v="Excluded because a BMDL is required for an OEB"/>
    <x v="3"/>
    <m/>
    <m/>
    <m/>
  </r>
  <r>
    <n v="334"/>
    <x v="1"/>
    <s v="NTP_lungneo_noael_loael"/>
    <s v="1309-64-4"/>
    <m/>
    <x v="19"/>
    <m/>
    <s v="Antimony trioxide"/>
    <s v="Antimony trioxide"/>
    <s v="Micro"/>
    <s v="2 year"/>
    <s v="2 years"/>
    <s v="Lung"/>
    <x v="12"/>
    <s v="Mouse"/>
    <s v="B6C3F1"/>
    <s v="M"/>
    <m/>
    <n v="3"/>
    <s v="NA"/>
    <s v="NA"/>
    <s v="mg/m3"/>
    <s v="N"/>
    <s v="N"/>
    <m/>
    <m/>
    <m/>
    <s v="NA"/>
    <s v="NA"/>
    <n v="300"/>
    <m/>
    <m/>
    <m/>
    <s v="D"/>
    <s v=""/>
    <m/>
    <s v="Excluded because a BMDL is required for an OEB"/>
    <x v="3"/>
    <m/>
    <m/>
    <m/>
  </r>
  <r>
    <n v="335"/>
    <x v="1"/>
    <s v="NTP_lungneo_noael_loael"/>
    <s v="1313-99-1"/>
    <m/>
    <x v="19"/>
    <s v="Y"/>
    <s v="Nickel (II) oxide"/>
    <s v="Nickel (II) oxide"/>
    <s v="Micro"/>
    <s v="2 year"/>
    <s v="2 years"/>
    <s v="Lung"/>
    <x v="12"/>
    <s v="Rat"/>
    <s v="F 344/N"/>
    <s v="F"/>
    <n v="2.5"/>
    <m/>
    <s v="NA"/>
    <s v="NA"/>
    <s v="mg/m3"/>
    <s v="N"/>
    <s v="N"/>
    <m/>
    <m/>
    <m/>
    <s v="NA"/>
    <n v="2500"/>
    <s v="NA"/>
    <m/>
    <m/>
    <m/>
    <s v="C"/>
    <s v=""/>
    <m/>
    <s v="Excluded because a BMDL is required for an OEB"/>
    <x v="3"/>
    <m/>
    <m/>
    <m/>
  </r>
  <r>
    <n v="336"/>
    <x v="1"/>
    <s v="NTP_lungneo_noael_loael"/>
    <s v="1314-62-1"/>
    <m/>
    <x v="19"/>
    <m/>
    <s v="Vanadium"/>
    <s v="Vanadium pentoxide"/>
    <s v="Micro"/>
    <s v="2 year"/>
    <s v="2 years"/>
    <s v="Lung"/>
    <x v="12"/>
    <s v="Mouse"/>
    <s v="B6C3F1"/>
    <s v="F"/>
    <m/>
    <n v="1"/>
    <s v="NA"/>
    <s v="NA"/>
    <s v="mg/m3"/>
    <s v="N"/>
    <s v="N"/>
    <m/>
    <m/>
    <m/>
    <s v="NA"/>
    <s v="NA"/>
    <n v="100"/>
    <m/>
    <m/>
    <m/>
    <s v="D"/>
    <s v=""/>
    <m/>
    <s v="Excluded because a BMDL is required for an OEB"/>
    <x v="3"/>
    <m/>
    <m/>
    <m/>
  </r>
  <r>
    <n v="337"/>
    <x v="1"/>
    <s v="NTP_lungneo_noael_loael"/>
    <s v="22398-80-7"/>
    <m/>
    <x v="19"/>
    <m/>
    <s v="Indium"/>
    <s v="Indium phosphide"/>
    <s v="Micro"/>
    <s v="2 year"/>
    <s v="2 years"/>
    <s v="Lung"/>
    <x v="12"/>
    <s v="Rat"/>
    <s v="F 344/N"/>
    <s v="F"/>
    <m/>
    <n v="0.03"/>
    <s v="NA"/>
    <s v="NA"/>
    <s v="mg/m3"/>
    <s v="N"/>
    <s v="N"/>
    <m/>
    <m/>
    <m/>
    <s v="NA"/>
    <s v="NA"/>
    <n v="3"/>
    <m/>
    <m/>
    <m/>
    <s v="E"/>
    <s v=""/>
    <m/>
    <s v="Excluded because a BMDL is required for an OEB"/>
    <x v="3"/>
    <m/>
    <m/>
    <m/>
  </r>
  <r>
    <n v="338"/>
    <x v="1"/>
    <s v="NTP_lungneo_noael_loael"/>
    <s v="Hein95"/>
    <m/>
    <x v="19"/>
    <m/>
    <s v="Titanium dioxide"/>
    <s v="TiO2_P25"/>
    <s v="Micro"/>
    <s v="2 year"/>
    <s v="2 years"/>
    <s v="Lung"/>
    <x v="12"/>
    <s v="Rat"/>
    <s v="Wistar"/>
    <s v="F"/>
    <m/>
    <n v="9.3000000000000007"/>
    <s v="NA"/>
    <s v="NA"/>
    <s v="mg/m3"/>
    <s v="N"/>
    <s v="N"/>
    <m/>
    <m/>
    <m/>
    <s v="NA"/>
    <s v="NA"/>
    <n v="930"/>
    <m/>
    <m/>
    <m/>
    <s v="C"/>
    <s v=""/>
    <m/>
    <s v="Excluded because a BMDL is required for an OEB"/>
    <x v="3"/>
    <m/>
    <m/>
    <m/>
  </r>
  <r>
    <n v="339"/>
    <x v="1"/>
    <s v="NTP_lungneo_noael_loael"/>
    <s v="Hein95"/>
    <m/>
    <x v="19"/>
    <m/>
    <s v="Carbon black"/>
    <s v="CB_P90"/>
    <s v="Micro"/>
    <s v="2 year"/>
    <s v="2 years"/>
    <s v="Lung"/>
    <x v="12"/>
    <s v="Rat"/>
    <s v="Wistar"/>
    <s v="F"/>
    <m/>
    <n v="11.4"/>
    <s v="NA"/>
    <s v="NA"/>
    <s v="mg/m3"/>
    <s v="N"/>
    <s v="N"/>
    <m/>
    <m/>
    <m/>
    <s v="NA"/>
    <s v="NA"/>
    <n v="1140.0000000000002"/>
    <m/>
    <m/>
    <m/>
    <s v="C"/>
    <s v=""/>
    <m/>
    <s v="Excluded because a BMDL is required for an OEB"/>
    <x v="3"/>
    <m/>
    <m/>
    <m/>
  </r>
  <r>
    <n v="340"/>
    <x v="1"/>
    <s v="NTP_lungneo_noael_loael"/>
    <s v="22398-80-7"/>
    <m/>
    <x v="19"/>
    <m/>
    <s v="Indium"/>
    <s v="Indium phosphide"/>
    <s v="Micro"/>
    <s v="3 month"/>
    <s v="3 months"/>
    <s v="Lung"/>
    <x v="12"/>
    <s v="Mouse"/>
    <s v="B6C3F1"/>
    <s v="F"/>
    <m/>
    <n v="0.03"/>
    <s v="NA"/>
    <s v="NA"/>
    <s v="mg/m3"/>
    <s v="N"/>
    <s v="N"/>
    <m/>
    <m/>
    <m/>
    <s v="NA"/>
    <s v="NA"/>
    <n v="3"/>
    <m/>
    <m/>
    <m/>
    <s v="E"/>
    <s v=""/>
    <m/>
    <s v="Excluded because duration is &lt;2yr and endpoint is neoplasia"/>
    <x v="3"/>
    <m/>
    <m/>
    <m/>
  </r>
  <r>
    <n v="341"/>
    <x v="1"/>
    <s v="NTP_lungneo_noael_loael"/>
    <s v="1309-64-4"/>
    <m/>
    <x v="19"/>
    <m/>
    <s v="Antimony trioxide"/>
    <s v="Antimony trioxide"/>
    <s v="Micro"/>
    <s v="2 week"/>
    <s v="2 weeks"/>
    <s v="Lung"/>
    <x v="12"/>
    <s v="Mouse"/>
    <s v="B6C3F1"/>
    <s v="F"/>
    <n v="60"/>
    <m/>
    <m/>
    <m/>
    <s v="mg/m3"/>
    <s v="Y"/>
    <s v="Y"/>
    <m/>
    <m/>
    <m/>
    <s v="NA"/>
    <n v="20000"/>
    <s v="NA"/>
    <m/>
    <m/>
    <m/>
    <m/>
    <s v="Y"/>
    <m/>
    <s v="Excluded because duration is &lt;2yr and endpoint is neoplasia"/>
    <x v="3"/>
    <m/>
    <m/>
    <m/>
  </r>
  <r>
    <n v="342"/>
    <x v="1"/>
    <s v="NTP_lungneo_noael_loael"/>
    <s v="1309-64-4"/>
    <m/>
    <x v="19"/>
    <m/>
    <s v="Antimony trioxide"/>
    <s v="Antimony trioxide"/>
    <s v="Micro"/>
    <s v="2 week"/>
    <s v="2 weeks"/>
    <s v="Lung"/>
    <x v="12"/>
    <s v="Mouse"/>
    <s v="B6C3F1"/>
    <s v="M"/>
    <n v="60"/>
    <m/>
    <m/>
    <m/>
    <s v="mg/m3"/>
    <s v="Y"/>
    <s v="Y"/>
    <m/>
    <m/>
    <m/>
    <s v="NA"/>
    <n v="20000"/>
    <s v="NA"/>
    <m/>
    <m/>
    <m/>
    <m/>
    <s v="Y"/>
    <m/>
    <s v="Excluded because duration is &lt;2yr and endpoint is neoplasia"/>
    <x v="3"/>
    <m/>
    <m/>
    <m/>
  </r>
  <r>
    <n v="343"/>
    <x v="1"/>
    <s v="NTP_lungneo_noael_loael"/>
    <s v="1309-64-4"/>
    <m/>
    <x v="19"/>
    <m/>
    <s v="Antimony trioxide"/>
    <s v="Antimony trioxide"/>
    <s v="Micro"/>
    <s v="2 week"/>
    <s v="2 weeks"/>
    <s v="Lung"/>
    <x v="12"/>
    <s v="Rat"/>
    <s v="Wistar Han"/>
    <s v="F"/>
    <n v="60"/>
    <m/>
    <m/>
    <m/>
    <s v="mg/m3"/>
    <s v="Y"/>
    <s v="Y"/>
    <m/>
    <m/>
    <m/>
    <s v="NA"/>
    <n v="20000"/>
    <s v="NA"/>
    <m/>
    <m/>
    <m/>
    <m/>
    <s v="Y"/>
    <m/>
    <s v="Excluded because duration is &lt;2yr and endpoint is neoplasia"/>
    <x v="3"/>
    <m/>
    <m/>
    <m/>
  </r>
  <r>
    <n v="344"/>
    <x v="1"/>
    <s v="NTP_lungneo_noael_loael"/>
    <s v="1309-64-4"/>
    <m/>
    <x v="19"/>
    <m/>
    <s v="Antimony trioxide"/>
    <s v="Antimony trioxide"/>
    <s v="Micro"/>
    <s v="2 week"/>
    <s v="2 weeks"/>
    <s v="Lung"/>
    <x v="12"/>
    <s v="Rat"/>
    <s v="Wistar Han"/>
    <s v="M"/>
    <n v="60"/>
    <m/>
    <m/>
    <m/>
    <s v="mg/m3"/>
    <s v="Y"/>
    <s v="Y"/>
    <m/>
    <m/>
    <m/>
    <s v="NA"/>
    <n v="20000"/>
    <s v="NA"/>
    <m/>
    <m/>
    <m/>
    <m/>
    <s v="Y"/>
    <m/>
    <s v="Excluded because duration is &lt;2yr and endpoint is neoplasia"/>
    <x v="3"/>
    <m/>
    <m/>
    <m/>
  </r>
  <r>
    <n v="345"/>
    <x v="1"/>
    <s v="NTP_lungneo_noael_loael"/>
    <s v="7440-48-4"/>
    <m/>
    <x v="19"/>
    <m/>
    <s v="Cobalt"/>
    <s v="Cobalt"/>
    <s v="Micro"/>
    <s v="2 week"/>
    <s v="2 weeks"/>
    <s v="Lung"/>
    <x v="12"/>
    <s v="Mouse"/>
    <s v="B6C3F1"/>
    <s v="M"/>
    <n v="40"/>
    <m/>
    <m/>
    <m/>
    <s v="mg/m3"/>
    <s v="Y"/>
    <s v="Y"/>
    <m/>
    <m/>
    <m/>
    <s v="NA"/>
    <n v="13333.333333333334"/>
    <s v="NA"/>
    <m/>
    <m/>
    <m/>
    <m/>
    <s v="Y"/>
    <m/>
    <s v="Excluded because duration is &lt;2yr and endpoint is neoplasia"/>
    <x v="3"/>
    <m/>
    <m/>
    <m/>
  </r>
  <r>
    <n v="346"/>
    <x v="1"/>
    <s v="NTP_lungneo_noael_loael"/>
    <s v="7440-48-4"/>
    <m/>
    <x v="19"/>
    <m/>
    <s v="Cobalt"/>
    <s v="Cobalt"/>
    <s v="Micro"/>
    <s v="2 week"/>
    <s v="2 weeks"/>
    <s v="Lung"/>
    <x v="12"/>
    <s v="Rat"/>
    <s v="F 344/N"/>
    <s v="F"/>
    <n v="40"/>
    <m/>
    <m/>
    <m/>
    <s v="mg/m3"/>
    <s v="Y"/>
    <s v="Y"/>
    <m/>
    <m/>
    <m/>
    <s v="NA"/>
    <n v="13333.333333333334"/>
    <s v="NA"/>
    <m/>
    <m/>
    <m/>
    <m/>
    <s v="Y"/>
    <m/>
    <s v="Excluded because duration is &lt;2yr and endpoint is neoplasia"/>
    <x v="3"/>
    <m/>
    <m/>
    <m/>
  </r>
  <r>
    <n v="347"/>
    <x v="1"/>
    <s v="NTP_lungneo_noael_loael"/>
    <s v="7440-48-4"/>
    <m/>
    <x v="19"/>
    <m/>
    <s v="Cobalt"/>
    <s v="Cobalt"/>
    <s v="Micro"/>
    <s v="2 week"/>
    <s v="2 weeks"/>
    <s v="Lung"/>
    <x v="12"/>
    <s v="Rat"/>
    <s v="F 344/N"/>
    <s v="M"/>
    <n v="40"/>
    <m/>
    <m/>
    <m/>
    <s v="mg/m3"/>
    <s v="Y"/>
    <s v="Y"/>
    <m/>
    <m/>
    <m/>
    <s v="NA"/>
    <n v="13333.333333333334"/>
    <s v="NA"/>
    <m/>
    <m/>
    <m/>
    <m/>
    <s v="Y"/>
    <m/>
    <s v="Excluded because duration is &lt;2yr and endpoint is neoplasia"/>
    <x v="3"/>
    <m/>
    <m/>
    <m/>
  </r>
  <r>
    <n v="348"/>
    <x v="1"/>
    <s v="NTP_lungneo_noael_loael"/>
    <s v="7440-48-4"/>
    <m/>
    <x v="19"/>
    <m/>
    <s v="Cobalt"/>
    <s v="Cobalt"/>
    <s v="Micro"/>
    <s v="2 week"/>
    <s v="2 weeks"/>
    <s v="Lung"/>
    <x v="12"/>
    <s v="Mouse"/>
    <s v="B6C3F1"/>
    <s v="F"/>
    <n v="10"/>
    <m/>
    <m/>
    <m/>
    <s v="mg/m3"/>
    <s v="Y"/>
    <s v="Y"/>
    <m/>
    <m/>
    <m/>
    <s v="NA"/>
    <n v="3333.3333333333335"/>
    <s v="NA"/>
    <m/>
    <m/>
    <m/>
    <m/>
    <s v="Y"/>
    <m/>
    <s v="Excluded because duration is &lt;2yr and endpoint is neoplasia"/>
    <x v="3"/>
    <m/>
    <m/>
    <m/>
  </r>
  <r>
    <n v="349"/>
    <x v="1"/>
    <s v="NTP_lungneo_noael_loael"/>
    <s v="BLASTINGSAND"/>
    <m/>
    <x v="19"/>
    <m/>
    <s v="ABA:BS"/>
    <s v="Abrasive Blasting Agents: Blasting Sand"/>
    <s v="Micro"/>
    <s v="2 week"/>
    <s v="2 weeks"/>
    <s v="Lung"/>
    <x v="12"/>
    <s v="Rat"/>
    <s v="HSD"/>
    <s v="M"/>
    <m/>
    <n v="15"/>
    <m/>
    <m/>
    <s v="mg/m3"/>
    <s v="Y"/>
    <s v="Y"/>
    <m/>
    <m/>
    <m/>
    <s v="NA"/>
    <s v="NA"/>
    <n v="500"/>
    <m/>
    <m/>
    <m/>
    <m/>
    <s v="Y"/>
    <m/>
    <s v="Excluded because duration is &lt;2yr and endpoint is neoplasia"/>
    <x v="3"/>
    <m/>
    <m/>
    <m/>
  </r>
  <r>
    <n v="350"/>
    <x v="1"/>
    <s v="NTP_lungneo_noael_loael"/>
    <s v="CRUSHEDGLASS"/>
    <m/>
    <x v="19"/>
    <m/>
    <s v="NA"/>
    <s v="NA"/>
    <s v="Micro"/>
    <s v="2 week"/>
    <s v="2 weeks"/>
    <s v="Lung"/>
    <x v="12"/>
    <s v="Rat"/>
    <s v="F344/N Tac"/>
    <s v="M"/>
    <m/>
    <n v="3"/>
    <m/>
    <m/>
    <s v="mg/m3"/>
    <s v="Y"/>
    <s v="Y"/>
    <m/>
    <m/>
    <m/>
    <s v="NA"/>
    <s v="NA"/>
    <n v="99.999999999999986"/>
    <m/>
    <m/>
    <m/>
    <m/>
    <s v="Y"/>
    <m/>
    <s v="Excluded because duration is &lt;2yr and endpoint is neoplasia"/>
    <x v="3"/>
    <m/>
    <m/>
    <m/>
  </r>
  <r>
    <n v="351"/>
    <x v="1"/>
    <s v="NTP_lungneo_noael_loael"/>
    <s v="GARNET"/>
    <m/>
    <x v="19"/>
    <m/>
    <s v="ABA:G"/>
    <s v="Abrasive blasting agents (garnet)"/>
    <s v="Micro"/>
    <s v="2 week"/>
    <s v="2 weeks"/>
    <s v="Lung"/>
    <x v="12"/>
    <s v="Rat"/>
    <s v="F 344/N"/>
    <s v="M"/>
    <m/>
    <n v="3"/>
    <m/>
    <m/>
    <s v="mg/m3"/>
    <s v="Y"/>
    <s v="Y"/>
    <m/>
    <m/>
    <m/>
    <s v="NA"/>
    <s v="NA"/>
    <n v="99.999999999999986"/>
    <m/>
    <m/>
    <m/>
    <m/>
    <s v="Y"/>
    <m/>
    <s v="Excluded because duration is &lt;2yr and endpoint is neoplasia"/>
    <x v="3"/>
    <m/>
    <m/>
    <m/>
  </r>
  <r>
    <n v="352"/>
    <x v="1"/>
    <s v="NTP_lungneo_noael_loael"/>
    <s v="HEMATITESPEC"/>
    <m/>
    <x v="19"/>
    <m/>
    <s v="ABA:SH"/>
    <s v="Abrasive Blasting Agents: Specular Hematite"/>
    <s v="Micro"/>
    <s v="2 week"/>
    <s v="2 weeks"/>
    <s v="Lung"/>
    <x v="12"/>
    <s v="Rat"/>
    <s v="Harlan Sprague Dawley"/>
    <s v="M"/>
    <m/>
    <n v="15"/>
    <m/>
    <m/>
    <s v="mg/m3"/>
    <s v="Y"/>
    <s v="Y"/>
    <m/>
    <m/>
    <m/>
    <s v="NA"/>
    <s v="NA"/>
    <n v="500"/>
    <m/>
    <m/>
    <m/>
    <m/>
    <s v="Y"/>
    <m/>
    <s v="Excluded because duration is &lt;2yr and endpoint is neoplasia"/>
    <x v="3"/>
    <m/>
    <m/>
    <m/>
  </r>
  <r>
    <n v="353"/>
    <x v="1"/>
    <s v="NTP_lungneo_noael_loael"/>
    <s v="10101-97-0"/>
    <m/>
    <x v="19"/>
    <m/>
    <s v="Nickel sulfate hexahydrate"/>
    <s v="Nickel sulfate hexahydrate"/>
    <s v="Micro"/>
    <s v="2 year"/>
    <s v="2 years"/>
    <s v="Lung"/>
    <x v="12"/>
    <s v="Mouse"/>
    <s v="B6C3F1"/>
    <s v="M"/>
    <n v="1"/>
    <m/>
    <m/>
    <m/>
    <s v="mg/m3"/>
    <s v="N"/>
    <s v="N"/>
    <m/>
    <m/>
    <m/>
    <s v="NA"/>
    <n v="1000"/>
    <s v="NA"/>
    <m/>
    <m/>
    <m/>
    <s v="C"/>
    <s v=""/>
    <m/>
    <s v="Excluded because a BMDL is required for an OEB"/>
    <x v="3"/>
    <m/>
    <m/>
    <m/>
  </r>
  <r>
    <n v="354"/>
    <x v="1"/>
    <s v="NTP_lungneo_noael_loael"/>
    <s v="10101-97-0"/>
    <m/>
    <x v="19"/>
    <m/>
    <s v="Nickel sulfate hexahydrate"/>
    <s v="Nickel sulfate hexahydrate"/>
    <s v="Micro"/>
    <s v="2 year"/>
    <s v="2 years"/>
    <s v="Lung"/>
    <x v="12"/>
    <s v="Mouse"/>
    <s v="B6C3F1"/>
    <s v="F"/>
    <n v="1"/>
    <m/>
    <m/>
    <m/>
    <s v="mg/m3"/>
    <s v="N"/>
    <s v="N"/>
    <m/>
    <m/>
    <m/>
    <s v="NA"/>
    <n v="1000"/>
    <s v="NA"/>
    <m/>
    <m/>
    <m/>
    <s v="C"/>
    <s v=""/>
    <m/>
    <s v="Excluded because a BMDL is required for an OEB"/>
    <x v="3"/>
    <m/>
    <m/>
    <m/>
  </r>
  <r>
    <n v="355"/>
    <x v="1"/>
    <s v="NTP_lungneo_noael_loael"/>
    <s v="10101-97-0"/>
    <m/>
    <x v="19"/>
    <m/>
    <s v="Nickel sulfate hexahydrate"/>
    <s v="Nickel sulfate hexahydrate"/>
    <s v="Micro"/>
    <s v="2 year"/>
    <s v="2 years"/>
    <s v="Lung"/>
    <x v="12"/>
    <s v="Rat"/>
    <s v="F 344/N"/>
    <s v="F"/>
    <n v="0.5"/>
    <m/>
    <m/>
    <m/>
    <s v="mg/m3"/>
    <s v="N"/>
    <s v="N"/>
    <m/>
    <m/>
    <m/>
    <s v="NA"/>
    <n v="500"/>
    <s v="NA"/>
    <m/>
    <m/>
    <m/>
    <s v="C"/>
    <s v=""/>
    <m/>
    <s v="Excluded because a BMDL is required for an OEB"/>
    <x v="3"/>
    <m/>
    <m/>
    <m/>
  </r>
  <r>
    <n v="356"/>
    <x v="1"/>
    <s v="NTP_lungneo_noael_loael"/>
    <s v="10101-97-0"/>
    <m/>
    <x v="19"/>
    <m/>
    <s v="Nickel sulfate hexahydrate"/>
    <s v="Nickel sulfate hexahydrate"/>
    <s v="Micro"/>
    <s v="2 year"/>
    <s v="2 years"/>
    <s v="Lung"/>
    <x v="12"/>
    <s v="Rat"/>
    <s v="F 344/N"/>
    <s v="M"/>
    <n v="0.5"/>
    <m/>
    <m/>
    <m/>
    <s v="mg/m3"/>
    <s v="N"/>
    <s v="N"/>
    <m/>
    <m/>
    <m/>
    <s v="NA"/>
    <n v="500"/>
    <s v="NA"/>
    <m/>
    <m/>
    <m/>
    <s v="C"/>
    <s v=""/>
    <m/>
    <s v="Excluded because a BMDL is required for an OEB"/>
    <x v="3"/>
    <m/>
    <m/>
    <m/>
  </r>
  <r>
    <n v="357"/>
    <x v="1"/>
    <s v="NTP_lungneo_noael_loael"/>
    <s v="12035-72-2"/>
    <m/>
    <x v="19"/>
    <m/>
    <s v="Nickel subsulfide"/>
    <s v="Nickel subsulfide"/>
    <s v="Micro"/>
    <s v="2 year"/>
    <s v="2 years"/>
    <s v="Lung"/>
    <x v="12"/>
    <s v="Mouse"/>
    <s v="B6C3F1"/>
    <s v="F"/>
    <n v="1.2"/>
    <m/>
    <m/>
    <m/>
    <s v="mg/m3"/>
    <s v="N"/>
    <s v="N"/>
    <m/>
    <m/>
    <m/>
    <s v="NA"/>
    <n v="1200"/>
    <s v="NA"/>
    <m/>
    <m/>
    <m/>
    <s v="C"/>
    <s v=""/>
    <m/>
    <s v="Excluded because a BMDL is required for an OEB"/>
    <x v="3"/>
    <m/>
    <m/>
    <m/>
  </r>
  <r>
    <n v="358"/>
    <x v="1"/>
    <s v="NTP_lungneo_noael_loael"/>
    <s v="12035-72-2"/>
    <m/>
    <x v="19"/>
    <m/>
    <s v="Nickel subsulfide"/>
    <s v="Nickel subsulfide"/>
    <s v="Micro"/>
    <s v="2 year"/>
    <s v="2 years"/>
    <s v="Lung"/>
    <x v="12"/>
    <s v="Mouse"/>
    <s v="B6C3F1"/>
    <s v="M"/>
    <n v="1.2"/>
    <m/>
    <m/>
    <m/>
    <s v="mg/m3"/>
    <s v="N"/>
    <s v="N"/>
    <m/>
    <m/>
    <m/>
    <s v="NA"/>
    <n v="1200"/>
    <s v="NA"/>
    <m/>
    <m/>
    <m/>
    <s v="C"/>
    <s v=""/>
    <m/>
    <s v="Excluded because a BMDL is required for an OEB"/>
    <x v="3"/>
    <m/>
    <m/>
    <m/>
  </r>
  <r>
    <n v="359"/>
    <x v="1"/>
    <s v="NTP_lungneo_noael_loael"/>
    <s v="1303-00-0"/>
    <m/>
    <x v="19"/>
    <m/>
    <s v="Gallium arsenide"/>
    <s v="Gallium arsenide"/>
    <s v="Micro"/>
    <s v="2 year"/>
    <s v="2 years"/>
    <s v="Lung"/>
    <x v="12"/>
    <s v="Mouse"/>
    <s v="B6C3F1"/>
    <s v="F"/>
    <n v="1"/>
    <m/>
    <m/>
    <m/>
    <s v="mg/m3"/>
    <s v="N"/>
    <s v="N"/>
    <m/>
    <m/>
    <m/>
    <s v="NA"/>
    <n v="1000"/>
    <s v="NA"/>
    <m/>
    <m/>
    <m/>
    <s v="C"/>
    <s v=""/>
    <m/>
    <s v="Excluded because a BMDL is required for an OEB"/>
    <x v="3"/>
    <m/>
    <m/>
    <m/>
  </r>
  <r>
    <n v="360"/>
    <x v="1"/>
    <s v="NTP_lungneo_noael_loael"/>
    <s v="1303-00-0"/>
    <m/>
    <x v="19"/>
    <m/>
    <s v="Gallium arsenide"/>
    <s v="Gallium arsenide"/>
    <s v="Micro"/>
    <s v="2 year"/>
    <s v="2 years"/>
    <s v="Lung"/>
    <x v="12"/>
    <s v="Mouse"/>
    <s v="B6C3F1"/>
    <s v="M"/>
    <n v="1"/>
    <m/>
    <m/>
    <m/>
    <s v="mg/m3"/>
    <s v="N"/>
    <s v="N"/>
    <m/>
    <m/>
    <m/>
    <s v="NA"/>
    <n v="1000"/>
    <s v="NA"/>
    <m/>
    <m/>
    <m/>
    <s v="C"/>
    <s v=""/>
    <m/>
    <s v="Excluded because a BMDL is required for an OEB"/>
    <x v="3"/>
    <m/>
    <m/>
    <m/>
  </r>
  <r>
    <n v="361"/>
    <x v="1"/>
    <s v="NTP_lungneo_noael_loael"/>
    <s v="1303-00-0"/>
    <m/>
    <x v="19"/>
    <m/>
    <s v="Gallium arsenide"/>
    <s v="Gallium arsenide"/>
    <s v="Micro"/>
    <s v="2 year"/>
    <s v="2 years"/>
    <s v="Lung"/>
    <x v="12"/>
    <s v="Rat"/>
    <s v="F 344/N"/>
    <s v="M"/>
    <n v="1"/>
    <m/>
    <m/>
    <m/>
    <s v="mg/m3"/>
    <s v="N"/>
    <s v="N"/>
    <m/>
    <m/>
    <m/>
    <s v="NA"/>
    <n v="1000"/>
    <s v="NA"/>
    <m/>
    <m/>
    <m/>
    <s v="C"/>
    <s v=""/>
    <m/>
    <s v="Excluded because a BMDL is required for an OEB"/>
    <x v="3"/>
    <m/>
    <m/>
    <m/>
  </r>
  <r>
    <n v="362"/>
    <x v="1"/>
    <s v="NTP_lungneo_noael_loael"/>
    <s v="1309-64-4"/>
    <m/>
    <x v="19"/>
    <m/>
    <s v="Antimony trioxide"/>
    <s v="Antimony trioxide"/>
    <s v="Micro"/>
    <s v="2 year"/>
    <s v="2 years"/>
    <s v="Lung"/>
    <x v="12"/>
    <s v="Mouse"/>
    <s v="B6C3F1"/>
    <s v="F"/>
    <m/>
    <n v="3"/>
    <m/>
    <m/>
    <s v="mg/m3"/>
    <s v="N"/>
    <s v="N"/>
    <m/>
    <m/>
    <m/>
    <s v="NA"/>
    <s v="NA"/>
    <n v="300"/>
    <m/>
    <m/>
    <m/>
    <s v="D"/>
    <s v=""/>
    <m/>
    <s v="Excluded because a BMDL is required for an OEB"/>
    <x v="3"/>
    <m/>
    <m/>
    <m/>
  </r>
  <r>
    <n v="363"/>
    <x v="1"/>
    <s v="NTP_lungneo_noael_loael"/>
    <s v="1313-27-5"/>
    <m/>
    <x v="19"/>
    <m/>
    <s v="Molybdenum trioxide"/>
    <s v="Molybdenum trioxide"/>
    <s v="Micro"/>
    <s v="2 year"/>
    <s v="2 years"/>
    <s v="Lung"/>
    <x v="12"/>
    <s v="Mouse"/>
    <s v="B6C3F1"/>
    <s v="M"/>
    <m/>
    <n v="10"/>
    <m/>
    <m/>
    <s v="mg/m3"/>
    <s v="N"/>
    <s v="N"/>
    <m/>
    <m/>
    <m/>
    <s v="NA"/>
    <s v="NA"/>
    <n v="1000"/>
    <m/>
    <m/>
    <m/>
    <s v="C"/>
    <s v=""/>
    <m/>
    <s v="Excluded because a BMDL is required for an OEB"/>
    <x v="3"/>
    <m/>
    <m/>
    <m/>
  </r>
  <r>
    <n v="364"/>
    <x v="1"/>
    <s v="NTP_lungneo_noael_loael"/>
    <s v="1313-27-5"/>
    <m/>
    <x v="19"/>
    <m/>
    <s v="Molybdenum trioxide"/>
    <s v="Molybdenum trioxide"/>
    <s v="Micro"/>
    <s v="2 year"/>
    <s v="2 years"/>
    <s v="Lung"/>
    <x v="12"/>
    <s v="Rat"/>
    <s v="F 344/N"/>
    <s v="F"/>
    <n v="100"/>
    <m/>
    <m/>
    <m/>
    <s v="mg/m3"/>
    <s v="N"/>
    <s v="N"/>
    <m/>
    <m/>
    <m/>
    <s v="NA"/>
    <n v="100000"/>
    <s v="NA"/>
    <m/>
    <m/>
    <m/>
    <s v="A"/>
    <s v=""/>
    <m/>
    <s v="Excluded because a BMDL is required for an OEB"/>
    <x v="3"/>
    <m/>
    <m/>
    <m/>
  </r>
  <r>
    <n v="365"/>
    <x v="1"/>
    <s v="NTP_lungneo_noael_loael"/>
    <s v="1313-27-5"/>
    <m/>
    <x v="19"/>
    <m/>
    <s v="Molybdenum trioxide"/>
    <s v="Molybdenum trioxide"/>
    <s v="Micro"/>
    <s v="2 year"/>
    <s v="2 years"/>
    <s v="Lung"/>
    <x v="12"/>
    <s v="Rat"/>
    <s v="F 344/N"/>
    <s v="M"/>
    <n v="100"/>
    <m/>
    <m/>
    <m/>
    <s v="mg/m3"/>
    <s v="N"/>
    <s v="N"/>
    <m/>
    <m/>
    <m/>
    <s v="NA"/>
    <n v="100000"/>
    <s v="NA"/>
    <m/>
    <m/>
    <m/>
    <s v="A"/>
    <s v=""/>
    <m/>
    <s v="Excluded because a BMDL is required for an OEB"/>
    <x v="3"/>
    <m/>
    <m/>
    <m/>
  </r>
  <r>
    <n v="366"/>
    <x v="1"/>
    <s v="NTP_lungneo_noael_loael"/>
    <s v="1313-99-1"/>
    <m/>
    <x v="19"/>
    <s v="Y"/>
    <s v="Nickel (II) oxide"/>
    <s v="Nickel (II) oxide"/>
    <s v="Micro"/>
    <s v="2 year"/>
    <s v="2 years"/>
    <s v="Lung"/>
    <x v="12"/>
    <s v="Mouse"/>
    <s v="B6C3F1"/>
    <s v="F"/>
    <m/>
    <n v="1.25"/>
    <m/>
    <m/>
    <s v="mg/m3"/>
    <s v="N"/>
    <s v="N"/>
    <m/>
    <m/>
    <m/>
    <s v="NA"/>
    <s v="NA"/>
    <n v="125"/>
    <m/>
    <m/>
    <m/>
    <s v="D"/>
    <s v=""/>
    <m/>
    <s v="Excluded because a BMDL is required for an OEB"/>
    <x v="3"/>
    <m/>
    <m/>
    <m/>
  </r>
  <r>
    <n v="367"/>
    <x v="1"/>
    <s v="NTP_lungneo_noael_loael"/>
    <s v="1313-99-1"/>
    <m/>
    <x v="19"/>
    <s v="Y"/>
    <s v="Nickel (II) oxide"/>
    <s v="Nickel (II) oxide"/>
    <s v="Micro"/>
    <s v="2 year"/>
    <s v="2 years"/>
    <s v="Lung"/>
    <x v="12"/>
    <s v="Mouse"/>
    <s v="B6C3F1"/>
    <s v="M"/>
    <n v="5"/>
    <m/>
    <m/>
    <m/>
    <s v="mg/m3"/>
    <s v="N"/>
    <s v="N"/>
    <m/>
    <m/>
    <m/>
    <s v="NA"/>
    <n v="5000"/>
    <s v="NA"/>
    <m/>
    <m/>
    <m/>
    <s v="B"/>
    <s v=""/>
    <m/>
    <s v="Excluded because a BMDL is required for an OEB"/>
    <x v="3"/>
    <m/>
    <m/>
    <m/>
  </r>
  <r>
    <n v="368"/>
    <x v="1"/>
    <s v="NTP_lungneo_noael_loael"/>
    <s v="1314-62-1"/>
    <m/>
    <x v="19"/>
    <m/>
    <s v="Vanadium"/>
    <s v="Vanadium pentoxide"/>
    <s v="Micro"/>
    <s v="2 year"/>
    <s v="2 years"/>
    <s v="Lung"/>
    <x v="12"/>
    <s v="Rat"/>
    <s v="F 344/N"/>
    <s v="F"/>
    <n v="2"/>
    <m/>
    <m/>
    <m/>
    <s v="mg/m3"/>
    <s v="N"/>
    <s v="N"/>
    <m/>
    <m/>
    <m/>
    <s v="NA"/>
    <n v="2000"/>
    <s v="NA"/>
    <m/>
    <m/>
    <m/>
    <s v="C"/>
    <s v=""/>
    <m/>
    <s v="Excluded because a BMDL is required for an OEB"/>
    <x v="3"/>
    <m/>
    <m/>
    <m/>
  </r>
  <r>
    <n v="369"/>
    <x v="1"/>
    <s v="NTP_lungneo_noael_loael"/>
    <s v="1314-62-1"/>
    <m/>
    <x v="19"/>
    <m/>
    <s v="Vanadium"/>
    <s v="Vanadium pentoxide"/>
    <s v="Micro"/>
    <s v="2 year"/>
    <s v="2 years"/>
    <s v="Lung"/>
    <x v="12"/>
    <s v="Rat"/>
    <s v="F 344/N"/>
    <s v="M"/>
    <n v="2"/>
    <m/>
    <m/>
    <m/>
    <s v="mg/m3"/>
    <s v="N"/>
    <s v="N"/>
    <m/>
    <m/>
    <m/>
    <s v="NA"/>
    <n v="2000"/>
    <s v="NA"/>
    <m/>
    <m/>
    <m/>
    <s v="C"/>
    <s v=""/>
    <m/>
    <s v="Excluded because a BMDL is required for an OEB"/>
    <x v="3"/>
    <m/>
    <m/>
    <m/>
  </r>
  <r>
    <n v="370"/>
    <x v="1"/>
    <s v="NTP_lungneo_noael_loael"/>
    <s v="13765-19-0"/>
    <m/>
    <x v="19"/>
    <m/>
    <s v="Calcium chromate"/>
    <s v="Calcium chromate"/>
    <s v="Micro"/>
    <s v="2 year"/>
    <s v="2 years"/>
    <s v="Lung"/>
    <x v="12"/>
    <s v="Rat"/>
    <s v="Sprague Dawley"/>
    <s v="M"/>
    <n v="20"/>
    <m/>
    <m/>
    <m/>
    <s v="mg/m3"/>
    <s v="N"/>
    <s v="N"/>
    <m/>
    <m/>
    <m/>
    <s v="NA"/>
    <n v="20000"/>
    <s v="NA"/>
    <m/>
    <m/>
    <m/>
    <s v="B"/>
    <s v=""/>
    <m/>
    <s v="Excluded because a BMDL is required for an OEB"/>
    <x v="3"/>
    <m/>
    <m/>
    <m/>
  </r>
  <r>
    <n v="371"/>
    <x v="1"/>
    <s v="NTP_lungneo_noael_loael"/>
    <s v="13765-19-0"/>
    <m/>
    <x v="19"/>
    <m/>
    <s v="Calcium chromate"/>
    <s v="Calcium chromate"/>
    <s v="Micro"/>
    <s v="2 year"/>
    <s v="2 years"/>
    <s v="Lung"/>
    <x v="12"/>
    <s v="Hamster"/>
    <s v="Syrian Golden"/>
    <s v="M"/>
    <n v="20"/>
    <m/>
    <m/>
    <m/>
    <s v="mg/m3"/>
    <s v="N"/>
    <s v="N"/>
    <m/>
    <m/>
    <m/>
    <s v="NA"/>
    <n v="20000"/>
    <s v="NA"/>
    <m/>
    <m/>
    <m/>
    <s v="B"/>
    <s v=""/>
    <m/>
    <s v="Excluded because a BMDL is required for an OEB"/>
    <x v="3"/>
    <m/>
    <m/>
    <m/>
  </r>
  <r>
    <n v="372"/>
    <x v="1"/>
    <s v="NTP_lungneo_noael_loael"/>
    <s v="14807-96-6"/>
    <m/>
    <x v="19"/>
    <m/>
    <s v="Talc"/>
    <s v="Talc"/>
    <s v="Micro"/>
    <s v="2 year"/>
    <s v="2 years"/>
    <s v="Lung"/>
    <x v="12"/>
    <s v="Mouse"/>
    <s v="B6C3F1"/>
    <s v="F"/>
    <n v="18"/>
    <m/>
    <m/>
    <m/>
    <s v="mg/m3"/>
    <s v="N"/>
    <s v="N"/>
    <m/>
    <m/>
    <m/>
    <s v="NA"/>
    <n v="18000"/>
    <s v="NA"/>
    <m/>
    <m/>
    <m/>
    <s v="B"/>
    <s v=""/>
    <m/>
    <s v="Excluded because a BMDL is required for an OEB"/>
    <x v="3"/>
    <m/>
    <m/>
    <m/>
  </r>
  <r>
    <n v="373"/>
    <x v="1"/>
    <s v="NTP_lungneo_noael_loael"/>
    <s v="14807-96-6"/>
    <m/>
    <x v="19"/>
    <m/>
    <s v="Talc"/>
    <s v="Talc"/>
    <s v="Micro"/>
    <s v="2 year"/>
    <s v="2 years"/>
    <s v="Lung"/>
    <x v="12"/>
    <s v="Mouse"/>
    <s v="B6C3F1"/>
    <s v="M"/>
    <n v="18"/>
    <m/>
    <m/>
    <m/>
    <s v="mg/m3"/>
    <s v="N"/>
    <s v="N"/>
    <m/>
    <m/>
    <m/>
    <s v="NA"/>
    <n v="18000"/>
    <s v="NA"/>
    <m/>
    <m/>
    <m/>
    <s v="B"/>
    <s v=""/>
    <m/>
    <s v="Excluded because a BMDL is required for an OEB"/>
    <x v="3"/>
    <m/>
    <m/>
    <m/>
  </r>
  <r>
    <n v="374"/>
    <x v="1"/>
    <s v="NTP_lungneo_noael_loael"/>
    <s v="14807-96-6"/>
    <m/>
    <x v="19"/>
    <m/>
    <s v="Talc"/>
    <s v="Talc"/>
    <s v="Micro"/>
    <s v="2 year"/>
    <s v="2 years"/>
    <s v="Lung"/>
    <x v="12"/>
    <s v="Rat"/>
    <s v="F 344/N"/>
    <s v="M"/>
    <n v="18"/>
    <m/>
    <m/>
    <m/>
    <s v="mg/m3"/>
    <s v="N"/>
    <s v="N"/>
    <m/>
    <m/>
    <m/>
    <s v="NA"/>
    <n v="18000"/>
    <s v="NA"/>
    <m/>
    <m/>
    <m/>
    <s v="B"/>
    <s v=""/>
    <m/>
    <s v="Excluded because a BMDL is required for an OEB"/>
    <x v="3"/>
    <m/>
    <m/>
    <m/>
  </r>
  <r>
    <n v="375"/>
    <x v="1"/>
    <s v="NTP_lungneo_noael_loael"/>
    <s v="22398-80-7"/>
    <m/>
    <x v="19"/>
    <m/>
    <s v="Indium"/>
    <s v="Indium phosphide"/>
    <s v="Micro"/>
    <s v="2 year"/>
    <s v="2 years"/>
    <s v="Lung"/>
    <x v="12"/>
    <s v="Mouse"/>
    <s v="B6C3F1"/>
    <s v="F"/>
    <n v="100"/>
    <m/>
    <m/>
    <m/>
    <s v="mg/m3"/>
    <s v="N"/>
    <s v="N"/>
    <m/>
    <m/>
    <m/>
    <s v="NA"/>
    <n v="100000"/>
    <s v="NA"/>
    <m/>
    <m/>
    <m/>
    <s v="A"/>
    <s v=""/>
    <m/>
    <s v="Excluded because a BMDL is required for an OEB"/>
    <x v="3"/>
    <m/>
    <m/>
    <m/>
  </r>
  <r>
    <n v="376"/>
    <x v="1"/>
    <s v="NTP_lungneo_noael_loael"/>
    <s v="22398-80-7"/>
    <m/>
    <x v="19"/>
    <m/>
    <s v="Indium"/>
    <s v="Indium phosphide"/>
    <s v="Micro"/>
    <s v="2 year"/>
    <s v="2 years"/>
    <s v="Lung"/>
    <x v="12"/>
    <s v="Mouse"/>
    <s v="B6C3F1"/>
    <s v="M"/>
    <n v="0.3"/>
    <m/>
    <m/>
    <m/>
    <s v="mg/m3"/>
    <s v="N"/>
    <s v="N"/>
    <m/>
    <m/>
    <m/>
    <s v="NA"/>
    <n v="300"/>
    <s v="NA"/>
    <m/>
    <m/>
    <m/>
    <s v="D"/>
    <s v=""/>
    <m/>
    <s v="Excluded because a BMDL is required for an OEB"/>
    <x v="3"/>
    <m/>
    <m/>
    <m/>
  </r>
  <r>
    <n v="377"/>
    <x v="1"/>
    <s v="NTP_lungneo_noael_loael"/>
    <s v="2698-41-1"/>
    <m/>
    <x v="19"/>
    <m/>
    <s v="CS"/>
    <s v="o-Chlorobenzalmalononitrile (CS)"/>
    <s v="Micro"/>
    <s v="2 year"/>
    <s v="2 years"/>
    <s v="Lung"/>
    <x v="12"/>
    <s v="Mouse"/>
    <s v="B6C3F1"/>
    <s v="F"/>
    <n v="1.5"/>
    <m/>
    <m/>
    <m/>
    <s v="mg/m3"/>
    <s v="N"/>
    <s v="N"/>
    <m/>
    <m/>
    <m/>
    <s v="NA"/>
    <n v="1500"/>
    <s v="NA"/>
    <m/>
    <m/>
    <m/>
    <s v="C"/>
    <s v=""/>
    <m/>
    <s v="Excluded because a BMDL is required for an OEB"/>
    <x v="3"/>
    <m/>
    <m/>
    <m/>
  </r>
  <r>
    <n v="378"/>
    <x v="1"/>
    <s v="NTP_lungneo_noael_loael"/>
    <s v="2698-41-1"/>
    <m/>
    <x v="19"/>
    <m/>
    <s v="CS"/>
    <s v="o-Chlorobenzalmalononitrile (CS)"/>
    <s v="Micro"/>
    <s v="2 year"/>
    <s v="2 years"/>
    <s v="Lung"/>
    <x v="12"/>
    <s v="Mouse"/>
    <s v="B6C3F1"/>
    <s v="M"/>
    <n v="1.5"/>
    <m/>
    <m/>
    <m/>
    <s v="mg/m3"/>
    <s v="N"/>
    <s v="N"/>
    <m/>
    <m/>
    <m/>
    <s v="NA"/>
    <n v="1500"/>
    <s v="NA"/>
    <m/>
    <m/>
    <m/>
    <s v="C"/>
    <s v=""/>
    <m/>
    <s v="Excluded because a BMDL is required for an OEB"/>
    <x v="3"/>
    <m/>
    <m/>
    <m/>
  </r>
  <r>
    <n v="379"/>
    <x v="1"/>
    <s v="NTP_lungneo_noael_loael"/>
    <s v="2698-41-1"/>
    <m/>
    <x v="19"/>
    <m/>
    <s v="CS"/>
    <s v="o-Chlorobenzalmalononitrile (CS)"/>
    <s v="Micro"/>
    <s v="2 year"/>
    <s v="2 years"/>
    <s v="Lung"/>
    <x v="12"/>
    <s v="Rat"/>
    <s v="F 344/N"/>
    <s v="F"/>
    <n v="0.75"/>
    <m/>
    <m/>
    <m/>
    <s v="mg/m3"/>
    <s v="N"/>
    <s v="N"/>
    <m/>
    <m/>
    <m/>
    <s v="NA"/>
    <n v="750"/>
    <s v="NA"/>
    <m/>
    <m/>
    <m/>
    <s v="C"/>
    <s v=""/>
    <m/>
    <s v="Excluded because a BMDL is required for an OEB"/>
    <x v="3"/>
    <m/>
    <m/>
    <m/>
  </r>
  <r>
    <n v="380"/>
    <x v="1"/>
    <s v="NTP_lungneo_noael_loael"/>
    <s v="2698-41-1"/>
    <m/>
    <x v="19"/>
    <m/>
    <s v="CS"/>
    <s v="o-Chlorobenzalmalononitrile (CS)"/>
    <s v="Micro"/>
    <s v="2 year"/>
    <s v="2 years"/>
    <s v="Lung"/>
    <x v="12"/>
    <s v="Rat"/>
    <s v="F 344/N"/>
    <s v="M"/>
    <n v="0.75"/>
    <m/>
    <m/>
    <m/>
    <s v="mg/m3"/>
    <s v="N"/>
    <s v="N"/>
    <m/>
    <m/>
    <m/>
    <s v="NA"/>
    <n v="750"/>
    <s v="NA"/>
    <m/>
    <m/>
    <m/>
    <s v="C"/>
    <s v=""/>
    <m/>
    <s v="Excluded because a BMDL is required for an OEB"/>
    <x v="3"/>
    <m/>
    <m/>
    <m/>
  </r>
  <r>
    <n v="381"/>
    <x v="1"/>
    <s v="NTP_lungneo_noael_loael"/>
    <s v="643-79-8"/>
    <m/>
    <x v="19"/>
    <m/>
    <s v="ortho-Phthalaldehyde"/>
    <s v="ortho-Phthalaldehyde"/>
    <s v="Micro"/>
    <s v="2 year"/>
    <s v="2 years"/>
    <s v="Lung"/>
    <x v="12"/>
    <s v="Mouse"/>
    <s v="B6C3F1"/>
    <s v="F"/>
    <n v="7"/>
    <m/>
    <m/>
    <m/>
    <s v="ppm"/>
    <s v="N"/>
    <s v="N"/>
    <m/>
    <m/>
    <m/>
    <s v="NA"/>
    <n v="7"/>
    <s v="NA"/>
    <m/>
    <m/>
    <m/>
    <s v="E"/>
    <s v=""/>
    <m/>
    <s v="Excluded because a BMDL is required for an OEB"/>
    <x v="3"/>
    <m/>
    <m/>
    <m/>
  </r>
  <r>
    <n v="382"/>
    <x v="1"/>
    <s v="NTP_lungneo_noael_loael"/>
    <s v="7440-47-3"/>
    <m/>
    <x v="19"/>
    <m/>
    <s v="Chromium"/>
    <s v="Chromium"/>
    <s v="Micro"/>
    <s v="2 year"/>
    <s v="2 years"/>
    <s v="Lung"/>
    <x v="12"/>
    <s v="Hamster"/>
    <s v="Syrian Golden"/>
    <s v="M"/>
    <n v="20"/>
    <m/>
    <m/>
    <m/>
    <s v="mg/m3"/>
    <s v="N"/>
    <s v="N"/>
    <m/>
    <m/>
    <m/>
    <s v="NA"/>
    <n v="20000"/>
    <s v="NA"/>
    <m/>
    <m/>
    <m/>
    <s v="B"/>
    <s v=""/>
    <m/>
    <s v="Excluded because a BMDL is required for an OEB"/>
    <x v="3"/>
    <m/>
    <m/>
    <m/>
  </r>
  <r>
    <n v="383"/>
    <x v="1"/>
    <s v="NTP_lungneo_noael_loael"/>
    <s v="7440-48-4"/>
    <m/>
    <x v="19"/>
    <m/>
    <s v="Cobalt"/>
    <s v="Cobalt"/>
    <s v="Micro"/>
    <s v="2 year"/>
    <s v="2 years"/>
    <s v="Lung"/>
    <x v="12"/>
    <s v="Mouse"/>
    <s v="B6C3F1"/>
    <s v="F"/>
    <n v="40"/>
    <m/>
    <m/>
    <m/>
    <s v="mg/m3"/>
    <s v="N"/>
    <s v="N"/>
    <m/>
    <m/>
    <m/>
    <s v="NA"/>
    <n v="40000"/>
    <s v="NA"/>
    <m/>
    <m/>
    <m/>
    <s v="A"/>
    <s v=""/>
    <m/>
    <s v="Excluded because a BMDL is required for an OEB"/>
    <x v="3"/>
    <m/>
    <m/>
    <m/>
  </r>
  <r>
    <n v="384"/>
    <x v="1"/>
    <s v="NTP_lungneo_noael_loael"/>
    <s v="BLASTINGSAND"/>
    <m/>
    <x v="19"/>
    <m/>
    <s v="ABA:BS"/>
    <s v="Abrasive Blasting Agents: Blasting Sand"/>
    <s v="Micro"/>
    <s v="2 year"/>
    <s v="2 years"/>
    <s v="Lung"/>
    <x v="12"/>
    <s v="Rat"/>
    <s v="F344/N Tac"/>
    <s v="M"/>
    <m/>
    <n v="3"/>
    <m/>
    <m/>
    <s v="mg/m3"/>
    <s v="N"/>
    <s v="N"/>
    <m/>
    <m/>
    <m/>
    <s v="NA"/>
    <s v="NA"/>
    <n v="300"/>
    <m/>
    <m/>
    <m/>
    <s v="D"/>
    <s v=""/>
    <m/>
    <s v="Excluded because a BMDL is required for an OEB"/>
    <x v="3"/>
    <m/>
    <m/>
    <m/>
  </r>
  <r>
    <n v="385"/>
    <x v="1"/>
    <s v="NTP_lungneo_noael_loael"/>
    <s v="13983-17-0"/>
    <m/>
    <x v="19"/>
    <m/>
    <s v="WCS"/>
    <s v="Wollastonite calcium silicates"/>
    <s v="Micro"/>
    <s v="2 year"/>
    <s v="2 years"/>
    <s v="Lung"/>
    <x v="12"/>
    <s v="Rat"/>
    <s v="F 344/N"/>
    <s v="M"/>
    <n v="10"/>
    <m/>
    <m/>
    <m/>
    <s v="mg/m3"/>
    <s v="N"/>
    <s v="N"/>
    <m/>
    <m/>
    <m/>
    <s v="NA"/>
    <n v="10000"/>
    <s v="NA"/>
    <m/>
    <m/>
    <m/>
    <s v="B"/>
    <s v=""/>
    <m/>
    <s v="Excluded because a BMDL is required for an OEB"/>
    <x v="3"/>
    <m/>
    <m/>
    <m/>
  </r>
  <r>
    <n v="386"/>
    <x v="1"/>
    <s v="NTP_lungneo_noael_loael"/>
    <s v="13983-17-0"/>
    <m/>
    <x v="19"/>
    <m/>
    <s v="WCS"/>
    <s v="Wollastonite calcium silicates"/>
    <s v="Micro"/>
    <s v="2 year"/>
    <s v="2 years"/>
    <s v="Lung"/>
    <x v="12"/>
    <s v="Rat"/>
    <s v="F 344/N"/>
    <s v="M"/>
    <m/>
    <n v="10"/>
    <m/>
    <m/>
    <s v="mg/m3"/>
    <s v="N"/>
    <s v="N"/>
    <m/>
    <m/>
    <m/>
    <s v="NA"/>
    <s v="NA"/>
    <n v="1000"/>
    <m/>
    <m/>
    <m/>
    <s v="C"/>
    <s v=""/>
    <m/>
    <s v="Excluded because a BMDL is required for an OEB"/>
    <x v="3"/>
    <m/>
    <m/>
    <m/>
  </r>
  <r>
    <n v="387"/>
    <x v="1"/>
    <s v="NTP_lungneo_noael_loael"/>
    <s v="Nik95"/>
    <s v="https://doi.org/10.1006/faat.1995.1042"/>
    <x v="19"/>
    <s v="Y"/>
    <s v="Carbon black"/>
    <s v="CB_Elft12"/>
    <s v="Micro"/>
    <s v="2 year"/>
    <s v="2 years"/>
    <s v="Lung"/>
    <x v="12"/>
    <s v="Rat"/>
    <s v="F344/N"/>
    <s v="M"/>
    <n v="6.6"/>
    <m/>
    <m/>
    <m/>
    <s v="mg/m3"/>
    <s v="N"/>
    <s v="N"/>
    <m/>
    <m/>
    <m/>
    <s v="NA"/>
    <n v="6600"/>
    <s v="NA"/>
    <m/>
    <m/>
    <m/>
    <s v="B"/>
    <s v=""/>
    <m/>
    <s v="Excluded because a BMDL is required for an OEB"/>
    <x v="3"/>
    <m/>
    <m/>
    <m/>
  </r>
  <r>
    <n v="388"/>
    <x v="1"/>
    <s v="NTP_lungneo_noael_loael"/>
    <s v="Hein95"/>
    <m/>
    <x v="19"/>
    <m/>
    <s v="Carbon black"/>
    <s v="CB_P90"/>
    <s v="Micro"/>
    <s v="2 year"/>
    <s v="2 years"/>
    <s v="Lung"/>
    <x v="12"/>
    <s v="Rat"/>
    <s v="Wistar"/>
    <s v="F"/>
    <n v="5.4"/>
    <m/>
    <m/>
    <m/>
    <s v="mg/m3"/>
    <s v="N"/>
    <s v="N"/>
    <m/>
    <m/>
    <m/>
    <s v="NA"/>
    <n v="5400"/>
    <s v="NA"/>
    <m/>
    <m/>
    <m/>
    <s v="B"/>
    <s v=""/>
    <m/>
    <s v="Excluded because a BMDL is required for an OEB"/>
    <x v="3"/>
    <m/>
    <m/>
    <m/>
  </r>
  <r>
    <n v="389"/>
    <x v="1"/>
    <s v="NTP_lungneo_noael_loael"/>
    <s v="102-54-5"/>
    <m/>
    <x v="19"/>
    <m/>
    <s v="Iron"/>
    <s v="Ferrocene (C10H10Fe)"/>
    <s v="Micro"/>
    <s v="3 month"/>
    <s v="3 months"/>
    <s v="Lung"/>
    <x v="12"/>
    <s v="Mouse"/>
    <s v="B6C3F1"/>
    <s v="F"/>
    <n v="30"/>
    <m/>
    <m/>
    <m/>
    <s v="mg/m3"/>
    <s v="N"/>
    <s v="N"/>
    <m/>
    <m/>
    <m/>
    <s v="NA"/>
    <n v="30000"/>
    <s v="NA"/>
    <m/>
    <m/>
    <m/>
    <s v="B"/>
    <s v=""/>
    <m/>
    <s v="Excluded because duration is &lt;2yr and endpoint is neoplasia"/>
    <x v="3"/>
    <m/>
    <m/>
    <m/>
  </r>
  <r>
    <n v="390"/>
    <x v="1"/>
    <s v="NTP_lungneo_noael_loael"/>
    <s v="102-54-5"/>
    <m/>
    <x v="19"/>
    <m/>
    <s v="Iron"/>
    <s v="Ferrocene (C10H10Fe)"/>
    <s v="Micro"/>
    <s v="3 month"/>
    <s v="3 months"/>
    <s v="Lung"/>
    <x v="12"/>
    <s v="Mouse"/>
    <s v="B6C3F1"/>
    <s v="M"/>
    <n v="30"/>
    <m/>
    <m/>
    <m/>
    <s v="mg/m3"/>
    <s v="N"/>
    <s v="N"/>
    <m/>
    <m/>
    <m/>
    <s v="NA"/>
    <n v="30000"/>
    <s v="NA"/>
    <m/>
    <m/>
    <m/>
    <s v="B"/>
    <s v=""/>
    <m/>
    <s v="Excluded because duration is &lt;2yr and endpoint is neoplasia"/>
    <x v="3"/>
    <m/>
    <m/>
    <m/>
  </r>
  <r>
    <n v="391"/>
    <x v="1"/>
    <s v="NTP_lungneo_noael_loael"/>
    <s v="102-54-5"/>
    <m/>
    <x v="19"/>
    <m/>
    <s v="Iron"/>
    <s v="Ferrocene (C10H10Fe)"/>
    <s v="Micro"/>
    <s v="3 month"/>
    <s v="3 months"/>
    <s v="Lung"/>
    <x v="12"/>
    <s v="Rat"/>
    <s v="F 344/N"/>
    <s v="F"/>
    <n v="30"/>
    <m/>
    <m/>
    <m/>
    <s v="mg/m3"/>
    <s v="N"/>
    <s v="N"/>
    <m/>
    <m/>
    <m/>
    <s v="NA"/>
    <n v="30000"/>
    <s v="NA"/>
    <m/>
    <m/>
    <m/>
    <s v="B"/>
    <s v=""/>
    <m/>
    <s v="Excluded because duration is &lt;2yr and endpoint is neoplasia"/>
    <x v="3"/>
    <m/>
    <m/>
    <m/>
  </r>
  <r>
    <n v="392"/>
    <x v="1"/>
    <s v="NTP_lungneo_noael_loael"/>
    <s v="102-54-5"/>
    <m/>
    <x v="19"/>
    <m/>
    <s v="Iron"/>
    <s v="Ferrocene (C10H10Fe)"/>
    <s v="Micro"/>
    <s v="3 month"/>
    <s v="3 months"/>
    <s v="Lung"/>
    <x v="12"/>
    <s v="Rat"/>
    <s v="F 344/N"/>
    <s v="M"/>
    <n v="30"/>
    <m/>
    <m/>
    <m/>
    <s v="mg/m3"/>
    <s v="N"/>
    <s v="N"/>
    <m/>
    <m/>
    <m/>
    <s v="NA"/>
    <n v="30000"/>
    <s v="NA"/>
    <m/>
    <m/>
    <m/>
    <s v="B"/>
    <s v=""/>
    <m/>
    <s v="Excluded because duration is &lt;2yr and endpoint is neoplasia"/>
    <x v="3"/>
    <m/>
    <m/>
    <m/>
  </r>
  <r>
    <n v="393"/>
    <x v="1"/>
    <s v="NTP_lungneo_noael_loael"/>
    <s v="1314-62-1"/>
    <m/>
    <x v="19"/>
    <m/>
    <s v="Vanadium"/>
    <s v="Vanadium pentoxide"/>
    <s v="Micro"/>
    <s v="3 month"/>
    <s v="3 months"/>
    <s v="Lung"/>
    <x v="12"/>
    <s v="Mouse"/>
    <s v="B6C3F1"/>
    <s v="F"/>
    <n v="16"/>
    <m/>
    <m/>
    <m/>
    <s v="mg/m3"/>
    <s v="N"/>
    <s v="N"/>
    <m/>
    <m/>
    <m/>
    <s v="NA"/>
    <n v="16000"/>
    <s v="NA"/>
    <m/>
    <m/>
    <m/>
    <s v="B"/>
    <s v=""/>
    <m/>
    <s v="Excluded because duration is &lt;2yr and endpoint is neoplasia"/>
    <x v="3"/>
    <m/>
    <m/>
    <m/>
  </r>
  <r>
    <n v="394"/>
    <x v="1"/>
    <s v="NTP_lungneo_noael_loael"/>
    <s v="1314-62-1"/>
    <m/>
    <x v="19"/>
    <m/>
    <s v="Vanadium"/>
    <s v="Vanadium pentoxide"/>
    <s v="Micro"/>
    <s v="3 month"/>
    <s v="3 months"/>
    <s v="Lung"/>
    <x v="12"/>
    <s v="Mouse"/>
    <s v="B6C3F1"/>
    <s v="M"/>
    <n v="16"/>
    <m/>
    <m/>
    <m/>
    <s v="mg/m3"/>
    <s v="N"/>
    <s v="N"/>
    <m/>
    <m/>
    <m/>
    <s v="NA"/>
    <n v="16000"/>
    <s v="NA"/>
    <m/>
    <m/>
    <m/>
    <s v="B"/>
    <s v=""/>
    <m/>
    <s v="Excluded because duration is &lt;2yr and endpoint is neoplasia"/>
    <x v="3"/>
    <m/>
    <m/>
    <m/>
  </r>
  <r>
    <n v="395"/>
    <x v="1"/>
    <s v="NTP_lungneo_noael_loael"/>
    <s v="1314-62-1"/>
    <m/>
    <x v="19"/>
    <m/>
    <s v="Vanadium"/>
    <s v="Vanadium pentoxide"/>
    <s v="Micro"/>
    <s v="3 month"/>
    <s v="3 months"/>
    <s v="Lung"/>
    <x v="12"/>
    <s v="Rat"/>
    <s v="F 344/N"/>
    <s v="M"/>
    <n v="16"/>
    <m/>
    <m/>
    <m/>
    <s v="mg/m3"/>
    <s v="N"/>
    <s v="N"/>
    <m/>
    <m/>
    <m/>
    <s v="NA"/>
    <n v="16000"/>
    <s v="NA"/>
    <m/>
    <m/>
    <m/>
    <s v="B"/>
    <s v=""/>
    <m/>
    <s v="Excluded because duration is &lt;2yr and endpoint is neoplasia"/>
    <x v="3"/>
    <m/>
    <m/>
    <m/>
  </r>
  <r>
    <n v="396"/>
    <x v="1"/>
    <s v="NTP_lungneo_noael_loael"/>
    <s v="1314-62-1"/>
    <m/>
    <x v="19"/>
    <m/>
    <s v="Vanadium"/>
    <s v="Vanadium pentoxide"/>
    <s v="Micro"/>
    <s v="3 month"/>
    <s v="3 months"/>
    <s v="Lung"/>
    <x v="12"/>
    <s v="Rat"/>
    <s v="F 344/N"/>
    <s v="F"/>
    <n v="16"/>
    <m/>
    <m/>
    <m/>
    <s v="mg/m3"/>
    <s v="N"/>
    <s v="N"/>
    <m/>
    <m/>
    <m/>
    <s v="NA"/>
    <n v="16000"/>
    <s v="NA"/>
    <m/>
    <m/>
    <m/>
    <s v="B"/>
    <s v=""/>
    <m/>
    <s v="Excluded because duration is &lt;2yr and endpoint is neoplasia"/>
    <x v="3"/>
    <m/>
    <m/>
    <m/>
  </r>
  <r>
    <n v="397"/>
    <x v="1"/>
    <s v="NTP_lungneo_noael_loael"/>
    <s v="22398-80-7"/>
    <m/>
    <x v="19"/>
    <m/>
    <s v="Indium"/>
    <s v="Indium phosphide"/>
    <s v="Micro"/>
    <s v="3 month"/>
    <s v="3 months"/>
    <s v="Lung"/>
    <x v="12"/>
    <s v="Mouse"/>
    <s v="B6C3F1"/>
    <s v="M"/>
    <n v="100"/>
    <m/>
    <m/>
    <m/>
    <s v="mg/m3"/>
    <s v="N"/>
    <s v="N"/>
    <m/>
    <m/>
    <m/>
    <s v="NA"/>
    <n v="100000"/>
    <s v="NA"/>
    <m/>
    <m/>
    <m/>
    <s v="A"/>
    <s v=""/>
    <m/>
    <s v="Excluded because duration is &lt;2yr and endpoint is neoplasia"/>
    <x v="3"/>
    <m/>
    <m/>
    <m/>
  </r>
  <r>
    <n v="398"/>
    <x v="1"/>
    <s v="NTP_lungneo_noael_loael"/>
    <s v="22398-80-7"/>
    <m/>
    <x v="19"/>
    <m/>
    <s v="Indium"/>
    <s v="Indium phosphide"/>
    <s v="Micro"/>
    <s v="3 month"/>
    <s v="3 months"/>
    <s v="Lung"/>
    <x v="12"/>
    <s v="Rat"/>
    <s v="F 344/N"/>
    <s v="F"/>
    <n v="100"/>
    <m/>
    <m/>
    <m/>
    <s v="mg/m3"/>
    <s v="N"/>
    <s v="N"/>
    <m/>
    <m/>
    <m/>
    <s v="NA"/>
    <n v="100000"/>
    <s v="NA"/>
    <m/>
    <m/>
    <m/>
    <s v="A"/>
    <s v=""/>
    <m/>
    <s v="Excluded because duration is &lt;2yr and endpoint is neoplasia"/>
    <x v="3"/>
    <m/>
    <m/>
    <m/>
  </r>
  <r>
    <n v="399"/>
    <x v="1"/>
    <s v="NTP_lungneo_noael_loael"/>
    <s v="22398-80-7"/>
    <m/>
    <x v="19"/>
    <m/>
    <s v="Indium"/>
    <s v="Indium phosphide"/>
    <s v="Micro"/>
    <s v="3 month"/>
    <s v="3 months"/>
    <s v="Lung"/>
    <x v="12"/>
    <s v="Rat"/>
    <s v="F 344/N"/>
    <s v="M"/>
    <n v="100"/>
    <m/>
    <m/>
    <m/>
    <s v="mg/m3"/>
    <s v="N"/>
    <s v="N"/>
    <m/>
    <m/>
    <m/>
    <s v="NA"/>
    <n v="100000"/>
    <s v="NA"/>
    <m/>
    <m/>
    <m/>
    <s v="A"/>
    <s v=""/>
    <m/>
    <s v="Excluded because duration is &lt;2yr and endpoint is neoplasia"/>
    <x v="3"/>
    <m/>
    <m/>
    <m/>
  </r>
  <r>
    <n v="400"/>
    <x v="1"/>
    <s v="NTP_lungneo_noael_loael"/>
    <s v="643-79-8"/>
    <m/>
    <x v="19"/>
    <m/>
    <s v="ortho-Phthalaldehyde"/>
    <s v="ortho-Phthalaldehyde"/>
    <s v="Micro"/>
    <s v="3 month"/>
    <s v="3 months"/>
    <s v="Lung"/>
    <x v="12"/>
    <s v="Mouse"/>
    <s v="B6C3F1"/>
    <s v="M"/>
    <n v="7"/>
    <m/>
    <m/>
    <m/>
    <s v="ppm"/>
    <s v="N"/>
    <s v="N"/>
    <m/>
    <m/>
    <m/>
    <s v="NA"/>
    <n v="7"/>
    <s v="NA"/>
    <m/>
    <m/>
    <m/>
    <s v="E"/>
    <s v=""/>
    <m/>
    <s v="Excluded because duration is &lt;2yr and endpoint is neoplasia"/>
    <x v="3"/>
    <m/>
    <m/>
    <m/>
  </r>
  <r>
    <n v="401"/>
    <x v="1"/>
    <s v="NTP_lungneo_noael_loael"/>
    <s v="643-79-8"/>
    <m/>
    <x v="19"/>
    <m/>
    <s v="ortho-Phthalaldehyde"/>
    <s v="ortho-Phthalaldehyde"/>
    <s v="Micro"/>
    <s v="3 month"/>
    <s v="3 months"/>
    <s v="Lung"/>
    <x v="12"/>
    <s v="Rat"/>
    <s v="HSD"/>
    <s v="F"/>
    <n v="7"/>
    <m/>
    <m/>
    <m/>
    <s v="ppm"/>
    <s v="N"/>
    <s v="N"/>
    <m/>
    <m/>
    <m/>
    <s v="NA"/>
    <n v="7"/>
    <s v="NA"/>
    <m/>
    <m/>
    <m/>
    <s v="E"/>
    <s v=""/>
    <m/>
    <s v="Excluded because duration is &lt;2yr and endpoint is neoplasia"/>
    <x v="3"/>
    <m/>
    <m/>
    <m/>
  </r>
  <r>
    <n v="402"/>
    <x v="1"/>
    <s v="NTP_lungneo_noael_loael"/>
    <s v="643-79-8"/>
    <m/>
    <x v="19"/>
    <m/>
    <s v="ortho-Phthalaldehyde"/>
    <s v="ortho-Phthalaldehyde"/>
    <s v="Micro"/>
    <s v="3 month"/>
    <s v="3 months"/>
    <s v="Lung"/>
    <x v="12"/>
    <s v="Rat"/>
    <s v="HSD"/>
    <s v="M"/>
    <n v="7"/>
    <m/>
    <m/>
    <m/>
    <s v="ppm"/>
    <s v="N"/>
    <s v="N"/>
    <m/>
    <m/>
    <m/>
    <s v="NA"/>
    <n v="7"/>
    <s v="NA"/>
    <m/>
    <m/>
    <m/>
    <s v="E"/>
    <s v=""/>
    <m/>
    <s v="Excluded because duration is &lt;2yr and endpoint is neoplasia"/>
    <x v="3"/>
    <m/>
    <m/>
    <m/>
  </r>
  <r>
    <n v="403"/>
    <x v="1"/>
    <s v="NTP_lungneo_noael_loael"/>
    <s v="7440-47-3"/>
    <m/>
    <x v="19"/>
    <m/>
    <s v="Chromium"/>
    <s v="Chromium"/>
    <s v="Micro"/>
    <s v="3 month"/>
    <s v="3 months"/>
    <s v="Lung"/>
    <x v="12"/>
    <s v="Rat"/>
    <s v="Sprague Dawley"/>
    <s v="M"/>
    <n v="20"/>
    <m/>
    <m/>
    <m/>
    <s v="mg/m3"/>
    <s v="N"/>
    <s v="N"/>
    <m/>
    <m/>
    <m/>
    <s v="NA"/>
    <n v="20000"/>
    <s v="NA"/>
    <m/>
    <m/>
    <m/>
    <s v="B"/>
    <s v=""/>
    <m/>
    <s v="Excluded because duration is &lt;2yr and endpoint is neoplasia"/>
    <x v="3"/>
    <m/>
    <m/>
    <m/>
  </r>
  <r>
    <n v="404"/>
    <x v="1"/>
    <s v="NTP_lungneo_noael_loael"/>
    <s v="7440-48-4"/>
    <m/>
    <x v="19"/>
    <m/>
    <s v="Cobalt"/>
    <s v="Cobalt"/>
    <s v="Micro"/>
    <s v="3 month"/>
    <s v="3 months"/>
    <s v="Lung"/>
    <x v="12"/>
    <s v="Mouse"/>
    <s v="B6C3F1"/>
    <s v="M"/>
    <n v="10"/>
    <m/>
    <m/>
    <m/>
    <s v="mg/m3"/>
    <s v="N"/>
    <s v="N"/>
    <m/>
    <m/>
    <m/>
    <s v="NA"/>
    <n v="10000"/>
    <s v="NA"/>
    <m/>
    <m/>
    <m/>
    <s v="B"/>
    <s v=""/>
    <m/>
    <s v="Excluded because duration is &lt;2yr and endpoint is neoplasia"/>
    <x v="3"/>
    <m/>
    <m/>
    <m/>
  </r>
  <r>
    <n v="405"/>
    <x v="1"/>
    <s v="NTP_lungneo_noael_loael"/>
    <s v="7440-48-4"/>
    <m/>
    <x v="19"/>
    <m/>
    <s v="Cobalt"/>
    <s v="Cobalt"/>
    <s v="Micro"/>
    <s v="3 month"/>
    <s v="3 months"/>
    <s v="Lung"/>
    <x v="12"/>
    <s v="Rat"/>
    <s v="F 344/N"/>
    <s v="F"/>
    <n v="5"/>
    <m/>
    <m/>
    <m/>
    <s v="mg/m3"/>
    <s v="N"/>
    <s v="N"/>
    <m/>
    <m/>
    <m/>
    <s v="NA"/>
    <n v="5000"/>
    <s v="NA"/>
    <m/>
    <m/>
    <m/>
    <s v="B"/>
    <s v=""/>
    <m/>
    <s v="Excluded because duration is &lt;2yr and endpoint is neoplasia"/>
    <x v="3"/>
    <m/>
    <m/>
    <m/>
  </r>
  <r>
    <n v="406"/>
    <x v="1"/>
    <s v="NTP_lungneo_noael_loael"/>
    <s v="7440-48-4"/>
    <m/>
    <x v="19"/>
    <m/>
    <s v="Cobalt"/>
    <s v="Cobalt"/>
    <s v="Micro"/>
    <s v="3 month"/>
    <s v="3 months"/>
    <s v="Lung"/>
    <x v="12"/>
    <s v="Rat"/>
    <s v="F 344/N"/>
    <s v="M"/>
    <n v="5"/>
    <m/>
    <m/>
    <m/>
    <s v="mg/m3"/>
    <s v="N"/>
    <s v="N"/>
    <m/>
    <m/>
    <m/>
    <s v="NA"/>
    <n v="5000"/>
    <s v="NA"/>
    <m/>
    <m/>
    <m/>
    <s v="B"/>
    <s v=""/>
    <m/>
    <s v="Excluded because duration is &lt;2yr and endpoint is neoplasia"/>
    <x v="3"/>
    <m/>
    <m/>
    <m/>
  </r>
  <r>
    <n v="407"/>
    <x v="1"/>
    <s v="NTP_lungneo_noael_loael"/>
    <s v="13983-17-0"/>
    <m/>
    <x v="19"/>
    <m/>
    <s v="WCS"/>
    <s v="Wollastonite calcium silicates"/>
    <s v="Micro"/>
    <s v="30 day"/>
    <s v="30 days"/>
    <s v="Lung"/>
    <x v="12"/>
    <s v="Rat"/>
    <s v="F 344/N"/>
    <s v="M"/>
    <n v="10"/>
    <m/>
    <m/>
    <m/>
    <s v="mg/m3"/>
    <s v="N"/>
    <s v="Y"/>
    <m/>
    <m/>
    <m/>
    <s v="NA"/>
    <n v="3333.3333333333335"/>
    <s v="NA"/>
    <m/>
    <m/>
    <m/>
    <s v="B"/>
    <s v=""/>
    <m/>
    <s v="Excluded because duration is &lt;2yr and endpoint is neoplasia"/>
    <x v="3"/>
    <m/>
    <m/>
    <m/>
  </r>
  <r>
    <n v="408"/>
    <x v="1"/>
    <s v="NTP_lungneo_noael_loael"/>
    <s v="L-MWNT-1020"/>
    <m/>
    <x v="19"/>
    <m/>
    <s v="CNT"/>
    <s v="1020 Long Multiwalled Carbon Nanotube"/>
    <s v="Nano"/>
    <s v="30 day"/>
    <s v="30 days"/>
    <s v="Lung"/>
    <x v="12"/>
    <s v="Mouse"/>
    <s v="B6C3F1"/>
    <s v="M"/>
    <m/>
    <n v="0.1"/>
    <m/>
    <m/>
    <s v="mg/m3"/>
    <s v="N"/>
    <s v="Y"/>
    <m/>
    <m/>
    <m/>
    <s v="NA"/>
    <s v="NA"/>
    <n v="3.3333333333333335"/>
    <m/>
    <m/>
    <m/>
    <s v="E"/>
    <s v=""/>
    <m/>
    <s v="Excluded because duration is &lt;2yr and endpoint is neoplasia"/>
    <x v="3"/>
    <m/>
    <m/>
    <m/>
  </r>
  <r>
    <n v="409"/>
    <x v="1"/>
    <s v="NTP_lungneo_noael_loael"/>
    <s v="L-MWNT-1020"/>
    <m/>
    <x v="19"/>
    <m/>
    <s v="CNT"/>
    <s v="1020 Long Multiwalled Carbon Nanotube"/>
    <s v="Nano"/>
    <s v="30 day"/>
    <s v="30 days"/>
    <s v="Lung"/>
    <x v="12"/>
    <s v="Rat"/>
    <s v="HSD"/>
    <s v="M"/>
    <m/>
    <n v="0.1"/>
    <m/>
    <m/>
    <s v="mg/m3"/>
    <s v="N"/>
    <s v="Y"/>
    <m/>
    <m/>
    <m/>
    <s v="NA"/>
    <s v="NA"/>
    <n v="3.3333333333333335"/>
    <m/>
    <m/>
    <m/>
    <s v="E"/>
    <s v=""/>
    <m/>
    <s v="Excluded because duration is &lt;2yr and endpoint is neoplasia"/>
    <x v="3"/>
    <m/>
    <m/>
    <m/>
  </r>
  <r>
    <n v="410"/>
    <x v="1"/>
    <s v="NTP_lungneo_noael_loael"/>
    <s v="L-MWNT-1020"/>
    <m/>
    <x v="19"/>
    <m/>
    <s v="CNT"/>
    <s v="1020 Long Multiwalled Carbon Nanotube"/>
    <s v="Nano"/>
    <s v="30 day"/>
    <s v="30 days"/>
    <s v="Lung"/>
    <x v="12"/>
    <s v="Rat"/>
    <s v="HSD"/>
    <s v="F"/>
    <m/>
    <n v="0.1"/>
    <m/>
    <m/>
    <s v="mg/m3"/>
    <s v="N"/>
    <s v="Y"/>
    <m/>
    <m/>
    <m/>
    <s v="NA"/>
    <s v="NA"/>
    <n v="3.3333333333333335"/>
    <m/>
    <m/>
    <m/>
    <s v="E"/>
    <s v=""/>
    <m/>
    <s v="Excluded because duration is &lt;2yr and endpoint is neoplasia"/>
    <x v="3"/>
    <m/>
    <m/>
    <m/>
  </r>
  <r>
    <n v="411"/>
    <x v="1"/>
    <s v="NTP_lungneo_noael_loael"/>
    <s v="COALSLAG"/>
    <m/>
    <x v="19"/>
    <m/>
    <s v="ABA:CS"/>
    <s v="Abrasive blasting agents (coal slag)"/>
    <s v="Micro"/>
    <s v="39 week"/>
    <s v="39 weeks"/>
    <s v="Lung"/>
    <x v="12"/>
    <s v="Rat"/>
    <s v="F 344/N"/>
    <s v="M"/>
    <m/>
    <n v="3"/>
    <m/>
    <m/>
    <s v="mg/m3"/>
    <s v="N"/>
    <s v="N"/>
    <m/>
    <m/>
    <m/>
    <s v="NA"/>
    <s v="NA"/>
    <n v="300"/>
    <m/>
    <m/>
    <m/>
    <s v="D"/>
    <s v=""/>
    <m/>
    <s v="Excluded because duration is &lt;2yr and endpoint is neoplasia"/>
    <x v="3"/>
    <m/>
    <m/>
    <m/>
  </r>
  <r>
    <n v="412"/>
    <x v="1"/>
    <s v="NTP_lungneo_noael_loael"/>
    <s v="L-MWNT-1020"/>
    <m/>
    <x v="19"/>
    <m/>
    <s v="CNT"/>
    <s v="1020 Long Multiwalled Carbon Nanotube"/>
    <s v="Nano"/>
    <s v="39 week"/>
    <s v="39 weeks"/>
    <s v="Lung"/>
    <x v="12"/>
    <s v="Mouse"/>
    <s v="B6C3F1"/>
    <s v="F"/>
    <m/>
    <n v="0.1"/>
    <m/>
    <m/>
    <s v="mg/m3"/>
    <s v="N"/>
    <s v="N"/>
    <m/>
    <m/>
    <m/>
    <s v="NA"/>
    <s v="NA"/>
    <n v="10"/>
    <m/>
    <m/>
    <m/>
    <s v="E"/>
    <s v=""/>
    <m/>
    <s v="Excluded because duration is &lt;2yr and endpoint is neoplasia"/>
    <x v="3"/>
    <m/>
    <m/>
    <m/>
  </r>
  <r>
    <n v="413"/>
    <x v="0"/>
    <s v="oecd_bands_v1"/>
    <n v="200001"/>
    <m/>
    <x v="20"/>
    <m/>
    <s v="C60"/>
    <s v="C60 fullerene"/>
    <s v="Nano"/>
    <s v="28 days"/>
    <s v="28 days"/>
    <s v="Lung"/>
    <x v="13"/>
    <s v="Rat"/>
    <s v="Wistar"/>
    <s v="M"/>
    <n v="0.12"/>
    <m/>
    <m/>
    <m/>
    <s v="mg/m3"/>
    <s v="N"/>
    <s v="Y"/>
    <m/>
    <m/>
    <m/>
    <m/>
    <n v="40"/>
    <m/>
    <m/>
    <m/>
    <m/>
    <s v="D"/>
    <s v=""/>
    <s v="Y"/>
    <m/>
    <x v="0"/>
    <m/>
    <m/>
    <m/>
  </r>
  <r>
    <n v="414"/>
    <x v="0"/>
    <s v="oecd_bands_v1"/>
    <n v="200004"/>
    <m/>
    <x v="21"/>
    <m/>
    <s v="Zinc"/>
    <s v="NM-111 Z-COTEÂ® HP1"/>
    <s v="Nano"/>
    <s v="28 days"/>
    <s v="90 days"/>
    <s v="Lung"/>
    <x v="13"/>
    <s v="Rat"/>
    <s v="Wistar (Clr:WI(WU))"/>
    <s v="M"/>
    <n v="1.5"/>
    <n v="4.5"/>
    <m/>
    <m/>
    <s v="mg/m3"/>
    <s v="N"/>
    <s v="Y"/>
    <m/>
    <m/>
    <m/>
    <m/>
    <n v="1500"/>
    <n v="4500"/>
    <m/>
    <m/>
    <m/>
    <s v="C"/>
    <s v=""/>
    <s v="Y"/>
    <m/>
    <x v="0"/>
    <m/>
    <m/>
    <m/>
  </r>
  <r>
    <n v="415"/>
    <x v="1"/>
    <s v="oecd_bands_v1"/>
    <n v="200008"/>
    <m/>
    <x v="22"/>
    <m/>
    <s v="Cerium"/>
    <s v="NM-213"/>
    <s v="Micro"/>
    <s v="28 days"/>
    <s v="28 days"/>
    <s v="Lung"/>
    <x v="13"/>
    <s v="Rat"/>
    <s v="Wistar (Clr:WI(WU))"/>
    <s v="M"/>
    <m/>
    <n v="5.9"/>
    <m/>
    <m/>
    <s v="mg/m3"/>
    <s v="N"/>
    <s v="Y"/>
    <m/>
    <m/>
    <m/>
    <m/>
    <m/>
    <n v="590"/>
    <m/>
    <m/>
    <m/>
    <s v="C"/>
    <s v=""/>
    <s v="Y"/>
    <m/>
    <x v="0"/>
    <m/>
    <m/>
    <m/>
  </r>
  <r>
    <n v="416"/>
    <x v="1"/>
    <s v="oecd_bands_v1"/>
    <n v="200009"/>
    <m/>
    <x v="23"/>
    <m/>
    <s v="Cerium"/>
    <s v="NM-211 (Ceria Dry)"/>
    <s v="Nano"/>
    <s v="90 days"/>
    <s v="90 days"/>
    <s v="Lung"/>
    <x v="13"/>
    <s v="Rat"/>
    <s v="Wistar (Clr:WI(WU))"/>
    <s v="M"/>
    <m/>
    <n v="1.2"/>
    <m/>
    <m/>
    <s v="mg/m3"/>
    <s v="N"/>
    <s v="N"/>
    <m/>
    <m/>
    <m/>
    <m/>
    <m/>
    <n v="120"/>
    <m/>
    <m/>
    <m/>
    <s v="D"/>
    <s v=""/>
    <s v="Y"/>
    <m/>
    <x v="0"/>
    <m/>
    <m/>
    <m/>
  </r>
  <r>
    <n v="417"/>
    <x v="1"/>
    <s v="oecd_bands_v1"/>
    <n v="200010"/>
    <m/>
    <x v="24"/>
    <m/>
    <s v="Cerium"/>
    <s v="NM-212(Nanograin Ceria)"/>
    <s v="Nano"/>
    <s v="90 days"/>
    <s v="90 days"/>
    <s v="Lung"/>
    <x v="13"/>
    <s v="Rat"/>
    <s v="Wistar (Clr:WI(WU))"/>
    <s v="M"/>
    <m/>
    <n v="2.5"/>
    <m/>
    <m/>
    <s v="mg/m3"/>
    <s v="N"/>
    <s v="N"/>
    <m/>
    <m/>
    <m/>
    <m/>
    <m/>
    <n v="250"/>
    <m/>
    <m/>
    <m/>
    <s v="D"/>
    <s v=""/>
    <s v="Y"/>
    <m/>
    <x v="0"/>
    <m/>
    <m/>
    <m/>
  </r>
  <r>
    <n v="418"/>
    <x v="0"/>
    <s v="oecd_bands_v1"/>
    <n v="200011"/>
    <m/>
    <x v="25"/>
    <m/>
    <s v="Cerium"/>
    <s v="CeO2 in aliphatic hydrocarbons (Envirox)"/>
    <s v="Nano"/>
    <s v="90 days"/>
    <s v="90 days"/>
    <s v="Lung"/>
    <x v="13"/>
    <s v="Mouse"/>
    <s v="ApoE(-/-) (B6.129P2-Apoetm1Unc N11, Taconic,Denmark)"/>
    <s v="M"/>
    <n v="1.7"/>
    <m/>
    <m/>
    <m/>
    <s v="mg/m3"/>
    <s v="N"/>
    <s v="N"/>
    <m/>
    <m/>
    <m/>
    <m/>
    <n v="566.66666666666663"/>
    <m/>
    <m/>
    <m/>
    <m/>
    <s v="C"/>
    <s v=""/>
    <s v="Y"/>
    <m/>
    <x v="0"/>
    <m/>
    <m/>
    <m/>
  </r>
  <r>
    <n v="419"/>
    <x v="1"/>
    <s v="oecd_bands_v1"/>
    <n v="200012"/>
    <m/>
    <x v="26"/>
    <s v="Y"/>
    <s v="Cerium"/>
    <s v="CeO2"/>
    <s v="Nano"/>
    <s v="28 days"/>
    <s v="28 days"/>
    <s v="Lung"/>
    <x v="13"/>
    <s v="Mouse"/>
    <s v="CD-1"/>
    <s v="M"/>
    <m/>
    <m/>
    <m/>
    <m/>
    <m/>
    <s v="N"/>
    <s v="Y"/>
    <m/>
    <m/>
    <m/>
    <m/>
    <m/>
    <m/>
    <m/>
    <m/>
    <m/>
    <s v="D"/>
    <s v=""/>
    <m/>
    <m/>
    <x v="0"/>
    <m/>
    <m/>
    <m/>
  </r>
  <r>
    <n v="420"/>
    <x v="1"/>
    <s v="oecd_bands_v1"/>
    <n v="200018"/>
    <s v="https://doi.org/10.1016/0278-6915(91)90205-L"/>
    <x v="27"/>
    <m/>
    <s v="Silica"/>
    <s v="NM-201_Sipernat 22S"/>
    <s v="Nano"/>
    <s v="28 days"/>
    <s v="28 days"/>
    <s v="Lung"/>
    <x v="13"/>
    <s v="Rat"/>
    <s v="Wistar (Cpb:WU Wistar rand.)"/>
    <s v="M"/>
    <m/>
    <m/>
    <m/>
    <m/>
    <m/>
    <s v="N"/>
    <s v="Y"/>
    <m/>
    <m/>
    <m/>
    <m/>
    <m/>
    <m/>
    <m/>
    <m/>
    <m/>
    <s v="C"/>
    <s v=""/>
    <s v="Y"/>
    <m/>
    <x v="0"/>
    <m/>
    <m/>
    <m/>
  </r>
  <r>
    <n v="421"/>
    <x v="1"/>
    <s v="oecd_bands_v1"/>
    <n v="200019"/>
    <s v="https://doi.org/10.1016/0278-6915(91)90205-L"/>
    <x v="27"/>
    <m/>
    <s v="Silica"/>
    <s v="SiO2 (Aerosil R 974)"/>
    <s v="Nano"/>
    <s v="90 days"/>
    <s v="90 days"/>
    <s v="Lung"/>
    <x v="13"/>
    <s v="Rat"/>
    <s v="Wistar (Cpb:WU Wistar rand.)"/>
    <s v="M"/>
    <m/>
    <m/>
    <m/>
    <m/>
    <m/>
    <s v="N"/>
    <s v="N"/>
    <m/>
    <m/>
    <m/>
    <m/>
    <m/>
    <m/>
    <m/>
    <m/>
    <m/>
    <s v="C"/>
    <s v=""/>
    <s v="Y"/>
    <m/>
    <x v="0"/>
    <m/>
    <m/>
    <m/>
  </r>
  <r>
    <n v="422"/>
    <x v="1"/>
    <s v="oecd_bands_v1"/>
    <n v="200020"/>
    <s v="https://doi.org/10.1016/0278-6915(91)90205-L"/>
    <x v="27"/>
    <m/>
    <s v="Silica"/>
    <s v="NM-203_Aerosil 200"/>
    <s v="Nano"/>
    <s v="28 days"/>
    <s v="28 days"/>
    <s v="Lung"/>
    <x v="13"/>
    <s v="Rat"/>
    <s v="Wistar (Cpb:WU Wistar rand.)"/>
    <s v="M"/>
    <m/>
    <m/>
    <m/>
    <m/>
    <m/>
    <s v="N"/>
    <s v="Y"/>
    <m/>
    <m/>
    <m/>
    <m/>
    <m/>
    <m/>
    <m/>
    <m/>
    <m/>
    <s v="C"/>
    <s v=""/>
    <s v="Y"/>
    <m/>
    <x v="0"/>
    <m/>
    <m/>
    <m/>
  </r>
  <r>
    <n v="423"/>
    <x v="1"/>
    <s v="oecd_bands_v1"/>
    <n v="200043"/>
    <m/>
    <x v="28"/>
    <s v="Y"/>
    <s v="Silver"/>
    <s v="Nanosized silver"/>
    <s v="Nano"/>
    <s v="90 days"/>
    <s v="90 days"/>
    <s v="Lung"/>
    <x v="13"/>
    <s v="Rat"/>
    <s v="Sprague-Dawley (Crl:SD)"/>
    <s v="M"/>
    <m/>
    <m/>
    <m/>
    <m/>
    <m/>
    <s v="N"/>
    <s v="N"/>
    <m/>
    <m/>
    <m/>
    <m/>
    <m/>
    <m/>
    <m/>
    <m/>
    <m/>
    <s v="D"/>
    <s v=""/>
    <m/>
    <m/>
    <x v="0"/>
    <m/>
    <m/>
    <m/>
  </r>
  <r>
    <n v="424"/>
    <x v="0"/>
    <s v="oecd_bands_v1"/>
    <n v="200044"/>
    <m/>
    <x v="29"/>
    <m/>
    <s v="Silver"/>
    <s v="Nanosized silver"/>
    <s v="Nano"/>
    <s v="90 days"/>
    <s v="90 days"/>
    <s v="Lung"/>
    <x v="13"/>
    <s v="Rat"/>
    <s v="Sprague-Dawley"/>
    <s v="M"/>
    <n v="3.48E-3"/>
    <m/>
    <m/>
    <m/>
    <s v="mg/m3"/>
    <s v="N"/>
    <s v="N"/>
    <m/>
    <m/>
    <m/>
    <m/>
    <n v="1.1599999999999999"/>
    <m/>
    <m/>
    <m/>
    <m/>
    <s v="E"/>
    <s v=""/>
    <s v="Y"/>
    <m/>
    <x v="0"/>
    <m/>
    <m/>
    <m/>
  </r>
  <r>
    <n v="425"/>
    <x v="0"/>
    <s v="oecd_bands_v1"/>
    <n v="200058"/>
    <m/>
    <x v="30"/>
    <s v="Y"/>
    <s v="Gold"/>
    <s v="Nanosized gold"/>
    <s v="Nano"/>
    <s v="90 days"/>
    <s v="90 days"/>
    <s v="Lung"/>
    <x v="13"/>
    <s v="Rat"/>
    <s v="Sprague-Dawley (Crl:SD)"/>
    <s v="M"/>
    <n v="3.8000000000000002E-4"/>
    <m/>
    <m/>
    <m/>
    <s v="mg/m3"/>
    <s v="N"/>
    <s v="N"/>
    <m/>
    <m/>
    <m/>
    <m/>
    <n v="0.38"/>
    <m/>
    <m/>
    <m/>
    <m/>
    <s v="E"/>
    <s v=""/>
    <s v="Y"/>
    <m/>
    <x v="0"/>
    <m/>
    <m/>
    <m/>
  </r>
  <r>
    <n v="426"/>
    <x v="1"/>
    <s v="oecd_bands_v1"/>
    <n v="200063"/>
    <m/>
    <x v="31"/>
    <m/>
    <s v="CNT"/>
    <s v="SWCNT"/>
    <s v="Nano"/>
    <s v="90 days"/>
    <s v="28 days"/>
    <s v="Lung"/>
    <x v="13"/>
    <s v="Rat"/>
    <s v="Wistar"/>
    <s v="M"/>
    <n v="0.4"/>
    <m/>
    <m/>
    <m/>
    <s v="mg/m3"/>
    <s v="N"/>
    <s v="N"/>
    <m/>
    <m/>
    <m/>
    <m/>
    <n v="133.33333333333334"/>
    <m/>
    <m/>
    <m/>
    <m/>
    <s v="D"/>
    <s v=""/>
    <s v="Y"/>
    <m/>
    <x v="0"/>
    <m/>
    <m/>
    <m/>
  </r>
  <r>
    <n v="427"/>
    <x v="0"/>
    <s v="oecd_bands_v1"/>
    <n v="200064"/>
    <m/>
    <x v="32"/>
    <m/>
    <s v="CNT"/>
    <s v="SWCNT"/>
    <s v="Nano"/>
    <s v="28 days"/>
    <s v="28 days"/>
    <s v="Lung"/>
    <x v="13"/>
    <s v="Rat"/>
    <s v="Wistar"/>
    <s v="M"/>
    <n v="0.13"/>
    <m/>
    <m/>
    <m/>
    <s v="mg/m3"/>
    <s v="N"/>
    <s v="Y"/>
    <m/>
    <m/>
    <m/>
    <m/>
    <n v="43.333333333333336"/>
    <m/>
    <m/>
    <m/>
    <m/>
    <s v="D"/>
    <s v=""/>
    <s v="Y"/>
    <m/>
    <x v="0"/>
    <m/>
    <m/>
    <m/>
  </r>
  <r>
    <n v="428"/>
    <x v="0"/>
    <s v="oecd_bands_v1"/>
    <n v="200070"/>
    <m/>
    <x v="33"/>
    <m/>
    <s v="CNT"/>
    <s v="MWCNT"/>
    <s v="Nano"/>
    <s v="60 days"/>
    <s v="90 days"/>
    <s v="Lung"/>
    <x v="13"/>
    <s v="Rat"/>
    <s v="Wistar (Crl:WI)"/>
    <s v="M"/>
    <m/>
    <n v="0.1"/>
    <m/>
    <m/>
    <s v="mg/m3"/>
    <s v="N"/>
    <s v="Y"/>
    <m/>
    <m/>
    <m/>
    <m/>
    <m/>
    <n v="1"/>
    <m/>
    <m/>
    <m/>
    <s v="E"/>
    <s v=""/>
    <s v="Y"/>
    <m/>
    <x v="0"/>
    <m/>
    <m/>
    <m/>
  </r>
  <r>
    <n v="429"/>
    <x v="0"/>
    <s v="oecd_bands_v1"/>
    <n v="200070"/>
    <m/>
    <x v="33"/>
    <m/>
    <s v="CNT"/>
    <s v="MWCNT Nanocyl NC 7000"/>
    <s v="Nano"/>
    <s v="30 days"/>
    <s v="90 days"/>
    <s v="Lung"/>
    <x v="13"/>
    <s v="Rat"/>
    <s v="Wistar (Crl:WI)"/>
    <s v="F"/>
    <m/>
    <n v="0.1"/>
    <m/>
    <m/>
    <s v="mg/m3"/>
    <s v="N"/>
    <s v="Y"/>
    <m/>
    <m/>
    <m/>
    <m/>
    <m/>
    <n v="1"/>
    <m/>
    <m/>
    <m/>
    <s v="E"/>
    <s v=""/>
    <s v="Y"/>
    <m/>
    <x v="0"/>
    <m/>
    <m/>
    <m/>
  </r>
  <r>
    <n v="430"/>
    <x v="1"/>
    <s v="oecd_bands_v1"/>
    <n v="200071"/>
    <m/>
    <x v="34"/>
    <s v="Y"/>
    <s v="CNT"/>
    <s v="MWCNT Baytubes"/>
    <s v="Nano"/>
    <s v="13 weeks"/>
    <s v="13 weeks"/>
    <s v="Lung"/>
    <x v="13"/>
    <s v="Rat"/>
    <s v="Wistar (HsCpb:WU)"/>
    <s v="M"/>
    <m/>
    <m/>
    <m/>
    <m/>
    <m/>
    <s v="N"/>
    <s v="N"/>
    <m/>
    <m/>
    <m/>
    <m/>
    <m/>
    <m/>
    <m/>
    <m/>
    <m/>
    <s v="D"/>
    <s v=""/>
    <m/>
    <m/>
    <x v="0"/>
    <m/>
    <m/>
    <m/>
  </r>
  <r>
    <n v="431"/>
    <x v="1"/>
    <s v="oecd_bands_v1"/>
    <n v="200071"/>
    <m/>
    <x v="34"/>
    <m/>
    <s v="CNT"/>
    <s v="MWCNT-7"/>
    <s v="Nano"/>
    <s v="90 days"/>
    <s v="90 days"/>
    <s v="Lung"/>
    <x v="13"/>
    <s v="Rat"/>
    <s v="Wistar (HsCpb:WU)"/>
    <s v="F"/>
    <n v="0.1"/>
    <n v="0.4"/>
    <m/>
    <m/>
    <s v="mg/m3"/>
    <s v="N"/>
    <s v="N"/>
    <m/>
    <m/>
    <m/>
    <m/>
    <n v="100"/>
    <m/>
    <m/>
    <m/>
    <m/>
    <s v="D"/>
    <s v=""/>
    <s v="Y"/>
    <m/>
    <x v="0"/>
    <m/>
    <m/>
    <m/>
  </r>
  <r>
    <n v="432"/>
    <x v="1"/>
    <s v="oecd_bands_v1"/>
    <n v="200072"/>
    <m/>
    <x v="35"/>
    <m/>
    <s v="CNT"/>
    <s v="MWCNT-7"/>
    <s v="Nano"/>
    <s v="12 weeks"/>
    <s v="12 weeks"/>
    <s v="Lung"/>
    <x v="13"/>
    <s v="Rat"/>
    <s v="Fischer 344"/>
    <s v="M"/>
    <m/>
    <n v="0.2"/>
    <m/>
    <m/>
    <s v="mg/m3"/>
    <s v="N"/>
    <s v="N*"/>
    <m/>
    <m/>
    <m/>
    <m/>
    <m/>
    <n v="20"/>
    <m/>
    <m/>
    <m/>
    <s v="E"/>
    <s v=""/>
    <s v="Y"/>
    <m/>
    <x v="0"/>
    <m/>
    <m/>
    <m/>
  </r>
  <r>
    <n v="433"/>
    <x v="0"/>
    <s v="oecd_bands_v1"/>
    <n v="200073"/>
    <m/>
    <x v="36"/>
    <m/>
    <s v="CNT"/>
    <s v="MWCNT"/>
    <s v="Nano"/>
    <s v="28 days"/>
    <s v="28 days"/>
    <s v="Lung"/>
    <x v="13"/>
    <s v="Rat"/>
    <s v="Wistar"/>
    <s v="M"/>
    <m/>
    <n v="0.37"/>
    <m/>
    <m/>
    <s v="mg/m3"/>
    <s v="N"/>
    <s v="Y"/>
    <m/>
    <m/>
    <m/>
    <m/>
    <m/>
    <n v="37"/>
    <m/>
    <m/>
    <m/>
    <s v="D"/>
    <s v=""/>
    <s v="Y"/>
    <m/>
    <x v="0"/>
    <m/>
    <m/>
    <m/>
  </r>
  <r>
    <n v="434"/>
    <x v="1"/>
    <s v="oecd_bands_v1"/>
    <n v="200077"/>
    <m/>
    <x v="37"/>
    <m/>
    <s v="CNT"/>
    <s v="MWCNT"/>
    <s v="Nano"/>
    <s v="60 days"/>
    <s v="60 days"/>
    <s v="Lung"/>
    <x v="13"/>
    <s v="Mouse"/>
    <s v="Kunming"/>
    <s v="F"/>
    <m/>
    <n v="32.6"/>
    <m/>
    <m/>
    <s v="mg/m3"/>
    <s v="N"/>
    <s v="Y"/>
    <m/>
    <m/>
    <m/>
    <m/>
    <m/>
    <n v="3260"/>
    <m/>
    <m/>
    <m/>
    <s v="B"/>
    <s v=""/>
    <s v="Y"/>
    <m/>
    <x v="0"/>
    <m/>
    <m/>
    <m/>
  </r>
  <r>
    <n v="435"/>
    <x v="1"/>
    <s v="oecd_bands_v1"/>
    <n v="200078"/>
    <m/>
    <x v="37"/>
    <m/>
    <s v="CNT"/>
    <s v="MWCNT"/>
    <s v="Nano"/>
    <s v="30 days"/>
    <s v="30 days"/>
    <s v="Lung"/>
    <x v="13"/>
    <s v="Mouse"/>
    <s v="Kunming"/>
    <s v="F"/>
    <n v="32.6"/>
    <m/>
    <m/>
    <m/>
    <s v="mg/m3"/>
    <s v="N"/>
    <s v="Y"/>
    <m/>
    <m/>
    <m/>
    <m/>
    <n v="10866.666666666666"/>
    <m/>
    <m/>
    <m/>
    <m/>
    <s v="B"/>
    <s v=""/>
    <s v="Y"/>
    <m/>
    <x v="0"/>
    <m/>
    <m/>
    <m/>
  </r>
  <r>
    <n v="436"/>
    <x v="1"/>
    <s v="oecd_bands_v1"/>
    <n v="200084"/>
    <m/>
    <x v="38"/>
    <s v="Y"/>
    <s v="Titanium dioxide"/>
    <s v="P25"/>
    <s v="Nano"/>
    <s v="13.5 months"/>
    <s v="24 months"/>
    <s v="Lung"/>
    <x v="14"/>
    <s v="Rat"/>
    <s v="Wistar (Crl:(WI)BR)"/>
    <s v="F"/>
    <m/>
    <n v="10"/>
    <m/>
    <m/>
    <s v="mg/m3"/>
    <s v="N"/>
    <s v="N"/>
    <s v="Y"/>
    <s v="N"/>
    <m/>
    <m/>
    <m/>
    <m/>
    <m/>
    <m/>
    <m/>
    <m/>
    <s v="Y"/>
    <s v="Y"/>
    <m/>
    <x v="3"/>
    <m/>
    <m/>
    <m/>
  </r>
  <r>
    <n v="437"/>
    <x v="1"/>
    <s v="oecd_bands_v1"/>
    <n v="200085"/>
    <m/>
    <x v="39"/>
    <s v="Y"/>
    <s v="Titanium dioxide"/>
    <s v="P25"/>
    <s v="Nano"/>
    <s v="90 days"/>
    <s v="90 days"/>
    <s v="Lung"/>
    <x v="13"/>
    <s v="Rat"/>
    <s v="F344"/>
    <s v="F"/>
    <m/>
    <m/>
    <m/>
    <m/>
    <m/>
    <s v="N"/>
    <s v="N"/>
    <m/>
    <m/>
    <m/>
    <m/>
    <m/>
    <m/>
    <m/>
    <m/>
    <m/>
    <s v="C"/>
    <s v=""/>
    <m/>
    <m/>
    <x v="0"/>
    <m/>
    <m/>
    <m/>
  </r>
  <r>
    <n v="438"/>
    <x v="0"/>
    <s v="oecd_bands_v1"/>
    <n v="200086"/>
    <m/>
    <x v="40"/>
    <m/>
    <s v="Titanium dioxide"/>
    <s v="P25"/>
    <s v="Nano"/>
    <s v="90 days"/>
    <s v="90 days"/>
    <s v="Lung"/>
    <x v="13"/>
    <s v="Rat"/>
    <s v="Fischer 344"/>
    <s v="M"/>
    <m/>
    <n v="23.5"/>
    <m/>
    <m/>
    <s v="mg/m3"/>
    <s v="N"/>
    <s v="N"/>
    <m/>
    <m/>
    <m/>
    <m/>
    <m/>
    <n v="2350"/>
    <m/>
    <m/>
    <m/>
    <s v="C"/>
    <s v=""/>
    <s v="Y"/>
    <m/>
    <x v="0"/>
    <m/>
    <m/>
    <m/>
  </r>
  <r>
    <n v="439"/>
    <x v="0"/>
    <s v="oecd_bands_v1"/>
    <n v="200087"/>
    <m/>
    <x v="41"/>
    <m/>
    <s v="Titanium dioxide"/>
    <s v="NM-103 (UV TITAN M212)"/>
    <s v="Nano"/>
    <s v="32(m)/33(f) days"/>
    <s v="32 days"/>
    <s v="Lung"/>
    <x v="13"/>
    <s v="Rat"/>
    <s v="Wistar (Crl:WI(Han))"/>
    <s v="M"/>
    <n v="3.1"/>
    <n v="12.1"/>
    <m/>
    <m/>
    <s v="mg/m3"/>
    <s v="N"/>
    <s v="Y"/>
    <m/>
    <m/>
    <m/>
    <m/>
    <n v="1033.3333333333333"/>
    <n v="12100"/>
    <m/>
    <m/>
    <m/>
    <s v="C"/>
    <s v=""/>
    <s v="Y"/>
    <m/>
    <x v="0"/>
    <m/>
    <m/>
    <m/>
  </r>
  <r>
    <n v="440"/>
    <x v="0"/>
    <s v="oecd_bands_v1"/>
    <n v="200088"/>
    <m/>
    <x v="41"/>
    <m/>
    <s v="Titanium dioxide"/>
    <s v="NM-104 (UV TITAN M262)"/>
    <s v="Nano"/>
    <s v="28 days"/>
    <s v="28 days"/>
    <s v="Lung"/>
    <x v="13"/>
    <s v="Rat"/>
    <s v="Wistar (Crl:WI (Han))"/>
    <s v="M"/>
    <n v="3.1"/>
    <n v="12.1"/>
    <m/>
    <m/>
    <s v="mg/m3"/>
    <s v="N"/>
    <s v="Y"/>
    <m/>
    <m/>
    <m/>
    <m/>
    <n v="1033.3333333333333"/>
    <n v="12100"/>
    <m/>
    <m/>
    <m/>
    <s v="C"/>
    <s v=""/>
    <s v="Y"/>
    <m/>
    <x v="0"/>
    <m/>
    <m/>
    <m/>
  </r>
  <r>
    <n v="441"/>
    <x v="0"/>
    <s v="oecd_bands_v1"/>
    <n v="200089"/>
    <m/>
    <x v="41"/>
    <m/>
    <s v="Titanium dioxide"/>
    <s v="NM-105 (P25)"/>
    <s v="Nano"/>
    <s v="30 days"/>
    <s v="30 days"/>
    <s v="Lung"/>
    <x v="13"/>
    <s v="Rat"/>
    <s v="Wistar (Crl:WI (Han))"/>
    <s v="M"/>
    <n v="3.1"/>
    <n v="12.1"/>
    <m/>
    <m/>
    <s v="mg/m3"/>
    <s v="N"/>
    <s v="Y"/>
    <m/>
    <m/>
    <m/>
    <m/>
    <n v="1033.3333333333333"/>
    <n v="12100"/>
    <m/>
    <m/>
    <m/>
    <s v="C"/>
    <s v=""/>
    <s v="Y"/>
    <m/>
    <x v="0"/>
    <m/>
    <m/>
    <m/>
  </r>
  <r>
    <n v="442"/>
    <x v="1"/>
    <s v="oecd_bands_v1"/>
    <n v="200093"/>
    <m/>
    <x v="38"/>
    <s v="Y"/>
    <s v="Titanium dioxide"/>
    <s v="P25"/>
    <s v="Nano"/>
    <s v="28 days"/>
    <s v="13.5 months"/>
    <s v="Lung"/>
    <x v="14"/>
    <s v="Mouse"/>
    <s v="Crl:NMRI"/>
    <s v="F"/>
    <m/>
    <n v="10"/>
    <m/>
    <m/>
    <s v="mg/m3"/>
    <s v="N"/>
    <s v="Y"/>
    <s v="Y"/>
    <s v="N"/>
    <m/>
    <m/>
    <m/>
    <n v="1000"/>
    <m/>
    <m/>
    <m/>
    <m/>
    <s v="Y"/>
    <s v="Y"/>
    <m/>
    <x v="3"/>
    <m/>
    <m/>
    <m/>
  </r>
  <r>
    <n v="443"/>
    <x v="1"/>
    <s v="oecd_bands_v1"/>
    <n v="200094"/>
    <m/>
    <x v="39"/>
    <s v="Y"/>
    <s v="Titanium dioxide"/>
    <s v="P25"/>
    <s v="Nano"/>
    <s v="90 days"/>
    <s v="90 days"/>
    <s v="Lung"/>
    <x v="13"/>
    <s v="Rat"/>
    <s v="F344"/>
    <s v="F"/>
    <m/>
    <m/>
    <m/>
    <m/>
    <m/>
    <s v="N"/>
    <s v="N"/>
    <m/>
    <m/>
    <m/>
    <m/>
    <m/>
    <m/>
    <m/>
    <m/>
    <m/>
    <s v="C"/>
    <s v=""/>
    <m/>
    <m/>
    <x v="0"/>
    <m/>
    <m/>
    <m/>
  </r>
  <r>
    <n v="444"/>
    <x v="1"/>
    <s v="oecd_bands_v1"/>
    <n v="300001"/>
    <m/>
    <x v="42"/>
    <m/>
    <s v="CNT"/>
    <s v="CNF VCGF-H"/>
    <s v="Nano"/>
    <s v="90 days"/>
    <s v="90 days"/>
    <s v="Lung"/>
    <x v="13"/>
    <s v="Rat"/>
    <s v="Sprague Dawley"/>
    <s v="M"/>
    <n v="0.54"/>
    <n v="2.5"/>
    <m/>
    <m/>
    <s v="mg/m3"/>
    <s v="N"/>
    <s v="N"/>
    <m/>
    <m/>
    <m/>
    <m/>
    <n v="540"/>
    <n v="2500"/>
    <m/>
    <m/>
    <m/>
    <s v="C"/>
    <s v=""/>
    <s v="Y"/>
    <m/>
    <x v="0"/>
    <m/>
    <m/>
    <m/>
  </r>
  <r>
    <n v="445"/>
    <x v="1"/>
    <s v="oecd_bands_v1"/>
    <n v="300002"/>
    <m/>
    <x v="42"/>
    <m/>
    <s v="CNT"/>
    <s v="CNF VCGF-H"/>
    <s v="Nano"/>
    <s v="90 days"/>
    <s v="90 days"/>
    <s v="Lung"/>
    <x v="13"/>
    <s v="Rat"/>
    <s v="Sprague Dawley"/>
    <s v="F"/>
    <n v="0.54"/>
    <n v="2.5"/>
    <m/>
    <m/>
    <s v="mg/m3"/>
    <s v="N"/>
    <s v="N"/>
    <m/>
    <m/>
    <m/>
    <m/>
    <n v="540"/>
    <n v="2500"/>
    <m/>
    <m/>
    <m/>
    <s v="C"/>
    <s v=""/>
    <s v="Y"/>
    <m/>
    <x v="0"/>
    <m/>
    <m/>
    <m/>
  </r>
  <r>
    <n v="446"/>
    <x v="1"/>
    <s v="oecd_bands_v1"/>
    <n v="300003"/>
    <m/>
    <x v="43"/>
    <s v="Y"/>
    <s v="CNT"/>
    <s v="MWCNT Graphistrength C100 "/>
    <s v="Nano"/>
    <s v="90 days"/>
    <s v="90 days"/>
    <s v="Lung"/>
    <x v="13"/>
    <s v="Rat"/>
    <s v="Wistar"/>
    <s v="M"/>
    <m/>
    <m/>
    <m/>
    <m/>
    <m/>
    <s v="N"/>
    <s v="N"/>
    <m/>
    <m/>
    <m/>
    <m/>
    <m/>
    <m/>
    <m/>
    <m/>
    <m/>
    <s v="D"/>
    <s v=""/>
    <s v="Y"/>
    <m/>
    <x v="0"/>
    <m/>
    <m/>
    <m/>
  </r>
  <r>
    <n v="447"/>
    <x v="1"/>
    <s v="oecd_bands_v1"/>
    <n v="300004"/>
    <m/>
    <x v="43"/>
    <s v="Y"/>
    <s v="CNT"/>
    <s v="MWCNT Graphistrength C100 "/>
    <s v="Nano"/>
    <s v="90 days"/>
    <s v="90 days"/>
    <s v="Lung"/>
    <x v="13"/>
    <s v="Rat"/>
    <s v="Wistar"/>
    <s v="F"/>
    <m/>
    <m/>
    <m/>
    <m/>
    <m/>
    <s v="N"/>
    <s v="N"/>
    <m/>
    <m/>
    <m/>
    <m/>
    <m/>
    <m/>
    <m/>
    <m/>
    <m/>
    <s v="D"/>
    <s v=""/>
    <m/>
    <m/>
    <x v="0"/>
    <m/>
    <m/>
    <m/>
  </r>
  <r>
    <n v="448"/>
    <x v="0"/>
    <s v="atl_inh_pmn_bands_v1"/>
    <m/>
    <m/>
    <x v="12"/>
    <s v="Y"/>
    <s v="Iron"/>
    <s v="Fe3O4 "/>
    <s v="Micro"/>
    <s v="Subchronic"/>
    <s v="13 weeks"/>
    <s v="Lung"/>
    <x v="13"/>
    <s v="Rat"/>
    <s v="Winstar"/>
    <s v="M"/>
    <m/>
    <m/>
    <n v="0.413489"/>
    <n v="0.19502900000000001"/>
    <s v="mg/m3"/>
    <s v="N"/>
    <s v="N"/>
    <m/>
    <m/>
    <m/>
    <n v="195.029"/>
    <m/>
    <m/>
    <m/>
    <m/>
    <m/>
    <s v="D"/>
    <s v=""/>
    <s v="Y"/>
    <m/>
    <x v="0"/>
    <m/>
    <m/>
    <m/>
  </r>
  <r>
    <n v="449"/>
    <x v="1"/>
    <s v="atl_inh_pmn_bands_v1"/>
    <m/>
    <m/>
    <x v="15"/>
    <s v="Y"/>
    <s v="Carbon black"/>
    <s v="Printex 90 "/>
    <s v="Nano"/>
    <s v="13 weeks"/>
    <s v="13 weeks"/>
    <s v="Lung"/>
    <x v="13"/>
    <s v="Rat"/>
    <s v="F344"/>
    <s v="F"/>
    <m/>
    <m/>
    <m/>
    <m/>
    <m/>
    <m/>
    <m/>
    <m/>
    <m/>
    <m/>
    <m/>
    <m/>
    <m/>
    <m/>
    <m/>
    <m/>
    <s v="D"/>
    <s v=""/>
    <m/>
    <m/>
    <x v="0"/>
    <m/>
    <m/>
    <m/>
  </r>
  <r>
    <n v="450"/>
    <x v="1"/>
    <s v="atl_inh_pmn_bands_v1"/>
    <m/>
    <m/>
    <x v="17"/>
    <s v="Y"/>
    <s v="Carbon black"/>
    <s v="HSCb "/>
    <s v="Nano"/>
    <s v="13 weeks"/>
    <s v="13 weeks"/>
    <s v="Lung"/>
    <x v="13"/>
    <s v="Rat"/>
    <s v="F344"/>
    <s v="F"/>
    <m/>
    <m/>
    <m/>
    <n v="10.7128"/>
    <s v="ug/m3"/>
    <s v="N"/>
    <s v="N"/>
    <m/>
    <m/>
    <m/>
    <m/>
    <m/>
    <m/>
    <m/>
    <m/>
    <m/>
    <s v="E"/>
    <s v=""/>
    <s v="Y"/>
    <m/>
    <x v="0"/>
    <m/>
    <m/>
    <m/>
  </r>
  <r>
    <n v="451"/>
    <x v="1"/>
    <s v="atl_inh_pmn_bands_v1"/>
    <m/>
    <m/>
    <x v="44"/>
    <s v="Y"/>
    <s v="Iron"/>
    <s v="Fe3O4  Magnetite "/>
    <s v="Micro"/>
    <s v="Subchronic"/>
    <s v="13 weeks"/>
    <s v="Lung"/>
    <x v="13"/>
    <s v="Rat"/>
    <s v="Winstar"/>
    <s v="M"/>
    <m/>
    <m/>
    <m/>
    <m/>
    <m/>
    <s v="N"/>
    <s v="N"/>
    <m/>
    <m/>
    <m/>
    <m/>
    <m/>
    <m/>
    <m/>
    <m/>
    <m/>
    <s v="E"/>
    <s v=""/>
    <s v="Y"/>
    <m/>
    <x v="0"/>
    <m/>
    <m/>
    <m/>
  </r>
  <r>
    <n v="452"/>
    <x v="1"/>
    <s v="atl_inh_pmn_bands_v1"/>
    <m/>
    <m/>
    <x v="44"/>
    <s v="Y"/>
    <s v="Iron"/>
    <s v="FeCO3 Siderite "/>
    <s v="Micro"/>
    <s v="Subchronic"/>
    <s v="13 weeks"/>
    <s v="Lung"/>
    <x v="13"/>
    <s v="Rat"/>
    <s v="Winstar"/>
    <s v="M"/>
    <m/>
    <m/>
    <m/>
    <m/>
    <m/>
    <s v="N"/>
    <s v="N"/>
    <m/>
    <m/>
    <m/>
    <m/>
    <m/>
    <m/>
    <m/>
    <m/>
    <m/>
    <s v="E"/>
    <s v=""/>
    <s v="Y"/>
    <m/>
    <x v="0"/>
    <m/>
    <m/>
    <m/>
  </r>
  <r>
    <n v="453"/>
    <x v="0"/>
    <s v="Hadrup et al 2023 DS_28d+ inhal and OEB est (102623a) - To Check Gosens (050324 edk)"/>
    <n v="1001"/>
    <m/>
    <x v="45"/>
    <m/>
    <s v="Silver"/>
    <s v="Synthesised by authors"/>
    <s v="Nano"/>
    <s v="0.7x10(6) particles/cm3, 1.4x10(6), or 2.9x10(6) for 6 h/day for 90 days = 0,05 mg/m3   0,13 mg/m3  and 0,5 mg/m3 for 6h/day 5 days per week for 13 weeks"/>
    <s v="13 weeks"/>
    <s v="Lung"/>
    <x v="13"/>
    <s v="Rat"/>
    <m/>
    <m/>
    <n v="0.5"/>
    <s v="n"/>
    <m/>
    <m/>
    <s v="mg/m3"/>
    <s v="N"/>
    <s v="N"/>
    <m/>
    <m/>
    <m/>
    <m/>
    <n v="500"/>
    <m/>
    <m/>
    <s v="C"/>
    <m/>
    <s v="C"/>
    <s v=""/>
    <s v="Y"/>
    <m/>
    <x v="0"/>
    <m/>
    <m/>
    <m/>
  </r>
  <r>
    <n v="454"/>
    <x v="1"/>
    <s v="Hadrup et al 2023 DS_28d+ inhal and OEB est (102623a) - To Check Gosens (050324 edk)"/>
    <n v="2002"/>
    <m/>
    <x v="46"/>
    <s v="Y"/>
    <s v="Carbon black"/>
    <s v="CB Printex 90"/>
    <s v="Nano"/>
    <s v="18 h/day, 5 days per week for up to 24 months (7.2 mg/m3 for first 4 months and then 12.2 mg/m3 for 20 months)  average exposure 11,6 mg/m3 for 104 weeks"/>
    <s v="104 weeks"/>
    <s v="Lung"/>
    <x v="13"/>
    <s v="Rat"/>
    <m/>
    <m/>
    <s v="n"/>
    <s v="n"/>
    <m/>
    <m/>
    <s v="mg/m3"/>
    <s v="N"/>
    <s v="N"/>
    <s v="N"/>
    <s v="N"/>
    <m/>
    <m/>
    <m/>
    <m/>
    <m/>
    <m/>
    <m/>
    <m/>
    <s v="Y"/>
    <m/>
    <m/>
    <x v="0"/>
    <m/>
    <m/>
    <m/>
  </r>
  <r>
    <n v="455"/>
    <x v="1"/>
    <s v="Hadrup et al 2023 DS_28d+ inhal and OEB est (102623a) - To Check Gosens (050324 edk)"/>
    <n v="2003"/>
    <m/>
    <x v="47"/>
    <s v="Y"/>
    <s v="Carbon black"/>
    <s v="CB Printex 90"/>
    <s v="Nano"/>
    <s v="18 h/day, 5 days per week for up to 13,5 months (7.2 mg/m3 for first 4 months and then 12.2 mg/m3 for 9.5 months)  average exposure 10,7 mg/m3 for 54 weeks"/>
    <s v="54 weeks"/>
    <s v="Lung"/>
    <x v="13"/>
    <s v="Mouse"/>
    <m/>
    <m/>
    <s v="n"/>
    <s v="n"/>
    <m/>
    <m/>
    <s v="mg/m3"/>
    <s v="N"/>
    <s v="N"/>
    <s v="N"/>
    <s v="N"/>
    <m/>
    <m/>
    <m/>
    <m/>
    <m/>
    <m/>
    <m/>
    <m/>
    <s v="Y"/>
    <m/>
    <m/>
    <x v="0"/>
    <m/>
    <m/>
    <m/>
  </r>
  <r>
    <n v="456"/>
    <x v="1"/>
    <s v="Hadrup et al 2023 DS_28d+ inhal and OEB est (102623a) - To Check Gosens (050324 edk)"/>
    <n v="2006"/>
    <s v="Mauderly, Joe L., M. B. Snipes, Edward B. Barr, Steven A. Belinsky, James A. Bond, A. L. Brooks, I. Y. Chang, Y. S. Cheng, N. A. Gillett, and W. C. Griffith. &quot;Pulmonary toxicity of inhaled diesel exhaust and carbon black in chronically exposed rats. Part I: Neoplastic and nonneoplastic lung lesions.&quot; Research Report (Health Effects Institute) 68 Pt 1 (1994): 1-75."/>
    <x v="48"/>
    <m/>
    <s v="Carbon black"/>
    <s v="CB Elftex-12 furnace black, Cabot Boston"/>
    <s v="Nano"/>
    <s v="2.5 or 6.5  mg/m3 for 16 h/day , 5 days/week for 24 months"/>
    <s v="24 months"/>
    <s v="Lung"/>
    <x v="13"/>
    <s v="Rat"/>
    <m/>
    <m/>
    <s v="n"/>
    <s v="n"/>
    <m/>
    <m/>
    <s v="mg/m3"/>
    <s v="N"/>
    <s v="N"/>
    <s v="N"/>
    <s v="N"/>
    <m/>
    <m/>
    <m/>
    <m/>
    <m/>
    <m/>
    <m/>
    <m/>
    <s v="Y"/>
    <m/>
    <m/>
    <x v="0"/>
    <m/>
    <m/>
    <m/>
  </r>
  <r>
    <n v="457"/>
    <x v="1"/>
    <s v="Hadrup et al 2023 DS_28d+ inhal and OEB est (102623a) - To Check Gosens (050324 edk)"/>
    <n v="2007"/>
    <s v="Mauderly, Joe L., M. B. Snipes, Edward B. Barr, Steven A. Belinsky, James A. Bond, A. L. Brooks, I. Y. Chang, Y. S. Cheng, N. A. Gillett, and W. C. Griffith. &quot;Pulmonary toxicity of inhaled diesel exhaust and carbon black in chronically exposed rats. Part I: Neoplastic and nonneoplastic lung lesions.&quot; Research Report (Health Effects Institute) 68 Pt 1 (1994): 1-75."/>
    <x v="48"/>
    <m/>
    <s v="Carbon black"/>
    <s v="CB Elftex-12 furnace black, Cabot Boston"/>
    <s v="Nano"/>
    <s v="2.5 or 6.5  mg/m3 for 16 h/day, 5 days/week for 24 months"/>
    <s v="24 months"/>
    <s v="Lung"/>
    <x v="13"/>
    <s v="Rat"/>
    <m/>
    <m/>
    <s v="n"/>
    <n v="2.5"/>
    <m/>
    <m/>
    <s v="mg/m3"/>
    <s v="N"/>
    <s v="N"/>
    <m/>
    <m/>
    <m/>
    <m/>
    <m/>
    <n v="250"/>
    <m/>
    <m/>
    <s v="D"/>
    <s v="D"/>
    <s v=""/>
    <s v="Y"/>
    <m/>
    <x v="0"/>
    <m/>
    <m/>
    <m/>
  </r>
  <r>
    <n v="458"/>
    <x v="1"/>
    <s v="Hadrup et al 2023 DS_28d+ inhal and OEB est (102623a) - To Check Gosens (050324 edk)"/>
    <n v="2008"/>
    <m/>
    <x v="49"/>
    <s v="Y"/>
    <s v="Carbon black"/>
    <s v="CB Printex 90"/>
    <s v="Nano"/>
    <s v="1, 7 and 50 mg/m3 6 h/day  5 days /week for 13 weeks"/>
    <s v="13 weeks"/>
    <s v="Lung"/>
    <x v="13"/>
    <s v="Rat"/>
    <m/>
    <m/>
    <s v="1*"/>
    <s v="7*"/>
    <m/>
    <m/>
    <s v="mg/m3"/>
    <s v="N"/>
    <s v="N"/>
    <m/>
    <m/>
    <m/>
    <m/>
    <n v="1000"/>
    <n v="700"/>
    <m/>
    <s v="C"/>
    <s v="C"/>
    <s v="C"/>
    <s v=""/>
    <m/>
    <m/>
    <x v="0"/>
    <m/>
    <m/>
    <m/>
  </r>
  <r>
    <n v="459"/>
    <x v="1"/>
    <s v="Hadrup et al 2023 DS_28d+ inhal and OEB est (102623a) - To Check Gosens (050324 edk)"/>
    <n v="2009"/>
    <m/>
    <x v="49"/>
    <s v="Y"/>
    <s v="Carbon black"/>
    <s v="CB Sterling V"/>
    <s v="Nano"/>
    <s v="50 mg/m3 6 h/day 5 days/week for 13 weeks"/>
    <s v="13 weeks"/>
    <s v="Lung"/>
    <x v="13"/>
    <s v="Rat"/>
    <m/>
    <m/>
    <s v="n"/>
    <n v="50"/>
    <m/>
    <m/>
    <s v="mg/m3"/>
    <s v="N"/>
    <s v="N"/>
    <m/>
    <m/>
    <m/>
    <m/>
    <m/>
    <n v="5000"/>
    <m/>
    <m/>
    <s v="B"/>
    <s v="B"/>
    <s v=""/>
    <m/>
    <m/>
    <x v="0"/>
    <m/>
    <m/>
    <m/>
  </r>
  <r>
    <n v="460"/>
    <x v="1"/>
    <s v="Hadrup et al 2023 DS_28d+ inhal and OEB est (102623a) - To Check Gosens (050324 edk)"/>
    <n v="2010"/>
    <m/>
    <x v="50"/>
    <s v="Y"/>
    <s v="Carbon black"/>
    <s v="CB Printex 90"/>
    <s v="Nano"/>
    <s v="1, 7 and 50 mg/m3 6 h/day  5 days /week for 13 weeks"/>
    <s v="13 weeks"/>
    <s v="Lung"/>
    <x v="13"/>
    <s v="Mouse"/>
    <m/>
    <m/>
    <s v="n*"/>
    <s v="1*"/>
    <m/>
    <m/>
    <s v="mg/m3"/>
    <s v="N"/>
    <s v="N"/>
    <m/>
    <m/>
    <m/>
    <m/>
    <m/>
    <n v="100"/>
    <m/>
    <m/>
    <s v="D"/>
    <s v="D"/>
    <s v=""/>
    <m/>
    <m/>
    <x v="0"/>
    <m/>
    <m/>
    <m/>
  </r>
  <r>
    <n v="461"/>
    <x v="1"/>
    <s v="Hadrup et al 2023 DS_28d+ inhal and OEB est (102623a) - To Check Gosens (050324 edk)"/>
    <n v="2011"/>
    <m/>
    <x v="51"/>
    <s v="Y"/>
    <s v="Carbon black"/>
    <s v="CB Printex 90"/>
    <s v="Nano"/>
    <s v="1, 7 and 50 mg/m3 6 h/day  5 days /week for 13 weeks"/>
    <s v="13 weeks"/>
    <s v="Lung"/>
    <x v="13"/>
    <s v="Hamster"/>
    <m/>
    <m/>
    <s v="n*"/>
    <s v="1*"/>
    <m/>
    <m/>
    <s v="mg/m3"/>
    <s v="N"/>
    <s v="N"/>
    <m/>
    <m/>
    <m/>
    <m/>
    <m/>
    <n v="100"/>
    <m/>
    <m/>
    <s v="D"/>
    <s v="D"/>
    <s v=""/>
    <m/>
    <m/>
    <x v="0"/>
    <m/>
    <m/>
    <m/>
  </r>
  <r>
    <n v="462"/>
    <x v="1"/>
    <s v="Hadrup et al 2023 DS_28d+ inhal and OEB est (102623a) - To Check Gosens (050324 edk)"/>
    <n v="2012"/>
    <m/>
    <x v="52"/>
    <s v="Y"/>
    <s v="Carbon black"/>
    <s v="CB Printex 90"/>
    <s v="Nano"/>
    <s v="1, 7 and 50 mg/m3 6 h/day  5 days /week for 13 weeks"/>
    <s v="13 weeks"/>
    <s v="Lung"/>
    <x v="13"/>
    <s v="Rat"/>
    <m/>
    <m/>
    <s v="These data are similar to those in Elder et al."/>
    <s v="These data are similar to those in Elder et al."/>
    <m/>
    <m/>
    <s v="mg/m3"/>
    <s v="N"/>
    <s v="N"/>
    <m/>
    <m/>
    <m/>
    <m/>
    <m/>
    <m/>
    <m/>
    <m/>
    <m/>
    <m/>
    <s v="Y"/>
    <m/>
    <m/>
    <x v="0"/>
    <m/>
    <m/>
    <m/>
  </r>
  <r>
    <n v="463"/>
    <x v="1"/>
    <s v="Hadrup et al 2023 DS_28d+ inhal and OEB est (102623a) - To Check Gosens (050324 edk)"/>
    <n v="2013"/>
    <m/>
    <x v="52"/>
    <s v="Y"/>
    <s v="Carbon black"/>
    <s v="CB Sterling V"/>
    <s v="Nano"/>
    <s v="50 mg/m3 6 h/day 5 days/week for 13 weeks"/>
    <s v="13 weeks"/>
    <s v="Lung"/>
    <x v="13"/>
    <s v="Rat"/>
    <m/>
    <m/>
    <s v="These data are similar to those in Elder et al."/>
    <s v="These data are similar to those in Elder et al."/>
    <m/>
    <m/>
    <s v="mg/m3"/>
    <s v="N"/>
    <s v="N"/>
    <m/>
    <m/>
    <m/>
    <m/>
    <m/>
    <m/>
    <m/>
    <m/>
    <m/>
    <m/>
    <s v="Y"/>
    <m/>
    <m/>
    <x v="0"/>
    <m/>
    <m/>
    <m/>
  </r>
  <r>
    <n v="464"/>
    <x v="1"/>
    <s v="Hadrup et al 2023 DS_28d+ inhal and OEB est (102623a) - To Check Gosens (050324 edk)"/>
    <n v="2014"/>
    <m/>
    <x v="53"/>
    <s v="Y"/>
    <s v="Carbon black"/>
    <s v="CB Monarch 880, Cabot"/>
    <s v="Nano"/>
    <s v="1.1   7.1  or 52.8 mg/m3 for 6 h/day 5 days/week for 13 weeks"/>
    <s v="13 weeks"/>
    <s v="Lung"/>
    <x v="13"/>
    <s v="Rat"/>
    <m/>
    <m/>
    <n v="1"/>
    <n v="7"/>
    <m/>
    <m/>
    <s v="mg/m3"/>
    <s v="N"/>
    <s v="N"/>
    <m/>
    <m/>
    <m/>
    <m/>
    <n v="1000"/>
    <n v="700"/>
    <m/>
    <s v="C"/>
    <s v="C"/>
    <s v="C"/>
    <s v=""/>
    <s v="Y"/>
    <m/>
    <x v="0"/>
    <m/>
    <m/>
    <m/>
  </r>
  <r>
    <n v="465"/>
    <x v="0"/>
    <s v="Hadrup et al 2023 DS_28d+ inhal and OEB est (102623a) - To Check Gosens (050324 edk)"/>
    <n v="2015"/>
    <m/>
    <x v="54"/>
    <m/>
    <s v="Carbon black"/>
    <s v="CB Elftex-12 furnace black, Cabot Boston"/>
    <s v="Nano"/>
    <s v="10 mg/m3 for 7 h/day 5 days/week for 12 weeks"/>
    <s v="12 weeks"/>
    <s v="Lung"/>
    <x v="13"/>
    <s v="Rat"/>
    <m/>
    <m/>
    <s v="n"/>
    <n v="10"/>
    <m/>
    <m/>
    <s v="mg/m3"/>
    <s v="N"/>
    <s v="N"/>
    <m/>
    <m/>
    <m/>
    <m/>
    <m/>
    <n v="1000"/>
    <m/>
    <m/>
    <s v="C"/>
    <s v="C"/>
    <s v=""/>
    <s v="Y"/>
    <m/>
    <x v="0"/>
    <m/>
    <m/>
    <m/>
  </r>
  <r>
    <n v="466"/>
    <x v="1"/>
    <s v="Hadrup et al 2023 DS_28d+ inhal and OEB est (102623a) - To Check Gosens (050324 edk)"/>
    <n v="2019"/>
    <m/>
    <x v="55"/>
    <m/>
    <s v="Carbon black"/>
    <s v="CB  Elftex 12, Cabot "/>
    <s v="Nano"/>
    <s v="3.5 mg/m3 16 h/day, 7 days per week, the neutrophils were measured in BAL at 6 and 12 weeks of exposure"/>
    <s v="12 weeks"/>
    <s v="Lung"/>
    <x v="13"/>
    <s v="Rat"/>
    <m/>
    <m/>
    <s v="n"/>
    <n v="3.5"/>
    <m/>
    <m/>
    <s v="mg/m3"/>
    <s v="N"/>
    <s v="N"/>
    <m/>
    <m/>
    <m/>
    <m/>
    <m/>
    <n v="350"/>
    <m/>
    <m/>
    <s v="C"/>
    <s v="C"/>
    <s v=""/>
    <m/>
    <m/>
    <x v="0"/>
    <m/>
    <m/>
    <m/>
  </r>
  <r>
    <n v="467"/>
    <x v="0"/>
    <s v="Hadrup et al 2023 DS_28d+ inhal and OEB est (102623a) - To Check Gosens (050324 edk)"/>
    <n v="2020"/>
    <m/>
    <x v="55"/>
    <m/>
    <s v="Carbon black"/>
    <s v="CB  Elftex 12, Cabot "/>
    <s v="Nano"/>
    <s v="13 mg/m3 for 6 h/day for 5 days/week, the neutrophils were measured in BAL at 6 and 12 weeks of exposure"/>
    <s v="12 weeks"/>
    <s v="Lung"/>
    <x v="13"/>
    <s v="Rat"/>
    <m/>
    <m/>
    <s v="n"/>
    <n v="13"/>
    <m/>
    <m/>
    <s v="mg/m3"/>
    <s v="N"/>
    <s v="N*"/>
    <m/>
    <m/>
    <m/>
    <m/>
    <m/>
    <n v="1300"/>
    <m/>
    <m/>
    <s v="C"/>
    <s v="C"/>
    <s v=""/>
    <s v="Y"/>
    <m/>
    <x v="0"/>
    <m/>
    <m/>
    <m/>
  </r>
  <r>
    <n v="468"/>
    <x v="1"/>
    <s v="Hadrup et al 2023 DS_28d+ inhal and OEB est (102623a) - To Check Gosens (050324 edk)"/>
    <n v="2021"/>
    <m/>
    <x v="55"/>
    <m/>
    <s v="Carbon black"/>
    <s v="CB  Elftex 12, Cabot "/>
    <s v="Nano"/>
    <s v="98 mg/m3  for 4 h/day for 1 day/week, the neutrophils were measured in BAL at 6 and 12 weeks of exposure"/>
    <s v="12 weeks"/>
    <s v="Lung"/>
    <x v="13"/>
    <s v="Rat"/>
    <m/>
    <m/>
    <s v="n"/>
    <n v="98"/>
    <m/>
    <m/>
    <s v="mg/m3"/>
    <s v="Y*"/>
    <s v="Y"/>
    <m/>
    <m/>
    <m/>
    <m/>
    <m/>
    <n v="9800"/>
    <m/>
    <m/>
    <m/>
    <m/>
    <s v="Y"/>
    <m/>
    <m/>
    <x v="0"/>
    <m/>
    <m/>
    <m/>
  </r>
  <r>
    <n v="469"/>
    <x v="1"/>
    <s v="Hadrup et al 2023 DS_28d+ inhal and OEB est (102623a) - To Check Gosens (050324 edk)"/>
    <n v="3002"/>
    <m/>
    <x v="56"/>
    <s v="Y"/>
    <s v="CNT"/>
    <s v="MWCNT Graphistrength C100"/>
    <s v="Nano"/>
    <s v="0.05, 0.25 or 5  mg/m3 6 h/day, 5 days/week for 90 days "/>
    <s v="90 days"/>
    <s v="Lung"/>
    <x v="13"/>
    <s v="Rat"/>
    <m/>
    <m/>
    <n v="0.05"/>
    <n v="0.25"/>
    <m/>
    <m/>
    <s v="mg/m3"/>
    <s v="N"/>
    <s v="N"/>
    <m/>
    <m/>
    <m/>
    <m/>
    <n v="50"/>
    <n v="25"/>
    <m/>
    <s v="D"/>
    <s v="E"/>
    <s v="E"/>
    <s v=""/>
    <m/>
    <m/>
    <x v="0"/>
    <m/>
    <m/>
    <m/>
  </r>
  <r>
    <n v="470"/>
    <x v="0"/>
    <s v="Hadrup et al 2023 DS_28d+ inhal and OEB est (102623a) - To Check Gosens (050324 edk)"/>
    <n v="3003"/>
    <m/>
    <x v="57"/>
    <s v="Y"/>
    <s v="CNT"/>
    <s v="MWCNT Baytubes"/>
    <s v="Nano"/>
    <s v="0.1, 0.4, 1.5 or 6 mg/m3 for 8 weeks or 13 weeks  6 h/day 5 days/week"/>
    <s v="13 weeks"/>
    <s v="Lung"/>
    <x v="13"/>
    <s v="Rat"/>
    <m/>
    <m/>
    <n v="0.1"/>
    <n v="0.4"/>
    <m/>
    <m/>
    <s v="mg/m3"/>
    <s v="N"/>
    <s v="N"/>
    <m/>
    <m/>
    <m/>
    <m/>
    <n v="100"/>
    <n v="40"/>
    <m/>
    <s v="D"/>
    <s v="D"/>
    <s v="D"/>
    <s v=""/>
    <s v="Y"/>
    <m/>
    <x v="0"/>
    <m/>
    <m/>
    <m/>
  </r>
  <r>
    <n v="471"/>
    <x v="1"/>
    <s v="Hadrup et al 2023 DS_28d+ inhal and OEB est (102623a) - To Check Gosens (050324 edk)"/>
    <n v="3012"/>
    <m/>
    <x v="58"/>
    <s v="Y"/>
    <s v="CNT"/>
    <s v="MWNT-7"/>
    <s v="Nano"/>
    <s v="0.02, 0.2 or 2 mg/m3 6 h/day, 5 days/week for 104 weeks "/>
    <s v="104 weeks"/>
    <s v="Lung"/>
    <x v="13"/>
    <s v="Rat"/>
    <m/>
    <m/>
    <n v="0.2"/>
    <n v="2"/>
    <m/>
    <m/>
    <s v="mg/m3"/>
    <s v="N"/>
    <s v="N"/>
    <m/>
    <m/>
    <m/>
    <m/>
    <n v="200"/>
    <n v="200"/>
    <m/>
    <s v="D"/>
    <s v="D"/>
    <s v="D"/>
    <s v=""/>
    <s v="Y"/>
    <m/>
    <x v="0"/>
    <m/>
    <m/>
    <m/>
  </r>
  <r>
    <n v="472"/>
    <x v="0"/>
    <s v="Hadrup et al 2023 DS_28d+ inhal and OEB est (102623a) - To Check Gosens (050324 edk)"/>
    <n v="3016"/>
    <m/>
    <x v="59"/>
    <s v="Y"/>
    <s v="CNT"/>
    <s v="MWNT-7"/>
    <s v="Nano"/>
    <s v="0.2, 1 or 5 mg/m3 6 h/day 5 days/week for 13 weeks"/>
    <s v="13 weeks"/>
    <s v="Lung"/>
    <x v="13"/>
    <s v="Rat"/>
    <m/>
    <m/>
    <n v="0.2"/>
    <n v="1"/>
    <m/>
    <m/>
    <s v="mg/m3"/>
    <s v="N"/>
    <s v="N"/>
    <m/>
    <m/>
    <m/>
    <m/>
    <n v="200"/>
    <n v="100"/>
    <m/>
    <s v="D"/>
    <s v="D"/>
    <s v="D"/>
    <s v=""/>
    <s v="Y"/>
    <m/>
    <x v="0"/>
    <m/>
    <m/>
    <m/>
  </r>
  <r>
    <n v="473"/>
    <x v="1"/>
    <s v="Hadrup et al 2023 DS_28d+ inhal and OEB est (102623a) - To Check Gosens (050324 edk)"/>
    <n v="5002"/>
    <m/>
    <x v="60"/>
    <s v="Y"/>
    <s v="Cerium"/>
    <s v="No product name reported"/>
    <s v="Nano"/>
    <s v="2 mg/m3 for 6 h/day for 7, 14 or 28 days"/>
    <s v="28 days"/>
    <s v="Lung"/>
    <x v="13"/>
    <s v="Mouse"/>
    <m/>
    <m/>
    <s v="n"/>
    <n v="2"/>
    <m/>
    <m/>
    <s v="mg/m3"/>
    <s v="N"/>
    <s v="Y"/>
    <m/>
    <m/>
    <m/>
    <m/>
    <m/>
    <n v="66.666666666666671"/>
    <m/>
    <m/>
    <s v="D"/>
    <s v="D"/>
    <s v=""/>
    <m/>
    <m/>
    <x v="0"/>
    <m/>
    <m/>
    <m/>
  </r>
  <r>
    <n v="474"/>
    <x v="1"/>
    <s v="Hadrup et al 2023 DS_28d+ inhal and OEB est (102623a) - To Check Gosens (050324 edk)"/>
    <n v="5005"/>
    <m/>
    <x v="61"/>
    <m/>
    <s v="Cerium"/>
    <s v="NM-211"/>
    <s v="Nano"/>
    <s v="50 mg/m3 described as dose equivalents of 1.2  3.5 and 10.8 mg/m3 based on differences in exposure duration [28 d inhalation]"/>
    <s v="28 days"/>
    <s v="Lung"/>
    <x v="13"/>
    <s v="Rat"/>
    <m/>
    <m/>
    <s v="n"/>
    <s v="*50"/>
    <m/>
    <m/>
    <s v="mg/m3"/>
    <s v="Y"/>
    <s v="Y"/>
    <m/>
    <m/>
    <m/>
    <m/>
    <m/>
    <m/>
    <m/>
    <m/>
    <m/>
    <m/>
    <s v="Y"/>
    <m/>
    <m/>
    <x v="0"/>
    <m/>
    <m/>
    <m/>
  </r>
  <r>
    <n v="475"/>
    <x v="1"/>
    <s v="Hadrup et al 2023 DS_28d+ inhal and OEB est (102623a) - To Check Gosens (050324 edk)"/>
    <n v="5006"/>
    <m/>
    <x v="61"/>
    <m/>
    <s v="Cerium"/>
    <s v="NM-211"/>
    <s v="Nano"/>
    <s v="50 mg/m3 described as dose equivalents of 1.2  3.5 and 10.8 mg/m3 based on differences in exposure duration"/>
    <s v="28 days"/>
    <s v="Lung"/>
    <x v="13"/>
    <s v="Rat"/>
    <m/>
    <m/>
    <s v="n"/>
    <s v="*50"/>
    <m/>
    <m/>
    <s v="mg/m3"/>
    <s v="Y"/>
    <s v="Y"/>
    <m/>
    <m/>
    <m/>
    <m/>
    <m/>
    <m/>
    <m/>
    <m/>
    <m/>
    <m/>
    <s v="Y"/>
    <m/>
    <m/>
    <x v="0"/>
    <m/>
    <m/>
    <m/>
  </r>
  <r>
    <n v="476"/>
    <x v="1"/>
    <s v="Hadrup et al 2023 DS_28d+ inhal and OEB est (102623a) - To Check Gosens (050324 edk)"/>
    <n v="5007"/>
    <m/>
    <x v="61"/>
    <m/>
    <s v="Cerium"/>
    <s v="NM-211"/>
    <s v="Nano"/>
    <s v="50 mg/m3 described as dose equivalents of 1.2  3.5 and 10.8 mg/m3 based on differences in exposure duration"/>
    <s v="28 days"/>
    <s v="Lung"/>
    <x v="13"/>
    <s v="Rat"/>
    <m/>
    <m/>
    <s v="n"/>
    <n v="50"/>
    <m/>
    <m/>
    <s v="mg/m3"/>
    <s v="N"/>
    <s v="Y"/>
    <m/>
    <m/>
    <m/>
    <m/>
    <m/>
    <n v="5000"/>
    <m/>
    <m/>
    <s v="B"/>
    <s v="B"/>
    <s v=""/>
    <m/>
    <m/>
    <x v="0"/>
    <m/>
    <m/>
    <m/>
  </r>
  <r>
    <n v="477"/>
    <x v="1"/>
    <s v="Hadrup et al 2023 DS_28d+ inhal and OEB est (102623a) - To Check Gosens (050324 edk)"/>
    <n v="5008"/>
    <m/>
    <x v="61"/>
    <m/>
    <s v="Cerium"/>
    <s v="NM-212"/>
    <s v="Nano"/>
    <s v="50 mg/m3 described as dose equivalents of 2.5, 6.7 and 19.9 mg/m3 based on differences in exposure duration"/>
    <s v="28 days"/>
    <s v="Lung"/>
    <x v="13"/>
    <s v="Rat"/>
    <m/>
    <m/>
    <s v="n"/>
    <s v="*50"/>
    <m/>
    <m/>
    <s v="mg/m3"/>
    <s v="Y"/>
    <s v="Y"/>
    <m/>
    <m/>
    <m/>
    <m/>
    <m/>
    <m/>
    <m/>
    <m/>
    <m/>
    <m/>
    <s v="Y"/>
    <m/>
    <m/>
    <x v="0"/>
    <m/>
    <m/>
    <m/>
  </r>
  <r>
    <n v="478"/>
    <x v="1"/>
    <s v="Hadrup et al 2023 DS_28d+ inhal and OEB est (102623a) - To Check Gosens (050324 edk)"/>
    <n v="5009"/>
    <m/>
    <x v="61"/>
    <m/>
    <s v="Cerium"/>
    <s v="NM-212"/>
    <s v="Nano"/>
    <s v="50 mg/m3 described as dose equivalents of 2.5, 6.7 and 19.9 mg/m3 based on differences in exposure duration"/>
    <s v="28 days"/>
    <s v="Lung"/>
    <x v="13"/>
    <s v="Rat"/>
    <m/>
    <m/>
    <s v="n"/>
    <s v="*50"/>
    <m/>
    <m/>
    <s v="mg/m3"/>
    <s v="Y"/>
    <s v="Y"/>
    <m/>
    <m/>
    <m/>
    <m/>
    <m/>
    <m/>
    <m/>
    <m/>
    <m/>
    <m/>
    <s v="Y"/>
    <m/>
    <m/>
    <x v="0"/>
    <m/>
    <m/>
    <m/>
  </r>
  <r>
    <n v="479"/>
    <x v="1"/>
    <s v="Hadrup et al 2023 DS_28d+ inhal and OEB est (102623a) - To Check Gosens (050324 edk)"/>
    <n v="5010"/>
    <m/>
    <x v="61"/>
    <m/>
    <s v="Cerium"/>
    <s v="NM-212"/>
    <s v="Nano"/>
    <s v="50 mg/m3 described as dose equivalents of 2.5, 6.7 and 19.9 mg/m3 based on differences in exposure duration"/>
    <s v="28 days"/>
    <s v="Lung"/>
    <x v="13"/>
    <s v="Rat"/>
    <m/>
    <m/>
    <s v="n"/>
    <n v="50"/>
    <m/>
    <m/>
    <s v="mg/m3"/>
    <s v="N"/>
    <s v="Y"/>
    <m/>
    <m/>
    <m/>
    <m/>
    <m/>
    <n v="5000"/>
    <m/>
    <m/>
    <s v="B"/>
    <s v="B"/>
    <s v=""/>
    <m/>
    <m/>
    <x v="0"/>
    <m/>
    <m/>
    <m/>
  </r>
  <r>
    <n v="480"/>
    <x v="1"/>
    <s v="Hadrup et al 2023 DS_28d+ inhal and OEB est (102623a) - To Check Gosens (050324 edk)"/>
    <n v="5011"/>
    <m/>
    <x v="61"/>
    <m/>
    <s v="Cerium"/>
    <s v="NM-213"/>
    <s v="Micro"/>
    <s v="50 mg/m3 described as dose equivalents of 5.9 , 18.4  and 55 mg/m3 based on differences in exposure duration"/>
    <s v="28 days"/>
    <s v="Lung"/>
    <x v="13"/>
    <s v="Rat"/>
    <m/>
    <m/>
    <s v="n"/>
    <s v="*50"/>
    <m/>
    <m/>
    <s v="mg/m3"/>
    <s v="Y"/>
    <s v="Y"/>
    <m/>
    <m/>
    <m/>
    <m/>
    <m/>
    <m/>
    <m/>
    <m/>
    <m/>
    <m/>
    <s v="Y"/>
    <m/>
    <m/>
    <x v="0"/>
    <m/>
    <m/>
    <m/>
  </r>
  <r>
    <n v="481"/>
    <x v="1"/>
    <s v="Hadrup et al 2023 DS_28d+ inhal and OEB est (102623a) - To Check Gosens (050324 edk)"/>
    <n v="5012"/>
    <m/>
    <x v="61"/>
    <m/>
    <s v="Cerium"/>
    <s v="NM-213"/>
    <s v="Micro"/>
    <s v="50 mg/m3 described as dose equivalents of 5.9 , 18.4  and 55 mg/m3 based on differences in exposure duration"/>
    <s v="28 days"/>
    <s v="Lung"/>
    <x v="13"/>
    <s v="Rat"/>
    <m/>
    <m/>
    <s v="n"/>
    <s v="*50"/>
    <m/>
    <m/>
    <s v="mg/m3"/>
    <s v="Y"/>
    <s v="Y"/>
    <m/>
    <m/>
    <m/>
    <m/>
    <m/>
    <m/>
    <m/>
    <m/>
    <m/>
    <m/>
    <s v="Y"/>
    <m/>
    <m/>
    <x v="0"/>
    <m/>
    <m/>
    <m/>
  </r>
  <r>
    <n v="482"/>
    <x v="1"/>
    <s v="Hadrup et al 2023 DS_28d+ inhal and OEB est (102623a) - To Check Gosens (050324 edk)"/>
    <n v="5013"/>
    <m/>
    <x v="61"/>
    <m/>
    <s v="Cerium"/>
    <s v="NM-213"/>
    <s v="Micro"/>
    <s v="50 mg/m3 described as dose equivalents of 5.9 , 18.4  and 55 mg/m3 based on differences in exposure duration"/>
    <s v="28 days"/>
    <s v="Lung"/>
    <x v="13"/>
    <s v="Rat"/>
    <m/>
    <m/>
    <s v="n"/>
    <n v="50"/>
    <m/>
    <m/>
    <s v="mg/m3"/>
    <s v="N"/>
    <s v="Y"/>
    <m/>
    <m/>
    <m/>
    <m/>
    <m/>
    <n v="1666.6666666666667"/>
    <m/>
    <m/>
    <s v="C"/>
    <s v="C"/>
    <s v=""/>
    <m/>
    <m/>
    <x v="0"/>
    <m/>
    <m/>
    <m/>
  </r>
  <r>
    <n v="483"/>
    <x v="1"/>
    <s v="Hadrup et al 2023 DS_28d+ inhal and OEB est (102623a) - To Check Gosens (050324 edk)"/>
    <n v="5014"/>
    <m/>
    <x v="62"/>
    <m/>
    <s v="Cerium"/>
    <s v="NM-212 "/>
    <s v="Nano"/>
    <s v="3 or 6 months exposure with 0,1 to 3 mg/m3 6h/day 5 days per weeks"/>
    <s v="6 months"/>
    <s v="Lung"/>
    <x v="13"/>
    <s v="Rat"/>
    <m/>
    <m/>
    <s v="n"/>
    <s v="n"/>
    <m/>
    <m/>
    <s v="mg/m3"/>
    <s v="N"/>
    <s v="N"/>
    <s v="N"/>
    <s v="N"/>
    <m/>
    <m/>
    <m/>
    <m/>
    <m/>
    <m/>
    <m/>
    <m/>
    <s v="Y"/>
    <m/>
    <m/>
    <x v="0"/>
    <m/>
    <m/>
    <m/>
  </r>
  <r>
    <n v="484"/>
    <x v="1"/>
    <s v="Hadrup et al 2023 DS_28d+ inhal and OEB est (102623a) - To Check Gosens (050324 edk)"/>
    <n v="5015"/>
    <m/>
    <x v="63"/>
    <s v="Y"/>
    <s v="Cerium"/>
    <s v="NM-212"/>
    <s v="Nano"/>
    <s v="0.5, 5 or 25 mg/m3 for 6 h/day 5 days/week for 4 weeks"/>
    <s v="4 weeks"/>
    <s v="Lung"/>
    <x v="13"/>
    <s v="Rat"/>
    <m/>
    <m/>
    <n v="0.5"/>
    <n v="5"/>
    <m/>
    <m/>
    <s v="mg/m3"/>
    <s v="N"/>
    <s v="Y"/>
    <m/>
    <m/>
    <m/>
    <m/>
    <n v="166.66666666666666"/>
    <n v="166.66666666666666"/>
    <m/>
    <s v="D"/>
    <s v="D"/>
    <s v="D"/>
    <s v=""/>
    <m/>
    <m/>
    <x v="0"/>
    <m/>
    <m/>
    <m/>
  </r>
  <r>
    <n v="485"/>
    <x v="1"/>
    <s v="Hadrup et al 2023 DS_28d+ inhal and OEB est (102623a) - To Check Gosens (050324 edk)"/>
    <n v="5016"/>
    <m/>
    <x v="64"/>
    <s v="Y"/>
    <s v="Cerium"/>
    <s v="NM-212"/>
    <s v="Nano"/>
    <s v="0.1, 0.3, 1 and 3 mg/m3 6 h/day 5 days/week over up to 90 days [Note: NOAEL-LOAEL is for 90 d (390 hr]"/>
    <s v="90 days"/>
    <s v="Lung"/>
    <x v="13"/>
    <s v="Rat"/>
    <m/>
    <m/>
    <n v="0.3"/>
    <n v="1"/>
    <m/>
    <m/>
    <s v="mg/m3"/>
    <s v="N"/>
    <s v="N"/>
    <m/>
    <m/>
    <m/>
    <m/>
    <n v="300"/>
    <n v="100"/>
    <m/>
    <s v="D"/>
    <s v="D"/>
    <s v="D"/>
    <s v=""/>
    <m/>
    <m/>
    <x v="0"/>
    <m/>
    <m/>
    <m/>
  </r>
  <r>
    <n v="486"/>
    <x v="1"/>
    <s v="Hadrup et al 2023 DS_28d+ inhal and OEB est (102623a) - To Check Gosens (050324 edk)"/>
    <n v="6001"/>
    <m/>
    <x v="65"/>
    <m/>
    <s v="Cobalt"/>
    <s v="CoCl2"/>
    <s v="Micro"/>
    <s v="0.5 mg/m3 for 4 months, 5 days/week, 6 hr/day"/>
    <s v="4 months"/>
    <s v="Lung"/>
    <x v="13"/>
    <s v="Rabbit"/>
    <m/>
    <m/>
    <n v="0.5"/>
    <s v="n"/>
    <m/>
    <m/>
    <s v="mg/m3"/>
    <s v="N"/>
    <s v="N"/>
    <m/>
    <m/>
    <m/>
    <m/>
    <n v="500"/>
    <m/>
    <m/>
    <s v="C"/>
    <m/>
    <s v="C"/>
    <s v=""/>
    <m/>
    <m/>
    <x v="0"/>
    <m/>
    <m/>
    <m/>
  </r>
  <r>
    <n v="487"/>
    <x v="1"/>
    <s v="Hadrup et al 2023 DS_28d+ inhal and OEB est (102623a) - To Check Gosens (050324 edk)"/>
    <n v="6002"/>
    <m/>
    <x v="66"/>
    <m/>
    <s v="Cobalt"/>
    <s v="CoCl2"/>
    <s v="Micro"/>
    <s v="0.5 mg/m3 for 4 months, 5 days/week, 6 hr/day"/>
    <s v="4 months"/>
    <s v="Lung"/>
    <x v="13"/>
    <s v="Rabbit"/>
    <m/>
    <m/>
    <n v="0.5"/>
    <s v="n"/>
    <m/>
    <m/>
    <s v="mg/m3"/>
    <s v="N"/>
    <s v="N"/>
    <m/>
    <m/>
    <m/>
    <m/>
    <n v="500"/>
    <m/>
    <m/>
    <s v="C"/>
    <m/>
    <s v="C"/>
    <s v=""/>
    <m/>
    <m/>
    <x v="0"/>
    <m/>
    <m/>
    <m/>
  </r>
  <r>
    <n v="488"/>
    <x v="1"/>
    <s v="Hadrup et al 2023 DS_28d+ inhal and OEB est (102623a) - To Check Gosens (050324 edk)"/>
    <n v="6003"/>
    <m/>
    <x v="67"/>
    <m/>
    <s v="Cobalt"/>
    <s v="CoSO4"/>
    <s v="Nano"/>
    <s v="0.3, 1 or 3 mg/m3 for 5 days per week, 6h /day for 104 weeks"/>
    <s v="104 weeks"/>
    <s v="Lung"/>
    <x v="13"/>
    <s v="Rat"/>
    <m/>
    <m/>
    <s v="n"/>
    <s v="n"/>
    <m/>
    <m/>
    <s v="mg/m3"/>
    <s v="N"/>
    <s v="N"/>
    <s v="N"/>
    <s v="N"/>
    <m/>
    <m/>
    <m/>
    <m/>
    <m/>
    <m/>
    <m/>
    <m/>
    <s v="Y"/>
    <m/>
    <m/>
    <x v="0"/>
    <m/>
    <m/>
    <m/>
  </r>
  <r>
    <n v="489"/>
    <x v="1"/>
    <s v="Hadrup et al 2023 DS_28d+ inhal and OEB est (102623a) - To Check Gosens (050324 edk)"/>
    <n v="6004"/>
    <m/>
    <x v="68"/>
    <m/>
    <s v="Cobalt"/>
    <s v="CoSO4"/>
    <s v="Nano"/>
    <s v="0.3, 1 or 3 mg/m3 for 5 days per week, 6h /day for 104 weeks"/>
    <s v="104 weeks"/>
    <s v="Lung"/>
    <x v="13"/>
    <s v="Mouse"/>
    <m/>
    <m/>
    <s v="n"/>
    <s v="n"/>
    <m/>
    <m/>
    <s v="mg/m3"/>
    <s v="N"/>
    <s v="N"/>
    <s v="N"/>
    <s v="N"/>
    <m/>
    <m/>
    <m/>
    <m/>
    <m/>
    <m/>
    <m/>
    <m/>
    <s v="Y"/>
    <m/>
    <m/>
    <x v="0"/>
    <m/>
    <m/>
    <m/>
  </r>
  <r>
    <n v="490"/>
    <x v="1"/>
    <s v="Hadrup et al 2023 DS_28d+ inhal and OEB est (102623a) - To Check Gosens (050324 edk)"/>
    <n v="6005"/>
    <m/>
    <x v="69"/>
    <m/>
    <s v="Cobalt"/>
    <s v="CoO"/>
    <s v="Micro"/>
    <s v="10 mg/m3 for 7 h/day  5 days / week for 10 - 20 months (all life span) set to 40 weeks and thus 1400 h"/>
    <s v="40 weeks"/>
    <s v="Lung"/>
    <x v="13"/>
    <s v="Hamster"/>
    <m/>
    <m/>
    <s v="n"/>
    <s v="n"/>
    <m/>
    <m/>
    <s v="mg/m3"/>
    <s v="N"/>
    <s v="N"/>
    <s v="N"/>
    <m/>
    <m/>
    <m/>
    <m/>
    <m/>
    <m/>
    <m/>
    <m/>
    <m/>
    <s v="Y"/>
    <m/>
    <m/>
    <x v="0"/>
    <m/>
    <m/>
    <m/>
  </r>
  <r>
    <n v="491"/>
    <x v="1"/>
    <s v="Hadrup et al 2023 DS_28d+ inhal and OEB est (102623a) - To Check Gosens (050324 edk)"/>
    <n v="6006"/>
    <m/>
    <x v="70"/>
    <m/>
    <s v="Cobalt"/>
    <s v="CoSO4"/>
    <s v="Nano"/>
    <s v="0.11, 0.32 or 1.14 mg cobolt/m3 for 6 h/day 5 days per week for up to 105 weeks"/>
    <s v="105 weeks"/>
    <s v="Lung"/>
    <x v="13"/>
    <s v="Mouse"/>
    <m/>
    <m/>
    <s v="n"/>
    <s v="n"/>
    <m/>
    <m/>
    <s v="mg/m3"/>
    <s v="N"/>
    <s v="N"/>
    <s v="N"/>
    <s v="N"/>
    <m/>
    <m/>
    <m/>
    <m/>
    <m/>
    <m/>
    <m/>
    <m/>
    <s v="Y"/>
    <m/>
    <m/>
    <x v="0"/>
    <m/>
    <m/>
    <m/>
  </r>
  <r>
    <n v="492"/>
    <x v="1"/>
    <s v="Hadrup et al 2023 DS_28d+ inhal and OEB est (102623a) - To Check Gosens (050324 edk)"/>
    <n v="6007"/>
    <m/>
    <x v="71"/>
    <m/>
    <s v="Cobalt"/>
    <s v="CoSO4"/>
    <s v="Nano"/>
    <s v="0.11, 0.32 or 1.14 mg cobolt/m3 for 6 h/day 5 days per week for up to 105 weeks"/>
    <s v="105 weeks"/>
    <s v="Lung"/>
    <x v="13"/>
    <s v="Rat"/>
    <m/>
    <m/>
    <s v="n"/>
    <s v="n"/>
    <m/>
    <m/>
    <s v="mg/m3"/>
    <s v="N"/>
    <s v="N"/>
    <s v="N"/>
    <s v="N"/>
    <m/>
    <m/>
    <m/>
    <m/>
    <m/>
    <m/>
    <m/>
    <m/>
    <s v="Y"/>
    <m/>
    <m/>
    <x v="0"/>
    <m/>
    <m/>
    <m/>
  </r>
  <r>
    <n v="493"/>
    <x v="1"/>
    <s v="Hadrup et al 2023 DS_28d+ inhal and OEB est (102623a) - To Check Gosens (050324 edk)"/>
    <n v="6008"/>
    <m/>
    <x v="70"/>
    <m/>
    <s v="Cobalt"/>
    <s v="Co metal"/>
    <s v="Nano"/>
    <s v="1.25, 2.5 or 5 mg/m3 for 6 h/day 5 days per week for up to 105 weeks"/>
    <s v="105 weeks"/>
    <s v="Lung"/>
    <x v="13"/>
    <s v="Mouse"/>
    <m/>
    <m/>
    <s v="n"/>
    <s v="n"/>
    <m/>
    <m/>
    <s v="mg/m3"/>
    <s v="N"/>
    <s v="N"/>
    <s v="N"/>
    <s v="N"/>
    <m/>
    <m/>
    <m/>
    <m/>
    <m/>
    <m/>
    <m/>
    <m/>
    <s v="Y"/>
    <m/>
    <m/>
    <x v="0"/>
    <m/>
    <m/>
    <m/>
  </r>
  <r>
    <n v="494"/>
    <x v="1"/>
    <s v="Hadrup et al 2023 DS_28d+ inhal and OEB est (102623a) - To Check Gosens (050324 edk)"/>
    <n v="6009"/>
    <m/>
    <x v="71"/>
    <m/>
    <s v="Cobalt"/>
    <s v="Co metal"/>
    <s v="Nano"/>
    <s v="1.25, 2.5 or 5 mg/m3 for 6 h/day 5 days per week for up to 105 weeks"/>
    <s v="105 weeks"/>
    <s v="Lung"/>
    <x v="13"/>
    <s v="Rat"/>
    <m/>
    <m/>
    <s v="n"/>
    <s v="n"/>
    <m/>
    <m/>
    <s v="mg/m3"/>
    <s v="N"/>
    <s v="N"/>
    <s v="N"/>
    <s v="N"/>
    <m/>
    <m/>
    <m/>
    <m/>
    <m/>
    <m/>
    <m/>
    <m/>
    <s v="Y"/>
    <m/>
    <m/>
    <x v="0"/>
    <m/>
    <m/>
    <m/>
  </r>
  <r>
    <n v="495"/>
    <x v="1"/>
    <s v="Hadrup et al 2023 DS_28d+ inhal and OEB est (102623a) - To Check Gosens (050324 edk)"/>
    <n v="6010"/>
    <m/>
    <x v="72"/>
    <m/>
    <s v="Cobalt"/>
    <s v="CoO"/>
    <s v="Unclear"/>
    <s v="10 mg/m3 7 h/day 5 days/week for the whole life 14.6 months "/>
    <s v="14.6 months"/>
    <s v="Lung"/>
    <x v="13"/>
    <s v="Hamster"/>
    <m/>
    <m/>
    <s v="n"/>
    <s v="n"/>
    <m/>
    <m/>
    <s v="mg/m3"/>
    <s v="N"/>
    <s v="N"/>
    <s v="N"/>
    <m/>
    <m/>
    <m/>
    <m/>
    <m/>
    <m/>
    <m/>
    <m/>
    <m/>
    <s v="Y"/>
    <m/>
    <m/>
    <x v="0"/>
    <m/>
    <m/>
    <m/>
  </r>
  <r>
    <n v="496"/>
    <x v="1"/>
    <s v="Hadrup et al 2023 DS_28d+ inhal and OEB est (102623a) - To Check Gosens (050324 edk)"/>
    <n v="8003"/>
    <m/>
    <x v="73"/>
    <m/>
    <s v="Iron"/>
    <s v="Fe3O4 Ferroxide black 88p"/>
    <s v="Micro"/>
    <s v="5, 15, or 50 mg/m3 for 13 weeks, 6 h/day for 5 days"/>
    <s v="13 weeks"/>
    <s v="Lung"/>
    <x v="13"/>
    <s v="Rat"/>
    <m/>
    <m/>
    <n v="15"/>
    <n v="50"/>
    <m/>
    <m/>
    <s v="mg/m3"/>
    <s v="N"/>
    <s v="N"/>
    <m/>
    <m/>
    <m/>
    <m/>
    <n v="15000"/>
    <n v="5000"/>
    <m/>
    <s v="B"/>
    <s v="B"/>
    <s v="B"/>
    <s v=""/>
    <s v="Y"/>
    <m/>
    <x v="0"/>
    <m/>
    <m/>
    <m/>
  </r>
  <r>
    <n v="497"/>
    <x v="0"/>
    <s v="Hadrup et al 2023 DS_28d+ inhal and OEB est (102623a) - To Check Gosens (050324 edk)"/>
    <n v="8004"/>
    <m/>
    <x v="74"/>
    <m/>
    <s v="Iron"/>
    <s v="Fe(CO)5 Carbonyl iron powder (metallic iron; particle size range 0.2–2.0 mm) "/>
    <s v="Micro"/>
    <s v="5, 50 and 250 mg/m3 for 4 weeks 6 h/day 5 days/week"/>
    <s v="4 weeks"/>
    <s v="Lung"/>
    <x v="13"/>
    <s v="Rat"/>
    <m/>
    <m/>
    <n v="50"/>
    <n v="250"/>
    <m/>
    <m/>
    <s v="mg/m3"/>
    <s v="N"/>
    <s v="Y"/>
    <m/>
    <m/>
    <m/>
    <m/>
    <n v="16666.666666666668"/>
    <n v="8333.3333333333339"/>
    <m/>
    <s v="B"/>
    <s v="B"/>
    <s v="B"/>
    <s v=""/>
    <s v="Y"/>
    <m/>
    <x v="0"/>
    <m/>
    <m/>
    <m/>
  </r>
  <r>
    <n v="498"/>
    <x v="1"/>
    <s v="Hadrup et al 2023 DS_28d+ inhal and OEB est (102623a) - To Check Gosens (050324 edk)"/>
    <n v="8005"/>
    <m/>
    <x v="75"/>
    <s v="Y"/>
    <s v="Iron"/>
    <s v="Fe2O3 Synthesised by authors"/>
    <s v="Nano"/>
    <s v="1.14 mg/m3 4 h/day 5 days/week for 3 months"/>
    <s v="3 months"/>
    <s v="Lung"/>
    <x v="13"/>
    <s v="Rat"/>
    <m/>
    <m/>
    <s v="n"/>
    <n v="1.1399999999999999"/>
    <m/>
    <m/>
    <s v="mg/m3"/>
    <s v="N"/>
    <s v="Y*"/>
    <m/>
    <m/>
    <m/>
    <m/>
    <m/>
    <n v="38"/>
    <m/>
    <m/>
    <s v="D"/>
    <s v="D"/>
    <s v=""/>
    <m/>
    <m/>
    <x v="0"/>
    <m/>
    <m/>
    <m/>
  </r>
  <r>
    <n v="499"/>
    <x v="1"/>
    <s v="Hadrup et al 2023 DS_28d+ inhal and OEB est (102623a) - To Check Gosens (050324 edk)"/>
    <n v="9001"/>
    <m/>
    <x v="76"/>
    <m/>
    <s v="Nickel"/>
    <s v="Designated Ni metal powder but no product name reported"/>
    <m/>
    <s v="0.1, 0.4 and 1 mg/m3 6h/day 5 days a week for up to 24 months, actually only up to 0.4 mg/m3 for carcinogenicity"/>
    <s v="24 months"/>
    <s v="Lung"/>
    <x v="13"/>
    <s v="Rat"/>
    <m/>
    <m/>
    <s v="n"/>
    <s v="n"/>
    <m/>
    <m/>
    <s v="mg/m3"/>
    <s v="N"/>
    <s v="N"/>
    <s v="N"/>
    <s v="N"/>
    <m/>
    <m/>
    <m/>
    <m/>
    <m/>
    <m/>
    <m/>
    <m/>
    <s v="Y"/>
    <m/>
    <m/>
    <x v="0"/>
    <m/>
    <m/>
    <m/>
  </r>
  <r>
    <n v="500"/>
    <x v="1"/>
    <s v="Hadrup et al 2023 DS_28d+ inhal and OEB est (102623a) - To Check Gosens (050324 edk)"/>
    <n v="9002"/>
    <m/>
    <x v="77"/>
    <m/>
    <s v="Nickel"/>
    <s v="NiCl2"/>
    <s v="Micro"/>
    <s v="0.6 mg/m3 for 4 months, 5 days/week, 6 hr/day"/>
    <s v="4 months"/>
    <s v="Lung"/>
    <x v="13"/>
    <s v="Rabbit"/>
    <m/>
    <m/>
    <s v="n"/>
    <n v="0.6"/>
    <m/>
    <m/>
    <s v="mg/m3"/>
    <s v="N"/>
    <s v="N"/>
    <m/>
    <m/>
    <m/>
    <m/>
    <m/>
    <n v="60"/>
    <m/>
    <m/>
    <s v="D"/>
    <s v="D"/>
    <s v=""/>
    <m/>
    <m/>
    <x v="0"/>
    <m/>
    <m/>
    <m/>
  </r>
  <r>
    <n v="501"/>
    <x v="1"/>
    <s v="Hadrup et al 2023 DS_28d+ inhal and OEB est (102623a) - To Check Gosens (050324 edk)"/>
    <n v="9003"/>
    <m/>
    <x v="78"/>
    <m/>
    <s v="Nickel"/>
    <s v="NiO"/>
    <s v="Unclear"/>
    <s v="0,62     1,2    2,5    mg/m3  6h/day 5 d/week for 104 weeks doses recalculated into 76   147  and 304 mg Ni/kg bw"/>
    <s v="104 weeks"/>
    <s v="Lung"/>
    <x v="13"/>
    <s v="Rat"/>
    <m/>
    <m/>
    <s v="n"/>
    <s v="n"/>
    <m/>
    <m/>
    <s v="mg/m3"/>
    <s v="N"/>
    <s v="N"/>
    <m/>
    <m/>
    <m/>
    <m/>
    <m/>
    <m/>
    <m/>
    <m/>
    <m/>
    <m/>
    <s v="Y"/>
    <m/>
    <m/>
    <x v="0"/>
    <m/>
    <m/>
    <m/>
  </r>
  <r>
    <n v="502"/>
    <x v="1"/>
    <s v="Hadrup et al 2023 DS_28d+ inhal and OEB est (102623a) - To Check Gosens (050324 edk)"/>
    <n v="9004"/>
    <m/>
    <x v="79"/>
    <m/>
    <s v="Nickel"/>
    <s v="NiO"/>
    <s v="Unclear"/>
    <s v="1.25, 2.5 or 5 mg/m3 6 h/day 5 d/week for 104 weeks recalculated into 275  550 and 1100 mg/kg bw"/>
    <s v="104 weeks"/>
    <s v="Lung"/>
    <x v="13"/>
    <s v="Mouse"/>
    <m/>
    <m/>
    <s v="n"/>
    <s v="n"/>
    <m/>
    <m/>
    <s v="mg/m3"/>
    <s v="N"/>
    <s v="N"/>
    <m/>
    <m/>
    <m/>
    <m/>
    <m/>
    <m/>
    <m/>
    <m/>
    <m/>
    <m/>
    <s v="Y"/>
    <m/>
    <m/>
    <x v="0"/>
    <m/>
    <m/>
    <m/>
  </r>
  <r>
    <n v="503"/>
    <x v="1"/>
    <s v="Hadrup et al 2023 DS_28d+ inhal and OEB est (102623a) - To Check Gosens (050324 edk)"/>
    <n v="9005"/>
    <m/>
    <x v="80"/>
    <s v="Y"/>
    <s v="Nickel"/>
    <s v="NiO"/>
    <s v="Unclear"/>
    <s v="0.62, 1.2 or 2.5 mg/m3, for a 2 year study"/>
    <s v="2 years"/>
    <s v="Lung"/>
    <x v="13"/>
    <s v="Rat"/>
    <m/>
    <m/>
    <s v="n"/>
    <s v="n"/>
    <m/>
    <m/>
    <s v="mg/m3"/>
    <s v="N"/>
    <s v="N"/>
    <s v="N"/>
    <s v="N"/>
    <m/>
    <m/>
    <m/>
    <m/>
    <m/>
    <m/>
    <m/>
    <m/>
    <s v="Y"/>
    <m/>
    <m/>
    <x v="0"/>
    <m/>
    <m/>
    <m/>
  </r>
  <r>
    <n v="504"/>
    <x v="1"/>
    <s v="Hadrup et al 2023 DS_28d+ inhal and OEB est (102623a) - To Check Gosens (050324 edk)"/>
    <n v="9006"/>
    <m/>
    <x v="81"/>
    <s v="Y"/>
    <s v="Nickel"/>
    <s v="NiO"/>
    <s v="Unclear"/>
    <s v="0.62, 1.2, 2.5, 5 or 10 (highest does not thested for micronuclei) mg/m3 for 6 h/day   5 days/week for 13 weeks"/>
    <s v="13 weeks"/>
    <s v="Lung"/>
    <x v="13"/>
    <s v="Mouse"/>
    <m/>
    <m/>
    <s v="n"/>
    <s v="n"/>
    <m/>
    <m/>
    <s v="mg/m3"/>
    <s v="N"/>
    <s v="N"/>
    <s v="N"/>
    <s v="N"/>
    <m/>
    <m/>
    <m/>
    <m/>
    <m/>
    <m/>
    <m/>
    <m/>
    <s v="Y"/>
    <m/>
    <m/>
    <x v="0"/>
    <m/>
    <m/>
    <m/>
  </r>
  <r>
    <n v="505"/>
    <x v="1"/>
    <s v="Hadrup et al 2023 DS_28d+ inhal and OEB est (102623a) - To Check Gosens (050324 edk)"/>
    <n v="9007"/>
    <m/>
    <x v="81"/>
    <s v="Y"/>
    <s v="Nickel"/>
    <s v="NiO"/>
    <s v="Unclear"/>
    <s v="1.25, 2.5, or 5 mg/m3  for 2 years"/>
    <s v="2 years"/>
    <s v="Lung"/>
    <x v="13"/>
    <s v="Mouse"/>
    <m/>
    <m/>
    <s v="n"/>
    <s v="n"/>
    <m/>
    <m/>
    <s v="mg/m3"/>
    <s v="N"/>
    <s v="N"/>
    <s v="N"/>
    <s v="N"/>
    <m/>
    <m/>
    <m/>
    <m/>
    <m/>
    <m/>
    <m/>
    <m/>
    <s v="Y"/>
    <m/>
    <m/>
    <x v="0"/>
    <m/>
    <m/>
    <m/>
  </r>
  <r>
    <n v="506"/>
    <x v="1"/>
    <s v="Hadrup et al 2023 DS_28d+ inhal and OEB est (102623a) - To Check Gosens (050324 edk)"/>
    <n v="9008"/>
    <m/>
    <x v="82"/>
    <m/>
    <s v="Nickel"/>
    <s v="NiO (green) particles"/>
    <s v="Unclear"/>
    <s v="0.6 or 8 mg/m3 {DURATION?  140 hr more than 4 wk x 30 hr/wk}"/>
    <s v="4 weeks"/>
    <s v="Lung"/>
    <x v="13"/>
    <s v="Rat"/>
    <m/>
    <m/>
    <s v="n"/>
    <s v="n"/>
    <m/>
    <m/>
    <s v="mg/m3"/>
    <s v="N"/>
    <s v="Y"/>
    <s v="N"/>
    <s v="N"/>
    <m/>
    <m/>
    <m/>
    <m/>
    <m/>
    <m/>
    <m/>
    <m/>
    <s v="Y"/>
    <m/>
    <m/>
    <x v="0"/>
    <m/>
    <m/>
    <m/>
  </r>
  <r>
    <n v="507"/>
    <x v="1"/>
    <s v="Hadrup et al 2023 DS_28d+ inhal and OEB est (102623a) - To Check Gosens (050324 edk)"/>
    <n v="9009"/>
    <m/>
    <x v="83"/>
    <m/>
    <s v="Nickel"/>
    <s v="NiO"/>
    <s v="Unclear"/>
    <s v="53 µg/L = 53 mg/m3, 7 h /day 5 days/week lifelong {Hamster - use?}"/>
    <s v="Lifelong"/>
    <s v="Lung"/>
    <x v="13"/>
    <s v="Hamster"/>
    <m/>
    <m/>
    <s v="n"/>
    <s v="n"/>
    <m/>
    <m/>
    <s v="mg/m3"/>
    <s v="N"/>
    <s v="N"/>
    <s v="N"/>
    <m/>
    <m/>
    <m/>
    <m/>
    <m/>
    <m/>
    <m/>
    <m/>
    <m/>
    <s v="Y"/>
    <m/>
    <m/>
    <x v="0"/>
    <m/>
    <m/>
    <m/>
  </r>
  <r>
    <n v="508"/>
    <x v="1"/>
    <s v="Hadrup et al 2023 DS_28d+ inhal and OEB est (102623a) - To Check Gosens (050324 edk)"/>
    <n v="9010"/>
    <m/>
    <x v="84"/>
    <m/>
    <s v="Nickel"/>
    <s v=" Ni(CO)4 Ni Nickel carbonyl"/>
    <s v="Unclear"/>
    <s v="0.6 mg/L = 600 mg/m3 for 0.5 h  {Hamster - use?}  Acute exposure - delete"/>
    <s v="0.5 hours"/>
    <s v="Lung"/>
    <x v="13"/>
    <s v="Hamster"/>
    <m/>
    <m/>
    <s v="n"/>
    <s v="n"/>
    <m/>
    <m/>
    <s v="mg/m3"/>
    <s v="Y"/>
    <s v="Y"/>
    <m/>
    <m/>
    <m/>
    <m/>
    <m/>
    <m/>
    <m/>
    <m/>
    <m/>
    <m/>
    <s v="Y"/>
    <m/>
    <m/>
    <x v="0"/>
    <m/>
    <m/>
    <m/>
  </r>
  <r>
    <n v="509"/>
    <x v="1"/>
    <s v="Hadrup et al 2023 DS_28d+ inhal and OEB est (102623a) - To Check Gosens (050324 edk)"/>
    <n v="9011"/>
    <m/>
    <x v="84"/>
    <m/>
    <s v="Nickel"/>
    <s v=" Ni(CO)4 Ni Nickel carbonyl"/>
    <s v="Unclear"/>
    <s v="0.03 mg/L = 30 mg/m3 for 0,5 h three times per week, lifelong  {Hamster - use?}"/>
    <s v="Lifelong"/>
    <s v="Lung"/>
    <x v="13"/>
    <s v="Hamster"/>
    <m/>
    <m/>
    <s v="n"/>
    <s v="n"/>
    <m/>
    <m/>
    <s v="mg/m3"/>
    <s v="N"/>
    <s v="N"/>
    <s v="N"/>
    <m/>
    <m/>
    <m/>
    <m/>
    <m/>
    <m/>
    <m/>
    <m/>
    <m/>
    <s v="Y"/>
    <m/>
    <m/>
    <x v="0"/>
    <m/>
    <m/>
    <m/>
  </r>
  <r>
    <n v="510"/>
    <x v="1"/>
    <s v="Hadrup et al 2023 DS_28d+ inhal and OEB est (102623a) - To Check Gosens (050324 edk)"/>
    <n v="9012"/>
    <m/>
    <x v="72"/>
    <m/>
    <s v="Nickel"/>
    <s v="NiO"/>
    <s v="Unclear"/>
    <s v="53 mg/m3 7h/day 5 days/week, lifelong (14.1 months)   {Hamster - use?}"/>
    <s v="Lifelong"/>
    <s v="Lung"/>
    <x v="13"/>
    <s v="Hamster"/>
    <m/>
    <m/>
    <s v="n"/>
    <s v="n"/>
    <m/>
    <m/>
    <s v="mg/m3"/>
    <s v="N"/>
    <s v="N"/>
    <s v="N"/>
    <m/>
    <m/>
    <m/>
    <m/>
    <m/>
    <m/>
    <m/>
    <m/>
    <m/>
    <s v="Y"/>
    <m/>
    <m/>
    <x v="0"/>
    <m/>
    <m/>
    <m/>
  </r>
  <r>
    <n v="511"/>
    <x v="1"/>
    <s v="Hadrup et al 2023 DS_28d+ inhal and OEB est (102623a) - To Check Gosens (050324 edk)"/>
    <n v="9013"/>
    <m/>
    <x v="85"/>
    <m/>
    <s v="Nickel"/>
    <s v="NiO"/>
    <s v="Nano"/>
    <s v="0.23 mg/m3 4h/day 5 days/week for up to 10 months"/>
    <s v="10 months"/>
    <s v="Lung"/>
    <x v="13"/>
    <s v="Rat"/>
    <m/>
    <m/>
    <s v="n"/>
    <n v="0.23"/>
    <m/>
    <m/>
    <s v="mg/m3"/>
    <s v="N"/>
    <s v="N"/>
    <m/>
    <m/>
    <m/>
    <m/>
    <m/>
    <n v="23"/>
    <m/>
    <m/>
    <s v="E"/>
    <s v="E"/>
    <s v=""/>
    <s v="Y"/>
    <m/>
    <x v="0"/>
    <m/>
    <m/>
    <m/>
  </r>
  <r>
    <n v="512"/>
    <x v="0"/>
    <s v="Hadrup et al 2023 DS_28d+ inhal and OEB est (102623a) - To Check Gosens (050324 edk)"/>
    <n v="9015"/>
    <m/>
    <x v="86"/>
    <m/>
    <s v="Nickel"/>
    <s v="NiO"/>
    <s v="Nano"/>
    <s v="0.0024 mg/m3 4h/day 5 days/week for 6 months (also 4 weeks and 3 months but same results on neutrophils and genotoxicity)"/>
    <s v="3 months"/>
    <s v="Lung"/>
    <x v="13"/>
    <s v="Rat"/>
    <m/>
    <m/>
    <s v="n"/>
    <n v="2.3999999999999998E-3"/>
    <m/>
    <m/>
    <s v="mg/m3"/>
    <s v="N"/>
    <s v="N"/>
    <m/>
    <m/>
    <m/>
    <m/>
    <m/>
    <n v="0.24"/>
    <m/>
    <m/>
    <s v="E(F)"/>
    <s v="E"/>
    <s v=""/>
    <s v="Y"/>
    <m/>
    <x v="0"/>
    <m/>
    <m/>
    <m/>
  </r>
  <r>
    <n v="513"/>
    <x v="1"/>
    <s v="Hadrup et al 2023 DS_28d+ inhal and OEB est (102623a) - To Check Gosens (050324 edk)"/>
    <n v="10001"/>
    <s v="10.1021/es800975u"/>
    <x v="87"/>
    <s v="Y"/>
    <s v="Silica"/>
    <s v="SiO2 Amorphous silica -synthetic"/>
    <s v="Nano"/>
    <s v="24.1 mg/m3, 40 min/day for 4 weeks"/>
    <s v="4 weeks"/>
    <s v="Lung"/>
    <x v="13"/>
    <s v="Rat"/>
    <m/>
    <m/>
    <s v="n"/>
    <n v="24.1"/>
    <m/>
    <m/>
    <s v="mg/m3"/>
    <s v="N*"/>
    <s v="Y"/>
    <m/>
    <m/>
    <m/>
    <m/>
    <m/>
    <n v="803.33333333333337"/>
    <m/>
    <m/>
    <s v="C"/>
    <s v="C"/>
    <s v=""/>
    <m/>
    <m/>
    <x v="0"/>
    <m/>
    <m/>
    <m/>
  </r>
  <r>
    <n v="514"/>
    <x v="1"/>
    <s v="Hadrup et al 2023 DS_28d+ inhal and OEB est (102623a) - To Check Gosens (050324 edk)"/>
    <n v="10002"/>
    <s v="10.1021/es800975u"/>
    <x v="87"/>
    <s v="Y"/>
    <s v="Silica"/>
    <s v="SiO2 Amorphous silica -synthetic"/>
    <s v="Nano"/>
    <s v="24.1 mg/m3, 40 min/day for 4 weeks"/>
    <s v="4 weeks"/>
    <s v="Lung"/>
    <x v="13"/>
    <s v="Rat"/>
    <m/>
    <m/>
    <s v="n"/>
    <n v="24.1"/>
    <m/>
    <m/>
    <s v="mg/m3"/>
    <s v="N*"/>
    <s v="Y"/>
    <m/>
    <m/>
    <m/>
    <m/>
    <m/>
    <m/>
    <m/>
    <m/>
    <m/>
    <m/>
    <s v="Y"/>
    <m/>
    <m/>
    <x v="0"/>
    <m/>
    <m/>
    <m/>
  </r>
  <r>
    <n v="515"/>
    <x v="1"/>
    <s v="Hadrup et al 2023 DS_28d+ inhal and OEB est (102623a) - To Check Gosens (050324 edk)"/>
    <n v="10003"/>
    <s v="10.1021/es800975u"/>
    <x v="87"/>
    <s v="Y"/>
    <s v="Silica"/>
    <s v="SiO2 Amorphous silica -synthetic"/>
    <s v="Nano"/>
    <s v="24.1 mg/m3, 40 min/day for 4 weeks"/>
    <s v="4 weeks"/>
    <s v="Lung"/>
    <x v="13"/>
    <s v="Rat"/>
    <m/>
    <m/>
    <s v="n"/>
    <n v="24.1"/>
    <m/>
    <m/>
    <s v="mg/m3"/>
    <s v="N*"/>
    <s v="Y"/>
    <m/>
    <m/>
    <m/>
    <m/>
    <m/>
    <m/>
    <m/>
    <m/>
    <m/>
    <m/>
    <s v="Y"/>
    <m/>
    <m/>
    <x v="0"/>
    <m/>
    <m/>
    <m/>
  </r>
  <r>
    <n v="516"/>
    <x v="1"/>
    <s v="Hadrup et al 2023 DS_28d+ inhal and OEB est (102623a) - To Check Gosens (050324 edk)"/>
    <n v="10004"/>
    <s v="10.1093/toxsci/kfp254"/>
    <x v="88"/>
    <s v="Y"/>
    <s v="Silica"/>
    <s v="SiO2 Amorphous silica -synthetic 4850MR"/>
    <s v="Nano"/>
    <s v="10 mg/m3 for 2h, 2h on 4 consecutive days, or 2 h on 4 consecutive days for 4 weeks"/>
    <s v="4 weeks"/>
    <s v="Lung"/>
    <x v="13"/>
    <s v="Mouse"/>
    <m/>
    <m/>
    <n v="10"/>
    <s v="n"/>
    <m/>
    <m/>
    <s v="mg/m3"/>
    <s v="N*"/>
    <s v="Y"/>
    <m/>
    <m/>
    <m/>
    <m/>
    <n v="3333.3333333333335"/>
    <m/>
    <m/>
    <s v="B"/>
    <m/>
    <s v="B"/>
    <s v=""/>
    <m/>
    <m/>
    <x v="0"/>
    <m/>
    <m/>
    <m/>
  </r>
  <r>
    <n v="517"/>
    <x v="1"/>
    <s v="Hadrup et al 2023 DS_28d+ inhal and OEB est (102623a) - To Check Gosens (050324 edk)"/>
    <n v="10009"/>
    <m/>
    <x v="89"/>
    <s v="Y"/>
    <s v="Silica"/>
    <s v="SAS Silica amorphous Aerosil 200 Degussa"/>
    <s v="Nano"/>
    <s v="50 mg/m3 for 6h/day 5 days/week for 13 weeks"/>
    <s v="13 weeks"/>
    <s v="Lung"/>
    <x v="13"/>
    <s v="Rat"/>
    <m/>
    <m/>
    <s v="n"/>
    <n v="50"/>
    <m/>
    <m/>
    <s v="mg/m3"/>
    <s v="N"/>
    <s v="N"/>
    <m/>
    <m/>
    <m/>
    <m/>
    <m/>
    <n v="5000"/>
    <m/>
    <m/>
    <s v="B"/>
    <s v="B"/>
    <s v=""/>
    <m/>
    <m/>
    <x v="0"/>
    <m/>
    <m/>
    <m/>
  </r>
  <r>
    <n v="518"/>
    <x v="1"/>
    <s v="Hadrup et al 2023 DS_28d+ inhal and OEB est (102623a) - To Check Gosens (050324 edk)"/>
    <n v="10011"/>
    <s v="10.1080/08958378.2018.1426661"/>
    <x v="90"/>
    <s v="Y"/>
    <s v="Silica"/>
    <s v="SiO2 Amorphous silica -synthetic"/>
    <s v="Nano"/>
    <s v="0.4 1.4 or 5.4 mg/m3 6h/day 5 days/week in total 20 days of exposure over 28 days"/>
    <s v="28 days"/>
    <s v="Lung"/>
    <x v="13"/>
    <s v="Rat"/>
    <m/>
    <m/>
    <n v="5.4"/>
    <s v="n"/>
    <m/>
    <m/>
    <s v="mg/m3"/>
    <s v="N"/>
    <s v="Y"/>
    <m/>
    <m/>
    <m/>
    <m/>
    <n v="1800"/>
    <m/>
    <m/>
    <s v="C"/>
    <m/>
    <s v="C"/>
    <s v=""/>
    <m/>
    <m/>
    <x v="0"/>
    <m/>
    <m/>
    <m/>
  </r>
  <r>
    <n v="519"/>
    <x v="1"/>
    <s v="Hadrup et al 2023 DS_28d+ inhal and OEB est (102623a) - To Check Gosens (050324 edk)"/>
    <n v="11102"/>
    <m/>
    <x v="91"/>
    <s v="Y"/>
    <s v="Silica"/>
    <s v="Quartz Si silica DQ12 quartz"/>
    <s v="Micro"/>
    <s v="1 mg/m3 6h/d 5d/week, for 104 weeks"/>
    <s v="104 weeks"/>
    <s v="Lung"/>
    <x v="13"/>
    <s v="Rat"/>
    <m/>
    <m/>
    <s v="n"/>
    <s v="n"/>
    <m/>
    <m/>
    <s v="mg/m3"/>
    <s v="N"/>
    <s v="N"/>
    <s v="N"/>
    <s v="N"/>
    <m/>
    <m/>
    <m/>
    <m/>
    <m/>
    <m/>
    <m/>
    <m/>
    <s v="Y"/>
    <m/>
    <m/>
    <x v="0"/>
    <m/>
    <m/>
    <m/>
  </r>
  <r>
    <n v="520"/>
    <x v="1"/>
    <s v="Hadrup et al 2023 DS_28d+ inhal and OEB est (102623a) - To Check Gosens (050324 edk)"/>
    <n v="11103"/>
    <m/>
    <x v="92"/>
    <s v="Y"/>
    <s v="Silica"/>
    <s v="Quartz Si Min-U-Sil 5"/>
    <s v="Micro"/>
    <s v="15 mg/m3 6h/ day 5 days per with a total of 20 exposure days"/>
    <s v="20 days"/>
    <s v="Lung"/>
    <x v="13"/>
    <s v="Rat"/>
    <m/>
    <m/>
    <s v="n"/>
    <n v="15"/>
    <m/>
    <m/>
    <s v="mg/m3"/>
    <s v="N"/>
    <s v="Y"/>
    <m/>
    <m/>
    <m/>
    <m/>
    <m/>
    <n v="500"/>
    <m/>
    <m/>
    <s v="C"/>
    <s v="C"/>
    <s v=""/>
    <m/>
    <m/>
    <x v="0"/>
    <m/>
    <m/>
    <m/>
  </r>
  <r>
    <n v="521"/>
    <x v="1"/>
    <s v="Hadrup et al 2023 DS_28d+ inhal and OEB est (102623a) - To Check Gosens (050324 edk)"/>
    <n v="11104"/>
    <m/>
    <x v="92"/>
    <s v="Y"/>
    <s v="Silica"/>
    <s v="Quartz Si Min-U-Sil 5"/>
    <s v="Micro"/>
    <s v="15 mg/m3 6h/ day 5 days per with a total of 40 exposure days"/>
    <s v="40 days"/>
    <s v="Lung"/>
    <x v="13"/>
    <s v="Rat"/>
    <m/>
    <m/>
    <s v="n"/>
    <s v="*15"/>
    <m/>
    <m/>
    <s v="mg/m3"/>
    <s v="N"/>
    <s v="Y"/>
    <m/>
    <m/>
    <m/>
    <m/>
    <m/>
    <m/>
    <m/>
    <m/>
    <m/>
    <m/>
    <s v="Y"/>
    <m/>
    <m/>
    <x v="0"/>
    <m/>
    <m/>
    <m/>
  </r>
  <r>
    <n v="522"/>
    <x v="1"/>
    <s v="Hadrup et al 2023 DS_28d+ inhal and OEB est (102623a) - To Check Gosens (050324 edk)"/>
    <n v="11105"/>
    <m/>
    <x v="92"/>
    <s v="Y"/>
    <s v="Silica"/>
    <s v="Quartz Si Min-U-Sil 5"/>
    <s v="Micro"/>
    <s v="15 mg/m3 6h/ day 5 days per with a total of 60 exposure days"/>
    <s v="60 days"/>
    <s v="Lung"/>
    <x v="13"/>
    <s v="Rat"/>
    <m/>
    <m/>
    <s v="n"/>
    <s v="*15"/>
    <m/>
    <m/>
    <s v="mg/m3"/>
    <s v="N"/>
    <s v="N*"/>
    <m/>
    <m/>
    <m/>
    <m/>
    <m/>
    <m/>
    <m/>
    <m/>
    <m/>
    <m/>
    <s v="Y"/>
    <m/>
    <m/>
    <x v="0"/>
    <m/>
    <m/>
    <m/>
  </r>
  <r>
    <n v="523"/>
    <x v="1"/>
    <s v="Hadrup et al 2023 DS_28d+ inhal and OEB est (102623a) - To Check Gosens (050324 edk)"/>
    <n v="11106"/>
    <m/>
    <x v="93"/>
    <s v="Y"/>
    <s v="Silica"/>
    <s v="Quartz Si Min-U-Sil 5, US SILICA"/>
    <s v="Micro"/>
    <s v="15 mg/m3 for 6h/day for up to 116 days"/>
    <s v="116 days"/>
    <s v="Lung"/>
    <x v="13"/>
    <s v="Rat"/>
    <m/>
    <m/>
    <s v="n"/>
    <s v="n"/>
    <m/>
    <m/>
    <s v="mg/m3"/>
    <s v="N"/>
    <s v="N"/>
    <m/>
    <m/>
    <m/>
    <m/>
    <m/>
    <m/>
    <m/>
    <m/>
    <m/>
    <m/>
    <s v="Y"/>
    <m/>
    <m/>
    <x v="0"/>
    <m/>
    <m/>
    <m/>
  </r>
  <r>
    <n v="524"/>
    <x v="1"/>
    <s v="Hadrup et al 2023 DS_28d+ inhal and OEB est (102623a) - To Check Gosens (050324 edk)"/>
    <n v="11107"/>
    <m/>
    <x v="93"/>
    <s v="Y"/>
    <s v="Silica"/>
    <s v="Quartz Si Min-U-Sil 5, US SILICA"/>
    <s v="Micro"/>
    <s v="15 mg/m3 for 6h/day for up to 116 days"/>
    <s v="116 days"/>
    <s v="Lung"/>
    <x v="13"/>
    <s v="Rat"/>
    <m/>
    <m/>
    <s v="n"/>
    <s v="n"/>
    <m/>
    <m/>
    <s v="mg/m3"/>
    <s v="N"/>
    <s v="N"/>
    <m/>
    <m/>
    <m/>
    <m/>
    <m/>
    <m/>
    <m/>
    <m/>
    <m/>
    <m/>
    <s v="Y"/>
    <m/>
    <m/>
    <x v="0"/>
    <m/>
    <m/>
    <m/>
  </r>
  <r>
    <n v="525"/>
    <x v="1"/>
    <s v="Hadrup et al 2023 DS_28d+ inhal and OEB est (102623a) - To Check Gosens (050324 edk)"/>
    <n v="11108"/>
    <m/>
    <x v="89"/>
    <s v="Y"/>
    <s v="Silica"/>
    <s v="Cristobalite (Polymorphs) Silica crystalline, Cristobalite C and E Minerals"/>
    <s v="Micro"/>
    <s v="3 mg/m3 for 6h/day 5 days/week for 13 weeks"/>
    <s v="13 weeks"/>
    <s v="Lung"/>
    <x v="13"/>
    <s v="Rat"/>
    <m/>
    <m/>
    <s v="n"/>
    <n v="3"/>
    <m/>
    <m/>
    <s v="mg/m3"/>
    <s v="N"/>
    <s v="N"/>
    <m/>
    <m/>
    <m/>
    <m/>
    <m/>
    <n v="300"/>
    <m/>
    <m/>
    <s v="D"/>
    <s v="D"/>
    <s v=""/>
    <m/>
    <m/>
    <x v="0"/>
    <m/>
    <m/>
    <m/>
  </r>
  <r>
    <n v="526"/>
    <x v="0"/>
    <s v="Hadrup et al 2023 DS_28d+ inhal and OEB est (102623a) - To Check Gosens (050324 edk)"/>
    <n v="11111"/>
    <m/>
    <x v="94"/>
    <m/>
    <s v="Silica"/>
    <s v="Crystalline silica Min-U-sil 5 silica"/>
    <s v="Micro"/>
    <s v="15 mg/m3 6h/day 5 days/week for 3, 6 or 12 weeks"/>
    <s v="12 weeks"/>
    <s v="Lung"/>
    <x v="13"/>
    <s v="Rat"/>
    <m/>
    <m/>
    <s v="n"/>
    <n v="15"/>
    <m/>
    <m/>
    <s v="mg/m3"/>
    <s v="N"/>
    <s v="N*"/>
    <m/>
    <m/>
    <m/>
    <m/>
    <m/>
    <n v="1500"/>
    <m/>
    <m/>
    <s v="C"/>
    <s v="C"/>
    <s v=""/>
    <s v="Y"/>
    <m/>
    <x v="0"/>
    <m/>
    <m/>
    <m/>
  </r>
  <r>
    <n v="527"/>
    <x v="1"/>
    <s v="Hadrup et al 2023 DS_28d+ inhal and OEB est (102623a) - To Check Gosens (050324 edk)"/>
    <n v="12001"/>
    <m/>
    <x v="95"/>
    <s v="Y"/>
    <s v="Titanium dioxide"/>
    <s v="TiO2 P25 Degussa"/>
    <s v="Nano"/>
    <s v="0.5, 2 or 10 mg/m3  6h/day 5 days/week for 13 weeks"/>
    <s v="13 weeks"/>
    <s v="Lung"/>
    <x v="13"/>
    <s v="Mouse"/>
    <m/>
    <m/>
    <n v="2"/>
    <n v="10"/>
    <m/>
    <m/>
    <s v="mg/m3"/>
    <s v="N"/>
    <s v="N"/>
    <m/>
    <m/>
    <m/>
    <m/>
    <n v="2000"/>
    <n v="1000"/>
    <m/>
    <s v="C"/>
    <s v="C"/>
    <s v="C"/>
    <s v=""/>
    <m/>
    <m/>
    <x v="0"/>
    <m/>
    <m/>
    <m/>
  </r>
  <r>
    <n v="528"/>
    <x v="1"/>
    <s v="Hadrup et al 2023 DS_28d+ inhal and OEB est (102623a) - To Check Gosens (050324 edk)"/>
    <n v="12002"/>
    <m/>
    <x v="96"/>
    <s v="Y"/>
    <s v="Titanium dioxide"/>
    <s v="TiO2 P25 Degussa"/>
    <s v="Nano"/>
    <s v="0.5, 2 or 10 mg/m3  6h/day 5 days/week for 13 weeks"/>
    <s v="13 weeks"/>
    <s v="Lung"/>
    <x v="13"/>
    <s v="Rat"/>
    <m/>
    <m/>
    <n v="0.5"/>
    <n v="2"/>
    <m/>
    <m/>
    <s v="mg/m3"/>
    <s v="N"/>
    <s v="N"/>
    <m/>
    <m/>
    <m/>
    <m/>
    <n v="500"/>
    <n v="200"/>
    <m/>
    <s v="C"/>
    <s v="D"/>
    <s v="D"/>
    <s v=""/>
    <m/>
    <m/>
    <x v="0"/>
    <m/>
    <m/>
    <m/>
  </r>
  <r>
    <n v="529"/>
    <x v="1"/>
    <s v="Hadrup et al 2023 DS_28d+ inhal and OEB est (102623a) - To Check Gosens (050324 edk)"/>
    <n v="12003"/>
    <m/>
    <x v="97"/>
    <s v="Y"/>
    <s v="Titanium dioxide"/>
    <s v="TiO2 P25 Degussa"/>
    <s v="Nano"/>
    <s v="0.5, 2 or 10 mg/m3  6h/day 5 days/week for 13 weeks"/>
    <s v="13 weeks"/>
    <s v="Lung"/>
    <x v="13"/>
    <s v="Hamster"/>
    <m/>
    <m/>
    <n v="10"/>
    <s v="n"/>
    <m/>
    <m/>
    <s v="mg/m3"/>
    <s v="N"/>
    <s v="N"/>
    <m/>
    <m/>
    <m/>
    <m/>
    <n v="10000"/>
    <m/>
    <m/>
    <s v="B"/>
    <m/>
    <s v="B"/>
    <s v=""/>
    <m/>
    <m/>
    <x v="0"/>
    <m/>
    <m/>
    <m/>
  </r>
  <r>
    <n v="530"/>
    <x v="1"/>
    <s v="Hadrup et al 2023 DS_28d+ inhal and OEB est (102623a) - To Check Gosens (050324 edk)"/>
    <n v="12004"/>
    <m/>
    <x v="98"/>
    <s v="Y"/>
    <s v="Titanium dioxide"/>
    <s v="TiO2 Rutile (called rutile type)"/>
    <s v="Micro"/>
    <s v="10, 50 or 250 mg/m3 for 6h/day 5 days/week for 13 weeks"/>
    <s v="13 weeks"/>
    <s v="Lung"/>
    <x v="13"/>
    <s v="Mouse"/>
    <m/>
    <m/>
    <n v="10"/>
    <n v="50"/>
    <m/>
    <m/>
    <s v="mg/m3"/>
    <s v="N"/>
    <s v="N"/>
    <m/>
    <m/>
    <m/>
    <m/>
    <n v="10000"/>
    <n v="5000"/>
    <m/>
    <s v="B"/>
    <s v="B"/>
    <s v="B"/>
    <s v=""/>
    <m/>
    <m/>
    <x v="0"/>
    <m/>
    <m/>
    <m/>
  </r>
  <r>
    <n v="531"/>
    <x v="1"/>
    <s v="Hadrup et al 2023 DS_28d+ inhal and OEB est (102623a) - To Check Gosens (050324 edk)"/>
    <n v="12005"/>
    <m/>
    <x v="99"/>
    <s v="Y"/>
    <s v="Titanium dioxide"/>
    <s v="TiO2 Rutile (called rutile type)"/>
    <s v="Micro"/>
    <s v="10, 50 or 250 mg/m3 for 6h/day 5 days/week for 13 weeks"/>
    <s v="13 weeks"/>
    <s v="Lung"/>
    <x v="13"/>
    <s v="Rat"/>
    <m/>
    <m/>
    <s v="n"/>
    <n v="10"/>
    <m/>
    <m/>
    <s v="mg/m3"/>
    <s v="N"/>
    <s v="N"/>
    <m/>
    <m/>
    <m/>
    <m/>
    <m/>
    <n v="1000"/>
    <m/>
    <m/>
    <s v="C"/>
    <s v="C"/>
    <s v=""/>
    <m/>
    <m/>
    <x v="0"/>
    <m/>
    <m/>
    <m/>
  </r>
  <r>
    <n v="532"/>
    <x v="1"/>
    <s v="Hadrup et al 2023 DS_28d+ inhal and OEB est (102623a) - To Check Gosens (050324 edk)"/>
    <n v="12006"/>
    <m/>
    <x v="100"/>
    <s v="Y"/>
    <s v="Titanium dioxide"/>
    <s v="TiO2 Rutile (called rutile type)"/>
    <s v="Micro"/>
    <s v="10, 50 or 250 mg/m3 for 6h/day 5 days/week for 13 weeks"/>
    <s v="13 weeks"/>
    <s v="Lung"/>
    <x v="13"/>
    <s v="Hamster"/>
    <m/>
    <m/>
    <n v="10"/>
    <n v="50"/>
    <m/>
    <m/>
    <s v="mg/m3"/>
    <s v="N"/>
    <s v="N"/>
    <m/>
    <m/>
    <m/>
    <m/>
    <n v="10000"/>
    <n v="5000"/>
    <m/>
    <s v="B"/>
    <s v="B"/>
    <s v="B"/>
    <s v=""/>
    <m/>
    <m/>
    <x v="0"/>
    <m/>
    <m/>
    <m/>
  </r>
  <r>
    <n v="533"/>
    <x v="1"/>
    <s v="Hadrup et al 2023 DS_28d+ inhal and OEB est (102623a) - To Check Gosens (050324 edk)"/>
    <n v="12007"/>
    <m/>
    <x v="101"/>
    <s v="Y"/>
    <s v="Titanium dioxide"/>
    <s v="TiO2 anatase (Sigma Aldrich number 637254)"/>
    <s v="Nano"/>
    <s v="10 mg/m3 for 2h, 2h on 4 consecutive days, or 2 h on 4 consecutive days for 4 weeks"/>
    <s v="4 weeks"/>
    <s v="Lung"/>
    <x v="13"/>
    <s v="Mouse"/>
    <m/>
    <m/>
    <n v="10"/>
    <s v="n"/>
    <m/>
    <m/>
    <s v="mg/m3"/>
    <s v="Y*"/>
    <s v="Y"/>
    <m/>
    <m/>
    <m/>
    <m/>
    <n v="10000"/>
    <m/>
    <m/>
    <m/>
    <m/>
    <m/>
    <s v="Y"/>
    <m/>
    <m/>
    <x v="0"/>
    <m/>
    <m/>
    <m/>
  </r>
  <r>
    <n v="534"/>
    <x v="1"/>
    <s v="Hadrup et al 2023 DS_28d+ inhal and OEB est (102623a) - To Check Gosens (050324 edk)"/>
    <n v="12008"/>
    <m/>
    <x v="101"/>
    <s v="Y"/>
    <s v="Titanium dioxide"/>
    <s v="TiO2 rutile (Sigma Aldrich number 224227)"/>
    <s v="Micro"/>
    <s v="10 mg/m3 for 2h, 2h on 4 consecutive days, or 2 h on 4 consecutive days for 4 weeks"/>
    <s v="4 weeks"/>
    <s v="Lung"/>
    <x v="13"/>
    <s v="Mouse"/>
    <m/>
    <m/>
    <n v="10"/>
    <s v="n"/>
    <m/>
    <m/>
    <s v="mg/m3"/>
    <s v="Y*"/>
    <s v="Y"/>
    <m/>
    <m/>
    <m/>
    <m/>
    <n v="10000"/>
    <m/>
    <m/>
    <m/>
    <m/>
    <m/>
    <s v="Y"/>
    <m/>
    <m/>
    <x v="0"/>
    <m/>
    <m/>
    <m/>
  </r>
  <r>
    <n v="535"/>
    <x v="1"/>
    <s v="Hadrup et al 2023 DS_28d+ inhal and OEB est (102623a) - To Check Gosens (050324 edk)"/>
    <n v="12009"/>
    <m/>
    <x v="101"/>
    <s v="Y"/>
    <s v="Titanium dioxide"/>
    <s v="TiO2 rutile/anatase (NanoAmor number 5485HT)"/>
    <s v="Nano"/>
    <s v="10 mg/m3 for 2h, 2h on 4 consecutive days, or 2 h on 4 consecutive days for 4 weeks"/>
    <s v="4 weeks"/>
    <s v="Lung"/>
    <x v="13"/>
    <s v="Mouse"/>
    <m/>
    <m/>
    <n v="10"/>
    <s v="n"/>
    <m/>
    <m/>
    <s v="mg/m3"/>
    <s v="Y*"/>
    <s v="Y"/>
    <m/>
    <m/>
    <m/>
    <m/>
    <n v="10000"/>
    <m/>
    <m/>
    <m/>
    <m/>
    <m/>
    <s v="Y"/>
    <m/>
    <m/>
    <x v="0"/>
    <m/>
    <m/>
    <m/>
  </r>
  <r>
    <n v="536"/>
    <x v="1"/>
    <s v="Hadrup et al 2023 DS_28d+ inhal and OEB est (102623a) - To Check Gosens (050324 edk)"/>
    <n v="12010"/>
    <m/>
    <x v="102"/>
    <s v="Y"/>
    <s v="Titanium dioxide"/>
    <s v="TiO2 rutile (Sigma Aldrich number 224227)"/>
    <s v="Micro"/>
    <s v="10 mg/m3 for 2h/day 3 days/week for 4 weeks"/>
    <s v="4 weeks"/>
    <s v="Lung"/>
    <x v="13"/>
    <s v="Mouse"/>
    <m/>
    <m/>
    <n v="10"/>
    <s v="n"/>
    <m/>
    <m/>
    <s v="mg/m3"/>
    <s v="Y*"/>
    <s v="Y"/>
    <m/>
    <m/>
    <m/>
    <m/>
    <n v="10000"/>
    <m/>
    <m/>
    <m/>
    <m/>
    <m/>
    <s v="Y"/>
    <m/>
    <m/>
    <x v="0"/>
    <m/>
    <m/>
    <m/>
  </r>
  <r>
    <n v="537"/>
    <x v="1"/>
    <s v="Hadrup et al 2023 DS_28d+ inhal and OEB est (102623a) - To Check Gosens (050324 edk)"/>
    <n v="12014"/>
    <m/>
    <x v="103"/>
    <m/>
    <s v="Titanium dioxide"/>
    <s v="No product name reported"/>
    <s v="Micro"/>
    <s v="10, 50 or 250 mg/m3 for 6 h/day, 5 days per week for 2 years"/>
    <s v="2 years"/>
    <s v="Lung"/>
    <x v="13"/>
    <s v="Rat"/>
    <m/>
    <m/>
    <s v="n"/>
    <s v="n"/>
    <m/>
    <m/>
    <s v="mg/m3"/>
    <s v="N"/>
    <s v="N"/>
    <s v="N"/>
    <s v="N"/>
    <m/>
    <m/>
    <m/>
    <m/>
    <m/>
    <m/>
    <m/>
    <m/>
    <s v="Y"/>
    <m/>
    <m/>
    <x v="0"/>
    <m/>
    <m/>
    <m/>
  </r>
  <r>
    <n v="538"/>
    <x v="1"/>
    <s v="Hadrup et al 2023 DS_28d+ inhal and OEB est (102623a) - To Check Gosens (050324 edk)"/>
    <n v="12018"/>
    <m/>
    <x v="46"/>
    <s v="Y"/>
    <s v="Titanium dioxide"/>
    <s v="TiO2 P25"/>
    <s v="Nano"/>
    <s v="18 h/day, 5 days per week for up to 24 months (7.2 mg/m3 for first 4 months and then 14.8 mg/m3 for 4 months, and 9.4 mg/m3 for 16 months) average exposure was 10 mg/m3 for 104 weeks"/>
    <s v="104 weeks"/>
    <s v="Lung"/>
    <x v="13"/>
    <s v="Rat"/>
    <m/>
    <m/>
    <s v="n"/>
    <s v="n"/>
    <m/>
    <m/>
    <s v="mg/m3"/>
    <s v="N"/>
    <s v="N"/>
    <m/>
    <m/>
    <m/>
    <m/>
    <m/>
    <m/>
    <m/>
    <m/>
    <m/>
    <m/>
    <s v="Y"/>
    <m/>
    <m/>
    <x v="0"/>
    <m/>
    <m/>
    <m/>
  </r>
  <r>
    <n v="539"/>
    <x v="1"/>
    <s v="Hadrup et al 2023 DS_28d+ inhal and OEB est (102623a) - To Check Gosens (050324 edk)"/>
    <n v="12019"/>
    <m/>
    <x v="47"/>
    <s v="Y"/>
    <s v="Titanium dioxide"/>
    <s v="TiO2 P25"/>
    <s v="Nano"/>
    <s v="18 h/day, 5 days per week for up to 24 months (7.2 mg/m3 for first 4 months and then 14.8 mg/m3 for 4 months, and 9.4 mg/m3 for 5.5 months) average exposure was 10,3 mg/m3 for 54 weeks"/>
    <s v="54 weeks"/>
    <s v="Lung"/>
    <x v="13"/>
    <s v="Mouse"/>
    <m/>
    <m/>
    <s v="n"/>
    <s v="n"/>
    <m/>
    <m/>
    <s v="mg/m3"/>
    <s v="N"/>
    <s v="N"/>
    <m/>
    <m/>
    <m/>
    <m/>
    <m/>
    <m/>
    <m/>
    <m/>
    <m/>
    <m/>
    <s v="Y"/>
    <m/>
    <m/>
    <x v="0"/>
    <m/>
    <m/>
    <m/>
  </r>
  <r>
    <n v="540"/>
    <x v="1"/>
    <s v="Hadrup et al 2023 DS_28d+ inhal and OEB est (102623a) - To Check Gosens (050324 edk)"/>
    <n v="12022"/>
    <m/>
    <x v="104"/>
    <s v="Y"/>
    <s v="Titanium dioxide"/>
    <s v="TiO2 Rutile, Sigma Aldrich prod no. 224227, 5% anatase according to Sigma Aldrich hompage"/>
    <s v="Micro"/>
    <s v="16 m2 for  16 h (1 h/day 4 days/week for 4 weeks) {ck if 1 hr/d for 4 wks counts, vs 6 hr/d}"/>
    <s v="4 weeks"/>
    <s v="Lung"/>
    <x v="13"/>
    <s v="Mouse"/>
    <m/>
    <m/>
    <n v="16"/>
    <s v="n"/>
    <m/>
    <m/>
    <s v="mg/m3"/>
    <s v="Y*"/>
    <s v="Y"/>
    <s v="N"/>
    <m/>
    <m/>
    <m/>
    <n v="16000"/>
    <m/>
    <m/>
    <m/>
    <m/>
    <m/>
    <s v="Y"/>
    <m/>
    <m/>
    <x v="0"/>
    <m/>
    <m/>
    <m/>
  </r>
  <r>
    <n v="541"/>
    <x v="1"/>
    <s v="Hadrup et al 2023 DS_28d+ inhal and OEB est (102623a) - To Check Gosens (050324 edk)"/>
    <n v="12023"/>
    <m/>
    <x v="91"/>
    <s v="Y"/>
    <s v="Titanium dioxide"/>
    <s v="TiO2 Bayertitan T"/>
    <s v="Micro"/>
    <s v="5 mg/m3 6 h/d 5d/week, for 104 weeks"/>
    <s v="104 weeks"/>
    <s v="Lung"/>
    <x v="13"/>
    <s v="Rat"/>
    <m/>
    <m/>
    <s v="n"/>
    <s v="n"/>
    <m/>
    <m/>
    <s v="mg/m3"/>
    <s v="N"/>
    <s v="N"/>
    <s v="N"/>
    <s v="N"/>
    <m/>
    <m/>
    <m/>
    <m/>
    <m/>
    <m/>
    <m/>
    <m/>
    <s v="Y"/>
    <m/>
    <m/>
    <x v="0"/>
    <m/>
    <m/>
    <m/>
  </r>
  <r>
    <n v="542"/>
    <x v="0"/>
    <s v="Hadrup et al 2023 DS_28d+ inhal and OEB est (102623a) - To Check Gosens (050324 edk)"/>
    <n v="12024"/>
    <m/>
    <x v="74"/>
    <m/>
    <s v="Titanium dioxide"/>
    <s v="TiO2 Rutile"/>
    <s v="Nano"/>
    <s v="5, 50 and 250 mg/m3 for 4 weeks 6 h/day 5 days/week"/>
    <s v="4 weeks"/>
    <s v="Lung"/>
    <x v="13"/>
    <s v="Rat"/>
    <m/>
    <m/>
    <n v="50"/>
    <n v="250"/>
    <m/>
    <m/>
    <s v="mg/m3"/>
    <s v="N"/>
    <s v="Y"/>
    <m/>
    <m/>
    <m/>
    <m/>
    <n v="16666.666666666668"/>
    <n v="8333.3333333333339"/>
    <m/>
    <s v="B"/>
    <s v="B"/>
    <s v="B"/>
    <s v=""/>
    <s v="Y"/>
    <m/>
    <x v="0"/>
    <m/>
    <m/>
    <m/>
  </r>
  <r>
    <n v="543"/>
    <x v="1"/>
    <s v="Hadrup et al 2023 DS_28d+ inhal and OEB est (102623a) - To Check Gosens (050324 edk)"/>
    <n v="12025"/>
    <m/>
    <x v="105"/>
    <m/>
    <s v="Titanium dioxide"/>
    <s v="TiO2 Anatase"/>
    <s v="Nano"/>
    <s v="2, 8 and 32 mg/m3 for 6 h/day, 5 days/week for 26 weeks"/>
    <s v="26 weeks"/>
    <s v="Lung"/>
    <x v="13"/>
    <s v="Mouse"/>
    <m/>
    <m/>
    <s v="n"/>
    <s v="n"/>
    <m/>
    <m/>
    <s v="mg/m3"/>
    <s v="N"/>
    <s v="N"/>
    <s v="N"/>
    <s v="N"/>
    <m/>
    <m/>
    <m/>
    <m/>
    <m/>
    <m/>
    <m/>
    <m/>
    <s v="Y"/>
    <m/>
    <m/>
    <x v="0"/>
    <m/>
    <m/>
    <m/>
  </r>
  <r>
    <n v="544"/>
    <x v="0"/>
    <s v="Hadrup et al 2023 DS_28d+ inhal and OEB est (102623a) - To Check Gosens (050324 edk)"/>
    <n v="12027"/>
    <m/>
    <x v="106"/>
    <m/>
    <s v="Titanium dioxide"/>
    <s v="TiO2 Anatase"/>
    <s v="Nano"/>
    <s v="6.3, 12.5, 25 and 50 mg/m3 for 6h/day, 5 days/week for 13 weeks"/>
    <s v="13 weeks"/>
    <s v="Lung"/>
    <x v="13"/>
    <s v="Rat"/>
    <m/>
    <m/>
    <n v="12.5"/>
    <n v="25"/>
    <m/>
    <m/>
    <s v="mg/m3"/>
    <s v="N"/>
    <s v="N"/>
    <m/>
    <m/>
    <m/>
    <m/>
    <n v="12500"/>
    <n v="2500"/>
    <m/>
    <s v="B"/>
    <s v="C"/>
    <s v="C"/>
    <s v=""/>
    <s v="Y"/>
    <m/>
    <x v="0"/>
    <m/>
    <m/>
    <m/>
  </r>
  <r>
    <n v="545"/>
    <x v="1"/>
    <s v="Hadrup et al 2023 DS_28d+ inhal and OEB est (102623a) - To Check Gosens (050324 edk)"/>
    <n v="13002"/>
    <m/>
    <x v="107"/>
    <s v="Y"/>
    <s v="Zinc"/>
    <s v="No product name reported (two lots were purchased, one was used for the 2-week study and the other for the 13-week study)"/>
    <s v="Nano"/>
    <s v="3,5 mg/m3 4 h/day for 13 weeks"/>
    <s v="13 weeks"/>
    <s v="Lung"/>
    <x v="13"/>
    <s v="Mouse"/>
    <m/>
    <m/>
    <n v="3.5"/>
    <s v="n"/>
    <m/>
    <m/>
    <s v="mg/m3"/>
    <s v="N"/>
    <s v="N*"/>
    <m/>
    <m/>
    <m/>
    <m/>
    <n v="3500"/>
    <m/>
    <m/>
    <s v="B"/>
    <m/>
    <s v="B"/>
    <s v=""/>
    <m/>
    <m/>
    <x v="0"/>
    <m/>
    <m/>
    <m/>
  </r>
  <r>
    <n v="546"/>
    <x v="0"/>
    <s v="NOAELs, LOAELs from nanoMeOx searches - AAT 120123"/>
    <n v="1"/>
    <m/>
    <x v="108"/>
    <m/>
    <s v="Aluminum"/>
    <s v="Aluminum oxide NPs"/>
    <s v="Nano"/>
    <s v="28 (5d/w) days"/>
    <s v="28 days"/>
    <s v="Lung, BAL"/>
    <x v="15"/>
    <s v="Rat"/>
    <s v="Sprague Dawley"/>
    <s v="M"/>
    <m/>
    <n v="0.2"/>
    <m/>
    <m/>
    <s v="mg/m3"/>
    <s v="N"/>
    <s v="Y"/>
    <s v="Y"/>
    <s v="N"/>
    <s v="Divide NOAEL or BMDL by 3;Divide LOAEL by 10;Units conversion needed;"/>
    <s v="NA"/>
    <m/>
    <n v="6.666666666666667"/>
    <m/>
    <m/>
    <s v="band E"/>
    <s v="E"/>
    <m/>
    <s v="Y"/>
    <m/>
    <x v="0"/>
    <m/>
    <m/>
    <m/>
  </r>
  <r>
    <n v="547"/>
    <x v="1"/>
    <s v="NOAELs, LOAELs from nanoMeOx searches - AAT 120123"/>
    <n v="1"/>
    <m/>
    <x v="108"/>
    <m/>
    <s v="Aluminum"/>
    <s v="Aluminum oxide NPs"/>
    <s v="Nano"/>
    <s v="28 (5d/w) days"/>
    <s v="28 days"/>
    <s v="Lung, BAL"/>
    <x v="15"/>
    <s v="Rat"/>
    <s v="Sprague Dawley"/>
    <s v="M"/>
    <m/>
    <n v="5"/>
    <m/>
    <m/>
    <s v="mg/m3"/>
    <s v="N"/>
    <s v="Y"/>
    <s v="Y"/>
    <s v="N"/>
    <s v="Divide NOAEL or BMDL by 3;Divide LOAEL by 10;Units conversion needed;"/>
    <s v="NA"/>
    <m/>
    <n v="166.66666666666666"/>
    <m/>
    <m/>
    <s v="band D"/>
    <s v="D"/>
    <m/>
    <m/>
    <m/>
    <x v="0"/>
    <m/>
    <m/>
    <m/>
  </r>
  <r>
    <n v="548"/>
    <x v="1"/>
    <s v="NOAELs, LOAELs from nanoMeOx searches - AAT 120123"/>
    <n v="2"/>
    <m/>
    <x v="7"/>
    <s v="Y"/>
    <s v="Cerium"/>
    <s v="CeO2 NPs"/>
    <s v="Nano"/>
    <s v="28 (6h/d) days"/>
    <s v="28 days"/>
    <s v="Lung, BAL"/>
    <x v="16"/>
    <s v="Mouse"/>
    <s v="CD1"/>
    <s v="M"/>
    <m/>
    <n v="2"/>
    <m/>
    <m/>
    <s v="mg/m3"/>
    <s v="N"/>
    <s v="Y"/>
    <s v="Y"/>
    <s v="N"/>
    <s v="Divide NOAEL or BMDL by 3;Divide LOAEL by 10;Units conversion needed;"/>
    <s v="NA"/>
    <m/>
    <n v="66.666666666666671"/>
    <m/>
    <m/>
    <s v="band D"/>
    <s v="D"/>
    <m/>
    <m/>
    <m/>
    <x v="0"/>
    <m/>
    <m/>
    <m/>
  </r>
  <r>
    <n v="549"/>
    <x v="0"/>
    <s v="NOAELs, LOAELs from nanoMeOx searches - AAT 120123"/>
    <n v="3"/>
    <m/>
    <x v="109"/>
    <s v="Y"/>
    <s v="Cerium"/>
    <s v="CeO2 NPs (NM-212)"/>
    <s v="Nano"/>
    <s v="4 (6h/d, 5d/w, 4wks) weeks"/>
    <s v="4 weeks"/>
    <s v="Lung, BAL"/>
    <x v="17"/>
    <s v="Rat"/>
    <s v="Wistar"/>
    <s v="F"/>
    <n v="0.5"/>
    <n v="5"/>
    <m/>
    <m/>
    <s v="mg/m3"/>
    <s v="N"/>
    <s v="Y"/>
    <s v="N"/>
    <s v="N"/>
    <s v="Divide NOAEL or BMDL by 3;Units conversion needed;"/>
    <s v="NA"/>
    <n v="166.66666666666666"/>
    <m/>
    <m/>
    <s v="band D"/>
    <m/>
    <s v="D"/>
    <m/>
    <s v="Y"/>
    <m/>
    <x v="0"/>
    <m/>
    <m/>
    <m/>
  </r>
  <r>
    <n v="550"/>
    <x v="1"/>
    <s v="NOAELs, LOAELs from nanoMeOx searches - AAT 120123"/>
    <n v="4"/>
    <m/>
    <x v="110"/>
    <s v="Y"/>
    <s v="Cerium"/>
    <s v="CeO2 NPs"/>
    <s v="Nano"/>
    <s v="4 (6h/d, 5d/w, 4wks) weeks"/>
    <s v="4 weeks"/>
    <s v="Lung, BAL"/>
    <x v="18"/>
    <s v="Rat"/>
    <s v="F344"/>
    <s v="M"/>
    <m/>
    <n v="2.09"/>
    <m/>
    <m/>
    <s v="mg/m3"/>
    <s v="N"/>
    <s v="Y"/>
    <s v="Y"/>
    <s v="N"/>
    <s v="Divide NOAEL or BMDL by 3;Divide LOAEL by 10;Units conversion needed;"/>
    <s v="NA"/>
    <m/>
    <n v="69.666666666666671"/>
    <m/>
    <m/>
    <s v="band D"/>
    <s v="D"/>
    <m/>
    <s v="Y"/>
    <m/>
    <x v="0"/>
    <m/>
    <m/>
    <m/>
  </r>
  <r>
    <n v="551"/>
    <x v="0"/>
    <s v="NOAELs, LOAELs from nanoMeOx searches - AAT 120123"/>
    <n v="5"/>
    <m/>
    <x v="111"/>
    <s v="Y"/>
    <s v="Cerium"/>
    <s v="CeO2 NPs (NM-212)"/>
    <s v="Nano"/>
    <s v="28 days"/>
    <s v="28 days"/>
    <s v="Lung, BAL"/>
    <x v="19"/>
    <s v="Rat"/>
    <s v="Wistar"/>
    <s v="F"/>
    <n v="1"/>
    <n v="3"/>
    <m/>
    <m/>
    <s v="mg/m3"/>
    <s v="N"/>
    <s v="Y"/>
    <s v="N"/>
    <s v="N"/>
    <s v="Divide NOAEL or BMDL by 3;Units conversion needed;"/>
    <s v="NA"/>
    <n v="333.33333333333331"/>
    <m/>
    <m/>
    <s v="band C"/>
    <m/>
    <s v="C"/>
    <m/>
    <s v="Y"/>
    <m/>
    <x v="0"/>
    <m/>
    <m/>
    <m/>
  </r>
  <r>
    <n v="552"/>
    <x v="1"/>
    <s v="NOAELs, LOAELs from nanoMeOx searches - AAT 120123"/>
    <n v="5"/>
    <m/>
    <x v="111"/>
    <s v="Y"/>
    <s v="Cerium"/>
    <s v="CeO2 NPs (NM-212)"/>
    <s v="Nano"/>
    <s v="90 days"/>
    <s v="90 days"/>
    <s v="Lung, BAL"/>
    <x v="19"/>
    <s v="Rat"/>
    <s v="Wistar"/>
    <s v="F"/>
    <n v="0.3"/>
    <n v="1"/>
    <m/>
    <m/>
    <s v="mg/m3"/>
    <s v="N"/>
    <s v="N"/>
    <s v="N"/>
    <s v="N"/>
    <s v="Units conversion needed;"/>
    <s v="NA"/>
    <n v="300"/>
    <m/>
    <m/>
    <s v="band D"/>
    <m/>
    <s v="D"/>
    <m/>
    <s v="Y"/>
    <m/>
    <x v="0"/>
    <m/>
    <m/>
    <m/>
  </r>
  <r>
    <n v="553"/>
    <x v="0"/>
    <s v="NOAELs, LOAELs from nanoMeOx searches - AAT 120123"/>
    <n v="6"/>
    <m/>
    <x v="112"/>
    <m/>
    <s v="Indium"/>
    <s v="ITO"/>
    <s v="Nano"/>
    <s v="4 (6h/d, 5d/w, 4wks) weeks"/>
    <s v="4 weeks"/>
    <s v="Lung, BAL"/>
    <x v="20"/>
    <s v="Rat"/>
    <s v="Sprague Dawley"/>
    <s v="M"/>
    <m/>
    <n v="1.1000000000000001"/>
    <m/>
    <m/>
    <s v="mg/m3"/>
    <s v="N"/>
    <s v="Y"/>
    <s v="Y"/>
    <s v="N"/>
    <s v="Divide NOAEL or BMDL by 3;Divide LOAEL by 10;Units conversion needed;"/>
    <s v="NA"/>
    <m/>
    <n v="36.666666666666671"/>
    <m/>
    <m/>
    <s v="band D"/>
    <s v="D"/>
    <m/>
    <s v="Y"/>
    <m/>
    <x v="0"/>
    <m/>
    <m/>
    <m/>
  </r>
  <r>
    <n v="554"/>
    <x v="0"/>
    <s v="NOAELs, LOAELs from nanoMeOx searches - AAT 120123"/>
    <n v="6"/>
    <m/>
    <x v="112"/>
    <m/>
    <s v="Indium"/>
    <s v="IO_4000"/>
    <s v="Micro"/>
    <s v="4 (6h/d, 5d/w, 4wks) weeks"/>
    <s v="4 weeks"/>
    <s v="Lung, BAL"/>
    <x v="20"/>
    <s v="Rat"/>
    <s v="Sprague Dawley"/>
    <s v="M"/>
    <m/>
    <n v="1.3"/>
    <m/>
    <m/>
    <s v="mg/m3"/>
    <s v="N"/>
    <s v="Y"/>
    <s v="Y"/>
    <s v="N"/>
    <s v="Divide NOAEL or BMDL by 3;Divide LOAEL by 10;Units conversion needed;"/>
    <s v="NA"/>
    <m/>
    <n v="43.333333333333336"/>
    <m/>
    <m/>
    <s v="band D"/>
    <s v="D"/>
    <m/>
    <s v="Y"/>
    <m/>
    <x v="0"/>
    <m/>
    <m/>
    <m/>
  </r>
  <r>
    <n v="555"/>
    <x v="0"/>
    <s v="NOAELs, LOAELs from nanoMeOx searches - AAT 120123"/>
    <n v="6"/>
    <m/>
    <x v="112"/>
    <m/>
    <s v="Indium"/>
    <s v="IO_100"/>
    <s v="Micro"/>
    <s v="4 (6h/d, 5d/w, 4wks) weeks"/>
    <s v="4 weeks"/>
    <s v="Lung, BAL"/>
    <x v="20"/>
    <s v="Rat"/>
    <s v="Sprague Dawley"/>
    <s v="M"/>
    <m/>
    <n v="1.1299999999999999"/>
    <m/>
    <m/>
    <s v="mg/m3"/>
    <s v="N"/>
    <s v="Y"/>
    <s v="Y"/>
    <s v="N"/>
    <s v="Divide NOAEL or BMDL by 3;Divide LOAEL by 10;Units conversion needed;"/>
    <s v="NA"/>
    <m/>
    <n v="37.666666666666664"/>
    <m/>
    <m/>
    <s v="band D"/>
    <s v="D"/>
    <m/>
    <s v="Y"/>
    <m/>
    <x v="0"/>
    <m/>
    <m/>
    <m/>
  </r>
  <r>
    <n v="556"/>
    <x v="1"/>
    <s v="NOAELs, LOAELs from nanoMeOx searches - AAT 120123"/>
    <n v="7"/>
    <s v="10.1021/es800975u"/>
    <x v="113"/>
    <s v="Y"/>
    <s v="Silica"/>
    <s v="Amorphous SiO2 NPs"/>
    <s v="Nano"/>
    <s v="4 (40min/day) weeks"/>
    <s v="4 weeks"/>
    <s v="Lung, BAL"/>
    <x v="21"/>
    <s v="Rat"/>
    <s v="Sprague Dawley"/>
    <s v="M"/>
    <m/>
    <n v="24.1"/>
    <m/>
    <m/>
    <s v="mg/m3"/>
    <s v="N"/>
    <s v="Y"/>
    <s v="Y"/>
    <s v="N"/>
    <s v="Divide NOAEL or BMDL by 3;Divide LOAEL by 10;Units conversion needed;"/>
    <s v="NA"/>
    <m/>
    <n v="803.33333333333337"/>
    <m/>
    <m/>
    <s v="band C"/>
    <s v="C"/>
    <m/>
    <m/>
    <m/>
    <x v="0"/>
    <m/>
    <m/>
    <m/>
  </r>
  <r>
    <n v="557"/>
    <x v="1"/>
    <s v="NOAELs, LOAELs from nanoMeOx searches - AAT 120123"/>
    <n v="8"/>
    <m/>
    <x v="114"/>
    <m/>
    <s v="Titanium dioxide"/>
    <s v="Silica-coated TiO2 NPs"/>
    <s v="Nano"/>
    <s v="4 (1h/day, 4d/w) weeks"/>
    <s v="4 weeks"/>
    <s v="Lung, BAL"/>
    <x v="22"/>
    <s v="Rat"/>
    <s v="Outbred Crl:OF1"/>
    <s v="M"/>
    <m/>
    <n v="30"/>
    <m/>
    <m/>
    <s v="mg/m3"/>
    <s v="N"/>
    <s v="Y"/>
    <s v="Y"/>
    <s v="N"/>
    <s v="Divide NOAEL or BMDL by 3;Divide LOAEL by 10;Units conversion needed;"/>
    <s v="NA"/>
    <m/>
    <n v="1000"/>
    <m/>
    <m/>
    <s v="band C"/>
    <s v="C"/>
    <m/>
    <m/>
    <m/>
    <x v="0"/>
    <m/>
    <m/>
    <m/>
  </r>
  <r>
    <n v="558"/>
    <x v="0"/>
    <s v="NOAELs, LOAELs from nanoMeOx searches - AAT 120123"/>
    <n v="9"/>
    <m/>
    <x v="115"/>
    <s v="Y"/>
    <s v="Indium"/>
    <s v="ITO"/>
    <s v="Micro"/>
    <s v="26 (6h/d, 5d/w) weeks"/>
    <s v="26 weeks"/>
    <s v="Lung"/>
    <x v="23"/>
    <s v="Rat"/>
    <s v="F344/DuCrlCrlj"/>
    <s v="M"/>
    <m/>
    <n v="0.1"/>
    <m/>
    <m/>
    <s v="mg/m3"/>
    <s v="N"/>
    <s v="N"/>
    <s v="Y"/>
    <s v="N"/>
    <s v="Divide LOAEL by 10;Units conversion needed;"/>
    <s v="NA"/>
    <m/>
    <n v="10"/>
    <m/>
    <m/>
    <s v="band E"/>
    <s v="E"/>
    <m/>
    <m/>
    <m/>
    <x v="2"/>
    <m/>
    <m/>
    <m/>
  </r>
  <r>
    <n v="559"/>
    <x v="0"/>
    <s v="NOAELs, LOAELs from nanoMeOx searches - AAT 120123"/>
    <n v="9"/>
    <m/>
    <x v="115"/>
    <s v="Y"/>
    <s v="Indium"/>
    <s v="ITO"/>
    <s v="Micro"/>
    <s v="26 (6h/d, 5d/w) weeks"/>
    <s v="26 weeks"/>
    <s v="Lung"/>
    <x v="23"/>
    <s v="Rat"/>
    <s v="F344/DuCrlCrlj"/>
    <s v="F"/>
    <m/>
    <n v="0.1"/>
    <m/>
    <m/>
    <s v="mg/m3"/>
    <s v="N"/>
    <s v="N"/>
    <s v="Y"/>
    <s v="N"/>
    <s v="Divide LOAEL by 10;Units conversion needed;"/>
    <s v="NA"/>
    <m/>
    <n v="10"/>
    <m/>
    <m/>
    <s v="band E"/>
    <s v="E"/>
    <m/>
    <m/>
    <m/>
    <x v="2"/>
    <m/>
    <m/>
    <m/>
  </r>
  <r>
    <n v="560"/>
    <x v="0"/>
    <s v="NOAELs, LOAELs from nanoMeOx searches - AAT 120123"/>
    <n v="9"/>
    <m/>
    <x v="115"/>
    <s v="Y"/>
    <s v="Indium"/>
    <s v="ITO"/>
    <s v="Micro"/>
    <s v="104 (6h/d, 5d/w) weeks"/>
    <s v="104 weeks"/>
    <s v="Lung"/>
    <x v="23"/>
    <s v="Rat"/>
    <s v="F344/DuCrlCrlj"/>
    <s v="M"/>
    <m/>
    <n v="0.01"/>
    <m/>
    <m/>
    <s v="mg/m3"/>
    <s v="N"/>
    <s v="N"/>
    <s v="Y"/>
    <s v="N"/>
    <s v="Divide LOAEL by 10;Units conversion needed;"/>
    <s v="NA"/>
    <m/>
    <n v="1"/>
    <m/>
    <m/>
    <s v="band E"/>
    <s v="E"/>
    <m/>
    <m/>
    <m/>
    <x v="2"/>
    <m/>
    <m/>
    <m/>
  </r>
  <r>
    <n v="561"/>
    <x v="0"/>
    <s v="NOAELs, LOAELs from nanoMeOx searches - AAT 120123"/>
    <n v="9"/>
    <m/>
    <x v="115"/>
    <s v="Y"/>
    <s v="Indium"/>
    <s v="ITO"/>
    <s v="Micro"/>
    <s v="104 (6h/d, 5d/w) weeks"/>
    <s v="104 weeks"/>
    <s v="Lung"/>
    <x v="23"/>
    <s v="Rat"/>
    <s v="F344/DuCrlCrlj"/>
    <s v="F"/>
    <m/>
    <n v="0.01"/>
    <m/>
    <m/>
    <s v="mg/m3"/>
    <s v="N"/>
    <s v="N"/>
    <s v="Y"/>
    <s v="N"/>
    <s v="Divide LOAEL by 10;Units conversion needed;"/>
    <s v="NA"/>
    <m/>
    <n v="1"/>
    <m/>
    <m/>
    <s v="band E"/>
    <s v="E"/>
    <m/>
    <m/>
    <m/>
    <x v="2"/>
    <m/>
    <m/>
    <m/>
  </r>
  <r>
    <n v="562"/>
    <x v="1"/>
    <s v="NOAELs, LOAELs from nanoMeOx searches - AAT 120123"/>
    <n v="10"/>
    <m/>
    <x v="116"/>
    <s v="Y"/>
    <s v="Titanium dioxide"/>
    <s v="nanoTiO2 + SiO2 rutile"/>
    <s v="Nano"/>
    <s v="4 (2h/d, 4d/w) weeks"/>
    <s v="4 weeks"/>
    <s v="Lung, BAL"/>
    <x v="24"/>
    <s v="Mouse"/>
    <s v="BALB/c/Sca"/>
    <s v="F"/>
    <m/>
    <n v="10"/>
    <m/>
    <m/>
    <s v="mg/m3"/>
    <s v="N"/>
    <s v="Y"/>
    <s v="Y"/>
    <s v="N"/>
    <s v="Divide NOAEL or BMDL by 3;Divide LOAEL by 10;Units conversion needed;"/>
    <s v="NA"/>
    <m/>
    <n v="333.33333333333331"/>
    <m/>
    <m/>
    <s v="band C"/>
    <s v="C"/>
    <m/>
    <m/>
    <m/>
    <x v="0"/>
    <m/>
    <m/>
    <m/>
  </r>
  <r>
    <n v="563"/>
    <x v="1"/>
    <s v="NOAELs, LOAELs from nanoMeOx searches - AAT 120123"/>
    <n v="11"/>
    <m/>
    <x v="117"/>
    <s v="Y"/>
    <s v="Iron"/>
    <s v="Fe2O3 NPs"/>
    <s v="Nano"/>
    <s v="3 (4h/d, 5d/w) months"/>
    <s v="3 months"/>
    <s v="Lung, BAL"/>
    <x v="25"/>
    <s v="Rat"/>
    <s v="Outbred white"/>
    <s v="F"/>
    <m/>
    <n v="1.1399999999999999"/>
    <m/>
    <m/>
    <s v="mg/m3"/>
    <s v="N"/>
    <s v="N"/>
    <s v="Y"/>
    <s v="N"/>
    <s v="Divide LOAEL by 10;Units conversion needed;"/>
    <s v="NA"/>
    <m/>
    <n v="38"/>
    <m/>
    <m/>
    <s v="band D"/>
    <s v="D"/>
    <m/>
    <s v="Y"/>
    <m/>
    <x v="0"/>
    <m/>
    <m/>
    <m/>
  </r>
  <r>
    <n v="564"/>
    <x v="0"/>
    <s v="NOAELs, LOAELs from nanoMeOx searches - AAT 120123"/>
    <n v="12"/>
    <m/>
    <x v="118"/>
    <m/>
    <s v="Aluminum"/>
    <s v="AlOx nanowhiskers"/>
    <s v="Nano"/>
    <s v="4 (4h/d, 5d/w) weeks"/>
    <s v="4 weeks"/>
    <s v="Lung, BAL"/>
    <x v="26"/>
    <s v="Mouse"/>
    <s v="C57BL/6 J"/>
    <s v="M"/>
    <n v="3.3"/>
    <m/>
    <m/>
    <m/>
    <s v="mg/m3"/>
    <s v="N"/>
    <s v="Y"/>
    <s v="N"/>
    <s v="N"/>
    <s v="Divide NOAEL or BMDL by 3;Units conversion needed;"/>
    <s v="NA"/>
    <n v="1099.9999999999998"/>
    <m/>
    <m/>
    <s v="band C"/>
    <m/>
    <s v="C"/>
    <m/>
    <s v="Y"/>
    <m/>
    <x v="0"/>
    <m/>
    <m/>
    <m/>
  </r>
  <r>
    <n v="565"/>
    <x v="0"/>
    <s v="NOAELs, LOAELs from nanoMeOx searches - AAT 120123"/>
    <n v="13"/>
    <s v="10.1080/08958378.2018.1426661"/>
    <x v="119"/>
    <s v="Y"/>
    <s v="Silica"/>
    <s v="Synthetic Amorphous SiNPs"/>
    <s v="Nano"/>
    <s v="4 (6h/d, 5d/w) weeks"/>
    <s v="4 weeks"/>
    <s v="Lung, BAL"/>
    <x v="27"/>
    <s v="Rat"/>
    <s v="Sprague Dawley"/>
    <s v="M"/>
    <n v="5.4"/>
    <m/>
    <m/>
    <m/>
    <s v="mg/m3"/>
    <s v="N"/>
    <s v="Y"/>
    <s v="N"/>
    <s v="N"/>
    <s v="Divide NOAEL or BMDL by 3;Units conversion needed;"/>
    <s v="NA"/>
    <n v="1800"/>
    <m/>
    <m/>
    <s v="band C"/>
    <m/>
    <s v="C"/>
    <m/>
    <s v="Y"/>
    <m/>
    <x v="0"/>
    <m/>
    <m/>
    <m/>
  </r>
  <r>
    <n v="566"/>
    <x v="0"/>
    <s v="NOAELs, LOAELs from nanoMeOx searches - AAT 120123"/>
    <n v="14"/>
    <m/>
    <x v="120"/>
    <s v="Y"/>
    <s v="Zinc"/>
    <s v="ZnO NPs"/>
    <s v="Nano"/>
    <s v="13 (4h/day) weeks"/>
    <s v="13 weeks"/>
    <s v="Lung, BAL"/>
    <x v="26"/>
    <s v="Mouse"/>
    <s v="C57BL/6"/>
    <s v="M"/>
    <n v="3.3"/>
    <m/>
    <m/>
    <m/>
    <s v="mg/m3"/>
    <s v="N"/>
    <s v="N"/>
    <s v="N"/>
    <s v="N"/>
    <s v="Units conversion needed;"/>
    <s v="NA"/>
    <n v="3300"/>
    <m/>
    <m/>
    <s v="band B"/>
    <m/>
    <s v="B"/>
    <m/>
    <s v="Y"/>
    <m/>
    <x v="0"/>
    <m/>
    <m/>
    <m/>
  </r>
  <r>
    <n v="567"/>
    <x v="1"/>
    <s v="NOAELs, LOAELs from nanoMeOx searches - AAT 120123"/>
    <n v="15"/>
    <s v="https://doi.org/10.1016/j.tox.2017.04.010"/>
    <x v="121"/>
    <m/>
    <s v="Silica"/>
    <s v="SiO2 NPs"/>
    <s v="Nano"/>
    <s v="3 (4h/d, 5d/w) months"/>
    <s v="3 months"/>
    <s v="Lung"/>
    <x v="28"/>
    <s v="Rat"/>
    <s v="Outbred white"/>
    <s v="F"/>
    <m/>
    <n v="2.6"/>
    <m/>
    <m/>
    <s v="mg/m3"/>
    <s v="N"/>
    <s v="N"/>
    <s v="Y"/>
    <s v="N"/>
    <s v="Divide LOAEL by 10;Units conversion needed;"/>
    <s v="NA"/>
    <m/>
    <n v="260"/>
    <m/>
    <m/>
    <s v="band D"/>
    <s v="D"/>
    <m/>
    <m/>
    <m/>
    <x v="2"/>
    <m/>
    <m/>
    <m/>
  </r>
  <r>
    <n v="568"/>
    <x v="1"/>
    <s v="NOAELs, LOAELs from nanoMeOx searches - AAT 120123"/>
    <n v="16"/>
    <m/>
    <x v="122"/>
    <m/>
    <s v="Aluminum"/>
    <s v="AlO(OH)"/>
    <s v="Nano"/>
    <s v="35 days"/>
    <s v="4 weeks"/>
    <s v="Lung, BAL"/>
    <x v="29"/>
    <s v="Rat"/>
    <s v="Wistar"/>
    <s v="M"/>
    <n v="3"/>
    <n v="28"/>
    <m/>
    <m/>
    <s v="mg/m3"/>
    <s v="N"/>
    <s v="Y"/>
    <s v="N"/>
    <s v="N"/>
    <s v="Divide NOAEL or BMDL by 3;Units conversion needed;"/>
    <s v="NA"/>
    <n v="1000"/>
    <m/>
    <m/>
    <s v="band C"/>
    <m/>
    <s v="C"/>
    <m/>
    <m/>
    <m/>
    <x v="0"/>
    <s v="7 days"/>
    <m/>
    <m/>
  </r>
  <r>
    <n v="569"/>
    <x v="1"/>
    <s v="NOAELs, LOAELs from nanoMeOx searches - AAT 120123"/>
    <n v="16"/>
    <m/>
    <x v="122"/>
    <m/>
    <s v="Aluminum"/>
    <s v="AlO(OH)"/>
    <s v="Nano"/>
    <s v="56 days"/>
    <s v="4 weeks"/>
    <s v="Lung, BAL"/>
    <x v="29"/>
    <s v="Rat"/>
    <s v="Wistar"/>
    <s v="M"/>
    <n v="3"/>
    <n v="28"/>
    <m/>
    <m/>
    <s v="mg/m3"/>
    <s v="N"/>
    <s v="Y"/>
    <s v="N"/>
    <s v="N"/>
    <s v="Divide NOAEL or BMDL by 3;Units conversion needed;"/>
    <s v="NA"/>
    <n v="1000"/>
    <m/>
    <m/>
    <s v="band C"/>
    <m/>
    <s v="C"/>
    <m/>
    <m/>
    <m/>
    <x v="0"/>
    <s v="7 days"/>
    <m/>
    <m/>
  </r>
  <r>
    <n v="570"/>
    <x v="1"/>
    <s v="NOAELs, LOAELs from nanoMeOx searches - AAT 120123"/>
    <n v="16"/>
    <m/>
    <x v="122"/>
    <m/>
    <s v="Aluminum"/>
    <s v="AlO(OH)"/>
    <s v="Nano"/>
    <s v="113 days"/>
    <s v="4 weeks"/>
    <s v="Lung, BAL"/>
    <x v="29"/>
    <s v="Rat"/>
    <s v="Wistar"/>
    <s v="M"/>
    <n v="3"/>
    <n v="28"/>
    <m/>
    <m/>
    <s v="mg/m3"/>
    <s v="N"/>
    <s v="N"/>
    <s v="N"/>
    <s v="N"/>
    <s v="Units conversion needed;"/>
    <s v="NA"/>
    <n v="3000"/>
    <m/>
    <m/>
    <s v="band C"/>
    <m/>
    <s v="C"/>
    <m/>
    <m/>
    <m/>
    <x v="0"/>
    <s v="7 days"/>
    <m/>
    <m/>
  </r>
  <r>
    <n v="571"/>
    <x v="1"/>
    <s v="NOAELs, LOAELs from nanoMeOx searches - AAT 120123"/>
    <n v="16"/>
    <m/>
    <x v="122"/>
    <m/>
    <s v="Aluminum"/>
    <s v="AlO(OH)"/>
    <s v="Nano"/>
    <s v="35 days"/>
    <s v="4 weeks"/>
    <s v="Lung, BAL"/>
    <x v="29"/>
    <s v="Rat"/>
    <s v="Wistar"/>
    <s v="M"/>
    <n v="3"/>
    <n v="28"/>
    <m/>
    <m/>
    <s v="mg/m3"/>
    <s v="N"/>
    <s v="Y"/>
    <s v="N"/>
    <s v="N"/>
    <s v="Divide NOAEL or BMDL by 3;Units conversion needed;"/>
    <s v="NA"/>
    <n v="1000"/>
    <m/>
    <m/>
    <s v="band C"/>
    <m/>
    <s v="C"/>
    <m/>
    <m/>
    <m/>
    <x v="0"/>
    <s v="7 days"/>
    <m/>
    <m/>
  </r>
  <r>
    <n v="572"/>
    <x v="1"/>
    <s v="NOAELs, LOAELs from nanoMeOx searches - AAT 120123"/>
    <n v="16"/>
    <m/>
    <x v="122"/>
    <m/>
    <s v="Aluminum"/>
    <s v="AlO(OH)"/>
    <s v="Nano"/>
    <s v="56 days"/>
    <s v="4 weeks"/>
    <s v="Lung, BAL"/>
    <x v="29"/>
    <s v="Rat"/>
    <s v="Wistar"/>
    <s v="M"/>
    <n v="3"/>
    <n v="28"/>
    <m/>
    <m/>
    <s v="mg/m3"/>
    <s v="N"/>
    <s v="Y"/>
    <s v="N"/>
    <s v="N"/>
    <s v="Divide NOAEL or BMDL by 3;Units conversion needed;"/>
    <s v="NA"/>
    <n v="1000"/>
    <m/>
    <m/>
    <s v="band C"/>
    <m/>
    <s v="C"/>
    <m/>
    <m/>
    <m/>
    <x v="0"/>
    <s v="7 days"/>
    <m/>
    <m/>
  </r>
  <r>
    <n v="573"/>
    <x v="1"/>
    <s v="NOAELs, LOAELs from nanoMeOx searches - AAT 120123"/>
    <n v="16"/>
    <m/>
    <x v="122"/>
    <m/>
    <s v="Aluminum"/>
    <s v="AlO(OH)"/>
    <s v="Nano"/>
    <s v="113 days"/>
    <s v="4 weeks"/>
    <s v="Lung, BAL"/>
    <x v="29"/>
    <s v="Rat"/>
    <s v="Wistar"/>
    <s v="M"/>
    <n v="3"/>
    <n v="28"/>
    <m/>
    <m/>
    <s v="mg/m3"/>
    <s v="N"/>
    <s v="N"/>
    <s v="N"/>
    <s v="N"/>
    <s v="Units conversion needed;"/>
    <s v="NA"/>
    <n v="3000"/>
    <m/>
    <m/>
    <s v="band C"/>
    <m/>
    <s v="C"/>
    <m/>
    <m/>
    <m/>
    <x v="0"/>
    <s v="7 days"/>
    <m/>
    <m/>
  </r>
  <r>
    <n v="574"/>
    <x v="1"/>
    <s v="NOAELs, LOAELs from nanoMeOx searches - AAT 120123"/>
    <n v="16"/>
    <m/>
    <x v="122"/>
    <m/>
    <s v="Iron"/>
    <s v="Fe3O4"/>
    <s v="Micro"/>
    <s v="36 days"/>
    <s v="4 weeks"/>
    <s v="Lung, BAL"/>
    <x v="29"/>
    <s v="Rat"/>
    <s v="Wistar"/>
    <s v="M"/>
    <n v="20"/>
    <n v="50"/>
    <m/>
    <m/>
    <s v="mg/m3"/>
    <s v="N"/>
    <s v="Y"/>
    <s v="N"/>
    <s v="N"/>
    <s v="Divide NOAEL or BMDL by 3;Units conversion needed;"/>
    <s v="NA"/>
    <n v="6666.666666666667"/>
    <m/>
    <m/>
    <s v="band B"/>
    <m/>
    <s v="B"/>
    <m/>
    <m/>
    <m/>
    <x v="0"/>
    <s v="7 days"/>
    <m/>
    <m/>
  </r>
  <r>
    <n v="575"/>
    <x v="1"/>
    <s v="NOAELs, LOAELs from nanoMeOx searches - AAT 120123"/>
    <n v="16"/>
    <m/>
    <x v="122"/>
    <m/>
    <s v="Iron"/>
    <s v="Fe3O4"/>
    <s v="Micro"/>
    <s v="85 days"/>
    <s v="4 weeks"/>
    <s v="Lung, BAL"/>
    <x v="29"/>
    <s v="Rat"/>
    <s v="Wistar"/>
    <s v="M"/>
    <n v="50"/>
    <n v="100"/>
    <m/>
    <m/>
    <s v="mg/m3"/>
    <s v="N"/>
    <s v="Y"/>
    <s v="N"/>
    <s v="N"/>
    <s v="Divide NOAEL or BMDL by 3;Units conversion needed;"/>
    <s v="NA"/>
    <n v="16666.666666666668"/>
    <m/>
    <m/>
    <s v="band B"/>
    <m/>
    <s v="B"/>
    <m/>
    <m/>
    <m/>
    <x v="0"/>
    <s v="7 days"/>
    <m/>
    <m/>
  </r>
  <r>
    <n v="576"/>
    <x v="1"/>
    <s v="NOAELs, LOAELs from nanoMeOx searches - AAT 120123"/>
    <n v="16"/>
    <m/>
    <x v="122"/>
    <m/>
    <s v="Iron"/>
    <s v="Fe3O4"/>
    <s v="Micro"/>
    <s v="197 days"/>
    <s v="4 weeks"/>
    <s v="Lung, BAL"/>
    <x v="29"/>
    <s v="Rat"/>
    <s v="Wistar"/>
    <s v="M"/>
    <n v="50"/>
    <n v="100"/>
    <m/>
    <m/>
    <s v="mg/m3"/>
    <s v="N"/>
    <s v="N"/>
    <s v="N"/>
    <s v="N"/>
    <s v="Units conversion needed;"/>
    <s v="NA"/>
    <n v="50000"/>
    <m/>
    <m/>
    <s v="band A"/>
    <m/>
    <s v="A"/>
    <m/>
    <m/>
    <m/>
    <x v="0"/>
    <s v="7 days"/>
    <m/>
    <m/>
  </r>
  <r>
    <n v="577"/>
    <x v="0"/>
    <s v="Gosens 2014 OEB determination.xlsx"/>
    <n v="1"/>
    <m/>
    <x v="123"/>
    <m/>
    <s v="Cerium"/>
    <s v="NM-211"/>
    <s v="Nano"/>
    <s v="28 days"/>
    <s v="28 days"/>
    <s v="Lung"/>
    <x v="0"/>
    <s v="Rat"/>
    <s v="Wistar"/>
    <s v="M"/>
    <s v="na"/>
    <n v="1.2"/>
    <m/>
    <n v="0.73014155092299637"/>
    <s v="mg/m3"/>
    <s v="N"/>
    <s v="Y"/>
    <s v="Y"/>
    <s v="N"/>
    <s v="Divide NOAEL or BMDL by 3;Divide LOAEL by 10;Units conversion needed;"/>
    <n v="243.38051697433212"/>
    <s v="na"/>
    <n v="40"/>
    <s v="band D"/>
    <s v="na"/>
    <s v="band D"/>
    <s v="D"/>
    <m/>
    <s v="Y"/>
    <m/>
    <x v="0"/>
    <m/>
    <m/>
    <m/>
  </r>
  <r>
    <n v="578"/>
    <x v="0"/>
    <s v="Gosens 2014 OEB determination.xlsx"/>
    <n v="2"/>
    <m/>
    <x v="123"/>
    <m/>
    <s v="Cerium"/>
    <s v="NM-211"/>
    <s v="Nano"/>
    <s v="28 days"/>
    <s v="28 days"/>
    <s v="Lung"/>
    <x v="0"/>
    <s v="Rat"/>
    <s v="Wistar"/>
    <s v="F"/>
    <s v="na"/>
    <n v="1.2"/>
    <m/>
    <n v="0.19944756501927841"/>
    <s v="mg/m3"/>
    <s v="N"/>
    <s v="Y"/>
    <s v="Y"/>
    <s v="N"/>
    <s v="Divide NOAEL or BMDL by 3;Divide LOAEL by 10;Units conversion needed;"/>
    <n v="66.482521673092805"/>
    <s v="na"/>
    <n v="40"/>
    <s v="band D"/>
    <s v="na"/>
    <s v="band D"/>
    <s v="D"/>
    <m/>
    <s v="Y"/>
    <m/>
    <x v="0"/>
    <m/>
    <m/>
    <m/>
  </r>
  <r>
    <n v="579"/>
    <x v="0"/>
    <s v="Gosens 2014 OEB determination.xlsx"/>
    <n v="3"/>
    <m/>
    <x v="123"/>
    <m/>
    <s v="Cerium"/>
    <s v="NM-212"/>
    <s v="Nano"/>
    <s v="28 days"/>
    <s v="28 days"/>
    <s v="Lung"/>
    <x v="0"/>
    <s v="Rat"/>
    <s v="Wistar"/>
    <s v="M"/>
    <s v="na"/>
    <n v="2.5"/>
    <m/>
    <n v="2.4232615171682084"/>
    <s v="mg/m3"/>
    <s v="N"/>
    <s v="Y"/>
    <s v="Y"/>
    <s v="N"/>
    <s v="Divide NOAEL or BMDL by 3;Divide LOAEL by 10;Units conversion needed;"/>
    <n v="807.75383905606941"/>
    <s v="na"/>
    <n v="83.333333333333329"/>
    <s v="band C"/>
    <s v="na"/>
    <s v="band D"/>
    <s v="D"/>
    <m/>
    <s v="Y"/>
    <m/>
    <x v="0"/>
    <m/>
    <m/>
    <m/>
  </r>
  <r>
    <n v="580"/>
    <x v="0"/>
    <s v="Gosens 2014 OEB determination.xlsx"/>
    <n v="4"/>
    <m/>
    <x v="123"/>
    <m/>
    <s v="Cerium"/>
    <s v="NM-212"/>
    <s v="Nano"/>
    <s v="28 days"/>
    <s v="28 days"/>
    <s v="Lung"/>
    <x v="0"/>
    <s v="Rat"/>
    <s v="Wistar"/>
    <s v="F"/>
    <s v="na"/>
    <n v="2.5"/>
    <m/>
    <n v="0.394873571506833"/>
    <s v="mg/m3"/>
    <s v="N"/>
    <s v="Y"/>
    <s v="Y"/>
    <s v="N"/>
    <s v="Divide NOAEL or BMDL by 3;Divide LOAEL by 10;Units conversion needed;"/>
    <n v="131.624523835611"/>
    <s v="na"/>
    <n v="83.333333333333329"/>
    <s v="band D"/>
    <s v="na"/>
    <s v="band D"/>
    <s v="D"/>
    <m/>
    <s v="Y"/>
    <m/>
    <x v="0"/>
    <m/>
    <m/>
    <m/>
  </r>
  <r>
    <n v="581"/>
    <x v="0"/>
    <s v="Gosens 2014 OEB determination.xlsx"/>
    <n v="5"/>
    <m/>
    <x v="123"/>
    <m/>
    <s v="Cerium"/>
    <s v="NM-213"/>
    <s v="Micro"/>
    <s v="28 days"/>
    <s v="28 days"/>
    <s v="Lung"/>
    <x v="0"/>
    <s v="Rat"/>
    <s v="Wistar"/>
    <s v="M"/>
    <s v="na"/>
    <n v="5.9"/>
    <m/>
    <n v="3.208090330633893"/>
    <s v="mg/m3"/>
    <s v="N"/>
    <s v="Y"/>
    <s v="Y"/>
    <s v="N"/>
    <s v="Divide NOAEL or BMDL by 3;Divide LOAEL by 10;Units conversion needed;"/>
    <n v="1069.3634435446311"/>
    <s v="na"/>
    <n v="196.66666666666669"/>
    <s v="band C"/>
    <s v="na"/>
    <s v="band D"/>
    <s v="D"/>
    <m/>
    <s v="Y"/>
    <m/>
    <x v="0"/>
    <m/>
    <m/>
    <m/>
  </r>
  <r>
    <n v="582"/>
    <x v="0"/>
    <s v="Gosens 2014 OEB determination.xlsx"/>
    <n v="6"/>
    <m/>
    <x v="123"/>
    <m/>
    <s v="Cerium"/>
    <s v="NM-213"/>
    <s v="Micro"/>
    <s v="28 days"/>
    <s v="28 days"/>
    <s v="Lung"/>
    <x v="0"/>
    <s v="Rat"/>
    <s v="Wistar"/>
    <s v="F"/>
    <s v="na"/>
    <n v="5.7"/>
    <m/>
    <n v="2.9424320160193158"/>
    <s v="mg/m3"/>
    <s v="N"/>
    <s v="Y"/>
    <s v="Y"/>
    <s v="N"/>
    <s v="Divide NOAEL or BMDL by 3;Divide LOAEL by 10;Units conversion needed;"/>
    <n v="980.81067200643861"/>
    <s v="na"/>
    <n v="190.00000000000003"/>
    <s v="band C"/>
    <s v="na"/>
    <s v="band D"/>
    <s v="D"/>
    <m/>
    <s v="Y"/>
    <m/>
    <x v="0"/>
    <m/>
    <m/>
    <m/>
  </r>
  <r>
    <n v="584"/>
    <x v="1"/>
    <s v="oecd_bands_v1"/>
    <n v="200008"/>
    <m/>
    <x v="22"/>
    <m/>
    <s v="Cerium"/>
    <s v="NM-213"/>
    <s v="Micro"/>
    <s v="28 days"/>
    <s v="28 days"/>
    <s v="Lung"/>
    <x v="13"/>
    <s v="Rat"/>
    <s v="Wistar (Clr:WI(WU))"/>
    <s v="F"/>
    <m/>
    <n v="5.9"/>
    <m/>
    <m/>
    <s v="mg/m3"/>
    <s v="N"/>
    <s v="Y"/>
    <m/>
    <m/>
    <m/>
    <m/>
    <m/>
    <n v="590"/>
    <m/>
    <m/>
    <m/>
    <s v="C"/>
    <s v=""/>
    <s v="Y"/>
    <m/>
    <x v="0"/>
    <m/>
    <m/>
    <m/>
  </r>
  <r>
    <n v="585"/>
    <x v="1"/>
    <s v="oecd_bands_v1"/>
    <n v="200009"/>
    <m/>
    <x v="23"/>
    <m/>
    <s v="Cerium"/>
    <s v="NM-211 (Ceria Dry)"/>
    <s v="Nano"/>
    <s v="90 days"/>
    <s v="90 days"/>
    <s v="Lung"/>
    <x v="13"/>
    <s v="Rat"/>
    <s v="Wistar (Clr:WI(WU))"/>
    <s v="F"/>
    <m/>
    <n v="1.2"/>
    <m/>
    <m/>
    <s v="mg/m3"/>
    <s v="N"/>
    <s v="N"/>
    <m/>
    <m/>
    <m/>
    <m/>
    <m/>
    <n v="120"/>
    <m/>
    <m/>
    <m/>
    <s v="D"/>
    <s v=""/>
    <s v="Y"/>
    <m/>
    <x v="0"/>
    <m/>
    <m/>
    <m/>
  </r>
  <r>
    <n v="586"/>
    <x v="1"/>
    <s v="oecd_bands_v1"/>
    <n v="200010"/>
    <m/>
    <x v="24"/>
    <m/>
    <s v="Cerium"/>
    <s v="NM-212(Nanograin Ceria)"/>
    <s v="Nano"/>
    <s v="90 days"/>
    <s v="90 days"/>
    <s v="Lung"/>
    <x v="13"/>
    <s v="Rat"/>
    <s v="Wistar (Clr:WI(WU))"/>
    <s v="F"/>
    <m/>
    <n v="2.5"/>
    <m/>
    <m/>
    <s v="mg/m3"/>
    <s v="N"/>
    <s v="N"/>
    <m/>
    <m/>
    <m/>
    <m/>
    <m/>
    <n v="250"/>
    <m/>
    <m/>
    <m/>
    <s v="D"/>
    <s v=""/>
    <s v="Y"/>
    <m/>
    <x v="0"/>
    <m/>
    <m/>
    <m/>
  </r>
  <r>
    <n v="587"/>
    <x v="0"/>
    <s v="oecd_bands_v1"/>
    <n v="200011"/>
    <m/>
    <x v="25"/>
    <m/>
    <s v="Cerium"/>
    <s v="CeO2 in aliphatic hydrocarbons (Envirox)"/>
    <s v="Nano"/>
    <s v="90 days"/>
    <s v="90 days"/>
    <s v="Lung"/>
    <x v="13"/>
    <s v="Mouse"/>
    <s v="ApoE(-/-) (B6.129P2-Apoetm1Unc N11, Taconic,Denmark)"/>
    <s v="F"/>
    <n v="1.7"/>
    <m/>
    <m/>
    <m/>
    <s v="mg/m3"/>
    <s v="N"/>
    <s v="N"/>
    <m/>
    <m/>
    <m/>
    <m/>
    <n v="566.66666666666663"/>
    <m/>
    <m/>
    <m/>
    <m/>
    <s v="C"/>
    <s v=""/>
    <s v="Y"/>
    <m/>
    <x v="0"/>
    <m/>
    <m/>
    <m/>
  </r>
  <r>
    <n v="588"/>
    <x v="1"/>
    <s v="oecd_bands_v1"/>
    <n v="200018"/>
    <s v="https://doi.org/10.1016/0278-6915(91)90205-L"/>
    <x v="27"/>
    <m/>
    <s v="Silica"/>
    <s v="NM-201_Sipernat 22S"/>
    <s v="Nano"/>
    <s v="28 days"/>
    <s v="28 days"/>
    <s v="Lung"/>
    <x v="13"/>
    <s v="Rat"/>
    <s v="Wistar (Cpb:WU Wistar rand.)"/>
    <s v="F"/>
    <m/>
    <m/>
    <m/>
    <m/>
    <m/>
    <s v="N"/>
    <s v="Y"/>
    <m/>
    <m/>
    <m/>
    <m/>
    <m/>
    <m/>
    <m/>
    <m/>
    <m/>
    <s v="C"/>
    <s v=""/>
    <s v="Y"/>
    <m/>
    <x v="0"/>
    <m/>
    <m/>
    <m/>
  </r>
  <r>
    <n v="589"/>
    <x v="1"/>
    <s v="oecd_bands_v1"/>
    <n v="200019"/>
    <s v="https://doi.org/10.1016/0278-6915(91)90205-L"/>
    <x v="27"/>
    <m/>
    <s v="Silica"/>
    <s v="SiO2 (Aerosil R 974)"/>
    <s v="Nano"/>
    <s v="90 days"/>
    <s v="90 days"/>
    <s v="Lung"/>
    <x v="13"/>
    <s v="Rat"/>
    <s v="Wistar (Cpb:WU Wistar rand.)"/>
    <s v="F"/>
    <m/>
    <m/>
    <m/>
    <m/>
    <m/>
    <s v="N"/>
    <s v="N"/>
    <m/>
    <m/>
    <m/>
    <m/>
    <m/>
    <m/>
    <m/>
    <m/>
    <m/>
    <s v="C"/>
    <s v=""/>
    <s v="Y"/>
    <m/>
    <x v="0"/>
    <m/>
    <m/>
    <m/>
  </r>
  <r>
    <n v="590"/>
    <x v="1"/>
    <s v="oecd_bands_v1"/>
    <n v="200020"/>
    <s v="https://doi.org/10.1016/0278-6915(91)90205-L"/>
    <x v="27"/>
    <m/>
    <s v="Silica"/>
    <s v="NM-203_Aerosil 200"/>
    <s v="Nano"/>
    <s v="28 days"/>
    <s v="28 days"/>
    <s v="Lung"/>
    <x v="13"/>
    <s v="Rat"/>
    <s v="Wistar (Cpb:WU Wistar rand.)"/>
    <s v="F"/>
    <m/>
    <m/>
    <m/>
    <m/>
    <m/>
    <s v="N"/>
    <s v="Y"/>
    <m/>
    <m/>
    <m/>
    <m/>
    <m/>
    <m/>
    <m/>
    <m/>
    <m/>
    <s v="C"/>
    <s v=""/>
    <s v="Y"/>
    <m/>
    <x v="0"/>
    <m/>
    <m/>
    <m/>
  </r>
  <r>
    <n v="591"/>
    <x v="1"/>
    <s v="oecd_bands_v1"/>
    <n v="200043"/>
    <m/>
    <x v="28"/>
    <s v="Y"/>
    <s v="Silver"/>
    <s v="Nanosized silver"/>
    <s v="Nano"/>
    <s v="90 days"/>
    <s v="90 days"/>
    <s v="Lung"/>
    <x v="13"/>
    <s v="Rat"/>
    <s v="Sprague-Dawley (Crl:SD)"/>
    <s v="F"/>
    <m/>
    <m/>
    <m/>
    <m/>
    <m/>
    <s v="N"/>
    <s v="N"/>
    <m/>
    <m/>
    <m/>
    <m/>
    <m/>
    <m/>
    <m/>
    <m/>
    <m/>
    <s v="D"/>
    <s v=""/>
    <m/>
    <m/>
    <x v="0"/>
    <m/>
    <m/>
    <m/>
  </r>
  <r>
    <n v="592"/>
    <x v="0"/>
    <s v="oecd_bands_v1"/>
    <n v="200044"/>
    <m/>
    <x v="29"/>
    <m/>
    <s v="Silver"/>
    <s v="Nanosized silver"/>
    <s v="Nano"/>
    <s v="90 days"/>
    <s v="90 days"/>
    <s v="Lung"/>
    <x v="13"/>
    <s v="Rat"/>
    <s v="Sprague-Dawley"/>
    <s v="F"/>
    <n v="3.48E-3"/>
    <m/>
    <m/>
    <m/>
    <s v="mg/m3"/>
    <s v="N"/>
    <s v="N"/>
    <m/>
    <m/>
    <m/>
    <m/>
    <n v="1.1599999999999999"/>
    <m/>
    <m/>
    <m/>
    <m/>
    <s v="E"/>
    <s v=""/>
    <s v="Y"/>
    <m/>
    <x v="0"/>
    <m/>
    <m/>
    <m/>
  </r>
  <r>
    <n v="593"/>
    <x v="0"/>
    <s v="oecd_bands_v1"/>
    <n v="200058"/>
    <m/>
    <x v="30"/>
    <s v="Y"/>
    <s v="Gold"/>
    <s v="Nanosized gold"/>
    <s v="Nano"/>
    <s v="90 days"/>
    <s v="90 days"/>
    <s v="Lung"/>
    <x v="13"/>
    <s v="Rat"/>
    <s v="Sprague-Dawley (Crl:SD)"/>
    <s v="F"/>
    <n v="3.8000000000000002E-4"/>
    <m/>
    <m/>
    <m/>
    <s v="mg/m3"/>
    <s v="N"/>
    <s v="N"/>
    <m/>
    <m/>
    <m/>
    <m/>
    <n v="0.38"/>
    <m/>
    <m/>
    <m/>
    <m/>
    <s v="E"/>
    <s v=""/>
    <s v="Y"/>
    <m/>
    <x v="0"/>
    <m/>
    <m/>
    <m/>
  </r>
  <r>
    <n v="594"/>
    <x v="1"/>
    <s v="oecd_bands_v1"/>
    <n v="200072"/>
    <m/>
    <x v="35"/>
    <m/>
    <s v="CNT"/>
    <s v="MWCNT-7"/>
    <s v="Nano"/>
    <s v="12 weeks"/>
    <s v="12 weeks"/>
    <s v="Lung"/>
    <x v="13"/>
    <s v="Rat"/>
    <s v="Fischer 344"/>
    <s v="F"/>
    <m/>
    <n v="0.2"/>
    <m/>
    <m/>
    <s v="mg/m3"/>
    <s v="N"/>
    <s v="N*"/>
    <m/>
    <m/>
    <m/>
    <m/>
    <m/>
    <n v="20"/>
    <m/>
    <m/>
    <m/>
    <s v="E"/>
    <s v=""/>
    <s v="Y"/>
    <m/>
    <x v="0"/>
    <m/>
    <m/>
    <m/>
  </r>
  <r>
    <n v="595"/>
    <x v="1"/>
    <s v="OEB Template EK TB ND Combined.xlsx"/>
    <s v="nd1"/>
    <s v="10.1002/jbm.a.35945"/>
    <x v="124"/>
    <m/>
    <m/>
    <m/>
    <m/>
    <m/>
    <m/>
    <m/>
    <x v="30"/>
    <m/>
    <m/>
    <m/>
    <m/>
    <m/>
    <m/>
    <m/>
    <m/>
    <m/>
    <m/>
    <m/>
    <m/>
    <m/>
    <m/>
    <m/>
    <m/>
    <m/>
    <m/>
    <m/>
    <m/>
    <m/>
    <m/>
    <s v="Intragastric route of exposure; No10_Liu_2017_Lung inflammation caused by long-term exposure to titanium dioxide.pdf"/>
    <x v="4"/>
    <m/>
    <m/>
    <m/>
  </r>
  <r>
    <n v="596"/>
    <x v="1"/>
    <s v="OEB Template EK TB ND Combined.xlsx"/>
    <s v="nd2"/>
    <s v="10.1016/j.taap.2009.05.026"/>
    <x v="125"/>
    <m/>
    <m/>
    <m/>
    <m/>
    <m/>
    <m/>
    <m/>
    <x v="30"/>
    <m/>
    <m/>
    <m/>
    <m/>
    <m/>
    <m/>
    <m/>
    <m/>
    <m/>
    <m/>
    <m/>
    <m/>
    <m/>
    <m/>
    <m/>
    <m/>
    <m/>
    <m/>
    <m/>
    <m/>
    <m/>
    <m/>
    <s v="IT route of exposure; No22_Cho_2009_Pulmonary toxicity and kinetic study of Cy5.5-conjugated superparamagnetic iron.pdf"/>
    <x v="4"/>
    <m/>
    <m/>
    <m/>
  </r>
  <r>
    <n v="597"/>
    <x v="1"/>
    <s v="OEB Template EK TB ND Combined.xlsx"/>
    <s v="nd3"/>
    <s v="10.3762/bjnano.4.105"/>
    <x v="126"/>
    <m/>
    <m/>
    <m/>
    <m/>
    <m/>
    <m/>
    <m/>
    <x v="30"/>
    <m/>
    <m/>
    <m/>
    <m/>
    <m/>
    <m/>
    <m/>
    <m/>
    <m/>
    <m/>
    <m/>
    <m/>
    <m/>
    <m/>
    <m/>
    <m/>
    <m/>
    <m/>
    <m/>
    <m/>
    <m/>
    <m/>
    <s v="IT route of exposure; No30_Haberl_2013_Cytotoxic and proinflammatory effects of PVP-coated silver nanoparticles after intratracheal instillation in rats.pdf"/>
    <x v="4"/>
    <m/>
    <m/>
    <m/>
  </r>
  <r>
    <n v="598"/>
    <x v="1"/>
    <s v="OEB Template EK TB ND Combined.xlsx"/>
    <s v="nd4"/>
    <s v="10.3109/08958378.2014.960106"/>
    <x v="127"/>
    <m/>
    <m/>
    <m/>
    <m/>
    <m/>
    <s v="14 days"/>
    <m/>
    <x v="30"/>
    <m/>
    <m/>
    <m/>
    <m/>
    <m/>
    <m/>
    <m/>
    <m/>
    <m/>
    <m/>
    <m/>
    <m/>
    <m/>
    <m/>
    <m/>
    <m/>
    <m/>
    <m/>
    <m/>
    <m/>
    <m/>
    <m/>
    <s v="14 day inhalation; No34_Kulkarni_2014_A comparative study of the toxicological aspects of vanadium pentoxide and vanadium oxide nanoparticles.pdf"/>
    <x v="4"/>
    <m/>
    <m/>
    <m/>
  </r>
  <r>
    <n v="599"/>
    <x v="1"/>
    <s v="OEB Template EK TB ND Combined.xlsx"/>
    <s v="nd5"/>
    <s v="10.1155/2015/376756"/>
    <x v="128"/>
    <m/>
    <m/>
    <m/>
    <m/>
    <m/>
    <s v="6 hour"/>
    <m/>
    <x v="30"/>
    <m/>
    <m/>
    <m/>
    <m/>
    <m/>
    <m/>
    <m/>
    <m/>
    <m/>
    <m/>
    <m/>
    <m/>
    <m/>
    <m/>
    <m/>
    <m/>
    <m/>
    <m/>
    <m/>
    <m/>
    <m/>
    <m/>
    <s v="6 hour inhalation; No37_Han_2015_Pulmonary Responses of Sprague-Dawley Rats in Single Inhalation Exposure to Graphene Oxide Nanomaterials.pdf"/>
    <x v="4"/>
    <m/>
    <m/>
    <m/>
  </r>
  <r>
    <n v="600"/>
    <x v="1"/>
    <s v="OEB Template EK TB ND Combined.xlsx"/>
    <s v="nd6"/>
    <s v="10.1016/j.toxlet.2017.04.001"/>
    <x v="129"/>
    <m/>
    <m/>
    <m/>
    <m/>
    <m/>
    <s v="4 weeks"/>
    <m/>
    <x v="30"/>
    <m/>
    <m/>
    <m/>
    <m/>
    <m/>
    <m/>
    <m/>
    <m/>
    <m/>
    <m/>
    <m/>
    <m/>
    <m/>
    <m/>
    <m/>
    <m/>
    <m/>
    <m/>
    <m/>
    <m/>
    <m/>
    <m/>
    <s v="4 week or less inhalation; has pro-inflammatory cytokines but no PMN; no fibrotic endpoints"/>
    <x v="4"/>
    <m/>
    <m/>
    <m/>
  </r>
  <r>
    <n v="601"/>
    <x v="1"/>
    <s v="OEB Template EK TB ND Combined.xlsx"/>
    <s v="nd7"/>
    <s v="10.1186/s12989-017-0204-6"/>
    <x v="130"/>
    <s v="Y"/>
    <s v="Cerium"/>
    <s v="NM-212 Cerium oxide"/>
    <s v="Nano"/>
    <m/>
    <s v="90 days"/>
    <s v="Lung"/>
    <x v="31"/>
    <s v="Rat"/>
    <s v="Wistar Crl:WI (Han)"/>
    <s v="F"/>
    <n v="3"/>
    <m/>
    <m/>
    <m/>
    <s v="mg/m3"/>
    <s v="N"/>
    <s v="N"/>
    <s v="N"/>
    <s v="N"/>
    <s v="Units conversion needed;"/>
    <m/>
    <n v="3000"/>
    <m/>
    <m/>
    <s v="band C"/>
    <m/>
    <s v="C"/>
    <m/>
    <m/>
    <s v="Histopath is only for the highest dose group (3 mg/m3 for cerium); barium only had 1 dose; No47_Schwotzer_2017_Effects from a 90-day inhalation toxicity study with cerium oxide and barium sulfate nanoparticles in rats.pdf"/>
    <x v="2"/>
    <s v="1 day"/>
    <s v="0.0, 0.1, 0.3, 1.0 and 3.0"/>
    <m/>
  </r>
  <r>
    <n v="602"/>
    <x v="1"/>
    <s v="OEB Template EK TB ND Combined.xlsx"/>
    <s v="nd7"/>
    <s v="10.1186/s12989-017-0204-6"/>
    <x v="130"/>
    <s v="Y"/>
    <s v="Cerium"/>
    <s v="NM-212 Cerium oxide"/>
    <s v="Nano"/>
    <m/>
    <s v="90 days"/>
    <s v="Lung"/>
    <x v="31"/>
    <s v="Rat"/>
    <s v="Wistar Crl:WI (Han)"/>
    <s v="F"/>
    <n v="3"/>
    <m/>
    <m/>
    <m/>
    <s v="mg/m3"/>
    <s v="N"/>
    <s v="N"/>
    <s v="N"/>
    <s v="N"/>
    <s v="Units conversion needed;"/>
    <m/>
    <n v="3000"/>
    <m/>
    <m/>
    <s v="band C"/>
    <m/>
    <s v="C"/>
    <m/>
    <m/>
    <s v="Histopath is only for the highest dose group (3 mg/m3 for cerium); barium only had 1 dose; No47_Schwotzer_2017_Effects from a 90-day inhalation toxicity study with cerium oxide and barium sulfate nanoparticles in rats.pdf"/>
    <x v="2"/>
    <s v="28 days"/>
    <s v="0.0, 0.1, 0.3, 1.0 and 3.0"/>
    <m/>
  </r>
  <r>
    <n v="603"/>
    <x v="0"/>
    <s v="OEB Template EK TB ND Combined.xlsx"/>
    <s v="nd7"/>
    <s v="10.1186/s12989-017-0204-6"/>
    <x v="130"/>
    <s v="Y"/>
    <s v="Cerium"/>
    <s v="NM-212 Cerium oxide"/>
    <s v="Nano"/>
    <m/>
    <s v="90 days"/>
    <s v="Lung"/>
    <x v="31"/>
    <s v="Rat"/>
    <s v="Wistar Crl:WI (Han)"/>
    <s v="F"/>
    <n v="1"/>
    <n v="3"/>
    <m/>
    <m/>
    <s v="mg/m3"/>
    <s v="N"/>
    <s v="N"/>
    <s v="N"/>
    <s v="N"/>
    <s v="Units conversion needed;"/>
    <m/>
    <n v="1000"/>
    <m/>
    <m/>
    <s v="band C"/>
    <m/>
    <s v="C"/>
    <m/>
    <m/>
    <s v="Histopath is only for the highest dose group (3 mg/m3 for cerium); barium only had 1 dose; No47_Schwotzer_2017_Effects from a 90-day inhalation toxicity study with cerium oxide and barium sulfate nanoparticles in rats.pdf"/>
    <x v="2"/>
    <s v="90 days"/>
    <s v="0.0, 0.1, 0.3, 1.0 and 3.0"/>
    <m/>
  </r>
  <r>
    <n v="604"/>
    <x v="1"/>
    <s v="OEB Template EK TB ND Combined.xlsx"/>
    <s v="nd7"/>
    <s v="10.1186/s12989-017-0204-6"/>
    <x v="130"/>
    <s v="Y"/>
    <s v="Barium"/>
    <s v="Barium sulfate NM-220"/>
    <s v="Nano"/>
    <m/>
    <s v="90 days"/>
    <s v="Lung"/>
    <x v="31"/>
    <s v="Rat"/>
    <s v="Wistar Crl:WI (Han)"/>
    <s v="F"/>
    <n v="50"/>
    <m/>
    <m/>
    <m/>
    <s v="mg/m3"/>
    <s v="N"/>
    <s v="N"/>
    <s v="N"/>
    <s v="N"/>
    <s v="Units conversion needed;"/>
    <m/>
    <n v="50000"/>
    <m/>
    <m/>
    <s v="band A"/>
    <m/>
    <s v="A"/>
    <m/>
    <m/>
    <s v="Histopath is only for the highest dose group (3 mg/m3 for cerium); barium only had 1 dose; No47_Schwotzer_2017_Effects from a 90-day inhalation toxicity study with cerium oxide and barium sulfate nanoparticles in rats.pdf"/>
    <x v="2"/>
    <s v="1 day"/>
    <s v="0.0, 50.0"/>
    <m/>
  </r>
  <r>
    <n v="605"/>
    <x v="1"/>
    <s v="OEB Template EK TB ND Combined.xlsx"/>
    <s v="nd7"/>
    <s v="10.1186/s12989-017-0204-6"/>
    <x v="130"/>
    <s v="Y"/>
    <s v="Barium"/>
    <s v="Barium sulfate NM-220"/>
    <s v="Nano"/>
    <m/>
    <s v="90 days"/>
    <s v="Lung"/>
    <x v="31"/>
    <s v="Rat"/>
    <s v="Wistar Crl:WI (Han)"/>
    <s v="F"/>
    <n v="50"/>
    <m/>
    <m/>
    <m/>
    <s v="mg/m3"/>
    <s v="N"/>
    <s v="N"/>
    <s v="N"/>
    <s v="N"/>
    <s v="Units conversion needed;"/>
    <m/>
    <n v="50000"/>
    <m/>
    <m/>
    <s v="band A"/>
    <m/>
    <s v="A"/>
    <m/>
    <m/>
    <s v="Histopath is only for the highest dose group (3 mg/m3 for cerium); barium only had 1 dose; No47_Schwotzer_2017_Effects from a 90-day inhalation toxicity study with cerium oxide and barium sulfate nanoparticles in rats.pdf"/>
    <x v="2"/>
    <s v="28 days"/>
    <s v="0.0, 50.0"/>
    <m/>
  </r>
  <r>
    <n v="606"/>
    <x v="0"/>
    <s v="OEB Template EK TB ND Combined.xlsx"/>
    <s v="nd7"/>
    <s v="10.1186/s12989-017-0204-6"/>
    <x v="130"/>
    <s v="Y"/>
    <s v="Barium"/>
    <s v="Barium sulfate NM-220"/>
    <s v="Nano"/>
    <m/>
    <s v="90 days"/>
    <s v="Lung"/>
    <x v="31"/>
    <s v="Rat"/>
    <s v="Wistar Crl:WI (Han)"/>
    <s v="F"/>
    <n v="50"/>
    <m/>
    <m/>
    <m/>
    <s v="mg/m3"/>
    <s v="N"/>
    <s v="N"/>
    <s v="N"/>
    <s v="N"/>
    <s v="Units conversion needed;"/>
    <m/>
    <n v="50000"/>
    <m/>
    <m/>
    <s v="band A"/>
    <m/>
    <s v="A"/>
    <m/>
    <m/>
    <s v="Histopath is only for the highest dose group (3 mg/m3 for cerium); barium only had 1 dose; No47_Schwotzer_2017_Effects from a 90-day inhalation toxicity study with cerium oxide and barium sulfate nanoparticles in rats.pdf"/>
    <x v="2"/>
    <s v="90 days"/>
    <s v="0.0, 50.0"/>
    <m/>
  </r>
  <r>
    <n v="607"/>
    <x v="0"/>
    <s v="OEB Template EK TB ND Combined.xlsx"/>
    <s v="nd7"/>
    <s v="10.1186/s12989-017-0204-6"/>
    <x v="130"/>
    <s v="Y"/>
    <s v="Cerium"/>
    <s v="NM-212 Cerium oxide"/>
    <s v="Nano"/>
    <m/>
    <s v="90 days"/>
    <s v="Lung"/>
    <x v="0"/>
    <s v="Rat"/>
    <s v="Wistar Crl:WI (Han)"/>
    <s v="F"/>
    <n v="0.3"/>
    <n v="1"/>
    <m/>
    <m/>
    <s v="mg/m3"/>
    <s v="N"/>
    <s v="N"/>
    <s v="N"/>
    <s v="N"/>
    <s v="Units conversion needed;"/>
    <m/>
    <n v="300"/>
    <m/>
    <m/>
    <s v="band D"/>
    <m/>
    <s v="D"/>
    <m/>
    <m/>
    <s v="Histopath is only for the highest dose group (3 mg/m3 for cerium); barium only had 1 dose; No47_Schwotzer_2017_Effects from a 90-day inhalation toxicity study with cerium oxide and barium sulfate nanoparticles in rats.pdf"/>
    <x v="0"/>
    <s v="1 day"/>
    <s v="0.0, 0.1, 0.3, 1.0 and 3.0"/>
    <m/>
  </r>
  <r>
    <n v="608"/>
    <x v="0"/>
    <s v="OEB Template EK TB ND Combined.xlsx"/>
    <s v="nd7"/>
    <s v="10.1186/s12989-017-0204-6"/>
    <x v="130"/>
    <s v="Y"/>
    <s v="Cerium"/>
    <s v="NM-212 Cerium oxide"/>
    <s v="Nano"/>
    <m/>
    <s v="90 days"/>
    <s v="Lung"/>
    <x v="0"/>
    <s v="Rat"/>
    <s v="Wistar Crl:WI (Han)"/>
    <s v="F"/>
    <n v="0.3"/>
    <n v="1"/>
    <m/>
    <m/>
    <s v="mg/m3"/>
    <s v="N"/>
    <s v="N"/>
    <s v="N"/>
    <s v="N"/>
    <s v="Units conversion needed;"/>
    <m/>
    <n v="300"/>
    <m/>
    <m/>
    <s v="band D"/>
    <m/>
    <s v="D"/>
    <m/>
    <m/>
    <s v="Histopath is only for the highest dose group (3 mg/m3 for cerium); barium only had 1 dose; No47_Schwotzer_2017_Effects from a 90-day inhalation toxicity study with cerium oxide and barium sulfate nanoparticles in rats.pdf"/>
    <x v="0"/>
    <s v="28 days"/>
    <s v="0.0, 0.1, 0.3, 1.0 and 3.0"/>
    <m/>
  </r>
  <r>
    <n v="609"/>
    <x v="0"/>
    <s v="OEB Template EK TB ND Combined.xlsx"/>
    <s v="nd7"/>
    <s v="10.1186/s12989-017-0204-6"/>
    <x v="130"/>
    <s v="Y"/>
    <s v="Cerium"/>
    <s v="NM-212 Cerium oxide"/>
    <s v="Nano"/>
    <m/>
    <s v="90 days"/>
    <s v="Lung"/>
    <x v="0"/>
    <s v="Rat"/>
    <s v="Wistar Crl:WI (Han)"/>
    <s v="F"/>
    <n v="0.3"/>
    <n v="1"/>
    <m/>
    <m/>
    <s v="mg/m3"/>
    <s v="N"/>
    <s v="N"/>
    <s v="N"/>
    <s v="N"/>
    <s v="Units conversion needed;"/>
    <m/>
    <n v="300"/>
    <m/>
    <m/>
    <s v="band D"/>
    <m/>
    <s v="D"/>
    <m/>
    <m/>
    <s v="Histopath is only for the highest dose group (3 mg/m3 for cerium); barium only had 1 dose; No47_Schwotzer_2017_Effects from a 90-day inhalation toxicity study with cerium oxide and barium sulfate nanoparticles in rats.pdf"/>
    <x v="0"/>
    <s v="90 days"/>
    <s v="0.0, 0.1, 0.3, 1.0 and 3.0"/>
    <m/>
  </r>
  <r>
    <n v="610"/>
    <x v="0"/>
    <s v="OEB Template EK TB ND Combined.xlsx"/>
    <s v="nd7"/>
    <s v="10.1186/s12989-017-0204-6"/>
    <x v="130"/>
    <s v="Y"/>
    <s v="Barium"/>
    <s v="Barium sulfate NM-220"/>
    <s v="Nano"/>
    <m/>
    <s v="90 days"/>
    <s v="Lung"/>
    <x v="0"/>
    <s v="Rat"/>
    <s v="Wistar Crl:WI (Han)"/>
    <s v="F"/>
    <m/>
    <n v="50"/>
    <m/>
    <m/>
    <s v="mg/m3"/>
    <s v="N"/>
    <s v="N"/>
    <s v="Y"/>
    <s v="N"/>
    <s v="Divide LOAEL by 10;Units conversion needed;"/>
    <m/>
    <m/>
    <n v="5000"/>
    <m/>
    <m/>
    <s v="band B"/>
    <s v="B"/>
    <m/>
    <m/>
    <s v="Histopath is only for the highest dose group (3 mg/m3 for cerium); barium only had 1 dose; No47_Schwotzer_2017_Effects from a 90-day inhalation toxicity study with cerium oxide and barium sulfate nanoparticles in rats.pdf"/>
    <x v="0"/>
    <s v="1 day"/>
    <s v="0.0, 50.0"/>
    <m/>
  </r>
  <r>
    <n v="611"/>
    <x v="0"/>
    <s v="OEB Template EK TB ND Combined.xlsx"/>
    <s v="nd7"/>
    <s v="10.1186/s12989-017-0204-6"/>
    <x v="130"/>
    <s v="Y"/>
    <s v="Barium"/>
    <s v="Barium sulfate NM-220"/>
    <s v="Nano"/>
    <m/>
    <s v="90 days"/>
    <s v="Lung"/>
    <x v="0"/>
    <s v="Rat"/>
    <s v="Wistar Crl:WI (Han)"/>
    <s v="F"/>
    <m/>
    <n v="50"/>
    <m/>
    <m/>
    <s v="mg/m3"/>
    <s v="N"/>
    <s v="N"/>
    <s v="Y"/>
    <s v="N"/>
    <s v="Divide LOAEL by 10;Units conversion needed;"/>
    <m/>
    <m/>
    <n v="5000"/>
    <m/>
    <m/>
    <s v="band B"/>
    <s v="B"/>
    <m/>
    <m/>
    <s v="Histopath is only for the highest dose group (3 mg/m3 for cerium); barium only had 1 dose; No47_Schwotzer_2017_Effects from a 90-day inhalation toxicity study with cerium oxide and barium sulfate nanoparticles in rats.pdf"/>
    <x v="0"/>
    <s v="28 days"/>
    <s v="0.0, 50.0"/>
    <m/>
  </r>
  <r>
    <n v="612"/>
    <x v="0"/>
    <s v="OEB Template EK TB ND Combined.xlsx"/>
    <s v="nd7"/>
    <s v="10.1186/s12989-017-0204-6"/>
    <x v="130"/>
    <s v="Y"/>
    <s v="Barium"/>
    <s v="Barium sulfate NM-220"/>
    <s v="Nano"/>
    <m/>
    <s v="90 days"/>
    <s v="Lung"/>
    <x v="0"/>
    <s v="Rat"/>
    <s v="Wistar Crl:WI (Han)"/>
    <s v="F"/>
    <m/>
    <n v="50"/>
    <m/>
    <m/>
    <s v="mg/m3"/>
    <s v="N"/>
    <s v="N"/>
    <s v="Y"/>
    <s v="N"/>
    <s v="Divide LOAEL by 10;Units conversion needed;"/>
    <m/>
    <m/>
    <n v="5000"/>
    <m/>
    <m/>
    <s v="band B"/>
    <s v="B"/>
    <m/>
    <m/>
    <s v="Histopath is only for the highest dose group (3 mg/m3 for cerium); barium only had 1 dose; No47_Schwotzer_2017_Effects from a 90-day inhalation toxicity study with cerium oxide and barium sulfate nanoparticles in rats.pdf"/>
    <x v="0"/>
    <s v="90 days"/>
    <s v="0.0, 50.0"/>
    <m/>
  </r>
  <r>
    <n v="613"/>
    <x v="0"/>
    <s v="OEB Template EK TB ND Combined.xlsx"/>
    <s v="nd8"/>
    <s v="10.5487/TR.2017.33.3.239"/>
    <x v="131"/>
    <m/>
    <s v="Neodymium"/>
    <s v="Nd2O3"/>
    <s v="Nano"/>
    <m/>
    <s v="28 days"/>
    <s v="Lung"/>
    <x v="32"/>
    <s v="Rat"/>
    <s v="Sprague-Dawley"/>
    <s v="M"/>
    <m/>
    <n v="0.5"/>
    <m/>
    <m/>
    <s v="mg/m3"/>
    <s v="N"/>
    <s v="Y"/>
    <s v="Y"/>
    <s v="N"/>
    <s v="Divide NOAEL or BMDL by 3;Divide LOAEL by 10;Units conversion needed;"/>
    <m/>
    <m/>
    <n v="16.666666666666668"/>
    <m/>
    <m/>
    <s v="band E"/>
    <s v="E"/>
    <m/>
    <m/>
    <s v="28 day inhalation; various blood, serum, BAL metrics but no fibrosis (e.g., collagen, hydroxyproline); No48_Kim_2017_Twenty-Eight-Day Repeated Inhalation Toxicity Study of Nano-Sized Neodymium Oxide in Male Sprague-Dawley Rats.pdf"/>
    <x v="0"/>
    <s v="0 days"/>
    <s v="0, 0.5, 2.5, 10"/>
    <m/>
  </r>
  <r>
    <n v="614"/>
    <x v="0"/>
    <s v="OEB Template EK TB ND Combined.xlsx"/>
    <s v="nd8"/>
    <s v="10.5487/TR.2017.33.3.239"/>
    <x v="131"/>
    <m/>
    <s v="Neodymium"/>
    <s v="Nd2O3"/>
    <s v="Nano"/>
    <m/>
    <s v="28 days"/>
    <s v="Lung"/>
    <x v="32"/>
    <s v="Rat"/>
    <s v="Sprague-Dawley"/>
    <s v="M"/>
    <n v="0.5"/>
    <n v="2.5"/>
    <m/>
    <m/>
    <s v="mg/m3"/>
    <s v="N"/>
    <s v="Y"/>
    <s v="N"/>
    <s v="N"/>
    <s v="Divide NOAEL or BMDL by 3;Units conversion needed;"/>
    <m/>
    <n v="166.66666666666666"/>
    <m/>
    <m/>
    <s v="band D"/>
    <m/>
    <s v="D"/>
    <m/>
    <m/>
    <s v="28 day inhalation; various blood, serum, BAL metrics but no fibrosis (e.g., collagen, hydroxyproline); No48_Kim_2017_Twenty-Eight-Day Repeated Inhalation Toxicity Study of Nano-Sized Neodymium Oxide in Male Sprague-Dawley Rats.pdf"/>
    <x v="0"/>
    <s v="28 days"/>
    <s v="0, 0.5, 2.5, 10"/>
    <m/>
  </r>
  <r>
    <n v="615"/>
    <x v="1"/>
    <s v="OEB Template EK TB ND Combined.xlsx"/>
    <s v="nd9"/>
    <s v="10.1016/j.taap.2020.114890"/>
    <x v="132"/>
    <m/>
    <m/>
    <m/>
    <m/>
    <m/>
    <m/>
    <m/>
    <x v="30"/>
    <m/>
    <m/>
    <m/>
    <m/>
    <m/>
    <m/>
    <m/>
    <m/>
    <m/>
    <m/>
    <m/>
    <m/>
    <m/>
    <m/>
    <m/>
    <m/>
    <m/>
    <m/>
    <m/>
    <m/>
    <m/>
    <m/>
    <s v="IT route of exposure; No55_Han_2020_Amorphous silica nanoparticle-induced pulmonary inflammatory response depends on particle size and is sex-specific in rats.pdf"/>
    <x v="4"/>
    <m/>
    <m/>
    <m/>
  </r>
  <r>
    <n v="616"/>
    <x v="1"/>
    <s v="OEB Template EK TB ND Combined.xlsx"/>
    <s v="nd10"/>
    <s v="10.1016/j.tox.2009.03.005"/>
    <x v="133"/>
    <m/>
    <m/>
    <m/>
    <m/>
    <m/>
    <m/>
    <m/>
    <x v="30"/>
    <m/>
    <m/>
    <m/>
    <m/>
    <m/>
    <m/>
    <m/>
    <m/>
    <m/>
    <m/>
    <m/>
    <m/>
    <m/>
    <m/>
    <m/>
    <m/>
    <m/>
    <m/>
    <m/>
    <m/>
    <m/>
    <m/>
    <s v="IT route of exposure"/>
    <x v="4"/>
    <m/>
    <m/>
    <m/>
  </r>
  <r>
    <n v="617"/>
    <x v="1"/>
    <s v="OEB Template EK TB ND Combined.xlsx"/>
    <s v="nd11"/>
    <s v="10.1248/jhs.56.387"/>
    <x v="134"/>
    <m/>
    <m/>
    <m/>
    <m/>
    <m/>
    <m/>
    <m/>
    <x v="30"/>
    <m/>
    <m/>
    <m/>
    <m/>
    <m/>
    <m/>
    <m/>
    <m/>
    <m/>
    <m/>
    <m/>
    <m/>
    <m/>
    <m/>
    <m/>
    <m/>
    <m/>
    <m/>
    <m/>
    <m/>
    <m/>
    <m/>
    <s v="IT route of exposure"/>
    <x v="4"/>
    <m/>
    <m/>
    <m/>
  </r>
  <r>
    <n v="618"/>
    <x v="1"/>
    <s v="OEB Template EK TB ND Combined.xlsx"/>
    <s v="nd12"/>
    <s v="10.1016/j.tox.2010.06.002"/>
    <x v="135"/>
    <m/>
    <m/>
    <m/>
    <m/>
    <m/>
    <m/>
    <m/>
    <x v="30"/>
    <m/>
    <m/>
    <m/>
    <m/>
    <m/>
    <m/>
    <m/>
    <m/>
    <m/>
    <m/>
    <m/>
    <m/>
    <m/>
    <m/>
    <m/>
    <m/>
    <m/>
    <m/>
    <m/>
    <m/>
    <m/>
    <m/>
    <s v="IT route of exposure"/>
    <x v="4"/>
    <m/>
    <m/>
    <m/>
  </r>
  <r>
    <n v="619"/>
    <x v="1"/>
    <s v="OEB Template EK TB ND Combined.xlsx"/>
    <s v="nd13"/>
    <s v="10.1016/j.envres.2015.09.030"/>
    <x v="136"/>
    <m/>
    <m/>
    <m/>
    <m/>
    <m/>
    <m/>
    <m/>
    <x v="30"/>
    <m/>
    <m/>
    <m/>
    <m/>
    <m/>
    <m/>
    <m/>
    <m/>
    <m/>
    <m/>
    <m/>
    <m/>
    <m/>
    <m/>
    <m/>
    <m/>
    <m/>
    <m/>
    <m/>
    <m/>
    <m/>
    <m/>
    <s v="IT route of exposure"/>
    <x v="4"/>
    <m/>
    <m/>
    <m/>
  </r>
  <r>
    <n v="620"/>
    <x v="1"/>
    <s v="OEB Template EK TB ND Combined.xlsx"/>
    <s v="nd14"/>
    <s v="10.3109/17435390.2015.1078851"/>
    <x v="137"/>
    <m/>
    <m/>
    <m/>
    <m/>
    <m/>
    <m/>
    <m/>
    <x v="30"/>
    <m/>
    <m/>
    <m/>
    <m/>
    <m/>
    <m/>
    <m/>
    <m/>
    <m/>
    <m/>
    <m/>
    <m/>
    <m/>
    <m/>
    <m/>
    <m/>
    <m/>
    <m/>
    <m/>
    <m/>
    <m/>
    <m/>
    <s v="Intranasal instillation route of exposure"/>
    <x v="4"/>
    <m/>
    <m/>
    <m/>
  </r>
  <r>
    <n v="621"/>
    <x v="1"/>
    <s v="OEB Template EK TB ND Combined.xlsx"/>
    <s v="nd15"/>
    <s v="10.1002/jat.3361"/>
    <x v="138"/>
    <m/>
    <m/>
    <m/>
    <m/>
    <m/>
    <m/>
    <m/>
    <x v="30"/>
    <m/>
    <m/>
    <m/>
    <m/>
    <m/>
    <m/>
    <m/>
    <m/>
    <m/>
    <m/>
    <m/>
    <m/>
    <m/>
    <m/>
    <m/>
    <m/>
    <m/>
    <m/>
    <m/>
    <m/>
    <m/>
    <m/>
    <s v="IT route of exposure"/>
    <x v="4"/>
    <m/>
    <m/>
    <m/>
  </r>
  <r>
    <n v="622"/>
    <x v="1"/>
    <s v="OEB Template EK TB ND Combined.xlsx"/>
    <s v="nd16"/>
    <s v="10.1080/17435390.2016.1202348"/>
    <x v="139"/>
    <m/>
    <m/>
    <m/>
    <m/>
    <m/>
    <m/>
    <m/>
    <x v="30"/>
    <m/>
    <m/>
    <m/>
    <m/>
    <m/>
    <m/>
    <m/>
    <m/>
    <m/>
    <m/>
    <m/>
    <m/>
    <m/>
    <m/>
    <m/>
    <m/>
    <m/>
    <m/>
    <m/>
    <m/>
    <m/>
    <m/>
    <s v="IT route of exposure"/>
    <x v="4"/>
    <m/>
    <m/>
    <m/>
  </r>
  <r>
    <n v="623"/>
    <x v="1"/>
    <s v="OEB Template EK TB ND Combined.xlsx"/>
    <s v="nd17"/>
    <s v="10.1016/j.envres.2016.03.027"/>
    <x v="140"/>
    <m/>
    <m/>
    <m/>
    <m/>
    <m/>
    <m/>
    <m/>
    <x v="30"/>
    <m/>
    <m/>
    <m/>
    <m/>
    <m/>
    <m/>
    <m/>
    <m/>
    <m/>
    <m/>
    <m/>
    <m/>
    <m/>
    <m/>
    <m/>
    <m/>
    <m/>
    <m/>
    <m/>
    <m/>
    <m/>
    <m/>
    <s v="IT route of exposure"/>
    <x v="4"/>
    <m/>
    <m/>
    <m/>
  </r>
  <r>
    <n v="624"/>
    <x v="1"/>
    <s v="OEB Template EK TB ND Combined.xlsx"/>
    <s v="nd18"/>
    <s v="10.1002/jat.3564"/>
    <x v="141"/>
    <m/>
    <m/>
    <m/>
    <m/>
    <m/>
    <m/>
    <m/>
    <x v="30"/>
    <m/>
    <m/>
    <m/>
    <m/>
    <m/>
    <m/>
    <m/>
    <m/>
    <m/>
    <m/>
    <m/>
    <m/>
    <m/>
    <m/>
    <m/>
    <m/>
    <m/>
    <m/>
    <m/>
    <m/>
    <m/>
    <m/>
    <s v="IT route of exposure"/>
    <x v="4"/>
    <m/>
    <m/>
    <m/>
  </r>
  <r>
    <n v="625"/>
    <x v="1"/>
    <s v="OEB Template EK TB ND Combined.xlsx"/>
    <s v="nd19"/>
    <s v="10.3109/17435390.2011.635814"/>
    <x v="142"/>
    <m/>
    <m/>
    <m/>
    <m/>
    <m/>
    <m/>
    <m/>
    <x v="30"/>
    <m/>
    <m/>
    <m/>
    <m/>
    <m/>
    <m/>
    <m/>
    <m/>
    <m/>
    <m/>
    <m/>
    <m/>
    <m/>
    <m/>
    <m/>
    <m/>
    <m/>
    <m/>
    <m/>
    <m/>
    <m/>
    <m/>
    <s v="IT route of exposure"/>
    <x v="4"/>
    <m/>
    <m/>
    <m/>
  </r>
  <r>
    <n v="626"/>
    <x v="1"/>
    <s v="OEB Template EK TB ND Combined.xlsx"/>
    <s v="nd20"/>
    <s v="10.3109/17435390.2011.648223"/>
    <x v="5"/>
    <s v="Y"/>
    <m/>
    <m/>
    <m/>
    <m/>
    <s v="12 weeks"/>
    <m/>
    <x v="30"/>
    <m/>
    <m/>
    <m/>
    <m/>
    <m/>
    <m/>
    <m/>
    <m/>
    <m/>
    <m/>
    <m/>
    <m/>
    <m/>
    <m/>
    <m/>
    <m/>
    <m/>
    <m/>
    <m/>
    <m/>
    <m/>
    <m/>
    <s v="No fibrosis endpoints; inflammation data already extracted"/>
    <x v="4"/>
    <m/>
    <m/>
    <m/>
  </r>
  <r>
    <n v="627"/>
    <x v="1"/>
    <s v="OEB Template EK TB ND Combined.xlsx"/>
    <s v="nd21"/>
    <s v="10.1080/17435390.2018.1431318"/>
    <x v="143"/>
    <m/>
    <m/>
    <m/>
    <m/>
    <m/>
    <s v="5 days"/>
    <m/>
    <x v="30"/>
    <m/>
    <m/>
    <m/>
    <m/>
    <m/>
    <m/>
    <m/>
    <m/>
    <m/>
    <m/>
    <m/>
    <m/>
    <m/>
    <m/>
    <m/>
    <m/>
    <m/>
    <m/>
    <m/>
    <m/>
    <m/>
    <m/>
    <s v="5 day inhalation"/>
    <x v="4"/>
    <m/>
    <m/>
    <m/>
  </r>
  <r>
    <n v="628"/>
    <x v="1"/>
    <s v="OEB Template EK TB ND Combined.xlsx"/>
    <s v="nd22"/>
    <s v="10.1016/j.jhazmat.2019.02.068"/>
    <x v="144"/>
    <m/>
    <m/>
    <m/>
    <m/>
    <m/>
    <m/>
    <m/>
    <x v="30"/>
    <m/>
    <m/>
    <m/>
    <m/>
    <m/>
    <m/>
    <m/>
    <m/>
    <m/>
    <m/>
    <m/>
    <m/>
    <m/>
    <m/>
    <m/>
    <m/>
    <m/>
    <m/>
    <m/>
    <m/>
    <m/>
    <m/>
    <s v="Oropharyngeal aspiration route of exposure"/>
    <x v="4"/>
    <m/>
    <m/>
    <m/>
  </r>
  <r>
    <n v="629"/>
    <x v="1"/>
    <s v="OEB Template EK TB ND Combined.xlsx"/>
    <s v="nd23"/>
    <s v="10.1289/ehp.8266"/>
    <x v="145"/>
    <m/>
    <m/>
    <m/>
    <m/>
    <m/>
    <m/>
    <m/>
    <x v="30"/>
    <m/>
    <m/>
    <m/>
    <m/>
    <m/>
    <m/>
    <m/>
    <m/>
    <m/>
    <m/>
    <m/>
    <m/>
    <m/>
    <m/>
    <m/>
    <m/>
    <m/>
    <m/>
    <m/>
    <m/>
    <m/>
    <m/>
    <s v="IT route of exposure"/>
    <x v="4"/>
    <m/>
    <m/>
    <m/>
  </r>
  <r>
    <n v="630"/>
    <x v="1"/>
    <s v="OEB Template EK TB ND Combined.xlsx"/>
    <s v="nd24"/>
    <s v="10.1016/j.jhazmat.2012.05.072"/>
    <x v="146"/>
    <m/>
    <m/>
    <m/>
    <m/>
    <m/>
    <m/>
    <m/>
    <x v="30"/>
    <m/>
    <m/>
    <m/>
    <m/>
    <m/>
    <m/>
    <m/>
    <m/>
    <m/>
    <m/>
    <m/>
    <m/>
    <m/>
    <m/>
    <m/>
    <m/>
    <m/>
    <m/>
    <m/>
    <m/>
    <m/>
    <m/>
    <s v="IT route of exposure"/>
    <x v="4"/>
    <m/>
    <m/>
    <m/>
  </r>
  <r>
    <n v="631"/>
    <x v="1"/>
    <s v="OEB Template EK TB ND Combined.xlsx"/>
    <s v="nd25"/>
    <s v="10.1186/s12989-017-0234-0"/>
    <x v="147"/>
    <m/>
    <m/>
    <m/>
    <m/>
    <m/>
    <s v="7 days"/>
    <m/>
    <x v="30"/>
    <m/>
    <m/>
    <m/>
    <m/>
    <m/>
    <m/>
    <m/>
    <m/>
    <m/>
    <m/>
    <m/>
    <m/>
    <m/>
    <m/>
    <m/>
    <m/>
    <m/>
    <m/>
    <m/>
    <m/>
    <m/>
    <m/>
    <s v="7 day inhalation"/>
    <x v="4"/>
    <m/>
    <m/>
    <m/>
  </r>
  <r>
    <n v="632"/>
    <x v="1"/>
    <s v="OEB Template EK TB ND Combined.xlsx"/>
    <s v="nd26"/>
    <s v="10.2147/IJN.S109950"/>
    <x v="148"/>
    <m/>
    <m/>
    <m/>
    <m/>
    <m/>
    <m/>
    <m/>
    <x v="30"/>
    <m/>
    <m/>
    <m/>
    <m/>
    <m/>
    <m/>
    <m/>
    <m/>
    <m/>
    <m/>
    <m/>
    <m/>
    <m/>
    <m/>
    <m/>
    <m/>
    <m/>
    <m/>
    <m/>
    <m/>
    <m/>
    <m/>
    <s v="Injected in tail vein route of exposure"/>
    <x v="4"/>
    <m/>
    <m/>
    <m/>
  </r>
  <r>
    <n v="633"/>
    <x v="1"/>
    <s v="OEB Template EK TB ND Combined.xlsx"/>
    <s v="nd27"/>
    <s v="10.1080/17435390.2019.1694184"/>
    <x v="149"/>
    <m/>
    <m/>
    <m/>
    <m/>
    <m/>
    <m/>
    <m/>
    <x v="30"/>
    <m/>
    <m/>
    <m/>
    <m/>
    <m/>
    <m/>
    <m/>
    <m/>
    <m/>
    <m/>
    <m/>
    <m/>
    <m/>
    <m/>
    <m/>
    <m/>
    <m/>
    <m/>
    <m/>
    <m/>
    <m/>
    <m/>
    <s v="IT route of exposure"/>
    <x v="4"/>
    <m/>
    <m/>
    <m/>
  </r>
  <r>
    <n v="634"/>
    <x v="0"/>
    <s v="OEB Template EK TB ND Combined.xlsx"/>
    <s v="nd28"/>
    <s v="10.3109/17435390.2014.933903"/>
    <x v="150"/>
    <s v="Y"/>
    <s v="CNT"/>
    <s v="MWNT-7"/>
    <s v="Nano"/>
    <m/>
    <s v="13 weeks"/>
    <s v="Lung"/>
    <x v="33"/>
    <s v="Rat"/>
    <s v="F344/DuCrlCrlj"/>
    <s v="M"/>
    <n v="0.2"/>
    <n v="1"/>
    <m/>
    <m/>
    <s v="mg/m3"/>
    <s v="N"/>
    <s v="N"/>
    <s v="N"/>
    <s v="N"/>
    <s v="Units conversion needed;"/>
    <m/>
    <n v="200"/>
    <m/>
    <m/>
    <s v="band D"/>
    <m/>
    <s v="D"/>
    <m/>
    <m/>
    <s v="Inflammation already extracted; Also has fibrosis via granulomatous change (same NOAEL/LOAEL results except for female)"/>
    <x v="2"/>
    <s v="0 days"/>
    <s v="0.0, 0.2, 1.0, 5.0"/>
    <m/>
  </r>
  <r>
    <n v="635"/>
    <x v="0"/>
    <s v="OEB Template EK TB ND Combined.xlsx"/>
    <s v="nd28"/>
    <s v="10.3109/17435390.2014.933903"/>
    <x v="150"/>
    <s v="Y"/>
    <s v="CNT"/>
    <s v="MWNT-7"/>
    <s v="Nano"/>
    <m/>
    <s v="13 weeks"/>
    <s v="Lung"/>
    <x v="33"/>
    <s v="Rat"/>
    <s v="F344/DuCrlCrlj"/>
    <s v="F"/>
    <n v="0.2"/>
    <n v="1"/>
    <m/>
    <m/>
    <s v="mg/m3"/>
    <s v="N"/>
    <s v="N"/>
    <s v="N"/>
    <s v="N"/>
    <s v="Units conversion needed;"/>
    <m/>
    <n v="200"/>
    <m/>
    <m/>
    <s v="band D"/>
    <m/>
    <s v="D"/>
    <m/>
    <m/>
    <s v="Inflammation already extracted; Also has fibrosis via granulomatous change (same NOAEL/LOAEL results except for female)"/>
    <x v="2"/>
    <s v="0 days"/>
    <s v="0.0, 0.2, 1.0, 5.0"/>
    <m/>
  </r>
  <r>
    <n v="636"/>
    <x v="1"/>
    <s v="OEB Template EK TB ND Combined.xlsx"/>
    <s v="nd29"/>
    <s v="10.3109/17435390.2013.829877"/>
    <x v="151"/>
    <m/>
    <m/>
    <m/>
    <m/>
    <m/>
    <m/>
    <m/>
    <x v="30"/>
    <m/>
    <m/>
    <m/>
    <m/>
    <m/>
    <m/>
    <m/>
    <m/>
    <m/>
    <m/>
    <m/>
    <m/>
    <m/>
    <m/>
    <m/>
    <m/>
    <m/>
    <m/>
    <m/>
    <m/>
    <m/>
    <m/>
    <s v="Inflammation already extracted; EK extracted fibrosis info; 28 day or less inhalation"/>
    <x v="4"/>
    <m/>
    <m/>
    <m/>
  </r>
  <r>
    <n v="637"/>
    <x v="1"/>
    <s v="OEB Template EK TB ND Combined.xlsx"/>
    <s v="nd30"/>
    <s v="10.1021/nn2033055"/>
    <x v="152"/>
    <m/>
    <m/>
    <m/>
    <m/>
    <m/>
    <m/>
    <m/>
    <x v="30"/>
    <m/>
    <m/>
    <m/>
    <m/>
    <m/>
    <m/>
    <m/>
    <m/>
    <m/>
    <m/>
    <m/>
    <m/>
    <m/>
    <m/>
    <m/>
    <m/>
    <m/>
    <m/>
    <m/>
    <m/>
    <m/>
    <m/>
    <s v="Oropharyngeal aspiration route of exposure"/>
    <x v="4"/>
    <m/>
    <m/>
    <m/>
  </r>
  <r>
    <n v="638"/>
    <x v="1"/>
    <s v="OEB Template EK TB ND Combined.xlsx"/>
    <s v="nd31"/>
    <s v="10.1016/j.taap.2005.11.007"/>
    <x v="153"/>
    <m/>
    <m/>
    <m/>
    <m/>
    <m/>
    <m/>
    <m/>
    <x v="30"/>
    <m/>
    <m/>
    <m/>
    <m/>
    <m/>
    <m/>
    <m/>
    <m/>
    <m/>
    <m/>
    <m/>
    <m/>
    <m/>
    <m/>
    <m/>
    <m/>
    <m/>
    <m/>
    <m/>
    <m/>
    <m/>
    <m/>
    <s v="IT route of exposure"/>
    <x v="4"/>
    <m/>
    <m/>
    <m/>
  </r>
  <r>
    <n v="639"/>
    <x v="1"/>
    <s v="OEB Template EK TB ND Combined.xlsx"/>
    <s v="nd32"/>
    <s v="10.1021/sc500153k"/>
    <x v="154"/>
    <m/>
    <m/>
    <m/>
    <m/>
    <m/>
    <m/>
    <m/>
    <x v="30"/>
    <m/>
    <m/>
    <m/>
    <m/>
    <m/>
    <m/>
    <m/>
    <m/>
    <m/>
    <m/>
    <m/>
    <m/>
    <m/>
    <m/>
    <m/>
    <m/>
    <m/>
    <m/>
    <m/>
    <m/>
    <m/>
    <m/>
    <s v="Pharyngeal aspiration route of exposure"/>
    <x v="4"/>
    <m/>
    <m/>
    <m/>
  </r>
  <r>
    <n v="640"/>
    <x v="1"/>
    <s v="OEB Template EK TB ND Combined.xlsx"/>
    <s v="nd33"/>
    <s v="10.15666/aeer/1603_31453157"/>
    <x v="155"/>
    <m/>
    <m/>
    <m/>
    <m/>
    <m/>
    <m/>
    <m/>
    <x v="30"/>
    <m/>
    <m/>
    <m/>
    <m/>
    <m/>
    <m/>
    <m/>
    <m/>
    <m/>
    <m/>
    <m/>
    <m/>
    <m/>
    <m/>
    <m/>
    <m/>
    <m/>
    <m/>
    <m/>
    <m/>
    <m/>
    <m/>
    <s v="IT route of exposure"/>
    <x v="4"/>
    <m/>
    <m/>
    <m/>
  </r>
  <r>
    <n v="641"/>
    <x v="1"/>
    <s v="OEB Template EK TB ND Combined.xlsx"/>
    <s v="nd34"/>
    <s v="10.1002/tox.10119"/>
    <x v="156"/>
    <m/>
    <m/>
    <m/>
    <m/>
    <m/>
    <s v="3 days"/>
    <m/>
    <x v="30"/>
    <m/>
    <m/>
    <m/>
    <m/>
    <m/>
    <m/>
    <m/>
    <m/>
    <m/>
    <m/>
    <m/>
    <m/>
    <m/>
    <m/>
    <m/>
    <m/>
    <m/>
    <m/>
    <m/>
    <m/>
    <m/>
    <m/>
    <s v="3 day inhalation"/>
    <x v="4"/>
    <m/>
    <m/>
    <m/>
  </r>
  <r>
    <n v="642"/>
    <x v="1"/>
    <s v="OEB Template EK TB ND Combined.xlsx"/>
    <s v="ek1"/>
    <s v="doi: 10.3109/17435390.2013.829877"/>
    <x v="157"/>
    <s v="Y"/>
    <s v="Cerium"/>
    <s v="CeO2 cubic crystalline"/>
    <s v="Nano"/>
    <m/>
    <s v="28 days"/>
    <s v="Lung"/>
    <x v="34"/>
    <s v="Mouse"/>
    <s v="CD1"/>
    <s v="male"/>
    <s v="NA"/>
    <n v="2"/>
    <m/>
    <m/>
    <s v="mg/m3"/>
    <s v="N"/>
    <s v="Y"/>
    <s v="Y"/>
    <s v="N"/>
    <s v="Divide NOAEL or BMDL by 3;Divide LOAEL by 10;Units conversion needed;"/>
    <m/>
    <m/>
    <n v="66.666666666666671"/>
    <m/>
    <m/>
    <s v="band D"/>
    <s v="D"/>
    <m/>
    <m/>
    <s v="Reject, &lt;3 mo inhal"/>
    <x v="2"/>
    <s v="1 day"/>
    <s v="2 mg/m3"/>
    <s v="Table IV - Fibrosis, parenchymal, multifocal - 4/6 mice at day 14 and 5/6 at d28 of inhal expos; 6/6 at d 28 PE. (6 animals per group, per text)."/>
  </r>
  <r>
    <n v="643"/>
    <x v="1"/>
    <s v="OEB Template EK TB ND Combined.xlsx"/>
    <s v="ek2"/>
    <s v="DOI: 10.1186/1743-8977-11-15"/>
    <x v="158"/>
    <m/>
    <s v="Zinc"/>
    <s v="ZnO"/>
    <s v="Nano"/>
    <m/>
    <s v="28 days"/>
    <s v="Lung"/>
    <x v="35"/>
    <s v="Mouse"/>
    <s v="C57Bl/6"/>
    <s v="male"/>
    <n v="3.5"/>
    <s v="NA"/>
    <m/>
    <m/>
    <s v="mg/m3"/>
    <s v="N"/>
    <s v="Y"/>
    <s v="N"/>
    <s v="N"/>
    <s v="Divide NOAEL or BMDL by 3;Units conversion needed;"/>
    <m/>
    <n v="1166.6666666666667"/>
    <m/>
    <m/>
    <s v="band C"/>
    <m/>
    <s v="C"/>
    <m/>
    <m/>
    <s v="Reject, &lt;3 mo inhal"/>
    <x v="2"/>
    <s v="1 hour"/>
    <s v="3.5 mg/m3"/>
    <s v="4 hr/day, 5 days/wk "/>
  </r>
  <r>
    <n v="644"/>
    <x v="1"/>
    <s v="OEB Template EK TB ND Combined.xlsx"/>
    <s v="ek3"/>
    <s v="DOI:10.1371/journal.pone.0118778"/>
    <x v="159"/>
    <m/>
    <s v="WC-Co or CeO2"/>
    <m/>
    <s v="Nano"/>
    <m/>
    <m/>
    <m/>
    <x v="30"/>
    <m/>
    <m/>
    <m/>
    <m/>
    <m/>
    <m/>
    <m/>
    <m/>
    <m/>
    <m/>
    <m/>
    <m/>
    <m/>
    <m/>
    <m/>
    <m/>
    <m/>
    <m/>
    <m/>
    <m/>
    <m/>
    <m/>
    <s v="Reject, not inhalation"/>
    <x v="4"/>
    <m/>
    <m/>
    <s v="IT, S-D Rats, 24 hr BALF"/>
  </r>
  <r>
    <n v="645"/>
    <x v="1"/>
    <s v="OEB Template EK TB ND Combined.xlsx"/>
    <s v="ek4"/>
    <m/>
    <x v="160"/>
    <m/>
    <s v="SiO2"/>
    <s v="Silica, nano v micro"/>
    <m/>
    <m/>
    <m/>
    <m/>
    <x v="30"/>
    <m/>
    <m/>
    <m/>
    <m/>
    <m/>
    <m/>
    <m/>
    <m/>
    <m/>
    <m/>
    <m/>
    <m/>
    <m/>
    <m/>
    <m/>
    <m/>
    <m/>
    <m/>
    <m/>
    <m/>
    <m/>
    <m/>
    <s v="Reject, not inhalation"/>
    <x v="4"/>
    <m/>
    <m/>
    <s v="IT, 20 mg"/>
  </r>
  <r>
    <n v="646"/>
    <x v="1"/>
    <s v="OEB Template EK TB ND Combined.xlsx"/>
    <s v="ek5"/>
    <m/>
    <x v="161"/>
    <m/>
    <s v="ZnO "/>
    <m/>
    <m/>
    <m/>
    <m/>
    <m/>
    <x v="30"/>
    <m/>
    <m/>
    <m/>
    <m/>
    <m/>
    <m/>
    <m/>
    <m/>
    <m/>
    <m/>
    <m/>
    <m/>
    <m/>
    <m/>
    <m/>
    <m/>
    <m/>
    <m/>
    <m/>
    <m/>
    <m/>
    <m/>
    <s v="Reject, not inhalation"/>
    <x v="4"/>
    <m/>
    <m/>
    <s v="Fibrosis post-expos"/>
  </r>
  <r>
    <n v="647"/>
    <x v="1"/>
    <s v="OEB Template EK TB ND Combined.xlsx"/>
    <s v="ek6"/>
    <m/>
    <x v="162"/>
    <m/>
    <s v="ZnO "/>
    <m/>
    <m/>
    <m/>
    <m/>
    <m/>
    <x v="30"/>
    <m/>
    <m/>
    <m/>
    <m/>
    <m/>
    <m/>
    <m/>
    <m/>
    <m/>
    <m/>
    <m/>
    <m/>
    <m/>
    <m/>
    <m/>
    <m/>
    <m/>
    <m/>
    <m/>
    <m/>
    <m/>
    <m/>
    <s v="Reject, not inhalation"/>
    <x v="4"/>
    <m/>
    <m/>
    <s v="IT"/>
  </r>
  <r>
    <n v="648"/>
    <x v="1"/>
    <s v="OEB Template EK TB ND Combined.xlsx"/>
    <s v="ek7"/>
    <m/>
    <x v="163"/>
    <m/>
    <s v="MWCNT"/>
    <m/>
    <m/>
    <m/>
    <m/>
    <m/>
    <x v="30"/>
    <m/>
    <m/>
    <m/>
    <m/>
    <m/>
    <m/>
    <m/>
    <m/>
    <m/>
    <m/>
    <m/>
    <m/>
    <m/>
    <m/>
    <m/>
    <m/>
    <m/>
    <m/>
    <m/>
    <m/>
    <m/>
    <m/>
    <s v="Reject, not inhalation"/>
    <x v="4"/>
    <m/>
    <m/>
    <s v="PA, mice"/>
  </r>
  <r>
    <n v="649"/>
    <x v="1"/>
    <s v="OEB Template EK TB ND Combined.xlsx"/>
    <s v="ek8"/>
    <m/>
    <x v="164"/>
    <m/>
    <s v="Rare earth oxide NPs"/>
    <m/>
    <m/>
    <m/>
    <m/>
    <m/>
    <x v="30"/>
    <m/>
    <m/>
    <m/>
    <m/>
    <m/>
    <m/>
    <m/>
    <m/>
    <m/>
    <m/>
    <m/>
    <m/>
    <m/>
    <m/>
    <m/>
    <m/>
    <m/>
    <m/>
    <m/>
    <m/>
    <m/>
    <m/>
    <s v="Reject, not inhalation"/>
    <x v="4"/>
    <m/>
    <m/>
    <s v="IT"/>
  </r>
  <r>
    <n v="650"/>
    <x v="1"/>
    <s v="OEB Template EK TB ND Combined.xlsx"/>
    <s v="ek9"/>
    <s v="doi.org/10.1080/17435390.2019.1661041"/>
    <x v="132"/>
    <m/>
    <s v="Carbon black"/>
    <s v="CB"/>
    <s v="Nano"/>
    <m/>
    <s v="28 days"/>
    <s v="Lung"/>
    <x v="36"/>
    <s v="Rat"/>
    <s v="SD"/>
    <s v="M"/>
    <s v="5*"/>
    <s v="30*"/>
    <m/>
    <m/>
    <s v="mg/m3"/>
    <s v="N"/>
    <s v="Y"/>
    <s v="N"/>
    <s v="N"/>
    <s v="Divide NOAEL or BMDL by 3;Units conversion needed;"/>
    <m/>
    <n v="1666.6666666666667"/>
    <m/>
    <m/>
    <s v="band C"/>
    <m/>
    <s v="C"/>
    <m/>
    <m/>
    <s v="Reject, &lt;3 mo inhal"/>
    <x v="2"/>
    <m/>
    <s v="5, 30 mg/m3 (6 hr/d; 7d/wk)"/>
    <s v="*Fig 3 - at 5 mg/m3 collagen is signif incr, but not hydroxyproline (L). Authors seem to consisder 30 mg/m3 the LOAEL, but not clear. To check interpretation of ressults"/>
  </r>
  <r>
    <n v="651"/>
    <x v="1"/>
    <s v="OEB Template EK TB ND Combined.xlsx"/>
    <s v="ek10"/>
    <s v="10.1016/j.biopha.2018.11.093"/>
    <x v="165"/>
    <m/>
    <s v="Silica"/>
    <s v="mesoporous"/>
    <s v="Nano"/>
    <m/>
    <m/>
    <m/>
    <x v="30"/>
    <m/>
    <m/>
    <m/>
    <m/>
    <m/>
    <m/>
    <m/>
    <m/>
    <m/>
    <m/>
    <m/>
    <m/>
    <m/>
    <m/>
    <m/>
    <m/>
    <m/>
    <m/>
    <m/>
    <m/>
    <m/>
    <m/>
    <s v="Reject, not inhalation"/>
    <x v="4"/>
    <m/>
    <m/>
    <s v="intraperitoneal"/>
  </r>
  <r>
    <n v="652"/>
    <x v="1"/>
    <s v="OEB Template EK TB ND Combined.xlsx"/>
    <s v="ek11"/>
    <m/>
    <x v="166"/>
    <m/>
    <s v="ZnO "/>
    <m/>
    <m/>
    <m/>
    <m/>
    <m/>
    <x v="30"/>
    <m/>
    <m/>
    <m/>
    <m/>
    <m/>
    <m/>
    <m/>
    <m/>
    <m/>
    <m/>
    <m/>
    <m/>
    <m/>
    <m/>
    <m/>
    <m/>
    <m/>
    <m/>
    <m/>
    <m/>
    <m/>
    <m/>
    <s v="Reject, not inhalation"/>
    <x v="4"/>
    <m/>
    <m/>
    <s v="pharyngeal aspiration"/>
  </r>
  <r>
    <n v="653"/>
    <x v="1"/>
    <s v="OEB Template EK TB ND Combined.xlsx"/>
    <s v="ek12"/>
    <m/>
    <x v="167"/>
    <m/>
    <s v="TiO2 or amosite"/>
    <s v="Whiskers v. Nonfibrous TiO2"/>
    <m/>
    <m/>
    <m/>
    <m/>
    <x v="30"/>
    <m/>
    <m/>
    <m/>
    <m/>
    <m/>
    <m/>
    <m/>
    <m/>
    <m/>
    <m/>
    <m/>
    <m/>
    <m/>
    <m/>
    <m/>
    <m/>
    <m/>
    <m/>
    <m/>
    <m/>
    <m/>
    <m/>
    <s v="Reject, not inhalation"/>
    <x v="4"/>
    <m/>
    <m/>
    <s v="IT"/>
  </r>
  <r>
    <n v="654"/>
    <x v="1"/>
    <s v="OEB Template EK TB ND Combined.xlsx"/>
    <s v="ek13"/>
    <m/>
    <x v="168"/>
    <m/>
    <s v="CoO, CuO, ZnO"/>
    <s v="Fast dissolving"/>
    <m/>
    <m/>
    <m/>
    <m/>
    <x v="30"/>
    <m/>
    <m/>
    <m/>
    <m/>
    <m/>
    <m/>
    <m/>
    <m/>
    <m/>
    <m/>
    <m/>
    <m/>
    <m/>
    <m/>
    <m/>
    <m/>
    <m/>
    <m/>
    <m/>
    <m/>
    <m/>
    <m/>
    <s v="Reject, not inhalation"/>
    <x v="4"/>
    <m/>
    <m/>
    <s v="IT"/>
  </r>
  <r>
    <n v="655"/>
    <x v="1"/>
    <s v="OEB Template EK TB ND Combined.xlsx"/>
    <s v="ek14"/>
    <m/>
    <x v="169"/>
    <m/>
    <m/>
    <m/>
    <m/>
    <m/>
    <m/>
    <m/>
    <x v="30"/>
    <m/>
    <m/>
    <m/>
    <m/>
    <m/>
    <m/>
    <m/>
    <m/>
    <m/>
    <m/>
    <m/>
    <m/>
    <m/>
    <m/>
    <m/>
    <m/>
    <m/>
    <m/>
    <m/>
    <m/>
    <m/>
    <m/>
    <s v="Reject, duplicate"/>
    <x v="4"/>
    <m/>
    <m/>
    <s v="IT"/>
  </r>
  <r>
    <n v="656"/>
    <x v="1"/>
    <s v="OEB Template EK TB ND Combined.xlsx"/>
    <s v="ek15"/>
    <m/>
    <x v="170"/>
    <m/>
    <s v="ZnO "/>
    <m/>
    <m/>
    <m/>
    <m/>
    <m/>
    <x v="30"/>
    <m/>
    <m/>
    <m/>
    <m/>
    <m/>
    <m/>
    <m/>
    <m/>
    <m/>
    <m/>
    <m/>
    <m/>
    <m/>
    <m/>
    <m/>
    <m/>
    <m/>
    <m/>
    <m/>
    <m/>
    <m/>
    <m/>
    <s v="Reject, not inhalation"/>
    <x v="4"/>
    <m/>
    <m/>
    <m/>
  </r>
  <r>
    <n v="657"/>
    <x v="1"/>
    <s v="OEB Template EK TB ND Combined.xlsx"/>
    <s v="ek16"/>
    <m/>
    <x v="171"/>
    <m/>
    <s v="Ceria"/>
    <s v="Nano"/>
    <m/>
    <m/>
    <m/>
    <m/>
    <x v="30"/>
    <m/>
    <m/>
    <m/>
    <m/>
    <m/>
    <m/>
    <m/>
    <m/>
    <m/>
    <m/>
    <m/>
    <m/>
    <m/>
    <m/>
    <m/>
    <m/>
    <m/>
    <m/>
    <m/>
    <m/>
    <m/>
    <m/>
    <s v="Reject, &lt;3 month inhal"/>
    <x v="4"/>
    <m/>
    <m/>
    <s v="See longer-term study"/>
  </r>
  <r>
    <n v="658"/>
    <x v="1"/>
    <s v="OEB Template EK TB ND Combined.xlsx"/>
    <s v="ek17"/>
    <s v="dx.doi.org/10.5491/SHAW.2011.2.3.282"/>
    <x v="172"/>
    <m/>
    <s v="CB"/>
    <m/>
    <s v="Nano"/>
    <m/>
    <s v="28 days"/>
    <m/>
    <x v="37"/>
    <m/>
    <m/>
    <m/>
    <m/>
    <m/>
    <m/>
    <m/>
    <m/>
    <m/>
    <m/>
    <m/>
    <m/>
    <m/>
    <m/>
    <m/>
    <m/>
    <m/>
    <m/>
    <m/>
    <m/>
    <m/>
    <m/>
    <s v="Endpoints not fibrosis, &lt;3 mo. Inhal."/>
    <x v="4"/>
    <m/>
    <m/>
    <s v="28 d inhal; check hr/d etc."/>
  </r>
  <r>
    <n v="659"/>
    <x v="1"/>
    <s v="OEB Template EK TB ND Combined.xlsx"/>
    <s v="ek18"/>
    <m/>
    <x v="173"/>
    <m/>
    <s v="Copper"/>
    <m/>
    <s v="Nano"/>
    <m/>
    <m/>
    <m/>
    <x v="30"/>
    <m/>
    <m/>
    <m/>
    <m/>
    <m/>
    <m/>
    <m/>
    <m/>
    <m/>
    <m/>
    <m/>
    <m/>
    <m/>
    <m/>
    <m/>
    <m/>
    <m/>
    <m/>
    <m/>
    <m/>
    <m/>
    <m/>
    <s v="Reject, &lt;3 month inhal"/>
    <x v="4"/>
    <m/>
    <m/>
    <s v="2 wk inhal, IT"/>
  </r>
  <r>
    <n v="660"/>
    <x v="1"/>
    <s v="OEB Template EK TB ND Combined.xlsx"/>
    <s v="ek19"/>
    <m/>
    <x v="174"/>
    <m/>
    <s v="Indium"/>
    <m/>
    <m/>
    <m/>
    <m/>
    <m/>
    <x v="30"/>
    <m/>
    <m/>
    <m/>
    <m/>
    <m/>
    <m/>
    <m/>
    <m/>
    <m/>
    <m/>
    <m/>
    <m/>
    <m/>
    <m/>
    <m/>
    <m/>
    <m/>
    <m/>
    <m/>
    <m/>
    <m/>
    <m/>
    <s v="Reject, not inhalation"/>
    <x v="4"/>
    <m/>
    <m/>
    <s v="pharyngeal aspiration"/>
  </r>
  <r>
    <n v="661"/>
    <x v="1"/>
    <s v="OEB Template EK TB ND Combined.xlsx"/>
    <s v="ek20"/>
    <s v="DOI: 10.3109/17435390.2014.914260"/>
    <x v="175"/>
    <m/>
    <s v="TiO2"/>
    <s v="silica-coated"/>
    <s v="Nano"/>
    <m/>
    <s v="28 days*"/>
    <m/>
    <x v="38"/>
    <m/>
    <m/>
    <m/>
    <m/>
    <s v="30*"/>
    <m/>
    <m/>
    <s v="mg/m3"/>
    <m/>
    <m/>
    <m/>
    <m/>
    <m/>
    <m/>
    <m/>
    <m/>
    <m/>
    <m/>
    <m/>
    <m/>
    <m/>
    <m/>
    <s v="Endpoint not fibrosis, &lt;3 mo. Inhal."/>
    <x v="0"/>
    <m/>
    <s v="0, 30 mg/m3"/>
    <s v="*28 d inhal, 1 hr/d [NOTE short er exposure time]"/>
  </r>
  <r>
    <n v="662"/>
    <x v="1"/>
    <s v="OEB Template EK TB ND Combined.xlsx"/>
    <s v="ek21"/>
    <m/>
    <x v="176"/>
    <m/>
    <s v="Fe3O4, SiO2, SWCNTs"/>
    <m/>
    <s v="Nano"/>
    <m/>
    <m/>
    <m/>
    <x v="30"/>
    <m/>
    <m/>
    <m/>
    <m/>
    <m/>
    <m/>
    <m/>
    <m/>
    <m/>
    <m/>
    <m/>
    <m/>
    <m/>
    <m/>
    <m/>
    <m/>
    <m/>
    <m/>
    <m/>
    <m/>
    <m/>
    <m/>
    <s v="Reject, not inhalation"/>
    <x v="4"/>
    <m/>
    <m/>
    <s v="IT, every 2 d, for 5 wk"/>
  </r>
  <r>
    <n v="663"/>
    <x v="1"/>
    <s v="OEB Template EK TB ND Combined.xlsx"/>
    <s v="ek22"/>
    <m/>
    <x v="177"/>
    <m/>
    <s v="Ag, ZnO, TiO2"/>
    <m/>
    <s v="Nano"/>
    <m/>
    <m/>
    <m/>
    <x v="30"/>
    <m/>
    <m/>
    <m/>
    <m/>
    <m/>
    <m/>
    <m/>
    <m/>
    <m/>
    <m/>
    <m/>
    <m/>
    <m/>
    <m/>
    <m/>
    <m/>
    <m/>
    <m/>
    <m/>
    <m/>
    <m/>
    <m/>
    <s v="Reject, not inhalation"/>
    <x v="4"/>
    <m/>
    <m/>
    <s v="IT, every 2 d, for 5 wk"/>
  </r>
  <r>
    <n v="664"/>
    <x v="1"/>
    <s v="OEB Template EK TB ND Combined.xlsx"/>
    <s v="ek23"/>
    <m/>
    <x v="178"/>
    <m/>
    <s v="Ag, ZnO, TiO2"/>
    <m/>
    <m/>
    <m/>
    <m/>
    <m/>
    <x v="30"/>
    <m/>
    <m/>
    <m/>
    <m/>
    <m/>
    <m/>
    <m/>
    <m/>
    <m/>
    <m/>
    <m/>
    <m/>
    <m/>
    <m/>
    <m/>
    <m/>
    <m/>
    <m/>
    <m/>
    <m/>
    <m/>
    <m/>
    <s v="Reject, not inhalation"/>
    <x v="4"/>
    <m/>
    <m/>
    <s v="IT, every 2 d, for 5 wk"/>
  </r>
  <r>
    <n v="665"/>
    <x v="1"/>
    <s v="OEB Template EK TB ND Combined.xlsx"/>
    <s v="ek24"/>
    <s v="DOI 10.1186/s12989-017-0234-0"/>
    <x v="179"/>
    <m/>
    <s v="Al2O3"/>
    <m/>
    <s v="Nano"/>
    <m/>
    <s v="7 days"/>
    <m/>
    <x v="39"/>
    <m/>
    <m/>
    <m/>
    <m/>
    <s v="[Fibrosis LOAEL unclear in paper; See supplement]"/>
    <m/>
    <m/>
    <m/>
    <m/>
    <m/>
    <m/>
    <m/>
    <m/>
    <m/>
    <m/>
    <m/>
    <m/>
    <m/>
    <m/>
    <m/>
    <m/>
    <m/>
    <s v="Reject, &lt;3 month inhal"/>
    <x v="2"/>
    <m/>
    <m/>
    <s v="7-d inhalation; fibrosis in Fig. 4, signif incr. in sub-epithelial thickness of small airways(see text also). Fig. 1C signif incr. in PMNs. See Supplement for more info on fibrosis."/>
  </r>
  <r>
    <n v="666"/>
    <x v="1"/>
    <s v="OEB Template EK TB ND Combined.xlsx"/>
    <s v="ek24"/>
    <s v="DOI 10.1186/s12989-017-0234-0"/>
    <x v="179"/>
    <m/>
    <s v="Al2O3"/>
    <m/>
    <s v="Nano"/>
    <m/>
    <s v="7 days"/>
    <m/>
    <x v="40"/>
    <m/>
    <m/>
    <m/>
    <m/>
    <n v="0.4"/>
    <m/>
    <m/>
    <s v="mg/m3"/>
    <m/>
    <m/>
    <m/>
    <m/>
    <m/>
    <m/>
    <m/>
    <m/>
    <m/>
    <m/>
    <m/>
    <m/>
    <m/>
    <m/>
    <s v="Endpoint not fibrosis, &lt;3 mo. Inhal."/>
    <x v="0"/>
    <m/>
    <s v="0.4 and 2 mg/m3"/>
    <m/>
  </r>
  <r>
    <n v="667"/>
    <x v="1"/>
    <s v="OEB Template EK TB ND Combined.xlsx"/>
    <s v="ek25"/>
    <m/>
    <x v="180"/>
    <m/>
    <s v="CeO2"/>
    <m/>
    <m/>
    <m/>
    <m/>
    <m/>
    <x v="30"/>
    <m/>
    <m/>
    <m/>
    <m/>
    <m/>
    <m/>
    <m/>
    <m/>
    <m/>
    <m/>
    <m/>
    <m/>
    <m/>
    <m/>
    <m/>
    <m/>
    <m/>
    <m/>
    <m/>
    <m/>
    <m/>
    <m/>
    <s v="Reject, not inhalation"/>
    <x v="4"/>
    <m/>
    <m/>
    <s v="IT"/>
  </r>
  <r>
    <n v="668"/>
    <x v="1"/>
    <s v="OEB Template EK TB ND Combined.xlsx"/>
    <s v="ek26"/>
    <m/>
    <x v="181"/>
    <m/>
    <s v="Corian, a solid-surface composite, of alumina trihydrate and acrylic polymer"/>
    <m/>
    <m/>
    <m/>
    <m/>
    <m/>
    <x v="30"/>
    <m/>
    <m/>
    <m/>
    <m/>
    <m/>
    <m/>
    <m/>
    <m/>
    <m/>
    <m/>
    <m/>
    <m/>
    <m/>
    <m/>
    <m/>
    <m/>
    <m/>
    <m/>
    <m/>
    <m/>
    <m/>
    <m/>
    <s v="Reject, not inhalation"/>
    <x v="4"/>
    <m/>
    <m/>
    <s v="pharyngeal aspiration"/>
  </r>
  <r>
    <n v="669"/>
    <x v="1"/>
    <s v="OEB Template EK TB ND Combined.xlsx"/>
    <s v="ek27"/>
    <m/>
    <x v="182"/>
    <m/>
    <s v="Ni"/>
    <m/>
    <s v="Nano"/>
    <m/>
    <m/>
    <m/>
    <x v="30"/>
    <m/>
    <m/>
    <m/>
    <m/>
    <m/>
    <m/>
    <m/>
    <m/>
    <m/>
    <m/>
    <m/>
    <m/>
    <m/>
    <m/>
    <m/>
    <m/>
    <m/>
    <m/>
    <m/>
    <m/>
    <m/>
    <m/>
    <s v="Reject, not inhalation"/>
    <x v="4"/>
    <m/>
    <m/>
    <s v="IT"/>
  </r>
  <r>
    <n v="670"/>
    <x v="1"/>
    <s v="OEB Template EK TB ND Combined.xlsx"/>
    <s v="ek28"/>
    <m/>
    <x v="183"/>
    <m/>
    <s v="NiO"/>
    <m/>
    <s v="Nano"/>
    <m/>
    <m/>
    <m/>
    <x v="30"/>
    <m/>
    <m/>
    <m/>
    <m/>
    <m/>
    <m/>
    <m/>
    <m/>
    <m/>
    <m/>
    <m/>
    <m/>
    <m/>
    <m/>
    <m/>
    <m/>
    <m/>
    <m/>
    <m/>
    <m/>
    <m/>
    <m/>
    <s v="Reject, not inhalation"/>
    <x v="4"/>
    <m/>
    <m/>
    <s v="IT"/>
  </r>
  <r>
    <n v="671"/>
    <x v="0"/>
    <s v="OEB Template EK TB ND Combined.xlsx"/>
    <s v="ek29"/>
    <s v="DOI 10.1007/s11051-015-3249-1"/>
    <x v="184"/>
    <s v="Y"/>
    <s v="Cerium"/>
    <s v="CeO2"/>
    <s v="Nano"/>
    <s v="28 days*"/>
    <s v="28 days"/>
    <s v="Lung"/>
    <x v="41"/>
    <s v="Rat"/>
    <s v="Fischer 344"/>
    <s v="M"/>
    <s v="NA"/>
    <n v="2"/>
    <m/>
    <m/>
    <s v="mg/m3"/>
    <s v="N"/>
    <s v="Y"/>
    <s v="Y"/>
    <s v="N"/>
    <s v="Divide NOAEL or BMDL by 3;Divide LOAEL by 10;Units conversion needed;"/>
    <m/>
    <m/>
    <n v="66.666666666666671"/>
    <m/>
    <m/>
    <s v="band D"/>
    <s v="D"/>
    <m/>
    <m/>
    <s v="Endpoint not fibrosis, &lt;3 mo. Inhal."/>
    <x v="0"/>
    <s v="3 days"/>
    <s v="2, 10 mg/m3; 4 weeks (6 h/day, 5 days/week), whole body inhalation"/>
    <m/>
  </r>
  <r>
    <n v="672"/>
    <x v="1"/>
    <s v="OEB Template EK TB ND Combined.xlsx"/>
    <s v="ek30"/>
    <m/>
    <x v="185"/>
    <m/>
    <s v="MWCNT"/>
    <s v="short &amp; long"/>
    <s v="Nano"/>
    <m/>
    <m/>
    <m/>
    <x v="30"/>
    <m/>
    <m/>
    <m/>
    <m/>
    <m/>
    <m/>
    <m/>
    <m/>
    <m/>
    <m/>
    <m/>
    <m/>
    <m/>
    <m/>
    <m/>
    <m/>
    <m/>
    <m/>
    <m/>
    <m/>
    <m/>
    <m/>
    <s v="Reject, not inhalation"/>
    <x v="4"/>
    <m/>
    <m/>
    <s v="pharyngeal aspiration. Alveolar septal fibrosis was only observed with short MWCNT. Type II pneumocyte hypertrophy was only detected with long MWCNT."/>
  </r>
  <r>
    <n v="673"/>
    <x v="1"/>
    <s v="OEB Template EK TB ND Combined.xlsx"/>
    <s v="ek31"/>
    <m/>
    <x v="186"/>
    <m/>
    <s v="CuO"/>
    <m/>
    <s v="Nano"/>
    <m/>
    <m/>
    <m/>
    <x v="30"/>
    <m/>
    <m/>
    <m/>
    <m/>
    <m/>
    <m/>
    <m/>
    <m/>
    <m/>
    <m/>
    <m/>
    <m/>
    <m/>
    <m/>
    <m/>
    <m/>
    <m/>
    <m/>
    <m/>
    <m/>
    <m/>
    <m/>
    <s v="Reject, not inhalation"/>
    <x v="4"/>
    <m/>
    <m/>
    <s v="intranasal instillation; murine model of ovalbumin (OVA)-induced asthma"/>
  </r>
  <r>
    <n v="674"/>
    <x v="1"/>
    <s v="OEB Template EK TB ND Combined.xlsx"/>
    <s v="ek32"/>
    <s v="doi:10.3109/17435390.2012.719649."/>
    <x v="187"/>
    <m/>
    <s v="MWCNT"/>
    <s v="MWCNT-7"/>
    <s v="Nano"/>
    <s v="8 or 12 d"/>
    <s v="12 days"/>
    <m/>
    <x v="42"/>
    <s v="Mouse"/>
    <s v="C57BL/6J"/>
    <s v="male"/>
    <m/>
    <n v="10"/>
    <m/>
    <m/>
    <s v="mg/m3"/>
    <m/>
    <m/>
    <m/>
    <m/>
    <m/>
    <m/>
    <m/>
    <m/>
    <m/>
    <m/>
    <m/>
    <m/>
    <m/>
    <m/>
    <s v="Reject, &lt;3 month inhal"/>
    <x v="2"/>
    <s v="1d"/>
    <s v="10 mg/m3; 5 h/day for 2, 4, 8 or 12 days."/>
    <s v="Lung fibrosis was generally minimal to mild in severity..., in the lungs of all MWCNT-exposed mice at the 8- and 12-day time point"/>
  </r>
  <r>
    <n v="675"/>
    <x v="1"/>
    <s v="OEB Template EK TB ND Combined.xlsx"/>
    <s v="ek33"/>
    <s v="doi.org/10.3390/nano11010180"/>
    <x v="188"/>
    <m/>
    <s v="Carbon dots"/>
    <m/>
    <s v="Nano"/>
    <m/>
    <m/>
    <m/>
    <x v="30"/>
    <m/>
    <m/>
    <m/>
    <m/>
    <m/>
    <m/>
    <m/>
    <m/>
    <m/>
    <m/>
    <m/>
    <m/>
    <m/>
    <m/>
    <m/>
    <m/>
    <m/>
    <m/>
    <m/>
    <m/>
    <m/>
    <m/>
    <s v="Reject, not inhalation"/>
    <x v="4"/>
    <m/>
    <m/>
    <s v="intranasal instillation"/>
  </r>
  <r>
    <n v="676"/>
    <x v="1"/>
    <s v="OEB Template EK TB ND Combined.xlsx"/>
    <s v="tb1"/>
    <s v="https://doi.org/10.1080/17435390.2018.1472312"/>
    <x v="189"/>
    <m/>
    <s v="Cellulose"/>
    <s v="Nanofibrillated cellulose"/>
    <m/>
    <m/>
    <m/>
    <m/>
    <x v="30"/>
    <m/>
    <m/>
    <m/>
    <m/>
    <m/>
    <m/>
    <m/>
    <m/>
    <m/>
    <m/>
    <m/>
    <m/>
    <m/>
    <m/>
    <m/>
    <m/>
    <m/>
    <m/>
    <m/>
    <m/>
    <m/>
    <m/>
    <s v="Not inhalation - OPA"/>
    <x v="4"/>
    <m/>
    <m/>
    <m/>
  </r>
  <r>
    <n v="677"/>
    <x v="1"/>
    <s v="OEB Template EK TB ND Combined.xlsx"/>
    <s v="tb2"/>
    <s v="10.1093/toxsci/kfp247"/>
    <x v="190"/>
    <s v="Y"/>
    <s v="CNT"/>
    <s v="MWCNT"/>
    <s v="Nano"/>
    <m/>
    <s v="13 weeks"/>
    <s v="Lung"/>
    <x v="43"/>
    <s v="Rat"/>
    <s v="Wistar"/>
    <s v="MF"/>
    <n v="0.1"/>
    <n v="0.4"/>
    <m/>
    <m/>
    <s v="mg/m3"/>
    <s v="N"/>
    <s v="N"/>
    <s v="N"/>
    <s v="N"/>
    <s v="Units conversion needed;"/>
    <m/>
    <n v="100"/>
    <m/>
    <m/>
    <s v="band D"/>
    <m/>
    <s v="D"/>
    <m/>
    <m/>
    <m/>
    <x v="2"/>
    <s v="1 day"/>
    <s v="0.1,0.4,1.5,6"/>
    <m/>
  </r>
  <r>
    <n v="678"/>
    <x v="1"/>
    <s v="OEB Template EK TB ND Combined.xlsx"/>
    <s v="tb2"/>
    <s v="10.1093/toxsci/kfp247"/>
    <x v="190"/>
    <s v="Y"/>
    <s v="CNT"/>
    <s v="MWCNT"/>
    <s v="Nano"/>
    <m/>
    <s v="13 weeks"/>
    <s v="Lung"/>
    <x v="43"/>
    <s v="Rat"/>
    <s v="Wistar"/>
    <s v="MF"/>
    <n v="0.1"/>
    <n v="0.4"/>
    <m/>
    <m/>
    <s v="mg/m3"/>
    <s v="N"/>
    <s v="N"/>
    <s v="N"/>
    <s v="N"/>
    <s v="Units conversion needed;"/>
    <m/>
    <n v="100"/>
    <m/>
    <m/>
    <s v="band D"/>
    <m/>
    <s v="D"/>
    <m/>
    <m/>
    <m/>
    <x v="2"/>
    <s v="4 weeks"/>
    <s v="0.1,0.4,1.5,6"/>
    <m/>
  </r>
  <r>
    <n v="679"/>
    <x v="1"/>
    <s v="OEB Template EK TB ND Combined.xlsx"/>
    <s v="tb2"/>
    <s v="10.1093/toxsci/kfp247"/>
    <x v="190"/>
    <s v="Y"/>
    <s v="CNT"/>
    <s v="MWCNT"/>
    <s v="Nano"/>
    <m/>
    <s v="13 weeks"/>
    <s v="Lung"/>
    <x v="43"/>
    <s v="Rat"/>
    <s v="Wistar"/>
    <s v="MF"/>
    <n v="0.1"/>
    <n v="0.4"/>
    <m/>
    <m/>
    <s v="mg/m3"/>
    <s v="N"/>
    <s v="N"/>
    <s v="N"/>
    <s v="N"/>
    <s v="Units conversion needed;"/>
    <m/>
    <n v="100"/>
    <m/>
    <m/>
    <s v="band D"/>
    <m/>
    <s v="D"/>
    <m/>
    <m/>
    <m/>
    <x v="2"/>
    <s v="13 weeks"/>
    <s v="0.1,0.4,1.5,6"/>
    <m/>
  </r>
  <r>
    <n v="680"/>
    <x v="1"/>
    <s v="OEB Template EK TB ND Combined.xlsx"/>
    <s v="tb2"/>
    <s v="10.1093/toxsci/kfp247"/>
    <x v="190"/>
    <s v="Y"/>
    <s v="CNT"/>
    <s v="MWCNT"/>
    <s v="Nano"/>
    <m/>
    <s v="13 weeks"/>
    <s v="Lung"/>
    <x v="43"/>
    <s v="Rat"/>
    <s v="Wistar"/>
    <s v="MF"/>
    <n v="0.4"/>
    <n v="1.5"/>
    <m/>
    <m/>
    <s v="mg/m3"/>
    <s v="N"/>
    <s v="N"/>
    <s v="N"/>
    <s v="N"/>
    <s v="Units conversion needed;"/>
    <m/>
    <n v="400"/>
    <m/>
    <m/>
    <s v="band C"/>
    <m/>
    <s v="C"/>
    <m/>
    <m/>
    <m/>
    <x v="2"/>
    <s v="26 weeks"/>
    <s v="0.1,0.4,1.5,6"/>
    <m/>
  </r>
  <r>
    <n v="681"/>
    <x v="1"/>
    <s v="OEB Template EK TB ND Combined.xlsx"/>
    <s v="tb2"/>
    <s v="10.1093/toxsci/kfp247"/>
    <x v="190"/>
    <s v="Y"/>
    <s v="CNT"/>
    <s v="MWCNT"/>
    <s v="Nano"/>
    <m/>
    <s v="13 weeks"/>
    <s v="Lung"/>
    <x v="44"/>
    <s v="Rat"/>
    <s v="Wistar"/>
    <s v="MF"/>
    <n v="0.1"/>
    <n v="0.4"/>
    <m/>
    <m/>
    <s v="mg/m3"/>
    <s v="N"/>
    <s v="N"/>
    <s v="N"/>
    <s v="N"/>
    <s v="Units conversion needed;"/>
    <m/>
    <n v="100"/>
    <m/>
    <m/>
    <s v="band D"/>
    <m/>
    <s v="D"/>
    <m/>
    <m/>
    <m/>
    <x v="2"/>
    <s v="1 day"/>
    <s v="0.1,0.4,1.5,6"/>
    <m/>
  </r>
  <r>
    <n v="682"/>
    <x v="1"/>
    <s v="OEB Template EK TB ND Combined.xlsx"/>
    <s v="tb2"/>
    <s v="10.1093/toxsci/kfp247"/>
    <x v="190"/>
    <s v="Y"/>
    <s v="CNT"/>
    <s v="MWCNT"/>
    <s v="Nano"/>
    <m/>
    <s v="13 weeks"/>
    <s v="Lung"/>
    <x v="44"/>
    <s v="Rat"/>
    <s v="Wistar"/>
    <s v="MF"/>
    <n v="0.1"/>
    <n v="0.4"/>
    <m/>
    <m/>
    <s v="mg/m3"/>
    <s v="N"/>
    <s v="N"/>
    <s v="N"/>
    <s v="N"/>
    <s v="Units conversion needed;"/>
    <m/>
    <n v="100"/>
    <m/>
    <m/>
    <s v="band D"/>
    <m/>
    <s v="D"/>
    <m/>
    <m/>
    <m/>
    <x v="2"/>
    <s v="4 weeks"/>
    <s v="0.1,0.4,1.5,6"/>
    <m/>
  </r>
  <r>
    <n v="683"/>
    <x v="1"/>
    <s v="OEB Template EK TB ND Combined.xlsx"/>
    <s v="tb2"/>
    <s v="10.1093/toxsci/kfp247"/>
    <x v="190"/>
    <s v="Y"/>
    <s v="CNT"/>
    <s v="MWCNT"/>
    <s v="Nano"/>
    <m/>
    <s v="13 weeks"/>
    <s v="Lung"/>
    <x v="44"/>
    <s v="Rat"/>
    <s v="Wistar"/>
    <s v="MF"/>
    <n v="0.1"/>
    <n v="0.4"/>
    <m/>
    <m/>
    <s v="mg/m3"/>
    <s v="N"/>
    <s v="N"/>
    <s v="N"/>
    <s v="N"/>
    <s v="Units conversion needed;"/>
    <m/>
    <n v="100"/>
    <m/>
    <m/>
    <s v="band D"/>
    <m/>
    <s v="D"/>
    <m/>
    <m/>
    <m/>
    <x v="2"/>
    <s v="13 weeks"/>
    <s v="0.1,0.4,1.5,6"/>
    <m/>
  </r>
  <r>
    <n v="684"/>
    <x v="1"/>
    <s v="OEB Template EK TB ND Combined.xlsx"/>
    <s v="tb2"/>
    <s v="10.1093/toxsci/kfp247"/>
    <x v="190"/>
    <s v="Y"/>
    <s v="CNT"/>
    <s v="MWCNT"/>
    <s v="Nano"/>
    <m/>
    <s v="13 weeks"/>
    <s v="Lung"/>
    <x v="44"/>
    <s v="Rat"/>
    <s v="Wistar"/>
    <s v="MF"/>
    <n v="0.1"/>
    <n v="0.4"/>
    <m/>
    <m/>
    <s v="mg/m3"/>
    <s v="N"/>
    <s v="N"/>
    <s v="N"/>
    <s v="N"/>
    <s v="Units conversion needed;"/>
    <m/>
    <n v="100"/>
    <m/>
    <m/>
    <s v="band D"/>
    <m/>
    <s v="D"/>
    <m/>
    <m/>
    <m/>
    <x v="2"/>
    <s v="26 weeks"/>
    <s v="0.1,0.4,1.5,6"/>
    <m/>
  </r>
  <r>
    <n v="685"/>
    <x v="1"/>
    <s v="OEB Template EK TB ND Combined.xlsx"/>
    <s v="tb3"/>
    <s v="10.1166/jnn.2010.2420"/>
    <x v="191"/>
    <m/>
    <s v="TiO2"/>
    <s v="small-sized TiO2 nanoparticles"/>
    <m/>
    <m/>
    <m/>
    <m/>
    <x v="30"/>
    <m/>
    <m/>
    <m/>
    <m/>
    <m/>
    <m/>
    <m/>
    <m/>
    <m/>
    <m/>
    <m/>
    <m/>
    <m/>
    <m/>
    <m/>
    <m/>
    <m/>
    <m/>
    <m/>
    <m/>
    <m/>
    <m/>
    <s v="Not Inhalation - ITI"/>
    <x v="4"/>
    <m/>
    <m/>
    <m/>
  </r>
  <r>
    <n v="686"/>
    <x v="1"/>
    <s v="OEB Template EK TB ND Combined.xlsx"/>
    <s v="tb4"/>
    <s v="10.1016/j.biomaterials.2011.12.008"/>
    <x v="192"/>
    <m/>
    <s v="SiO2"/>
    <s v="SiO2 nanoparticles"/>
    <m/>
    <m/>
    <m/>
    <m/>
    <x v="30"/>
    <m/>
    <m/>
    <m/>
    <m/>
    <m/>
    <m/>
    <m/>
    <m/>
    <m/>
    <m/>
    <m/>
    <m/>
    <m/>
    <m/>
    <m/>
    <m/>
    <m/>
    <m/>
    <m/>
    <m/>
    <m/>
    <m/>
    <s v="Not Inhalatin - IP"/>
    <x v="4"/>
    <m/>
    <m/>
    <m/>
  </r>
  <r>
    <n v="687"/>
    <x v="1"/>
    <s v="OEB Template EK TB ND Combined.xlsx"/>
    <s v="tb5"/>
    <s v="http://dx.doi.org/10.1016/j.yrtph.2012.05.020"/>
    <x v="193"/>
    <m/>
    <s v="CNT"/>
    <s v="SWCNT"/>
    <m/>
    <m/>
    <m/>
    <m/>
    <x v="30"/>
    <m/>
    <m/>
    <m/>
    <m/>
    <m/>
    <m/>
    <m/>
    <m/>
    <m/>
    <m/>
    <m/>
    <m/>
    <m/>
    <m/>
    <m/>
    <m/>
    <m/>
    <m/>
    <m/>
    <m/>
    <m/>
    <m/>
    <s v="Not Inhalation - ITI"/>
    <x v="4"/>
    <m/>
    <m/>
    <m/>
  </r>
  <r>
    <n v="688"/>
    <x v="1"/>
    <s v="OEB Template EK TB ND Combined.xlsx"/>
    <s v="tb6"/>
    <s v="10.1002/jat.2810"/>
    <x v="194"/>
    <m/>
    <s v="CNT"/>
    <s v="MWCNT"/>
    <m/>
    <m/>
    <m/>
    <m/>
    <x v="30"/>
    <m/>
    <m/>
    <m/>
    <m/>
    <m/>
    <m/>
    <m/>
    <m/>
    <m/>
    <m/>
    <m/>
    <m/>
    <m/>
    <m/>
    <m/>
    <m/>
    <m/>
    <m/>
    <m/>
    <m/>
    <m/>
    <m/>
    <s v="Not Inhalation - ITI"/>
    <x v="4"/>
    <m/>
    <m/>
    <m/>
  </r>
  <r>
    <n v="689"/>
    <x v="1"/>
    <s v="OEB Template EK TB ND Combined.xlsx"/>
    <s v="tb7"/>
    <s v="10.1007/s00204-015-1493-x"/>
    <x v="195"/>
    <m/>
    <s v="Indium"/>
    <s v="In2O3"/>
    <m/>
    <m/>
    <m/>
    <m/>
    <x v="30"/>
    <m/>
    <m/>
    <m/>
    <m/>
    <m/>
    <m/>
    <m/>
    <m/>
    <m/>
    <m/>
    <m/>
    <m/>
    <m/>
    <m/>
    <m/>
    <m/>
    <m/>
    <m/>
    <m/>
    <m/>
    <m/>
    <m/>
    <s v="Not Inhalation - PA"/>
    <x v="4"/>
    <m/>
    <m/>
    <m/>
  </r>
  <r>
    <n v="690"/>
    <x v="1"/>
    <s v="OEB Template EK TB ND Combined.xlsx"/>
    <s v="tb8"/>
    <s v="10.1186/s12989-016-0148-2"/>
    <x v="196"/>
    <m/>
    <s v="CNT"/>
    <s v="Epoxy composite dusts with CNT"/>
    <m/>
    <m/>
    <m/>
    <m/>
    <x v="30"/>
    <m/>
    <m/>
    <m/>
    <m/>
    <m/>
    <m/>
    <m/>
    <m/>
    <m/>
    <m/>
    <m/>
    <m/>
    <m/>
    <m/>
    <m/>
    <m/>
    <m/>
    <m/>
    <m/>
    <m/>
    <m/>
    <m/>
    <s v="Not Inhalation - ITI"/>
    <x v="4"/>
    <m/>
    <m/>
    <m/>
  </r>
  <r>
    <n v="691"/>
    <x v="1"/>
    <s v="OEB Template EK TB ND Combined.xlsx"/>
    <s v="tb9"/>
    <s v="10.1177/0960327116666650"/>
    <x v="197"/>
    <m/>
    <s v="NiO"/>
    <s v="NiO nanoparticles"/>
    <m/>
    <m/>
    <m/>
    <m/>
    <x v="30"/>
    <m/>
    <m/>
    <m/>
    <m/>
    <m/>
    <m/>
    <m/>
    <m/>
    <m/>
    <m/>
    <m/>
    <m/>
    <m/>
    <m/>
    <m/>
    <m/>
    <m/>
    <m/>
    <m/>
    <m/>
    <m/>
    <m/>
    <s v="Not Inhalation - ITI"/>
    <x v="4"/>
    <m/>
    <m/>
    <m/>
  </r>
  <r>
    <n v="692"/>
    <x v="1"/>
    <s v="OEB Template EK TB ND Combined.xlsx"/>
    <s v="tb10"/>
    <s v="10.1002/jat.3564"/>
    <x v="198"/>
    <m/>
    <s v="Al"/>
    <s v="Al-NPs"/>
    <m/>
    <m/>
    <m/>
    <m/>
    <x v="30"/>
    <m/>
    <m/>
    <m/>
    <m/>
    <m/>
    <m/>
    <m/>
    <m/>
    <m/>
    <m/>
    <m/>
    <m/>
    <m/>
    <m/>
    <m/>
    <m/>
    <m/>
    <m/>
    <m/>
    <m/>
    <m/>
    <m/>
    <s v="Not Inhalation - ITI"/>
    <x v="4"/>
    <m/>
    <m/>
    <m/>
  </r>
  <r>
    <n v="693"/>
    <x v="1"/>
    <s v="OEB Template EK TB ND Combined.xlsx"/>
    <s v="tb11"/>
    <s v="10.1038/s41598-018-22556-7"/>
    <x v="199"/>
    <m/>
    <s v="CuO"/>
    <s v="CuO NPs"/>
    <m/>
    <m/>
    <m/>
    <m/>
    <x v="30"/>
    <m/>
    <m/>
    <m/>
    <m/>
    <m/>
    <m/>
    <m/>
    <m/>
    <m/>
    <m/>
    <m/>
    <m/>
    <m/>
    <m/>
    <m/>
    <m/>
    <m/>
    <m/>
    <m/>
    <m/>
    <m/>
    <m/>
    <s v="Not Inhalation - Intranasal instillation"/>
    <x v="4"/>
    <m/>
    <m/>
    <m/>
  </r>
  <r>
    <n v="694"/>
    <x v="1"/>
    <s v="OEB Template EK TB ND Combined.xlsx"/>
    <s v="tb12"/>
    <s v="https://doi.org/10.1016/j.ecoenv.2018.07.076"/>
    <x v="200"/>
    <m/>
    <s v="Particulate Matter"/>
    <s v="PM2.5"/>
    <m/>
    <m/>
    <m/>
    <m/>
    <x v="30"/>
    <m/>
    <m/>
    <m/>
    <m/>
    <m/>
    <m/>
    <m/>
    <m/>
    <m/>
    <m/>
    <m/>
    <m/>
    <m/>
    <m/>
    <m/>
    <m/>
    <m/>
    <m/>
    <m/>
    <m/>
    <m/>
    <m/>
    <s v="Not Inhalation - OA"/>
    <x v="4"/>
    <m/>
    <m/>
    <m/>
  </r>
  <r>
    <n v="695"/>
    <x v="1"/>
    <s v="OEB Template EK TB ND Combined.xlsx"/>
    <s v="tb13"/>
    <s v="https://doi.org/10.1016/j.lfs.2019.116741"/>
    <x v="201"/>
    <m/>
    <s v="Carbon black"/>
    <s v="carbon black nanoparticles"/>
    <m/>
    <m/>
    <m/>
    <m/>
    <x v="30"/>
    <m/>
    <m/>
    <m/>
    <m/>
    <m/>
    <m/>
    <m/>
    <m/>
    <m/>
    <m/>
    <m/>
    <m/>
    <m/>
    <m/>
    <m/>
    <m/>
    <m/>
    <m/>
    <m/>
    <m/>
    <m/>
    <m/>
    <s v="Not Inhalation - Intranasal instillation"/>
    <x v="4"/>
    <m/>
    <m/>
    <m/>
  </r>
  <r>
    <n v="696"/>
    <x v="1"/>
    <s v="OEB Template EK TB ND Combined.xlsx"/>
    <s v="tb14"/>
    <s v="10.1166/jnn.2020.18571"/>
    <x v="202"/>
    <m/>
    <s v="Cellulose"/>
    <s v="Cotton cellulose nanofibers"/>
    <m/>
    <m/>
    <m/>
    <m/>
    <x v="30"/>
    <m/>
    <m/>
    <m/>
    <m/>
    <m/>
    <m/>
    <m/>
    <m/>
    <m/>
    <m/>
    <m/>
    <m/>
    <m/>
    <m/>
    <m/>
    <m/>
    <m/>
    <m/>
    <m/>
    <m/>
    <m/>
    <m/>
    <s v="Duration too short - only 26 days"/>
    <x v="4"/>
    <m/>
    <m/>
    <m/>
  </r>
  <r>
    <n v="697"/>
    <x v="1"/>
    <s v="OEB Template EK TB ND Combined.xlsx"/>
    <s v="tb15"/>
    <s v="https://doi.org/10.1186/s12989-021-00398-y"/>
    <x v="203"/>
    <m/>
    <s v="CeO2"/>
    <s v="CeO2 NPs"/>
    <m/>
    <m/>
    <m/>
    <m/>
    <x v="30"/>
    <m/>
    <m/>
    <m/>
    <m/>
    <m/>
    <m/>
    <m/>
    <m/>
    <m/>
    <m/>
    <m/>
    <m/>
    <m/>
    <m/>
    <m/>
    <m/>
    <m/>
    <m/>
    <m/>
    <m/>
    <m/>
    <m/>
    <s v="Not Inhalation - OA"/>
    <x v="4"/>
    <m/>
    <m/>
    <m/>
  </r>
  <r>
    <n v="698"/>
    <x v="1"/>
    <s v="OEB Template EK TB ND Combined.xlsx"/>
    <s v="tb16"/>
    <s v="10.1093/toxsci/kfg243"/>
    <x v="204"/>
    <m/>
    <s v="CNT"/>
    <s v="SWCNT"/>
    <m/>
    <m/>
    <m/>
    <m/>
    <x v="30"/>
    <m/>
    <m/>
    <m/>
    <m/>
    <m/>
    <m/>
    <m/>
    <m/>
    <m/>
    <m/>
    <m/>
    <m/>
    <m/>
    <m/>
    <m/>
    <m/>
    <m/>
    <m/>
    <m/>
    <m/>
    <m/>
    <m/>
    <s v="Not Inhalation - ITI"/>
    <x v="4"/>
    <m/>
    <m/>
    <m/>
  </r>
  <r>
    <n v="699"/>
    <x v="1"/>
    <s v="OEB Template EK TB ND Combined.xlsx"/>
    <s v="tb17"/>
    <s v="https://doi.org/10.1080/08958370701874671"/>
    <x v="205"/>
    <m/>
    <s v="Ag"/>
    <s v="Ag NPs"/>
    <s v="Nano"/>
    <m/>
    <s v="90 days"/>
    <s v="Lung"/>
    <x v="30"/>
    <s v="Rat"/>
    <s v="Sprague-Dawley"/>
    <s v="male"/>
    <m/>
    <m/>
    <m/>
    <m/>
    <m/>
    <m/>
    <m/>
    <m/>
    <m/>
    <m/>
    <m/>
    <m/>
    <m/>
    <m/>
    <m/>
    <m/>
    <m/>
    <m/>
    <m/>
    <s v="Did not present statistical analysis of lung tissue histopathology"/>
    <x v="4"/>
    <m/>
    <m/>
    <m/>
  </r>
  <r>
    <n v="700"/>
    <x v="1"/>
    <s v="OEB Template EK TB ND Combined.xlsx"/>
    <s v="tb17"/>
    <s v="https://doi.org/10.1080/08958370701874671"/>
    <x v="205"/>
    <m/>
    <s v="Ag"/>
    <s v="Ag NPs"/>
    <s v="Nano"/>
    <m/>
    <s v="90 days"/>
    <s v="Lung"/>
    <x v="30"/>
    <s v="Rat"/>
    <s v="Sprague-Dawley"/>
    <s v="Female"/>
    <m/>
    <m/>
    <m/>
    <m/>
    <m/>
    <m/>
    <m/>
    <m/>
    <m/>
    <m/>
    <m/>
    <m/>
    <m/>
    <m/>
    <m/>
    <m/>
    <m/>
    <m/>
    <m/>
    <s v="Did not present statistical analysis of lung tissue histopathology"/>
    <x v="4"/>
    <m/>
    <m/>
    <m/>
  </r>
  <r>
    <n v="701"/>
    <x v="1"/>
    <s v="OEB Template EK TB ND Combined.xlsx"/>
    <s v="tb18"/>
    <s v="10.1016/j.toxlet.2008.07.020"/>
    <x v="206"/>
    <m/>
    <s v="CNT"/>
    <s v="SWCNT"/>
    <m/>
    <m/>
    <m/>
    <m/>
    <x v="30"/>
    <m/>
    <m/>
    <m/>
    <m/>
    <m/>
    <m/>
    <m/>
    <m/>
    <m/>
    <m/>
    <m/>
    <m/>
    <m/>
    <m/>
    <m/>
    <m/>
    <m/>
    <m/>
    <m/>
    <m/>
    <m/>
    <m/>
    <s v="Not Inhalation - IV"/>
    <x v="4"/>
    <m/>
    <m/>
    <m/>
  </r>
  <r>
    <n v="702"/>
    <x v="1"/>
    <s v="OEB Template EK TB ND Combined.xlsx"/>
    <s v="tb19"/>
    <s v="NA"/>
    <x v="207"/>
    <m/>
    <s v="CNT"/>
    <s v="MWCNT"/>
    <m/>
    <m/>
    <m/>
    <m/>
    <x v="30"/>
    <m/>
    <m/>
    <m/>
    <m/>
    <m/>
    <m/>
    <m/>
    <m/>
    <m/>
    <m/>
    <m/>
    <m/>
    <m/>
    <m/>
    <m/>
    <m/>
    <m/>
    <m/>
    <m/>
    <m/>
    <m/>
    <m/>
    <s v="Not Inhalation - ITI"/>
    <x v="4"/>
    <m/>
    <m/>
    <m/>
  </r>
  <r>
    <n v="703"/>
    <x v="1"/>
    <s v="OEB Template EK TB ND Combined.xlsx"/>
    <s v="tb20"/>
    <s v="http://www.particleandfibretoxicology.com/content/9/1/4"/>
    <x v="208"/>
    <m/>
    <s v="TiO2"/>
    <s v="TiO2 from sanding dust"/>
    <m/>
    <m/>
    <m/>
    <m/>
    <x v="30"/>
    <m/>
    <m/>
    <m/>
    <m/>
    <m/>
    <m/>
    <m/>
    <m/>
    <m/>
    <m/>
    <m/>
    <m/>
    <m/>
    <m/>
    <m/>
    <m/>
    <m/>
    <m/>
    <m/>
    <m/>
    <m/>
    <m/>
    <s v="Not Inhalation- ITI"/>
    <x v="4"/>
    <m/>
    <m/>
    <m/>
  </r>
  <r>
    <n v="704"/>
    <x v="1"/>
    <s v="OEB Template EK TB ND Combined.xlsx"/>
    <s v="tb21"/>
    <s v="10.1007/s00204-013-1116-3"/>
    <x v="209"/>
    <m/>
    <s v="CNT"/>
    <s v="MWCNT"/>
    <m/>
    <m/>
    <m/>
    <m/>
    <x v="30"/>
    <m/>
    <m/>
    <m/>
    <m/>
    <m/>
    <m/>
    <m/>
    <m/>
    <m/>
    <m/>
    <m/>
    <m/>
    <m/>
    <m/>
    <m/>
    <m/>
    <m/>
    <m/>
    <m/>
    <m/>
    <m/>
    <m/>
    <s v="Not Inhalation - intranasal instillation"/>
    <x v="4"/>
    <m/>
    <m/>
    <m/>
  </r>
  <r>
    <n v="705"/>
    <x v="1"/>
    <s v="OEB Template EK TB ND Combined.xlsx"/>
    <s v="tb22"/>
    <s v="doi: 10.1093/toxsci/kfu187"/>
    <x v="210"/>
    <m/>
    <s v="CeO2"/>
    <s v="CeO2 NP fuel additive"/>
    <m/>
    <m/>
    <m/>
    <m/>
    <x v="30"/>
    <m/>
    <m/>
    <m/>
    <m/>
    <m/>
    <m/>
    <m/>
    <m/>
    <m/>
    <m/>
    <m/>
    <m/>
    <m/>
    <m/>
    <m/>
    <m/>
    <m/>
    <m/>
    <m/>
    <m/>
    <m/>
    <m/>
    <s v="Duration too short - only 2 days"/>
    <x v="4"/>
    <m/>
    <m/>
    <m/>
  </r>
  <r>
    <n v="706"/>
    <x v="1"/>
    <s v="OEB Template EK TB ND Combined.xlsx"/>
    <s v="tb23"/>
    <s v="10.3390/ijms16010660"/>
    <x v="211"/>
    <m/>
    <s v="ZnO"/>
    <s v="ZnO NPs"/>
    <m/>
    <m/>
    <m/>
    <m/>
    <x v="30"/>
    <m/>
    <m/>
    <m/>
    <m/>
    <m/>
    <m/>
    <m/>
    <m/>
    <m/>
    <m/>
    <m/>
    <m/>
    <m/>
    <m/>
    <m/>
    <m/>
    <m/>
    <m/>
    <m/>
    <m/>
    <m/>
    <m/>
    <s v="Not Inhalation - PA"/>
    <x v="4"/>
    <m/>
    <m/>
    <m/>
  </r>
  <r>
    <n v="707"/>
    <x v="1"/>
    <s v="OEB Template EK TB ND Combined.xlsx"/>
    <s v="tb24"/>
    <s v="10.1177/1535370216665173"/>
    <x v="212"/>
    <m/>
    <s v="WO"/>
    <s v="tungsten (IV) oxide"/>
    <m/>
    <m/>
    <m/>
    <m/>
    <x v="30"/>
    <m/>
    <m/>
    <m/>
    <m/>
    <m/>
    <m/>
    <m/>
    <m/>
    <m/>
    <m/>
    <m/>
    <m/>
    <m/>
    <m/>
    <m/>
    <m/>
    <m/>
    <m/>
    <m/>
    <m/>
    <m/>
    <m/>
    <s v="Not rodent - hamster study"/>
    <x v="4"/>
    <m/>
    <m/>
    <m/>
  </r>
  <r>
    <n v="708"/>
    <x v="1"/>
    <s v="OEB Template EK TB ND Combined.xlsx"/>
    <s v="tb25"/>
    <s v="10.1539/joh.16-0184-OA"/>
    <x v="213"/>
    <m/>
    <s v="NiO"/>
    <s v="NiO nanoparticles"/>
    <m/>
    <m/>
    <m/>
    <m/>
    <x v="30"/>
    <m/>
    <m/>
    <m/>
    <m/>
    <m/>
    <m/>
    <m/>
    <m/>
    <m/>
    <m/>
    <m/>
    <m/>
    <m/>
    <m/>
    <m/>
    <m/>
    <m/>
    <m/>
    <m/>
    <m/>
    <m/>
    <m/>
    <s v="Not Inhalation - ITI"/>
    <x v="4"/>
    <m/>
    <m/>
    <m/>
  </r>
  <r>
    <n v="709"/>
    <x v="1"/>
    <s v="OEB Template EK TB ND Combined.xlsx"/>
    <s v="tb26"/>
    <s v="10.1093/toxsci/kfx006"/>
    <x v="214"/>
    <m/>
    <s v="TiO2"/>
    <s v="TiO2 P25 nanoparticles"/>
    <m/>
    <m/>
    <m/>
    <m/>
    <x v="30"/>
    <m/>
    <m/>
    <m/>
    <m/>
    <m/>
    <m/>
    <m/>
    <m/>
    <m/>
    <m/>
    <m/>
    <m/>
    <m/>
    <m/>
    <m/>
    <m/>
    <m/>
    <m/>
    <m/>
    <m/>
    <m/>
    <m/>
    <s v="Not Inhalation - ITI"/>
    <x v="4"/>
    <m/>
    <m/>
    <m/>
  </r>
  <r>
    <n v="710"/>
    <x v="1"/>
    <s v="OEB Template EK TB ND Combined.xlsx"/>
    <s v="tb27"/>
    <s v="10.1186/s12989-017-0204-6"/>
    <x v="215"/>
    <s v="Y"/>
    <s v="CeO2"/>
    <s v="CeO2 NPs"/>
    <s v="Nano"/>
    <m/>
    <s v="90 days"/>
    <s v="Lung"/>
    <x v="45"/>
    <s v="Rat"/>
    <s v="Wistar"/>
    <s v="Female"/>
    <n v="3"/>
    <m/>
    <m/>
    <m/>
    <s v="mg/m3"/>
    <m/>
    <m/>
    <m/>
    <m/>
    <m/>
    <m/>
    <m/>
    <m/>
    <m/>
    <m/>
    <m/>
    <m/>
    <m/>
    <m/>
    <s v="Originally identified article was Schwotzer 2018 (DOI: 10.1186/s12951-018-0343-4), but that was the part of the study that only reported the gene expression data.  Fibrosis data from this study was presented in different paper (which is what is referenced here).  However, histopathology data was done in a time-course study at only one dose - recorded at what post exposure timeframe the dose went from non-significant to significant"/>
    <x v="4"/>
    <s v="28 days"/>
    <n v="3"/>
    <m/>
  </r>
  <r>
    <n v="711"/>
    <x v="1"/>
    <s v="OEB Template EK TB ND Combined.xlsx"/>
    <s v="tb27"/>
    <s v="10.1186/s12989-017-0204-6"/>
    <x v="215"/>
    <s v="Y"/>
    <s v="CeO2"/>
    <s v="CeO2 NPs"/>
    <s v="Nano"/>
    <m/>
    <s v="90 days"/>
    <s v="Lung"/>
    <x v="45"/>
    <s v="Rat"/>
    <s v="Wistar"/>
    <s v="Female"/>
    <m/>
    <n v="3"/>
    <m/>
    <m/>
    <s v="mg/m3"/>
    <m/>
    <m/>
    <m/>
    <m/>
    <m/>
    <m/>
    <m/>
    <m/>
    <m/>
    <m/>
    <m/>
    <m/>
    <m/>
    <m/>
    <s v="Originally identified article was Schwotzer 2018 (DOI: 10.1186/s12951-018-0343-4), but that was the part of the study that only reported the gene expression data.  Fibrosis data from this study was presented in different paper (which is what is referenced here).  However, histopathology data was done in a time-course study at only one dose - recorded at what post exposure timeframe the dose went from non-significant to significant"/>
    <x v="4"/>
    <s v="90 days"/>
    <n v="3"/>
    <m/>
  </r>
  <r>
    <n v="712"/>
    <x v="1"/>
    <s v="OEB Template EK TB ND Combined.xlsx"/>
    <s v="tb28"/>
    <s v="NA"/>
    <x v="216"/>
    <m/>
    <s v="TiO2"/>
    <s v="TiO2"/>
    <m/>
    <m/>
    <m/>
    <m/>
    <x v="30"/>
    <m/>
    <m/>
    <m/>
    <m/>
    <m/>
    <m/>
    <m/>
    <m/>
    <m/>
    <m/>
    <m/>
    <m/>
    <m/>
    <m/>
    <m/>
    <m/>
    <m/>
    <m/>
    <m/>
    <m/>
    <m/>
    <m/>
    <s v="Not Inhalation - ITI"/>
    <x v="4"/>
    <m/>
    <m/>
    <m/>
  </r>
  <r>
    <n v="713"/>
    <x v="1"/>
    <s v="OEB Template EK TB ND Combined.xlsx"/>
    <s v="tb29"/>
    <s v="10.1111/bcpt.13119"/>
    <x v="217"/>
    <m/>
    <s v="CNT"/>
    <s v="MWCNT"/>
    <m/>
    <m/>
    <m/>
    <m/>
    <x v="30"/>
    <m/>
    <m/>
    <m/>
    <m/>
    <m/>
    <m/>
    <m/>
    <m/>
    <m/>
    <m/>
    <m/>
    <m/>
    <m/>
    <m/>
    <m/>
    <m/>
    <m/>
    <m/>
    <m/>
    <m/>
    <m/>
    <m/>
    <s v="Not Inhalation - ITI"/>
    <x v="4"/>
    <m/>
    <m/>
    <m/>
  </r>
  <r>
    <n v="714"/>
    <x v="1"/>
    <s v="OEB Template EK TB ND Combined.xlsx"/>
    <s v="tb30"/>
    <s v="https://doi.org/10.1371/journal._x000a_pone.0205702"/>
    <x v="218"/>
    <m/>
    <s v="CNT"/>
    <s v="MWCNT"/>
    <m/>
    <m/>
    <m/>
    <m/>
    <x v="30"/>
    <m/>
    <m/>
    <m/>
    <m/>
    <m/>
    <m/>
    <m/>
    <m/>
    <m/>
    <m/>
    <m/>
    <m/>
    <m/>
    <m/>
    <m/>
    <m/>
    <m/>
    <m/>
    <m/>
    <m/>
    <m/>
    <m/>
    <s v="Duration too short - 1/week for 5 weeks"/>
    <x v="4"/>
    <m/>
    <m/>
    <m/>
  </r>
  <r>
    <n v="715"/>
    <x v="1"/>
    <s v="OEB Template EK TB ND Combined.xlsx"/>
    <s v="tb31"/>
    <s v="https://doi.org/10.1016/j.envpol.2019.06.092"/>
    <x v="219"/>
    <m/>
    <s v="Aluminum"/>
    <s v="nAl2O3"/>
    <m/>
    <m/>
    <m/>
    <m/>
    <x v="30"/>
    <m/>
    <m/>
    <m/>
    <m/>
    <m/>
    <m/>
    <m/>
    <m/>
    <m/>
    <m/>
    <m/>
    <m/>
    <m/>
    <m/>
    <m/>
    <m/>
    <m/>
    <m/>
    <m/>
    <m/>
    <m/>
    <m/>
    <s v="Not Inhalation - ITI"/>
    <x v="4"/>
    <m/>
    <m/>
    <m/>
  </r>
  <r>
    <n v="716"/>
    <x v="1"/>
    <s v="OEB Template EK TB ND Combined.xlsx"/>
    <s v="tb32"/>
    <s v="10.1002/jat.4079"/>
    <x v="220"/>
    <m/>
    <s v="CeO2"/>
    <s v="PEGylated nanoceria"/>
    <m/>
    <m/>
    <m/>
    <m/>
    <x v="30"/>
    <m/>
    <m/>
    <m/>
    <m/>
    <m/>
    <m/>
    <m/>
    <m/>
    <m/>
    <m/>
    <m/>
    <m/>
    <m/>
    <m/>
    <m/>
    <m/>
    <m/>
    <m/>
    <m/>
    <m/>
    <m/>
    <m/>
    <s v="Not Inhalation - ITI"/>
    <x v="4"/>
    <m/>
    <m/>
    <m/>
  </r>
  <r>
    <n v="717"/>
    <x v="1"/>
    <s v="OEB Template EK TB ND Combined.xlsx"/>
    <s v="tb33"/>
    <s v="10.1293/tox.2020-0064; J Toxicol Pathol 2021; 34: 57–71"/>
    <x v="221"/>
    <m/>
    <s v="CNT"/>
    <s v="MWCNT"/>
    <m/>
    <m/>
    <m/>
    <m/>
    <x v="30"/>
    <m/>
    <m/>
    <m/>
    <m/>
    <m/>
    <m/>
    <m/>
    <m/>
    <m/>
    <m/>
    <m/>
    <m/>
    <m/>
    <m/>
    <m/>
    <m/>
    <m/>
    <m/>
    <m/>
    <m/>
    <m/>
    <m/>
    <s v="Not Inhalation - ITI"/>
    <x v="4"/>
    <m/>
    <m/>
    <m/>
  </r>
  <r>
    <n v="718"/>
    <x v="0"/>
    <s v="OEB Studies to Check (from catOEL DB). [Adding fibrosis endpt]"/>
    <s v="edk fibrosis"/>
    <m/>
    <x v="8"/>
    <m/>
    <s v="Carbon black"/>
    <s v="CB_30mg_1dPE"/>
    <s v="Nano"/>
    <s v="90 days"/>
    <s v="90 days"/>
    <s v="Lung"/>
    <x v="33"/>
    <s v="Rat"/>
    <s v="Sprague-Dawley"/>
    <s v="M"/>
    <m/>
    <n v="30"/>
    <m/>
    <m/>
    <s v="mg/m3"/>
    <s v="N"/>
    <s v="N"/>
    <s v="Y"/>
    <s v="N"/>
    <s v="Divide LOAEL by 10;Units conversion needed;"/>
    <m/>
    <m/>
    <n v="3000"/>
    <m/>
    <m/>
    <s v="band C"/>
    <s v="C"/>
    <s v=""/>
    <m/>
    <m/>
    <x v="2"/>
    <m/>
    <s v="0, 30 mg/m3"/>
    <s v="Focal fibrosis (Figure 4). &quot;The degree of phagocytosed CB particles accumulation, inflammation, focal fibrosis, and other histopathologic changes in the lung of the rats in the recovery group was almost similar to the CB exposure group.&quot; (on p. 8 of 19) - So, the effects were persistent after the end of exposure. "/>
  </r>
  <r>
    <n v="719"/>
    <x v="0"/>
    <s v="Additional OEB Data"/>
    <s v="edk fibrosis"/>
    <m/>
    <x v="222"/>
    <s v="Y"/>
    <s v="Silica"/>
    <s v="Crystalline"/>
    <s v="Micro"/>
    <s v="13 weeks"/>
    <s v="13 weeks"/>
    <s v="Lung"/>
    <x v="46"/>
    <s v="Rat"/>
    <s v="Fischer 344"/>
    <s v="M"/>
    <m/>
    <n v="3"/>
    <m/>
    <m/>
    <s v="mg/m3"/>
    <s v="N"/>
    <s v="N"/>
    <s v="Y"/>
    <s v="N"/>
    <s v="Divide LOAEL by 10;Units conversion needed;"/>
    <m/>
    <m/>
    <n v="300"/>
    <m/>
    <m/>
    <s v="band D"/>
    <s v="D"/>
    <s v=""/>
    <s v="Y"/>
    <m/>
    <x v="2"/>
    <m/>
    <m/>
    <m/>
  </r>
  <r>
    <n v="720"/>
    <x v="0"/>
    <s v="Additional OEB Data"/>
    <s v="edk fibrosis"/>
    <m/>
    <x v="222"/>
    <s v="Y"/>
    <s v="Silica"/>
    <s v="Amorphous"/>
    <s v="Nano"/>
    <s v="13 weeks"/>
    <s v="13 weeks"/>
    <s v="Lung"/>
    <x v="46"/>
    <s v="Rat"/>
    <s v="Fischer 344"/>
    <s v="M"/>
    <m/>
    <n v="50.4"/>
    <m/>
    <m/>
    <s v="mg/m3"/>
    <s v="N"/>
    <s v="N"/>
    <s v="Y"/>
    <s v="N"/>
    <s v="Divide LOAEL by 10;Units conversion needed;"/>
    <m/>
    <m/>
    <n v="5040"/>
    <m/>
    <m/>
    <s v="band B"/>
    <s v="B"/>
    <s v=""/>
    <s v="Y"/>
    <m/>
    <x v="2"/>
    <m/>
    <m/>
    <s v=" "/>
  </r>
  <r>
    <n v="721"/>
    <x v="2"/>
    <s v="OEB Template EK TB ND Combined.xlsx"/>
    <s v="edk fibrosis"/>
    <s v="10.1093/toxsci/kfp247"/>
    <x v="223"/>
    <m/>
    <s v="CNT"/>
    <s v="MWCNT"/>
    <s v="Nano"/>
    <m/>
    <s v="13 weeks"/>
    <s v="Lung"/>
    <x v="47"/>
    <s v="Rat"/>
    <s v="Wistar"/>
    <s v="M"/>
    <n v="0.1"/>
    <n v="0.4"/>
    <m/>
    <m/>
    <s v="mg/m3"/>
    <s v="N"/>
    <s v="N"/>
    <s v="N"/>
    <s v="N"/>
    <s v="Units conversion needed;"/>
    <m/>
    <n v="100"/>
    <m/>
    <m/>
    <s v="band D"/>
    <m/>
    <s v="D"/>
    <m/>
    <m/>
    <m/>
    <x v="2"/>
    <s v="8 weeks"/>
    <s v="0, 0.1,0.4,1.5,6"/>
    <m/>
  </r>
  <r>
    <n v="722"/>
    <x v="1"/>
    <s v="OEB Template EK TB ND Combined.xlsx"/>
    <s v="edk fibrosis"/>
    <s v="10.1093/toxsci/kfp247"/>
    <x v="223"/>
    <m/>
    <s v="CNT"/>
    <s v="MWCNT"/>
    <s v="Nano"/>
    <m/>
    <s v="13 weeks"/>
    <s v="Lung"/>
    <x v="47"/>
    <s v="Rat"/>
    <s v="Wistar"/>
    <s v="M"/>
    <n v="0.1"/>
    <n v="0.4"/>
    <m/>
    <m/>
    <s v="mg/m3"/>
    <s v="N"/>
    <s v="N"/>
    <s v="N"/>
    <s v="N"/>
    <s v="Units conversion needed;"/>
    <m/>
    <n v="100"/>
    <m/>
    <m/>
    <s v="band D"/>
    <m/>
    <s v="D"/>
    <m/>
    <m/>
    <m/>
    <x v="2"/>
    <s v="13 weeks"/>
    <s v="0, 0.1,0.4,1.5,6"/>
    <m/>
  </r>
  <r>
    <n v="723"/>
    <x v="1"/>
    <s v="OEB Template EK TB ND Combined.xlsx"/>
    <s v="edk fibrosis"/>
    <s v="10.1093/toxsci/kfp247"/>
    <x v="223"/>
    <m/>
    <s v="CNT"/>
    <s v="MWCNT"/>
    <s v="Nano"/>
    <m/>
    <s v="13 weeks"/>
    <s v="Lung"/>
    <x v="47"/>
    <s v="Rat"/>
    <s v="Wistar"/>
    <s v="M"/>
    <n v="0.1"/>
    <n v="0.4"/>
    <m/>
    <m/>
    <s v="mg/m3"/>
    <s v="N"/>
    <s v="N"/>
    <s v="N"/>
    <s v="N"/>
    <s v="Units conversion needed;"/>
    <m/>
    <n v="100"/>
    <m/>
    <m/>
    <s v="band D"/>
    <m/>
    <s v="D"/>
    <m/>
    <m/>
    <m/>
    <x v="2"/>
    <s v="17 weeks"/>
    <s v="0, 0.1,0.4,1.5,6"/>
    <m/>
  </r>
  <r>
    <n v="724"/>
    <x v="1"/>
    <s v="OEB Template EK TB ND Combined.xlsx"/>
    <s v="edk fibrosis"/>
    <s v="10.1093/toxsci/kfp247"/>
    <x v="223"/>
    <m/>
    <s v="CNT"/>
    <s v="MWCNT"/>
    <s v="Nano"/>
    <m/>
    <s v="13 weeks"/>
    <s v="Lung"/>
    <x v="47"/>
    <s v="Rat"/>
    <s v="Wistar"/>
    <s v="M"/>
    <n v="0.1"/>
    <n v="0.4"/>
    <m/>
    <m/>
    <s v="mg/m3"/>
    <s v="N"/>
    <s v="N"/>
    <s v="N"/>
    <s v="N"/>
    <s v="Units conversion needed;"/>
    <m/>
    <n v="100"/>
    <m/>
    <m/>
    <s v="band D"/>
    <m/>
    <s v="D"/>
    <m/>
    <m/>
    <m/>
    <x v="2"/>
    <s v="26 weeks"/>
    <s v="0, 0.1,0.4,1.5,6"/>
    <m/>
  </r>
  <r>
    <n v="725"/>
    <x v="1"/>
    <s v="OEB Template EK TB ND Combined.xlsx"/>
    <s v="edk fibrosis"/>
    <s v="10.1093/toxsci/kfp247"/>
    <x v="223"/>
    <m/>
    <s v="CNT"/>
    <s v="MWCNT"/>
    <s v="Nano"/>
    <m/>
    <s v="13 weeks"/>
    <s v="Lung"/>
    <x v="47"/>
    <s v="Rat"/>
    <s v="Wistar"/>
    <s v="M"/>
    <n v="0.1"/>
    <n v="0.4"/>
    <m/>
    <m/>
    <s v="mg/m3"/>
    <s v="N"/>
    <s v="N"/>
    <s v="N"/>
    <s v="N"/>
    <s v="Units conversion needed;"/>
    <m/>
    <n v="100"/>
    <m/>
    <m/>
    <s v="band D"/>
    <m/>
    <s v="D"/>
    <m/>
    <m/>
    <m/>
    <x v="2"/>
    <s v="39 weeks"/>
    <s v="0, 0.1,0.4,1.5,6"/>
    <m/>
  </r>
  <r>
    <n v="726"/>
    <x v="1"/>
    <s v="MeOx, Alumunium"/>
    <s v="edk fibrosis"/>
    <s v="doi:10.1093/toxsci/kfp046"/>
    <x v="224"/>
    <m/>
    <s v="Aluminum"/>
    <s v="Aluminum Oxyhydroxides AlOOH-10 nm"/>
    <s v="Nano"/>
    <s v="4 wk (6 hr/d, 5 days/wk)"/>
    <s v="4 weeks"/>
    <s v="Lung"/>
    <x v="48"/>
    <s v="Rat"/>
    <s v="Wistar"/>
    <s v="M"/>
    <n v="3"/>
    <n v="28"/>
    <m/>
    <m/>
    <s v="mg/m3"/>
    <s v="N"/>
    <s v="Y"/>
    <s v="N"/>
    <s v="N"/>
    <s v="Divide NOAEL or BMDL by 3;Units conversion needed;"/>
    <m/>
    <n v="1000"/>
    <m/>
    <m/>
    <s v="band C"/>
    <m/>
    <s v="C"/>
    <m/>
    <m/>
    <m/>
    <x v="2"/>
    <s v="0 d"/>
    <s v="0, 0.4, 3, 28"/>
    <s v="&quot;Histopathology findings attributable to AlOOH poorly soluble particles were only found in rats exposed at 28 mg/m3....In the bronchioloalveolar region a slight hypercellularity (increased epithelial cells, inflammatory cells, focal septal thickening; all changes were graded very slight to minimal) occurred. In Sirius red stained sections, focal septal collagen depositions existed....Differences between AlOOH-40 nm/MMAD-0.6 um and AlOOH-10 nm/MMAD-1.7 um were not found.&quot; (p. 158)"/>
  </r>
  <r>
    <n v="727"/>
    <x v="1"/>
    <s v="MeOx, Alumunium"/>
    <s v="edk fibrosis"/>
    <s v="doi:10.1093/toxsci/kfp046"/>
    <x v="224"/>
    <m/>
    <s v="Aluminum"/>
    <s v="Aluminum Oxyhydroxides AlOOH-40 nm"/>
    <s v="Nano"/>
    <s v="4 wk (6 hr/d, 5 days/wk)"/>
    <s v="4 weeks"/>
    <s v="Lung"/>
    <x v="48"/>
    <s v="Rat"/>
    <s v="Wistar"/>
    <s v="M"/>
    <n v="3"/>
    <n v="28"/>
    <m/>
    <m/>
    <s v="mg/m3"/>
    <s v="N"/>
    <s v="Y"/>
    <s v="N"/>
    <s v="N"/>
    <s v="Divide NOAEL or BMDL by 3;Units conversion needed;"/>
    <m/>
    <n v="1000"/>
    <m/>
    <m/>
    <s v="band C"/>
    <m/>
    <s v="C"/>
    <m/>
    <m/>
    <m/>
    <x v="2"/>
    <s v="0 d"/>
    <m/>
    <m/>
  </r>
  <r>
    <n v="728"/>
    <x v="0"/>
    <s v="Found in PubMed and added to MeOx, FeOx folder"/>
    <s v="edk fibrosis"/>
    <s v="DOI: 10.3109/08958378.2011.606431"/>
    <x v="225"/>
    <s v="Y"/>
    <s v="Iron"/>
    <s v="Fe3O4 (Magnetite, Ferroxide® black 88P)"/>
    <s v="Micro"/>
    <s v="4 wk (6 hr/d, 5 days/wk)"/>
    <s v="4 weeks"/>
    <s v="Lung "/>
    <x v="41"/>
    <s v="Rat"/>
    <s v="Wistar"/>
    <s v="M"/>
    <m/>
    <n v="33"/>
    <m/>
    <m/>
    <s v="mg/m3"/>
    <s v="N"/>
    <s v="Y"/>
    <s v="Y"/>
    <s v="N"/>
    <s v="Divide NOAEL or BMDL by 3;Divide LOAEL by 10;Units conversion needed;"/>
    <m/>
    <m/>
    <n v="1099.9999999999998"/>
    <m/>
    <m/>
    <s v="band C"/>
    <s v="C"/>
    <m/>
    <m/>
    <m/>
    <x v="0"/>
    <s v="0 d"/>
    <s v="33, 99 mg/m3"/>
    <m/>
  </r>
  <r>
    <n v="729"/>
    <x v="0"/>
    <s v="Found in PubMed and added to MeOx, FeOx folder"/>
    <s v="edk fibrosis"/>
    <s v="DOI: 10.3109/08958378.2011.606431"/>
    <x v="225"/>
    <s v="Y"/>
    <s v="Iron"/>
    <s v="Iron carbonate (Siderite, FeCO3) "/>
    <s v="Micro"/>
    <s v="4 wk (6 hr/d, 5 days/wk)"/>
    <s v="4 weeks"/>
    <s v="Lung "/>
    <x v="41"/>
    <s v="Rat"/>
    <s v="Wistar"/>
    <s v="M"/>
    <m/>
    <n v="32"/>
    <m/>
    <m/>
    <s v="mg/m3"/>
    <s v="N"/>
    <s v="Y"/>
    <s v="Y"/>
    <s v="N"/>
    <s v="Divide NOAEL or BMDL by 3;Divide LOAEL by 10;Units conversion needed;"/>
    <m/>
    <m/>
    <n v="1066.6666666666667"/>
    <m/>
    <m/>
    <s v="band C"/>
    <s v="C"/>
    <m/>
    <m/>
    <m/>
    <x v="0"/>
    <s v="0 d"/>
    <s v="32, 100 mg/m3"/>
    <m/>
  </r>
  <r>
    <n v="730"/>
    <x v="0"/>
    <s v="Found in PubMed and added to MeOx, FeOx folder"/>
    <s v="edk fibrosis"/>
    <s v="DOI 10.1002/jat.1668"/>
    <x v="226"/>
    <m/>
    <s v="Iron"/>
    <s v="Fe3O4 (Magnetite, Ferroxide® black 88P)"/>
    <s v="Micro"/>
    <s v="13 wk (6 hr/d, 5 days/wk)"/>
    <s v="13 weeks"/>
    <s v="Lung"/>
    <x v="49"/>
    <s v="Rat"/>
    <s v="Wistar HsdCpb:WU (SPF)"/>
    <s v="M"/>
    <n v="16.600000000000001"/>
    <n v="52.1"/>
    <m/>
    <m/>
    <s v="mg/m3"/>
    <s v="N"/>
    <s v="N"/>
    <s v="N"/>
    <s v="N"/>
    <s v="Units conversion needed;"/>
    <m/>
    <n v="16600"/>
    <m/>
    <m/>
    <s v="band B"/>
    <m/>
    <s v="B"/>
    <m/>
    <m/>
    <m/>
    <x v="2"/>
    <s v="0 d"/>
    <s v="0, 4.7, 16.6, 52.1 mg/m3 (actual concentrations)"/>
    <m/>
  </r>
  <r>
    <n v="731"/>
    <x v="0"/>
    <s v="Found in PubMed and added to MeOx, FeOx folder"/>
    <s v="edk fibrosis"/>
    <s v="DOI 10.1002/jat.1668"/>
    <x v="226"/>
    <m/>
    <s v="Iron"/>
    <s v="Fe3O4 (Magnetite, Ferroxide® black 88P)"/>
    <s v="Micro"/>
    <s v="13 wk (6 hr/d, 5 days/wk)"/>
    <s v="13 weeks"/>
    <s v="Lung"/>
    <x v="49"/>
    <s v="Rat"/>
    <s v="Wistar HsdCpb:WU (SPF)"/>
    <s v="F"/>
    <n v="16.600000000000001"/>
    <n v="52.1"/>
    <m/>
    <m/>
    <s v="mg/m3"/>
    <s v="N"/>
    <s v="N"/>
    <s v="N"/>
    <s v="N"/>
    <s v="Units conversion needed;"/>
    <m/>
    <n v="16600"/>
    <m/>
    <m/>
    <s v="band B"/>
    <m/>
    <s v="B"/>
    <m/>
    <m/>
    <m/>
    <x v="2"/>
    <s v="0 d"/>
    <s v="0, 4.7, 16.6, 52.1 mg/m3 (actual concentrations)"/>
    <m/>
  </r>
  <r>
    <n v="732"/>
    <x v="0"/>
    <s v="Found in PubMed and added to MeOx, FeOx folder"/>
    <s v="edk fibrosis"/>
    <s v="DOI 10.1002/jat.1668"/>
    <x v="226"/>
    <m/>
    <s v="Iron"/>
    <s v="Fe3O4 (Magnetite, Ferroxide® black 88P)"/>
    <s v="Micro"/>
    <s v="13 wk (6 hr/d, 5 days/wk)"/>
    <s v="13 weeks"/>
    <s v="Lung"/>
    <x v="41"/>
    <s v="Rat"/>
    <s v="Wistar HsdCpb:WU (SPF)"/>
    <s v="M"/>
    <s v="n"/>
    <n v="4.7"/>
    <m/>
    <m/>
    <s v="mg/m3"/>
    <s v="N"/>
    <s v="N"/>
    <s v="Y"/>
    <s v="N"/>
    <s v="Divide LOAEL by 10;Units conversion needed;"/>
    <m/>
    <m/>
    <n v="470.00000000000006"/>
    <m/>
    <m/>
    <s v="band C"/>
    <s v="C"/>
    <m/>
    <m/>
    <s v="[Also, Fig 4 shows PMNs at 4 wk expos a but 6 month Post-exposure - Not relevant endpoint after 6 month recovery]."/>
    <x v="0"/>
    <s v="0 d"/>
    <s v="0, 4.7, 16.6, 52.1 mg/m3 (actual concentrations)"/>
    <m/>
  </r>
  <r>
    <n v="733"/>
    <x v="0"/>
    <s v="Found in PubMed and added to MeOx, FeOx folder"/>
    <s v="edk fibrosis"/>
    <s v="DOI 10.1002/jat.1668"/>
    <x v="226"/>
    <m/>
    <s v="Iron"/>
    <s v="Fe3O4 (Magnetite, Ferroxide® black 88P)"/>
    <s v="Micro"/>
    <s v="13 wk (6 hr/d, 5 days/wk)"/>
    <s v="13 weeks"/>
    <s v="Lung"/>
    <x v="41"/>
    <s v="Rat"/>
    <s v="Wistar HsdCpb:WU (SPF)"/>
    <s v="F"/>
    <s v="n"/>
    <n v="4.7"/>
    <m/>
    <m/>
    <s v="mg/m3"/>
    <s v="N"/>
    <s v="N"/>
    <s v="Y"/>
    <s v="N"/>
    <s v="Divide LOAEL by 10;Units conversion needed;"/>
    <m/>
    <m/>
    <n v="470.00000000000006"/>
    <m/>
    <m/>
    <s v="band C"/>
    <s v="C"/>
    <m/>
    <m/>
    <s v="[Also, Fig 4 shows PMNs at 4 wk expos a but 6 month Post-exposure - Not relevant endpoint after 6 month recovery]."/>
    <x v="0"/>
    <s v="0 d"/>
    <s v="0, 4.7, 16.6, 52.1 mg/m3 (actual concentrations)"/>
    <m/>
  </r>
  <r>
    <n v="734"/>
    <x v="0"/>
    <s v="Graphene manuscript"/>
    <s v="edk fibrosis"/>
    <s v="DOI: 10.3109/17435390.2015.1133865"/>
    <x v="227"/>
    <m/>
    <s v="Graphene"/>
    <s v="GPX-205, 10538-96A, Cabot Corp, Boston MA"/>
    <s v="Nano"/>
    <s v="28 days (6 h/day, 5 days/week)"/>
    <s v="28 days"/>
    <s v="Lung"/>
    <x v="9"/>
    <s v="Rat"/>
    <s v="Sprague-Dawley "/>
    <s v="M"/>
    <n v="1.88"/>
    <m/>
    <m/>
    <m/>
    <s v="mg/m3"/>
    <s v="N"/>
    <s v="Y"/>
    <s v="N"/>
    <s v="N"/>
    <s v="Divide NOAEL or BMDL by 3;Units conversion needed;"/>
    <m/>
    <n v="626.66666666666663"/>
    <m/>
    <m/>
    <s v="band C"/>
    <m/>
    <s v="C"/>
    <m/>
    <m/>
    <m/>
    <x v="0"/>
    <s v="1d"/>
    <s v="0.05 (control), 0.12, 0.47, 1.88 mg/m3 (actual concs)"/>
    <m/>
  </r>
  <r>
    <n v="735"/>
    <x v="0"/>
    <m/>
    <s v="edk fibrosis"/>
    <s v="doi: 10.1539/joh.l10128"/>
    <x v="228"/>
    <m/>
    <s v="Indium"/>
    <s v="Indium-tin Oxide"/>
    <s v="Micro"/>
    <s v="13 wk, 6 hr/d, 5 d/wk "/>
    <s v="13 weeks"/>
    <s v="Lung"/>
    <x v="50"/>
    <s v="Rat"/>
    <s v="F344"/>
    <s v="M"/>
    <n v="0.1"/>
    <n v="1"/>
    <m/>
    <m/>
    <s v="mg/m3"/>
    <s v="N"/>
    <s v="N"/>
    <s v="N"/>
    <s v="N"/>
    <s v="Units conversion needed;"/>
    <m/>
    <n v="100"/>
    <m/>
    <m/>
    <s v="band D"/>
    <m/>
    <s v="D"/>
    <m/>
    <m/>
    <m/>
    <x v="0"/>
    <s v="0d"/>
    <s v="0.10, 1.01 mg/m3"/>
    <s v="0.1 mg/m3: 2/10 not sig; 1 mg/m3: 10/10 sig. At 13 wk PE, 4/10 males had the same inflammation endpoint at 0.1 mg/m3, but not stat. sig. Not including data since not specifically including inflammation data at PE timepoints. "/>
  </r>
  <r>
    <n v="736"/>
    <x v="1"/>
    <m/>
    <s v="edk fibrosis"/>
    <s v="doi: 10.1539/joh.l10128"/>
    <x v="229"/>
    <m/>
    <s v="Indium"/>
    <s v="Indium-tin Oxide"/>
    <s v="Micro"/>
    <s v="13 wk, 6 hr/d, 5 d/wk "/>
    <s v="13 weeks"/>
    <s v="Lung"/>
    <x v="50"/>
    <s v="Rat"/>
    <s v="F344"/>
    <s v="M"/>
    <s v="0.1*"/>
    <m/>
    <m/>
    <m/>
    <s v="mg/m3"/>
    <s v="N"/>
    <s v="N"/>
    <s v="N"/>
    <s v="N"/>
    <s v="Units conversion needed;"/>
    <m/>
    <n v="100"/>
    <m/>
    <m/>
    <s v="band D"/>
    <m/>
    <s v="D"/>
    <m/>
    <m/>
    <s v="Same endpoint, inflammation. Omit this PE for inflam, consistent w other short PE for inflammation endpoint. "/>
    <x v="0"/>
    <s v="13 wk"/>
    <s v="0.1 mg/m3"/>
    <s v="*4/10 males had this inflam endpoint at 13 wk PE, not stat sig. Only 1 PE dose. "/>
  </r>
  <r>
    <n v="737"/>
    <x v="0"/>
    <m/>
    <s v="edk fibrosis"/>
    <s v="doi: 10.1539/joh.l10128"/>
    <x v="230"/>
    <m/>
    <s v="Indium"/>
    <s v="Indium Oxide"/>
    <s v="Micro"/>
    <s v="13 wk, 6 hr/d, 5 d/wk "/>
    <s v="13 weeks"/>
    <s v="Lung"/>
    <x v="50"/>
    <s v="Rat"/>
    <s v="F344"/>
    <s v="M"/>
    <n v="0.1"/>
    <n v="1"/>
    <m/>
    <m/>
    <s v="mg/m3"/>
    <s v="N"/>
    <s v="N"/>
    <s v="N"/>
    <s v="N"/>
    <s v="Units conversion needed;"/>
    <m/>
    <n v="100"/>
    <m/>
    <m/>
    <s v="band D"/>
    <m/>
    <s v="D"/>
    <m/>
    <m/>
    <m/>
    <x v="0"/>
    <s v="0d"/>
    <s v="0.10, 1.01 mg/m3"/>
    <s v="0.1 mg/m3: 0/10; 1 mg/m3: 5/10 sig."/>
  </r>
  <r>
    <n v="738"/>
    <x v="0"/>
    <m/>
    <s v="edk fibrosis"/>
    <s v="doi: 10.1539/joh.l10128"/>
    <x v="231"/>
    <m/>
    <s v="Indium"/>
    <s v="Indium-tin Oxide"/>
    <s v="Micro"/>
    <s v="13 wk, 6 hr/d, 5 d/wk "/>
    <s v="13 weeks"/>
    <s v="Lung"/>
    <x v="50"/>
    <s v="Rat"/>
    <s v="F344"/>
    <s v="M"/>
    <m/>
    <n v="0.1"/>
    <m/>
    <m/>
    <s v="mg/m3"/>
    <s v="N"/>
    <s v="N"/>
    <s v="Y"/>
    <s v="N"/>
    <s v="Divide LOAEL by 10;Units conversion needed;"/>
    <m/>
    <m/>
    <n v="10"/>
    <m/>
    <m/>
    <s v="band E"/>
    <s v="E"/>
    <m/>
    <m/>
    <s v="13 wk PE only for ITO and one dose. IO did not have 13 wk PE. "/>
    <x v="2"/>
    <s v="13 wk"/>
    <s v="0.10 mg/m3"/>
    <s v="10/10 sig"/>
  </r>
  <r>
    <n v="739"/>
    <x v="0"/>
    <m/>
    <s v="edk fibrosis"/>
    <s v="doi: 10.1539/joh.l10128"/>
    <x v="232"/>
    <m/>
    <s v="Indium"/>
    <s v="Indium-tin Oxide"/>
    <s v="Micro"/>
    <s v="13 wk, 6 hr/d, 5 d/wk "/>
    <s v="13 weeks"/>
    <s v="Lung"/>
    <x v="50"/>
    <s v="Rat"/>
    <s v="F344"/>
    <s v="F"/>
    <n v="0.1"/>
    <n v="1"/>
    <m/>
    <m/>
    <s v="mg/m3"/>
    <s v="N"/>
    <s v="N"/>
    <s v="N"/>
    <s v="N"/>
    <s v="Units conversion needed;"/>
    <m/>
    <n v="100"/>
    <m/>
    <m/>
    <s v="band D"/>
    <m/>
    <s v="D"/>
    <m/>
    <m/>
    <m/>
    <x v="0"/>
    <s v="0d"/>
    <s v="0.10, 1.01 mg/m3"/>
    <s v="0.1 mg/m3: 2/10 not sig; 1 mg/m3: 10/10 sig."/>
  </r>
  <r>
    <n v="740"/>
    <x v="1"/>
    <m/>
    <s v="edk fibrosis"/>
    <s v="doi: 10.1539/joh.l10128"/>
    <x v="233"/>
    <m/>
    <s v="Indium"/>
    <s v="Indium-tin Oxide"/>
    <s v="Micro"/>
    <s v="13 wk, 6 hr/d, 5 d/wk "/>
    <s v="13 weeks"/>
    <s v="Lung"/>
    <x v="50"/>
    <s v="Rat"/>
    <s v="F344"/>
    <s v="F"/>
    <m/>
    <s v="0.1*"/>
    <m/>
    <m/>
    <s v="mg/m3"/>
    <s v="N"/>
    <s v="N"/>
    <s v="Y"/>
    <s v="N"/>
    <s v="Divide LOAEL by 10;Units conversion needed;"/>
    <m/>
    <m/>
    <n v="10"/>
    <m/>
    <m/>
    <s v="band E"/>
    <s v="E"/>
    <m/>
    <m/>
    <s v="Same endpoint, inflammation. Discuss SOP for including PE for inflammation if progress, to best capture adverse response."/>
    <x v="0"/>
    <s v="13 wk"/>
    <s v="0.1 mg/m3"/>
    <s v="*10/10 females had this inflam endpoint at 13 wk, one dose. In this case, the inflammation increased during PE."/>
  </r>
  <r>
    <n v="741"/>
    <x v="0"/>
    <m/>
    <s v="edk fibrosis"/>
    <s v="doi: 10.1539/joh.l10128"/>
    <x v="234"/>
    <m/>
    <s v="Indium"/>
    <s v="Indium Oxide"/>
    <s v="Micro"/>
    <s v="13 wk, 6 hr/d, 5 d/wk "/>
    <s v="13 weeks"/>
    <s v="Lung"/>
    <x v="50"/>
    <s v="Rat"/>
    <s v="F344"/>
    <s v="F"/>
    <n v="0.1"/>
    <n v="1"/>
    <m/>
    <m/>
    <s v="mg/m3"/>
    <s v="N"/>
    <s v="N"/>
    <s v="N"/>
    <s v="N"/>
    <s v="Units conversion needed;"/>
    <m/>
    <n v="100"/>
    <m/>
    <m/>
    <s v="band D"/>
    <m/>
    <s v="D"/>
    <m/>
    <m/>
    <m/>
    <x v="0"/>
    <s v="0d"/>
    <s v="0.10, 1.01 mg/m3"/>
    <s v="0.1 mg/m3: 0/10; 1 mg/m3: 7/10 sig."/>
  </r>
  <r>
    <n v="742"/>
    <x v="0"/>
    <m/>
    <s v="edk fibrosis"/>
    <s v="doi: 10.1539/joh.l10128"/>
    <x v="235"/>
    <m/>
    <s v="Indium"/>
    <s v="Indium-tin Oxide"/>
    <s v="Micro"/>
    <s v="13 wk, 6 hr/d, 5 d/wk "/>
    <s v="13 weeks"/>
    <s v="Lung"/>
    <x v="50"/>
    <s v="Rat"/>
    <s v="F344"/>
    <s v="F"/>
    <m/>
    <n v="0.1"/>
    <m/>
    <m/>
    <s v="mg/m3"/>
    <s v="N"/>
    <s v="N"/>
    <s v="Y"/>
    <s v="N"/>
    <s v="Divide LOAEL by 10;Units conversion needed;"/>
    <m/>
    <m/>
    <n v="10"/>
    <m/>
    <m/>
    <s v="band E"/>
    <s v="E"/>
    <m/>
    <m/>
    <s v="13 wk PE only for ITO and one dose. IO did not have 13 wk PE. "/>
    <x v="2"/>
    <s v="13 wk"/>
    <s v="0.10 mg/m3"/>
    <s v="10/10 sig"/>
  </r>
  <r>
    <n v="743"/>
    <x v="0"/>
    <m/>
    <s v="edk fibrosis"/>
    <s v="doi: 10.1539/joh.10-0053-br"/>
    <x v="236"/>
    <m/>
    <s v="Indium"/>
    <s v="Indium-tin Oxide"/>
    <s v="Micro"/>
    <s v="13 wk, 6 hr/d, 5 d/wk "/>
    <s v="13 weeks"/>
    <s v="Lung"/>
    <x v="50"/>
    <s v="Mouse"/>
    <s v="B6C3F1"/>
    <s v="M"/>
    <n v="0.1"/>
    <n v="1"/>
    <m/>
    <m/>
    <s v="mg/m3"/>
    <s v="N"/>
    <s v="N"/>
    <s v="N"/>
    <s v="N"/>
    <s v="Units conversion needed;"/>
    <m/>
    <n v="100"/>
    <m/>
    <m/>
    <s v="band D"/>
    <m/>
    <s v="D"/>
    <m/>
    <m/>
    <m/>
    <x v="0"/>
    <s v="0d"/>
    <s v="0.1, 1 mg/m3"/>
    <s v="0.1 mg/m3: 0/10; 1 mg/m3: 10/10 sig."/>
  </r>
  <r>
    <n v="744"/>
    <x v="0"/>
    <m/>
    <s v="edk fibrosis"/>
    <s v="doi: 10.1539/joh.10-0053-br"/>
    <x v="237"/>
    <m/>
    <s v="Indium"/>
    <s v="Indium Oxide"/>
    <s v="Micro"/>
    <s v="13 wk, 6 hr/d, 5 d/wk "/>
    <s v="13 weeks"/>
    <s v="Lung"/>
    <x v="50"/>
    <s v="Mouse"/>
    <s v="B6C3F1"/>
    <s v="M"/>
    <n v="0.1"/>
    <n v="1"/>
    <m/>
    <m/>
    <s v="mg/m3"/>
    <s v="N"/>
    <s v="N"/>
    <s v="N"/>
    <s v="N"/>
    <s v="Units conversion needed;"/>
    <m/>
    <n v="100"/>
    <m/>
    <m/>
    <s v="band D"/>
    <m/>
    <s v="D"/>
    <m/>
    <m/>
    <m/>
    <x v="0"/>
    <s v="0d"/>
    <s v="0.1, 1 mg/m3"/>
    <s v="0.1 mg/m3: 0/10; 1 mg/m3: 5/10 sig."/>
  </r>
  <r>
    <n v="745"/>
    <x v="0"/>
    <m/>
    <s v="edk fibrosis"/>
    <s v="doi: 10.1539/joh.10-0053-br"/>
    <x v="238"/>
    <m/>
    <s v="Indium"/>
    <s v="Indium-tin Oxide"/>
    <s v="Micro"/>
    <s v="13 wk, 6 hr/d, 5 d/wk "/>
    <s v="13 weeks"/>
    <s v="Lung"/>
    <x v="50"/>
    <s v="Mouse"/>
    <s v="B6C3F1"/>
    <s v="F"/>
    <n v="0.1"/>
    <n v="1"/>
    <m/>
    <m/>
    <s v="mg/m3"/>
    <s v="N"/>
    <s v="N"/>
    <s v="N"/>
    <s v="N"/>
    <s v="Units conversion needed;"/>
    <m/>
    <n v="100"/>
    <m/>
    <m/>
    <s v="band D"/>
    <m/>
    <s v="D"/>
    <m/>
    <m/>
    <m/>
    <x v="0"/>
    <s v="0d"/>
    <s v="0.1, 1 mg/m3"/>
    <s v="0.1 mg/m3: 0/10; 1 mg/m3: 9/10 sig."/>
  </r>
  <r>
    <n v="746"/>
    <x v="0"/>
    <m/>
    <s v="edk fibrosis"/>
    <s v="doi: 10.1539/joh.10-0053-br"/>
    <x v="239"/>
    <m/>
    <s v="Indium"/>
    <s v="Indium Oxide"/>
    <s v="Micro"/>
    <s v="13 wk, 6 hr/d, 5 d/wk "/>
    <s v="13 weeks"/>
    <s v="Lung"/>
    <x v="50"/>
    <s v="Mouse"/>
    <s v="B6C3F1"/>
    <s v="F"/>
    <n v="0.1"/>
    <n v="1"/>
    <m/>
    <m/>
    <s v="mg/m3"/>
    <s v="N"/>
    <s v="N"/>
    <s v="N"/>
    <s v="N"/>
    <s v="Units conversion needed;"/>
    <m/>
    <n v="100"/>
    <m/>
    <m/>
    <s v="band D"/>
    <m/>
    <s v="D"/>
    <m/>
    <m/>
    <m/>
    <x v="0"/>
    <s v="0d"/>
    <s v="0.1, 1 mg/m3"/>
    <s v="0.1 mg/m3: 0/10; 1 mg/m3: 6/10 sig."/>
  </r>
  <r>
    <n v="747"/>
    <x v="0"/>
    <m/>
    <s v="edk fibrosis"/>
    <s v="doi: 10.1006/taap.1996.0045"/>
    <x v="240"/>
    <s v="Y"/>
    <s v="Carbon black"/>
    <s v="Monarch 880, Cabot, Cambridge, MA"/>
    <s v="Nano"/>
    <s v="6.5 wk, 6 hr/d, 5 d/wk "/>
    <s v="6.5 weeks"/>
    <s v="Lung"/>
    <x v="51"/>
    <s v="Rat"/>
    <s v="Fischer 344"/>
    <s v="M"/>
    <n v="1.1000000000000001"/>
    <n v="7.1"/>
    <m/>
    <m/>
    <s v="mg/m3"/>
    <s v="N"/>
    <s v="Y"/>
    <s v="N"/>
    <s v="N"/>
    <s v="Divide NOAEL or BMDL by 3;Units conversion needed;"/>
    <m/>
    <n v="366.66666666666669"/>
    <m/>
    <m/>
    <s v="band C"/>
    <m/>
    <s v="C"/>
    <m/>
    <m/>
    <m/>
    <x v="0"/>
    <s v="Od"/>
    <s v="1.1, 7.1, 52.8 mg/m3"/>
    <m/>
  </r>
  <r>
    <n v="748"/>
    <x v="0"/>
    <m/>
    <s v="edk fibrosis"/>
    <s v="doi: 10.1006/taap.1996.0045"/>
    <x v="240"/>
    <s v="Y"/>
    <s v="Carbon black"/>
    <s v="Monarch 880, Cabot, Cambridge, MA"/>
    <s v="Nano"/>
    <s v="13 wk, 6 hr/d, 5 d/wk "/>
    <s v="13 weeks"/>
    <s v="Lung"/>
    <x v="51"/>
    <s v="Rat"/>
    <s v="Fischer 344"/>
    <s v="M"/>
    <n v="1.1000000000000001"/>
    <n v="7.1"/>
    <m/>
    <m/>
    <s v="mg/m3"/>
    <s v="N"/>
    <s v="N"/>
    <s v="N"/>
    <s v="N"/>
    <s v="Units conversion needed;"/>
    <m/>
    <n v="1100"/>
    <m/>
    <m/>
    <s v="band C"/>
    <m/>
    <s v="C"/>
    <m/>
    <m/>
    <m/>
    <x v="0"/>
    <s v="Od"/>
    <s v="1.1, 7.1, 52.8 mg/m3"/>
    <m/>
  </r>
  <r>
    <n v="749"/>
    <x v="0"/>
    <m/>
    <s v="edk fibrosis"/>
    <s v="doi: 10.1006/taap.1996.0045"/>
    <x v="240"/>
    <s v="Y"/>
    <s v="Carbon black"/>
    <s v="Monarch 880, Cabot, Cambridge, MA"/>
    <s v="Nano"/>
    <s v="13 wk, 6 hr/d, 5 d/wk "/>
    <s v="13 weeks"/>
    <s v="Lung"/>
    <x v="52"/>
    <s v="Rat"/>
    <s v="Fischer 344"/>
    <s v="M"/>
    <n v="1.1000000000000001"/>
    <n v="7.1"/>
    <m/>
    <m/>
    <s v="mg/m3"/>
    <s v="N"/>
    <s v="N"/>
    <s v="N"/>
    <s v="N"/>
    <s v="Units conversion needed;"/>
    <m/>
    <n v="1100"/>
    <m/>
    <m/>
    <s v="band C"/>
    <m/>
    <s v="C"/>
    <m/>
    <m/>
    <m/>
    <x v="2"/>
    <s v="Od"/>
    <s v="1.1, 7.1, 52.8 mg/m3"/>
    <s v="Trichrome-stained sections; &quot;fibrosis was greatest at the latest time point examined [8 mo PE] and was most pronounced in animals exposed to 52.8 mg/m3 of carbon black.&quot;"/>
  </r>
  <r>
    <n v="750"/>
    <x v="0"/>
    <m/>
    <s v="edk fibrosis"/>
    <s v="doi: 10.1016/0891-5849(94)90032-9"/>
    <x v="241"/>
    <s v="Y"/>
    <s v="Silica"/>
    <s v="crystalline Cristobalite (from C &amp; E Mineral Corp, King of Prussia, PA)"/>
    <s v="Micro"/>
    <s v="4, 8, or 12 wk (6 hr/d, 5 d/wk)"/>
    <s v="12 weeks"/>
    <s v="Lung"/>
    <x v="53"/>
    <s v="Rat"/>
    <s v="Fischer 344"/>
    <s v="M"/>
    <m/>
    <n v="1.3"/>
    <m/>
    <m/>
    <s v="mg/m3"/>
    <s v="N"/>
    <s v="N*"/>
    <s v="Y"/>
    <s v="N"/>
    <s v="Divide LOAEL by 10;Units conversion needed;"/>
    <m/>
    <m/>
    <n v="130"/>
    <m/>
    <m/>
    <s v="band D"/>
    <s v="D"/>
    <m/>
    <m/>
    <m/>
    <x v="2"/>
    <s v="29 weeks"/>
    <s v="1.3 mg/m3 (single dose LOAEL)"/>
    <s v="&quot;focal interstitial fibrosis&quot; "/>
  </r>
  <r>
    <n v="751"/>
    <x v="0"/>
    <m/>
    <s v="edk fibrosis"/>
    <s v="doi: 10.1016/0891-5849(94)90032-9"/>
    <x v="241"/>
    <s v="Y"/>
    <s v="Titanium dioxide"/>
    <s v="TiO2-D: Titanium dioxide-Degussa, anatase form"/>
    <s v="Nano"/>
    <s v="4, 8, or 12 wk (6 hr/d, 5 d/wk)"/>
    <s v="12 weeks"/>
    <s v="Lung"/>
    <x v="53"/>
    <s v="Rat"/>
    <s v="Fischer 344"/>
    <s v="M"/>
    <m/>
    <n v="23.5"/>
    <m/>
    <m/>
    <s v="mg/m3"/>
    <s v="N"/>
    <s v="N*"/>
    <s v="Y"/>
    <s v="N"/>
    <s v="Divide LOAEL by 10;Units conversion needed;"/>
    <m/>
    <m/>
    <n v="2350"/>
    <m/>
    <m/>
    <s v="band C"/>
    <s v="C"/>
    <m/>
    <m/>
    <m/>
    <x v="2"/>
    <s v="29 weeks"/>
    <s v="23.5 mg/m3 (single dose LOAEL)"/>
    <s v="&quot;Less inflammation and fibrosis&quot;"/>
  </r>
  <r>
    <n v="752"/>
    <x v="0"/>
    <m/>
    <s v="edk fibrosis"/>
    <s v="doi: 10.1016/0891-5849(94)90032-9"/>
    <x v="241"/>
    <s v="Y"/>
    <s v="Titanium dioxide"/>
    <s v="TiO2-F: Titanium dioxide-Fisher, anatase form"/>
    <s v="Micro"/>
    <s v="4, 8, or 12 wk (6 hr/d, 5 d/wk)"/>
    <s v="12 weeks"/>
    <s v="Lung "/>
    <x v="53"/>
    <s v="Rat"/>
    <s v="Fischer 344"/>
    <s v="M"/>
    <n v="22.3"/>
    <m/>
    <m/>
    <m/>
    <s v="mg/m3"/>
    <s v="N"/>
    <s v="N*"/>
    <s v="N"/>
    <s v="N"/>
    <s v="Units conversion needed;"/>
    <m/>
    <n v="22300"/>
    <m/>
    <m/>
    <s v="band B"/>
    <m/>
    <s v="B"/>
    <m/>
    <m/>
    <m/>
    <x v="2"/>
    <s v="29 weeks"/>
    <s v="22.3 mg/m3 (single dose NOAEL)"/>
    <s v="&quot;Minimal inflammatory changes&quot;"/>
  </r>
  <r>
    <n v="753"/>
    <x v="0"/>
    <m/>
    <s v="edk fibrosis"/>
    <s v="doi: 10.1016/0891-5849(94)90032-9"/>
    <x v="242"/>
    <s v="Y"/>
    <s v="Silica"/>
    <s v="crystalline Cristobalite (from C &amp; E Mineral Corp, King of Prussia, PA)"/>
    <s v="Micro"/>
    <s v="4, 8, or 12 wk (6 hr/d, 5 d/wk)"/>
    <s v="12 weeks"/>
    <s v="Lung"/>
    <x v="54"/>
    <s v="Rat"/>
    <s v="Fischer 344"/>
    <s v="M"/>
    <m/>
    <n v="1.3"/>
    <m/>
    <m/>
    <s v="mg/m3"/>
    <s v="N"/>
    <s v="N*"/>
    <s v="Y"/>
    <s v="N"/>
    <s v="Divide LOAEL by 10;Units conversion needed;"/>
    <m/>
    <m/>
    <n v="130"/>
    <m/>
    <m/>
    <s v="band D"/>
    <s v="D"/>
    <m/>
    <m/>
    <m/>
    <x v="0"/>
    <s v="0d"/>
    <s v="1.3 mg/m3 (single dose LOAEL)"/>
    <s v="Sig incr in %PMNs in BALF (Fig 3)"/>
  </r>
  <r>
    <n v="754"/>
    <x v="0"/>
    <m/>
    <s v="edk fibrosis"/>
    <s v="doi: 10.1016/0891-5849(94)90032-9"/>
    <x v="242"/>
    <s v="Y"/>
    <s v="Titanium dioxide"/>
    <s v="TiO2-D: Titanium dioxide-Degussa, anatase form"/>
    <s v="Nano"/>
    <s v="4, 8, or 12 wk (6 hr/d, 5 d/wk)"/>
    <s v="12 weeks"/>
    <s v="Lung"/>
    <x v="54"/>
    <s v="Rat"/>
    <s v="Fischer 344"/>
    <s v="M"/>
    <m/>
    <n v="23.5"/>
    <m/>
    <m/>
    <s v="mg/m3"/>
    <s v="N"/>
    <s v="N*"/>
    <s v="Y"/>
    <s v="N"/>
    <s v="Divide LOAEL by 10;Units conversion needed;"/>
    <m/>
    <m/>
    <n v="2350"/>
    <m/>
    <m/>
    <s v="band C"/>
    <s v="C"/>
    <m/>
    <m/>
    <m/>
    <x v="0"/>
    <s v="0d"/>
    <s v="23.5 mg/m3 (single dose LOAEL)"/>
    <s v="Sig incr in %PMNs in BALF (Fig 3)"/>
  </r>
  <r>
    <n v="755"/>
    <x v="0"/>
    <m/>
    <s v="edk fibrosis"/>
    <s v="doi: 10.1016/0891-5849(94)90032-9"/>
    <x v="242"/>
    <s v="Y"/>
    <s v="Titanium dioxide"/>
    <s v="TiO2-F: Titanium dioxide-Fisher, anatase form"/>
    <s v="Micro"/>
    <s v="4, 8, or 12 wk (6 hr/d, 5 d/wk)"/>
    <s v="12 weeks"/>
    <s v="Lung "/>
    <x v="54"/>
    <s v="Rat"/>
    <s v="Fischer 344"/>
    <s v="M"/>
    <m/>
    <n v="22.3"/>
    <m/>
    <m/>
    <s v="mg/m3"/>
    <s v="N"/>
    <s v="N*"/>
    <s v="Y"/>
    <s v="N"/>
    <s v="Divide LOAEL by 10;Units conversion needed;"/>
    <m/>
    <m/>
    <n v="2230"/>
    <m/>
    <m/>
    <s v="band C"/>
    <s v="C"/>
    <m/>
    <m/>
    <m/>
    <x v="0"/>
    <s v="0d"/>
    <s v="22.3 mg/m3 (single dose NOAEL)"/>
    <s v="Sig incr in %PMNs in BALF (Fig 3)"/>
  </r>
  <r>
    <n v="756"/>
    <x v="0"/>
    <m/>
    <s v="edk fibrosis"/>
    <s v="doi: 10.1016/0891-5849(94)90032-9"/>
    <x v="243"/>
    <s v="Y"/>
    <s v="Silica"/>
    <s v="crystalline Cristobalite (from C &amp; E Mineral Corp, King of Prussia, PA)"/>
    <s v="Micro"/>
    <s v="4, 8, or 12 wk (6 hr/d, 5 d/wk)"/>
    <s v="8 weeks"/>
    <s v="Lung"/>
    <x v="54"/>
    <s v="Rat"/>
    <s v="Fischer 344"/>
    <s v="M"/>
    <m/>
    <n v="1.3"/>
    <m/>
    <m/>
    <s v="mg/m3"/>
    <s v="N"/>
    <s v="N*"/>
    <s v="Y"/>
    <s v="N"/>
    <s v="Divide LOAEL by 10;Units conversion needed;"/>
    <m/>
    <m/>
    <n v="130"/>
    <m/>
    <m/>
    <s v="band D"/>
    <s v="D"/>
    <m/>
    <m/>
    <m/>
    <x v="0"/>
    <s v="0d"/>
    <s v="1.3 mg/m3 (single dose LOAEL)"/>
    <s v="Sig incr in %PMNs in BALF (Fig 3)"/>
  </r>
  <r>
    <n v="757"/>
    <x v="0"/>
    <m/>
    <s v="edk fibrosis"/>
    <s v="doi: 10.1016/0891-5849(94)90032-9"/>
    <x v="243"/>
    <s v="Y"/>
    <s v="Titanium dioxide"/>
    <s v="TiO2-D: Titanium dioxide-Degussa, anatase form"/>
    <s v="Nano"/>
    <s v="4, 8, or 12 wk (6 hr/d, 5 d/wk)"/>
    <s v="8 weeks"/>
    <s v="Lung"/>
    <x v="54"/>
    <s v="Rat"/>
    <s v="Fischer 344"/>
    <s v="M"/>
    <m/>
    <n v="23.5"/>
    <m/>
    <m/>
    <s v="mg/m3"/>
    <s v="N"/>
    <s v="N*"/>
    <s v="Y"/>
    <s v="N"/>
    <s v="Divide LOAEL by 10;Units conversion needed;"/>
    <m/>
    <m/>
    <n v="2350"/>
    <m/>
    <m/>
    <s v="band C"/>
    <s v="C"/>
    <m/>
    <m/>
    <m/>
    <x v="0"/>
    <s v="0d"/>
    <s v="23.5 mg/m3 (single dose LOAEL)"/>
    <s v="Sig incr in %PMNs in BALF (Fig 3)"/>
  </r>
  <r>
    <n v="758"/>
    <x v="0"/>
    <m/>
    <s v="edk fibrosis"/>
    <s v="doi: 10.1016/0891-5849(94)90032-9"/>
    <x v="243"/>
    <s v="Y"/>
    <s v="Titanium dioxide"/>
    <s v="TiO2-F: Titanium dioxide-Fisher, anatase form"/>
    <s v="Micro"/>
    <s v="4, 8, or 12 wk (6 hr/d, 5 d/wk)"/>
    <s v="8 weeks"/>
    <s v="Lung "/>
    <x v="54"/>
    <s v="Rat"/>
    <s v="Fischer 344"/>
    <s v="M"/>
    <n v="22.3"/>
    <m/>
    <m/>
    <m/>
    <s v="mg/m3"/>
    <s v="N"/>
    <s v="N*"/>
    <s v="N"/>
    <s v="N"/>
    <s v="Units conversion needed;"/>
    <m/>
    <n v="22300"/>
    <m/>
    <m/>
    <s v="band B"/>
    <m/>
    <s v="B"/>
    <m/>
    <m/>
    <m/>
    <x v="0"/>
    <s v="0d"/>
    <s v="22.3 mg/m3 (single dose NOAEL)"/>
    <s v="Sig incr in %PMNs in BALF (Fig 3)"/>
  </r>
  <r>
    <n v="759"/>
    <x v="0"/>
    <m/>
    <s v="edk fibrosis"/>
    <s v="doi: 10.1016/0891-5849(94)90032-9"/>
    <x v="244"/>
    <s v="Y"/>
    <s v="Silica"/>
    <s v="crystalline Cristobalite (from C &amp; E Mineral Corp, King of Prussia, PA)"/>
    <s v="Micro"/>
    <s v="4, 8, or 12 wk (6 hr/d, 5 d/wk)"/>
    <s v="4 weeks"/>
    <s v="Lung"/>
    <x v="54"/>
    <s v="Rat"/>
    <s v="Fischer 344"/>
    <s v="M"/>
    <m/>
    <n v="1.3"/>
    <m/>
    <m/>
    <s v="mg/m3"/>
    <s v="N"/>
    <s v="N*"/>
    <s v="Y"/>
    <s v="N"/>
    <s v="Divide LOAEL by 10;Units conversion needed;"/>
    <m/>
    <m/>
    <n v="130"/>
    <m/>
    <m/>
    <s v="band D"/>
    <s v="D"/>
    <m/>
    <m/>
    <m/>
    <x v="0"/>
    <s v="0d"/>
    <s v="1.3 mg/m3 (single dose LOAEL)"/>
    <s v="Sig incr in %PMNs in BALF (Fig 3)"/>
  </r>
  <r>
    <n v="760"/>
    <x v="0"/>
    <m/>
    <s v="edk fibrosis"/>
    <s v="doi: 10.1016/0891-5849(94)90032-9"/>
    <x v="244"/>
    <s v="Y"/>
    <s v="Titanium dioxide"/>
    <s v="TiO2-D: Titanium dioxide-Degussa, anatase form"/>
    <s v="Nano"/>
    <s v="4, 8, or 12 wk (6 hr/d, 5 d/wk)"/>
    <s v="4 weeks"/>
    <s v="Lung"/>
    <x v="54"/>
    <s v="Rat"/>
    <s v="Fischer 344"/>
    <s v="M"/>
    <m/>
    <n v="23.5"/>
    <m/>
    <m/>
    <s v="mg/m3"/>
    <s v="N"/>
    <s v="N*"/>
    <s v="Y"/>
    <s v="N"/>
    <s v="Divide LOAEL by 10;Units conversion needed;"/>
    <m/>
    <m/>
    <n v="2350"/>
    <m/>
    <m/>
    <s v="band C"/>
    <s v="C"/>
    <m/>
    <m/>
    <m/>
    <x v="0"/>
    <s v="0d"/>
    <s v="23.5 mg/m3 (single dose LOAEL)"/>
    <s v="Sig incr in %PMNs in BALF (Fig 3)"/>
  </r>
  <r>
    <n v="761"/>
    <x v="0"/>
    <m/>
    <s v="edk fibrosis"/>
    <s v="doi: 10.1016/0891-5849(94)90032-9"/>
    <x v="244"/>
    <s v="Y"/>
    <s v="Titanium dioxide"/>
    <s v="TiO2-F: Titanium dioxide-Fisher, anatase form"/>
    <s v="Micro"/>
    <s v="4, 8, or 12 wk (6 hr/d, 5 d/wk)"/>
    <s v="4 weeks"/>
    <s v="Lung "/>
    <x v="54"/>
    <s v="Rat"/>
    <s v="Fischer 344"/>
    <s v="M"/>
    <n v="22.3"/>
    <m/>
    <m/>
    <m/>
    <s v="mg/m3"/>
    <s v="N"/>
    <s v="N*"/>
    <s v="N"/>
    <s v="N"/>
    <s v="Units conversion needed;"/>
    <m/>
    <n v="22300"/>
    <m/>
    <m/>
    <s v="band B"/>
    <m/>
    <s v="B"/>
    <m/>
    <m/>
    <m/>
    <x v="0"/>
    <s v="0d"/>
    <s v="22.3 mg/m3 (single dose NOAEL)"/>
    <s v="Sig incr in %PMNs in BALF (Fig 3)"/>
  </r>
  <r>
    <n v="762"/>
    <x v="1"/>
    <m/>
    <s v="edk fibrosis"/>
    <s v="doi: 10.1093/toxsci/kfi327"/>
    <x v="245"/>
    <s v="Y"/>
    <s v="Carbon black"/>
    <s v="Printex-90; high surface area Cb [HSCb] from Degussa-Huels (Trostberg, Germany)"/>
    <s v="Nano"/>
    <s v="13 wk"/>
    <s v="13 weeks"/>
    <s v="Lung"/>
    <x v="55"/>
    <s v="Rat"/>
    <s v="F-344"/>
    <s v="F"/>
    <n v="50.3"/>
    <m/>
    <m/>
    <m/>
    <s v="mg/m3"/>
    <s v="N"/>
    <s v="N"/>
    <s v="N"/>
    <s v="N"/>
    <s v="Units conversion needed;"/>
    <m/>
    <n v="50300"/>
    <m/>
    <m/>
    <s v="band A"/>
    <m/>
    <s v="A"/>
    <m/>
    <m/>
    <m/>
    <x v="2"/>
    <s v="1 day"/>
    <s v="1.1, 7.6, 50.3 mg/m3"/>
    <s v="&quot;Interstitial fibrosis was not present in the lungs of rats sacrificed at 1 day post-exposure&quot; (p. 622) "/>
  </r>
  <r>
    <n v="763"/>
    <x v="1"/>
    <m/>
    <s v="edk fibrosis"/>
    <s v="doi: 10.1093/toxsci/kfi327"/>
    <x v="245"/>
    <s v="Y"/>
    <s v="Carbon black"/>
    <s v="Sterling V; low surface area Cb [LSCb] from Cabot (Boston, MA)"/>
    <s v="Nano"/>
    <s v="13 wk"/>
    <s v="13 weeks"/>
    <s v="Lung"/>
    <x v="55"/>
    <s v="Rat"/>
    <s v="F-344"/>
    <s v="F"/>
    <n v="48.2"/>
    <m/>
    <m/>
    <m/>
    <s v="mg/m3"/>
    <s v="N"/>
    <s v="N"/>
    <s v="N"/>
    <s v="N"/>
    <s v="Units conversion needed;"/>
    <m/>
    <n v="48200"/>
    <m/>
    <m/>
    <s v="band A"/>
    <m/>
    <s v="A"/>
    <m/>
    <m/>
    <m/>
    <x v="2"/>
    <s v="1 day"/>
    <s v="48.2 mg/m3"/>
    <s v="&quot;Interstitial fibrosis was not present in the lungs of rats sacrificed at 1 day post-exposure&quot; (p. 622) "/>
  </r>
  <r>
    <n v="764"/>
    <x v="0"/>
    <m/>
    <s v="edk fibrosis"/>
    <s v="doi: 10.1093/toxsci/kfi327"/>
    <x v="245"/>
    <s v="Y"/>
    <s v="Carbon black"/>
    <s v="Printex-90; high surface area Cb [HSCb] from Degussa-Huels (Trostberg, Germany)"/>
    <s v="Nano"/>
    <s v="13 wk"/>
    <s v="13 weeks"/>
    <s v="Lung"/>
    <x v="55"/>
    <s v="Rat"/>
    <s v="F-344"/>
    <s v="F"/>
    <n v="7.6"/>
    <n v="50.3"/>
    <m/>
    <m/>
    <s v="mg/m3"/>
    <s v="N"/>
    <s v="N"/>
    <s v="N"/>
    <s v="N"/>
    <s v="Units conversion needed;"/>
    <m/>
    <n v="7600"/>
    <m/>
    <m/>
    <s v="band B"/>
    <m/>
    <s v="B"/>
    <m/>
    <m/>
    <m/>
    <x v="2"/>
    <s v="3 months"/>
    <s v="1.1, 7.6, 50.3 mg/m3"/>
    <s v="&quot;a mild, widely scattered interstitial fibrosis of the alveolar septa was present in the HSCb-exposed rats that were sacrificed 13 weeks after the end of the exposure&quot; (p. 622). &quot;However, no particle-induced fibrosis was evident in any of these rats exposed to mid-dose HSCb.&quot;(p. 623)"/>
  </r>
  <r>
    <n v="765"/>
    <x v="0"/>
    <m/>
    <s v="edk fibrosis"/>
    <s v="doi: 10.1093/toxsci/kfi327"/>
    <x v="245"/>
    <s v="Y"/>
    <s v="Carbon black"/>
    <s v="Sterling V; low surface area Cb [LSCb] from Cabot (Boston, MA)"/>
    <s v="Nano"/>
    <s v="13 wk"/>
    <s v="13 weeks"/>
    <s v="Lung"/>
    <x v="55"/>
    <s v="Rat"/>
    <s v="F-344"/>
    <s v="F"/>
    <m/>
    <n v="48.2"/>
    <m/>
    <m/>
    <s v="mg/m3"/>
    <s v="N"/>
    <s v="N"/>
    <s v="Y"/>
    <s v="N"/>
    <s v="Divide LOAEL by 10;Units conversion needed;"/>
    <m/>
    <m/>
    <n v="4820"/>
    <m/>
    <m/>
    <s v="band B"/>
    <s v="B"/>
    <m/>
    <m/>
    <m/>
    <x v="2"/>
    <s v="3 months"/>
    <s v="48.2 mg/m3"/>
    <s v="&quot;Rats exposed to LSCb and sacrificed 3 and 11 months after the end of exposure had lung lesions, including interstitial fibrosis, that were similar in character but that appeared to be slightly less in extent and severity than those observed in rats exposed to high-dose HSCb&quot; (p. 623)"/>
  </r>
  <r>
    <n v="766"/>
    <x v="1"/>
    <m/>
    <s v="edk fibrosis"/>
    <s v="doi: 10.1093/toxsci/kfi327"/>
    <x v="245"/>
    <s v="Y"/>
    <s v="Carbon black"/>
    <s v="Printex-90; high surface area Cb [HSCb] from Degussa-Huels (Trostberg, Germany)"/>
    <s v="Nano"/>
    <s v="13 wk"/>
    <s v="13 weeks"/>
    <s v="Lung"/>
    <x v="55"/>
    <s v="Rat"/>
    <s v="F-344"/>
    <s v="F"/>
    <n v="7.6"/>
    <n v="50.3"/>
    <m/>
    <m/>
    <s v="mg/m3"/>
    <s v="N"/>
    <s v="N"/>
    <s v="N"/>
    <s v="N"/>
    <s v="Units conversion needed;"/>
    <m/>
    <n v="7600"/>
    <m/>
    <m/>
    <s v="band B"/>
    <m/>
    <s v="B"/>
    <m/>
    <m/>
    <m/>
    <x v="2"/>
    <s v="11 months"/>
    <s v="1.1, 7.6, 50.3 mg/m3"/>
    <s v="&quot;...This particle-induced, multifocal fibrosis was markedly greater in both extent and severity in the lungs of rats exposed to the high concentration of HSCb and sacrificed 11 months post-exposure.&quot; (p. 622). &quot;However, no particle-induced fibrosis was evident in any of these rats exposed to mid-dose HSCb.&quot; (p. 623) "/>
  </r>
  <r>
    <n v="767"/>
    <x v="1"/>
    <m/>
    <s v="edk fibrosis"/>
    <s v="doi: 10.1093/toxsci/kfi327"/>
    <x v="245"/>
    <s v="Y"/>
    <s v="Carbon black"/>
    <s v="Sterling V; low surface area Cb [LSCb] from Cabot (Boston, MA)"/>
    <s v="Nano"/>
    <s v="13 wk"/>
    <s v="13 weeks"/>
    <s v="Lung"/>
    <x v="55"/>
    <s v="Rat"/>
    <s v="F-344"/>
    <s v="F"/>
    <m/>
    <n v="48.2"/>
    <m/>
    <m/>
    <s v="mg/m3"/>
    <s v="N"/>
    <s v="N"/>
    <s v="Y"/>
    <s v="N"/>
    <s v="Divide LOAEL by 10;Units conversion needed;"/>
    <m/>
    <m/>
    <n v="4820"/>
    <m/>
    <m/>
    <s v="band B"/>
    <s v="B"/>
    <m/>
    <m/>
    <m/>
    <x v="2"/>
    <s v="11 months"/>
    <s v="48.2 mg/m3"/>
    <s v="&quot;Rats exposed to LSCb and sacrificed 3 and 11 months after the end of exposure had lung lesions, including interstitial fibrosis, that were similar in character but that appeared to be slightly less in extent and severity than those observed in rats exposed to high-dose HSCb&quot; (p. 623)"/>
  </r>
  <r>
    <n v="768"/>
    <x v="0"/>
    <m/>
    <s v="edk fibrosis"/>
    <s v="doi: 10.1093/toxsci/kfi327"/>
    <x v="245"/>
    <s v="Y"/>
    <s v="Carbon black"/>
    <s v="Printex-90; high surface area Cb [HSCb] from Degussa-Huels (Trostberg, Germany)"/>
    <s v="Nano"/>
    <s v="13 wk"/>
    <s v="13 weeks"/>
    <s v="Lung"/>
    <x v="56"/>
    <s v="Rat"/>
    <s v="F-344"/>
    <s v="F"/>
    <n v="1.1000000000000001"/>
    <n v="7.6"/>
    <m/>
    <m/>
    <s v="mg/m3"/>
    <s v="N"/>
    <s v="N"/>
    <s v="N"/>
    <s v="N"/>
    <s v="Units conversion needed;"/>
    <m/>
    <n v="1100"/>
    <m/>
    <m/>
    <s v="band C"/>
    <m/>
    <s v="C"/>
    <m/>
    <m/>
    <m/>
    <x v="0"/>
    <s v="1 day"/>
    <s v="1.1, 7.6, 50.3 mg/m3"/>
    <m/>
  </r>
  <r>
    <n v="769"/>
    <x v="0"/>
    <m/>
    <s v="edk fibrosis"/>
    <s v="doi: 10.1093/toxsci/kfi327"/>
    <x v="245"/>
    <s v="Y"/>
    <s v="Carbon black"/>
    <s v="Sterling V; low surface area Cb [LSCb] from Cabot (Boston, MA)"/>
    <s v="Nano"/>
    <s v="13 wk"/>
    <s v="13 weeks"/>
    <s v="Lung"/>
    <x v="56"/>
    <s v="Rat"/>
    <s v="F-344"/>
    <s v="F"/>
    <m/>
    <n v="48.2"/>
    <m/>
    <m/>
    <s v="mg/m3"/>
    <s v="N"/>
    <s v="N"/>
    <s v="Y"/>
    <s v="N"/>
    <s v="Divide LOAEL by 10;Units conversion needed;"/>
    <m/>
    <m/>
    <n v="4820"/>
    <m/>
    <m/>
    <s v="band B"/>
    <s v="B"/>
    <m/>
    <m/>
    <m/>
    <x v="0"/>
    <s v="1 day"/>
    <s v="48.2 mg/m3"/>
    <m/>
  </r>
  <r>
    <n v="770"/>
    <x v="1"/>
    <m/>
    <s v="edk fibrosis"/>
    <s v="doi: 10.1093/toxsci/kfi327"/>
    <x v="245"/>
    <s v="Y"/>
    <s v="Carbon black"/>
    <s v="Printex-90; high surface area Cb [HSCb] from Degussa-Huels (Trostberg, Germany)"/>
    <s v="Nano"/>
    <s v="13 wk"/>
    <s v="13 weeks"/>
    <s v="Lung"/>
    <x v="55"/>
    <s v="Mouse"/>
    <s v="B6C3F1"/>
    <s v="F"/>
    <n v="64.400000000000006"/>
    <s v="n"/>
    <m/>
    <m/>
    <s v="mg/m3"/>
    <s v="N"/>
    <s v="N"/>
    <s v="N"/>
    <s v="N"/>
    <s v="Units conversion needed;"/>
    <m/>
    <n v="64400.000000000007"/>
    <m/>
    <m/>
    <s v="band A"/>
    <m/>
    <s v="A"/>
    <m/>
    <m/>
    <m/>
    <x v="2"/>
    <s v="1 day"/>
    <s v="1.1, 13.9, 64.4 mg/m3"/>
    <s v="&quot;...none of the mice developed alveolar septal fibrosis like that observed in the HSCb-exposed rats at 3 and 11 months post-exposure.&quot; (p. 625)"/>
  </r>
  <r>
    <n v="771"/>
    <x v="0"/>
    <m/>
    <s v="edk fibrosis"/>
    <s v="doi: 10.1093/toxsci/kfi327"/>
    <x v="245"/>
    <s v="Y"/>
    <s v="Carbon black"/>
    <s v="Printex-90; high surface area Cb [HSCb] from Degussa-Huels (Trostberg, Germany)"/>
    <s v="Nano"/>
    <s v="13 wk"/>
    <s v="13 weeks"/>
    <s v="Lung"/>
    <x v="55"/>
    <s v="Mouse"/>
    <s v="B6C3F1"/>
    <s v="F"/>
    <n v="64.400000000000006"/>
    <s v="n"/>
    <m/>
    <m/>
    <s v="mg/m3"/>
    <s v="N"/>
    <s v="N"/>
    <s v="N"/>
    <s v="N"/>
    <s v="Units conversion needed;"/>
    <m/>
    <n v="64400.000000000007"/>
    <m/>
    <m/>
    <s v="band A"/>
    <m/>
    <s v="A"/>
    <m/>
    <m/>
    <m/>
    <x v="2"/>
    <s v="3 months"/>
    <s v="1.1, 13.9, 64.4 mg/m3"/>
    <s v="&quot;...none of the mice developed alveolar septal fibrosis like that observed in the HSCb-exposed rats at 3 and 11 months post-exposure.&quot; (p. 625)"/>
  </r>
  <r>
    <n v="772"/>
    <x v="1"/>
    <m/>
    <s v="edk fibrosis"/>
    <s v="doi: 10.1093/toxsci/kfi327"/>
    <x v="245"/>
    <s v="Y"/>
    <s v="Carbon black"/>
    <s v="Printex-90; high surface area Cb [HSCb] from Degussa-Huels (Trostberg, Germany)"/>
    <s v="Nano"/>
    <s v="13 wk"/>
    <s v="13 weeks"/>
    <s v="Lung"/>
    <x v="55"/>
    <s v="Mouse"/>
    <s v="B6C3F1"/>
    <s v="F"/>
    <n v="64.400000000000006"/>
    <s v="n"/>
    <m/>
    <m/>
    <s v="mg/m3"/>
    <s v="N"/>
    <s v="N"/>
    <s v="N"/>
    <s v="N"/>
    <s v="Units conversion needed;"/>
    <m/>
    <n v="64400.000000000007"/>
    <m/>
    <m/>
    <s v="band A"/>
    <m/>
    <s v="A"/>
    <m/>
    <m/>
    <m/>
    <x v="2"/>
    <s v="11 months"/>
    <s v="1.1, 13.9, 64.4 mg/m3"/>
    <s v="&quot;...none of the mice developed alveolar septal fibrosis like that observed in the HSCb-exposed rats at 3 and 11 months post-exposure.&quot; (p. 625)"/>
  </r>
  <r>
    <n v="773"/>
    <x v="0"/>
    <m/>
    <s v="edk fibrosis"/>
    <s v="doi: 10.1093/toxsci/kfi327"/>
    <x v="245"/>
    <s v="Y"/>
    <s v="Carbon black"/>
    <s v="Printex-90; high surface area Cb [HSCb] from Degussa-Huels (Trostberg, Germany)"/>
    <s v="Nano"/>
    <s v="13 wk"/>
    <s v="13 weeks"/>
    <s v="Lung"/>
    <x v="56"/>
    <s v="Mouse"/>
    <s v="B6C3F1"/>
    <s v="F"/>
    <n v="1.1000000000000001"/>
    <n v="13.9"/>
    <m/>
    <m/>
    <s v="mg/m3"/>
    <s v="N"/>
    <s v="N"/>
    <s v="N"/>
    <s v="N"/>
    <s v="Units conversion needed;"/>
    <m/>
    <n v="1100"/>
    <m/>
    <m/>
    <s v="band C"/>
    <m/>
    <s v="C"/>
    <m/>
    <m/>
    <m/>
    <x v="0"/>
    <s v="1 day"/>
    <s v="1.1, 13.9, 64.4 mg/m3"/>
    <m/>
  </r>
  <r>
    <n v="774"/>
    <x v="1"/>
    <m/>
    <s v="edk fibrosis"/>
    <s v="doi: 10.1093/toxsci/kfi327"/>
    <x v="245"/>
    <s v="Y"/>
    <s v="Carbon black"/>
    <s v="Printex-90; high surface area Cb [HSCb] from Degussa-Huels (Trostberg, Germany)"/>
    <s v="Nano"/>
    <s v="13 wk"/>
    <s v="13 weeks"/>
    <s v="Lung"/>
    <x v="55"/>
    <s v="Hamster"/>
    <s v="F1B Syrian golden"/>
    <s v="F"/>
    <n v="63"/>
    <s v="n"/>
    <m/>
    <m/>
    <s v="mg/m3"/>
    <s v="N"/>
    <s v="N"/>
    <s v="N"/>
    <s v="N"/>
    <s v="Units conversion needed;"/>
    <m/>
    <n v="63000"/>
    <m/>
    <m/>
    <s v="band A"/>
    <m/>
    <s v="A"/>
    <m/>
    <m/>
    <m/>
    <x v="2"/>
    <s v="1 day"/>
    <s v="1.1, 13.9, 64.4 mg/m3"/>
    <s v="&quot;...absence of … and septal fibrosis in the lungs of all of the hamsters.&quot; (p. 325)"/>
  </r>
  <r>
    <n v="775"/>
    <x v="1"/>
    <m/>
    <s v="edk fibrosis"/>
    <s v="doi: 10.1093/toxsci/kfi327"/>
    <x v="245"/>
    <s v="Y"/>
    <s v="Carbon black"/>
    <s v="Printex-90; high surface area Cb [HSCb] from Degussa-Huels (Trostberg, Germany)"/>
    <s v="Nano"/>
    <s v="13 wk"/>
    <s v="13 weeks"/>
    <s v="Lung"/>
    <x v="55"/>
    <s v="Hamster"/>
    <s v="F1B Syrian golden"/>
    <s v="F"/>
    <n v="63"/>
    <s v="n"/>
    <m/>
    <m/>
    <s v="mg/m3"/>
    <s v="N"/>
    <s v="N"/>
    <s v="N"/>
    <s v="N"/>
    <s v="Units conversion needed;"/>
    <m/>
    <n v="63000"/>
    <m/>
    <m/>
    <s v="band A"/>
    <m/>
    <s v="A"/>
    <m/>
    <m/>
    <m/>
    <x v="2"/>
    <s v="3 months"/>
    <s v="1.1, 13.9, 64.4 mg/m3"/>
    <s v="&quot;...absence of … and septal fibrosis in the lungs of all of the hamsters.&quot; (p. 325)"/>
  </r>
  <r>
    <n v="776"/>
    <x v="1"/>
    <m/>
    <s v="edk fibrosis"/>
    <s v="doi: 10.1093/toxsci/kfi327"/>
    <x v="245"/>
    <s v="Y"/>
    <s v="Carbon black"/>
    <s v="Printex-90; high surface area Cb [HSCb] from Degussa-Huels (Trostberg, Germany)"/>
    <s v="Nano"/>
    <s v="13 wk"/>
    <s v="13 weeks"/>
    <s v="Lung"/>
    <x v="55"/>
    <s v="Hamster"/>
    <s v="F1B Syrian golden"/>
    <s v="F"/>
    <n v="63"/>
    <s v="n"/>
    <m/>
    <m/>
    <s v="mg/m3"/>
    <s v="N"/>
    <s v="N"/>
    <s v="N"/>
    <s v="N"/>
    <s v="Units conversion needed;"/>
    <m/>
    <n v="63000"/>
    <m/>
    <m/>
    <s v="band A"/>
    <m/>
    <s v="A"/>
    <m/>
    <m/>
    <m/>
    <x v="2"/>
    <s v="11 months"/>
    <s v="1.1, 13.9, 64.4 mg/m3"/>
    <s v="&quot;...absence of … and septal fibrosis in the lungs of all of the hamsters.&quot; (p. 325)"/>
  </r>
  <r>
    <n v="777"/>
    <x v="1"/>
    <m/>
    <s v="edk fibrosis"/>
    <s v="doi: 10.1093/toxsci/kfi327"/>
    <x v="245"/>
    <s v="Y"/>
    <s v="Carbon black"/>
    <s v="Printex-90; high surface area Cb [HSCb] from Degussa-Huels (Trostberg, Germany)"/>
    <s v="Nano"/>
    <s v="13 wk"/>
    <s v="13 weeks"/>
    <s v="Lung"/>
    <x v="56"/>
    <s v="Hamster"/>
    <s v="F1B Syrian golden"/>
    <s v="F"/>
    <n v="1.1000000000000001"/>
    <n v="11.1"/>
    <m/>
    <m/>
    <s v="mg/m3"/>
    <s v="N"/>
    <s v="N"/>
    <s v="N"/>
    <s v="N"/>
    <s v="Units conversion needed;"/>
    <m/>
    <n v="1100"/>
    <m/>
    <m/>
    <s v="band C"/>
    <m/>
    <s v="C"/>
    <m/>
    <m/>
    <m/>
    <x v="0"/>
    <s v="1 day"/>
    <s v="1.1, 1.1, 63.0 mg/m3"/>
    <m/>
  </r>
  <r>
    <n v="778"/>
    <x v="0"/>
    <m/>
    <s v="edk fibrosis"/>
    <s v="doi: 10.1093/toxsci/70.1.86"/>
    <x v="0"/>
    <s v="Y"/>
    <s v="Titanium dioxide"/>
    <s v="TiO2 Fine"/>
    <s v="Micro"/>
    <s v="13 weeks"/>
    <s v="13 weeks"/>
    <s v="Lung"/>
    <x v="57"/>
    <s v="Mouse"/>
    <s v="B3C3F1/CrlBR"/>
    <s v="F"/>
    <n v="240.3"/>
    <s v="n"/>
    <m/>
    <m/>
    <s v="mg/m3"/>
    <s v="N"/>
    <s v="N"/>
    <s v="N"/>
    <s v="N"/>
    <s v="Units conversion needed;"/>
    <m/>
    <n v="240300"/>
    <m/>
    <m/>
    <s v="band A"/>
    <m/>
    <s v="A"/>
    <m/>
    <m/>
    <m/>
    <x v="2"/>
    <s v="52 weeks"/>
    <m/>
    <s v="NOAEL &amp; LOAEL based on author description of results. No quantitative results shown (eg., response proportions and statistical significance)."/>
  </r>
  <r>
    <n v="779"/>
    <x v="0"/>
    <m/>
    <s v="edk fibrosis"/>
    <s v="doi: 10.1093/toxsci/70.1.86"/>
    <x v="0"/>
    <s v="Y"/>
    <s v="Titanium dioxide"/>
    <s v="TiO2 Fine"/>
    <s v="Micro"/>
    <s v="13 weeks"/>
    <s v="13 weeks"/>
    <s v="Lung"/>
    <x v="57"/>
    <s v="Rat"/>
    <s v="F344"/>
    <s v="F"/>
    <n v="47.7"/>
    <n v="239.1"/>
    <m/>
    <m/>
    <s v="mg/m3"/>
    <s v="N"/>
    <s v="N"/>
    <s v="N"/>
    <s v="N"/>
    <s v="Units conversion needed;"/>
    <m/>
    <n v="47700"/>
    <m/>
    <m/>
    <s v="band A"/>
    <m/>
    <s v="A"/>
    <m/>
    <m/>
    <m/>
    <x v="2"/>
    <s v="4 weeks"/>
    <m/>
    <s v="NOAEL &amp; LOAEL based on author description of results. See Note on rat NOAEL -  ambiguity in whether 50 mg/m3 is NOAEL or possibly a LOAEL. However, no quantitative results shown (eg., response proportions and statistical significance) to verify. "/>
  </r>
  <r>
    <n v="780"/>
    <x v="1"/>
    <m/>
    <s v="edk fibrosis"/>
    <s v="doi: 10.1093/toxsci/70.1.86"/>
    <x v="0"/>
    <s v="Y"/>
    <s v="Titanium dioxide"/>
    <s v="TiO2 Fine"/>
    <s v="Micro"/>
    <s v="13 weeks"/>
    <s v="13 weeks"/>
    <s v="Lung"/>
    <x v="57"/>
    <s v="Hamster"/>
    <s v="Syrian"/>
    <s v="F"/>
    <n v="251.1"/>
    <s v="n"/>
    <m/>
    <m/>
    <s v="mg/m3"/>
    <s v="N"/>
    <s v="N"/>
    <s v="N"/>
    <s v="N"/>
    <s v="Units conversion needed;"/>
    <m/>
    <n v="251100"/>
    <m/>
    <m/>
    <s v="band A"/>
    <m/>
    <s v="A"/>
    <m/>
    <m/>
    <m/>
    <x v="2"/>
    <s v="52 weeks"/>
    <m/>
    <s v="NOAEL &amp; LOAEL based on author description of results. No quantitative results shown (eg., response proportions and statistical significance). "/>
  </r>
  <r>
    <n v="781"/>
    <x v="0"/>
    <m/>
    <s v="edk fibrosis"/>
    <s v="DOI: 10.1093/toxsci/kfh019"/>
    <x v="1"/>
    <s v="Y"/>
    <s v="Titanium dioxide"/>
    <s v="TiO2 Ultrafine"/>
    <s v="Nano"/>
    <s v="13 weeks"/>
    <s v="13 weeks"/>
    <s v="Lung"/>
    <x v="57"/>
    <s v="Mouse"/>
    <s v="B3C3F1/CrlBR"/>
    <s v="F"/>
    <n v="10.8"/>
    <s v="n"/>
    <m/>
    <m/>
    <s v="mg/m3"/>
    <s v="N"/>
    <s v="N"/>
    <s v="N"/>
    <s v="N"/>
    <s v="Units conversion needed;"/>
    <m/>
    <n v="10800"/>
    <m/>
    <m/>
    <s v="band B"/>
    <m/>
    <s v="B"/>
    <m/>
    <m/>
    <m/>
    <x v="2"/>
    <s v="52 weeks"/>
    <m/>
    <m/>
  </r>
  <r>
    <n v="782"/>
    <x v="0"/>
    <m/>
    <s v="edk fibrosis"/>
    <s v="DOI: 10.1093/toxsci/kfh019"/>
    <x v="1"/>
    <s v="Y"/>
    <s v="Titanium dioxide"/>
    <s v="TiO2 Ultrafine"/>
    <s v="Nano"/>
    <s v="13 weeks"/>
    <s v="13 weeks"/>
    <s v="Lung"/>
    <x v="57"/>
    <s v="Rat"/>
    <s v="F344"/>
    <s v="F"/>
    <n v="2.1"/>
    <n v="10.5"/>
    <m/>
    <m/>
    <s v="mg/m3"/>
    <s v="N"/>
    <s v="N"/>
    <s v="N"/>
    <s v="N"/>
    <s v="Units conversion needed;"/>
    <m/>
    <n v="2100"/>
    <m/>
    <m/>
    <s v="band C"/>
    <m/>
    <s v="C"/>
    <m/>
    <m/>
    <m/>
    <x v="2"/>
    <s v="0 d"/>
    <m/>
    <m/>
  </r>
  <r>
    <n v="783"/>
    <x v="1"/>
    <m/>
    <s v="edk fibrosis"/>
    <s v="DOI: 10.1093/toxsci/kfh019"/>
    <x v="1"/>
    <s v="Y"/>
    <s v="Titanium dioxide"/>
    <s v="TiO2 Ultrafine"/>
    <s v="Nano"/>
    <s v="13 weeks"/>
    <s v="13 weeks"/>
    <s v="Lung"/>
    <x v="57"/>
    <s v="Hamster"/>
    <s v="Syrian"/>
    <s v="F"/>
    <n v="10.7"/>
    <s v="n"/>
    <m/>
    <m/>
    <s v="mg/m3"/>
    <s v="N"/>
    <s v="N"/>
    <s v="N"/>
    <s v="N"/>
    <s v="Units conversion needed;"/>
    <m/>
    <n v="10700"/>
    <m/>
    <m/>
    <s v="band B"/>
    <m/>
    <s v="B"/>
    <m/>
    <m/>
    <m/>
    <x v="2"/>
    <s v="52 weeks"/>
    <m/>
    <m/>
  </r>
  <r>
    <n v="784"/>
    <x v="0"/>
    <s v="OEB 28d+ from Hadrup 2023\Addl PDFs - not yet recorded for nonca NOAELs-LOAELs [Not reported in Hadrup]"/>
    <s v="edk fibrosis"/>
    <s v="doi.org/10.1016/0278-6915(91)90205-L"/>
    <x v="246"/>
    <s v="Y"/>
    <s v="Silica"/>
    <s v="amorphous Aerosil 200"/>
    <s v="Nano"/>
    <m/>
    <s v="13 weeks"/>
    <s v="Lung"/>
    <x v="58"/>
    <s v="Rat"/>
    <s v="SPF-bred Wistar rats (C[b:WU, Wistar random)"/>
    <s v="M"/>
    <n v="5.9"/>
    <n v="31"/>
    <m/>
    <m/>
    <s v="mg/m3"/>
    <s v="N"/>
    <s v="N"/>
    <s v="N"/>
    <s v="N"/>
    <s v="Units conversion needed;"/>
    <m/>
    <n v="5900"/>
    <m/>
    <m/>
    <s v="band B"/>
    <m/>
    <s v="B"/>
    <m/>
    <m/>
    <m/>
    <x v="2"/>
    <s v="13 wk PE"/>
    <s v="0, 1.3, 5.9, 31 mg/m3"/>
    <s v="No M rats w fibrosis at 0 wk PE. Stat sig. Fibrosis at 13 wk PE, which persisted through 52 wks."/>
  </r>
  <r>
    <n v="785"/>
    <x v="0"/>
    <s v="OEB 28d+ from Hadrup 2023\Addl PDFs - not yet recorded for nonca NOAELs-LOAELs [Not reported in Hadrup]"/>
    <s v="edk fibrosis"/>
    <s v="doi.org/10.1016/0278-6915(91)90205-L"/>
    <x v="246"/>
    <s v="Y"/>
    <s v="Silica"/>
    <s v="amorphous Aerosil 200"/>
    <s v="Nano"/>
    <m/>
    <s v="13 weeks"/>
    <s v="Lung"/>
    <x v="58"/>
    <s v="Rat"/>
    <s v="SPF-bred Wistar rats (C[b:WU, Wistar random)"/>
    <s v="F"/>
    <n v="5.9"/>
    <n v="31"/>
    <m/>
    <m/>
    <s v="mg/m3"/>
    <s v="N"/>
    <s v="N"/>
    <s v="N"/>
    <s v="N"/>
    <s v="Units conversion needed;"/>
    <m/>
    <n v="5900"/>
    <m/>
    <m/>
    <s v="band B"/>
    <m/>
    <s v="B"/>
    <m/>
    <m/>
    <m/>
    <x v="2"/>
    <s v="13 wk PE"/>
    <s v="0, 1.3, 5.9, 31 mg/m3"/>
    <s v="No F rats w fibrosis at 0 wk PE. Stat sig. Fibrosis at 13 wk PE, which persisted through 52 wks."/>
  </r>
  <r>
    <n v="786"/>
    <x v="0"/>
    <s v="OEB 28d+ from Hadrup 2023\Addl PDFs - not yet recorded for nonca NOAELs-LOAELs [Not reported in Hadrup]"/>
    <s v="edk fibrosis"/>
    <s v="doi.org/10.1016/0278-6915(91)90205-L"/>
    <x v="246"/>
    <s v="Y"/>
    <s v="Silica"/>
    <s v="amorphous Aerosil R 974"/>
    <s v="Nano"/>
    <m/>
    <s v="13 weeks"/>
    <s v="Lung"/>
    <x v="58"/>
    <s v="Rat"/>
    <s v="SPF-bred Wistar rats (C[b:WU, Wistar random)"/>
    <s v="M"/>
    <n v="34.700000000000003"/>
    <m/>
    <m/>
    <m/>
    <s v="mg/m3"/>
    <s v="N"/>
    <s v="N"/>
    <s v="N"/>
    <s v="N"/>
    <s v="Units conversion needed;"/>
    <m/>
    <n v="34700"/>
    <m/>
    <m/>
    <s v="band A"/>
    <m/>
    <s v="A"/>
    <m/>
    <m/>
    <m/>
    <x v="2"/>
    <s v="0 d"/>
    <s v="0, 34.7 mg/m3"/>
    <m/>
  </r>
  <r>
    <n v="787"/>
    <x v="0"/>
    <s v="OEB 28d+ from Hadrup 2023\Addl PDFs - not yet recorded for nonca NOAELs-LOAELs [Not reported in Hadrup]"/>
    <s v="edk fibrosis"/>
    <s v="doi.org/10.1016/0278-6915(91)90205-L"/>
    <x v="246"/>
    <s v="Y"/>
    <s v="Silica"/>
    <s v="amorphous Aerosil R 974"/>
    <s v="Nano"/>
    <m/>
    <s v="13 weeks"/>
    <s v="Lung"/>
    <x v="58"/>
    <s v="Rat"/>
    <s v="SPF-bred Wistar rats (C[b:WU, Wistar random)"/>
    <s v="F"/>
    <n v="34.700000000000003"/>
    <m/>
    <m/>
    <m/>
    <s v="mg/m3"/>
    <s v="N"/>
    <s v="N"/>
    <s v="N"/>
    <s v="N"/>
    <s v="Units conversion needed;"/>
    <m/>
    <n v="34700"/>
    <m/>
    <m/>
    <s v="band A"/>
    <m/>
    <s v="A"/>
    <m/>
    <m/>
    <m/>
    <x v="2"/>
    <s v="0 d"/>
    <s v="0, 34.7 mg/m3"/>
    <m/>
  </r>
  <r>
    <n v="788"/>
    <x v="0"/>
    <s v="OEB 28d+ from Hadrup 2023\Addl PDFs - not yet recorded for nonca NOAELs-LOAELs [Not reported in Hadrup]"/>
    <s v="edk fibrosis"/>
    <s v="doi.org/10.1016/0278-6915(91)90205-L"/>
    <x v="246"/>
    <s v="Y"/>
    <s v="Silica"/>
    <s v="amorphous Sipernat 22S"/>
    <s v="Nano"/>
    <m/>
    <s v="13 weeks"/>
    <s v="Lung"/>
    <x v="58"/>
    <s v="Rat"/>
    <s v="SPF-bred Wistar rats (C[b:WU, Wistar random)"/>
    <s v="M"/>
    <n v="34.9"/>
    <m/>
    <m/>
    <m/>
    <s v="mg/m3"/>
    <s v="N"/>
    <s v="N"/>
    <s v="N"/>
    <s v="N"/>
    <s v="Units conversion needed;"/>
    <m/>
    <n v="34900"/>
    <m/>
    <m/>
    <s v="band A"/>
    <m/>
    <s v="A"/>
    <m/>
    <m/>
    <m/>
    <x v="2"/>
    <s v="0 d"/>
    <s v="0, 34.9 mg/m3"/>
    <m/>
  </r>
  <r>
    <n v="789"/>
    <x v="0"/>
    <s v="OEB 28d+ from Hadrup 2023\Addl PDFs - not yet recorded for nonca NOAELs-LOAELs [Not reported in Hadrup]"/>
    <s v="edk fibrosis"/>
    <s v="doi.org/10.1016/0278-6915(91)90205-L"/>
    <x v="246"/>
    <s v="Y"/>
    <s v="Silica"/>
    <s v="amorphous Sipernat 22S"/>
    <s v="Nano"/>
    <m/>
    <s v="13 weeks"/>
    <s v="Lung"/>
    <x v="58"/>
    <s v="Rat"/>
    <s v="SPF-bred Wistar rats (C[b:WU, Wistar random)"/>
    <s v="F"/>
    <n v="34.9"/>
    <m/>
    <m/>
    <m/>
    <s v="mg/m3"/>
    <s v="N"/>
    <s v="N"/>
    <s v="N"/>
    <s v="N"/>
    <s v="Units conversion needed;"/>
    <m/>
    <n v="34900"/>
    <m/>
    <m/>
    <s v="band A"/>
    <m/>
    <s v="A"/>
    <m/>
    <m/>
    <m/>
    <x v="2"/>
    <s v="0 d"/>
    <s v="0, 34.9 mg/m3"/>
    <m/>
  </r>
  <r>
    <n v="790"/>
    <x v="0"/>
    <s v="OEB 28d+ from Hadrup 2023\Addl PDFs - not yet recorded for nonca NOAELs-LOAELs [Not reported in Hadrup]"/>
    <s v="edk fibrosis"/>
    <s v="doi.org/10.1016/0278-6915(91)90205-L"/>
    <x v="246"/>
    <s v="Y"/>
    <s v="Silica"/>
    <s v="crystalline Quartz"/>
    <s v="Micro"/>
    <m/>
    <s v="13 weeks"/>
    <s v="Lung"/>
    <x v="58"/>
    <s v="Rat"/>
    <s v="SPF-bred Wistar rats (C[b:WU, Wistar random)"/>
    <s v="M"/>
    <m/>
    <n v="58.5"/>
    <m/>
    <m/>
    <s v="mg/m3"/>
    <s v="N"/>
    <s v="N"/>
    <s v="Y"/>
    <s v="N"/>
    <s v="Divide LOAEL by 10;Units conversion needed;"/>
    <m/>
    <m/>
    <n v="5850"/>
    <m/>
    <m/>
    <s v="band B"/>
    <s v="B"/>
    <m/>
    <m/>
    <m/>
    <x v="2"/>
    <s v="0 d"/>
    <s v="0, 58.5 mg/m3"/>
    <m/>
  </r>
  <r>
    <n v="791"/>
    <x v="0"/>
    <s v="OEB 28d+ from Hadrup 2023\Addl PDFs - not yet recorded for nonca NOAELs-LOAELs [Not reported in Hadrup]"/>
    <s v="edk fibrosis"/>
    <s v="doi.org/10.1016/0278-6915(91)90205-L"/>
    <x v="246"/>
    <s v="Y"/>
    <s v="Silica"/>
    <s v="crystalline Quartz"/>
    <s v="Micro"/>
    <m/>
    <s v="13 weeks"/>
    <s v="Lung"/>
    <x v="58"/>
    <s v="Rat"/>
    <s v="SPF-bred Wistar rats (C[b:WU, Wistar random)"/>
    <s v="F"/>
    <m/>
    <n v="58.5"/>
    <m/>
    <m/>
    <s v="mg/m3"/>
    <s v="N"/>
    <s v="N"/>
    <s v="Y"/>
    <s v="N"/>
    <s v="Divide LOAEL by 10;Units conversion needed;"/>
    <m/>
    <m/>
    <n v="5850"/>
    <m/>
    <m/>
    <s v="band B"/>
    <s v="B"/>
    <m/>
    <m/>
    <m/>
    <x v="2"/>
    <s v="0 d"/>
    <s v="0, 58.5 mg/m3"/>
    <m/>
  </r>
  <r>
    <n v="792"/>
    <x v="0"/>
    <m/>
    <s v="edk fibrosis"/>
    <s v="DOI 10.1186/s12989-015-0096-2"/>
    <x v="247"/>
    <s v="Y"/>
    <s v="CNT"/>
    <s v="Graphistrength© C100 MWCNT"/>
    <s v="Nano"/>
    <s v="90 days (6 hr/d, 5 d/wk)"/>
    <s v="90 days"/>
    <s v="Lung"/>
    <x v="59"/>
    <s v="Rat"/>
    <s v="Wistar"/>
    <s v="M"/>
    <n v="0.06"/>
    <n v="0.28000000000000003"/>
    <m/>
    <m/>
    <s v="mg/m3"/>
    <s v="N"/>
    <s v="N"/>
    <s v="N"/>
    <s v="N"/>
    <s v="Units conversion needed;"/>
    <m/>
    <n v="60"/>
    <m/>
    <m/>
    <s v="band D"/>
    <m/>
    <s v="D"/>
    <m/>
    <m/>
    <m/>
    <x v="0"/>
    <s v="24 hr"/>
    <s v="0, 0.06, 0.28 and 4.84 mg/m3"/>
    <m/>
  </r>
  <r>
    <n v="793"/>
    <x v="0"/>
    <m/>
    <s v="edk fibrosis"/>
    <s v="DOI 10.1186/s12989-015-0096-2"/>
    <x v="247"/>
    <s v="Y"/>
    <s v="CNT"/>
    <s v="Graphistrength© C100 MWCNT"/>
    <s v="Nano"/>
    <s v="90 days (6 hr/d, 5 d/wk)"/>
    <s v="90 days"/>
    <s v="Lung"/>
    <x v="59"/>
    <s v="Rat"/>
    <s v="Wistar"/>
    <s v="F"/>
    <n v="0.06"/>
    <n v="0.28000000000000003"/>
    <m/>
    <m/>
    <s v="mg/m3"/>
    <s v="N"/>
    <s v="N"/>
    <s v="N"/>
    <s v="N"/>
    <s v="Units conversion needed;"/>
    <m/>
    <n v="60"/>
    <m/>
    <m/>
    <s v="band D"/>
    <m/>
    <s v="D"/>
    <m/>
    <m/>
    <m/>
    <x v="0"/>
    <s v="24 hr"/>
    <s v="0, 0.06, 0.28 and 4.84 mg/m3"/>
    <m/>
  </r>
  <r>
    <n v="794"/>
    <x v="0"/>
    <m/>
    <s v="edk fibrosis"/>
    <s v="DOI 10.1186/s12989-015-0096-2"/>
    <x v="247"/>
    <s v="Y"/>
    <s v="CNT"/>
    <s v="Graphistrength© C100 MWCNT"/>
    <s v="Nano"/>
    <s v="90 days (6 hr/d, 5 d/wk)"/>
    <s v="90 days"/>
    <s v="Lung"/>
    <x v="60"/>
    <s v="Rat"/>
    <s v="Wistar"/>
    <s v="M"/>
    <n v="4.84"/>
    <s v="n"/>
    <m/>
    <m/>
    <s v="mg/m3"/>
    <s v="N"/>
    <s v="N"/>
    <s v="N"/>
    <s v="N"/>
    <s v="Units conversion needed;"/>
    <m/>
    <n v="4840"/>
    <m/>
    <m/>
    <s v="band B"/>
    <m/>
    <s v="B"/>
    <m/>
    <m/>
    <m/>
    <x v="2"/>
    <s v="24 hr"/>
    <s v="0, 0.06, 0.28 and 4.84 mg/m3"/>
    <s v="Authors report &quot;...no evidence of fibrosis was found 6 months post exposure.&quot;"/>
  </r>
  <r>
    <n v="795"/>
    <x v="0"/>
    <m/>
    <s v="edk fibrosis"/>
    <s v="DOI 10.1186/s12989-015-0096-2"/>
    <x v="247"/>
    <s v="Y"/>
    <s v="CNT"/>
    <s v="Graphistrength© C100 MWCNT"/>
    <s v="Nano"/>
    <s v="90 days (6 hr/d, 5 d/wk)"/>
    <s v="90 days"/>
    <s v="Lung"/>
    <x v="60"/>
    <s v="Rat"/>
    <s v="Wistar"/>
    <s v="F"/>
    <n v="4.84"/>
    <s v="n"/>
    <m/>
    <m/>
    <s v="mg/m3"/>
    <s v="N"/>
    <s v="N"/>
    <s v="N"/>
    <s v="N"/>
    <s v="Units conversion needed;"/>
    <m/>
    <n v="4840"/>
    <m/>
    <m/>
    <s v="band B"/>
    <m/>
    <s v="B"/>
    <m/>
    <m/>
    <m/>
    <x v="2"/>
    <s v="24 hr"/>
    <s v="0, 0.06, 0.28 and 4.84 mg/m3"/>
    <s v="Authors report &quot;...no evidence of fibrosis was found 6 months post exposure.&quot;"/>
  </r>
  <r>
    <n v="796"/>
    <x v="1"/>
    <m/>
    <s v="edk fibrosis"/>
    <s v="doi:10.1093/toxsci/kfs172"/>
    <x v="248"/>
    <s v="Y"/>
    <s v="CNT"/>
    <s v="vapor grown carbon nanofibers (CNF) (VGCF-H)"/>
    <s v="Nano"/>
    <s v="90 days (6 hr/d, 5 d/wk)"/>
    <s v="90 days"/>
    <s v="Lung"/>
    <x v="61"/>
    <s v="Rat"/>
    <s v="Sprague Dawley"/>
    <s v="M"/>
    <n v="2.5"/>
    <n v="25"/>
    <m/>
    <m/>
    <s v="mg/m3"/>
    <s v="N"/>
    <s v="N"/>
    <s v="N"/>
    <s v="N"/>
    <s v="Units conversion needed;"/>
    <m/>
    <n v="2500"/>
    <m/>
    <m/>
    <s v="band C"/>
    <m/>
    <s v="C"/>
    <m/>
    <m/>
    <m/>
    <x v="0"/>
    <s v="1 day"/>
    <s v="0.009, 0.54, 2.5, 25 mg/m3"/>
    <s v="[persists at 3-mo PE, stat. sig.]"/>
  </r>
  <r>
    <n v="797"/>
    <x v="1"/>
    <m/>
    <s v="edk fibrosis"/>
    <s v="doi:10.1093/toxsci/kfs172"/>
    <x v="248"/>
    <s v="Y"/>
    <s v="CNT"/>
    <s v="vapor grown carbon nanofibers (CNF) (VGCF-H)"/>
    <s v="Nano"/>
    <s v="90 days (6 hr/d, 5 d/wk)"/>
    <s v="90 days"/>
    <s v="Lung"/>
    <x v="61"/>
    <s v="Rat"/>
    <s v="Sprague Dawley"/>
    <s v="F"/>
    <n v="2.5"/>
    <n v="25"/>
    <m/>
    <m/>
    <s v="mg/m3"/>
    <s v="N"/>
    <s v="N"/>
    <s v="N"/>
    <s v="N"/>
    <s v="Units conversion needed;"/>
    <m/>
    <n v="2500"/>
    <m/>
    <m/>
    <s v="band C"/>
    <m/>
    <s v="C"/>
    <m/>
    <m/>
    <m/>
    <x v="0"/>
    <s v="1 day"/>
    <s v="0.009, 0.54, 2.5, 25 mg/m3"/>
    <s v="[elevated but not stat sig at 3 mo PE]"/>
  </r>
  <r>
    <n v="798"/>
    <x v="0"/>
    <m/>
    <s v="edk fibrosis"/>
    <s v="doi:10.1093/toxsci/kfs172"/>
    <x v="248"/>
    <s v="Y"/>
    <s v="CNT"/>
    <s v="vapor grown carbon nanofibers (CNF) (VGCF-H)"/>
    <s v="Nano"/>
    <s v="90 days (6 hr/d, 5 d/wk)"/>
    <s v="90 days"/>
    <s v="Lung"/>
    <x v="62"/>
    <s v="Rat"/>
    <s v="Sprague Dawley"/>
    <s v="M"/>
    <n v="0.54"/>
    <n v="2.5"/>
    <m/>
    <m/>
    <s v="mg/m3"/>
    <s v="N"/>
    <s v="N"/>
    <s v="N"/>
    <s v="N"/>
    <s v="Units conversion needed;"/>
    <m/>
    <n v="540"/>
    <m/>
    <m/>
    <s v="band C"/>
    <m/>
    <s v="C"/>
    <m/>
    <m/>
    <m/>
    <x v="0"/>
    <s v="1 day"/>
    <s v="0.009, 0.54, 2.5, 25 mg/m3"/>
    <s v="&quot;minimal inflammation of the terminal bronchiole and alveolar duct areas in rats exposed to 2.5 mg/m³ VGCF-H (i.e., grade 1 for 7/10 males and 7/10 females).&quot; (p.454)_x000a_&quot;No adverse effects were observed at 0.54 mg/m3.&quot; (p. 454)"/>
  </r>
  <r>
    <n v="799"/>
    <x v="0"/>
    <m/>
    <s v="edk fibrosis"/>
    <s v="doi:10.1093/toxsci/kfs172"/>
    <x v="248"/>
    <s v="Y"/>
    <s v="CNT"/>
    <s v="vapor grown carbon nanofibers (CNF) (VGCF-H)"/>
    <s v="Nano"/>
    <s v="90 days (6 hr/d, 5 d/wk)"/>
    <s v="90 days"/>
    <s v="Lung"/>
    <x v="62"/>
    <s v="Rat"/>
    <s v="Sprague Dawley"/>
    <s v="F"/>
    <n v="0.54"/>
    <n v="2.5"/>
    <m/>
    <m/>
    <s v="mg/m3"/>
    <s v="N"/>
    <s v="N"/>
    <s v="N"/>
    <s v="N"/>
    <s v="Units conversion needed;"/>
    <m/>
    <n v="540"/>
    <m/>
    <m/>
    <s v="band C"/>
    <m/>
    <s v="C"/>
    <m/>
    <m/>
    <m/>
    <x v="0"/>
    <s v="1 day"/>
    <s v="0.009, 0.54, 2.5, 25 mg/m3"/>
    <s v="&quot;minimal inflammation of the terminal bronchiole and alveolar duct areas in rats exposed to 2.5 mg/m³ VGCF-H (i.e., grade 1 for 7/10 males and 7/10 females).&quot; (p.454)_x000a_&quot;No adverse effects were observed at 0.54 mg/m3.&quot; (p. 454)"/>
  </r>
  <r>
    <n v="800"/>
    <x v="0"/>
    <m/>
    <s v="edk fibrosis"/>
    <s v="doi:10.1093/toxsci/kfs172"/>
    <x v="248"/>
    <s v="Y"/>
    <s v="CNT"/>
    <s v="vapor grown carbon nanofibers (CNF) (VGCF-H)"/>
    <s v="Nano"/>
    <s v="90 days (6 hr/d, 5 d/wk)"/>
    <s v="90 days"/>
    <s v="Lung"/>
    <x v="63"/>
    <s v="Rat"/>
    <s v="Sprague Dawley"/>
    <s v="M"/>
    <n v="2.5"/>
    <n v="25"/>
    <m/>
    <m/>
    <s v="mg/m3"/>
    <s v="N"/>
    <s v="N"/>
    <s v="N"/>
    <s v="N"/>
    <s v="Units conversion needed;"/>
    <m/>
    <n v="2500"/>
    <m/>
    <m/>
    <s v="band C"/>
    <m/>
    <s v="C"/>
    <m/>
    <m/>
    <m/>
    <x v="2"/>
    <s v="1 day"/>
    <s v="0.009, 0.54, 2.5, 25 mg/m3"/>
    <s v="In rats exposed to 25 mg/m³ CNF, ... some thickening of interstitial walls and hypertrophy/hyperplasia of type II pneumocytes (i.e., grade 2 for 10/10 males and females each; Figs. 4A and 4B).&quot;"/>
  </r>
  <r>
    <n v="801"/>
    <x v="0"/>
    <m/>
    <s v="edk fibrosis"/>
    <s v="doi:10.1093/toxsci/kfs172"/>
    <x v="248"/>
    <s v="Y"/>
    <s v="CNT"/>
    <s v="vapor grown carbon nanofibers (CNF) (VGCF-H)"/>
    <s v="Nano"/>
    <s v="90 days (6 hr/d, 5 d/wk)"/>
    <s v="90 days"/>
    <s v="Lung"/>
    <x v="63"/>
    <s v="Rat"/>
    <s v="Sprague Dawley"/>
    <s v="F"/>
    <n v="2.5"/>
    <n v="25"/>
    <m/>
    <m/>
    <s v="mg/m3"/>
    <s v="N"/>
    <s v="N"/>
    <s v="N"/>
    <s v="N"/>
    <s v="Units conversion needed;"/>
    <m/>
    <n v="2500"/>
    <m/>
    <m/>
    <s v="band C"/>
    <m/>
    <s v="C"/>
    <m/>
    <m/>
    <m/>
    <x v="2"/>
    <s v="1 day"/>
    <s v="0.009, 0.54, 2.5, 25 mg/m3"/>
    <s v="In rats exposed to 25 mg/m³ CNF, ... some thickening of interstitial walls and hypertrophy/hyperplasia of type II pneumocytes (i.e., grade 2 for 10/10 males and females each; Figs. 4A and 4B).&quot;"/>
  </r>
  <r>
    <n v="802"/>
    <x v="0"/>
    <m/>
    <s v="edk fibrosis"/>
    <s v="doi:10.3390/ijms20071778"/>
    <x v="249"/>
    <s v="Y"/>
    <s v="Nickel"/>
    <s v="NiO"/>
    <s v="Nano"/>
    <s v="3 mo (4 hr/d, 5 d/wk)"/>
    <s v="3 months"/>
    <s v="Lung"/>
    <x v="64"/>
    <s v="Rat"/>
    <s v="outbred white"/>
    <s v="F"/>
    <s v="n"/>
    <n v="0.23"/>
    <m/>
    <m/>
    <s v="mg/m3"/>
    <s v="N"/>
    <s v="N*"/>
    <s v="Y"/>
    <s v="N"/>
    <s v="Divide LOAEL by 10;Units conversion needed;"/>
    <m/>
    <m/>
    <n v="23"/>
    <m/>
    <m/>
    <s v="band E"/>
    <s v="E"/>
    <m/>
    <m/>
    <m/>
    <x v="0"/>
    <s v="24 hr"/>
    <s v="0, 0.23 mg/m3"/>
    <m/>
  </r>
  <r>
    <n v="803"/>
    <x v="1"/>
    <m/>
    <s v="edk fibrosis"/>
    <s v="doi:10.3390/ijms20071778"/>
    <x v="249"/>
    <s v="Y"/>
    <s v="Nickel"/>
    <s v="NiO"/>
    <s v="Nano"/>
    <s v="6 mo (4 hr/d, 5 d/wk)"/>
    <s v="6 months"/>
    <s v="Lung"/>
    <x v="64"/>
    <s v="Rat"/>
    <s v="outbred white"/>
    <s v="F"/>
    <s v="n"/>
    <n v="0.23"/>
    <m/>
    <m/>
    <s v="mg/m3"/>
    <s v="N"/>
    <s v="N"/>
    <s v="Y"/>
    <s v="N"/>
    <s v="Divide LOAEL by 10;Units conversion needed;"/>
    <m/>
    <m/>
    <n v="23"/>
    <m/>
    <m/>
    <s v="band E"/>
    <s v="E"/>
    <m/>
    <m/>
    <m/>
    <x v="0"/>
    <s v="24 hr"/>
    <s v="0, 0.23 mg/m3"/>
    <m/>
  </r>
  <r>
    <n v="804"/>
    <x v="1"/>
    <m/>
    <s v="edk fibrosis"/>
    <s v="doi:10.3390/ijms20071778"/>
    <x v="249"/>
    <s v="Y"/>
    <s v="Nickel"/>
    <s v="NiO"/>
    <s v="Nano"/>
    <s v="10 mo (4 hr/d, 5 d/wk)"/>
    <s v="10 months"/>
    <s v="Lung"/>
    <x v="64"/>
    <s v="Rat"/>
    <s v="outbred white"/>
    <s v="F"/>
    <s v="n"/>
    <n v="0.23"/>
    <m/>
    <m/>
    <s v="mg/m3"/>
    <s v="N"/>
    <s v="N"/>
    <s v="Y"/>
    <s v="N"/>
    <s v="Divide LOAEL by 10;Units conversion needed;"/>
    <m/>
    <m/>
    <n v="23"/>
    <m/>
    <m/>
    <s v="band E"/>
    <s v="E"/>
    <m/>
    <m/>
    <m/>
    <x v="0"/>
    <s v="24 hr"/>
    <s v="0, 0.23 mg/m3"/>
    <m/>
  </r>
  <r>
    <n v="805"/>
    <x v="0"/>
    <m/>
    <s v="edk fibrosis"/>
    <s v="dx.doi.org/10.1016/j.tox.2016.07.006"/>
    <x v="250"/>
    <s v="Y"/>
    <s v="Iron"/>
    <s v="Fe2O3"/>
    <s v="Nano"/>
    <s v="3 mo (4 hr/d, 5 d/wk)"/>
    <s v="3 months"/>
    <s v="Lung"/>
    <x v="64"/>
    <s v="Rat"/>
    <s v="outbred white"/>
    <s v="F"/>
    <s v="n"/>
    <n v="1.1399999999999999"/>
    <m/>
    <m/>
    <s v="mg/m3"/>
    <s v="N"/>
    <s v="N*"/>
    <s v="Y"/>
    <s v="N"/>
    <s v="Divide LOAEL by 10;Units conversion needed;"/>
    <m/>
    <m/>
    <n v="113.99999999999999"/>
    <m/>
    <m/>
    <s v="band D"/>
    <s v="D"/>
    <m/>
    <m/>
    <m/>
    <x v="0"/>
    <s v="24 hr"/>
    <s v="0, 1.14 mg/m3"/>
    <m/>
  </r>
  <r>
    <n v="806"/>
    <x v="3"/>
    <s v="NOAELs, LOAELs from nanoMeOx searches - AAT 120123"/>
    <s v="edk fibrosis"/>
    <s v="doi.org/10.1016/j.tox.2017.04.010"/>
    <x v="121"/>
    <s v="Y"/>
    <s v="Silica"/>
    <s v="SiO2, amorphous"/>
    <s v="Nano"/>
    <s v="3 mo (4h/d, 5d/wk)"/>
    <s v="3 months"/>
    <s v="Lung"/>
    <x v="28"/>
    <s v="Rat"/>
    <s v="Outbred white"/>
    <s v="F"/>
    <s v="n"/>
    <n v="2.6"/>
    <m/>
    <m/>
    <s v="mg/m3"/>
    <s v="N"/>
    <s v="N"/>
    <s v="Y"/>
    <s v="N"/>
    <s v="Divide LOAEL by 10;Units conversion needed;"/>
    <s v="NA"/>
    <m/>
    <n v="260"/>
    <m/>
    <m/>
    <s v="band D"/>
    <s v="D"/>
    <m/>
    <m/>
    <m/>
    <x v="2"/>
    <s v="0 d"/>
    <s v="0, 2.6, 10.6 mg/m3 "/>
    <m/>
  </r>
  <r>
    <n v="807"/>
    <x v="0"/>
    <m/>
    <s v="edk fibrosis"/>
    <s v="doi.org/10.1016/j.tox.2017.04.010"/>
    <x v="121"/>
    <s v="Y"/>
    <s v="Silica"/>
    <s v="SiO2, amorphous"/>
    <s v="Nano"/>
    <s v="6 mo (4h/d, 5d/wk)"/>
    <s v="6 months"/>
    <s v="Lung"/>
    <x v="28"/>
    <s v="Rat"/>
    <s v="Outbred white"/>
    <s v="F"/>
    <n v="10.6"/>
    <s v="n"/>
    <m/>
    <m/>
    <s v="mg/m3"/>
    <s v="N"/>
    <s v="N"/>
    <s v="N"/>
    <s v="N"/>
    <s v="Units conversion needed;"/>
    <m/>
    <n v="10600"/>
    <m/>
    <m/>
    <s v="band B"/>
    <m/>
    <s v="B"/>
    <m/>
    <m/>
    <m/>
    <x v="2"/>
    <s v="0 d"/>
    <s v="0, 2.6, 10.6 mg/m3 "/>
    <s v="At 6 mo exposure, neither dose (2.6 or 10.6 mg/m3) is significantly different from controls. [Note odd pattern of results for control and exposed rat hydroxyproline content]."/>
  </r>
  <r>
    <n v="808"/>
    <x v="1"/>
    <s v="[Adding other exposure durations (4 and 8 wk inhalation) in Fig. 3]"/>
    <s v="edk fibrosis"/>
    <m/>
    <x v="251"/>
    <s v="Y"/>
    <s v="Silica"/>
    <s v="crystalline Cristobalite"/>
    <s v="Micro"/>
    <s v="4 weeks (6 hr/d, 5 d/wk)"/>
    <s v="4 weeks"/>
    <s v="Lung"/>
    <x v="0"/>
    <s v="Rat"/>
    <s v="Fischer 344"/>
    <s v="M"/>
    <s v="n"/>
    <n v="1.3"/>
    <m/>
    <m/>
    <s v="mg/m3"/>
    <s v="N"/>
    <s v="Y"/>
    <s v="Y"/>
    <s v="N"/>
    <s v="Divide NOAEL or BMDL by 3;Divide LOAEL by 10;Units conversion needed;"/>
    <m/>
    <m/>
    <n v="43.333333333333336"/>
    <m/>
    <m/>
    <s v="band D"/>
    <s v="D"/>
    <m/>
    <m/>
    <m/>
    <x v="0"/>
    <s v="0 d"/>
    <m/>
    <m/>
  </r>
  <r>
    <n v="809"/>
    <x v="1"/>
    <s v="[Adding other exposure durations (4 and 8 wk inhalation) in Fig. 3]"/>
    <s v="edk fibrosis"/>
    <m/>
    <x v="251"/>
    <s v="Y"/>
    <s v="Silica"/>
    <s v="crystalline Cristobalite"/>
    <s v="Micro"/>
    <s v="8 weeks (6 hr/d, 5 d/wk)"/>
    <s v="8 weeks"/>
    <s v="Lung"/>
    <x v="0"/>
    <s v="Rat"/>
    <s v="Fischer 344"/>
    <s v="M"/>
    <s v="n"/>
    <n v="1.3"/>
    <m/>
    <m/>
    <s v="mg/m3"/>
    <s v="N"/>
    <s v="Y"/>
    <s v="Y"/>
    <s v="N"/>
    <s v="Divide NOAEL or BMDL by 3;Divide LOAEL by 10;Units conversion needed;"/>
    <m/>
    <m/>
    <n v="43.333333333333336"/>
    <m/>
    <m/>
    <s v="band D"/>
    <s v="D"/>
    <m/>
    <m/>
    <m/>
    <x v="0"/>
    <s v="0 d"/>
    <m/>
    <m/>
  </r>
  <r>
    <n v="810"/>
    <x v="1"/>
    <s v="Additional OEB Data"/>
    <s v="edk fibrosis"/>
    <m/>
    <x v="251"/>
    <s v="Y"/>
    <s v="Silica"/>
    <s v="crystalline Cristobalite"/>
    <s v="Micro"/>
    <s v="12 weeks (6 hr/d, 5 d/wk)"/>
    <s v="12 weeks"/>
    <s v="Lung"/>
    <x v="0"/>
    <s v="Rat"/>
    <s v="Fischer 344"/>
    <s v="M"/>
    <s v="n"/>
    <n v="1.3"/>
    <m/>
    <m/>
    <s v="mg/m3"/>
    <s v="N"/>
    <s v="N"/>
    <s v="Y"/>
    <s v="N"/>
    <s v="Divide LOAEL by 10;Units conversion needed;"/>
    <m/>
    <m/>
    <n v="130"/>
    <m/>
    <m/>
    <s v="band D"/>
    <s v="D"/>
    <m/>
    <m/>
    <m/>
    <x v="0"/>
    <s v="0 d"/>
    <m/>
    <m/>
  </r>
  <r>
    <n v="811"/>
    <x v="1"/>
    <s v="[Adding other exposure durations (4 wk inhalation) in Fig. 3]"/>
    <s v="edk fibrosis"/>
    <m/>
    <x v="251"/>
    <s v="Y"/>
    <s v="Titanium dioxide"/>
    <s v="ufTiO2"/>
    <s v="Nano"/>
    <s v="4 weeks (6 hr/d, 5 d/wk)"/>
    <s v="4 weeks"/>
    <s v="Lung"/>
    <x v="0"/>
    <s v="Rat"/>
    <s v="Fischer 344"/>
    <s v="M"/>
    <s v="n"/>
    <n v="23.5"/>
    <m/>
    <m/>
    <s v="mg/m3"/>
    <s v="N"/>
    <s v="Y"/>
    <s v="Y"/>
    <s v="N"/>
    <s v="Divide NOAEL or BMDL by 3;Divide LOAEL by 10;Units conversion needed;"/>
    <m/>
    <m/>
    <n v="783.33333333333337"/>
    <m/>
    <m/>
    <s v="band C"/>
    <s v="C"/>
    <m/>
    <m/>
    <m/>
    <x v="0"/>
    <s v="0 d"/>
    <m/>
    <m/>
  </r>
  <r>
    <n v="812"/>
    <x v="1"/>
    <s v="Additional OEB Data"/>
    <s v="edk fibrosis"/>
    <m/>
    <x v="251"/>
    <s v="Y"/>
    <s v="Titanium dioxide"/>
    <s v="ufTiO2"/>
    <s v="Nano"/>
    <s v="8 weeks (6 hr/d, 5 d/wk)"/>
    <s v="8 weeks"/>
    <s v="Lung"/>
    <x v="0"/>
    <s v="Rat"/>
    <s v="Fischer 344"/>
    <s v="M"/>
    <s v="n"/>
    <n v="23.5"/>
    <m/>
    <m/>
    <s v="mg/m3"/>
    <s v="N"/>
    <s v="Y"/>
    <s v="Y"/>
    <s v="N"/>
    <s v="Divide NOAEL or BMDL by 3;Divide LOAEL by 10;Units conversion needed;"/>
    <m/>
    <m/>
    <n v="783.33333333333337"/>
    <m/>
    <m/>
    <s v="band C"/>
    <s v="C"/>
    <m/>
    <m/>
    <m/>
    <x v="0"/>
    <s v="0 d"/>
    <m/>
    <m/>
  </r>
  <r>
    <n v="813"/>
    <x v="1"/>
    <s v="Additional OEB Data"/>
    <s v="edk fibrosis"/>
    <m/>
    <x v="251"/>
    <s v="Y"/>
    <s v="Titanium dioxide"/>
    <s v="ufTiO2"/>
    <s v="Nano"/>
    <s v="12 weeks (6 hr/d, 5 d/wk)"/>
    <s v="12 weeks"/>
    <s v="Lung"/>
    <x v="0"/>
    <s v="Rat"/>
    <s v="Fischer 344"/>
    <s v="M"/>
    <s v="n"/>
    <n v="23.5"/>
    <m/>
    <m/>
    <s v="mg/m3"/>
    <s v="N"/>
    <s v="N"/>
    <s v="Y"/>
    <s v="N"/>
    <s v="Divide LOAEL by 10;Units conversion needed;"/>
    <m/>
    <m/>
    <n v="2350"/>
    <m/>
    <m/>
    <s v="band C"/>
    <s v="C"/>
    <m/>
    <m/>
    <m/>
    <x v="0"/>
    <s v="0 d"/>
    <m/>
    <m/>
  </r>
  <r>
    <n v="814"/>
    <x v="1"/>
    <s v="[Adding other exposure durations (4 wk inhalation) in Fig. 3]"/>
    <s v="edk fibrosis"/>
    <m/>
    <x v="251"/>
    <s v="Y"/>
    <s v="Titanium dioxide"/>
    <s v="fTiO2"/>
    <s v="Nano"/>
    <s v="4 weeks (6 hr/d, 5 d/wk)"/>
    <s v="4 weeks"/>
    <s v="Lung"/>
    <x v="0"/>
    <s v="Rat"/>
    <s v="Fischer 344"/>
    <s v="M"/>
    <n v="22.3"/>
    <s v="n"/>
    <m/>
    <m/>
    <s v="mg/m3"/>
    <s v="N"/>
    <s v="Y"/>
    <s v="N"/>
    <s v="N"/>
    <s v="Divide NOAEL or BMDL by 3;Units conversion needed;"/>
    <m/>
    <n v="7433.3333333333339"/>
    <m/>
    <m/>
    <s v="band B"/>
    <m/>
    <s v="B"/>
    <m/>
    <m/>
    <m/>
    <x v="0"/>
    <s v="0 d"/>
    <m/>
    <m/>
  </r>
  <r>
    <n v="815"/>
    <x v="1"/>
    <s v="Additional OEB Data"/>
    <s v="edk fibrosis"/>
    <m/>
    <x v="251"/>
    <s v="Y"/>
    <s v="Titanium dioxide"/>
    <s v="fTiO2"/>
    <s v="Micro"/>
    <s v="8 weeks (6 hr/d, 5 d/wk)"/>
    <s v="8 weeks"/>
    <s v="Lung"/>
    <x v="0"/>
    <s v="Rat"/>
    <s v="Fischer 344"/>
    <s v="M"/>
    <n v="22.3"/>
    <s v="n"/>
    <m/>
    <m/>
    <s v="mg/m3"/>
    <s v="N"/>
    <s v="Y"/>
    <s v="N"/>
    <s v="N"/>
    <s v="Divide NOAEL or BMDL by 3;Units conversion needed;"/>
    <m/>
    <n v="7433.3333333333339"/>
    <m/>
    <m/>
    <s v="band B"/>
    <m/>
    <s v="B"/>
    <m/>
    <m/>
    <m/>
    <x v="0"/>
    <s v="0 d"/>
    <m/>
    <m/>
  </r>
  <r>
    <n v="816"/>
    <x v="1"/>
    <s v="Additional OEB Data"/>
    <s v="edk fibrosis"/>
    <m/>
    <x v="251"/>
    <s v="Y"/>
    <s v="Titanium dioxide"/>
    <s v="fTiO2"/>
    <s v="Micro"/>
    <s v="12 weeks (6 hr/d, 5 d/wk)"/>
    <s v="12 weeks"/>
    <s v="Lung"/>
    <x v="0"/>
    <s v="Rat"/>
    <s v="Fischer 344"/>
    <s v="M"/>
    <s v="n"/>
    <n v="22.3"/>
    <m/>
    <m/>
    <s v="mg/m3"/>
    <s v="N"/>
    <s v="N"/>
    <s v="Y"/>
    <s v="N"/>
    <s v="Divide LOAEL by 10;Units conversion needed;"/>
    <m/>
    <m/>
    <n v="2230"/>
    <m/>
    <m/>
    <s v="band C"/>
    <s v="C"/>
    <m/>
    <m/>
    <m/>
    <x v="0"/>
    <s v="0 d"/>
    <m/>
    <m/>
  </r>
  <r>
    <n v="817"/>
    <x v="1"/>
    <s v="OEB Studies to Check (from catOEL DB)"/>
    <s v="edk fibrosis"/>
    <m/>
    <x v="251"/>
    <s v="Y"/>
    <s v="Titanium dioxide"/>
    <s v="TiO2-D, anatase form, 20 nm diameter"/>
    <s v="Nano"/>
    <s v="6 h/d, 5 d/week for 4, 8, and 12 weeks"/>
    <s v="12 weeks"/>
    <s v="Lung"/>
    <x v="65"/>
    <s v="Rat"/>
    <s v="Fischer 344"/>
    <s v="M"/>
    <s v="n"/>
    <n v="23.5"/>
    <m/>
    <m/>
    <s v="mg/m3"/>
    <s v="N"/>
    <s v="N"/>
    <s v="Y"/>
    <s v="N"/>
    <s v="Divide LOAEL by 10;Units conversion needed;"/>
    <m/>
    <m/>
    <n v="2350"/>
    <m/>
    <m/>
    <s v="band C"/>
    <s v="C"/>
    <m/>
    <m/>
    <s v="p. 316:  &quot;The lungs of other rats were evaluated for inflammation and pulmonary fibrosis by histopathology at 29 weeks and 1 year after cessation of exposure...&quot; [Not stated, but reasonable to assume it is after exposure of 12 weeks (vs. 4- or 8-wk timepoints)]."/>
    <x v="2"/>
    <s v="29 weeks"/>
    <s v="0, 23.5 mg/m3"/>
    <m/>
  </r>
  <r>
    <n v="818"/>
    <x v="1"/>
    <s v="OEB Studies to Check (from catOEL DB)"/>
    <s v="edk fibrosis"/>
    <m/>
    <x v="251"/>
    <s v="Y"/>
    <s v="Titanium dioxide"/>
    <s v="TiO2-F, anatase form, 250 nm diameter"/>
    <s v="Micro"/>
    <s v="6 h/d, 5 d/week for 4, 8, and 12 weeks"/>
    <s v="12 weeks"/>
    <s v="Lung"/>
    <x v="65"/>
    <s v="Rat"/>
    <s v="Fischer 344"/>
    <s v="M"/>
    <n v="22.3"/>
    <s v="n"/>
    <m/>
    <m/>
    <s v="mg/m3"/>
    <s v="N"/>
    <s v="N"/>
    <s v="N"/>
    <s v="N"/>
    <s v="Units conversion needed;"/>
    <m/>
    <n v="22300"/>
    <m/>
    <m/>
    <s v="band B"/>
    <m/>
    <s v="B"/>
    <m/>
    <m/>
    <s v="p. 316:  &quot;The lungs of other rats were evaluated for inflammation and pulmonary fibrosis by histopathology at 29 weeks and 1 year after cessation of exposure...&quot; [Not stated, but reasonable to assume it is after exposure of 12 weeks (vs. 4- or 8-wk timepoints)]."/>
    <x v="2"/>
    <s v="29 weeks"/>
    <s v="0, 22.3 mg/m3"/>
    <s v="Histopathology - At 29 weeks after cessation of exposure, cristobalite-exposed rats exhibited focal interstitial fibrosis and moderately severe focal alveolitis which persisted for 1 year (Baggs et al., in preparation). Less inflammation and fibrosis were apparent in TiO2-D-exposed rats, and minimal inflammatory changes appeared in the TiO2-F groups. In contrast to silica-exposed rats, all TiO2-induced changes appeared to regress after 1 year."/>
  </r>
  <r>
    <n v="819"/>
    <x v="1"/>
    <s v="OEB Studies to Check (from catOEL DB)"/>
    <s v="edk fibrosis"/>
    <m/>
    <x v="251"/>
    <s v="Y"/>
    <s v="Silica"/>
    <s v="crystalline Cristobalite"/>
    <s v="Micro"/>
    <s v="6 h/d, 5 d/week for 4, 8, and 12 weeks"/>
    <s v="12 weeks"/>
    <s v="Lung"/>
    <x v="65"/>
    <s v="Rat"/>
    <s v="Fischer 344"/>
    <s v="M"/>
    <s v="n"/>
    <n v="1.3"/>
    <m/>
    <m/>
    <s v="mg/m3"/>
    <s v="N"/>
    <s v="N"/>
    <s v="Y"/>
    <s v="N"/>
    <s v="Divide LOAEL by 10;Units conversion needed;"/>
    <m/>
    <m/>
    <n v="130"/>
    <m/>
    <m/>
    <s v="band D"/>
    <s v="D"/>
    <m/>
    <m/>
    <s v="p. 316:  &quot;The lungs of other rats were evaluated for inflammation and pulmonary fibrosis by histopathology at 29 weeks and 1 year after cessation of exposure...&quot; [Not stated, but reasonable to assume it is after exposure of 12 weeks (vs. 4- or 8-wk timepoints)]."/>
    <x v="2"/>
    <s v="29 weeks"/>
    <s v="0, 1.3 mg/m3"/>
    <s v="Histopathology - At 29 weeks after cessation of exposure, cristobalite-exposed rats exhibited focal interstitial fibrosis and moderately severe focal alveolitis which persisted for 1 year (Baggs et al., in preparation). Less inflammation and fibrosis were apparent in TiO2-D-exposed rats, and minimal inflammatory changes appeared in the TiO2-F groups. In contrast to silica-exposed rats, all TiO2-induced changes appeared to regress after 1 year."/>
  </r>
  <r>
    <n v="820"/>
    <x v="1"/>
    <m/>
    <s v="edk fibrosis"/>
    <s v="doi:10.1088/1757-899X/699/1/012054"/>
    <x v="252"/>
    <s v="Y"/>
    <s v="Silica"/>
    <s v="Amorphous silica"/>
    <s v="Nano"/>
    <s v="3 months, 5 times a week, 4 hr a day"/>
    <s v="3 months"/>
    <s v="Lung"/>
    <x v="66"/>
    <s v="Rat"/>
    <s v="Outbred white rats"/>
    <s v="F"/>
    <m/>
    <n v="2.6"/>
    <m/>
    <m/>
    <s v="mg/m3"/>
    <m/>
    <m/>
    <s v="Y"/>
    <s v="N"/>
    <s v="Divide LOAEL by 10;Units conversion needed;"/>
    <m/>
    <m/>
    <n v="260"/>
    <m/>
    <m/>
    <s v="band D"/>
    <s v="D"/>
    <m/>
    <m/>
    <m/>
    <x v="2"/>
    <m/>
    <s v="0, 2.6, 10.6 mg/m3"/>
    <s v="Statis sig incr"/>
  </r>
  <r>
    <n v="821"/>
    <x v="1"/>
    <m/>
    <s v="edk fibrosis"/>
    <s v="doi:10.1088/1757-899X/699/1/012054"/>
    <x v="252"/>
    <s v="Y"/>
    <s v="Silica"/>
    <s v="Amorphous silica"/>
    <s v="Nano"/>
    <s v="6 months, 5 times a week, 4 hr a day"/>
    <s v="6 months"/>
    <s v="Lung"/>
    <x v="66"/>
    <s v="Rat"/>
    <s v="Outbred white rats"/>
    <s v="F"/>
    <n v="10.6"/>
    <m/>
    <m/>
    <m/>
    <s v="mg/m3"/>
    <m/>
    <m/>
    <s v="N"/>
    <s v="N"/>
    <s v="Units conversion needed;"/>
    <m/>
    <n v="10600"/>
    <m/>
    <m/>
    <s v="band B"/>
    <m/>
    <s v="B"/>
    <m/>
    <m/>
    <m/>
    <x v="2"/>
    <m/>
    <s v="0, 2.6, 10.6 mg/m3"/>
    <s v="Not statis sig incr"/>
  </r>
  <r>
    <n v="822"/>
    <x v="1"/>
    <m/>
    <s v="edk fibrosis"/>
    <s v="doi.org/10.1080/17435390.2019.1694184"/>
    <x v="253"/>
    <s v="Y"/>
    <s v="Indium"/>
    <m/>
    <s v="Nano"/>
    <m/>
    <m/>
    <m/>
    <x v="30"/>
    <m/>
    <m/>
    <m/>
    <m/>
    <m/>
    <m/>
    <m/>
    <m/>
    <m/>
    <m/>
    <m/>
    <m/>
    <m/>
    <m/>
    <m/>
    <m/>
    <m/>
    <m/>
    <m/>
    <m/>
    <m/>
    <m/>
    <m/>
    <x v="4"/>
    <m/>
    <m/>
    <m/>
  </r>
  <r>
    <n v="824"/>
    <x v="0"/>
    <s v="model_fit_summaries.xlsx"/>
    <m/>
    <m/>
    <x v="254"/>
    <s v="Y"/>
    <s v="CNT"/>
    <s v="MWCNT"/>
    <s v="Nano"/>
    <s v="2 years"/>
    <s v="2 years"/>
    <s v="Lung"/>
    <x v="67"/>
    <s v="Rat"/>
    <m/>
    <s v="F"/>
    <m/>
    <m/>
    <m/>
    <n v="99.52823839110053"/>
    <s v="ug/m3"/>
    <s v="N"/>
    <s v="N"/>
    <s v="N"/>
    <s v="Y"/>
    <m/>
    <n v="99.52823839110053"/>
    <m/>
    <m/>
    <s v="band D"/>
    <m/>
    <m/>
    <s v="D"/>
    <m/>
    <m/>
    <m/>
    <x v="3"/>
    <m/>
    <m/>
    <m/>
  </r>
  <r>
    <n v="825"/>
    <x v="0"/>
    <s v="model_fit_summaries.xlsx"/>
    <m/>
    <m/>
    <x v="254"/>
    <s v="Y"/>
    <s v="CNT"/>
    <s v="MWCNT"/>
    <s v="Nano"/>
    <s v="2 years"/>
    <s v="2 years"/>
    <s v="Lung"/>
    <x v="67"/>
    <s v="Rat"/>
    <m/>
    <s v="M"/>
    <m/>
    <m/>
    <m/>
    <n v="22.534951561450036"/>
    <s v="ug/m3"/>
    <s v="N"/>
    <s v="N"/>
    <s v="N"/>
    <s v="Y"/>
    <m/>
    <n v="22.534951561450036"/>
    <m/>
    <m/>
    <s v="band D"/>
    <m/>
    <m/>
    <s v="D"/>
    <m/>
    <m/>
    <m/>
    <x v="3"/>
    <m/>
    <m/>
    <m/>
  </r>
  <r>
    <n v="826"/>
    <x v="0"/>
    <s v="model_fit_summaries.xlsx"/>
    <m/>
    <m/>
    <x v="255"/>
    <s v="Y"/>
    <s v="Indium"/>
    <s v="ITO"/>
    <s v="Micro"/>
    <s v="2 years"/>
    <s v="2 years"/>
    <s v="Lung"/>
    <x v="14"/>
    <s v="Mouse"/>
    <m/>
    <s v="F"/>
    <m/>
    <m/>
    <m/>
    <n v="67.075298330745724"/>
    <s v="ug/m3"/>
    <s v="N"/>
    <s v="N"/>
    <s v="N"/>
    <s v="Y"/>
    <m/>
    <n v="67.075298330745724"/>
    <m/>
    <m/>
    <s v="band D"/>
    <m/>
    <m/>
    <s v="D"/>
    <m/>
    <m/>
    <m/>
    <x v="3"/>
    <m/>
    <m/>
    <m/>
  </r>
  <r>
    <n v="827"/>
    <x v="0"/>
    <s v="model_fit_summaries.xlsx"/>
    <m/>
    <m/>
    <x v="255"/>
    <s v="Y"/>
    <s v="Indium"/>
    <s v="ITO"/>
    <s v="Micro"/>
    <s v="2 years"/>
    <s v="2 years"/>
    <s v="Lung"/>
    <x v="14"/>
    <s v="Rat"/>
    <m/>
    <s v="F"/>
    <m/>
    <m/>
    <m/>
    <n v="6.4035504739736382"/>
    <s v="ug/m3"/>
    <s v="N"/>
    <s v="N"/>
    <s v="N"/>
    <s v="Y"/>
    <m/>
    <n v="6.4035504739736382"/>
    <m/>
    <m/>
    <s v="band D"/>
    <m/>
    <m/>
    <s v="D"/>
    <m/>
    <m/>
    <m/>
    <x v="3"/>
    <m/>
    <m/>
    <m/>
  </r>
  <r>
    <n v="828"/>
    <x v="1"/>
    <s v="model_fit_summaries.xlsx"/>
    <m/>
    <m/>
    <x v="255"/>
    <s v="Y"/>
    <s v="Indium"/>
    <s v="ITO"/>
    <s v="Micro"/>
    <s v="2 years"/>
    <s v="2 years"/>
    <s v="Lung"/>
    <x v="14"/>
    <s v="Mouse"/>
    <m/>
    <s v="M"/>
    <m/>
    <m/>
    <m/>
    <s v="not estimable - extrapolation"/>
    <m/>
    <m/>
    <m/>
    <m/>
    <m/>
    <m/>
    <m/>
    <m/>
    <m/>
    <s v="---"/>
    <m/>
    <m/>
    <m/>
    <s v="Y"/>
    <m/>
    <m/>
    <x v="4"/>
    <m/>
    <m/>
    <m/>
  </r>
  <r>
    <n v="829"/>
    <x v="0"/>
    <s v="model_fit_summaries.xlsx"/>
    <m/>
    <m/>
    <x v="255"/>
    <s v="Y"/>
    <s v="Indium"/>
    <s v="ITO"/>
    <s v="Micro"/>
    <s v="2 years"/>
    <s v="2 years"/>
    <s v="Lung"/>
    <x v="14"/>
    <s v="Rat"/>
    <m/>
    <s v="M"/>
    <m/>
    <m/>
    <m/>
    <n v="6.6611537317645935"/>
    <s v="ug/m3"/>
    <s v="N"/>
    <s v="N"/>
    <s v="N"/>
    <s v="Y"/>
    <m/>
    <n v="6.6611537317645935"/>
    <m/>
    <m/>
    <s v="band D"/>
    <m/>
    <m/>
    <s v="D"/>
    <m/>
    <m/>
    <m/>
    <x v="3"/>
    <m/>
    <m/>
    <m/>
  </r>
  <r>
    <n v="830"/>
    <x v="0"/>
    <s v="model_fit_summaries.xlsx"/>
    <m/>
    <s v="https://doi.org/10.1006/faat.1995.1042"/>
    <x v="256"/>
    <s v="Y"/>
    <s v="Carbon black"/>
    <s v="Carbon black"/>
    <s v="Nano"/>
    <s v="2 years"/>
    <s v="2 years"/>
    <s v="Lung"/>
    <x v="14"/>
    <s v="Rat"/>
    <m/>
    <s v="F"/>
    <m/>
    <m/>
    <m/>
    <n v="1900.3804982399001"/>
    <s v="ug/m3"/>
    <s v="N"/>
    <s v="N"/>
    <s v="N"/>
    <s v="Y"/>
    <m/>
    <n v="1900.3804982399001"/>
    <m/>
    <m/>
    <s v="band D"/>
    <m/>
    <m/>
    <s v="D"/>
    <m/>
    <m/>
    <m/>
    <x v="3"/>
    <m/>
    <m/>
    <m/>
  </r>
  <r>
    <n v="831"/>
    <x v="1"/>
    <s v="model_fit_summaries.xlsx"/>
    <m/>
    <s v="https://doi.org/10.1006/faat.1995.1042"/>
    <x v="256"/>
    <s v="Y"/>
    <s v="Carbon black"/>
    <s v="Carbon black"/>
    <s v="Nano"/>
    <s v="2 years"/>
    <s v="2 years"/>
    <s v="Lung"/>
    <x v="14"/>
    <s v="Rat"/>
    <m/>
    <s v="M"/>
    <m/>
    <m/>
    <m/>
    <s v="not estimable - extrapolation"/>
    <m/>
    <m/>
    <m/>
    <m/>
    <m/>
    <m/>
    <m/>
    <m/>
    <m/>
    <s v="---"/>
    <m/>
    <m/>
    <m/>
    <s v="Y"/>
    <m/>
    <m/>
    <x v="4"/>
    <m/>
    <m/>
    <m/>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0">
  <r>
    <n v="1"/>
    <m/>
    <s v="PoDs for Inh Studies from 2017 paper"/>
    <m/>
    <m/>
    <s v="Bermudez 2002"/>
    <s v="Y"/>
    <s v="Titanium dioxide"/>
    <s v="TiO2 Fine"/>
    <s v="Micro"/>
    <s v="13 weeks"/>
    <x v="0"/>
    <s v="Lung"/>
    <s v="PMN%"/>
    <s v="Mouse"/>
    <s v="B3C3F1/CrlBR"/>
    <s v="F"/>
    <n v="10"/>
    <n v="50"/>
    <s v="not modeled"/>
    <s v="not modeled"/>
    <s v="mg/m3"/>
    <s v="N"/>
    <s v="N"/>
    <s v="N"/>
    <s v="N"/>
    <s v="Units conversion needed"/>
    <m/>
    <n v="10000"/>
    <m/>
    <m/>
    <s v="band B"/>
    <m/>
    <s v="B"/>
    <s v=""/>
    <s v="Y"/>
    <m/>
    <x v="0"/>
    <m/>
    <m/>
    <m/>
    <s v="Y"/>
    <n v="2"/>
    <s v="NOAEL"/>
    <n v="10000"/>
  </r>
  <r>
    <n v="2"/>
    <m/>
    <s v="PoDs for Inh Studies from 2017 paper"/>
    <m/>
    <m/>
    <s v="Bermudez 2002"/>
    <s v="Y"/>
    <s v="Titanium dioxide"/>
    <s v="TiO2 Fine"/>
    <s v="Micro"/>
    <s v="13 weeks"/>
    <x v="0"/>
    <s v="Lung"/>
    <s v="PMN%"/>
    <s v="Rat"/>
    <s v="F344"/>
    <s v="F"/>
    <s v="na"/>
    <n v="10"/>
    <n v="10.976851851206535"/>
    <n v="10.43258377363712"/>
    <s v="mg/m3"/>
    <s v="N"/>
    <s v="N"/>
    <s v="N"/>
    <s v="N"/>
    <s v="Units conversion needed"/>
    <n v="10432.58377363712"/>
    <m/>
    <m/>
    <s v="band B"/>
    <m/>
    <m/>
    <s v="B"/>
    <s v=""/>
    <s v="Y"/>
    <m/>
    <x v="0"/>
    <m/>
    <m/>
    <m/>
    <s v="Y"/>
    <n v="2"/>
    <s v="BMDL"/>
    <n v="10432.58377363712"/>
  </r>
  <r>
    <n v="3"/>
    <s v="Y"/>
    <s v="PoDs for Inh Studies from 2017 paper"/>
    <m/>
    <m/>
    <s v="Bermudez 2002"/>
    <s v="Y"/>
    <s v="Titanium dioxide"/>
    <s v="TiO2 Fine"/>
    <s v="Micro"/>
    <s v="13 weeks"/>
    <x v="0"/>
    <s v="Lung"/>
    <s v="PMN%"/>
    <s v="Hamster"/>
    <s v="Syrian"/>
    <s v="F"/>
    <n v="10"/>
    <n v="50"/>
    <s v="not modeled"/>
    <s v="not modeled"/>
    <s v="mg/m3"/>
    <s v="N"/>
    <s v="N"/>
    <s v="N"/>
    <s v="N"/>
    <s v="Units conversion needed"/>
    <m/>
    <n v="10000"/>
    <m/>
    <m/>
    <s v="band B"/>
    <m/>
    <s v="B"/>
    <s v=""/>
    <m/>
    <m/>
    <x v="0"/>
    <m/>
    <m/>
    <m/>
    <s v="Y"/>
    <n v="2"/>
    <m/>
    <m/>
  </r>
  <r>
    <n v="4"/>
    <m/>
    <s v="PoDs for Inh Studies from 2017 paper"/>
    <m/>
    <m/>
    <s v="Bermudez 2004"/>
    <s v="Y"/>
    <s v="Titanium dioxide"/>
    <s v="TiO2 Ultrafine"/>
    <s v="Nano"/>
    <s v="13 weeks"/>
    <x v="0"/>
    <s v="Lung"/>
    <s v="PMN%"/>
    <s v="Mouse"/>
    <s v="B3C3F1/CrlBR"/>
    <s v="F"/>
    <n v="2"/>
    <n v="10"/>
    <s v="not modeled"/>
    <s v="not modeled"/>
    <s v="mg/m3"/>
    <s v="N"/>
    <s v="N"/>
    <s v="N"/>
    <s v="N"/>
    <s v="Units conversion needed"/>
    <m/>
    <n v="2000"/>
    <m/>
    <m/>
    <s v="band C"/>
    <m/>
    <s v="C"/>
    <s v=""/>
    <s v="Y"/>
    <m/>
    <x v="0"/>
    <m/>
    <m/>
    <m/>
    <s v="Y"/>
    <n v="3"/>
    <s v="NOAEL"/>
    <n v="2000"/>
  </r>
  <r>
    <n v="5"/>
    <m/>
    <s v="PoDs for Inh Studies from 2017 paper"/>
    <m/>
    <m/>
    <s v="Bermudez 2004"/>
    <s v="Y"/>
    <s v="Titanium dioxide"/>
    <s v="TiO2 Ultrafine"/>
    <s v="Nano"/>
    <s v="13 weeks"/>
    <x v="0"/>
    <s v="Lung"/>
    <s v="PMN%"/>
    <s v="Rat"/>
    <s v="F344"/>
    <s v="F"/>
    <n v="0.5"/>
    <n v="2"/>
    <n v="1.6488349515820884"/>
    <n v="1.3680873787451382"/>
    <s v="mg/m3"/>
    <s v="N"/>
    <s v="N"/>
    <s v="N"/>
    <s v="N"/>
    <s v="Units conversion needed"/>
    <n v="1368.0873787451383"/>
    <n v="500"/>
    <m/>
    <s v="band C"/>
    <s v="band C"/>
    <m/>
    <s v="C"/>
    <s v=""/>
    <s v="Y"/>
    <m/>
    <x v="0"/>
    <m/>
    <m/>
    <m/>
    <s v="Y"/>
    <n v="3"/>
    <s v="BMDL"/>
    <n v="1368.0873787451383"/>
  </r>
  <r>
    <n v="6"/>
    <s v="Y"/>
    <s v="PoDs for Inh Studies from 2017 paper"/>
    <m/>
    <m/>
    <s v="Bermudez 2004"/>
    <s v="Y"/>
    <s v="Titanium dioxide"/>
    <s v="TiO2 Ultrafine"/>
    <s v="Nano"/>
    <s v="13 weeks"/>
    <x v="0"/>
    <s v="Lung"/>
    <s v="PMN%"/>
    <s v="Hamster"/>
    <s v="Syrian"/>
    <s v="F"/>
    <n v="10"/>
    <s v="na"/>
    <s v="not modeled"/>
    <s v="not modeled"/>
    <s v="mg/m3"/>
    <s v="N"/>
    <s v="N"/>
    <s v="N"/>
    <s v="N"/>
    <s v="Units conversion needed"/>
    <m/>
    <n v="10000"/>
    <m/>
    <m/>
    <s v="band B"/>
    <m/>
    <s v="B"/>
    <s v=""/>
    <m/>
    <m/>
    <x v="0"/>
    <m/>
    <m/>
    <m/>
    <s v="Y"/>
    <n v="2"/>
    <m/>
    <m/>
  </r>
  <r>
    <n v="7"/>
    <s v="Y"/>
    <s v="PoDs for Inh Studies from 2017 paper"/>
    <m/>
    <m/>
    <s v="Porter 2001"/>
    <s v="Y"/>
    <s v="Silica"/>
    <s v="Silica Crystalline"/>
    <s v="Micro"/>
    <s v="5 days"/>
    <x v="1"/>
    <s v="Lung"/>
    <s v="PMN%"/>
    <s v="Rat"/>
    <s v="F344"/>
    <s v="M"/>
    <s v="na"/>
    <n v="15"/>
    <s v="not modeled"/>
    <s v="not modeled"/>
    <s v="mg/m3"/>
    <s v="Y"/>
    <s v="Y"/>
    <s v="Y"/>
    <s v="N"/>
    <s v="Duration is too short"/>
    <m/>
    <m/>
    <m/>
    <m/>
    <m/>
    <m/>
    <m/>
    <s v="Y"/>
    <m/>
    <m/>
    <x v="0"/>
    <m/>
    <m/>
    <m/>
    <s v="Y"/>
    <n v="0"/>
    <m/>
    <m/>
  </r>
  <r>
    <n v="8"/>
    <s v="Y"/>
    <s v="PoDs for Inh Studies from 2017 paper"/>
    <m/>
    <m/>
    <s v="Porter 2001"/>
    <s v="Y"/>
    <s v="Silica"/>
    <s v="Silica Crystalline"/>
    <s v="Micro"/>
    <s v="10 days"/>
    <x v="2"/>
    <s v="Lung"/>
    <s v="PMN%"/>
    <s v="Rat"/>
    <s v="F344"/>
    <s v="M"/>
    <s v="na"/>
    <n v="15"/>
    <s v="not modeled"/>
    <s v="not modeled"/>
    <s v="mg/m3"/>
    <s v="Y"/>
    <s v="Y"/>
    <s v="Y"/>
    <s v="N"/>
    <s v="Duration is too short"/>
    <m/>
    <m/>
    <m/>
    <m/>
    <m/>
    <m/>
    <m/>
    <s v="Y"/>
    <m/>
    <m/>
    <x v="0"/>
    <m/>
    <m/>
    <m/>
    <s v="Y"/>
    <n v="0"/>
    <m/>
    <m/>
  </r>
  <r>
    <n v="9"/>
    <s v="Y"/>
    <s v="PoDs for Inh Studies from 2017 paper"/>
    <m/>
    <m/>
    <s v="Porter 2001"/>
    <s v="Y"/>
    <s v="Silica"/>
    <s v="Silica Crystalline"/>
    <s v="Micro"/>
    <s v="16 days"/>
    <x v="3"/>
    <s v="Lung"/>
    <s v="PMN%"/>
    <s v="Rat"/>
    <s v="F344"/>
    <s v="M"/>
    <s v="na"/>
    <n v="15"/>
    <s v="not modeled"/>
    <s v="not modeled"/>
    <s v="mg/m3"/>
    <s v="Y"/>
    <s v="Y"/>
    <s v="Y"/>
    <s v="N"/>
    <s v="Duration is too short"/>
    <m/>
    <m/>
    <m/>
    <m/>
    <m/>
    <m/>
    <m/>
    <s v="Y"/>
    <m/>
    <m/>
    <x v="0"/>
    <m/>
    <m/>
    <m/>
    <s v="Y"/>
    <n v="0"/>
    <m/>
    <m/>
  </r>
  <r>
    <n v="10"/>
    <s v="Y"/>
    <s v="PoDs for Inh Studies from 2017 paper"/>
    <m/>
    <m/>
    <s v="Porter 2001"/>
    <s v="Y"/>
    <s v="Silica"/>
    <s v="Silica Crystalline"/>
    <s v="Micro"/>
    <s v="20 days"/>
    <x v="4"/>
    <s v="Lung"/>
    <s v="PMN%"/>
    <s v="Rat"/>
    <s v="F344"/>
    <s v="M"/>
    <s v="na"/>
    <n v="15"/>
    <s v="not modeled"/>
    <s v="not modeled"/>
    <s v="mg/m3"/>
    <s v="Y"/>
    <s v="Y"/>
    <s v="Y"/>
    <s v="N"/>
    <s v="Duration is too short"/>
    <m/>
    <m/>
    <m/>
    <m/>
    <m/>
    <m/>
    <m/>
    <s v="Y"/>
    <m/>
    <m/>
    <x v="0"/>
    <m/>
    <m/>
    <m/>
    <s v="Y"/>
    <n v="0"/>
    <m/>
    <m/>
  </r>
  <r>
    <n v="11"/>
    <m/>
    <s v="PoDs for Inh Studies from 2017 paper"/>
    <m/>
    <m/>
    <s v="Porter 2001"/>
    <s v="Y"/>
    <s v="Silica"/>
    <s v="Silica Crystalline"/>
    <s v="Micro"/>
    <s v="30 days"/>
    <x v="5"/>
    <s v="Lung"/>
    <s v="PMN%"/>
    <s v="Rat"/>
    <s v="F344"/>
    <s v="M"/>
    <s v="na"/>
    <n v="15"/>
    <s v="not modeled"/>
    <s v="not modeled"/>
    <s v="mg/m3"/>
    <s v="N"/>
    <s v="Y"/>
    <s v="Y"/>
    <s v="N"/>
    <s v="Divide LOAEL by 10; Divide NOAEL or BMDL by 3; Units conversion needed"/>
    <m/>
    <m/>
    <n v="500"/>
    <m/>
    <m/>
    <s v="band C"/>
    <s v="C"/>
    <s v=""/>
    <s v="Y"/>
    <m/>
    <x v="0"/>
    <m/>
    <m/>
    <m/>
    <s v="Y"/>
    <n v="3"/>
    <s v="LOAEL"/>
    <n v="500"/>
  </r>
  <r>
    <n v="12"/>
    <s v="Y"/>
    <s v="PoDs for Inh Studies from 2017 paper"/>
    <m/>
    <m/>
    <s v="Porter 2001"/>
    <s v="Y"/>
    <s v="Silica"/>
    <s v="Silica Crystalline"/>
    <s v="Micro"/>
    <s v="41 days"/>
    <x v="6"/>
    <s v="Lung"/>
    <s v="PMN%"/>
    <s v="Rat"/>
    <s v="F344"/>
    <s v="M"/>
    <s v="na"/>
    <n v="15"/>
    <s v="not modeled"/>
    <s v="not modeled"/>
    <s v="mg/m3"/>
    <s v="N"/>
    <s v="Y"/>
    <s v="Y"/>
    <s v="N"/>
    <s v="Divide LOAEL by 10; Divide NOAEL or BMDL by 3; Units conversion needed"/>
    <m/>
    <m/>
    <n v="500"/>
    <m/>
    <m/>
    <s v="band C"/>
    <s v="C"/>
    <s v=""/>
    <m/>
    <m/>
    <x v="0"/>
    <m/>
    <m/>
    <m/>
    <s v="Y"/>
    <n v="3"/>
    <m/>
    <m/>
  </r>
  <r>
    <n v="13"/>
    <s v="Y"/>
    <s v="PoDs for Inh Studies from 2017 paper"/>
    <m/>
    <m/>
    <s v="Porter 2001"/>
    <s v="Y"/>
    <s v="Silica"/>
    <s v="Silica Crystalline"/>
    <s v="Micro"/>
    <s v="79 days"/>
    <x v="7"/>
    <s v="Lung"/>
    <s v="PMN%"/>
    <s v="Rat"/>
    <s v="F344"/>
    <s v="M"/>
    <s v="na"/>
    <n v="15"/>
    <s v="not modeled"/>
    <s v="not modeled"/>
    <s v="mg/m3"/>
    <s v="N"/>
    <s v="Y"/>
    <s v="Y"/>
    <s v="N"/>
    <s v="Divide LOAEL by 10; Divide NOAEL or BMDL by 3; Units conversion needed"/>
    <m/>
    <m/>
    <n v="500"/>
    <m/>
    <m/>
    <s v="band C"/>
    <s v="C"/>
    <s v=""/>
    <m/>
    <m/>
    <x v="0"/>
    <m/>
    <m/>
    <m/>
    <s v="Y"/>
    <n v="3"/>
    <m/>
    <m/>
  </r>
  <r>
    <n v="14"/>
    <s v="Y"/>
    <s v="PoDs for Inh Studies from 2017 paper"/>
    <m/>
    <m/>
    <s v="Porter 2001"/>
    <s v="Y"/>
    <s v="Silica"/>
    <s v="Silica Crystalline"/>
    <s v="Micro"/>
    <s v="116 days"/>
    <x v="8"/>
    <s v="Lung"/>
    <s v="PMN%"/>
    <s v="Rat"/>
    <s v="F344"/>
    <s v="M"/>
    <s v="na"/>
    <n v="15"/>
    <s v="not modeled"/>
    <s v="not modeled"/>
    <s v="mg/m3"/>
    <s v="N"/>
    <s v="N"/>
    <s v="Y"/>
    <s v="N"/>
    <s v="Divide LOAEL by 10; Units conversion needed"/>
    <m/>
    <m/>
    <n v="1500"/>
    <m/>
    <m/>
    <s v="band C"/>
    <s v="C"/>
    <s v=""/>
    <m/>
    <m/>
    <x v="0"/>
    <m/>
    <m/>
    <m/>
    <s v="Y"/>
    <n v="3"/>
    <m/>
    <m/>
  </r>
  <r>
    <n v="15"/>
    <s v="Y"/>
    <s v="PoDs for Inh Studies from 2017 paper"/>
    <m/>
    <m/>
    <s v="Porter 2004"/>
    <s v="Y"/>
    <s v="Silica"/>
    <s v="Silica Crystalline"/>
    <s v="Micro"/>
    <s v="20 days"/>
    <x v="4"/>
    <s v="Lung"/>
    <s v="PMN%"/>
    <s v="Rat"/>
    <s v="F344"/>
    <s v="M"/>
    <s v="na"/>
    <n v="15"/>
    <s v="not modeled"/>
    <s v="not modeled"/>
    <s v="mg/m3"/>
    <s v="Y"/>
    <s v="Y"/>
    <s v="Y"/>
    <s v="N"/>
    <s v="Duration is too short"/>
    <m/>
    <m/>
    <m/>
    <m/>
    <m/>
    <m/>
    <m/>
    <s v="Y"/>
    <m/>
    <m/>
    <x v="0"/>
    <m/>
    <m/>
    <m/>
    <s v="Y"/>
    <n v="0"/>
    <m/>
    <m/>
  </r>
  <r>
    <n v="16"/>
    <m/>
    <s v="PoDs for Inh Studies from 2017 paper"/>
    <m/>
    <m/>
    <s v="Porter 2004"/>
    <s v="Y"/>
    <s v="Silica"/>
    <s v="Silica Crystalline"/>
    <s v="Micro"/>
    <s v="40 days"/>
    <x v="9"/>
    <s v="Lung"/>
    <s v="PMN%"/>
    <s v="Rat"/>
    <s v="F344"/>
    <s v="M"/>
    <s v="na"/>
    <n v="15"/>
    <s v="not modeled"/>
    <s v="not modeled"/>
    <s v="mg/m3"/>
    <s v="N"/>
    <s v="Y"/>
    <s v="Y"/>
    <s v="N"/>
    <s v="Divide LOAEL by 10; Divide NOAEL or BMDL by 3; Units conversion needed"/>
    <m/>
    <m/>
    <n v="500"/>
    <m/>
    <m/>
    <s v="band C"/>
    <s v="C"/>
    <s v=""/>
    <s v="Y"/>
    <m/>
    <x v="0"/>
    <m/>
    <m/>
    <m/>
    <s v="Y"/>
    <n v="3"/>
    <s v="LOAEL"/>
    <n v="500"/>
  </r>
  <r>
    <n v="17"/>
    <s v="Y"/>
    <s v="PoDs for Inh Studies from 2017 paper"/>
    <m/>
    <m/>
    <s v="Porter 2004"/>
    <s v="Y"/>
    <s v="Silica"/>
    <s v="Silica Crystalline"/>
    <s v="Micro"/>
    <s v="60 days"/>
    <x v="10"/>
    <s v="Lung"/>
    <s v="PMN%"/>
    <s v="Rat"/>
    <s v="F344"/>
    <s v="M"/>
    <s v="a"/>
    <n v="15"/>
    <s v="not modeled"/>
    <s v="not modeled"/>
    <s v="mg/m3"/>
    <s v="N"/>
    <s v="Y"/>
    <s v="Y"/>
    <s v="N"/>
    <s v="Divide LOAEL by 10; Divide NOAEL or BMDL by 3; Units conversion needed"/>
    <m/>
    <m/>
    <n v="500"/>
    <m/>
    <m/>
    <s v="band C"/>
    <s v="C"/>
    <s v=""/>
    <m/>
    <m/>
    <x v="0"/>
    <m/>
    <m/>
    <m/>
    <s v="Y"/>
    <n v="3"/>
    <m/>
    <m/>
  </r>
  <r>
    <n v="18"/>
    <s v="Y"/>
    <s v="NanoSilver PoDs"/>
    <m/>
    <m/>
    <s v="Sung 2009"/>
    <m/>
    <s v="Silver"/>
    <s v="Silver nanoparticles"/>
    <s v="Nano"/>
    <s v="90d"/>
    <x v="11"/>
    <s v="Liver"/>
    <s v="Bile duct hyperplasia"/>
    <s v="Rat"/>
    <s v="Sprague-Dawley"/>
    <s v="M"/>
    <n v="133"/>
    <n v="515"/>
    <n v="155.80000000000001"/>
    <n v="92.5"/>
    <s v="ug/m3"/>
    <m/>
    <s v="N"/>
    <s v="N"/>
    <s v="Y"/>
    <s v="No adjustments needed"/>
    <n v="92.5"/>
    <n v="133"/>
    <s v="na"/>
    <s v="band D"/>
    <s v="band D"/>
    <s v="na"/>
    <s v="D"/>
    <s v=""/>
    <m/>
    <m/>
    <x v="1"/>
    <m/>
    <m/>
    <m/>
    <s v="Y"/>
    <n v="4"/>
    <m/>
    <m/>
  </r>
  <r>
    <n v="19"/>
    <s v="Y"/>
    <s v="NanoSilver PoDs"/>
    <m/>
    <m/>
    <s v="Sung 2009"/>
    <m/>
    <s v="Silver"/>
    <s v="Silver nanoparticles"/>
    <s v="Nano"/>
    <s v="90d"/>
    <x v="11"/>
    <s v="Liver"/>
    <s v="Bile duct hyperplasia"/>
    <s v="Rat"/>
    <s v="Sprague-Dawley"/>
    <s v="F"/>
    <n v="133"/>
    <n v="515"/>
    <n v="78.2"/>
    <n v="50.5"/>
    <s v="ug/m3"/>
    <m/>
    <s v="N"/>
    <s v="N"/>
    <s v="Y"/>
    <s v="No adjustments needed"/>
    <n v="50.5"/>
    <n v="133"/>
    <s v="na"/>
    <s v="band D"/>
    <s v="band D"/>
    <s v="na"/>
    <s v="D"/>
    <s v=""/>
    <m/>
    <m/>
    <x v="1"/>
    <m/>
    <m/>
    <m/>
    <s v="Y"/>
    <n v="4"/>
    <m/>
    <m/>
  </r>
  <r>
    <n v="20"/>
    <m/>
    <s v="NanoSilver PoDs"/>
    <m/>
    <m/>
    <s v="Song 2013"/>
    <m/>
    <s v="Silver"/>
    <s v="Silver nanoparticles"/>
    <s v="Nano"/>
    <s v="12w"/>
    <x v="12"/>
    <s v="Lung"/>
    <s v="Alveolar inflammation (minimal)"/>
    <s v="Rat"/>
    <s v="Sprague-Dawley"/>
    <s v="M"/>
    <n v="49"/>
    <m/>
    <n v="44.8"/>
    <n v="13.6"/>
    <s v="ug/m3"/>
    <m/>
    <s v="Y"/>
    <s v="N"/>
    <s v="Y"/>
    <s v="Divide NOAEL or BMDL by 3"/>
    <n v="4.5333333333333332"/>
    <n v="16.333333333333332"/>
    <s v="na"/>
    <s v="band E"/>
    <s v="band E"/>
    <s v="na"/>
    <s v="E"/>
    <s v=""/>
    <s v="Y"/>
    <m/>
    <x v="0"/>
    <m/>
    <m/>
    <m/>
    <s v="Y"/>
    <n v="5"/>
    <s v="BMDL"/>
    <n v="4.5333333333333332"/>
  </r>
  <r>
    <n v="21"/>
    <s v="Y"/>
    <s v="NanoSilver PoDs"/>
    <m/>
    <m/>
    <s v="Sung 2009"/>
    <m/>
    <s v="Silver"/>
    <s v="Silver nanoparticles"/>
    <s v="Nano"/>
    <s v="90d"/>
    <x v="11"/>
    <s v="Liver"/>
    <s v="Bile duct hyperplasia"/>
    <s v="Rat"/>
    <s v="Sprague-Dawley"/>
    <s v="M"/>
    <n v="14"/>
    <m/>
    <n v="22.7"/>
    <n v="11.6"/>
    <s v="ng/g"/>
    <m/>
    <s v="N"/>
    <s v="N"/>
    <s v="N"/>
    <s v="Units conversion needed"/>
    <s v="na"/>
    <s v="na"/>
    <s v="na"/>
    <s v="na"/>
    <s v="na"/>
    <s v="na"/>
    <s v="na"/>
    <s v="Y"/>
    <m/>
    <m/>
    <x v="1"/>
    <m/>
    <m/>
    <m/>
    <s v="Y"/>
    <n v="0"/>
    <m/>
    <m/>
  </r>
  <r>
    <n v="22"/>
    <s v="Y"/>
    <s v="NanoSilver PoDs"/>
    <m/>
    <m/>
    <s v="Sung 2009"/>
    <m/>
    <s v="Silver"/>
    <s v="Silver nanoparticles"/>
    <s v="Nano"/>
    <s v="90d"/>
    <x v="11"/>
    <s v="Liver"/>
    <s v="Bile duct hyperplasia"/>
    <s v="Rat"/>
    <s v="Sprague-Dawley"/>
    <s v="F"/>
    <n v="12"/>
    <m/>
    <n v="10.3"/>
    <n v="6.3"/>
    <s v="ng/g"/>
    <m/>
    <s v="N"/>
    <s v="N"/>
    <s v="N"/>
    <s v="Units conversion needed"/>
    <s v="na"/>
    <s v="na"/>
    <s v="na"/>
    <s v="na"/>
    <s v="na"/>
    <s v="na"/>
    <s v="na"/>
    <s v="Y"/>
    <m/>
    <m/>
    <x v="1"/>
    <m/>
    <m/>
    <m/>
    <s v="Y"/>
    <n v="0"/>
    <m/>
    <m/>
  </r>
  <r>
    <n v="23"/>
    <s v="Y"/>
    <s v="NanoSilver PoDs"/>
    <m/>
    <m/>
    <s v="Song 2013"/>
    <m/>
    <s v="Silver"/>
    <s v="Silver nanoparticles"/>
    <s v="Nano"/>
    <s v="12w"/>
    <x v="12"/>
    <s v="Lung"/>
    <s v="Alveolar inflammation (minimal)"/>
    <s v="Rat"/>
    <s v="Sprague-Dawley"/>
    <s v="M"/>
    <n v="81"/>
    <m/>
    <n v="145.80000000000001"/>
    <n v="33"/>
    <s v="ng/g"/>
    <m/>
    <s v="Y"/>
    <s v="N"/>
    <s v="N"/>
    <s v="Units conversion needed"/>
    <s v="na"/>
    <s v="na"/>
    <s v="na"/>
    <s v="na"/>
    <s v="na"/>
    <s v="na"/>
    <s v="na"/>
    <s v="Y"/>
    <m/>
    <m/>
    <x v="0"/>
    <m/>
    <m/>
    <m/>
    <s v="Y"/>
    <n v="0"/>
    <m/>
    <m/>
  </r>
  <r>
    <n v="24"/>
    <s v="Y"/>
    <s v="NanoSilver PoDs"/>
    <m/>
    <m/>
    <s v="Sung 2009 and Song 2013"/>
    <s v="Y"/>
    <s v="Silver"/>
    <s v="Silver nanoparticles"/>
    <s v="Nano"/>
    <m/>
    <x v="13"/>
    <s v="Lung"/>
    <s v="Chronic alveolar inflammation (minimal)"/>
    <s v="Rat"/>
    <s v="Sprague-Dawley"/>
    <s v="MF"/>
    <m/>
    <m/>
    <n v="124.9"/>
    <n v="62.8"/>
    <s v="ug/m3"/>
    <m/>
    <m/>
    <s v="N"/>
    <s v="Y"/>
    <s v="Uses pooled data of differing exposure durations; Divide NOAEL or BMDL by 3"/>
    <n v="20.933333333333334"/>
    <s v="na"/>
    <s v="na"/>
    <s v="band E"/>
    <s v="na"/>
    <s v="na"/>
    <s v="E"/>
    <s v=""/>
    <m/>
    <m/>
    <x v="0"/>
    <m/>
    <m/>
    <m/>
    <s v="Y"/>
    <n v="5"/>
    <m/>
    <m/>
  </r>
  <r>
    <n v="25"/>
    <s v="Y"/>
    <s v="NanoSilver PoDs"/>
    <m/>
    <m/>
    <s v="Sung 2009"/>
    <m/>
    <s v="Silver"/>
    <s v="Silver nanoparticles"/>
    <s v="Nano"/>
    <s v="90d"/>
    <x v="11"/>
    <s v="Liver"/>
    <s v="Liver abnormality"/>
    <s v="Rat"/>
    <s v="Sprague-Dawley"/>
    <s v="M"/>
    <m/>
    <m/>
    <n v="111.1"/>
    <n v="57.3"/>
    <s v="ug/m3"/>
    <m/>
    <s v="N"/>
    <s v="N"/>
    <s v="Y"/>
    <s v="No adjustments needed"/>
    <n v="57.3"/>
    <s v="na"/>
    <s v="na"/>
    <s v="band D"/>
    <s v="na"/>
    <s v="na"/>
    <s v="D"/>
    <s v=""/>
    <m/>
    <m/>
    <x v="1"/>
    <m/>
    <m/>
    <m/>
    <s v="Y"/>
    <n v="4"/>
    <m/>
    <m/>
  </r>
  <r>
    <n v="26"/>
    <s v="Y"/>
    <s v="NanoSilver PoDs"/>
    <m/>
    <m/>
    <s v="Sung 2009"/>
    <m/>
    <s v="Silver"/>
    <s v="Silver nanoparticles"/>
    <s v="Nano"/>
    <s v="90d"/>
    <x v="11"/>
    <s v="Liver"/>
    <s v="Liver abnormality"/>
    <s v="Rat"/>
    <s v="Sprague-Dawley"/>
    <s v="F"/>
    <m/>
    <m/>
    <n v="76.599999999999994"/>
    <n v="44.5"/>
    <s v="ug/m3"/>
    <m/>
    <s v="N"/>
    <s v="N"/>
    <s v="Y"/>
    <s v="No adjustments needed"/>
    <n v="44.5"/>
    <s v="na"/>
    <s v="na"/>
    <s v="band D"/>
    <s v="na"/>
    <s v="na"/>
    <s v="D"/>
    <s v=""/>
    <m/>
    <m/>
    <x v="1"/>
    <m/>
    <m/>
    <m/>
    <s v="Y"/>
    <n v="4"/>
    <m/>
    <m/>
  </r>
  <r>
    <n v="27"/>
    <m/>
    <s v="NanoSilver PoDs"/>
    <m/>
    <m/>
    <s v="Song 2013"/>
    <m/>
    <s v="Silver"/>
    <s v="Silver nanoparticles"/>
    <s v="Nano"/>
    <s v="12w"/>
    <x v="12"/>
    <s v="Lung"/>
    <s v="Chronic alveolar inflammation (minimal)"/>
    <s v="Rat"/>
    <s v="Sprague-Dawley"/>
    <s v="F"/>
    <n v="117"/>
    <m/>
    <m/>
    <m/>
    <s v="ug/m3"/>
    <m/>
    <s v="Y"/>
    <s v="N"/>
    <s v="Y"/>
    <s v="Divide NOAEL or BMDL by 3"/>
    <s v="na"/>
    <n v="39"/>
    <s v="na"/>
    <s v="na"/>
    <s v="band D"/>
    <s v="na"/>
    <s v="D"/>
    <s v=""/>
    <s v="Y"/>
    <m/>
    <x v="0"/>
    <m/>
    <m/>
    <m/>
    <s v="Y"/>
    <n v="4"/>
    <s v="NOAEL"/>
    <n v="39"/>
  </r>
  <r>
    <n v="28"/>
    <s v="Y"/>
    <s v="NanoSilver PoDs"/>
    <m/>
    <m/>
    <s v="Song 2013"/>
    <m/>
    <s v="Silver"/>
    <s v="Silver nanoparticles"/>
    <s v="Nano"/>
    <s v="12w"/>
    <x v="12"/>
    <s v="Lung"/>
    <s v="Chronic alveolar inflammation (minimal)"/>
    <s v="Rat"/>
    <s v="Sprague-Dawley"/>
    <s v="F"/>
    <n v="672"/>
    <m/>
    <m/>
    <m/>
    <s v="ng/g"/>
    <m/>
    <s v="Y"/>
    <s v="N"/>
    <s v="N"/>
    <s v="Divide NOAEL or BMDL by 3; Units conversion needed"/>
    <s v="na"/>
    <s v="na"/>
    <s v="na"/>
    <s v="na"/>
    <s v="na"/>
    <s v="na"/>
    <s v="na"/>
    <s v="Y"/>
    <m/>
    <m/>
    <x v="0"/>
    <m/>
    <m/>
    <m/>
    <s v="Y"/>
    <n v="0"/>
    <m/>
    <m/>
  </r>
  <r>
    <n v="29"/>
    <m/>
    <s v="NanoSilver PoDs"/>
    <m/>
    <m/>
    <s v="Sung 2009"/>
    <s v="Y"/>
    <s v="Silver"/>
    <s v="Silver nanoparticles"/>
    <s v="Nano"/>
    <s v="90d"/>
    <x v="11"/>
    <s v="Lung"/>
    <s v="Chronic alveolar inflammation (minimal)"/>
    <s v="Rat"/>
    <s v="Sprague-Dawley"/>
    <s v="M"/>
    <n v="133"/>
    <m/>
    <m/>
    <m/>
    <s v="ug/m3"/>
    <m/>
    <s v="N"/>
    <s v="N"/>
    <s v="Y"/>
    <s v="No adjustments needed"/>
    <s v="na"/>
    <n v="133"/>
    <s v="na"/>
    <s v="na"/>
    <s v="band D"/>
    <s v="na"/>
    <s v="D"/>
    <s v=""/>
    <s v="Y"/>
    <m/>
    <x v="0"/>
    <m/>
    <m/>
    <m/>
    <s v="Y"/>
    <n v="4"/>
    <s v="NOAEL"/>
    <n v="133"/>
  </r>
  <r>
    <n v="30"/>
    <s v="Y"/>
    <s v="NanoSilver PoDs"/>
    <m/>
    <m/>
    <s v="Sung 2009"/>
    <m/>
    <s v="Silver"/>
    <s v="Silver nanoparticles"/>
    <s v="Nano"/>
    <s v="90d"/>
    <x v="11"/>
    <s v="Lung"/>
    <s v="Chronic alveolar inflammation (minimal)"/>
    <s v="Rat"/>
    <s v="Sprague-Dawley"/>
    <s v="M"/>
    <n v="5450"/>
    <m/>
    <m/>
    <m/>
    <s v="ng/g"/>
    <m/>
    <s v="N"/>
    <s v="N"/>
    <s v="N"/>
    <s v="Units conversion needed"/>
    <s v="na"/>
    <s v="na"/>
    <s v="na"/>
    <s v="na"/>
    <s v="na"/>
    <s v="na"/>
    <s v="na"/>
    <s v="Y"/>
    <m/>
    <m/>
    <x v="0"/>
    <m/>
    <m/>
    <m/>
    <s v="Y"/>
    <n v="0"/>
    <m/>
    <m/>
  </r>
  <r>
    <n v="31"/>
    <s v="Y"/>
    <s v="NanoSilver PoDs"/>
    <m/>
    <m/>
    <s v="Sung 2009"/>
    <m/>
    <s v="Silver"/>
    <s v="Silver nanoparticles"/>
    <s v="Nano"/>
    <s v="90d"/>
    <x v="11"/>
    <s v="Lung"/>
    <s v="Chronic alveolar inflammation (minimal)"/>
    <s v="Rat"/>
    <s v="Sprague-Dawley"/>
    <s v="F"/>
    <n v="4241"/>
    <m/>
    <m/>
    <m/>
    <s v="ng/g"/>
    <m/>
    <s v="N"/>
    <s v="N"/>
    <s v="N"/>
    <s v="Units conversion needed"/>
    <s v="na"/>
    <s v="na"/>
    <s v="na"/>
    <s v="na"/>
    <s v="na"/>
    <s v="na"/>
    <s v="na"/>
    <s v="Y"/>
    <m/>
    <m/>
    <x v="0"/>
    <m/>
    <m/>
    <m/>
    <s v="Y"/>
    <n v="0"/>
    <m/>
    <m/>
  </r>
  <r>
    <n v="32"/>
    <m/>
    <s v="Additional OEB Data"/>
    <n v="253"/>
    <m/>
    <s v="Aalapati_2014"/>
    <s v="Y"/>
    <s v="Cerium"/>
    <s v="CeO2_NP_28dE_1dPE"/>
    <s v="Nano"/>
    <s v="28 days"/>
    <x v="14"/>
    <s v="Lung"/>
    <s v="PMN%"/>
    <s v="Mouse"/>
    <s v="CD1"/>
    <s v="M"/>
    <m/>
    <n v="2"/>
    <m/>
    <m/>
    <s v="mg/m3"/>
    <s v="N"/>
    <s v="Y"/>
    <s v="Y"/>
    <s v="N"/>
    <s v="Divide NOAEL or BMDL by 3;Divide LOAEL by 10;Units conversion needed;"/>
    <m/>
    <m/>
    <n v="66.666666666666671"/>
    <m/>
    <m/>
    <s v="band D"/>
    <s v="D"/>
    <s v=""/>
    <s v="Y"/>
    <m/>
    <x v="0"/>
    <m/>
    <m/>
    <m/>
    <s v="Y"/>
    <n v="4"/>
    <s v="LOAEL"/>
    <n v="66.666666666666671"/>
  </r>
  <r>
    <n v="33"/>
    <m/>
    <s v="Additional OEB Data"/>
    <n v="31118618"/>
    <m/>
    <s v="Chu_2019"/>
    <m/>
    <s v="Carbon black"/>
    <s v="CB_30mg_1dPE"/>
    <s v="Nano"/>
    <s v="90 days"/>
    <x v="11"/>
    <s v="Lung"/>
    <s v="PMN%"/>
    <s v="Rat"/>
    <s v="Sprague-Dawley"/>
    <s v="M"/>
    <m/>
    <n v="30"/>
    <m/>
    <m/>
    <s v="mg/m3"/>
    <s v="N"/>
    <s v="N"/>
    <s v="Y"/>
    <s v="N"/>
    <s v="Divide LOAEL by 10;Units conversion needed;"/>
    <m/>
    <m/>
    <n v="3000"/>
    <m/>
    <m/>
    <s v="band C"/>
    <s v="C"/>
    <s v=""/>
    <s v="Y"/>
    <m/>
    <x v="0"/>
    <m/>
    <m/>
    <m/>
    <s v="Y"/>
    <n v="3"/>
    <s v="LOAEL"/>
    <n v="3000"/>
  </r>
  <r>
    <n v="34"/>
    <s v="Y"/>
    <s v="Additional OEB Data"/>
    <n v="100238"/>
    <m/>
    <s v="Ernest E. McConnell, 1994"/>
    <m/>
    <s v="RCF 1"/>
    <s v="RCF 1"/>
    <s v="Micro"/>
    <s v="13 weeks"/>
    <x v="0"/>
    <s v="Lung"/>
    <s v="Fibrosis score - histopathology mean grade 4 or greater (Table 2)"/>
    <s v="Rat"/>
    <s v="Fischer F344/N"/>
    <s v="M"/>
    <n v="30"/>
    <m/>
    <m/>
    <m/>
    <s v="mg/m3"/>
    <s v="N"/>
    <s v="N"/>
    <s v="N"/>
    <s v="N"/>
    <s v="Units conversion needed;"/>
    <m/>
    <n v="30000"/>
    <m/>
    <m/>
    <s v="band B"/>
    <m/>
    <s v="B"/>
    <s v=""/>
    <m/>
    <m/>
    <x v="2"/>
    <m/>
    <s v="0,3,16,30"/>
    <m/>
    <s v="N"/>
    <n v="2"/>
    <m/>
    <m/>
  </r>
  <r>
    <n v="35"/>
    <s v="Y"/>
    <s v="Additional OEB Data"/>
    <n v="100238"/>
    <m/>
    <s v="Ernest E. McConnell, 1994"/>
    <m/>
    <s v="RCF 1"/>
    <s v="RCF 1"/>
    <s v="Micro"/>
    <s v="26 weeks"/>
    <x v="15"/>
    <s v="Lung"/>
    <s v="Fibrosis score - histopathology mean grade 4 or greater (Table 2)"/>
    <s v="Rat"/>
    <s v="Fischer F344/N"/>
    <s v="M"/>
    <m/>
    <n v="30"/>
    <m/>
    <m/>
    <s v="mg/m3"/>
    <s v="N"/>
    <s v="N"/>
    <s v="Y"/>
    <s v="N"/>
    <s v="Divide LOAEL by 10;Units conversion needed;"/>
    <m/>
    <m/>
    <n v="3000"/>
    <m/>
    <m/>
    <s v="band C"/>
    <s v="C"/>
    <s v=""/>
    <m/>
    <m/>
    <x v="2"/>
    <m/>
    <s v="0,3,16,30"/>
    <m/>
    <s v="N"/>
    <n v="3"/>
    <m/>
    <m/>
  </r>
  <r>
    <n v="36"/>
    <s v="Y"/>
    <s v="Additional OEB Data"/>
    <n v="100238"/>
    <m/>
    <s v="Ernest E. McConnell, 1994"/>
    <m/>
    <s v="RCF 1"/>
    <s v="RCF 1"/>
    <s v="Micro"/>
    <s v="52 weeks"/>
    <x v="16"/>
    <s v="Lung"/>
    <s v="Fibrosis score - histopathology mean grade 4 or greater (Table 2)"/>
    <s v="Rat"/>
    <s v="Fischer F344/N"/>
    <s v="M"/>
    <m/>
    <n v="30"/>
    <m/>
    <m/>
    <s v="mg/m3"/>
    <s v="N"/>
    <s v="N"/>
    <s v="Y"/>
    <s v="N"/>
    <s v="Divide LOAEL by 10;Units conversion needed;"/>
    <m/>
    <m/>
    <n v="3000"/>
    <m/>
    <m/>
    <s v="band C"/>
    <s v="C"/>
    <s v=""/>
    <m/>
    <m/>
    <x v="2"/>
    <m/>
    <s v="0,3,16,30"/>
    <m/>
    <s v="N"/>
    <n v="3"/>
    <m/>
    <m/>
  </r>
  <r>
    <n v="37"/>
    <s v="Y"/>
    <s v="Additional OEB Data"/>
    <n v="100238"/>
    <m/>
    <s v="Ernest E. McConnell, 1994"/>
    <m/>
    <s v="RCF 1"/>
    <s v="RCF 1"/>
    <s v="Micro"/>
    <s v="78 weeks"/>
    <x v="17"/>
    <s v="Lung"/>
    <s v="Fibrosis score - histopathology mean grade 4 or greater (Table 2)"/>
    <s v="Rat"/>
    <s v="Fischer F344/N"/>
    <s v="M"/>
    <m/>
    <n v="30"/>
    <m/>
    <m/>
    <s v="mg/m3"/>
    <s v="N"/>
    <s v="N"/>
    <s v="Y"/>
    <s v="N"/>
    <s v="Divide LOAEL by 10;Units conversion needed;"/>
    <m/>
    <m/>
    <n v="3000"/>
    <m/>
    <m/>
    <s v="band C"/>
    <s v="C"/>
    <s v=""/>
    <m/>
    <m/>
    <x v="2"/>
    <m/>
    <s v="0,3,16,30"/>
    <m/>
    <s v="N"/>
    <n v="3"/>
    <m/>
    <m/>
  </r>
  <r>
    <n v="38"/>
    <s v="Y"/>
    <s v="Additional OEB Data"/>
    <n v="100238"/>
    <m/>
    <s v="Ernest E. McConnell, 1994"/>
    <m/>
    <s v="RCF 1"/>
    <s v="RCF 1"/>
    <s v="Micro"/>
    <s v="104 weeks"/>
    <x v="18"/>
    <s v="Lung"/>
    <s v="Fibrosis score - histopathology mean grade 4 or greater (Table 2)"/>
    <s v="Rat"/>
    <s v="Fischer F344/N"/>
    <s v="M"/>
    <m/>
    <n v="30"/>
    <m/>
    <m/>
    <s v="mg/m3"/>
    <s v="N"/>
    <s v="N"/>
    <s v="Y"/>
    <s v="N"/>
    <s v="Divide LOAEL by 10;Units conversion needed;"/>
    <m/>
    <m/>
    <n v="3000"/>
    <m/>
    <m/>
    <s v="band C"/>
    <s v="C"/>
    <s v=""/>
    <m/>
    <m/>
    <x v="2"/>
    <m/>
    <s v="0,3,16,30"/>
    <m/>
    <s v="N"/>
    <n v="3"/>
    <m/>
    <m/>
  </r>
  <r>
    <n v="39"/>
    <s v="Y"/>
    <s v="Additional OEB Data"/>
    <n v="100238"/>
    <m/>
    <s v="Ernest E. McConnell, 1994"/>
    <m/>
    <s v="RCF 2"/>
    <s v="RCF 2"/>
    <s v="Micro"/>
    <s v="13 weeks"/>
    <x v="0"/>
    <s v="Lung"/>
    <s v="Fibrosis score - histopathology mean grade 4 or greater (Table 2)"/>
    <s v="Rat"/>
    <s v="Fischer F344/N"/>
    <s v="M"/>
    <n v="30"/>
    <m/>
    <m/>
    <m/>
    <s v="mg/m3"/>
    <s v="N"/>
    <s v="N"/>
    <s v="N"/>
    <s v="N"/>
    <s v="Units conversion needed;"/>
    <m/>
    <n v="30000"/>
    <m/>
    <m/>
    <s v="band B"/>
    <m/>
    <s v="B"/>
    <s v=""/>
    <m/>
    <m/>
    <x v="2"/>
    <m/>
    <s v="0,3,16,30"/>
    <m/>
    <s v="N"/>
    <n v="2"/>
    <m/>
    <m/>
  </r>
  <r>
    <n v="40"/>
    <s v="Y"/>
    <s v="Additional OEB Data"/>
    <n v="100238"/>
    <m/>
    <s v="Ernest E. McConnell, 1994"/>
    <m/>
    <s v="RCF 2"/>
    <s v="RCF 2"/>
    <s v="Micro"/>
    <s v="26 weeks"/>
    <x v="15"/>
    <s v="Lung"/>
    <s v="Fibrosis score - histopathology mean grade 4 or greater (Table 2)"/>
    <s v="Rat"/>
    <s v="Fischer F344/N"/>
    <s v="M"/>
    <n v="30"/>
    <m/>
    <m/>
    <m/>
    <s v="mg/m3"/>
    <s v="N"/>
    <s v="N"/>
    <s v="N"/>
    <s v="N"/>
    <s v="Units conversion needed;"/>
    <m/>
    <n v="30000"/>
    <m/>
    <m/>
    <s v="band B"/>
    <m/>
    <s v="B"/>
    <s v=""/>
    <m/>
    <m/>
    <x v="2"/>
    <m/>
    <s v="0,3,16,30"/>
    <m/>
    <s v="N"/>
    <n v="2"/>
    <m/>
    <m/>
  </r>
  <r>
    <n v="41"/>
    <s v="Y"/>
    <s v="Additional OEB Data"/>
    <n v="100238"/>
    <m/>
    <s v="Ernest E. McConnell, 1994"/>
    <m/>
    <s v="RCF 2"/>
    <s v="RCF 2"/>
    <s v="Micro"/>
    <s v="52 weeks"/>
    <x v="16"/>
    <s v="Lung"/>
    <s v="Fibrosis score - histopathology mean grade 4 or greater (Table 2)"/>
    <s v="Rat"/>
    <s v="Fischer F344/N"/>
    <s v="M"/>
    <m/>
    <n v="30"/>
    <m/>
    <m/>
    <s v="mg/m3"/>
    <s v="N"/>
    <s v="N"/>
    <s v="Y"/>
    <s v="N"/>
    <s v="Divide LOAEL by 10;Units conversion needed;"/>
    <m/>
    <m/>
    <n v="3000"/>
    <m/>
    <m/>
    <s v="band C"/>
    <s v="C"/>
    <s v=""/>
    <m/>
    <m/>
    <x v="2"/>
    <m/>
    <s v="0,3,16,30"/>
    <m/>
    <s v="N"/>
    <n v="3"/>
    <m/>
    <m/>
  </r>
  <r>
    <n v="42"/>
    <s v="Y"/>
    <s v="Additional OEB Data"/>
    <n v="100238"/>
    <m/>
    <s v="Ernest E. McConnell, 1994"/>
    <m/>
    <s v="RCF 2"/>
    <s v="RCF 2"/>
    <s v="Micro"/>
    <s v="78 weeks"/>
    <x v="17"/>
    <s v="Lung"/>
    <s v="Fibrosis score - histopathology mean grade 4 or greater (Table 2)"/>
    <s v="Rat"/>
    <s v="Fischer F344/N"/>
    <s v="M"/>
    <m/>
    <n v="30"/>
    <m/>
    <m/>
    <s v="mg/m3"/>
    <s v="N"/>
    <s v="N"/>
    <s v="Y"/>
    <s v="N"/>
    <s v="Divide LOAEL by 10;Units conversion needed;"/>
    <m/>
    <m/>
    <n v="3000"/>
    <m/>
    <m/>
    <s v="band C"/>
    <s v="C"/>
    <s v=""/>
    <m/>
    <m/>
    <x v="2"/>
    <m/>
    <s v="0,3,16,30"/>
    <m/>
    <s v="N"/>
    <n v="3"/>
    <m/>
    <m/>
  </r>
  <r>
    <n v="43"/>
    <s v="Y"/>
    <s v="Additional OEB Data"/>
    <n v="100238"/>
    <m/>
    <s v="Ernest E. McConnell, 1994"/>
    <m/>
    <s v="RCF 2"/>
    <s v="RCF 2"/>
    <s v="Micro"/>
    <s v="104 weeks"/>
    <x v="18"/>
    <s v="Lung"/>
    <s v="Fibrosis score - histopathology mean grade 4 or greater (Table 2)"/>
    <s v="Rat"/>
    <s v="Fischer F344/N"/>
    <s v="M"/>
    <m/>
    <n v="30"/>
    <m/>
    <m/>
    <s v="mg/m3"/>
    <s v="N"/>
    <s v="N"/>
    <s v="Y"/>
    <s v="N"/>
    <s v="Divide LOAEL by 10;Units conversion needed;"/>
    <m/>
    <m/>
    <n v="3000"/>
    <m/>
    <m/>
    <s v="band C"/>
    <s v="C"/>
    <s v=""/>
    <m/>
    <m/>
    <x v="2"/>
    <m/>
    <s v="0,3,16,30"/>
    <m/>
    <s v="N"/>
    <n v="3"/>
    <m/>
    <m/>
  </r>
  <r>
    <n v="44"/>
    <s v="Y"/>
    <s v="Additional OEB Data"/>
    <n v="100238"/>
    <m/>
    <s v="Ernest E. McConnell, 1994"/>
    <m/>
    <s v="Glass 10"/>
    <s v="Glass 10"/>
    <s v="Micro"/>
    <s v="13 weeks"/>
    <x v="0"/>
    <s v="Lung"/>
    <s v="Fibrosis score - histopathology mean grade 4 or greater (Table 2)"/>
    <s v="Rat"/>
    <s v="Fischer F344/N"/>
    <s v="M"/>
    <n v="30"/>
    <m/>
    <m/>
    <m/>
    <s v="mg/m3"/>
    <s v="N"/>
    <s v="N"/>
    <s v="N"/>
    <s v="N"/>
    <s v="Units conversion needed;"/>
    <m/>
    <n v="30000"/>
    <m/>
    <m/>
    <s v="band B"/>
    <m/>
    <s v="B"/>
    <s v=""/>
    <m/>
    <m/>
    <x v="2"/>
    <m/>
    <s v="0,3,16,30"/>
    <m/>
    <s v="N"/>
    <n v="2"/>
    <m/>
    <m/>
  </r>
  <r>
    <n v="45"/>
    <s v="Y"/>
    <s v="Additional OEB Data"/>
    <n v="100238"/>
    <m/>
    <s v="Ernest E. McConnell, 1994"/>
    <m/>
    <s v="Glass 10"/>
    <s v="Glass 10"/>
    <s v="Micro"/>
    <s v="26 weeks"/>
    <x v="15"/>
    <s v="Lung"/>
    <s v="Fibrosis score - histopathology mean grade 4 or greater (Table 2)"/>
    <s v="Rat"/>
    <s v="Fischer F344/N"/>
    <s v="M"/>
    <n v="30"/>
    <m/>
    <m/>
    <m/>
    <s v="mg/m3"/>
    <s v="N"/>
    <s v="N"/>
    <s v="N"/>
    <s v="N"/>
    <s v="Units conversion needed;"/>
    <m/>
    <n v="30000"/>
    <m/>
    <m/>
    <s v="band B"/>
    <m/>
    <s v="B"/>
    <s v=""/>
    <m/>
    <m/>
    <x v="2"/>
    <m/>
    <s v="0,3,16,30"/>
    <m/>
    <s v="N"/>
    <n v="2"/>
    <m/>
    <m/>
  </r>
  <r>
    <n v="46"/>
    <s v="Y"/>
    <s v="Additional OEB Data"/>
    <n v="100238"/>
    <m/>
    <s v="Ernest E. McConnell, 1994"/>
    <m/>
    <s v="Glass 10"/>
    <s v="Glass 10"/>
    <s v="Micro"/>
    <s v="52 weeks"/>
    <x v="16"/>
    <s v="Lung"/>
    <s v="Fibrosis score - histopathology mean grade 4 or greater (Table 2)"/>
    <s v="Rat"/>
    <s v="Fischer F344/N"/>
    <s v="M"/>
    <n v="30"/>
    <m/>
    <m/>
    <m/>
    <s v="mg/m3"/>
    <s v="N"/>
    <s v="N"/>
    <s v="N"/>
    <s v="N"/>
    <s v="Units conversion needed;"/>
    <m/>
    <n v="30000"/>
    <m/>
    <m/>
    <s v="band B"/>
    <m/>
    <s v="B"/>
    <s v=""/>
    <m/>
    <m/>
    <x v="2"/>
    <m/>
    <s v="0,3,16,30"/>
    <m/>
    <s v="N"/>
    <n v="2"/>
    <m/>
    <m/>
  </r>
  <r>
    <n v="47"/>
    <s v="Y"/>
    <s v="Additional OEB Data"/>
    <n v="100238"/>
    <m/>
    <s v="Ernest E. McConnell, 1994"/>
    <m/>
    <s v="Glass 10"/>
    <s v="Glass 10"/>
    <s v="Micro"/>
    <s v="78 weeks"/>
    <x v="17"/>
    <s v="Lung"/>
    <s v="Fibrosis score - histopathology mean grade 4 or greater (Table 2)"/>
    <s v="Rat"/>
    <s v="Fischer F344/N"/>
    <s v="M"/>
    <n v="30"/>
    <m/>
    <m/>
    <m/>
    <s v="mg/m3"/>
    <s v="N"/>
    <s v="N"/>
    <s v="N"/>
    <s v="N"/>
    <s v="Units conversion needed;"/>
    <m/>
    <n v="30000"/>
    <m/>
    <m/>
    <s v="band B"/>
    <m/>
    <s v="B"/>
    <s v=""/>
    <m/>
    <m/>
    <x v="2"/>
    <m/>
    <s v="0,3,16,30"/>
    <m/>
    <s v="N"/>
    <n v="2"/>
    <m/>
    <m/>
  </r>
  <r>
    <n v="48"/>
    <s v="Y"/>
    <s v="Additional OEB Data"/>
    <n v="100238"/>
    <m/>
    <s v="Ernest E. McConnell, 1994"/>
    <m/>
    <s v="Glass 10"/>
    <s v="Glass 10"/>
    <s v="Micro"/>
    <s v="104 weeks"/>
    <x v="18"/>
    <s v="Lung"/>
    <s v="Fibrosis score - histopathology mean grade 4 or greater (Table 2)"/>
    <s v="Rat"/>
    <s v="Fischer F344/N"/>
    <s v="M"/>
    <n v="30"/>
    <m/>
    <m/>
    <m/>
    <s v="mg/m3"/>
    <s v="N"/>
    <s v="N"/>
    <s v="N"/>
    <s v="N"/>
    <s v="Units conversion needed;"/>
    <m/>
    <n v="30000"/>
    <m/>
    <m/>
    <s v="band B"/>
    <m/>
    <s v="B"/>
    <s v=""/>
    <m/>
    <m/>
    <x v="2"/>
    <m/>
    <s v="0,3,16,30"/>
    <m/>
    <s v="N"/>
    <n v="2"/>
    <m/>
    <m/>
  </r>
  <r>
    <n v="49"/>
    <s v="Y"/>
    <s v="Additional OEB Data"/>
    <n v="100238"/>
    <m/>
    <s v="Ernest E. McConnell, 1994"/>
    <m/>
    <s v="Glass 11"/>
    <s v="Glass 11"/>
    <s v="Micro"/>
    <s v="13 weeks"/>
    <x v="0"/>
    <s v="Lung"/>
    <s v="Fibrosis score - histopathology mean grade 4 or greater (Table 2)"/>
    <s v="Rat"/>
    <s v="Fischer F344/N"/>
    <s v="M"/>
    <n v="30"/>
    <m/>
    <m/>
    <m/>
    <s v="mg/m3"/>
    <s v="N"/>
    <s v="N"/>
    <s v="N"/>
    <s v="N"/>
    <s v="Units conversion needed;"/>
    <m/>
    <n v="30000"/>
    <m/>
    <m/>
    <s v="band B"/>
    <m/>
    <s v="B"/>
    <s v=""/>
    <m/>
    <m/>
    <x v="2"/>
    <m/>
    <s v="0,3,16,30"/>
    <m/>
    <s v="N"/>
    <n v="2"/>
    <m/>
    <m/>
  </r>
  <r>
    <n v="50"/>
    <s v="Y"/>
    <s v="Additional OEB Data"/>
    <n v="100238"/>
    <m/>
    <s v="Ernest E. McConnell, 1994"/>
    <m/>
    <s v="Glass 11"/>
    <s v="Glass 11"/>
    <s v="Micro"/>
    <s v="26 weeks"/>
    <x v="15"/>
    <s v="Lung"/>
    <s v="Fibrosis score - histopathology mean grade 4 or greater (Table 2)"/>
    <s v="Rat"/>
    <s v="Fischer F344/N"/>
    <s v="M"/>
    <n v="30"/>
    <m/>
    <m/>
    <m/>
    <s v="mg/m3"/>
    <s v="N"/>
    <s v="N"/>
    <s v="N"/>
    <s v="N"/>
    <s v="Units conversion needed;"/>
    <m/>
    <n v="30000"/>
    <m/>
    <m/>
    <s v="band B"/>
    <m/>
    <s v="B"/>
    <s v=""/>
    <m/>
    <m/>
    <x v="2"/>
    <m/>
    <s v="0,3,16,30"/>
    <m/>
    <s v="N"/>
    <n v="2"/>
    <m/>
    <m/>
  </r>
  <r>
    <n v="51"/>
    <s v="Y"/>
    <s v="Additional OEB Data"/>
    <n v="100238"/>
    <m/>
    <s v="Ernest E. McConnell, 1994"/>
    <m/>
    <s v="Glass 11"/>
    <s v="Glass 11"/>
    <s v="Micro"/>
    <s v="52 weeks"/>
    <x v="16"/>
    <s v="Lung"/>
    <s v="Fibrosis score - histopathology mean grade 4 or greater (Table 2)"/>
    <s v="Rat"/>
    <s v="Fischer F344/N"/>
    <s v="M"/>
    <n v="30"/>
    <m/>
    <m/>
    <m/>
    <s v="mg/m3"/>
    <s v="N"/>
    <s v="N"/>
    <s v="N"/>
    <s v="N"/>
    <s v="Units conversion needed;"/>
    <m/>
    <n v="30000"/>
    <m/>
    <m/>
    <s v="band B"/>
    <m/>
    <s v="B"/>
    <s v=""/>
    <m/>
    <m/>
    <x v="2"/>
    <m/>
    <s v="0,3,16,30"/>
    <m/>
    <s v="N"/>
    <n v="2"/>
    <m/>
    <m/>
  </r>
  <r>
    <n v="52"/>
    <s v="Y"/>
    <s v="Additional OEB Data"/>
    <n v="100238"/>
    <m/>
    <s v="Ernest E. McConnell, 1994"/>
    <m/>
    <s v="Glass 11"/>
    <s v="Glass 11"/>
    <s v="Micro"/>
    <s v="78 weeks"/>
    <x v="17"/>
    <s v="Lung"/>
    <s v="Fibrosis score - histopathology mean grade 4 or greater (Table 2)"/>
    <s v="Rat"/>
    <s v="Fischer F344/N"/>
    <s v="M"/>
    <n v="30"/>
    <m/>
    <m/>
    <m/>
    <s v="mg/m3"/>
    <s v="N"/>
    <s v="N"/>
    <s v="N"/>
    <s v="N"/>
    <s v="Units conversion needed;"/>
    <m/>
    <n v="30000"/>
    <m/>
    <m/>
    <s v="band B"/>
    <m/>
    <s v="B"/>
    <s v=""/>
    <m/>
    <m/>
    <x v="2"/>
    <m/>
    <s v="0,3,16,30"/>
    <m/>
    <s v="N"/>
    <n v="2"/>
    <m/>
    <m/>
  </r>
  <r>
    <n v="53"/>
    <s v="Y"/>
    <s v="Additional OEB Data"/>
    <n v="100238"/>
    <m/>
    <s v="Ernest E. McConnell, 1994"/>
    <m/>
    <s v="Glass 11"/>
    <s v="Glass 11"/>
    <s v="Micro"/>
    <s v="104 weeks"/>
    <x v="18"/>
    <s v="Lung"/>
    <s v="Fibrosis score - histopathology mean grade 4 or greater (Table 2)"/>
    <s v="Rat"/>
    <s v="Fischer F344/N"/>
    <s v="M"/>
    <n v="30"/>
    <m/>
    <m/>
    <m/>
    <s v="mg/m3"/>
    <s v="N"/>
    <s v="N"/>
    <s v="N"/>
    <s v="N"/>
    <s v="Units conversion needed;"/>
    <m/>
    <n v="30000"/>
    <m/>
    <m/>
    <s v="band B"/>
    <m/>
    <s v="B"/>
    <s v=""/>
    <m/>
    <m/>
    <x v="2"/>
    <m/>
    <s v="0,3,16,30"/>
    <m/>
    <s v="N"/>
    <n v="2"/>
    <m/>
    <m/>
  </r>
  <r>
    <n v="54"/>
    <s v="Y"/>
    <s v="Additional OEB Data"/>
    <n v="100238"/>
    <m/>
    <s v="Ernest E. McConnell, 1994"/>
    <m/>
    <s v="Rock Wool"/>
    <s v="Rock Wool"/>
    <s v="Micro"/>
    <s v="13 weeks"/>
    <x v="0"/>
    <s v="Lung"/>
    <s v="Fibrosis score - histopathology mean grade 4 or greater (Table 2)"/>
    <s v="Rat"/>
    <s v="Fischer F344/N"/>
    <s v="M"/>
    <n v="30"/>
    <m/>
    <m/>
    <m/>
    <s v="mg/m3"/>
    <s v="N"/>
    <s v="N"/>
    <s v="N"/>
    <s v="N"/>
    <s v="Units conversion needed;"/>
    <m/>
    <n v="30000"/>
    <m/>
    <m/>
    <s v="band B"/>
    <m/>
    <s v="B"/>
    <s v=""/>
    <m/>
    <m/>
    <x v="2"/>
    <m/>
    <s v="0,3,16,30"/>
    <m/>
    <s v="N"/>
    <n v="2"/>
    <m/>
    <m/>
  </r>
  <r>
    <n v="55"/>
    <s v="Y"/>
    <s v="Additional OEB Data"/>
    <n v="100238"/>
    <m/>
    <s v="Ernest E. McConnell, 1994"/>
    <m/>
    <s v="Rock Wool"/>
    <s v="Rock Wool"/>
    <s v="Micro"/>
    <s v="26 weeks"/>
    <x v="15"/>
    <s v="Lung"/>
    <s v="Fibrosis score - histopathology mean grade 4 or greater (Table 2)"/>
    <s v="Rat"/>
    <s v="Fischer F344/N"/>
    <s v="M"/>
    <n v="30"/>
    <m/>
    <m/>
    <m/>
    <s v="mg/m3"/>
    <s v="N"/>
    <s v="N"/>
    <s v="N"/>
    <s v="N"/>
    <s v="Units conversion needed;"/>
    <m/>
    <n v="30000"/>
    <m/>
    <m/>
    <s v="band B"/>
    <m/>
    <s v="B"/>
    <s v=""/>
    <m/>
    <m/>
    <x v="2"/>
    <m/>
    <s v="0,3,16,30"/>
    <m/>
    <s v="N"/>
    <n v="2"/>
    <m/>
    <m/>
  </r>
  <r>
    <n v="56"/>
    <s v="Y"/>
    <s v="Additional OEB Data"/>
    <n v="100238"/>
    <m/>
    <s v="Ernest E. McConnell, 1994"/>
    <m/>
    <s v="Rock Wool"/>
    <s v="Rock Wool"/>
    <s v="Micro"/>
    <s v="52 weeks"/>
    <x v="16"/>
    <s v="Lung"/>
    <s v="Fibrosis score - histopathology mean grade 4 or greater (Table 2)"/>
    <s v="Rat"/>
    <s v="Fischer F344/N"/>
    <s v="M"/>
    <n v="30"/>
    <m/>
    <m/>
    <m/>
    <s v="mg/m3"/>
    <s v="N"/>
    <s v="N"/>
    <s v="N"/>
    <s v="N"/>
    <s v="Units conversion needed;"/>
    <m/>
    <n v="30000"/>
    <m/>
    <m/>
    <s v="band B"/>
    <m/>
    <s v="B"/>
    <s v=""/>
    <m/>
    <m/>
    <x v="2"/>
    <m/>
    <s v="0,3,16,30"/>
    <m/>
    <s v="N"/>
    <n v="2"/>
    <m/>
    <m/>
  </r>
  <r>
    <n v="57"/>
    <s v="Y"/>
    <s v="Additional OEB Data"/>
    <n v="100238"/>
    <m/>
    <s v="Ernest E. McConnell, 1994"/>
    <m/>
    <s v="Rock Wool"/>
    <s v="Rock Wool"/>
    <s v="Micro"/>
    <s v="78 weeks"/>
    <x v="17"/>
    <s v="Lung"/>
    <s v="Fibrosis score - histopathology mean grade 4 or greater (Table 2)"/>
    <s v="Rat"/>
    <s v="Fischer F344/N"/>
    <s v="M"/>
    <m/>
    <n v="30"/>
    <m/>
    <m/>
    <s v="mg/m3"/>
    <s v="N"/>
    <s v="N"/>
    <s v="Y"/>
    <s v="N"/>
    <s v="Divide LOAEL by 10;Units conversion needed;"/>
    <m/>
    <m/>
    <n v="3000"/>
    <m/>
    <m/>
    <s v="band C"/>
    <s v="C"/>
    <s v=""/>
    <m/>
    <m/>
    <x v="2"/>
    <m/>
    <s v="0,3,16,30"/>
    <m/>
    <s v="N"/>
    <n v="3"/>
    <m/>
    <m/>
  </r>
  <r>
    <n v="58"/>
    <s v="Y"/>
    <s v="Additional OEB Data"/>
    <n v="100238"/>
    <m/>
    <s v="Ernest E. McConnell, 1994"/>
    <m/>
    <s v="Rock Wool"/>
    <s v="Rock Wool"/>
    <s v="Micro"/>
    <s v="104 weeks"/>
    <x v="18"/>
    <s v="Lung"/>
    <s v="Fibrosis score - histopathology mean grade 4 or greater (Table 2)"/>
    <s v="Rat"/>
    <s v="Fischer F344/N"/>
    <s v="M"/>
    <m/>
    <n v="30"/>
    <m/>
    <m/>
    <s v="mg/m3"/>
    <s v="N"/>
    <s v="N"/>
    <s v="Y"/>
    <s v="N"/>
    <s v="Divide LOAEL by 10;Units conversion needed;"/>
    <m/>
    <m/>
    <n v="3000"/>
    <m/>
    <m/>
    <s v="band C"/>
    <s v="C"/>
    <s v=""/>
    <m/>
    <m/>
    <x v="2"/>
    <m/>
    <s v="0,3,16,30"/>
    <m/>
    <s v="N"/>
    <n v="3"/>
    <m/>
    <m/>
  </r>
  <r>
    <n v="59"/>
    <s v="Y"/>
    <s v="Additional OEB Data"/>
    <n v="100238"/>
    <m/>
    <s v="Ernest E. McConnell, 1994"/>
    <m/>
    <s v="Slag Wool"/>
    <s v="Slag Wool"/>
    <s v="Micro"/>
    <s v="13 weeks"/>
    <x v="0"/>
    <s v="Lung"/>
    <s v="Fibrosis score - histopathology mean grade 4 or greater (Table 2)"/>
    <s v="Rat"/>
    <s v="Fischer F344/N"/>
    <s v="M"/>
    <n v="30"/>
    <m/>
    <m/>
    <m/>
    <s v="mg/m3"/>
    <s v="N"/>
    <s v="N"/>
    <s v="N"/>
    <s v="N"/>
    <s v="Units conversion needed;"/>
    <m/>
    <n v="30000"/>
    <m/>
    <m/>
    <s v="band B"/>
    <m/>
    <s v="B"/>
    <s v=""/>
    <m/>
    <m/>
    <x v="2"/>
    <m/>
    <s v="0,3,16,30"/>
    <m/>
    <s v="N"/>
    <n v="2"/>
    <m/>
    <m/>
  </r>
  <r>
    <n v="60"/>
    <s v="Y"/>
    <s v="Additional OEB Data"/>
    <n v="100238"/>
    <m/>
    <s v="Ernest E. McConnell, 1994"/>
    <m/>
    <s v="Slag Wool"/>
    <s v="Slag Wool"/>
    <s v="Micro"/>
    <s v="26 weeks"/>
    <x v="15"/>
    <s v="Lung"/>
    <s v="Fibrosis score - histopathology mean grade 4 or greater (Table 2)"/>
    <s v="Rat"/>
    <s v="Fischer F344/N"/>
    <s v="M"/>
    <n v="30"/>
    <m/>
    <m/>
    <m/>
    <s v="mg/m3"/>
    <s v="N"/>
    <s v="N"/>
    <s v="N"/>
    <s v="N"/>
    <s v="Units conversion needed;"/>
    <m/>
    <n v="30000"/>
    <m/>
    <m/>
    <s v="band B"/>
    <m/>
    <s v="B"/>
    <s v=""/>
    <m/>
    <m/>
    <x v="2"/>
    <m/>
    <s v="0,3,16,30"/>
    <m/>
    <s v="N"/>
    <n v="2"/>
    <m/>
    <m/>
  </r>
  <r>
    <n v="61"/>
    <s v="Y"/>
    <s v="Additional OEB Data"/>
    <n v="100238"/>
    <m/>
    <s v="Ernest E. McConnell, 1994"/>
    <m/>
    <s v="Slag Wool"/>
    <s v="Slag Wool"/>
    <s v="Micro"/>
    <s v="52 weeks"/>
    <x v="16"/>
    <s v="Lung"/>
    <s v="Fibrosis score - histopathology mean grade 4 or greater (Table 2)"/>
    <s v="Rat"/>
    <s v="Fischer F344/N"/>
    <s v="M"/>
    <n v="30"/>
    <m/>
    <m/>
    <m/>
    <s v="mg/m3"/>
    <s v="N"/>
    <s v="N"/>
    <s v="N"/>
    <s v="N"/>
    <s v="Units conversion needed;"/>
    <m/>
    <n v="30000"/>
    <m/>
    <m/>
    <s v="band B"/>
    <m/>
    <s v="B"/>
    <s v=""/>
    <m/>
    <m/>
    <x v="2"/>
    <m/>
    <s v="0,3,16,30"/>
    <m/>
    <s v="N"/>
    <n v="2"/>
    <m/>
    <m/>
  </r>
  <r>
    <n v="62"/>
    <s v="Y"/>
    <s v="Additional OEB Data"/>
    <n v="100238"/>
    <m/>
    <s v="Ernest E. McConnell, 1994"/>
    <m/>
    <s v="Slag Wool"/>
    <s v="Slag Wool"/>
    <s v="Micro"/>
    <s v="78 weeks"/>
    <x v="17"/>
    <s v="Lung"/>
    <s v="Fibrosis score - histopathology mean grade 4 or greater (Table 2)"/>
    <s v="Rat"/>
    <s v="Fischer F344/N"/>
    <s v="M"/>
    <n v="30"/>
    <m/>
    <m/>
    <m/>
    <s v="mg/m3"/>
    <s v="N"/>
    <s v="N"/>
    <s v="N"/>
    <s v="N"/>
    <s v="Units conversion needed;"/>
    <m/>
    <n v="30000"/>
    <m/>
    <m/>
    <s v="band B"/>
    <m/>
    <s v="B"/>
    <s v=""/>
    <m/>
    <m/>
    <x v="2"/>
    <m/>
    <s v="0,3,16,30"/>
    <m/>
    <s v="N"/>
    <n v="2"/>
    <m/>
    <m/>
  </r>
  <r>
    <n v="63"/>
    <s v="Y"/>
    <s v="Additional OEB Data"/>
    <n v="100238"/>
    <m/>
    <s v="Ernest E. McConnell, 1994"/>
    <m/>
    <s v="Slag Wool"/>
    <s v="Slag Wool"/>
    <s v="Micro"/>
    <s v="104 weeks"/>
    <x v="18"/>
    <s v="Lung"/>
    <s v="Fibrosis score - histopathology mean grade 4 or greater (Table 2)"/>
    <s v="Rat"/>
    <s v="Fischer F344/N"/>
    <s v="M"/>
    <n v="30"/>
    <m/>
    <m/>
    <m/>
    <s v="mg/m3"/>
    <s v="N"/>
    <s v="N"/>
    <s v="N"/>
    <s v="N"/>
    <s v="Units conversion needed;"/>
    <m/>
    <n v="30000"/>
    <m/>
    <m/>
    <s v="band B"/>
    <m/>
    <s v="B"/>
    <s v=""/>
    <m/>
    <m/>
    <x v="2"/>
    <m/>
    <s v="0,3,16,30"/>
    <m/>
    <s v="N"/>
    <n v="2"/>
    <m/>
    <m/>
  </r>
  <r>
    <n v="64"/>
    <s v="Y"/>
    <s v="Additional OEB Data"/>
    <n v="100236"/>
    <s v="10.3109/08958379509015209"/>
    <s v="R.W. Mast, 1995"/>
    <m/>
    <s v="Kaolin-based RCF"/>
    <s v="Kaolin-based RCF"/>
    <s v="Micro"/>
    <s v="13 weeks"/>
    <x v="0"/>
    <s v="Lung"/>
    <s v="Fibrosis score - histopathology mean grade 4 or greater (Table 9)"/>
    <s v="Rat"/>
    <s v="Weanling F344"/>
    <s v="M"/>
    <n v="29.1"/>
    <m/>
    <m/>
    <m/>
    <s v="mg/m3"/>
    <s v="N"/>
    <s v="N"/>
    <s v="N"/>
    <s v="N"/>
    <s v="Units conversion needed;"/>
    <m/>
    <n v="29100"/>
    <m/>
    <m/>
    <s v="band B"/>
    <m/>
    <s v="B"/>
    <s v=""/>
    <m/>
    <m/>
    <x v="2"/>
    <m/>
    <s v="0,3,9,16"/>
    <m/>
    <s v="N"/>
    <n v="2"/>
    <m/>
    <m/>
  </r>
  <r>
    <n v="65"/>
    <s v="Y"/>
    <s v="Additional OEB Data"/>
    <n v="100236"/>
    <s v="10.3109/08958379509015209"/>
    <s v="R.W. Mast, 1995"/>
    <m/>
    <s v="Kaolin-based RCF"/>
    <s v="Kaolin-based RCF"/>
    <s v="Micro"/>
    <s v="26 weeks"/>
    <x v="15"/>
    <s v="Lung"/>
    <s v="Fibrosis score - histopathology mean grade 4 or greater (Table 9)"/>
    <s v="Rat"/>
    <s v="Weanling F344"/>
    <s v="M"/>
    <n v="16.5"/>
    <n v="29.1"/>
    <m/>
    <m/>
    <s v="mg/m3"/>
    <s v="N"/>
    <s v="N"/>
    <s v="N"/>
    <s v="N"/>
    <s v="Units conversion needed;"/>
    <m/>
    <n v="16500"/>
    <m/>
    <m/>
    <s v="band B"/>
    <m/>
    <s v="B"/>
    <s v=""/>
    <m/>
    <m/>
    <x v="2"/>
    <m/>
    <s v="0,3,9,16"/>
    <m/>
    <s v="N"/>
    <n v="2"/>
    <m/>
    <m/>
  </r>
  <r>
    <n v="66"/>
    <s v="Y"/>
    <s v="Additional OEB Data"/>
    <n v="100236"/>
    <s v="10.3109/08958379509015209"/>
    <s v="R.W. Mast, 1995"/>
    <m/>
    <s v="Kaolin-based RCF"/>
    <s v="Kaolin-based RCF"/>
    <s v="Micro"/>
    <s v="52 weeks"/>
    <x v="16"/>
    <s v="Lung"/>
    <s v="Fibrosis score - histopathology mean grade 4 or greater (Table 9)"/>
    <s v="Rat"/>
    <s v="Weanling F344"/>
    <s v="M"/>
    <n v="3"/>
    <n v="8.8000000000000007"/>
    <m/>
    <m/>
    <s v="mg/m3"/>
    <s v="N"/>
    <s v="N"/>
    <s v="N"/>
    <s v="N"/>
    <s v="Units conversion needed;"/>
    <m/>
    <n v="3000"/>
    <m/>
    <m/>
    <s v="band C"/>
    <m/>
    <s v="C"/>
    <s v=""/>
    <m/>
    <m/>
    <x v="2"/>
    <m/>
    <s v="0,3,9,16"/>
    <m/>
    <s v="N"/>
    <n v="3"/>
    <m/>
    <m/>
  </r>
  <r>
    <n v="67"/>
    <s v="Y"/>
    <s v="Additional OEB Data"/>
    <n v="100236"/>
    <s v="10.3109/08958379509015209"/>
    <s v="R.W. Mast, 1995"/>
    <m/>
    <s v="Kaolin-based RCF"/>
    <s v="Kaolin-based RCF"/>
    <s v="Micro"/>
    <s v="78 weeks"/>
    <x v="17"/>
    <s v="Lung"/>
    <s v="Fibrosis score - histopathology mean grade 4 or greater (Table 9)"/>
    <s v="Rat"/>
    <s v="Weanling F344"/>
    <s v="M"/>
    <n v="3"/>
    <n v="8.8000000000000007"/>
    <m/>
    <m/>
    <s v="mg/m3"/>
    <s v="N"/>
    <s v="N"/>
    <s v="N"/>
    <s v="N"/>
    <s v="Units conversion needed;"/>
    <m/>
    <n v="3000"/>
    <m/>
    <m/>
    <s v="band C"/>
    <m/>
    <s v="C"/>
    <s v=""/>
    <m/>
    <m/>
    <x v="2"/>
    <m/>
    <s v="0,3,9,16"/>
    <m/>
    <s v="N"/>
    <n v="3"/>
    <m/>
    <m/>
  </r>
  <r>
    <n v="68"/>
    <s v="Y"/>
    <s v="Additional OEB Data"/>
    <n v="100236"/>
    <s v="10.3109/08958379509015209"/>
    <s v="R.W. Mast, 1995"/>
    <m/>
    <s v="Kaolin-based RCF"/>
    <s v="Kaolin-based RCF"/>
    <s v="Micro"/>
    <s v="104 weeks"/>
    <x v="18"/>
    <s v="Lung"/>
    <s v="Fibrosis score - histopathology mean grade 4 or greater (Table 9)"/>
    <s v="Rat"/>
    <s v="Weanling F344"/>
    <s v="M"/>
    <n v="3"/>
    <n v="8.8000000000000007"/>
    <m/>
    <m/>
    <s v="mg/m3"/>
    <s v="N"/>
    <s v="N"/>
    <s v="N"/>
    <s v="N"/>
    <s v="Units conversion needed;"/>
    <m/>
    <n v="3000"/>
    <m/>
    <m/>
    <s v="band C"/>
    <m/>
    <s v="C"/>
    <s v=""/>
    <m/>
    <m/>
    <x v="2"/>
    <m/>
    <s v="0,3,9,16"/>
    <m/>
    <s v="N"/>
    <n v="3"/>
    <m/>
    <m/>
  </r>
  <r>
    <n v="69"/>
    <s v="Y"/>
    <s v="Additional OEB Data"/>
    <n v="100235"/>
    <s v="10.3109/08958379509015208"/>
    <s v="R.W. Mast, 1995(b)"/>
    <m/>
    <s v="RCF1"/>
    <s v="RCF1"/>
    <s v="Micro"/>
    <s v="13 weeks"/>
    <x v="0"/>
    <s v="Lung"/>
    <s v="Fibrosis score - histopathology mean grade 4 or greater (Table 7)"/>
    <s v="Rat"/>
    <s v="Weanling F344"/>
    <s v="M"/>
    <n v="29.1"/>
    <m/>
    <m/>
    <m/>
    <s v="mg/m3"/>
    <s v="N"/>
    <s v="N"/>
    <s v="N"/>
    <s v="N"/>
    <s v="Units conversion needed;"/>
    <m/>
    <n v="29100"/>
    <m/>
    <m/>
    <s v="band B"/>
    <m/>
    <s v="B"/>
    <s v=""/>
    <m/>
    <m/>
    <x v="2"/>
    <m/>
    <m/>
    <m/>
    <s v="N"/>
    <n v="2"/>
    <m/>
    <m/>
  </r>
  <r>
    <n v="70"/>
    <s v="Y"/>
    <s v="Additional OEB Data"/>
    <n v="100235"/>
    <s v="10.3109/08958379509015208"/>
    <s v="R.W. Mast, 1995(b)"/>
    <m/>
    <s v="RCF1"/>
    <s v="RCF1"/>
    <s v="Micro"/>
    <s v="26 weeks"/>
    <x v="15"/>
    <s v="Lung"/>
    <s v="Fibrosis score - histopathology mean grade 4 or greater (Table 7)"/>
    <s v="Rat"/>
    <s v="Weanling F344"/>
    <s v="M"/>
    <m/>
    <n v="29.1"/>
    <m/>
    <m/>
    <s v="mg/m3"/>
    <s v="N"/>
    <s v="N"/>
    <s v="Y"/>
    <s v="N"/>
    <s v="Divide LOAEL by 10;Units conversion needed;"/>
    <m/>
    <m/>
    <n v="2910"/>
    <m/>
    <m/>
    <s v="band C"/>
    <s v="C"/>
    <s v=""/>
    <m/>
    <m/>
    <x v="2"/>
    <m/>
    <m/>
    <m/>
    <s v="N"/>
    <n v="3"/>
    <m/>
    <m/>
  </r>
  <r>
    <n v="71"/>
    <s v="Y"/>
    <s v="Additional OEB Data"/>
    <n v="100235"/>
    <s v="10.3109/08958379509015208"/>
    <s v="R.W. Mast, 1995(b)"/>
    <m/>
    <s v="RCF1"/>
    <s v="RCF1"/>
    <s v="Micro"/>
    <s v="39 weeks"/>
    <x v="19"/>
    <s v="Lung"/>
    <s v="Fibrosis score - histopathology mean grade 4 or greater (Table 7)"/>
    <s v="Rat"/>
    <s v="Weanling F344"/>
    <s v="M"/>
    <m/>
    <n v="29.1"/>
    <m/>
    <m/>
    <s v="mg/m3"/>
    <s v="N"/>
    <s v="N"/>
    <s v="Y"/>
    <s v="N"/>
    <s v="Divide LOAEL by 10;Units conversion needed;"/>
    <m/>
    <m/>
    <n v="2910"/>
    <m/>
    <m/>
    <s v="band C"/>
    <s v="C"/>
    <s v=""/>
    <m/>
    <m/>
    <x v="2"/>
    <m/>
    <m/>
    <m/>
    <s v="N"/>
    <n v="3"/>
    <m/>
    <m/>
  </r>
  <r>
    <n v="72"/>
    <s v="Y"/>
    <s v="Additional OEB Data"/>
    <n v="100235"/>
    <s v="10.3109/08958379509015208"/>
    <s v="R.W. Mast, 1995(b)"/>
    <m/>
    <s v="RCF1"/>
    <s v="RCF1"/>
    <s v="Micro"/>
    <s v="52 weeks"/>
    <x v="16"/>
    <s v="Lung"/>
    <s v="Fibrosis score - histopathology mean grade 4 or greater (Table 7)"/>
    <s v="Rat"/>
    <s v="Weanling F344"/>
    <s v="M"/>
    <m/>
    <n v="29.1"/>
    <m/>
    <m/>
    <s v="mg/m3"/>
    <s v="N"/>
    <s v="N"/>
    <s v="Y"/>
    <s v="N"/>
    <s v="Divide LOAEL by 10;Units conversion needed;"/>
    <m/>
    <m/>
    <n v="2910"/>
    <m/>
    <m/>
    <s v="band C"/>
    <s v="C"/>
    <s v=""/>
    <m/>
    <m/>
    <x v="2"/>
    <m/>
    <m/>
    <m/>
    <s v="N"/>
    <n v="3"/>
    <m/>
    <m/>
  </r>
  <r>
    <n v="73"/>
    <s v="Y"/>
    <s v="Additional OEB Data"/>
    <n v="100235"/>
    <s v="10.3109/08958379509015208"/>
    <s v="R.W. Mast, 1995(b)"/>
    <m/>
    <s v="RCF1"/>
    <s v="RCF1"/>
    <s v="Micro"/>
    <s v="65 weeks"/>
    <x v="20"/>
    <s v="Lung"/>
    <s v="Fibrosis score - histopathology mean grade 4 or greater (Table 7)"/>
    <s v="Rat"/>
    <s v="Weanling F344"/>
    <s v="M"/>
    <m/>
    <n v="29.1"/>
    <m/>
    <m/>
    <s v="mg/m3"/>
    <s v="N"/>
    <s v="N"/>
    <s v="Y"/>
    <s v="N"/>
    <s v="Divide LOAEL by 10;Units conversion needed;"/>
    <m/>
    <m/>
    <n v="2910"/>
    <m/>
    <m/>
    <s v="band C"/>
    <s v="C"/>
    <s v=""/>
    <m/>
    <m/>
    <x v="2"/>
    <m/>
    <m/>
    <m/>
    <s v="N"/>
    <n v="3"/>
    <m/>
    <m/>
  </r>
  <r>
    <n v="74"/>
    <s v="Y"/>
    <s v="Additional OEB Data"/>
    <n v="100235"/>
    <s v="10.3109/08958379509015208"/>
    <s v="R.W. Mast, 1995(b)"/>
    <m/>
    <s v="RCF1"/>
    <s v="RCF1"/>
    <s v="Micro"/>
    <s v="78 weeks"/>
    <x v="17"/>
    <s v="Lung"/>
    <s v="Fibrosis score - histopathology mean grade 4 or greater (Table 7)"/>
    <s v="Rat"/>
    <s v="Weanling F344"/>
    <s v="M"/>
    <m/>
    <n v="29.1"/>
    <m/>
    <m/>
    <s v="mg/m3"/>
    <s v="N"/>
    <s v="N"/>
    <s v="Y"/>
    <s v="N"/>
    <s v="Divide LOAEL by 10;Units conversion needed;"/>
    <m/>
    <m/>
    <n v="2910"/>
    <m/>
    <m/>
    <s v="band C"/>
    <s v="C"/>
    <s v=""/>
    <m/>
    <m/>
    <x v="2"/>
    <m/>
    <m/>
    <m/>
    <s v="N"/>
    <n v="3"/>
    <m/>
    <m/>
  </r>
  <r>
    <n v="75"/>
    <s v="Y"/>
    <s v="Additional OEB Data"/>
    <n v="100235"/>
    <s v="10.3109/08958379509015208"/>
    <s v="R.W. Mast, 1995(b)"/>
    <m/>
    <s v="RCF1"/>
    <s v="RCF1"/>
    <s v="Micro"/>
    <s v="104 weeks"/>
    <x v="18"/>
    <s v="Lung"/>
    <s v="Fibrosis score - histopathology mean grade 4 or greater (Table 7)"/>
    <s v="Rat"/>
    <s v="Weanling F344"/>
    <s v="M"/>
    <m/>
    <n v="29.1"/>
    <m/>
    <m/>
    <s v="mg/m3"/>
    <s v="N"/>
    <s v="N"/>
    <s v="Y"/>
    <s v="N"/>
    <s v="Divide LOAEL by 10;Units conversion needed;"/>
    <m/>
    <m/>
    <n v="2910"/>
    <m/>
    <m/>
    <s v="band C"/>
    <s v="C"/>
    <s v=""/>
    <m/>
    <m/>
    <x v="2"/>
    <m/>
    <m/>
    <m/>
    <s v="N"/>
    <n v="3"/>
    <m/>
    <m/>
  </r>
  <r>
    <n v="76"/>
    <s v="Y"/>
    <s v="Additional OEB Data"/>
    <n v="100235"/>
    <s v="10.3109/08958379509015208"/>
    <s v="R.W. Mast, 1995(b)"/>
    <m/>
    <s v="RCF2"/>
    <s v="RCF2"/>
    <s v="Micro"/>
    <s v="13 weeks"/>
    <x v="0"/>
    <s v="Lung"/>
    <s v="Fibrosis score - histopathology mean grade 4 or greater (Table 7)"/>
    <s v="Rat"/>
    <s v="Weanling F344"/>
    <s v="M"/>
    <n v="28.9"/>
    <m/>
    <m/>
    <m/>
    <s v="mg/m3"/>
    <s v="N"/>
    <s v="N"/>
    <s v="N"/>
    <s v="N"/>
    <s v="Units conversion needed;"/>
    <m/>
    <n v="28900"/>
    <m/>
    <m/>
    <s v="band B"/>
    <m/>
    <s v="B"/>
    <s v=""/>
    <m/>
    <m/>
    <x v="2"/>
    <m/>
    <m/>
    <m/>
    <s v="N"/>
    <n v="2"/>
    <m/>
    <m/>
  </r>
  <r>
    <n v="77"/>
    <s v="Y"/>
    <s v="Additional OEB Data"/>
    <n v="100235"/>
    <s v="10.3109/08958379509015208"/>
    <s v="R.W. Mast, 1995(b)"/>
    <m/>
    <s v="RCF2"/>
    <s v="RCF2"/>
    <s v="Micro"/>
    <s v="26 weeks"/>
    <x v="15"/>
    <s v="Lung"/>
    <s v="Fibrosis score - histopathology mean grade 4 or greater (Table 7)"/>
    <s v="Rat"/>
    <s v="Weanling F344"/>
    <s v="M"/>
    <n v="28.9"/>
    <m/>
    <m/>
    <m/>
    <s v="mg/m3"/>
    <s v="N"/>
    <s v="N"/>
    <s v="N"/>
    <s v="N"/>
    <s v="Units conversion needed;"/>
    <m/>
    <n v="28900"/>
    <m/>
    <m/>
    <s v="band B"/>
    <m/>
    <s v="B"/>
    <s v=""/>
    <m/>
    <m/>
    <x v="2"/>
    <m/>
    <m/>
    <m/>
    <s v="N"/>
    <n v="2"/>
    <m/>
    <m/>
  </r>
  <r>
    <n v="78"/>
    <s v="Y"/>
    <s v="Additional OEB Data"/>
    <n v="100235"/>
    <s v="10.3109/08958379509015208"/>
    <s v="R.W. Mast, 1995(b)"/>
    <m/>
    <s v="RCF2"/>
    <s v="RCF2"/>
    <s v="Micro"/>
    <s v="39 weeks"/>
    <x v="19"/>
    <s v="Lung"/>
    <s v="Fibrosis score - histopathology mean grade 4 or greater (Table 7)"/>
    <s v="Rat"/>
    <s v="Weanling F344"/>
    <s v="M"/>
    <m/>
    <n v="28.9"/>
    <m/>
    <m/>
    <s v="mg/m3"/>
    <s v="N"/>
    <s v="N"/>
    <s v="Y"/>
    <s v="N"/>
    <s v="Divide LOAEL by 10;Units conversion needed;"/>
    <m/>
    <m/>
    <n v="2889.9999999999995"/>
    <m/>
    <m/>
    <s v="band C"/>
    <s v="C"/>
    <s v=""/>
    <m/>
    <m/>
    <x v="2"/>
    <m/>
    <m/>
    <m/>
    <s v="N"/>
    <n v="3"/>
    <m/>
    <m/>
  </r>
  <r>
    <n v="79"/>
    <s v="Y"/>
    <s v="Additional OEB Data"/>
    <n v="100235"/>
    <s v="10.3109/08958379509015208"/>
    <s v="R.W. Mast, 1995(b)"/>
    <m/>
    <s v="RCF2"/>
    <s v="RCF2"/>
    <s v="Micro"/>
    <s v="52 weeks"/>
    <x v="16"/>
    <s v="Lung"/>
    <s v="Fibrosis score - histopathology mean grade 4 or greater (Table 7)"/>
    <s v="Rat"/>
    <s v="Weanling F344"/>
    <s v="M"/>
    <m/>
    <n v="28.9"/>
    <m/>
    <m/>
    <s v="mg/m3"/>
    <s v="N"/>
    <s v="N"/>
    <s v="Y"/>
    <s v="N"/>
    <s v="Divide LOAEL by 10;Units conversion needed;"/>
    <m/>
    <m/>
    <n v="2889.9999999999995"/>
    <m/>
    <m/>
    <s v="band C"/>
    <s v="C"/>
    <s v=""/>
    <m/>
    <m/>
    <x v="2"/>
    <m/>
    <m/>
    <m/>
    <s v="N"/>
    <n v="3"/>
    <m/>
    <m/>
  </r>
  <r>
    <n v="80"/>
    <s v="Y"/>
    <s v="Additional OEB Data"/>
    <n v="100235"/>
    <s v="10.3109/08958379509015208"/>
    <s v="R.W. Mast, 1995(b)"/>
    <m/>
    <s v="RCF2"/>
    <s v="RCF2"/>
    <s v="Micro"/>
    <s v="65 weeks"/>
    <x v="20"/>
    <s v="Lung"/>
    <s v="Fibrosis score - histopathology mean grade 4 or greater (Table 7)"/>
    <s v="Rat"/>
    <s v="Weanling F344"/>
    <s v="M"/>
    <m/>
    <n v="28.9"/>
    <m/>
    <m/>
    <s v="mg/m3"/>
    <s v="N"/>
    <s v="N"/>
    <s v="Y"/>
    <s v="N"/>
    <s v="Divide LOAEL by 10;Units conversion needed;"/>
    <m/>
    <m/>
    <n v="2889.9999999999995"/>
    <m/>
    <m/>
    <s v="band C"/>
    <s v="C"/>
    <s v=""/>
    <m/>
    <m/>
    <x v="2"/>
    <m/>
    <m/>
    <m/>
    <s v="N"/>
    <n v="3"/>
    <m/>
    <m/>
  </r>
  <r>
    <n v="81"/>
    <s v="Y"/>
    <s v="Additional OEB Data"/>
    <n v="100235"/>
    <s v="10.3109/08958379509015208"/>
    <s v="R.W. Mast, 1995(b)"/>
    <m/>
    <s v="RCF2"/>
    <s v="RCF2"/>
    <s v="Micro"/>
    <s v="78 weeks"/>
    <x v="17"/>
    <s v="Lung"/>
    <s v="Fibrosis score - histopathology mean grade 4 or greater (Table 7)"/>
    <s v="Rat"/>
    <s v="Weanling F344"/>
    <s v="M"/>
    <m/>
    <n v="28.9"/>
    <m/>
    <m/>
    <s v="mg/m3"/>
    <s v="N"/>
    <s v="N"/>
    <s v="Y"/>
    <s v="N"/>
    <s v="Divide LOAEL by 10;Units conversion needed;"/>
    <m/>
    <m/>
    <n v="2889.9999999999995"/>
    <m/>
    <m/>
    <s v="band C"/>
    <s v="C"/>
    <s v=""/>
    <m/>
    <m/>
    <x v="2"/>
    <m/>
    <m/>
    <m/>
    <s v="N"/>
    <n v="3"/>
    <m/>
    <m/>
  </r>
  <r>
    <n v="82"/>
    <s v="Y"/>
    <s v="Additional OEB Data"/>
    <n v="100235"/>
    <s v="10.3109/08958379509015208"/>
    <s v="R.W. Mast, 1995(b)"/>
    <m/>
    <s v="RCF2"/>
    <s v="RCF2"/>
    <s v="Micro"/>
    <s v="104 weeks"/>
    <x v="18"/>
    <s v="Lung"/>
    <s v="Fibrosis score - histopathology mean grade 4 or greater (Table 7)"/>
    <s v="Rat"/>
    <s v="Weanling F344"/>
    <s v="M"/>
    <m/>
    <n v="28.9"/>
    <m/>
    <m/>
    <s v="mg/m3"/>
    <s v="N"/>
    <s v="N"/>
    <s v="Y"/>
    <s v="N"/>
    <s v="Divide LOAEL by 10;Units conversion needed;"/>
    <m/>
    <m/>
    <n v="2889.9999999999995"/>
    <m/>
    <m/>
    <s v="band C"/>
    <s v="C"/>
    <s v=""/>
    <m/>
    <m/>
    <x v="2"/>
    <m/>
    <m/>
    <m/>
    <s v="N"/>
    <n v="3"/>
    <m/>
    <m/>
  </r>
  <r>
    <n v="83"/>
    <s v="Y"/>
    <s v="Additional OEB Data"/>
    <n v="100235"/>
    <s v="10.3109/08958379509015208"/>
    <s v="R.W. Mast, 1995(b)"/>
    <m/>
    <s v="RCF3"/>
    <s v="RCF3"/>
    <s v="Micro"/>
    <s v="13 weeks"/>
    <x v="0"/>
    <s v="Lung"/>
    <s v="Fibrosis score - histopathology mean grade 4 or greater (Table 7)"/>
    <s v="Rat"/>
    <s v="Weanling F344"/>
    <s v="M"/>
    <n v="29.2"/>
    <m/>
    <m/>
    <m/>
    <s v="mg/m3"/>
    <s v="N"/>
    <s v="N"/>
    <s v="N"/>
    <s v="N"/>
    <s v="Units conversion needed;"/>
    <m/>
    <n v="29200"/>
    <m/>
    <m/>
    <s v="band B"/>
    <m/>
    <s v="B"/>
    <s v=""/>
    <m/>
    <m/>
    <x v="2"/>
    <m/>
    <m/>
    <m/>
    <s v="N"/>
    <n v="2"/>
    <m/>
    <m/>
  </r>
  <r>
    <n v="84"/>
    <s v="Y"/>
    <s v="Additional OEB Data"/>
    <n v="100235"/>
    <s v="10.3109/08958379509015208"/>
    <s v="R.W. Mast, 1995(b)"/>
    <m/>
    <s v="RCF3"/>
    <s v="RCF3"/>
    <s v="Micro"/>
    <s v="26 weeks"/>
    <x v="15"/>
    <s v="Lung"/>
    <s v="Fibrosis score - histopathology mean grade 4 or greater (Table 7)"/>
    <s v="Rat"/>
    <s v="Weanling F344"/>
    <s v="M"/>
    <m/>
    <n v="29.2"/>
    <m/>
    <m/>
    <s v="mg/m3"/>
    <s v="N"/>
    <s v="N"/>
    <s v="Y"/>
    <s v="N"/>
    <s v="Divide LOAEL by 10;Units conversion needed;"/>
    <m/>
    <m/>
    <n v="2920"/>
    <m/>
    <m/>
    <s v="band C"/>
    <s v="C"/>
    <s v=""/>
    <m/>
    <m/>
    <x v="2"/>
    <m/>
    <m/>
    <m/>
    <s v="N"/>
    <n v="3"/>
    <m/>
    <m/>
  </r>
  <r>
    <n v="85"/>
    <s v="Y"/>
    <s v="Additional OEB Data"/>
    <n v="100235"/>
    <s v="10.3109/08958379509015208"/>
    <s v="R.W. Mast, 1995(b)"/>
    <m/>
    <s v="RCF3"/>
    <s v="RCF3"/>
    <s v="Micro"/>
    <s v="39 weeks"/>
    <x v="19"/>
    <s v="Lung"/>
    <s v="Fibrosis score - histopathology mean grade 4 or greater (Table 7)"/>
    <s v="Rat"/>
    <s v="Weanling F344"/>
    <s v="M"/>
    <m/>
    <n v="29.2"/>
    <m/>
    <m/>
    <s v="mg/m3"/>
    <s v="N"/>
    <s v="N"/>
    <s v="Y"/>
    <s v="N"/>
    <s v="Divide LOAEL by 10;Units conversion needed;"/>
    <m/>
    <m/>
    <n v="2920"/>
    <m/>
    <m/>
    <s v="band C"/>
    <s v="C"/>
    <s v=""/>
    <m/>
    <m/>
    <x v="2"/>
    <m/>
    <m/>
    <m/>
    <s v="N"/>
    <n v="3"/>
    <m/>
    <m/>
  </r>
  <r>
    <n v="86"/>
    <s v="Y"/>
    <s v="Additional OEB Data"/>
    <n v="100235"/>
    <s v="10.3109/08958379509015208"/>
    <s v="R.W. Mast, 1995(b)"/>
    <m/>
    <s v="RCF3"/>
    <s v="RCF3"/>
    <s v="Micro"/>
    <s v="52 weeks"/>
    <x v="16"/>
    <s v="Lung"/>
    <s v="Fibrosis score - histopathology mean grade 4 or greater (Table 7)"/>
    <s v="Rat"/>
    <s v="Weanling F344"/>
    <s v="M"/>
    <m/>
    <n v="29.2"/>
    <m/>
    <m/>
    <s v="mg/m3"/>
    <s v="N"/>
    <s v="N"/>
    <s v="Y"/>
    <s v="N"/>
    <s v="Divide LOAEL by 10;Units conversion needed;"/>
    <m/>
    <m/>
    <n v="2920"/>
    <m/>
    <m/>
    <s v="band C"/>
    <s v="C"/>
    <s v=""/>
    <m/>
    <m/>
    <x v="2"/>
    <m/>
    <m/>
    <m/>
    <s v="N"/>
    <n v="3"/>
    <m/>
    <m/>
  </r>
  <r>
    <n v="87"/>
    <s v="Y"/>
    <s v="Additional OEB Data"/>
    <n v="100235"/>
    <s v="10.3109/08958379509015208"/>
    <s v="R.W. Mast, 1995(b)"/>
    <m/>
    <s v="RCF3"/>
    <s v="RCF3"/>
    <s v="Micro"/>
    <s v="65 weeks"/>
    <x v="20"/>
    <s v="Lung"/>
    <s v="Fibrosis score - histopathology mean grade 4 or greater (Table 7)"/>
    <s v="Rat"/>
    <s v="Weanling F344"/>
    <s v="M"/>
    <m/>
    <n v="29.2"/>
    <m/>
    <m/>
    <s v="mg/m3"/>
    <s v="N"/>
    <s v="N"/>
    <s v="Y"/>
    <s v="N"/>
    <s v="Divide LOAEL by 10;Units conversion needed;"/>
    <m/>
    <m/>
    <n v="2920"/>
    <m/>
    <m/>
    <s v="band C"/>
    <s v="C"/>
    <s v=""/>
    <m/>
    <m/>
    <x v="2"/>
    <m/>
    <m/>
    <m/>
    <s v="N"/>
    <n v="3"/>
    <m/>
    <m/>
  </r>
  <r>
    <n v="88"/>
    <s v="Y"/>
    <s v="Additional OEB Data"/>
    <n v="100235"/>
    <s v="10.3109/08958379509015208"/>
    <s v="R.W. Mast, 1995(b)"/>
    <m/>
    <s v="RCF3"/>
    <s v="RCF3"/>
    <s v="Micro"/>
    <s v="78 weeks"/>
    <x v="17"/>
    <s v="Lung"/>
    <s v="Fibrosis score - histopathology mean grade 4 or greater (Table 7)"/>
    <s v="Rat"/>
    <s v="Weanling F344"/>
    <s v="M"/>
    <m/>
    <n v="29.2"/>
    <m/>
    <m/>
    <s v="mg/m3"/>
    <s v="N"/>
    <s v="N"/>
    <s v="Y"/>
    <s v="N"/>
    <s v="Divide LOAEL by 10;Units conversion needed;"/>
    <m/>
    <m/>
    <n v="2920"/>
    <m/>
    <m/>
    <s v="band C"/>
    <s v="C"/>
    <s v=""/>
    <m/>
    <m/>
    <x v="2"/>
    <m/>
    <m/>
    <m/>
    <s v="N"/>
    <n v="3"/>
    <m/>
    <m/>
  </r>
  <r>
    <n v="89"/>
    <s v="Y"/>
    <s v="Additional OEB Data"/>
    <n v="100235"/>
    <s v="10.3109/08958379509015208"/>
    <s v="R.W. Mast, 1995(b)"/>
    <m/>
    <s v="RCF3"/>
    <s v="RCF3"/>
    <s v="Micro"/>
    <s v="104 weeks"/>
    <x v="18"/>
    <s v="Lung"/>
    <s v="Fibrosis score - histopathology mean grade 4 or greater (Table 7)"/>
    <s v="Rat"/>
    <s v="Weanling F344"/>
    <s v="M"/>
    <m/>
    <n v="29.2"/>
    <m/>
    <m/>
    <s v="mg/m3"/>
    <s v="N"/>
    <s v="N"/>
    <s v="Y"/>
    <s v="N"/>
    <s v="Divide LOAEL by 10;Units conversion needed;"/>
    <m/>
    <m/>
    <n v="2920"/>
    <m/>
    <m/>
    <s v="band C"/>
    <s v="C"/>
    <s v=""/>
    <m/>
    <m/>
    <x v="2"/>
    <m/>
    <m/>
    <m/>
    <s v="N"/>
    <n v="3"/>
    <m/>
    <m/>
  </r>
  <r>
    <n v="90"/>
    <s v="Y"/>
    <s v="Additional OEB Data"/>
    <n v="100235"/>
    <s v="10.3109/08958379509015208"/>
    <s v="R.W. Mast, 1995(b)"/>
    <m/>
    <s v="RCF4"/>
    <s v="RCF4"/>
    <s v="Micro"/>
    <s v="13 weeks"/>
    <x v="0"/>
    <s v="Lung"/>
    <s v="Fibrosis score - histopathology mean grade 4 or greater (Table 7)"/>
    <s v="Rat"/>
    <s v="Weanling F344"/>
    <s v="M"/>
    <n v="30.1"/>
    <m/>
    <m/>
    <m/>
    <s v="mg/m3"/>
    <s v="N"/>
    <s v="N"/>
    <s v="N"/>
    <s v="N"/>
    <s v="Units conversion needed;"/>
    <m/>
    <n v="30100"/>
    <m/>
    <m/>
    <s v="band A"/>
    <m/>
    <s v="A"/>
    <s v=""/>
    <m/>
    <m/>
    <x v="2"/>
    <m/>
    <m/>
    <m/>
    <s v="N"/>
    <n v="1"/>
    <m/>
    <m/>
  </r>
  <r>
    <n v="91"/>
    <s v="Y"/>
    <s v="Additional OEB Data"/>
    <n v="100235"/>
    <s v="10.3109/08958379509015208"/>
    <s v="R.W. Mast, 1995(b)"/>
    <m/>
    <s v="RCF4"/>
    <s v="RCF4"/>
    <s v="Micro"/>
    <s v="26 weeks"/>
    <x v="15"/>
    <s v="Lung"/>
    <s v="Fibrosis score - histopathology mean grade 4 or greater (Table 7)"/>
    <s v="Rat"/>
    <s v="Weanling F344"/>
    <s v="M"/>
    <n v="30.1"/>
    <m/>
    <m/>
    <m/>
    <s v="mg/m3"/>
    <s v="N"/>
    <s v="N"/>
    <s v="N"/>
    <s v="N"/>
    <s v="Units conversion needed;"/>
    <m/>
    <n v="30100"/>
    <m/>
    <m/>
    <s v="band A"/>
    <m/>
    <s v="A"/>
    <s v=""/>
    <m/>
    <m/>
    <x v="2"/>
    <m/>
    <m/>
    <m/>
    <s v="N"/>
    <n v="1"/>
    <m/>
    <m/>
  </r>
  <r>
    <n v="92"/>
    <s v="Y"/>
    <s v="Additional OEB Data"/>
    <n v="100235"/>
    <s v="10.3109/08958379509015208"/>
    <s v="R.W. Mast, 1995(b)"/>
    <m/>
    <s v="RCF4"/>
    <s v="RCF4"/>
    <s v="Micro"/>
    <s v="39 weeks"/>
    <x v="19"/>
    <s v="Lung"/>
    <s v="Fibrosis score - histopathology mean grade 4 or greater (Table 7)"/>
    <s v="Rat"/>
    <s v="Weanling F344"/>
    <s v="M"/>
    <n v="30.1"/>
    <m/>
    <m/>
    <m/>
    <s v="mg/m3"/>
    <s v="N"/>
    <s v="N"/>
    <s v="N"/>
    <s v="N"/>
    <s v="Units conversion needed;"/>
    <m/>
    <n v="30100"/>
    <m/>
    <m/>
    <s v="band A"/>
    <m/>
    <s v="A"/>
    <s v=""/>
    <m/>
    <m/>
    <x v="2"/>
    <m/>
    <m/>
    <m/>
    <s v="N"/>
    <n v="1"/>
    <m/>
    <m/>
  </r>
  <r>
    <n v="93"/>
    <s v="Y"/>
    <s v="Additional OEB Data"/>
    <n v="100235"/>
    <s v="10.3109/08958379509015208"/>
    <s v="R.W. Mast, 1995(b)"/>
    <m/>
    <s v="RCF4"/>
    <s v="RCF4"/>
    <s v="Micro"/>
    <s v="52 weeks"/>
    <x v="16"/>
    <s v="Lung"/>
    <s v="Fibrosis score - histopathology mean grade 4 or greater (Table 7)"/>
    <s v="Rat"/>
    <s v="Weanling F344"/>
    <s v="M"/>
    <m/>
    <n v="30.1"/>
    <m/>
    <m/>
    <s v="mg/m3"/>
    <s v="N"/>
    <s v="N"/>
    <s v="Y"/>
    <s v="N"/>
    <s v="Divide LOAEL by 10;Units conversion needed;"/>
    <m/>
    <m/>
    <n v="3010.0000000000005"/>
    <m/>
    <m/>
    <s v="band B"/>
    <s v="B"/>
    <s v=""/>
    <m/>
    <m/>
    <x v="2"/>
    <m/>
    <m/>
    <m/>
    <s v="N"/>
    <n v="2"/>
    <m/>
    <m/>
  </r>
  <r>
    <n v="94"/>
    <s v="Y"/>
    <s v="Additional OEB Data"/>
    <n v="100235"/>
    <s v="10.3109/08958379509015208"/>
    <s v="R.W. Mast, 1995(b)"/>
    <m/>
    <s v="RCF4"/>
    <s v="RCF4"/>
    <s v="Micro"/>
    <s v="65 weeks"/>
    <x v="20"/>
    <s v="Lung"/>
    <s v="Fibrosis score - histopathology mean grade 4 or greater (Table 7)"/>
    <s v="Rat"/>
    <s v="Weanling F344"/>
    <s v="M"/>
    <m/>
    <n v="30.1"/>
    <m/>
    <m/>
    <s v="mg/m3"/>
    <s v="N"/>
    <s v="N"/>
    <s v="Y"/>
    <s v="N"/>
    <s v="Divide LOAEL by 10;Units conversion needed;"/>
    <m/>
    <m/>
    <n v="3010.0000000000005"/>
    <m/>
    <m/>
    <s v="band B"/>
    <s v="B"/>
    <s v=""/>
    <m/>
    <m/>
    <x v="2"/>
    <m/>
    <m/>
    <m/>
    <s v="N"/>
    <n v="2"/>
    <m/>
    <m/>
  </r>
  <r>
    <n v="95"/>
    <s v="Y"/>
    <s v="Additional OEB Data"/>
    <n v="100235"/>
    <s v="10.3109/08958379509015208"/>
    <s v="R.W. Mast, 1995(b)"/>
    <m/>
    <s v="RCF4"/>
    <s v="RCF4"/>
    <s v="Micro"/>
    <s v="78 weeks"/>
    <x v="17"/>
    <s v="Lung"/>
    <s v="Fibrosis score - histopathology mean grade 4 or greater (Table 7)"/>
    <s v="Rat"/>
    <s v="Weanling F344"/>
    <s v="M"/>
    <m/>
    <n v="30.1"/>
    <m/>
    <m/>
    <s v="mg/m3"/>
    <s v="N"/>
    <s v="N"/>
    <s v="Y"/>
    <s v="N"/>
    <s v="Divide LOAEL by 10;Units conversion needed;"/>
    <m/>
    <m/>
    <n v="3010.0000000000005"/>
    <m/>
    <m/>
    <s v="band B"/>
    <s v="B"/>
    <s v=""/>
    <m/>
    <m/>
    <x v="2"/>
    <m/>
    <m/>
    <m/>
    <s v="N"/>
    <n v="2"/>
    <m/>
    <m/>
  </r>
  <r>
    <n v="96"/>
    <s v="Y"/>
    <s v="Additional OEB Data"/>
    <n v="100235"/>
    <s v="10.3109/08958379509015208"/>
    <s v="R.W. Mast, 1995(b)"/>
    <m/>
    <s v="RCF4"/>
    <s v="RCF4"/>
    <s v="Micro"/>
    <s v="104 weeks"/>
    <x v="18"/>
    <s v="Lung"/>
    <s v="Fibrosis score - histopathology mean grade 4 or greater (Table 7)"/>
    <s v="Rat"/>
    <s v="Weanling F344"/>
    <s v="M"/>
    <m/>
    <n v="30.1"/>
    <m/>
    <m/>
    <s v="mg/m3"/>
    <s v="N"/>
    <s v="N"/>
    <s v="Y"/>
    <s v="N"/>
    <s v="Divide LOAEL by 10;Units conversion needed;"/>
    <m/>
    <m/>
    <n v="3010.0000000000005"/>
    <m/>
    <m/>
    <s v="band B"/>
    <s v="B"/>
    <s v=""/>
    <m/>
    <m/>
    <x v="2"/>
    <m/>
    <m/>
    <m/>
    <s v="N"/>
    <n v="2"/>
    <m/>
    <m/>
  </r>
  <r>
    <n v="97"/>
    <s v="Y"/>
    <s v="Additional OEB Data"/>
    <n v="100235"/>
    <s v="10.3109/08958379509015208"/>
    <s v="R.W. Mast, 1995(b)"/>
    <m/>
    <s v="Chryostile Asbestos"/>
    <s v="Chryostile Asbestos"/>
    <s v="Micro"/>
    <s v="13 weeks"/>
    <x v="0"/>
    <s v="Lung"/>
    <s v="Fibrosis score - histopathology mean grade 4 or greater (Table 7)"/>
    <s v="Rat"/>
    <s v="Weanling F344"/>
    <s v="M"/>
    <m/>
    <n v="10.1"/>
    <m/>
    <m/>
    <s v="mg/m3"/>
    <s v="N"/>
    <s v="N"/>
    <s v="Y"/>
    <s v="N"/>
    <s v="Divide LOAEL by 10;Units conversion needed;"/>
    <m/>
    <m/>
    <n v="1010"/>
    <m/>
    <m/>
    <s v="band C"/>
    <s v="C"/>
    <s v=""/>
    <m/>
    <m/>
    <x v="2"/>
    <m/>
    <m/>
    <m/>
    <s v="N"/>
    <n v="3"/>
    <m/>
    <m/>
  </r>
  <r>
    <n v="98"/>
    <s v="Y"/>
    <s v="Additional OEB Data"/>
    <n v="100235"/>
    <s v="10.3109/08958379509015208"/>
    <s v="R.W. Mast, 1995(b)"/>
    <m/>
    <s v="Chryostile Asbestos"/>
    <s v="Chryostile Asbestos"/>
    <s v="Micro"/>
    <s v="26 weeks"/>
    <x v="15"/>
    <s v="Lung"/>
    <s v="Fibrosis score - histopathology mean grade 4 or greater (Table 7)"/>
    <s v="Rat"/>
    <s v="Weanling F344"/>
    <s v="M"/>
    <m/>
    <n v="10.1"/>
    <m/>
    <m/>
    <s v="mg/m3"/>
    <s v="N"/>
    <s v="N"/>
    <s v="Y"/>
    <s v="N"/>
    <s v="Divide LOAEL by 10;Units conversion needed;"/>
    <m/>
    <m/>
    <n v="1010"/>
    <m/>
    <m/>
    <s v="band C"/>
    <s v="C"/>
    <s v=""/>
    <m/>
    <m/>
    <x v="2"/>
    <m/>
    <m/>
    <m/>
    <s v="N"/>
    <n v="3"/>
    <m/>
    <m/>
  </r>
  <r>
    <n v="99"/>
    <s v="Y"/>
    <s v="Additional OEB Data"/>
    <n v="100235"/>
    <s v="10.3109/08958379509015208"/>
    <s v="R.W. Mast, 1995(b)"/>
    <m/>
    <s v="Chryostile Asbestos"/>
    <s v="Chryostile Asbestos"/>
    <s v="Micro"/>
    <s v="39 weeks"/>
    <x v="19"/>
    <s v="Lung"/>
    <s v="Fibrosis score - histopathology mean grade 4 or greater (Table 7)"/>
    <s v="Rat"/>
    <s v="Weanling F344"/>
    <s v="M"/>
    <m/>
    <n v="10.1"/>
    <m/>
    <m/>
    <s v="mg/m3"/>
    <s v="N"/>
    <s v="N"/>
    <s v="Y"/>
    <s v="N"/>
    <s v="Divide LOAEL by 10;Units conversion needed;"/>
    <m/>
    <m/>
    <n v="1010"/>
    <m/>
    <m/>
    <s v="band C"/>
    <s v="C"/>
    <s v=""/>
    <m/>
    <m/>
    <x v="2"/>
    <m/>
    <m/>
    <m/>
    <s v="N"/>
    <n v="3"/>
    <m/>
    <m/>
  </r>
  <r>
    <n v="100"/>
    <s v="Y"/>
    <s v="Additional OEB Data"/>
    <n v="100235"/>
    <s v="10.3109/08958379509015208"/>
    <s v="R.W. Mast, 1995(b)"/>
    <m/>
    <s v="Chryostile Asbestos"/>
    <s v="Chryostile Asbestos"/>
    <s v="Micro"/>
    <s v="52 weeks"/>
    <x v="16"/>
    <s v="Lung"/>
    <s v="Fibrosis score - histopathology mean grade 4 or greater (Table 7)"/>
    <s v="Rat"/>
    <s v="Weanling F344"/>
    <s v="M"/>
    <m/>
    <n v="10.1"/>
    <m/>
    <m/>
    <s v="mg/m3"/>
    <s v="N"/>
    <s v="N"/>
    <s v="Y"/>
    <s v="N"/>
    <s v="Divide LOAEL by 10;Units conversion needed;"/>
    <m/>
    <m/>
    <n v="1010"/>
    <m/>
    <m/>
    <s v="band C"/>
    <s v="C"/>
    <s v=""/>
    <m/>
    <m/>
    <x v="2"/>
    <m/>
    <m/>
    <m/>
    <s v="N"/>
    <n v="3"/>
    <m/>
    <m/>
  </r>
  <r>
    <n v="101"/>
    <s v="Y"/>
    <s v="Additional OEB Data"/>
    <n v="100235"/>
    <s v="10.3109/08958379509015208"/>
    <s v="R.W. Mast, 1995(b)"/>
    <m/>
    <s v="Chryostile Asbestos"/>
    <s v="Chryostile Asbestos"/>
    <s v="Micro"/>
    <s v="65 weeks"/>
    <x v="20"/>
    <s v="Lung"/>
    <s v="Fibrosis score - histopathology mean grade 4 or greater (Table 7)"/>
    <s v="Rat"/>
    <s v="Weanling F344"/>
    <s v="M"/>
    <m/>
    <n v="10.1"/>
    <m/>
    <m/>
    <s v="mg/m3"/>
    <s v="N"/>
    <s v="N"/>
    <s v="Y"/>
    <s v="N"/>
    <s v="Divide LOAEL by 10;Units conversion needed;"/>
    <m/>
    <m/>
    <n v="1010"/>
    <m/>
    <m/>
    <s v="band C"/>
    <s v="C"/>
    <s v=""/>
    <m/>
    <m/>
    <x v="2"/>
    <m/>
    <m/>
    <m/>
    <s v="N"/>
    <n v="3"/>
    <m/>
    <m/>
  </r>
  <r>
    <n v="102"/>
    <s v="Y"/>
    <s v="Additional OEB Data"/>
    <n v="100235"/>
    <s v="10.3109/08958379509015208"/>
    <s v="R.W. Mast, 1995(b)"/>
    <m/>
    <s v="Chryostile Asbestos"/>
    <s v="Chryostile Asbestos"/>
    <s v="Micro"/>
    <s v="78 weeks"/>
    <x v="17"/>
    <s v="Lung"/>
    <s v="Fibrosis score - histopathology mean grade 4 or greater (Table 7)"/>
    <s v="Rat"/>
    <s v="Weanling F344"/>
    <s v="M"/>
    <m/>
    <n v="10.1"/>
    <m/>
    <m/>
    <s v="mg/m3"/>
    <s v="N"/>
    <s v="N"/>
    <s v="Y"/>
    <s v="N"/>
    <s v="Divide LOAEL by 10;Units conversion needed;"/>
    <m/>
    <m/>
    <n v="1010"/>
    <m/>
    <m/>
    <s v="band C"/>
    <s v="C"/>
    <s v=""/>
    <m/>
    <m/>
    <x v="2"/>
    <m/>
    <m/>
    <m/>
    <s v="N"/>
    <n v="3"/>
    <m/>
    <m/>
  </r>
  <r>
    <n v="103"/>
    <s v="Y"/>
    <s v="Additional OEB Data"/>
    <n v="100235"/>
    <s v="10.3109/08958379509015208"/>
    <s v="R.W. Mast, 1995(b)"/>
    <m/>
    <s v="Chryostile Asbestos"/>
    <s v="Chryostile Asbestos"/>
    <s v="Micro"/>
    <s v="104 weeks"/>
    <x v="18"/>
    <s v="Lung"/>
    <s v="Fibrosis score - histopathology mean grade 4 or greater (Table 7)"/>
    <s v="Rat"/>
    <s v="Weanling F344"/>
    <s v="M"/>
    <m/>
    <n v="10.1"/>
    <m/>
    <m/>
    <s v="mg/m3"/>
    <s v="N"/>
    <s v="N"/>
    <s v="Y"/>
    <s v="N"/>
    <s v="Divide LOAEL by 10;Units conversion needed;"/>
    <m/>
    <m/>
    <n v="1010"/>
    <m/>
    <m/>
    <s v="band C"/>
    <s v="C"/>
    <s v=""/>
    <m/>
    <m/>
    <x v="2"/>
    <m/>
    <m/>
    <m/>
    <s v="N"/>
    <n v="3"/>
    <m/>
    <m/>
  </r>
  <r>
    <n v="104"/>
    <s v="Y"/>
    <s v="Additional OEB Data"/>
    <n v="100043"/>
    <m/>
    <s v="Jurgen Pauluhn, 2010"/>
    <s v="Y"/>
    <s v="Iron"/>
    <s v="Fe3O4"/>
    <s v="Micro"/>
    <s v="13 weeks"/>
    <x v="0"/>
    <s v="Lung"/>
    <s v="PMN%"/>
    <s v="Rat"/>
    <s v="Winstar HsdCpb:WU (SPF)"/>
    <s v="M"/>
    <m/>
    <n v="4.7"/>
    <m/>
    <m/>
    <s v="mg/m3"/>
    <s v="N"/>
    <s v="N"/>
    <s v="Y"/>
    <s v="N"/>
    <s v="Divide LOAEL by 10;Units conversion needed;"/>
    <m/>
    <m/>
    <n v="470.00000000000006"/>
    <m/>
    <m/>
    <s v="band C"/>
    <s v="C"/>
    <s v=""/>
    <m/>
    <m/>
    <x v="0"/>
    <m/>
    <m/>
    <m/>
    <s v="N"/>
    <n v="3"/>
    <m/>
    <m/>
  </r>
  <r>
    <n v="105"/>
    <m/>
    <s v="Additional OEB Data"/>
    <n v="100043"/>
    <m/>
    <s v="Jurgen Pauluhn, 2010"/>
    <m/>
    <s v="Iron"/>
    <s v="Fe3O4"/>
    <s v="Micro"/>
    <s v="13 weeks"/>
    <x v="0"/>
    <s v="Lung"/>
    <s v="PMN%"/>
    <s v="Rat"/>
    <s v="Winstar HsdCpb:WU (SPF)"/>
    <s v="F"/>
    <m/>
    <n v="4.7"/>
    <m/>
    <m/>
    <s v="mg/m3"/>
    <s v="N"/>
    <s v="N"/>
    <s v="Y"/>
    <s v="N"/>
    <s v="Divide LOAEL by 10;Units conversion needed;"/>
    <m/>
    <m/>
    <n v="470.00000000000006"/>
    <m/>
    <m/>
    <s v="band C"/>
    <s v="C"/>
    <s v=""/>
    <s v="Y"/>
    <m/>
    <x v="0"/>
    <m/>
    <m/>
    <m/>
    <s v="N"/>
    <n v="3"/>
    <s v="LOAEL"/>
    <n v="470.00000000000006"/>
  </r>
  <r>
    <n v="106"/>
    <m/>
    <s v="Additional OEB Data"/>
    <n v="100043"/>
    <s v="10.1002/jat.1668"/>
    <s v="Jurgen Pauluhn, 2010"/>
    <m/>
    <s v="Iron"/>
    <s v="Fe3O4"/>
    <s v="Micro"/>
    <s v="13 weeks"/>
    <x v="0"/>
    <s v="Lung"/>
    <s v="Fibrosis score - severity of increased collagen fibers (sirius red stain)"/>
    <s v="Rat"/>
    <s v="Winstar HsdCpb:WU (SPF)"/>
    <s v="M"/>
    <n v="15"/>
    <n v="50"/>
    <m/>
    <m/>
    <s v="mg/m3"/>
    <s v="N"/>
    <s v="N"/>
    <s v="N"/>
    <s v="N"/>
    <s v="Units conversion needed;"/>
    <m/>
    <n v="15000"/>
    <n v="5000"/>
    <m/>
    <s v="band B"/>
    <s v="band B"/>
    <s v="B"/>
    <s v=""/>
    <m/>
    <m/>
    <x v="2"/>
    <m/>
    <s v="0, 10, 15, 50"/>
    <m/>
    <s v="N"/>
    <n v="2"/>
    <s v="NOAEL"/>
    <n v="15000"/>
  </r>
  <r>
    <n v="107"/>
    <m/>
    <s v="Additional OEB Data"/>
    <n v="100043"/>
    <s v="10.1002/jat.1668"/>
    <s v="Jurgen Pauluhn, 2010"/>
    <m/>
    <s v="Iron"/>
    <s v="Fe3O4"/>
    <s v="Micro"/>
    <s v="13 weeks"/>
    <x v="0"/>
    <s v="Lung"/>
    <s v="Fibrosis score - severity of increased collagen fibers (sirius red stain)"/>
    <s v="Rat"/>
    <s v="Winstar HsdCpb:WU (SPF)"/>
    <s v="F"/>
    <n v="15"/>
    <n v="50"/>
    <m/>
    <m/>
    <s v="mg/m3"/>
    <s v="N"/>
    <s v="N"/>
    <s v="N"/>
    <s v="N"/>
    <s v="Units conversion needed;"/>
    <m/>
    <n v="15000"/>
    <n v="5000"/>
    <m/>
    <s v="band B"/>
    <s v="band B"/>
    <s v="B"/>
    <s v=""/>
    <m/>
    <m/>
    <x v="2"/>
    <m/>
    <s v="0, 10, 15, 50"/>
    <m/>
    <s v="N"/>
    <n v="2"/>
    <s v="NOAEL"/>
    <n v="15000"/>
  </r>
  <r>
    <n v="108"/>
    <s v="Y"/>
    <s v="Additional OEB Data"/>
    <n v="100161"/>
    <m/>
    <s v="Yvonne Janssen, 1994"/>
    <s v="Y"/>
    <s v="Silica"/>
    <s v="Cristobalite"/>
    <s v="Micro"/>
    <s v="8 weeks"/>
    <x v="21"/>
    <s v="Lung"/>
    <s v="PMN%"/>
    <s v="Rat"/>
    <s v="Fischer 344"/>
    <s v="M"/>
    <m/>
    <n v="1.3"/>
    <m/>
    <m/>
    <s v="mg/m3"/>
    <s v="N"/>
    <s v="Y"/>
    <s v="Y"/>
    <s v="N"/>
    <s v="Divide NOAEL or BMDL by 3;Divide LOAEL by 10;Units conversion needed;"/>
    <m/>
    <m/>
    <n v="43.333333333333336"/>
    <m/>
    <m/>
    <s v="band D"/>
    <s v="D"/>
    <s v=""/>
    <s v="Y"/>
    <m/>
    <x v="0"/>
    <m/>
    <m/>
    <m/>
    <s v="Y"/>
    <n v="4"/>
    <m/>
    <m/>
  </r>
  <r>
    <n v="109"/>
    <s v="Y"/>
    <s v="Additional OEB Data"/>
    <n v="100161"/>
    <m/>
    <s v="Yvonne Janssen, 1994"/>
    <s v="Y"/>
    <s v="Silica"/>
    <s v="Cristobalite"/>
    <s v="Micro"/>
    <s v="12 weeks"/>
    <x v="12"/>
    <s v="Lung"/>
    <s v="PMN%"/>
    <s v="Rat"/>
    <s v="Fischer 344"/>
    <s v="M"/>
    <m/>
    <n v="1.3"/>
    <m/>
    <m/>
    <s v="mg/m3"/>
    <s v="N"/>
    <s v="N"/>
    <s v="Y"/>
    <s v="N"/>
    <s v="Divide LOAEL by 10;Units conversion needed;"/>
    <m/>
    <m/>
    <n v="130"/>
    <m/>
    <m/>
    <s v="band D"/>
    <s v="D"/>
    <s v=""/>
    <s v="Y"/>
    <m/>
    <x v="0"/>
    <m/>
    <m/>
    <m/>
    <s v="Y"/>
    <n v="4"/>
    <m/>
    <m/>
  </r>
  <r>
    <n v="110"/>
    <s v="Y"/>
    <s v="Additional OEB Data"/>
    <n v="100161"/>
    <m/>
    <s v="Yvonne Janssen, 1994"/>
    <s v="Y"/>
    <s v="Titanium dioxide"/>
    <s v="ufTiO2"/>
    <s v="Nano"/>
    <s v="8 weeks"/>
    <x v="21"/>
    <s v="Lung"/>
    <s v="PMN%"/>
    <s v="Rat"/>
    <s v="Fischer 344"/>
    <s v="M"/>
    <m/>
    <n v="23.5"/>
    <m/>
    <m/>
    <s v="mg/m3"/>
    <s v="N"/>
    <s v="Y"/>
    <s v="Y"/>
    <s v="N"/>
    <s v="Divide NOAEL or BMDL by 3;Divide LOAEL by 10;Units conversion needed;"/>
    <m/>
    <m/>
    <n v="783.33333333333337"/>
    <m/>
    <m/>
    <s v="band C"/>
    <s v="C"/>
    <s v=""/>
    <s v="Y"/>
    <m/>
    <x v="0"/>
    <m/>
    <m/>
    <m/>
    <s v="Y"/>
    <n v="3"/>
    <m/>
    <m/>
  </r>
  <r>
    <n v="111"/>
    <s v="Y"/>
    <s v="Additional OEB Data"/>
    <n v="100161"/>
    <m/>
    <s v="Yvonne Janssen, 1994"/>
    <s v="Y"/>
    <s v="Titanium dioxide"/>
    <s v="ufTiO2"/>
    <s v="Nano"/>
    <s v="12 weeks"/>
    <x v="12"/>
    <s v="Lung"/>
    <s v="PMN%"/>
    <s v="Rat"/>
    <s v="Fischer 344"/>
    <s v="M"/>
    <m/>
    <n v="23.5"/>
    <m/>
    <m/>
    <s v="mg/m3"/>
    <s v="N"/>
    <s v="N"/>
    <s v="Y"/>
    <s v="N"/>
    <s v="Divide LOAEL by 10;Units conversion needed;"/>
    <m/>
    <m/>
    <n v="2350"/>
    <m/>
    <m/>
    <s v="band C"/>
    <s v="C"/>
    <s v=""/>
    <s v="Y"/>
    <m/>
    <x v="0"/>
    <m/>
    <m/>
    <m/>
    <s v="Y"/>
    <n v="3"/>
    <m/>
    <m/>
  </r>
  <r>
    <n v="112"/>
    <s v="Y"/>
    <s v="Additional OEB Data"/>
    <n v="100161"/>
    <m/>
    <s v="Yvonne Janssen, 1994"/>
    <s v="Y"/>
    <s v="Titanium dioxide"/>
    <s v="fTiO2"/>
    <s v="Micro"/>
    <s v="8 weeks"/>
    <x v="21"/>
    <s v="Lung"/>
    <s v="PMN%"/>
    <s v="Rat"/>
    <s v="Fischer 344"/>
    <s v="M"/>
    <n v="22.3"/>
    <m/>
    <m/>
    <m/>
    <s v="mg/m3"/>
    <s v="N"/>
    <s v="Y"/>
    <s v="N"/>
    <s v="N"/>
    <s v="Divide NOAEL or BMDL by 3;Units conversion needed;"/>
    <m/>
    <n v="7433.333333333333"/>
    <m/>
    <m/>
    <s v="band B"/>
    <m/>
    <s v="B"/>
    <s v=""/>
    <s v="Y"/>
    <m/>
    <x v="0"/>
    <m/>
    <m/>
    <m/>
    <s v="Y"/>
    <n v="2"/>
    <m/>
    <m/>
  </r>
  <r>
    <n v="113"/>
    <s v="Y"/>
    <s v="Additional OEB Data"/>
    <n v="100161"/>
    <m/>
    <s v="Yvonne Janssen, 1994"/>
    <s v="Y"/>
    <s v="Titanium dioxide"/>
    <s v="fTiO2"/>
    <s v="Micro"/>
    <s v="12 weeks"/>
    <x v="12"/>
    <s v="Lung"/>
    <s v="PMN%"/>
    <s v="Rat"/>
    <s v="Fischer 344"/>
    <s v="M"/>
    <m/>
    <n v="22.3"/>
    <m/>
    <m/>
    <s v="mg/m3"/>
    <s v="N"/>
    <s v="N"/>
    <s v="Y"/>
    <s v="N"/>
    <s v="Divide LOAEL by 10;Units conversion needed;"/>
    <m/>
    <m/>
    <n v="2230"/>
    <m/>
    <m/>
    <s v="band C"/>
    <s v="C"/>
    <s v=""/>
    <s v="Y"/>
    <m/>
    <x v="0"/>
    <m/>
    <m/>
    <m/>
    <s v="Y"/>
    <n v="3"/>
    <m/>
    <m/>
  </r>
  <r>
    <n v="114"/>
    <m/>
    <s v="Additional OEB Data"/>
    <n v="100132"/>
    <m/>
    <s v="Carl J. Johnston, 2000"/>
    <s v="Y"/>
    <s v="Silica"/>
    <s v="Crystalline"/>
    <s v="Micro"/>
    <s v="6.5 weeks"/>
    <x v="22"/>
    <s v="Lung"/>
    <s v="PMN%"/>
    <s v="Rat"/>
    <s v="Fischer 344"/>
    <s v="M"/>
    <m/>
    <n v="3"/>
    <m/>
    <m/>
    <s v="mg/m3"/>
    <s v="N"/>
    <s v="Y"/>
    <s v="Y"/>
    <s v="N"/>
    <s v="Divide NOAEL or BMDL by 3;Divide LOAEL by 10;Units conversion needed;"/>
    <m/>
    <m/>
    <n v="100"/>
    <m/>
    <m/>
    <s v="band D"/>
    <s v="D"/>
    <s v=""/>
    <s v="Y"/>
    <m/>
    <x v="0"/>
    <m/>
    <m/>
    <m/>
    <s v="Y"/>
    <n v="4"/>
    <s v="LOAEL"/>
    <n v="100"/>
  </r>
  <r>
    <n v="115"/>
    <m/>
    <s v="Additional OEB Data"/>
    <n v="100132"/>
    <m/>
    <s v="Carl J. Johnston, 2000"/>
    <s v="Y"/>
    <s v="Silica"/>
    <s v="Crystalline"/>
    <s v="Micro"/>
    <s v="13 weeks"/>
    <x v="0"/>
    <s v="Lung"/>
    <s v="PMN%"/>
    <s v="Rat"/>
    <s v="Fischer 344"/>
    <s v="M"/>
    <m/>
    <n v="3"/>
    <m/>
    <m/>
    <s v="mg/m3"/>
    <s v="N"/>
    <s v="N"/>
    <s v="Y"/>
    <s v="N"/>
    <s v="Divide LOAEL by 10;Units conversion needed;"/>
    <m/>
    <m/>
    <n v="300"/>
    <m/>
    <m/>
    <s v="band D"/>
    <s v="D"/>
    <s v=""/>
    <s v="Y"/>
    <m/>
    <x v="0"/>
    <m/>
    <m/>
    <m/>
    <s v="Y"/>
    <n v="4"/>
    <s v="LOAEL"/>
    <n v="300"/>
  </r>
  <r>
    <n v="116"/>
    <m/>
    <s v="Additional OEB Data"/>
    <n v="100132"/>
    <m/>
    <s v="Carl J. Johnston, 2000"/>
    <s v="Y"/>
    <s v="Silica"/>
    <s v="Amorphous"/>
    <s v="Nano"/>
    <s v="6.5 weeks"/>
    <x v="22"/>
    <s v="Lung"/>
    <s v="PMN%"/>
    <s v="Rat"/>
    <s v="Fischer 344"/>
    <s v="M"/>
    <m/>
    <n v="50.4"/>
    <m/>
    <m/>
    <s v="mg/m3"/>
    <s v="N"/>
    <s v="Y"/>
    <s v="Y"/>
    <s v="N"/>
    <s v="Divide NOAEL or BMDL by 3;Divide LOAEL by 10;Units conversion needed;"/>
    <m/>
    <m/>
    <n v="1680"/>
    <m/>
    <m/>
    <s v="band C"/>
    <s v="C"/>
    <s v=""/>
    <s v="Y"/>
    <m/>
    <x v="0"/>
    <m/>
    <m/>
    <m/>
    <s v="Y"/>
    <n v="3"/>
    <s v="LOAEL"/>
    <n v="1680"/>
  </r>
  <r>
    <n v="117"/>
    <m/>
    <s v="Additional OEB Data"/>
    <n v="100132"/>
    <m/>
    <s v="Carl J. Johnston, 2000"/>
    <s v="Y"/>
    <s v="Silica"/>
    <s v="Amorphous"/>
    <s v="Nano"/>
    <s v="13 weeks"/>
    <x v="0"/>
    <s v="Lung"/>
    <s v="PMN%"/>
    <s v="Rat"/>
    <s v="Fischer 344"/>
    <s v="M"/>
    <m/>
    <n v="50.4"/>
    <m/>
    <m/>
    <s v="mg/m3"/>
    <s v="N"/>
    <s v="N"/>
    <s v="Y"/>
    <s v="N"/>
    <s v="Divide LOAEL by 10;Units conversion needed;"/>
    <m/>
    <m/>
    <n v="5040"/>
    <m/>
    <m/>
    <s v="band B"/>
    <s v="B"/>
    <s v=""/>
    <s v="Y"/>
    <m/>
    <x v="0"/>
    <m/>
    <m/>
    <m/>
    <s v="Y"/>
    <n v="2"/>
    <s v="LOAEL"/>
    <n v="5040"/>
  </r>
  <r>
    <n v="118"/>
    <s v="Y"/>
    <s v="Additional OEB Data"/>
    <n v="100103"/>
    <m/>
    <s v="J. Gallagher, 2003"/>
    <s v="Y"/>
    <s v="Carbon black"/>
    <s v="Printex90 (UF)"/>
    <s v="Nano"/>
    <s v="13 weeks"/>
    <x v="0"/>
    <s v="Lung"/>
    <s v="PMN%"/>
    <s v="Rat"/>
    <s v="Fischer 344"/>
    <s v="F"/>
    <n v="1.2"/>
    <n v="7.1"/>
    <m/>
    <m/>
    <s v="mg/m3"/>
    <s v="N"/>
    <s v="N"/>
    <s v="N"/>
    <s v="N"/>
    <s v="Units conversion needed;"/>
    <m/>
    <n v="1200"/>
    <m/>
    <m/>
    <s v="band C"/>
    <m/>
    <s v="C"/>
    <s v=""/>
    <m/>
    <m/>
    <x v="0"/>
    <m/>
    <m/>
    <m/>
    <s v="Y"/>
    <n v="3"/>
    <m/>
    <m/>
  </r>
  <r>
    <n v="119"/>
    <s v="Y"/>
    <s v="Additional OEB Data"/>
    <n v="100103"/>
    <m/>
    <s v="J. Gallagher, 2003"/>
    <s v="Y"/>
    <s v="Carbon black"/>
    <s v="ST V"/>
    <s v="Nano"/>
    <s v="13 weeks"/>
    <x v="0"/>
    <s v="Lung"/>
    <s v="PMN%"/>
    <s v="Rat"/>
    <s v="Fischer 344"/>
    <s v="F"/>
    <m/>
    <n v="48.2"/>
    <m/>
    <m/>
    <s v="mg/m3"/>
    <s v="N"/>
    <s v="N"/>
    <s v="Y"/>
    <s v="N"/>
    <s v="Divide LOAEL by 10;Units conversion needed;"/>
    <m/>
    <m/>
    <n v="4820"/>
    <m/>
    <m/>
    <s v="band B"/>
    <s v="B"/>
    <s v=""/>
    <m/>
    <m/>
    <x v="0"/>
    <m/>
    <m/>
    <m/>
    <s v="Y"/>
    <n v="2"/>
    <m/>
    <m/>
  </r>
  <r>
    <n v="120"/>
    <s v="Y"/>
    <s v="Additional OEB Data"/>
    <n v="100217"/>
    <m/>
    <s v="Jae Hyuck Sung, 2011"/>
    <s v="Y"/>
    <s v="Gold"/>
    <s v="Gold (high)"/>
    <s v="Nano"/>
    <s v="13 weeks"/>
    <x v="0"/>
    <s v="Lung"/>
    <s v="PMN Count"/>
    <s v="Rat"/>
    <s v="SPF Sprague Dawley"/>
    <s v="F"/>
    <n v="1850000"/>
    <m/>
    <m/>
    <m/>
    <s v="particles/cm3"/>
    <s v="N"/>
    <s v="N"/>
    <s v="N"/>
    <s v="N"/>
    <s v="Units conversion needed;"/>
    <m/>
    <n v="1850000000"/>
    <m/>
    <m/>
    <s v="band A"/>
    <m/>
    <s v="A"/>
    <s v=""/>
    <m/>
    <m/>
    <x v="0"/>
    <m/>
    <m/>
    <m/>
    <s v="N"/>
    <n v="1"/>
    <m/>
    <m/>
  </r>
  <r>
    <n v="121"/>
    <s v="Y"/>
    <s v="Additional OEB Data"/>
    <n v="100217"/>
    <m/>
    <s v="Jae Hyuck Sung, 2011"/>
    <s v="Y"/>
    <s v="Gold"/>
    <s v="Gold (high)"/>
    <s v="Nano"/>
    <s v="13 weeks"/>
    <x v="0"/>
    <s v="Lung"/>
    <s v="PMN Count"/>
    <s v="Rat"/>
    <s v="SPF Sprague Dawley"/>
    <s v="M"/>
    <n v="1850000"/>
    <m/>
    <m/>
    <m/>
    <s v="particles/cm3"/>
    <s v="N"/>
    <s v="N"/>
    <s v="N"/>
    <s v="N"/>
    <s v="Units conversion needed;"/>
    <m/>
    <n v="1850000000"/>
    <m/>
    <m/>
    <s v="band A"/>
    <m/>
    <s v="A"/>
    <s v=""/>
    <m/>
    <m/>
    <x v="0"/>
    <m/>
    <m/>
    <m/>
    <s v="N"/>
    <n v="1"/>
    <m/>
    <m/>
  </r>
  <r>
    <n v="122"/>
    <s v="Y"/>
    <s v="Additional OEB Data"/>
    <n v="100122"/>
    <m/>
    <s v="Alison Elder, 2005"/>
    <s v="Y"/>
    <s v="Carbon black"/>
    <s v="HSCb"/>
    <s v="Nano"/>
    <s v="13 weeks"/>
    <x v="0"/>
    <s v="Lung"/>
    <s v="PMN%"/>
    <s v="Rat"/>
    <s v="F344"/>
    <s v="F"/>
    <n v="1.1000000000000001"/>
    <n v="7.6"/>
    <m/>
    <m/>
    <s v="mg/m3"/>
    <s v="N"/>
    <s v="N"/>
    <s v="N"/>
    <s v="N"/>
    <s v="Units conversion needed;"/>
    <m/>
    <n v="1100"/>
    <m/>
    <m/>
    <s v="band C"/>
    <m/>
    <s v="C"/>
    <s v=""/>
    <m/>
    <m/>
    <x v="0"/>
    <m/>
    <m/>
    <m/>
    <s v="Y"/>
    <n v="3"/>
    <m/>
    <m/>
  </r>
  <r>
    <n v="123"/>
    <s v="Y"/>
    <s v="Additional OEB Data"/>
    <n v="100122"/>
    <m/>
    <s v="Alison Elder, 2005"/>
    <s v="Y"/>
    <s v="Carbon black"/>
    <s v="LSCb"/>
    <s v="Nano"/>
    <s v="13 weeks"/>
    <x v="0"/>
    <s v="Lung"/>
    <s v="PMN%"/>
    <s v="Rat"/>
    <s v="F344"/>
    <s v="F"/>
    <m/>
    <n v="48.2"/>
    <m/>
    <m/>
    <s v="mg/m3"/>
    <s v="N"/>
    <s v="N"/>
    <s v="Y"/>
    <s v="N"/>
    <s v="Divide LOAEL by 10;Units conversion needed;"/>
    <m/>
    <m/>
    <n v="4820"/>
    <m/>
    <m/>
    <s v="band B"/>
    <s v="B"/>
    <s v=""/>
    <s v="Y"/>
    <m/>
    <x v="0"/>
    <m/>
    <m/>
    <m/>
    <s v="Y"/>
    <n v="2"/>
    <m/>
    <m/>
  </r>
  <r>
    <n v="124"/>
    <s v="Y"/>
    <s v="Additional OEB Data"/>
    <n v="100122"/>
    <m/>
    <s v="Alison Elder, 2005"/>
    <s v="Y"/>
    <s v="Carbon black"/>
    <s v="HSCb"/>
    <s v="Nano"/>
    <s v="13 weeks"/>
    <x v="0"/>
    <s v="Lung"/>
    <s v="PMN%"/>
    <s v="Mouse"/>
    <s v="B6C3F1"/>
    <s v="F"/>
    <m/>
    <n v="1.1000000000000001"/>
    <m/>
    <m/>
    <s v="mg/m3"/>
    <s v="N"/>
    <s v="N"/>
    <s v="Y"/>
    <s v="N"/>
    <s v="Divide LOAEL by 10;Units conversion needed;"/>
    <m/>
    <m/>
    <n v="110.00000000000001"/>
    <m/>
    <m/>
    <s v="band D"/>
    <s v="D"/>
    <s v=""/>
    <s v="Y"/>
    <m/>
    <x v="0"/>
    <m/>
    <m/>
    <m/>
    <s v="Y"/>
    <n v="4"/>
    <m/>
    <m/>
  </r>
  <r>
    <n v="125"/>
    <s v="Y"/>
    <s v="Additional OEB Data"/>
    <n v="100122"/>
    <m/>
    <s v="Alison Elder, 2005"/>
    <s v="Y"/>
    <s v="Carbon black"/>
    <s v="HSCb"/>
    <s v="Nano"/>
    <s v="13 weeks"/>
    <x v="0"/>
    <s v="Lung"/>
    <s v="PMN%"/>
    <s v="Hamster"/>
    <s v="F1B Syrian golden"/>
    <s v="F"/>
    <m/>
    <n v="1.1000000000000001"/>
    <m/>
    <m/>
    <s v="mg/m3"/>
    <s v="N"/>
    <s v="N"/>
    <s v="Y"/>
    <s v="N"/>
    <s v="Divide LOAEL by 10;Units conversion needed;"/>
    <m/>
    <m/>
    <n v="110.00000000000001"/>
    <m/>
    <m/>
    <s v="band D"/>
    <s v="D"/>
    <s v=""/>
    <m/>
    <m/>
    <x v="0"/>
    <m/>
    <m/>
    <m/>
    <s v="Y"/>
    <n v="4"/>
    <m/>
    <m/>
  </r>
  <r>
    <n v="126"/>
    <m/>
    <s v="Additional OEB Data"/>
    <n v="100072"/>
    <m/>
    <s v="Janet M. Carter, 2006"/>
    <m/>
    <s v="Carbon black"/>
    <s v="Printex 90"/>
    <s v="Nano"/>
    <s v="13 weeks"/>
    <x v="0"/>
    <s v="Lung"/>
    <s v="PMN%"/>
    <s v="Rat"/>
    <s v="Fischer 344"/>
    <s v="F"/>
    <n v="1"/>
    <n v="7"/>
    <m/>
    <m/>
    <s v="mg/m3"/>
    <s v="N"/>
    <s v="N"/>
    <s v="N"/>
    <s v="N"/>
    <s v="Units conversion needed;"/>
    <m/>
    <n v="1000"/>
    <m/>
    <m/>
    <s v="band C"/>
    <m/>
    <s v="C"/>
    <s v=""/>
    <s v="Y"/>
    <m/>
    <x v="0"/>
    <m/>
    <m/>
    <m/>
    <s v="Y"/>
    <n v="3"/>
    <s v="NOAEL"/>
    <n v="1000"/>
  </r>
  <r>
    <n v="127"/>
    <m/>
    <s v="Additional OEB Data"/>
    <n v="100072"/>
    <m/>
    <s v="Janet M. Carter, 2006"/>
    <m/>
    <s v="Carbon black"/>
    <s v="Printex 90"/>
    <s v="Nano"/>
    <s v="13 weeks"/>
    <x v="0"/>
    <s v="Lung"/>
    <s v="PMN%"/>
    <s v="Mouse"/>
    <s v="B6C3F1"/>
    <s v="F"/>
    <n v="1"/>
    <n v="7"/>
    <m/>
    <m/>
    <s v="mg/m3"/>
    <s v="N"/>
    <s v="N"/>
    <s v="N"/>
    <s v="N"/>
    <s v="Units conversion needed;"/>
    <m/>
    <n v="1000"/>
    <m/>
    <m/>
    <s v="band C"/>
    <m/>
    <s v="C"/>
    <s v=""/>
    <s v="Y"/>
    <m/>
    <x v="0"/>
    <m/>
    <m/>
    <m/>
    <s v="Y"/>
    <n v="3"/>
    <s v="NOAEL"/>
    <n v="1000"/>
  </r>
  <r>
    <n v="128"/>
    <s v="Y"/>
    <s v="Additional OEB Data"/>
    <n v="100072"/>
    <m/>
    <s v="Janet M. Carter, 2006"/>
    <m/>
    <s v="Carbon black"/>
    <s v="Printex 90"/>
    <s v="Nano"/>
    <s v="13 weeks"/>
    <x v="0"/>
    <s v="Lung"/>
    <s v="PMN%"/>
    <s v="Hamster"/>
    <s v="F1B Syrian golden"/>
    <s v="F"/>
    <n v="1"/>
    <n v="7"/>
    <m/>
    <m/>
    <s v="mg/m3"/>
    <s v="N"/>
    <s v="N"/>
    <s v="N"/>
    <s v="N"/>
    <s v="Units conversion needed;"/>
    <m/>
    <n v="1000"/>
    <m/>
    <m/>
    <s v="band C"/>
    <m/>
    <s v="C"/>
    <s v=""/>
    <m/>
    <m/>
    <x v="0"/>
    <m/>
    <m/>
    <m/>
    <s v="Y"/>
    <n v="3"/>
    <m/>
    <m/>
  </r>
  <r>
    <n v="129"/>
    <m/>
    <s v="fibrosis_noael_loael_20240812.xlsx"/>
    <s v="10026-24-1"/>
    <m/>
    <s v="NTP"/>
    <m/>
    <s v="Cobalt"/>
    <s v="Cobalt sulfate heptahydrate"/>
    <s v="Micro"/>
    <s v="2 year"/>
    <x v="23"/>
    <s v="Lung"/>
    <s v="Fibrosis incidence"/>
    <s v="Mouse"/>
    <s v="B6C3F1"/>
    <s v="F"/>
    <n v="3"/>
    <s v="na"/>
    <s v="NA"/>
    <s v="NA"/>
    <s v="mg/m3"/>
    <s v="N"/>
    <s v="N"/>
    <s v="N"/>
    <s v="N"/>
    <s v="Units conversion needed;"/>
    <s v=""/>
    <n v="3000"/>
    <s v=""/>
    <m/>
    <s v="band C"/>
    <m/>
    <s v="C"/>
    <s v=""/>
    <m/>
    <s v="NTP_fibrosis_noael_loael_bmd_bmdl.xlsx"/>
    <x v="2"/>
    <m/>
    <m/>
    <m/>
    <s v="N"/>
    <n v="3"/>
    <s v="NOAEL"/>
    <n v="3000"/>
  </r>
  <r>
    <n v="130"/>
    <m/>
    <s v="fibrosis_noael_loael_20240812.xlsx"/>
    <s v="10026-24-1"/>
    <m/>
    <s v="NTP"/>
    <m/>
    <s v="Cobalt"/>
    <s v="Cobalt sulfate heptahydrate"/>
    <s v="Micro"/>
    <s v="2 year"/>
    <x v="23"/>
    <s v="Lung"/>
    <s v="Fibrosis incidence"/>
    <s v="Mouse"/>
    <s v="B6C3F1"/>
    <s v="M"/>
    <n v="3"/>
    <s v="na"/>
    <s v="NA"/>
    <s v="NA"/>
    <s v="mg/m3"/>
    <s v="N"/>
    <s v="N"/>
    <s v="N"/>
    <s v="N"/>
    <s v="Units conversion needed;"/>
    <s v=""/>
    <n v="3000"/>
    <s v=""/>
    <m/>
    <s v="band C"/>
    <m/>
    <s v="C"/>
    <s v=""/>
    <m/>
    <s v="NTP_fibrosis_noael_loael_bmd_bmdl.xlsx"/>
    <x v="2"/>
    <m/>
    <m/>
    <m/>
    <s v="N"/>
    <n v="3"/>
    <s v="NOAEL"/>
    <n v="3000"/>
  </r>
  <r>
    <n v="131"/>
    <m/>
    <s v="fibrosis_combined_pods"/>
    <s v="10026-24-1"/>
    <m/>
    <s v="NTP"/>
    <m/>
    <s v="Cobalt"/>
    <s v="Cobalt sulfate heptahydrate"/>
    <s v="Micro"/>
    <s v="2 year"/>
    <x v="23"/>
    <s v="Lung"/>
    <s v="Fibrosis incidence"/>
    <s v="Rat"/>
    <s v="F 344/N"/>
    <s v="F"/>
    <s v="na"/>
    <n v="0.3"/>
    <n v="2.07859E-3"/>
    <n v="6.5382799999999996E-4"/>
    <s v="mg/m3"/>
    <s v="N"/>
    <s v="N"/>
    <s v="N"/>
    <m/>
    <m/>
    <n v="0.65382799999999996"/>
    <s v=""/>
    <s v=""/>
    <m/>
    <m/>
    <m/>
    <s v="E"/>
    <s v=""/>
    <m/>
    <s v="NTP_fibrosis_noael_loael_bmd_bmdl.xlsx"/>
    <x v="2"/>
    <m/>
    <m/>
    <m/>
    <s v="N"/>
    <n v="5"/>
    <s v="BMDL"/>
    <n v="0.65382799999999996"/>
  </r>
  <r>
    <n v="132"/>
    <m/>
    <s v="fibrosis_combined_pods"/>
    <s v="10026-24-1"/>
    <m/>
    <s v="NTP"/>
    <m/>
    <s v="Cobalt"/>
    <s v="Cobalt sulfate heptahydrate"/>
    <s v="Micro"/>
    <s v="2 year"/>
    <x v="23"/>
    <s v="Lung"/>
    <s v="Fibrosis incidence"/>
    <s v="Rat"/>
    <s v="F 344/N"/>
    <s v="M"/>
    <s v="na"/>
    <n v="0.3"/>
    <n v="5.0723499999999998E-4"/>
    <n v="5.3291899999999997E-5"/>
    <s v="mg/m3"/>
    <s v="N"/>
    <s v="N"/>
    <s v="N"/>
    <m/>
    <m/>
    <n v="5.3291899999999996E-2"/>
    <s v=""/>
    <s v=""/>
    <m/>
    <m/>
    <m/>
    <s v="E"/>
    <s v=""/>
    <m/>
    <s v="NTP_fibrosis_noael_loael_bmd_bmdl.xlsx"/>
    <x v="2"/>
    <m/>
    <m/>
    <m/>
    <s v="N"/>
    <n v="5"/>
    <s v="BMDL"/>
    <n v="5.3291899999999996E-2"/>
  </r>
  <r>
    <n v="133"/>
    <m/>
    <s v="fibrosis_combined_pods"/>
    <s v="10101-97-0"/>
    <m/>
    <s v="NTP"/>
    <m/>
    <s v="Nickel"/>
    <s v="Nickel sulfate hexahydrate"/>
    <s v="Micro"/>
    <s v="2 year"/>
    <x v="23"/>
    <s v="Lung"/>
    <s v="Fibrosis incidence"/>
    <s v="Mouse"/>
    <s v="B6C3F1"/>
    <s v="M"/>
    <n v="1"/>
    <s v="na"/>
    <s v="NA"/>
    <s v="NA"/>
    <s v="mg/m3"/>
    <s v="N"/>
    <s v="N"/>
    <s v="N"/>
    <m/>
    <m/>
    <s v=""/>
    <n v="1000"/>
    <s v=""/>
    <m/>
    <m/>
    <m/>
    <s v="C"/>
    <s v=""/>
    <m/>
    <s v="NTP_fibrosis_noael_loael_bmd_bmdl.xlsx"/>
    <x v="2"/>
    <m/>
    <m/>
    <m/>
    <s v="N"/>
    <n v="3"/>
    <s v="NOAEL"/>
    <n v="1000"/>
  </r>
  <r>
    <n v="134"/>
    <m/>
    <s v="fibrosis_noael_loael_20240812.xlsx"/>
    <s v="10101-97-0"/>
    <m/>
    <s v="NTP"/>
    <m/>
    <s v="Nickel"/>
    <s v="Nickel sulfate hexahydrate"/>
    <s v="Micro"/>
    <s v="2 year"/>
    <x v="23"/>
    <s v="Lung"/>
    <s v="Fibrosis incidence"/>
    <s v="Mouse"/>
    <s v="B6C3F1"/>
    <s v="F"/>
    <n v="1"/>
    <s v="na"/>
    <s v="NA"/>
    <s v="NA"/>
    <s v="mg/m3"/>
    <s v="N"/>
    <s v="N"/>
    <s v="N"/>
    <s v="N"/>
    <s v="Units conversion needed;"/>
    <s v=""/>
    <n v="1000"/>
    <s v=""/>
    <m/>
    <s v="band C"/>
    <m/>
    <s v="C"/>
    <s v=""/>
    <m/>
    <s v="NTP_fibrosis_noael_loael_bmd_bmdl.xlsx"/>
    <x v="2"/>
    <m/>
    <m/>
    <m/>
    <s v="N"/>
    <n v="3"/>
    <s v="NOAEL"/>
    <n v="1000"/>
  </r>
  <r>
    <n v="135"/>
    <m/>
    <s v="fibrosis_combined_pods"/>
    <s v="10101-97-0"/>
    <m/>
    <s v="NTP"/>
    <m/>
    <s v="Nickel"/>
    <s v="Nickel sulfate hexahydrate"/>
    <s v="Micro"/>
    <s v="2 year"/>
    <x v="23"/>
    <s v="Lung"/>
    <s v="Fibrosis incidence"/>
    <s v="Rat"/>
    <s v="F 344/N"/>
    <s v="F"/>
    <n v="0.12"/>
    <n v="0.25"/>
    <n v="-99"/>
    <n v="-99"/>
    <s v="mg/m3"/>
    <s v="N"/>
    <s v="N"/>
    <s v="N"/>
    <m/>
    <m/>
    <s v=""/>
    <n v="120"/>
    <s v=""/>
    <m/>
    <m/>
    <m/>
    <s v="D"/>
    <s v=""/>
    <m/>
    <s v="NTP_fibrosis_noael_loael_bmd_bmdl.xlsx"/>
    <x v="2"/>
    <m/>
    <m/>
    <m/>
    <s v="N"/>
    <n v="4"/>
    <s v="NOAEL"/>
    <n v="120"/>
  </r>
  <r>
    <n v="136"/>
    <m/>
    <s v="fibrosis_combined_pods"/>
    <s v="10101-97-0"/>
    <m/>
    <s v="NTP"/>
    <m/>
    <s v="Nickel"/>
    <s v="Nickel sulfate hexahydrate"/>
    <s v="Micro"/>
    <s v="2 year"/>
    <x v="23"/>
    <s v="Lung"/>
    <s v="Fibrosis incidence"/>
    <s v="Rat"/>
    <s v="F 344/N"/>
    <s v="M"/>
    <n v="0.12"/>
    <n v="0.25"/>
    <n v="-99"/>
    <n v="-99"/>
    <s v="mg/m3"/>
    <s v="N"/>
    <s v="N"/>
    <s v="N"/>
    <m/>
    <m/>
    <s v=""/>
    <n v="120"/>
    <s v=""/>
    <m/>
    <m/>
    <m/>
    <s v="D"/>
    <s v=""/>
    <m/>
    <s v="NTP_fibrosis_noael_loael_bmd_bmdl.xlsx"/>
    <x v="2"/>
    <m/>
    <m/>
    <m/>
    <s v="N"/>
    <n v="4"/>
    <s v="NOAEL"/>
    <n v="120"/>
  </r>
  <r>
    <n v="137"/>
    <m/>
    <s v="fibrosis_noael_loael_20240812.xlsx"/>
    <s v="102-54-5"/>
    <m/>
    <s v="NTP"/>
    <m/>
    <s v="Iron"/>
    <s v="Ferrocene (C10H10Fe)"/>
    <s v="Micro"/>
    <s v="3 month"/>
    <x v="24"/>
    <s v="Lung"/>
    <s v="Fibrosis incidence"/>
    <s v="Mouse"/>
    <s v="B6C3F1"/>
    <s v="F"/>
    <n v="30"/>
    <s v="na"/>
    <s v="NA"/>
    <s v="NA"/>
    <s v="mg/m3"/>
    <s v="N"/>
    <s v="N"/>
    <s v="N"/>
    <s v="N"/>
    <s v="Units conversion needed;"/>
    <s v=""/>
    <n v="30000"/>
    <s v=""/>
    <m/>
    <s v="band B"/>
    <m/>
    <s v="B"/>
    <s v=""/>
    <m/>
    <s v="NTP_fibrosis_noael_loael_bmd_bmdl.xlsx"/>
    <x v="2"/>
    <m/>
    <m/>
    <m/>
    <s v="N"/>
    <n v="2"/>
    <s v="NOAEL"/>
    <n v="30000"/>
  </r>
  <r>
    <n v="138"/>
    <m/>
    <s v="fibrosis_noael_loael_20240812.xlsx"/>
    <s v="102-54-5"/>
    <m/>
    <s v="NTP"/>
    <m/>
    <s v="Iron"/>
    <s v="Ferrocene (C10H10Fe)"/>
    <s v="Micro"/>
    <s v="3 month"/>
    <x v="24"/>
    <s v="Lung"/>
    <s v="Fibrosis incidence"/>
    <s v="Mouse"/>
    <s v="B6C3F1"/>
    <s v="M"/>
    <n v="30"/>
    <s v="na"/>
    <s v="NA"/>
    <s v="NA"/>
    <s v="mg/m3"/>
    <s v="N"/>
    <s v="N"/>
    <s v="N"/>
    <s v="N"/>
    <s v="Units conversion needed;"/>
    <s v=""/>
    <n v="30000"/>
    <s v=""/>
    <m/>
    <s v="band B"/>
    <m/>
    <s v="B"/>
    <s v=""/>
    <m/>
    <s v="NTP_fibrosis_noael_loael_bmd_bmdl.xlsx"/>
    <x v="2"/>
    <m/>
    <m/>
    <m/>
    <s v="N"/>
    <n v="2"/>
    <s v="NOAEL"/>
    <n v="30000"/>
  </r>
  <r>
    <n v="139"/>
    <m/>
    <s v="fibrosis_noael_loael_20240812.xlsx"/>
    <s v="102-54-5"/>
    <m/>
    <s v="NTP"/>
    <m/>
    <s v="Iron"/>
    <s v="Ferrocene (C10H10Fe)"/>
    <s v="Micro"/>
    <s v="3 month"/>
    <x v="24"/>
    <s v="Lung"/>
    <s v="Fibrosis incidence"/>
    <s v="Rat"/>
    <s v="F 344/N"/>
    <s v="F"/>
    <n v="30"/>
    <s v="na"/>
    <s v="NA"/>
    <s v="NA"/>
    <s v="mg/m3"/>
    <s v="N"/>
    <s v="N"/>
    <s v="N"/>
    <s v="N"/>
    <s v="Units conversion needed;"/>
    <s v=""/>
    <n v="30000"/>
    <s v=""/>
    <m/>
    <s v="band B"/>
    <m/>
    <s v="B"/>
    <s v=""/>
    <m/>
    <s v="NTP_fibrosis_noael_loael_bmd_bmdl.xlsx"/>
    <x v="2"/>
    <m/>
    <m/>
    <m/>
    <s v="N"/>
    <n v="2"/>
    <s v="NOAEL"/>
    <n v="30000"/>
  </r>
  <r>
    <n v="140"/>
    <m/>
    <s v="fibrosis_noael_loael_20240812.xlsx"/>
    <s v="102-54-5"/>
    <m/>
    <s v="NTP"/>
    <m/>
    <s v="Iron"/>
    <s v="Ferrocene (C10H10Fe)"/>
    <s v="Micro"/>
    <s v="3 month"/>
    <x v="24"/>
    <s v="Lung"/>
    <s v="Fibrosis incidence"/>
    <s v="Rat"/>
    <s v="F 344/N"/>
    <s v="M"/>
    <n v="30"/>
    <s v="na"/>
    <s v="NA"/>
    <s v="NA"/>
    <s v="mg/m3"/>
    <s v="N"/>
    <s v="N"/>
    <s v="N"/>
    <s v="N"/>
    <s v="Units conversion needed;"/>
    <s v=""/>
    <n v="30000"/>
    <s v=""/>
    <m/>
    <s v="band B"/>
    <m/>
    <s v="B"/>
    <s v=""/>
    <m/>
    <s v="NTP_fibrosis_noael_loael_bmd_bmdl.xlsx"/>
    <x v="2"/>
    <m/>
    <m/>
    <m/>
    <s v="N"/>
    <n v="2"/>
    <s v="NOAEL"/>
    <n v="30000"/>
  </r>
  <r>
    <n v="141"/>
    <m/>
    <s v="fibrosis_combined_pods"/>
    <s v="12035-72-2"/>
    <m/>
    <s v="NTP"/>
    <m/>
    <s v="Nickel"/>
    <s v="Nickel subsulfide"/>
    <s v="Micro"/>
    <s v="2 year"/>
    <x v="23"/>
    <s v="Lung"/>
    <s v="Fibrosis incidence"/>
    <s v="Mouse"/>
    <s v="B6C3F1"/>
    <s v="F"/>
    <s v="na"/>
    <n v="0.6"/>
    <n v="0.57164400000000004"/>
    <n v="0.46002700000000002"/>
    <s v="mg/m3"/>
    <s v="N"/>
    <s v="N"/>
    <s v="N"/>
    <m/>
    <m/>
    <n v="460.02700000000004"/>
    <s v=""/>
    <s v=""/>
    <m/>
    <m/>
    <m/>
    <s v="C"/>
    <s v=""/>
    <m/>
    <s v="NTP_fibrosis_noael_loael_bmd_bmdl.xlsx"/>
    <x v="2"/>
    <m/>
    <m/>
    <m/>
    <s v="N"/>
    <n v="3"/>
    <s v="BMDL"/>
    <n v="460.02700000000004"/>
  </r>
  <r>
    <n v="142"/>
    <m/>
    <s v="fibrosis_combined_pods"/>
    <s v="12035-72-2"/>
    <m/>
    <s v="NTP"/>
    <m/>
    <s v="Nickel"/>
    <s v="Nickel subsulfide"/>
    <s v="Micro"/>
    <s v="2 year"/>
    <x v="23"/>
    <s v="Lung"/>
    <s v="Fibrosis incidence"/>
    <s v="Mouse"/>
    <s v="B6C3F1"/>
    <s v="M"/>
    <n v="0.6"/>
    <n v="1.2"/>
    <n v="0.72589400000000004"/>
    <n v="0.5202"/>
    <s v="mg/m3"/>
    <s v="N"/>
    <s v="N"/>
    <s v="N"/>
    <m/>
    <m/>
    <n v="520.20000000000005"/>
    <n v="600"/>
    <s v=""/>
    <m/>
    <m/>
    <m/>
    <s v="C"/>
    <s v=""/>
    <m/>
    <s v="NTP_fibrosis_noael_loael_bmd_bmdl.xlsx"/>
    <x v="2"/>
    <m/>
    <m/>
    <m/>
    <s v="N"/>
    <n v="3"/>
    <s v="BMDL"/>
    <n v="520.20000000000005"/>
  </r>
  <r>
    <n v="143"/>
    <m/>
    <s v="fibrosis_combined_pods"/>
    <s v="12035-72-2"/>
    <m/>
    <s v="NTP"/>
    <m/>
    <s v="Nickel"/>
    <s v="Nickel subsulfide"/>
    <s v="Micro"/>
    <s v="2 year"/>
    <x v="23"/>
    <s v="Lung"/>
    <s v="Fibrosis incidence"/>
    <s v="Rat"/>
    <s v="F 344/N"/>
    <s v="F"/>
    <s v="na"/>
    <n v="0.15"/>
    <n v="-99"/>
    <n v="-99"/>
    <s v="mg/m3"/>
    <s v="N"/>
    <s v="N"/>
    <s v="Y"/>
    <m/>
    <m/>
    <s v=""/>
    <s v=""/>
    <n v="15"/>
    <m/>
    <m/>
    <m/>
    <s v="E"/>
    <s v=""/>
    <m/>
    <s v="NTP_fibrosis_noael_loael_bmd_bmdl.xlsx"/>
    <x v="2"/>
    <m/>
    <m/>
    <m/>
    <s v="N"/>
    <n v="5"/>
    <s v="LOAEL"/>
    <n v="15"/>
  </r>
  <r>
    <n v="144"/>
    <m/>
    <s v="fibrosis_combined_pods"/>
    <s v="12035-72-2"/>
    <m/>
    <s v="NTP"/>
    <m/>
    <s v="Nickel"/>
    <s v="Nickel subsulfide"/>
    <s v="Micro"/>
    <s v="2 year"/>
    <x v="23"/>
    <s v="Lung"/>
    <s v="Fibrosis incidence"/>
    <s v="Rat"/>
    <s v="F 344/N"/>
    <s v="M"/>
    <s v="na"/>
    <n v="0.15"/>
    <n v="-99"/>
    <n v="-99"/>
    <s v="mg/m3"/>
    <s v="N"/>
    <s v="N"/>
    <s v="Y"/>
    <m/>
    <m/>
    <s v=""/>
    <s v=""/>
    <n v="15"/>
    <m/>
    <m/>
    <m/>
    <s v="E"/>
    <s v=""/>
    <m/>
    <s v="NTP_fibrosis_noael_loael_bmd_bmdl.xlsx"/>
    <x v="2"/>
    <m/>
    <m/>
    <m/>
    <s v="N"/>
    <n v="5"/>
    <s v="LOAEL"/>
    <n v="15"/>
  </r>
  <r>
    <n v="145"/>
    <m/>
    <s v="fibrosis_noael_loael_20240812.xlsx"/>
    <s v="1303-00-0"/>
    <m/>
    <s v="NTP"/>
    <m/>
    <s v="Gallium"/>
    <s v="Gallium arsenide"/>
    <s v="Micro"/>
    <s v="2 year"/>
    <x v="23"/>
    <s v="Lung"/>
    <s v="Fibrosis incidence"/>
    <s v="Mouse"/>
    <s v="B6C3F1"/>
    <s v="F"/>
    <n v="1"/>
    <s v="na"/>
    <s v="NA"/>
    <s v="NA"/>
    <s v="mg/m3"/>
    <s v="N"/>
    <s v="N"/>
    <s v="N"/>
    <s v="N"/>
    <s v="Units conversion needed;"/>
    <s v=""/>
    <n v="1000"/>
    <s v=""/>
    <m/>
    <s v="band C"/>
    <m/>
    <s v="C"/>
    <s v=""/>
    <m/>
    <s v="NTP_fibrosis_noael_loael_bmd_bmdl.xlsx"/>
    <x v="2"/>
    <m/>
    <m/>
    <m/>
    <s v="N"/>
    <n v="3"/>
    <s v="NOAEL"/>
    <n v="1000"/>
  </r>
  <r>
    <n v="146"/>
    <m/>
    <s v="fibrosis_noael_loael_20240812.xlsx"/>
    <s v="1303-00-0"/>
    <m/>
    <s v="NTP"/>
    <m/>
    <s v="Gallium"/>
    <s v="Gallium arsenide"/>
    <s v="Micro"/>
    <s v="2 year"/>
    <x v="23"/>
    <s v="Lung"/>
    <s v="Fibrosis incidence"/>
    <s v="Mouse"/>
    <s v="B6C3F1"/>
    <s v="M"/>
    <n v="1"/>
    <s v="na"/>
    <s v="NA"/>
    <s v="NA"/>
    <s v="mg/m3"/>
    <s v="N"/>
    <s v="N"/>
    <s v="N"/>
    <s v="N"/>
    <s v="Units conversion needed;"/>
    <s v=""/>
    <n v="1000"/>
    <s v=""/>
    <m/>
    <s v="band C"/>
    <m/>
    <s v="C"/>
    <s v=""/>
    <m/>
    <s v="NTP_fibrosis_noael_loael_bmd_bmdl.xlsx"/>
    <x v="2"/>
    <m/>
    <m/>
    <m/>
    <s v="N"/>
    <n v="3"/>
    <s v="NOAEL"/>
    <n v="1000"/>
  </r>
  <r>
    <n v="147"/>
    <m/>
    <s v="fibrosis_noael_loael_20240812.xlsx"/>
    <s v="1303-00-0"/>
    <m/>
    <s v="NTP"/>
    <m/>
    <s v="Gallium"/>
    <s v="Gallium arsenide"/>
    <s v="Micro"/>
    <s v="2 year"/>
    <x v="23"/>
    <s v="Lung"/>
    <s v="Fibrosis incidence"/>
    <s v="Rat"/>
    <s v="F 344/N"/>
    <s v="F"/>
    <n v="1"/>
    <s v="na"/>
    <s v="NA"/>
    <s v="NA"/>
    <s v="mg/m3"/>
    <s v="N"/>
    <s v="N"/>
    <s v="N"/>
    <s v="N"/>
    <s v="Units conversion needed;"/>
    <s v=""/>
    <n v="1000"/>
    <s v=""/>
    <m/>
    <s v="band C"/>
    <m/>
    <s v="C"/>
    <s v=""/>
    <m/>
    <s v="NTP_fibrosis_noael_loael_bmd_bmdl.xlsx"/>
    <x v="2"/>
    <m/>
    <m/>
    <m/>
    <s v="N"/>
    <n v="3"/>
    <s v="NOAEL"/>
    <n v="1000"/>
  </r>
  <r>
    <n v="148"/>
    <m/>
    <s v="fibrosis_noael_loael_20240812.xlsx"/>
    <s v="1303-00-0"/>
    <m/>
    <s v="NTP"/>
    <m/>
    <s v="Gallium"/>
    <s v="Gallium arsenide"/>
    <s v="Micro"/>
    <s v="2 year"/>
    <x v="23"/>
    <s v="Lung"/>
    <s v="Fibrosis incidence"/>
    <s v="Rat"/>
    <s v="F 344/N"/>
    <s v="M"/>
    <n v="1"/>
    <s v="na"/>
    <s v="NA"/>
    <s v="NA"/>
    <s v="mg/m3"/>
    <s v="N"/>
    <s v="N"/>
    <s v="N"/>
    <s v="N"/>
    <s v="Units conversion needed;"/>
    <s v=""/>
    <n v="1000"/>
    <s v=""/>
    <m/>
    <s v="band C"/>
    <m/>
    <s v="C"/>
    <s v=""/>
    <m/>
    <s v="NTP_fibrosis_noael_loael_bmd_bmdl.xlsx"/>
    <x v="2"/>
    <m/>
    <m/>
    <m/>
    <s v="N"/>
    <n v="3"/>
    <s v="NOAEL"/>
    <n v="1000"/>
  </r>
  <r>
    <n v="149"/>
    <s v="Y"/>
    <s v="fibrosis_combined_pods"/>
    <s v="1309-64-4"/>
    <m/>
    <s v="NTP"/>
    <m/>
    <s v="Antimony"/>
    <s v="Antimony trioxide"/>
    <s v="Micro"/>
    <s v="2 week"/>
    <x v="25"/>
    <s v="Lung"/>
    <s v="Fibrosis incidence"/>
    <s v="Mouse"/>
    <s v="B6C3F1"/>
    <s v="F"/>
    <s v="na"/>
    <s v="na"/>
    <s v="NA"/>
    <s v="NA"/>
    <s v="mg/m3"/>
    <s v="Y"/>
    <s v="Y"/>
    <s v="N"/>
    <m/>
    <m/>
    <s v=""/>
    <s v=""/>
    <s v=""/>
    <m/>
    <m/>
    <m/>
    <s v=""/>
    <s v="Y"/>
    <m/>
    <s v="NTP_fibrosis_noael_loael_bmd_bmdl.xlsx"/>
    <x v="2"/>
    <m/>
    <m/>
    <m/>
    <s v="N"/>
    <n v="0"/>
    <m/>
    <m/>
  </r>
  <r>
    <n v="150"/>
    <s v="Y"/>
    <s v="fibrosis_combined_pods"/>
    <s v="1309-64-4"/>
    <m/>
    <s v="NTP"/>
    <m/>
    <s v="Antimony"/>
    <s v="Antimony trioxide"/>
    <s v="Micro"/>
    <s v="2 week"/>
    <x v="25"/>
    <s v="Lung"/>
    <s v="Fibrosis incidence"/>
    <s v="Mouse"/>
    <s v="B6C3F1"/>
    <s v="M"/>
    <s v="na"/>
    <s v="na"/>
    <s v="NA"/>
    <s v="NA"/>
    <s v="mg/m3"/>
    <s v="Y"/>
    <s v="Y"/>
    <s v="N"/>
    <m/>
    <m/>
    <s v=""/>
    <s v=""/>
    <s v=""/>
    <m/>
    <m/>
    <m/>
    <s v=""/>
    <s v="Y"/>
    <m/>
    <s v="NTP_fibrosis_noael_loael_bmd_bmdl.xlsx"/>
    <x v="2"/>
    <m/>
    <m/>
    <m/>
    <s v="N"/>
    <n v="0"/>
    <m/>
    <m/>
  </r>
  <r>
    <n v="151"/>
    <s v="Y"/>
    <s v="fibrosis_combined_pods"/>
    <s v="1309-64-4"/>
    <m/>
    <s v="NTP"/>
    <m/>
    <s v="Antimony"/>
    <s v="Antimony trioxide"/>
    <s v="Micro"/>
    <s v="2 week"/>
    <x v="25"/>
    <s v="Lung"/>
    <s v="Fibrosis incidence"/>
    <s v="Rat"/>
    <s v="Wistar"/>
    <s v="F"/>
    <s v="na"/>
    <s v="na"/>
    <s v="NA"/>
    <s v="NA"/>
    <s v="mg/m3"/>
    <s v="Y"/>
    <s v="Y"/>
    <s v="N"/>
    <m/>
    <m/>
    <s v=""/>
    <s v=""/>
    <s v=""/>
    <m/>
    <m/>
    <m/>
    <s v=""/>
    <s v="Y"/>
    <m/>
    <s v="NTP_fibrosis_noael_loael_bmd_bmdl.xlsx"/>
    <x v="2"/>
    <m/>
    <m/>
    <m/>
    <s v="N"/>
    <n v="0"/>
    <m/>
    <m/>
  </r>
  <r>
    <n v="152"/>
    <s v="Y"/>
    <s v="fibrosis_combined_pods"/>
    <s v="1309-64-4"/>
    <m/>
    <s v="NTP"/>
    <m/>
    <s v="Antimony"/>
    <s v="Antimony trioxide"/>
    <s v="Micro"/>
    <s v="2 week"/>
    <x v="25"/>
    <s v="Lung"/>
    <s v="Fibrosis incidence"/>
    <s v="Rat"/>
    <s v="Wistar"/>
    <s v="M"/>
    <s v="na"/>
    <s v="na"/>
    <s v="NA"/>
    <s v="NA"/>
    <s v="mg/m3"/>
    <s v="Y"/>
    <s v="Y"/>
    <s v="N"/>
    <m/>
    <m/>
    <s v=""/>
    <s v=""/>
    <s v=""/>
    <m/>
    <m/>
    <m/>
    <s v=""/>
    <s v="Y"/>
    <m/>
    <s v="NTP_fibrosis_noael_loael_bmd_bmdl.xlsx"/>
    <x v="2"/>
    <m/>
    <m/>
    <m/>
    <s v="N"/>
    <n v="0"/>
    <m/>
    <m/>
  </r>
  <r>
    <n v="153"/>
    <m/>
    <s v="fibrosis_combined_pods"/>
    <s v="1309-64-4"/>
    <m/>
    <s v="NTP"/>
    <m/>
    <s v="Antimony"/>
    <s v="Antimony trioxide"/>
    <s v="Micro"/>
    <s v="2 year"/>
    <x v="23"/>
    <s v="Lung"/>
    <s v="Fibrosis incidence"/>
    <s v="Mouse"/>
    <s v="B6C3F1"/>
    <s v="F"/>
    <s v="na"/>
    <n v="3"/>
    <n v="0.91052"/>
    <n v="0.649451"/>
    <s v="mg/m3"/>
    <s v="N"/>
    <s v="N"/>
    <s v="N"/>
    <m/>
    <m/>
    <n v="649.45100000000002"/>
    <s v=""/>
    <s v=""/>
    <m/>
    <m/>
    <m/>
    <s v="C"/>
    <s v=""/>
    <m/>
    <s v="NTP_fibrosis_noael_loael_bmd_bmdl.xlsx"/>
    <x v="2"/>
    <m/>
    <m/>
    <m/>
    <s v="N"/>
    <n v="3"/>
    <s v="BMDL"/>
    <n v="649.45100000000002"/>
  </r>
  <r>
    <n v="154"/>
    <m/>
    <s v="fibrosis_combined_pods"/>
    <s v="1309-64-4"/>
    <m/>
    <s v="NTP"/>
    <m/>
    <s v="Antimony"/>
    <s v="Antimony trioxide"/>
    <s v="Micro"/>
    <s v="2 year"/>
    <x v="23"/>
    <s v="Lung"/>
    <s v="Fibrosis incidence"/>
    <s v="Mouse"/>
    <s v="B6C3F1"/>
    <s v="M"/>
    <s v="na"/>
    <n v="3"/>
    <n v="0.44513000000000003"/>
    <n v="0.33743299999999998"/>
    <s v="mg/m3"/>
    <s v="N"/>
    <s v="N"/>
    <s v="N"/>
    <m/>
    <m/>
    <n v="337.43299999999999"/>
    <s v=""/>
    <s v=""/>
    <m/>
    <m/>
    <m/>
    <s v="C"/>
    <s v=""/>
    <m/>
    <s v="NTP_fibrosis_noael_loael_bmd_bmdl.xlsx"/>
    <x v="2"/>
    <m/>
    <m/>
    <m/>
    <s v="N"/>
    <n v="3"/>
    <s v="BMDL"/>
    <n v="337.43299999999999"/>
  </r>
  <r>
    <n v="155"/>
    <m/>
    <s v="fibrosis_combined_pods"/>
    <s v="1309-64-4"/>
    <m/>
    <s v="NTP"/>
    <m/>
    <s v="Antimony"/>
    <s v="Antimony trioxide"/>
    <s v="Micro"/>
    <s v="2 year"/>
    <x v="23"/>
    <s v="Lung"/>
    <s v="Fibrosis incidence"/>
    <s v="Rat"/>
    <s v="Wistar"/>
    <s v="F"/>
    <s v="na"/>
    <n v="3"/>
    <n v="5.0280400000000001E-3"/>
    <n v="5.2830300000000004E-4"/>
    <s v="mg/m3"/>
    <s v="N"/>
    <s v="N"/>
    <s v="N"/>
    <m/>
    <m/>
    <n v="0.52830300000000008"/>
    <s v=""/>
    <s v=""/>
    <m/>
    <m/>
    <m/>
    <s v="E"/>
    <s v=""/>
    <m/>
    <s v="NTP_fibrosis_noael_loael_bmd_bmdl.xlsx"/>
    <x v="2"/>
    <m/>
    <m/>
    <m/>
    <s v="N"/>
    <n v="5"/>
    <s v="BMDL"/>
    <n v="0.52830300000000008"/>
  </r>
  <r>
    <n v="156"/>
    <m/>
    <s v="fibrosis_combined_pods"/>
    <s v="1309-64-4"/>
    <m/>
    <s v="NTP"/>
    <m/>
    <s v="Antimony"/>
    <s v="Antimony trioxide"/>
    <s v="Micro"/>
    <s v="2 year"/>
    <x v="23"/>
    <s v="Lung"/>
    <s v="Fibrosis incidence"/>
    <s v="Rat"/>
    <s v="Wistar"/>
    <s v="M"/>
    <s v="na"/>
    <n v="3"/>
    <n v="1.06379E-2"/>
    <n v="2.4917199999999998E-3"/>
    <s v="mg/m3"/>
    <s v="N"/>
    <s v="N"/>
    <s v="N"/>
    <m/>
    <m/>
    <n v="2.4917199999999999"/>
    <s v=""/>
    <s v=""/>
    <m/>
    <m/>
    <m/>
    <s v="E"/>
    <s v=""/>
    <m/>
    <s v="NTP_fibrosis_noael_loael_bmd_bmdl.xlsx"/>
    <x v="2"/>
    <m/>
    <m/>
    <m/>
    <s v="N"/>
    <n v="5"/>
    <s v="BMDL"/>
    <n v="2.4917199999999999"/>
  </r>
  <r>
    <n v="157"/>
    <m/>
    <s v="fibrosis_noael_loael_20240812.xlsx"/>
    <s v="1313-27-5"/>
    <m/>
    <s v="NTP"/>
    <m/>
    <s v="Molybdenum"/>
    <s v="Molybdenum trioxide"/>
    <s v="Micro"/>
    <s v="2 year"/>
    <x v="23"/>
    <s v="Lung"/>
    <s v="Fibrosis incidence"/>
    <s v="Mouse"/>
    <s v="B6C3F1"/>
    <s v="F"/>
    <n v="100"/>
    <s v="na"/>
    <s v="NA"/>
    <s v="NA"/>
    <s v="mg/m3"/>
    <s v="N"/>
    <s v="N"/>
    <s v="N"/>
    <s v="N"/>
    <s v="Units conversion needed;"/>
    <s v=""/>
    <n v="100000"/>
    <s v=""/>
    <m/>
    <s v="band A"/>
    <m/>
    <s v="A"/>
    <s v=""/>
    <m/>
    <s v="NTP_fibrosis_noael_loael_bmd_bmdl.xlsx"/>
    <x v="2"/>
    <m/>
    <m/>
    <m/>
    <s v="N"/>
    <n v="1"/>
    <s v="NOAEL"/>
    <n v="100000"/>
  </r>
  <r>
    <n v="158"/>
    <m/>
    <s v="fibrosis_noael_loael_20240812.xlsx"/>
    <s v="1313-27-5"/>
    <m/>
    <s v="NTP"/>
    <m/>
    <s v="Molybdenum"/>
    <s v="Molybdenum trioxide"/>
    <s v="Micro"/>
    <s v="2 year"/>
    <x v="23"/>
    <s v="Lung"/>
    <s v="Fibrosis incidence"/>
    <s v="Mouse"/>
    <s v="B6C3F1"/>
    <s v="M"/>
    <n v="100"/>
    <s v="na"/>
    <s v="NA"/>
    <s v="NA"/>
    <s v="mg/m3"/>
    <s v="N"/>
    <s v="N"/>
    <s v="N"/>
    <s v="N"/>
    <s v="Units conversion needed;"/>
    <s v=""/>
    <n v="100000"/>
    <s v=""/>
    <m/>
    <s v="band A"/>
    <m/>
    <s v="A"/>
    <s v=""/>
    <m/>
    <s v="NTP_fibrosis_noael_loael_bmd_bmdl.xlsx"/>
    <x v="2"/>
    <m/>
    <m/>
    <m/>
    <s v="N"/>
    <n v="1"/>
    <s v="NOAEL"/>
    <n v="100000"/>
  </r>
  <r>
    <n v="159"/>
    <m/>
    <s v="fibrosis_noael_loael_20240812.xlsx"/>
    <s v="1313-27-5"/>
    <m/>
    <s v="NTP"/>
    <m/>
    <s v="Molybdenum"/>
    <s v="Molybdenum trioxide"/>
    <s v="Micro"/>
    <s v="2 year"/>
    <x v="23"/>
    <s v="Lung"/>
    <s v="Fibrosis incidence"/>
    <s v="Rat"/>
    <s v="F 344/N"/>
    <s v="F"/>
    <n v="100"/>
    <s v="na"/>
    <s v="NA"/>
    <s v="NA"/>
    <s v="mg/m3"/>
    <s v="N"/>
    <s v="N"/>
    <s v="N"/>
    <s v="N"/>
    <s v="Units conversion needed;"/>
    <s v=""/>
    <n v="100000"/>
    <s v=""/>
    <m/>
    <s v="band A"/>
    <m/>
    <s v="A"/>
    <s v=""/>
    <m/>
    <s v="NTP_fibrosis_noael_loael_bmd_bmdl.xlsx"/>
    <x v="2"/>
    <m/>
    <m/>
    <m/>
    <s v="N"/>
    <n v="1"/>
    <s v="NOAEL"/>
    <n v="100000"/>
  </r>
  <r>
    <n v="160"/>
    <m/>
    <s v="fibrosis_combined_pods"/>
    <s v="1313-27-5"/>
    <m/>
    <s v="NTP"/>
    <m/>
    <s v="Molybdenum"/>
    <s v="Molybdenum trioxide"/>
    <s v="Micro"/>
    <s v="2 year"/>
    <x v="23"/>
    <s v="Lung"/>
    <s v="Fibrosis incidence"/>
    <s v="Rat"/>
    <s v="F 344/N"/>
    <s v="M"/>
    <n v="100"/>
    <s v="na"/>
    <s v="NA"/>
    <s v="NA"/>
    <s v="mg/m3"/>
    <s v="N"/>
    <s v="N"/>
    <s v="N"/>
    <m/>
    <m/>
    <s v=""/>
    <n v="100000"/>
    <s v=""/>
    <m/>
    <m/>
    <m/>
    <s v="A"/>
    <s v=""/>
    <m/>
    <s v="NTP_fibrosis_noael_loael_bmd_bmdl.xlsx"/>
    <x v="2"/>
    <m/>
    <m/>
    <m/>
    <s v="N"/>
    <n v="1"/>
    <s v="NOAEL"/>
    <n v="100000"/>
  </r>
  <r>
    <n v="161"/>
    <m/>
    <s v="fibrosis_combined_pods"/>
    <s v="1313-99-1"/>
    <m/>
    <s v="NTP"/>
    <s v="Y"/>
    <s v="Nickel"/>
    <s v="Nickel (II) oxide"/>
    <s v="Micro"/>
    <s v="2 year"/>
    <x v="23"/>
    <s v="Lung"/>
    <s v="Fibrosis incidence"/>
    <s v="Mouse"/>
    <s v="B6C3F1"/>
    <s v="F"/>
    <n v="5"/>
    <s v="na"/>
    <n v="7.0650500000000003"/>
    <n v="4.8677999999999999"/>
    <s v="mg/m3"/>
    <s v="N"/>
    <s v="N"/>
    <s v="N"/>
    <m/>
    <m/>
    <n v="4867.8"/>
    <n v="5000"/>
    <s v=""/>
    <m/>
    <m/>
    <m/>
    <s v="B"/>
    <s v=""/>
    <m/>
    <s v="NTP_fibrosis_noael_loael_bmd_bmdl.xlsx"/>
    <x v="2"/>
    <m/>
    <m/>
    <m/>
    <s v="N"/>
    <n v="2"/>
    <s v="BMDL"/>
    <n v="4867.8"/>
  </r>
  <r>
    <n v="162"/>
    <m/>
    <s v="fibrosis_combined_pods"/>
    <s v="1313-99-1"/>
    <m/>
    <s v="NTP"/>
    <s v="Y"/>
    <s v="Nickel"/>
    <s v="Nickel (II) oxide"/>
    <s v="Micro"/>
    <s v="2 year"/>
    <x v="23"/>
    <s v="Lung"/>
    <s v="Fibrosis incidence"/>
    <s v="Mouse"/>
    <s v="B6C3F1"/>
    <s v="M"/>
    <n v="5"/>
    <s v="na"/>
    <s v="NA"/>
    <s v="NA"/>
    <s v="mg/m3"/>
    <s v="N"/>
    <s v="N"/>
    <s v="N"/>
    <m/>
    <m/>
    <s v=""/>
    <n v="5000"/>
    <s v=""/>
    <m/>
    <m/>
    <m/>
    <s v="B"/>
    <s v=""/>
    <m/>
    <s v="NTP_fibrosis_noael_loael_bmd_bmdl.xlsx"/>
    <x v="2"/>
    <m/>
    <m/>
    <m/>
    <s v="N"/>
    <n v="2"/>
    <s v="NOAEL"/>
    <n v="5000"/>
  </r>
  <r>
    <n v="163"/>
    <m/>
    <s v="fibrosis_combined_pods"/>
    <s v="1313-99-1"/>
    <m/>
    <s v="NTP"/>
    <s v="Y"/>
    <s v="Nickel"/>
    <s v="Nickel (II) oxide"/>
    <s v="Micro"/>
    <s v="2 year"/>
    <x v="23"/>
    <s v="Lung"/>
    <s v="Fibrosis incidence"/>
    <s v="Rat"/>
    <s v="F 344/N"/>
    <s v="F"/>
    <n v="2.5"/>
    <s v="na"/>
    <s v="NA"/>
    <s v="NA"/>
    <s v="mg/m3"/>
    <s v="N"/>
    <s v="N"/>
    <s v="N"/>
    <m/>
    <m/>
    <s v=""/>
    <n v="2500"/>
    <s v=""/>
    <m/>
    <m/>
    <m/>
    <s v="C"/>
    <s v=""/>
    <m/>
    <s v="NTP_fibrosis_noael_loael_bmd_bmdl.xlsx"/>
    <x v="2"/>
    <m/>
    <m/>
    <m/>
    <s v="N"/>
    <n v="3"/>
    <s v="NOAEL"/>
    <n v="2500"/>
  </r>
  <r>
    <n v="164"/>
    <m/>
    <s v="fibrosis_noael_loael_20240812.xlsx"/>
    <s v="1313-99-1"/>
    <m/>
    <s v="NTP"/>
    <s v="Y"/>
    <s v="Nickel"/>
    <s v="Nickel (II) oxide"/>
    <s v="Micro"/>
    <s v="2 year"/>
    <x v="23"/>
    <s v="Lung"/>
    <s v="Fibrosis incidence"/>
    <s v="Rat"/>
    <s v="F 344/N"/>
    <s v="M"/>
    <n v="2.5"/>
    <s v="na"/>
    <s v="NA"/>
    <s v="NA"/>
    <s v="mg/m3"/>
    <s v="N"/>
    <s v="N"/>
    <s v="N"/>
    <s v="N"/>
    <s v="Units conversion needed;"/>
    <s v=""/>
    <n v="2500"/>
    <s v=""/>
    <m/>
    <s v="band C"/>
    <m/>
    <s v="C"/>
    <s v=""/>
    <m/>
    <s v="NTP_fibrosis_noael_loael_bmd_bmdl.xlsx"/>
    <x v="2"/>
    <m/>
    <m/>
    <m/>
    <s v="N"/>
    <n v="3"/>
    <s v="NOAEL"/>
    <n v="2500"/>
  </r>
  <r>
    <n v="165"/>
    <m/>
    <s v="fibrosis_noael_loael_20240812.xlsx"/>
    <s v="1314-62-1"/>
    <m/>
    <s v="NTP"/>
    <m/>
    <s v="Vanadium"/>
    <s v="Vanadium pentoxide"/>
    <s v="Micro"/>
    <s v="3 month"/>
    <x v="24"/>
    <s v="Lung"/>
    <s v="Fibrosis incidence"/>
    <s v="Mouse"/>
    <s v="B6C3F1"/>
    <s v="F"/>
    <n v="16"/>
    <s v="na"/>
    <s v="NA"/>
    <s v="NA"/>
    <s v="mg/m3"/>
    <s v="N"/>
    <s v="N"/>
    <s v="N"/>
    <s v="N"/>
    <s v="Units conversion needed;"/>
    <s v=""/>
    <n v="16000"/>
    <s v=""/>
    <m/>
    <s v="band B"/>
    <m/>
    <s v="B"/>
    <s v=""/>
    <m/>
    <s v="NTP_fibrosis_noael_loael_bmd_bmdl.xlsx"/>
    <x v="2"/>
    <m/>
    <m/>
    <m/>
    <s v="N"/>
    <n v="2"/>
    <s v="NOAEL"/>
    <n v="16000"/>
  </r>
  <r>
    <n v="166"/>
    <m/>
    <s v="fibrosis_noael_loael_20240812.xlsx"/>
    <s v="1314-62-1"/>
    <m/>
    <s v="NTP"/>
    <m/>
    <s v="Vanadium"/>
    <s v="Vanadium pentoxide"/>
    <s v="Micro"/>
    <s v="3 month"/>
    <x v="24"/>
    <s v="Lung"/>
    <s v="Fibrosis incidence"/>
    <s v="Mouse"/>
    <s v="B6C3F1"/>
    <s v="M"/>
    <n v="16"/>
    <s v="na"/>
    <s v="NA"/>
    <s v="NA"/>
    <s v="mg/m3"/>
    <s v="N"/>
    <s v="N"/>
    <s v="N"/>
    <s v="N"/>
    <s v="Units conversion needed;"/>
    <s v=""/>
    <n v="16000"/>
    <s v=""/>
    <m/>
    <s v="band B"/>
    <m/>
    <s v="B"/>
    <s v=""/>
    <m/>
    <s v="NTP_fibrosis_noael_loael_bmd_bmdl.xlsx"/>
    <x v="2"/>
    <m/>
    <m/>
    <m/>
    <s v="N"/>
    <n v="2"/>
    <s v="NOAEL"/>
    <n v="16000"/>
  </r>
  <r>
    <n v="167"/>
    <m/>
    <s v="fibrosis_combined_pods"/>
    <s v="1314-62-1"/>
    <m/>
    <s v="NTP"/>
    <m/>
    <s v="Vanadium"/>
    <s v="Vanadium pentoxide"/>
    <s v="Micro"/>
    <s v="3 month"/>
    <x v="24"/>
    <s v="Lung"/>
    <s v="Fibrosis incidence"/>
    <s v="Rat"/>
    <s v="F 344/N"/>
    <s v="M"/>
    <n v="2"/>
    <n v="4"/>
    <n v="1.9118900000000001"/>
    <n v="1.44231"/>
    <s v="mg/m3"/>
    <s v="N"/>
    <s v="N"/>
    <s v="N"/>
    <m/>
    <m/>
    <n v="1442.31"/>
    <n v="2000"/>
    <s v=""/>
    <m/>
    <m/>
    <m/>
    <s v="C"/>
    <s v=""/>
    <m/>
    <s v="NTP_fibrosis_noael_loael_bmd_bmdl.xlsx"/>
    <x v="2"/>
    <m/>
    <m/>
    <m/>
    <s v="N"/>
    <n v="3"/>
    <s v="BMDL"/>
    <n v="1442.31"/>
  </r>
  <r>
    <n v="168"/>
    <m/>
    <s v="fibrosis_combined_pods"/>
    <s v="1314-62-1"/>
    <m/>
    <s v="NTP"/>
    <m/>
    <s v="Vanadium"/>
    <s v="Vanadium pentoxide"/>
    <s v="Micro"/>
    <s v="3 month"/>
    <x v="24"/>
    <s v="Lung"/>
    <s v="Fibrosis incidence"/>
    <s v="Rat"/>
    <s v="F 344/N"/>
    <s v="F"/>
    <s v="NA"/>
    <n v="4"/>
    <n v="2.6505999999999998"/>
    <n v="1.9557"/>
    <s v="mg/m3"/>
    <s v="N"/>
    <s v="N"/>
    <s v="N"/>
    <m/>
    <m/>
    <n v="1955.7"/>
    <s v=""/>
    <s v=""/>
    <m/>
    <m/>
    <m/>
    <s v="C"/>
    <s v=""/>
    <m/>
    <s v="NTP_fibrosis_noael_loael_bmd_bmdl.xlsx"/>
    <x v="2"/>
    <m/>
    <m/>
    <m/>
    <s v="N"/>
    <n v="3"/>
    <s v="BMDL"/>
    <n v="1955.7"/>
  </r>
  <r>
    <n v="169"/>
    <m/>
    <s v="fibrosis_combined_pods"/>
    <s v="1314-62-1"/>
    <m/>
    <s v="NTP"/>
    <m/>
    <s v="Vanadium"/>
    <s v="Vanadium pentoxide"/>
    <s v="Micro"/>
    <s v="2 year"/>
    <x v="23"/>
    <s v="Lung"/>
    <s v="Fibrosis incidence"/>
    <s v="Mouse"/>
    <s v="B6C3F1"/>
    <s v="F"/>
    <n v="2"/>
    <n v="4"/>
    <n v="2.6666099999999999"/>
    <n v="1.74444"/>
    <s v="mg/m3"/>
    <s v="N"/>
    <s v="N"/>
    <s v="N"/>
    <m/>
    <m/>
    <n v="1744.44"/>
    <n v="2000"/>
    <s v=""/>
    <m/>
    <m/>
    <m/>
    <s v="C"/>
    <s v=""/>
    <m/>
    <s v="NTP_fibrosis_noael_loael_bmd_bmdl.xlsx"/>
    <x v="2"/>
    <m/>
    <m/>
    <m/>
    <s v="N"/>
    <n v="3"/>
    <s v="BMDL"/>
    <n v="1744.44"/>
  </r>
  <r>
    <n v="170"/>
    <m/>
    <s v="fibrosis_combined_pods"/>
    <s v="1314-62-1"/>
    <m/>
    <s v="NTP"/>
    <m/>
    <s v="Vanadium"/>
    <s v="Vanadium pentoxide"/>
    <s v="Micro"/>
    <s v="2 year"/>
    <x v="23"/>
    <s v="Lung"/>
    <s v="Fibrosis incidence"/>
    <s v="Mouse"/>
    <s v="B6C3F1"/>
    <s v="M"/>
    <n v="1"/>
    <n v="2"/>
    <n v="1.35351"/>
    <n v="0.87787700000000002"/>
    <s v="mg/m3"/>
    <s v="N"/>
    <s v="N"/>
    <s v="N"/>
    <m/>
    <m/>
    <n v="877.87700000000007"/>
    <n v="1000"/>
    <s v=""/>
    <m/>
    <m/>
    <m/>
    <s v="C"/>
    <s v=""/>
    <m/>
    <s v="NTP_fibrosis_noael_loael_bmd_bmdl.xlsx"/>
    <x v="2"/>
    <m/>
    <m/>
    <m/>
    <s v="N"/>
    <n v="3"/>
    <s v="BMDL"/>
    <n v="877.87700000000007"/>
  </r>
  <r>
    <n v="171"/>
    <m/>
    <s v="fibrosis_combined_pods"/>
    <s v="1314-62-1"/>
    <m/>
    <s v="NTP"/>
    <m/>
    <s v="Vanadium"/>
    <s v="Vanadium pentoxide"/>
    <s v="Micro"/>
    <s v="2 year"/>
    <x v="23"/>
    <s v="Lung"/>
    <s v="Fibrosis incidence"/>
    <s v="Rat"/>
    <s v="F 344/N"/>
    <s v="F"/>
    <n v="1"/>
    <n v="2"/>
    <n v="-99"/>
    <n v="-99"/>
    <s v="mg/m3"/>
    <s v="N"/>
    <s v="N"/>
    <s v="N"/>
    <m/>
    <m/>
    <s v=""/>
    <n v="1000"/>
    <s v=""/>
    <m/>
    <m/>
    <m/>
    <s v="C"/>
    <s v=""/>
    <m/>
    <s v="NTP_fibrosis_noael_loael_bmd_bmdl.xlsx"/>
    <x v="2"/>
    <m/>
    <m/>
    <m/>
    <s v="N"/>
    <n v="3"/>
    <s v="NOAEL"/>
    <n v="1000"/>
  </r>
  <r>
    <n v="172"/>
    <m/>
    <s v="fibrosis_combined_pods"/>
    <s v="1314-62-1"/>
    <m/>
    <s v="NTP"/>
    <m/>
    <s v="Vanadium"/>
    <s v="Vanadium pentoxide"/>
    <s v="Micro"/>
    <s v="2 year"/>
    <x v="23"/>
    <s v="Lung"/>
    <s v="Fibrosis incidence"/>
    <s v="Rat"/>
    <s v="F 344/N"/>
    <s v="M"/>
    <n v="0.5"/>
    <n v="1"/>
    <n v="0.62308399999999997"/>
    <n v="0.42810700000000002"/>
    <s v="mg/m3"/>
    <s v="N"/>
    <s v="N"/>
    <s v="N"/>
    <m/>
    <m/>
    <n v="428.10700000000003"/>
    <n v="500"/>
    <s v=""/>
    <m/>
    <m/>
    <m/>
    <s v="C"/>
    <s v=""/>
    <m/>
    <s v="NTP_fibrosis_noael_loael_bmd_bmdl.xlsx"/>
    <x v="2"/>
    <m/>
    <m/>
    <m/>
    <s v="N"/>
    <n v="3"/>
    <s v="BMDL"/>
    <n v="428.10700000000003"/>
  </r>
  <r>
    <n v="173"/>
    <m/>
    <s v="fibrosis_combined_pods"/>
    <s v="13765-19-0"/>
    <m/>
    <s v="NTP"/>
    <m/>
    <s v="Calcium chromate"/>
    <s v="Calcium chromate"/>
    <s v="Micro"/>
    <s v="2 year"/>
    <x v="23"/>
    <s v="Lung"/>
    <s v="Fibrosis incidence"/>
    <s v="Rat"/>
    <s v="Sprague"/>
    <s v="M"/>
    <n v="20"/>
    <s v="NA"/>
    <n v="-99"/>
    <n v="-99"/>
    <s v="mg/m3"/>
    <s v="N"/>
    <s v="N"/>
    <s v="N"/>
    <m/>
    <m/>
    <s v=""/>
    <n v="20000"/>
    <s v=""/>
    <m/>
    <m/>
    <m/>
    <s v="B"/>
    <s v=""/>
    <m/>
    <s v="NTP_fibrosis_noael_loael_bmd_bmdl.xlsx"/>
    <x v="2"/>
    <m/>
    <m/>
    <m/>
    <s v="N"/>
    <n v="2"/>
    <s v="NOAEL"/>
    <n v="20000"/>
  </r>
  <r>
    <n v="174"/>
    <s v="Y"/>
    <s v="fibrosis_combined_pods"/>
    <s v="13765-19-0"/>
    <m/>
    <s v="NTP"/>
    <m/>
    <s v="Calcium chromate"/>
    <s v="Calcium chromate"/>
    <s v="Micro"/>
    <s v="2 year"/>
    <x v="23"/>
    <s v="Lung"/>
    <s v="Fibrosis incidence"/>
    <s v="Hamster"/>
    <s v="Syrian"/>
    <s v="M"/>
    <n v="20"/>
    <s v="NA"/>
    <n v="-99"/>
    <n v="-99"/>
    <s v="mg/m3"/>
    <s v="N"/>
    <s v="N"/>
    <s v="N"/>
    <m/>
    <m/>
    <s v=""/>
    <n v="20000"/>
    <s v=""/>
    <m/>
    <m/>
    <m/>
    <s v="B"/>
    <s v=""/>
    <m/>
    <s v="NTP_fibrosis_noael_loael_bmd_bmdl.xlsx"/>
    <x v="2"/>
    <m/>
    <m/>
    <m/>
    <s v="N"/>
    <n v="2"/>
    <m/>
    <m/>
  </r>
  <r>
    <n v="175"/>
    <m/>
    <s v="fibrosis_noael_loael_20240812.xlsx"/>
    <s v="14807-96-6"/>
    <m/>
    <s v="NTP"/>
    <m/>
    <s v="Talc"/>
    <s v="Talc"/>
    <s v="Micro"/>
    <s v="2 year"/>
    <x v="23"/>
    <s v="Lung"/>
    <s v="Fibrosis incidence"/>
    <s v="Mouse"/>
    <s v="B6C3F1"/>
    <s v="F"/>
    <n v="18"/>
    <s v="NA"/>
    <s v="NA"/>
    <s v="NA"/>
    <s v="mg/m3"/>
    <s v="N"/>
    <s v="N"/>
    <s v="N"/>
    <s v="N"/>
    <s v="Units conversion needed;"/>
    <s v=""/>
    <n v="18000"/>
    <s v=""/>
    <m/>
    <s v="band B"/>
    <m/>
    <s v="B"/>
    <s v=""/>
    <m/>
    <s v="NTP_fibrosis_noael_loael_bmd_bmdl.xlsx"/>
    <x v="2"/>
    <m/>
    <m/>
    <m/>
    <s v="N"/>
    <n v="2"/>
    <s v="NOAEL"/>
    <n v="18000"/>
  </r>
  <r>
    <n v="176"/>
    <m/>
    <s v="fibrosis_noael_loael_20240812.xlsx"/>
    <s v="14807-96-6"/>
    <m/>
    <s v="NTP"/>
    <m/>
    <s v="Talc"/>
    <s v="Talc"/>
    <s v="Micro"/>
    <s v="2 year"/>
    <x v="23"/>
    <s v="Lung"/>
    <s v="Fibrosis incidence"/>
    <s v="Mouse"/>
    <s v="B6C3F1"/>
    <s v="M"/>
    <n v="18"/>
    <s v="NA"/>
    <s v="NA"/>
    <s v="NA"/>
    <s v="mg/m3"/>
    <s v="N"/>
    <s v="N"/>
    <s v="N"/>
    <s v="N"/>
    <s v="Units conversion needed;"/>
    <s v=""/>
    <n v="18000"/>
    <s v=""/>
    <m/>
    <s v="band B"/>
    <m/>
    <s v="B"/>
    <s v=""/>
    <m/>
    <s v="NTP_fibrosis_noael_loael_bmd_bmdl.xlsx"/>
    <x v="2"/>
    <m/>
    <m/>
    <m/>
    <s v="N"/>
    <n v="2"/>
    <s v="NOAEL"/>
    <n v="18000"/>
  </r>
  <r>
    <n v="177"/>
    <m/>
    <s v="fibrosis_combined_pods"/>
    <s v="14807-96-6"/>
    <m/>
    <s v="NTP"/>
    <m/>
    <s v="Talc"/>
    <s v="Talc"/>
    <s v="Micro"/>
    <s v="2 year"/>
    <x v="23"/>
    <s v="Lung"/>
    <s v="Fibrosis incidence"/>
    <s v="Rat"/>
    <s v="F 344/N"/>
    <s v="F"/>
    <s v="NA"/>
    <n v="6"/>
    <n v="0.89480700000000002"/>
    <n v="0.71142700000000003"/>
    <s v="mg/m3"/>
    <s v="N"/>
    <s v="N"/>
    <s v="N"/>
    <m/>
    <m/>
    <n v="711.42700000000002"/>
    <s v=""/>
    <s v=""/>
    <m/>
    <m/>
    <m/>
    <s v="C"/>
    <s v=""/>
    <m/>
    <s v="NTP_fibrosis_noael_loael_bmd_bmdl.xlsx"/>
    <x v="2"/>
    <m/>
    <m/>
    <m/>
    <s v="N"/>
    <n v="3"/>
    <s v="BMDL"/>
    <n v="711.42700000000002"/>
  </r>
  <r>
    <n v="178"/>
    <m/>
    <s v="fibrosis_combined_pods"/>
    <s v="14807-96-6"/>
    <m/>
    <s v="NTP"/>
    <m/>
    <s v="Talc"/>
    <s v="Talc"/>
    <s v="Micro"/>
    <s v="2 year"/>
    <x v="23"/>
    <s v="Lung"/>
    <s v="Fibrosis incidence"/>
    <s v="Rat"/>
    <s v="F 344/N"/>
    <s v="M"/>
    <s v="NA"/>
    <n v="6"/>
    <n v="1.8124899999999999"/>
    <n v="1.40947"/>
    <s v="mg/m3"/>
    <s v="N"/>
    <s v="N"/>
    <s v="N"/>
    <m/>
    <m/>
    <n v="1409.47"/>
    <s v=""/>
    <s v=""/>
    <m/>
    <m/>
    <m/>
    <s v="C"/>
    <s v=""/>
    <m/>
    <s v="NTP_fibrosis_noael_loael_bmd_bmdl.xlsx"/>
    <x v="2"/>
    <m/>
    <m/>
    <m/>
    <s v="N"/>
    <n v="3"/>
    <s v="BMDL"/>
    <n v="1409.47"/>
  </r>
  <r>
    <n v="179"/>
    <m/>
    <s v="fibrosis_combined_pods"/>
    <s v="22398-80-7"/>
    <m/>
    <s v="NTP"/>
    <m/>
    <s v="Indium"/>
    <s v="Indium phosphide"/>
    <s v="Micro"/>
    <s v="3 month"/>
    <x v="24"/>
    <s v="Lung"/>
    <s v="Fibrosis incidence"/>
    <s v="Mouse"/>
    <s v="B6C3F1"/>
    <s v="F"/>
    <s v="NA"/>
    <n v="1"/>
    <n v="7.9278500000000002E-3"/>
    <n v="8.1861900000000003E-4"/>
    <s v="mg/m3"/>
    <s v="N"/>
    <s v="N"/>
    <s v="N"/>
    <m/>
    <m/>
    <n v="0.81861899999999999"/>
    <s v=""/>
    <s v=""/>
    <m/>
    <m/>
    <m/>
    <s v="E"/>
    <s v=""/>
    <m/>
    <s v="NTP_fibrosis_noael_loael_bmd_bmdl.xlsx"/>
    <x v="2"/>
    <m/>
    <m/>
    <m/>
    <s v="Y"/>
    <n v="5"/>
    <s v="BMDL"/>
    <n v="0.81861899999999999"/>
  </r>
  <r>
    <n v="180"/>
    <m/>
    <s v="fibrosis_combined_pods"/>
    <s v="22398-80-7"/>
    <m/>
    <s v="NTP"/>
    <m/>
    <s v="Indium"/>
    <s v="Indium phosphide"/>
    <s v="Micro"/>
    <s v="3 month"/>
    <x v="24"/>
    <s v="Lung"/>
    <s v="Fibrosis incidence"/>
    <s v="Mouse"/>
    <s v="B6C3F1"/>
    <s v="M"/>
    <s v="NA"/>
    <n v="1"/>
    <n v="-99"/>
    <n v="-99"/>
    <s v="mg/m3"/>
    <s v="N"/>
    <s v="N"/>
    <s v="Y"/>
    <m/>
    <m/>
    <s v=""/>
    <s v=""/>
    <n v="100"/>
    <m/>
    <m/>
    <m/>
    <s v="D"/>
    <s v=""/>
    <m/>
    <s v="NTP_fibrosis_noael_loael_bmd_bmdl.xlsx"/>
    <x v="2"/>
    <m/>
    <m/>
    <m/>
    <s v="Y"/>
    <n v="4"/>
    <s v="LOAEL"/>
    <n v="100"/>
  </r>
  <r>
    <n v="181"/>
    <m/>
    <s v="fibrosis_combined_pods"/>
    <s v="22398-80-7"/>
    <m/>
    <s v="NTP"/>
    <m/>
    <s v="Indium"/>
    <s v="Indium phosphide"/>
    <s v="Micro"/>
    <s v="3 month"/>
    <x v="24"/>
    <s v="Lung"/>
    <s v="Fibrosis incidence"/>
    <s v="Rat"/>
    <s v="F 344/N"/>
    <s v="F"/>
    <s v="NA"/>
    <n v="3"/>
    <n v="1.53302"/>
    <n v="0.96622399999999997"/>
    <s v="mg/m3"/>
    <s v="N"/>
    <s v="N"/>
    <s v="N"/>
    <m/>
    <m/>
    <n v="966.22399999999993"/>
    <s v=""/>
    <s v=""/>
    <m/>
    <m/>
    <m/>
    <s v="C"/>
    <s v=""/>
    <m/>
    <s v="NTP_fibrosis_noael_loael_bmd_bmdl.xlsx"/>
    <x v="2"/>
    <m/>
    <m/>
    <m/>
    <s v="Y"/>
    <n v="3"/>
    <s v="BMDL"/>
    <n v="966.22399999999993"/>
  </r>
  <r>
    <n v="182"/>
    <m/>
    <s v="fibrosis_combined_pods"/>
    <s v="22398-80-7"/>
    <m/>
    <s v="NTP"/>
    <m/>
    <s v="Indium"/>
    <s v="Indium phosphide"/>
    <s v="Micro"/>
    <s v="3 month"/>
    <x v="24"/>
    <s v="Lung"/>
    <s v="Fibrosis incidence"/>
    <s v="Rat"/>
    <s v="F 344/N"/>
    <s v="M"/>
    <s v="NA"/>
    <n v="3"/>
    <n v="0.73979600000000001"/>
    <n v="0.27301300000000001"/>
    <s v="mg/m3"/>
    <s v="N"/>
    <s v="N"/>
    <s v="N"/>
    <m/>
    <m/>
    <n v="273.01300000000003"/>
    <s v=""/>
    <s v=""/>
    <m/>
    <m/>
    <m/>
    <s v="D"/>
    <s v=""/>
    <m/>
    <s v="NTP_fibrosis_noael_loael_bmd_bmdl.xlsx"/>
    <x v="2"/>
    <m/>
    <m/>
    <m/>
    <s v="Y"/>
    <n v="4"/>
    <s v="BMDL"/>
    <n v="273.01300000000003"/>
  </r>
  <r>
    <n v="183"/>
    <m/>
    <s v="fibrosis_combined_pods"/>
    <s v="22398-80-7"/>
    <m/>
    <s v="NTP"/>
    <m/>
    <s v="Indium"/>
    <s v="Indium phosphide"/>
    <s v="Micro"/>
    <s v="2 year"/>
    <x v="23"/>
    <s v="Lung"/>
    <s v="Fibrosis incidence"/>
    <s v="Mouse"/>
    <s v="B6C3F1"/>
    <s v="F"/>
    <s v="NA"/>
    <n v="0.03"/>
    <n v="1.9934900000000001E-4"/>
    <n v="7.5842300000000004E-5"/>
    <s v="mg/m3"/>
    <s v="N"/>
    <s v="N"/>
    <s v="N"/>
    <m/>
    <m/>
    <n v="7.5842300000000001E-2"/>
    <s v=""/>
    <s v=""/>
    <m/>
    <m/>
    <m/>
    <s v="E"/>
    <s v=""/>
    <m/>
    <s v="NTP_fibrosis_noael_loael_bmd_bmdl.xlsx"/>
    <x v="2"/>
    <m/>
    <m/>
    <m/>
    <s v="Y"/>
    <n v="5"/>
    <s v="BMDL"/>
    <n v="7.5842300000000001E-2"/>
  </r>
  <r>
    <n v="184"/>
    <m/>
    <s v="fibrosis_combined_pods"/>
    <s v="22398-80-7"/>
    <m/>
    <s v="NTP"/>
    <m/>
    <s v="Indium"/>
    <s v="Indium phosphide"/>
    <s v="Micro"/>
    <s v="2 year"/>
    <x v="23"/>
    <s v="Lung"/>
    <s v="Fibrosis incidence"/>
    <s v="Mouse"/>
    <s v="B6C3F1"/>
    <s v="M"/>
    <s v="NA"/>
    <n v="0.03"/>
    <n v="4.8158400000000003E-5"/>
    <n v="5.0651900000000004E-6"/>
    <s v="mg/m3"/>
    <s v="N"/>
    <s v="N"/>
    <s v="N"/>
    <m/>
    <m/>
    <n v="5.0651900000000007E-3"/>
    <s v=""/>
    <s v=""/>
    <m/>
    <m/>
    <m/>
    <s v="E"/>
    <s v=""/>
    <m/>
    <s v="NTP_fibrosis_noael_loael_bmd_bmdl.xlsx"/>
    <x v="2"/>
    <m/>
    <m/>
    <m/>
    <s v="Y"/>
    <n v="5"/>
    <s v="BMDL"/>
    <n v="5.0651900000000007E-3"/>
  </r>
  <r>
    <n v="185"/>
    <m/>
    <s v="fibrosis_combined_pods"/>
    <s v="22398-80-7"/>
    <m/>
    <s v="NTP"/>
    <m/>
    <s v="Indium"/>
    <s v="Indium phosphide"/>
    <s v="Micro"/>
    <s v="2 year"/>
    <x v="23"/>
    <s v="Lung"/>
    <s v="Fibrosis incidence"/>
    <s v="Rat"/>
    <s v="F 344/N"/>
    <s v="F"/>
    <s v="NA"/>
    <n v="0.03"/>
    <n v="1.4780199999999999E-4"/>
    <n v="4.7344800000000001E-5"/>
    <s v="mg/m3"/>
    <s v="N"/>
    <s v="N"/>
    <s v="N"/>
    <m/>
    <m/>
    <n v="4.7344799999999999E-2"/>
    <s v=""/>
    <s v=""/>
    <m/>
    <m/>
    <m/>
    <s v="E"/>
    <s v=""/>
    <m/>
    <s v="NTP_fibrosis_noael_loael_bmd_bmdl.xlsx"/>
    <x v="2"/>
    <m/>
    <m/>
    <m/>
    <s v="Y"/>
    <n v="5"/>
    <s v="BMDL"/>
    <n v="4.7344799999999999E-2"/>
  </r>
  <r>
    <n v="186"/>
    <m/>
    <s v="fibrosis_combined_pods"/>
    <s v="22398-80-7"/>
    <m/>
    <s v="NTP"/>
    <m/>
    <s v="Indium"/>
    <s v="Indium phosphide"/>
    <s v="Micro"/>
    <s v="2 year"/>
    <x v="23"/>
    <s v="Lung"/>
    <s v="Fibrosis incidence"/>
    <s v="Rat"/>
    <s v="F 344/N"/>
    <s v="M"/>
    <s v="NA"/>
    <n v="0.03"/>
    <n v="8.0790099999999998E-4"/>
    <n v="5.1393700000000001E-4"/>
    <s v="mg/m3"/>
    <s v="N"/>
    <s v="N"/>
    <s v="N"/>
    <m/>
    <m/>
    <n v="0.51393699999999998"/>
    <s v=""/>
    <s v=""/>
    <m/>
    <m/>
    <m/>
    <s v="E"/>
    <s v=""/>
    <m/>
    <s v="NTP_fibrosis_noael_loael_bmd_bmdl.xlsx"/>
    <x v="2"/>
    <m/>
    <m/>
    <m/>
    <s v="Y"/>
    <n v="5"/>
    <s v="BMDL"/>
    <n v="0.51393699999999998"/>
  </r>
  <r>
    <n v="187"/>
    <m/>
    <s v="fibrosis_combined_pods"/>
    <s v="2698-41-1"/>
    <m/>
    <s v="NTP"/>
    <m/>
    <s v="CS"/>
    <s v="o-Chlorobenzalmalononitrile (CS)"/>
    <s v="Micro"/>
    <s v="2 year"/>
    <x v="23"/>
    <s v="Lung"/>
    <s v="Fibrosis incidence"/>
    <s v="Mouse"/>
    <s v="B6C3F1"/>
    <s v="F"/>
    <n v="1.5"/>
    <s v="NA"/>
    <s v="NA"/>
    <s v="NA"/>
    <s v="mg/m3"/>
    <s v="N"/>
    <s v="N"/>
    <s v="N"/>
    <m/>
    <m/>
    <s v=""/>
    <n v="1500"/>
    <s v=""/>
    <m/>
    <m/>
    <m/>
    <s v="C"/>
    <s v=""/>
    <m/>
    <s v="NTP_fibrosis_noael_loael_bmd_bmdl.xlsx"/>
    <x v="2"/>
    <m/>
    <m/>
    <m/>
    <s v="N"/>
    <n v="3"/>
    <s v="NOAEL"/>
    <n v="1500"/>
  </r>
  <r>
    <n v="188"/>
    <m/>
    <s v="fibrosis_noael_loael_20240812.xlsx"/>
    <s v="2698-41-1"/>
    <m/>
    <s v="NTP"/>
    <m/>
    <s v="CS"/>
    <s v="o-Chlorobenzalmalononitrile (CS)"/>
    <s v="Micro"/>
    <s v="2 year"/>
    <x v="23"/>
    <s v="Lung"/>
    <s v="Fibrosis incidence"/>
    <s v="Mouse"/>
    <s v="B6C3F1"/>
    <s v="M"/>
    <n v="1.5"/>
    <s v="NA"/>
    <s v="NA"/>
    <s v="NA"/>
    <s v="mg/m3"/>
    <s v="N"/>
    <s v="N"/>
    <s v="N"/>
    <s v="N"/>
    <s v="Units conversion needed;"/>
    <s v=""/>
    <n v="1500"/>
    <s v=""/>
    <m/>
    <s v="band C"/>
    <m/>
    <s v="C"/>
    <s v=""/>
    <m/>
    <s v="NTP_fibrosis_noael_loael_bmd_bmdl.xlsx"/>
    <x v="2"/>
    <m/>
    <m/>
    <m/>
    <s v="N"/>
    <n v="3"/>
    <s v="NOAEL"/>
    <n v="1500"/>
  </r>
  <r>
    <n v="189"/>
    <m/>
    <s v="fibrosis_noael_loael_20240812.xlsx"/>
    <s v="2698-41-1"/>
    <m/>
    <s v="NTP"/>
    <m/>
    <s v="CS"/>
    <s v="o-Chlorobenzalmalononitrile (CS)"/>
    <s v="Micro"/>
    <s v="2 year"/>
    <x v="23"/>
    <s v="Lung"/>
    <s v="Fibrosis incidence"/>
    <s v="Rat"/>
    <s v="F 344/N"/>
    <s v="F"/>
    <n v="0.75"/>
    <s v="NA"/>
    <s v="NA"/>
    <s v="NA"/>
    <s v="mg/m3"/>
    <s v="N"/>
    <s v="N"/>
    <s v="N"/>
    <s v="N"/>
    <s v="Units conversion needed;"/>
    <s v=""/>
    <n v="750"/>
    <s v=""/>
    <m/>
    <s v="band C"/>
    <m/>
    <s v="C"/>
    <s v=""/>
    <m/>
    <s v="NTP_fibrosis_noael_loael_bmd_bmdl.xlsx"/>
    <x v="2"/>
    <m/>
    <m/>
    <m/>
    <s v="N"/>
    <n v="3"/>
    <s v="NOAEL"/>
    <n v="750"/>
  </r>
  <r>
    <n v="190"/>
    <m/>
    <s v="fibrosis_noael_loael_20240812.xlsx"/>
    <s v="2698-41-1"/>
    <m/>
    <s v="NTP"/>
    <m/>
    <s v="CS"/>
    <s v="o-Chlorobenzalmalononitrile (CS)"/>
    <s v="Micro"/>
    <s v="2 year"/>
    <x v="23"/>
    <s v="Lung"/>
    <s v="Fibrosis incidence"/>
    <s v="Rat"/>
    <s v="F 344/N"/>
    <s v="M"/>
    <n v="0.75"/>
    <s v="NA"/>
    <s v="NA"/>
    <s v="NA"/>
    <s v="mg/m3"/>
    <s v="N"/>
    <s v="N"/>
    <s v="N"/>
    <s v="N"/>
    <s v="Units conversion needed;"/>
    <s v=""/>
    <n v="750"/>
    <s v=""/>
    <m/>
    <s v="band C"/>
    <m/>
    <s v="C"/>
    <s v=""/>
    <m/>
    <s v="NTP_fibrosis_noael_loael_bmd_bmdl.xlsx"/>
    <x v="2"/>
    <m/>
    <m/>
    <m/>
    <s v="N"/>
    <n v="3"/>
    <s v="NOAEL"/>
    <n v="750"/>
  </r>
  <r>
    <n v="191"/>
    <s v="Y"/>
    <s v="fibrosis_combined_pods"/>
    <s v="643-79-8"/>
    <m/>
    <s v="NTP"/>
    <m/>
    <s v="ortho-Phthalaldehyde"/>
    <s v="ortho-Phthalaldehyde"/>
    <s v="Micro"/>
    <s v="3 month"/>
    <x v="24"/>
    <s v="Lung"/>
    <s v="Fibrosis incidence"/>
    <s v="Mouse"/>
    <s v="B6C3F1"/>
    <s v="F"/>
    <s v="NA"/>
    <s v="NA"/>
    <s v="NA"/>
    <s v="NA"/>
    <s v="ppm"/>
    <s v="N"/>
    <s v="N"/>
    <s v="N"/>
    <m/>
    <m/>
    <s v=""/>
    <s v=""/>
    <s v=""/>
    <m/>
    <m/>
    <m/>
    <s v=""/>
    <s v="Y"/>
    <m/>
    <s v="NTP_fibrosis_noael_loael_bmd_bmdl.xlsx"/>
    <x v="2"/>
    <m/>
    <m/>
    <m/>
    <s v="N"/>
    <n v="0"/>
    <m/>
    <m/>
  </r>
  <r>
    <n v="192"/>
    <s v="Y"/>
    <s v="fibrosis_combined_pods"/>
    <s v="643-79-8"/>
    <m/>
    <s v="NTP"/>
    <m/>
    <s v="ortho-Phthalaldehyde"/>
    <s v="ortho-Phthalaldehyde"/>
    <s v="Micro"/>
    <s v="3 month"/>
    <x v="24"/>
    <s v="Lung"/>
    <s v="Fibrosis incidence"/>
    <s v="Mouse"/>
    <s v="B6C3F1"/>
    <s v="M"/>
    <s v="NA"/>
    <s v="NA"/>
    <s v="NA"/>
    <s v="NA"/>
    <s v="ppm"/>
    <s v="N"/>
    <s v="N"/>
    <s v="N"/>
    <m/>
    <m/>
    <s v=""/>
    <s v=""/>
    <s v=""/>
    <m/>
    <m/>
    <m/>
    <s v=""/>
    <s v="Y"/>
    <m/>
    <s v="NTP_fibrosis_noael_loael_bmd_bmdl.xlsx"/>
    <x v="2"/>
    <m/>
    <m/>
    <m/>
    <s v="N"/>
    <n v="0"/>
    <m/>
    <m/>
  </r>
  <r>
    <n v="193"/>
    <s v="Y"/>
    <s v="fibrosis_combined_pods"/>
    <s v="643-79-8"/>
    <m/>
    <s v="NTP"/>
    <m/>
    <s v="ortho-Phthalaldehyde"/>
    <s v="ortho-Phthalaldehyde"/>
    <s v="Micro"/>
    <s v="3 month"/>
    <x v="24"/>
    <s v="Lung"/>
    <s v="Fibrosis incidence"/>
    <s v="Rat"/>
    <s v="HSD"/>
    <s v="F"/>
    <n v="7"/>
    <s v="NA"/>
    <n v="1.3895900000000001"/>
    <n v="0.73653000000000002"/>
    <s v="ppm"/>
    <s v="N"/>
    <s v="N"/>
    <s v="N"/>
    <m/>
    <m/>
    <n v="736.53"/>
    <n v="7000"/>
    <s v=""/>
    <m/>
    <m/>
    <m/>
    <s v="C"/>
    <s v=""/>
    <m/>
    <s v="NTP_fibrosis_noael_loael_bmd_bmdl.xlsx"/>
    <x v="2"/>
    <m/>
    <m/>
    <m/>
    <s v="N"/>
    <n v="3"/>
    <m/>
    <m/>
  </r>
  <r>
    <n v="194"/>
    <s v="Y"/>
    <s v="fibrosis_combined_pods"/>
    <s v="643-79-8"/>
    <m/>
    <s v="NTP"/>
    <m/>
    <s v="ortho-Phthalaldehyde"/>
    <s v="ortho-Phthalaldehyde"/>
    <s v="Micro"/>
    <s v="3 month"/>
    <x v="24"/>
    <s v="Lung"/>
    <s v="Fibrosis incidence"/>
    <s v="Rat"/>
    <s v="HSD"/>
    <s v="M"/>
    <n v="7"/>
    <s v="NA"/>
    <s v="NA"/>
    <s v="NA"/>
    <s v="ppm"/>
    <s v="N"/>
    <s v="N"/>
    <s v="N"/>
    <m/>
    <m/>
    <s v=""/>
    <n v="7000"/>
    <s v=""/>
    <m/>
    <m/>
    <m/>
    <s v="B"/>
    <s v=""/>
    <m/>
    <s v="NTP_fibrosis_noael_loael_bmd_bmdl.xlsx"/>
    <x v="2"/>
    <m/>
    <m/>
    <m/>
    <s v="N"/>
    <n v="2"/>
    <m/>
    <m/>
  </r>
  <r>
    <n v="195"/>
    <m/>
    <s v="fibrosis_combined_pods"/>
    <s v="7440-47-3"/>
    <m/>
    <s v="NTP"/>
    <m/>
    <s v="Chromium"/>
    <s v="Chromium"/>
    <s v="Micro"/>
    <s v="2 year"/>
    <x v="23"/>
    <s v="Lung"/>
    <s v="Fibrosis incidence"/>
    <s v="Rat"/>
    <s v="Sprague"/>
    <s v="M"/>
    <n v="20"/>
    <s v="NA"/>
    <s v="NA"/>
    <s v="NA"/>
    <s v="mg/m3"/>
    <s v="N"/>
    <s v="N"/>
    <s v="N"/>
    <m/>
    <m/>
    <s v=""/>
    <n v="20000"/>
    <s v=""/>
    <m/>
    <m/>
    <m/>
    <s v="B"/>
    <s v=""/>
    <m/>
    <s v="NTP_fibrosis_noael_loael_bmd_bmdl.xlsx"/>
    <x v="2"/>
    <m/>
    <m/>
    <m/>
    <s v="N"/>
    <n v="2"/>
    <s v="NOAEL"/>
    <n v="20000"/>
  </r>
  <r>
    <n v="196"/>
    <s v="Y"/>
    <s v="fibrosis_combined_pods"/>
    <s v="7440-47-3"/>
    <m/>
    <s v="NTP"/>
    <m/>
    <s v="Chromium"/>
    <s v="Chromium"/>
    <s v="Micro"/>
    <s v="2 year"/>
    <x v="23"/>
    <s v="Lung"/>
    <s v="Fibrosis incidence"/>
    <s v="Hamster"/>
    <s v="Syrian"/>
    <s v="M"/>
    <n v="20"/>
    <s v="NA"/>
    <s v="NA"/>
    <s v="NA"/>
    <s v="mg/m3"/>
    <s v="N"/>
    <s v="N"/>
    <s v="N"/>
    <m/>
    <m/>
    <s v=""/>
    <n v="20000"/>
    <s v=""/>
    <m/>
    <m/>
    <m/>
    <s v="B"/>
    <s v=""/>
    <m/>
    <s v="NTP_fibrosis_noael_loael_bmd_bmdl.xlsx"/>
    <x v="2"/>
    <m/>
    <m/>
    <m/>
    <s v="N"/>
    <n v="2"/>
    <m/>
    <m/>
  </r>
  <r>
    <n v="197"/>
    <s v="Y"/>
    <s v="fibrosis_combined_pods"/>
    <s v="7440-48-4"/>
    <m/>
    <s v="NTP"/>
    <m/>
    <s v="Cobalt"/>
    <s v="Cobalt"/>
    <s v="Micro"/>
    <s v="2 week"/>
    <x v="25"/>
    <s v="Lung"/>
    <s v="Fibrosis incidence"/>
    <s v="Mouse"/>
    <s v="B6C3F1"/>
    <s v="F"/>
    <n v="10"/>
    <n v="20"/>
    <n v="4.9759700000000002"/>
    <n v="3.0636100000000002"/>
    <s v="mg/m3"/>
    <s v="Y"/>
    <s v="Y"/>
    <s v="N"/>
    <m/>
    <m/>
    <n v="3063.61"/>
    <n v="10000"/>
    <s v=""/>
    <m/>
    <m/>
    <m/>
    <m/>
    <s v="Y"/>
    <m/>
    <s v="NTP_fibrosis_noael_loael_bmd_bmdl.xlsx"/>
    <x v="2"/>
    <m/>
    <m/>
    <m/>
    <s v="N"/>
    <n v="0"/>
    <m/>
    <m/>
  </r>
  <r>
    <n v="198"/>
    <s v="Y"/>
    <s v="fibrosis_combined_pods"/>
    <s v="7440-48-4"/>
    <m/>
    <s v="NTP"/>
    <m/>
    <s v="Cobalt"/>
    <s v="Cobalt"/>
    <s v="Micro"/>
    <s v="2 week"/>
    <x v="25"/>
    <s v="Lung"/>
    <s v="Fibrosis incidence"/>
    <s v="Mouse"/>
    <s v="B6C3F1"/>
    <s v="M"/>
    <n v="10"/>
    <n v="20"/>
    <n v="2.2608299999999999"/>
    <n v="1.38439"/>
    <s v="mg/m3"/>
    <s v="Y"/>
    <s v="Y"/>
    <s v="N"/>
    <m/>
    <m/>
    <n v="1384.39"/>
    <n v="10000"/>
    <s v=""/>
    <m/>
    <m/>
    <m/>
    <m/>
    <s v="Y"/>
    <m/>
    <s v="NTP_fibrosis_noael_loael_bmd_bmdl.xlsx"/>
    <x v="2"/>
    <m/>
    <m/>
    <m/>
    <s v="N"/>
    <n v="0"/>
    <m/>
    <m/>
  </r>
  <r>
    <n v="199"/>
    <s v="Y"/>
    <s v="fibrosis_combined_pods"/>
    <s v="7440-48-4"/>
    <m/>
    <s v="NTP"/>
    <m/>
    <s v="Cobalt"/>
    <s v="Cobalt"/>
    <s v="Micro"/>
    <s v="2 week"/>
    <x v="25"/>
    <s v="Lung"/>
    <s v="Fibrosis incidence"/>
    <s v="Rat"/>
    <s v="F 344/N"/>
    <s v="F"/>
    <n v="5"/>
    <n v="10"/>
    <s v="NA"/>
    <s v="NA"/>
    <s v="mg/m3"/>
    <s v="Y"/>
    <s v="Y"/>
    <s v="N"/>
    <m/>
    <m/>
    <s v=""/>
    <n v="5000"/>
    <s v=""/>
    <m/>
    <m/>
    <m/>
    <m/>
    <s v="Y"/>
    <m/>
    <s v="NTP_fibrosis_noael_loael_bmd_bmdl.xlsx"/>
    <x v="2"/>
    <m/>
    <m/>
    <m/>
    <s v="N"/>
    <n v="0"/>
    <m/>
    <m/>
  </r>
  <r>
    <n v="200"/>
    <s v="Y"/>
    <s v="fibrosis_combined_pods"/>
    <s v="7440-48-4"/>
    <m/>
    <s v="NTP"/>
    <m/>
    <s v="Cobalt"/>
    <s v="Cobalt"/>
    <s v="Micro"/>
    <s v="2 week"/>
    <x v="25"/>
    <s v="Lung"/>
    <s v="Fibrosis incidence"/>
    <s v="Rat"/>
    <s v="F 344/N"/>
    <s v="M"/>
    <n v="5"/>
    <n v="10"/>
    <s v="NA"/>
    <s v="NA"/>
    <s v="mg/m3"/>
    <s v="Y"/>
    <s v="Y"/>
    <s v="N"/>
    <m/>
    <m/>
    <s v=""/>
    <n v="5000"/>
    <s v=""/>
    <m/>
    <m/>
    <m/>
    <m/>
    <s v="Y"/>
    <m/>
    <s v="NTP_fibrosis_noael_loael_bmd_bmdl.xlsx"/>
    <x v="2"/>
    <m/>
    <m/>
    <m/>
    <s v="N"/>
    <n v="0"/>
    <m/>
    <m/>
  </r>
  <r>
    <n v="201"/>
    <m/>
    <s v="fibrosis_noael_loael_20240812.xlsx"/>
    <s v="7440-48-4"/>
    <m/>
    <s v="NTP"/>
    <m/>
    <s v="Cobalt"/>
    <s v="Cobalt"/>
    <s v="Micro"/>
    <s v="3 month"/>
    <x v="24"/>
    <s v="Lung"/>
    <s v="Fibrosis incidence"/>
    <s v="Mouse"/>
    <s v="B6C3F1"/>
    <s v="F"/>
    <n v="10"/>
    <s v="NA"/>
    <s v="NA"/>
    <s v="NA"/>
    <s v="mg/m3"/>
    <s v="N"/>
    <s v="N"/>
    <s v="N"/>
    <s v="N"/>
    <s v="Units conversion needed;"/>
    <s v=""/>
    <n v="10000"/>
    <s v=""/>
    <m/>
    <s v="band B"/>
    <m/>
    <s v="B"/>
    <s v=""/>
    <m/>
    <s v="NTP_fibrosis_noael_loael_bmd_bmdl.xlsx"/>
    <x v="2"/>
    <m/>
    <m/>
    <m/>
    <s v="N"/>
    <n v="2"/>
    <s v="NOAEL"/>
    <n v="10000"/>
  </r>
  <r>
    <n v="202"/>
    <m/>
    <s v="fibrosis_noael_loael_20240812.xlsx"/>
    <s v="7440-48-4"/>
    <m/>
    <s v="NTP"/>
    <m/>
    <s v="Cobalt"/>
    <s v="Cobalt"/>
    <s v="Micro"/>
    <s v="3 month"/>
    <x v="24"/>
    <s v="Lung"/>
    <s v="Fibrosis incidence"/>
    <s v="Mouse"/>
    <s v="B6C3F1"/>
    <s v="M"/>
    <n v="10"/>
    <s v="NA"/>
    <s v="NA"/>
    <s v="NA"/>
    <s v="mg/m3"/>
    <s v="N"/>
    <s v="N"/>
    <s v="N"/>
    <s v="N"/>
    <s v="Units conversion needed;"/>
    <s v=""/>
    <n v="10000"/>
    <s v=""/>
    <m/>
    <s v="band B"/>
    <m/>
    <s v="B"/>
    <s v=""/>
    <m/>
    <s v="NTP_fibrosis_noael_loael_bmd_bmdl.xlsx"/>
    <x v="2"/>
    <m/>
    <m/>
    <m/>
    <s v="N"/>
    <n v="2"/>
    <s v="NOAEL"/>
    <n v="10000"/>
  </r>
  <r>
    <n v="203"/>
    <m/>
    <s v="fibrosis_noael_loael_20240812.xlsx"/>
    <s v="7440-48-4"/>
    <m/>
    <s v="NTP"/>
    <m/>
    <s v="Cobalt"/>
    <s v="Cobalt"/>
    <s v="Micro"/>
    <s v="3 month"/>
    <x v="24"/>
    <s v="Lung"/>
    <s v="Fibrosis incidence"/>
    <s v="Rat"/>
    <s v="F 344/N"/>
    <s v="F"/>
    <n v="5"/>
    <s v="NA"/>
    <s v="NA"/>
    <s v="NA"/>
    <s v="mg/m3"/>
    <s v="N"/>
    <s v="N"/>
    <s v="N"/>
    <s v="N"/>
    <s v="Units conversion needed;"/>
    <s v=""/>
    <n v="5000"/>
    <s v=""/>
    <m/>
    <s v="band B"/>
    <m/>
    <s v="B"/>
    <s v=""/>
    <m/>
    <s v="NTP_fibrosis_noael_loael_bmd_bmdl.xlsx"/>
    <x v="2"/>
    <m/>
    <m/>
    <m/>
    <s v="N"/>
    <n v="2"/>
    <s v="NOAEL"/>
    <n v="5000"/>
  </r>
  <r>
    <n v="204"/>
    <m/>
    <s v="fibrosis_noael_loael_20240812.xlsx"/>
    <s v="7440-48-4"/>
    <m/>
    <s v="NTP"/>
    <m/>
    <s v="Cobalt"/>
    <s v="Cobalt"/>
    <s v="Micro"/>
    <s v="3 month"/>
    <x v="24"/>
    <s v="Lung"/>
    <s v="Fibrosis incidence"/>
    <s v="Rat"/>
    <s v="F 344/N"/>
    <s v="M"/>
    <n v="5"/>
    <s v="NA"/>
    <s v="NA"/>
    <s v="NA"/>
    <s v="mg/m3"/>
    <s v="N"/>
    <s v="N"/>
    <s v="N"/>
    <s v="N"/>
    <s v="Units conversion needed;"/>
    <s v=""/>
    <n v="5000"/>
    <s v=""/>
    <m/>
    <s v="band B"/>
    <m/>
    <s v="B"/>
    <s v=""/>
    <m/>
    <s v="NTP_fibrosis_noael_loael_bmd_bmdl.xlsx"/>
    <x v="2"/>
    <m/>
    <m/>
    <m/>
    <s v="N"/>
    <n v="2"/>
    <s v="NOAEL"/>
    <n v="5000"/>
  </r>
  <r>
    <n v="205"/>
    <m/>
    <s v="fibrosis_noael_loael_20240812.xlsx"/>
    <s v="7440-48-4"/>
    <m/>
    <s v="NTP"/>
    <m/>
    <s v="Cobalt"/>
    <s v="Cobalt"/>
    <s v="Micro"/>
    <s v="2 year"/>
    <x v="23"/>
    <s v="Lung"/>
    <s v="Fibrosis incidence"/>
    <s v="Mouse"/>
    <s v="B6C3F1"/>
    <s v="F"/>
    <n v="5"/>
    <s v="NA"/>
    <s v="NA"/>
    <s v="NA"/>
    <s v="mg/m3"/>
    <s v="N"/>
    <s v="N"/>
    <s v="N"/>
    <s v="N"/>
    <s v="Units conversion needed;"/>
    <s v=""/>
    <n v="5000"/>
    <s v=""/>
    <m/>
    <s v="band B"/>
    <m/>
    <s v="B"/>
    <s v=""/>
    <m/>
    <s v="NTP_fibrosis_noael_loael_bmd_bmdl.xlsx"/>
    <x v="2"/>
    <m/>
    <m/>
    <m/>
    <s v="N"/>
    <n v="2"/>
    <s v="NOAEL"/>
    <n v="5000"/>
  </r>
  <r>
    <n v="206"/>
    <m/>
    <s v="fibrosis_noael_loael_20240812.xlsx"/>
    <s v="7440-48-4"/>
    <m/>
    <s v="NTP"/>
    <m/>
    <s v="Cobalt"/>
    <s v="Cobalt"/>
    <s v="Micro"/>
    <s v="2 year"/>
    <x v="23"/>
    <s v="Lung"/>
    <s v="Fibrosis incidence"/>
    <s v="Mouse"/>
    <s v="B6C3F1"/>
    <s v="M"/>
    <n v="5"/>
    <s v="NA"/>
    <s v="NA"/>
    <s v="NA"/>
    <s v="mg/m3"/>
    <s v="N"/>
    <s v="N"/>
    <s v="N"/>
    <s v="N"/>
    <s v="Units conversion needed;"/>
    <s v=""/>
    <n v="5000"/>
    <s v=""/>
    <m/>
    <s v="band B"/>
    <m/>
    <s v="B"/>
    <s v=""/>
    <m/>
    <s v="NTP_fibrosis_noael_loael_bmd_bmdl.xlsx"/>
    <x v="2"/>
    <m/>
    <m/>
    <m/>
    <s v="N"/>
    <n v="2"/>
    <s v="NOAEL"/>
    <n v="5000"/>
  </r>
  <r>
    <n v="207"/>
    <m/>
    <s v="fibrosis_combined_pods"/>
    <s v="7440-48-4"/>
    <m/>
    <s v="NTP"/>
    <m/>
    <s v="Cobalt"/>
    <s v="Cobalt"/>
    <s v="Micro"/>
    <s v="2 year"/>
    <x v="23"/>
    <s v="Lung"/>
    <s v="Fibrosis incidence"/>
    <s v="Rat"/>
    <s v="F344/N"/>
    <s v="F"/>
    <n v="5"/>
    <s v="NA"/>
    <s v="NA"/>
    <s v="NA"/>
    <s v="mg/m3"/>
    <s v="N"/>
    <s v="N"/>
    <s v="N"/>
    <m/>
    <m/>
    <s v=""/>
    <n v="5000"/>
    <s v=""/>
    <m/>
    <m/>
    <m/>
    <s v="B"/>
    <s v=""/>
    <m/>
    <s v="NTP_fibrosis_noael_loael_bmd_bmdl.xlsx"/>
    <x v="2"/>
    <m/>
    <m/>
    <m/>
    <s v="N"/>
    <n v="2"/>
    <s v="NOAEL"/>
    <n v="5000"/>
  </r>
  <r>
    <n v="208"/>
    <m/>
    <s v="fibrosis_noael_loael_20240812.xlsx"/>
    <s v="7440-48-4"/>
    <m/>
    <s v="NTP"/>
    <m/>
    <s v="Cobalt"/>
    <s v="Cobalt"/>
    <s v="Micro"/>
    <s v="2 year"/>
    <x v="23"/>
    <s v="Lung"/>
    <s v="Fibrosis incidence"/>
    <s v="Rat"/>
    <s v="F344/N"/>
    <s v="M"/>
    <n v="5"/>
    <s v="NA"/>
    <s v="NA"/>
    <s v="NA"/>
    <s v="mg/m3"/>
    <s v="N"/>
    <s v="N"/>
    <s v="N"/>
    <s v="N"/>
    <s v="Units conversion needed;"/>
    <s v=""/>
    <n v="5000"/>
    <s v=""/>
    <m/>
    <s v="band B"/>
    <m/>
    <s v="B"/>
    <s v=""/>
    <m/>
    <s v="NTP_fibrosis_noael_loael_bmd_bmdl.xlsx"/>
    <x v="2"/>
    <m/>
    <m/>
    <m/>
    <s v="N"/>
    <n v="2"/>
    <s v="NOAEL"/>
    <n v="5000"/>
  </r>
  <r>
    <n v="209"/>
    <s v="Y"/>
    <s v="fibrosis_combined_pods"/>
    <s v="BLASTINGSAND"/>
    <m/>
    <s v="NTP"/>
    <m/>
    <s v="ABA:BS"/>
    <s v="Abrasive Blasting Agents: Blasting Sand"/>
    <s v="Micro"/>
    <s v="2 week"/>
    <x v="25"/>
    <s v="Lung"/>
    <s v="Fibrosis incidence"/>
    <s v="Rat"/>
    <s v="F344/N"/>
    <s v="M"/>
    <s v="NA"/>
    <s v="NA"/>
    <s v="NA"/>
    <s v="NA"/>
    <s v="mg/m3"/>
    <s v="Y"/>
    <s v="Y"/>
    <s v="N"/>
    <m/>
    <m/>
    <s v=""/>
    <s v=""/>
    <s v=""/>
    <m/>
    <m/>
    <m/>
    <s v=""/>
    <s v="Y"/>
    <m/>
    <s v="NTP_fibrosis_noael_loael_bmd_bmdl.xlsx"/>
    <x v="2"/>
    <m/>
    <m/>
    <m/>
    <s v="N"/>
    <n v="0"/>
    <m/>
    <m/>
  </r>
  <r>
    <n v="210"/>
    <m/>
    <s v="fibrosis_combined_pods"/>
    <s v="BLASTINGSAND"/>
    <m/>
    <s v="NTP"/>
    <m/>
    <s v="ABA:BS"/>
    <s v="Abrasive Blasting Agents: Blasting Sand"/>
    <s v="Micro"/>
    <s v="39 week"/>
    <x v="19"/>
    <s v="Lung"/>
    <s v="Fibrosis incidence"/>
    <s v="Rat"/>
    <s v="HSD"/>
    <s v="M"/>
    <s v="NA"/>
    <n v="15"/>
    <n v="4.1954999999999999E-2"/>
    <s v="NA"/>
    <s v="mg/m3"/>
    <s v="N"/>
    <s v="N"/>
    <s v="Y"/>
    <m/>
    <m/>
    <s v=""/>
    <s v=""/>
    <n v="1500"/>
    <m/>
    <m/>
    <m/>
    <s v="C"/>
    <s v=""/>
    <m/>
    <s v="NTP_fibrosis_noael_loael_bmd_bmdl.xlsx"/>
    <x v="2"/>
    <m/>
    <m/>
    <m/>
    <s v="N"/>
    <n v="3"/>
    <s v="LOAEL"/>
    <n v="1500"/>
  </r>
  <r>
    <n v="211"/>
    <s v="Y"/>
    <s v="fibrosis_combined_pods"/>
    <s v="COALSLAG"/>
    <m/>
    <s v="NTP"/>
    <m/>
    <s v="ABA:CS"/>
    <s v="Abrasive blasting agents (coal slag)"/>
    <s v="Micro"/>
    <s v="2 week"/>
    <x v="25"/>
    <s v="Lung"/>
    <s v="Fibrosis incidence"/>
    <s v="Rat"/>
    <s v="F 344/N"/>
    <s v="M"/>
    <s v="NA"/>
    <s v="NA"/>
    <s v="NA"/>
    <s v="NA"/>
    <s v="mg/m3"/>
    <s v="Y"/>
    <s v="Y"/>
    <s v="N"/>
    <m/>
    <m/>
    <s v=""/>
    <s v=""/>
    <s v=""/>
    <m/>
    <m/>
    <m/>
    <s v=""/>
    <s v="Y"/>
    <m/>
    <s v="NTP_fibrosis_noael_loael_bmd_bmdl.xlsx"/>
    <x v="2"/>
    <m/>
    <m/>
    <m/>
    <s v="N"/>
    <n v="0"/>
    <m/>
    <m/>
  </r>
  <r>
    <n v="212"/>
    <s v="Y"/>
    <s v="fibrosis_combined_pods"/>
    <s v="CRUSHEDGLASS"/>
    <m/>
    <s v="NTP"/>
    <m/>
    <s v="ABA:CG"/>
    <s v="Abrasive blasting agents (crushed glass)"/>
    <s v="Micro"/>
    <s v="2 week"/>
    <x v="25"/>
    <s v="Lung"/>
    <s v="Fibrosis incidence"/>
    <s v="Rat"/>
    <s v="F344/N"/>
    <s v="M"/>
    <s v="NA"/>
    <s v="NA"/>
    <s v="NA"/>
    <s v="NA"/>
    <s v="mg/m3"/>
    <s v="Y"/>
    <s v="Y"/>
    <s v="N"/>
    <m/>
    <m/>
    <s v=""/>
    <s v=""/>
    <s v=""/>
    <m/>
    <m/>
    <m/>
    <s v=""/>
    <s v="Y"/>
    <m/>
    <s v="NTP_fibrosis_noael_loael_bmd_bmdl.xlsx"/>
    <x v="2"/>
    <m/>
    <m/>
    <m/>
    <s v="N"/>
    <n v="0"/>
    <m/>
    <m/>
  </r>
  <r>
    <n v="213"/>
    <s v="Y"/>
    <s v="fibrosis_combined_pods"/>
    <s v="GARNET"/>
    <m/>
    <s v="NTP"/>
    <m/>
    <s v="ABA:G"/>
    <s v="Abrasive blasting agents (garnet)"/>
    <s v="Micro"/>
    <s v="2 week"/>
    <x v="25"/>
    <s v="Lung"/>
    <s v="Fibrosis incidence"/>
    <s v="Rat"/>
    <s v="F 344/N"/>
    <s v="M"/>
    <s v="NA"/>
    <s v="NA"/>
    <s v="NA"/>
    <s v="NA"/>
    <s v="mg/m3"/>
    <s v="Y"/>
    <s v="Y"/>
    <s v="N"/>
    <m/>
    <m/>
    <s v=""/>
    <s v=""/>
    <s v=""/>
    <m/>
    <m/>
    <m/>
    <s v=""/>
    <s v="Y"/>
    <m/>
    <s v="NTP_fibrosis_noael_loael_bmd_bmdl.xlsx"/>
    <x v="2"/>
    <m/>
    <m/>
    <m/>
    <s v="N"/>
    <n v="0"/>
    <m/>
    <m/>
  </r>
  <r>
    <n v="214"/>
    <m/>
    <s v="fibrosis_combined_pods"/>
    <s v="HEMATITESPEC"/>
    <m/>
    <s v="NTP"/>
    <m/>
    <s v="ABA:SH"/>
    <s v="Abrasive Blasting Agents: Specular Hematite"/>
    <s v="Micro"/>
    <s v="39 week"/>
    <x v="19"/>
    <s v="Lung"/>
    <s v="Fibrosis incidence"/>
    <s v="Rat"/>
    <s v="HSD"/>
    <s v="M"/>
    <n v="15"/>
    <n v="30"/>
    <n v="14.2652"/>
    <n v="9.3435600000000001"/>
    <s v="mg/m3"/>
    <s v="N"/>
    <s v="N"/>
    <s v="N"/>
    <m/>
    <m/>
    <n v="9343.56"/>
    <n v="15000"/>
    <s v=""/>
    <m/>
    <m/>
    <m/>
    <s v="B"/>
    <s v=""/>
    <m/>
    <s v="NTP_fibrosis_noael_loael_bmd_bmdl.xlsx"/>
    <x v="2"/>
    <m/>
    <m/>
    <m/>
    <s v="N"/>
    <n v="2"/>
    <s v="BMDL"/>
    <n v="9343.56"/>
  </r>
  <r>
    <n v="215"/>
    <s v="Y"/>
    <s v="fibrosis_noael_loael_20240812.xlsx"/>
    <s v="L-MWNT-1020"/>
    <m/>
    <s v="NTP"/>
    <m/>
    <s v="CNT"/>
    <s v="1020 Long Multiwalled Carbon Nanotube"/>
    <s v="Nano"/>
    <s v="30 day"/>
    <x v="5"/>
    <s v="Lung"/>
    <s v="Fibrosis incidence"/>
    <s v="Mouse"/>
    <s v="B6C3F1"/>
    <s v="F"/>
    <n v="10"/>
    <s v="NA"/>
    <s v="NA"/>
    <s v="NA"/>
    <s v="mg/m3"/>
    <s v="N"/>
    <s v="Y"/>
    <s v="N"/>
    <s v="N"/>
    <s v="Divide NOAEL or BMDL by 3;Units conversion needed;"/>
    <s v=""/>
    <n v="3333.3333333333335"/>
    <s v=""/>
    <m/>
    <s v="band B"/>
    <m/>
    <s v="B"/>
    <s v=""/>
    <m/>
    <s v="NTP_fibrosis_noael_loael_bmd_bmdl.xlsx"/>
    <x v="2"/>
    <m/>
    <m/>
    <m/>
    <s v="Y"/>
    <n v="2"/>
    <m/>
    <m/>
  </r>
  <r>
    <n v="216"/>
    <s v="Y"/>
    <s v="fibrosis_noael_loael_20240812.xlsx"/>
    <s v="L-MWNT-1020"/>
    <m/>
    <s v="NTP"/>
    <m/>
    <s v="CNT"/>
    <s v="1020 Long Multiwalled Carbon Nanotube"/>
    <s v="Nano"/>
    <s v="30 day"/>
    <x v="5"/>
    <s v="Lung"/>
    <s v="Fibrosis incidence"/>
    <s v="Mouse"/>
    <s v="B6C3F1"/>
    <s v="M"/>
    <n v="10"/>
    <s v="NA"/>
    <s v="NA"/>
    <s v="NA"/>
    <s v="mg/m3"/>
    <s v="N"/>
    <s v="Y"/>
    <s v="N"/>
    <s v="N"/>
    <s v="Divide NOAEL or BMDL by 3;Units conversion needed;"/>
    <s v=""/>
    <n v="3333.3333333333335"/>
    <s v=""/>
    <m/>
    <s v="band B"/>
    <m/>
    <s v="B"/>
    <s v=""/>
    <m/>
    <s v="NTP_fibrosis_noael_loael_bmd_bmdl.xlsx"/>
    <x v="2"/>
    <m/>
    <m/>
    <m/>
    <s v="Y"/>
    <n v="2"/>
    <m/>
    <m/>
  </r>
  <r>
    <n v="217"/>
    <s v="Y"/>
    <s v="fibrosis_noael_loael_20240812.xlsx"/>
    <s v="L-MWNT-1020"/>
    <m/>
    <s v="NTP"/>
    <m/>
    <s v="CNT"/>
    <s v="1020 Long Multiwalled Carbon Nanotube"/>
    <s v="Nano"/>
    <s v="30 day"/>
    <x v="5"/>
    <s v="Lung"/>
    <s v="Fibrosis incidence"/>
    <s v="Rat"/>
    <s v="HSD"/>
    <s v="M"/>
    <n v="10"/>
    <s v="NA"/>
    <s v="NA"/>
    <s v="NA"/>
    <s v="mg/m3"/>
    <s v="N"/>
    <s v="Y"/>
    <s v="N"/>
    <s v="N"/>
    <s v="Divide NOAEL or BMDL by 3;Units conversion needed;"/>
    <s v=""/>
    <n v="3333.3333333333335"/>
    <s v=""/>
    <m/>
    <s v="band B"/>
    <m/>
    <s v="B"/>
    <s v=""/>
    <m/>
    <s v="NTP_fibrosis_noael_loael_bmd_bmdl.xlsx"/>
    <x v="2"/>
    <m/>
    <m/>
    <m/>
    <s v="Y"/>
    <n v="2"/>
    <m/>
    <m/>
  </r>
  <r>
    <n v="218"/>
    <s v="Y"/>
    <s v="fibrosis_noael_loael_20240812.xlsx"/>
    <s v="L-MWNT-1020"/>
    <m/>
    <s v="NTP"/>
    <m/>
    <s v="CNT"/>
    <s v="1020 Long Multiwalled Carbon Nanotube"/>
    <s v="Nano"/>
    <s v="30 day"/>
    <x v="5"/>
    <s v="Lung"/>
    <s v="Fibrosis incidence"/>
    <s v="Rat"/>
    <s v="HSD"/>
    <s v="F"/>
    <n v="10"/>
    <s v="NA"/>
    <s v="NA"/>
    <s v="NA"/>
    <s v="mg/m3"/>
    <s v="N"/>
    <s v="Y"/>
    <s v="N"/>
    <s v="N"/>
    <s v="Divide NOAEL or BMDL by 3;Units conversion needed;"/>
    <s v=""/>
    <n v="3333.3333333333335"/>
    <s v=""/>
    <m/>
    <s v="band B"/>
    <m/>
    <s v="B"/>
    <s v=""/>
    <m/>
    <s v="NTP_fibrosis_noael_loael_bmd_bmdl.xlsx"/>
    <x v="2"/>
    <m/>
    <m/>
    <m/>
    <s v="Y"/>
    <n v="2"/>
    <m/>
    <m/>
  </r>
  <r>
    <n v="219"/>
    <m/>
    <s v="fibrosis_combined_pods"/>
    <s v="13983-17-0"/>
    <m/>
    <s v="NTP"/>
    <m/>
    <s v="WCS"/>
    <s v="Wollastonite calcium silicates"/>
    <s v="Micro"/>
    <s v="1 year"/>
    <x v="26"/>
    <s v="Lung"/>
    <s v="Fibrosis incidence"/>
    <s v="Rat"/>
    <s v="F 344/N"/>
    <s v="M"/>
    <n v="10"/>
    <s v="NA"/>
    <s v="NA"/>
    <s v="NA"/>
    <s v="mg/m3"/>
    <s v="N"/>
    <s v="N"/>
    <s v="N"/>
    <m/>
    <m/>
    <s v=""/>
    <n v="10000"/>
    <s v=""/>
    <m/>
    <m/>
    <m/>
    <s v="B"/>
    <s v=""/>
    <m/>
    <s v="NTP_fibrosis_noael_loael_bmd_bmdl.xlsx"/>
    <x v="2"/>
    <m/>
    <m/>
    <m/>
    <s v="N"/>
    <n v="2"/>
    <s v="NOAEL"/>
    <n v="10000"/>
  </r>
  <r>
    <n v="220"/>
    <m/>
    <s v="fibrosis_combined_pods"/>
    <s v="13983-17-0"/>
    <m/>
    <s v="NTP"/>
    <m/>
    <s v="WCS"/>
    <s v="Wollastonite calcium silicates"/>
    <s v="Micro"/>
    <s v="2 year"/>
    <x v="23"/>
    <s v="Lung"/>
    <s v="Fibrosis incidence"/>
    <s v="Rat"/>
    <s v="F 344/N"/>
    <s v="M"/>
    <n v="10"/>
    <s v="NA"/>
    <s v="NA"/>
    <s v="NA"/>
    <s v="mg/m3"/>
    <s v="N"/>
    <s v="N"/>
    <s v="N"/>
    <m/>
    <m/>
    <s v=""/>
    <n v="10000"/>
    <s v=""/>
    <m/>
    <m/>
    <m/>
    <s v="B"/>
    <s v=""/>
    <m/>
    <s v="NTP_fibrosis_noael_loael_bmd_bmdl.xlsx"/>
    <x v="2"/>
    <m/>
    <m/>
    <m/>
    <s v="N"/>
    <n v="2"/>
    <s v="NOAEL"/>
    <n v="10000"/>
  </r>
  <r>
    <n v="221"/>
    <m/>
    <s v="fibrosis_combined_pods"/>
    <s v="13983-17-0"/>
    <m/>
    <s v="NTP"/>
    <m/>
    <s v="WCS"/>
    <s v="Wollastonite calcium silicates"/>
    <s v="Micro"/>
    <s v="2 year"/>
    <x v="23"/>
    <s v="Lung"/>
    <s v="Fibrosis incidence"/>
    <s v="Rat"/>
    <s v="F 344/N"/>
    <s v="M"/>
    <s v="NA"/>
    <n v="10"/>
    <n v="-99"/>
    <n v="-99"/>
    <s v="mg/m3"/>
    <s v="N"/>
    <s v="N"/>
    <s v="Y"/>
    <m/>
    <m/>
    <s v=""/>
    <s v=""/>
    <n v="1000"/>
    <m/>
    <m/>
    <m/>
    <s v="C"/>
    <s v=""/>
    <m/>
    <s v="asbestos; NTP_fibrosis_noael_loael_bmd_bmdl.xlsx"/>
    <x v="2"/>
    <m/>
    <m/>
    <m/>
    <s v="N"/>
    <n v="3"/>
    <s v="LOAEL"/>
    <n v="1000"/>
  </r>
  <r>
    <n v="222"/>
    <s v="Y"/>
    <s v="NTP_infl_noael_loael"/>
    <s v="10026-24-1"/>
    <m/>
    <s v="NTP"/>
    <m/>
    <s v="Cobalt"/>
    <s v="Cobalt sulfate heptahydrate"/>
    <s v="Micro"/>
    <s v="2 year"/>
    <x v="23"/>
    <s v="Lung"/>
    <s v="Inflammation incidence"/>
    <s v="Rat"/>
    <s v="F 344/N"/>
    <s v="M"/>
    <m/>
    <n v="0.3"/>
    <n v="5.6230100000000002E-11"/>
    <m/>
    <s v="mg/m3"/>
    <s v="N"/>
    <s v="N"/>
    <m/>
    <m/>
    <m/>
    <s v="NA"/>
    <s v="NA"/>
    <n v="30"/>
    <m/>
    <m/>
    <m/>
    <s v="E"/>
    <s v=""/>
    <m/>
    <m/>
    <x v="0"/>
    <m/>
    <m/>
    <m/>
    <s v="N"/>
    <n v="5"/>
    <m/>
    <m/>
  </r>
  <r>
    <n v="223"/>
    <s v="Y"/>
    <s v="NTP_infl_noael_loael"/>
    <s v="22398-80-7"/>
    <m/>
    <s v="NTP"/>
    <m/>
    <s v="Indium"/>
    <s v="Indium phosphide"/>
    <s v="Micro"/>
    <s v="2 year"/>
    <x v="23"/>
    <s v="Lung"/>
    <s v="Inflammation incidence"/>
    <s v="Rat"/>
    <s v="F 344/N"/>
    <s v="F"/>
    <m/>
    <n v="0.03"/>
    <n v="1.6672900000000001E-4"/>
    <n v="3.8261399999999999E-5"/>
    <s v="mg/m3"/>
    <s v="N"/>
    <s v="N"/>
    <m/>
    <m/>
    <m/>
    <n v="3.8261400000000001E-2"/>
    <s v="NA"/>
    <n v="3"/>
    <m/>
    <m/>
    <m/>
    <s v="E"/>
    <s v=""/>
    <m/>
    <m/>
    <x v="0"/>
    <m/>
    <m/>
    <m/>
    <s v="Y"/>
    <n v="5"/>
    <m/>
    <m/>
  </r>
  <r>
    <n v="224"/>
    <s v="Y"/>
    <s v="NTP_infl_noael_loael"/>
    <s v="1303-00-0"/>
    <m/>
    <s v="NTP"/>
    <m/>
    <s v="Gallium"/>
    <s v="Gallium arsenide"/>
    <s v="Micro"/>
    <s v="2 year"/>
    <x v="23"/>
    <s v="Lung"/>
    <s v="Inflammation incidence"/>
    <s v="Rat"/>
    <s v="F 344/N"/>
    <s v="F"/>
    <m/>
    <n v="0.01"/>
    <n v="1.90185E-4"/>
    <n v="7.6456899999999996E-5"/>
    <s v="mg/m3"/>
    <s v="N"/>
    <s v="N"/>
    <m/>
    <m/>
    <m/>
    <n v="7.6456899999999994E-2"/>
    <s v="NA"/>
    <n v="1"/>
    <m/>
    <m/>
    <m/>
    <s v="E"/>
    <s v=""/>
    <m/>
    <m/>
    <x v="0"/>
    <m/>
    <m/>
    <m/>
    <s v="N"/>
    <n v="5"/>
    <m/>
    <m/>
  </r>
  <r>
    <n v="225"/>
    <s v="Y"/>
    <s v="NTP_infl_noael_loael"/>
    <s v="22398-80-7"/>
    <m/>
    <s v="NTP"/>
    <m/>
    <s v="Indium"/>
    <s v="Indium phosphide"/>
    <s v="Micro"/>
    <s v="2 year"/>
    <x v="23"/>
    <s v="Lung"/>
    <s v="Inflammation incidence"/>
    <s v="Rat"/>
    <s v="F 344/N"/>
    <s v="M"/>
    <m/>
    <n v="0.03"/>
    <n v="1.9249100000000001E-4"/>
    <n v="3.1486799999999999E-9"/>
    <s v="mg/m3"/>
    <s v="N"/>
    <s v="N"/>
    <m/>
    <m/>
    <m/>
    <n v="3.1486799999999999E-6"/>
    <s v="NA"/>
    <n v="3"/>
    <m/>
    <m/>
    <m/>
    <s v="E"/>
    <s v=""/>
    <m/>
    <m/>
    <x v="0"/>
    <m/>
    <m/>
    <m/>
    <s v="Y"/>
    <n v="5"/>
    <m/>
    <m/>
  </r>
  <r>
    <n v="226"/>
    <m/>
    <s v="NTP_infl_noael_loael"/>
    <s v="22398-80-7"/>
    <m/>
    <s v="NTP"/>
    <m/>
    <s v="Indium"/>
    <s v="Indium phosphide"/>
    <s v="Micro"/>
    <s v="3 month"/>
    <x v="24"/>
    <s v="Lung"/>
    <s v="Inflammation incidence"/>
    <s v="Rat"/>
    <s v="F 344/N"/>
    <s v="M"/>
    <m/>
    <n v="1"/>
    <n v="1.9372399999999899E-4"/>
    <n v="4.5750800000000002E-7"/>
    <s v="mg/m3"/>
    <s v="N"/>
    <s v="N"/>
    <m/>
    <m/>
    <m/>
    <n v="4.5750800000000002E-4"/>
    <s v="NA"/>
    <n v="100"/>
    <m/>
    <m/>
    <m/>
    <s v="E"/>
    <s v=""/>
    <m/>
    <m/>
    <x v="0"/>
    <m/>
    <m/>
    <m/>
    <s v="Y"/>
    <n v="5"/>
    <s v="BMDL"/>
    <n v="4.5750800000000002E-4"/>
  </r>
  <r>
    <n v="227"/>
    <m/>
    <s v="NTP_infl_noael_loael"/>
    <s v="22398-80-7"/>
    <m/>
    <s v="NTP"/>
    <m/>
    <s v="Indium"/>
    <s v="Indium phosphide"/>
    <s v="Micro"/>
    <s v="3 month"/>
    <x v="24"/>
    <s v="Lung"/>
    <s v="Inflammation incidence"/>
    <s v="Rat"/>
    <s v="F 344/N"/>
    <s v="F"/>
    <m/>
    <n v="1"/>
    <n v="2.8990100000000002E-4"/>
    <n v="5.2946999999999999E-7"/>
    <s v="mg/m3"/>
    <s v="N"/>
    <s v="N"/>
    <m/>
    <m/>
    <m/>
    <n v="5.2946999999999998E-4"/>
    <s v="NA"/>
    <n v="100"/>
    <m/>
    <m/>
    <m/>
    <s v="E"/>
    <s v=""/>
    <m/>
    <m/>
    <x v="0"/>
    <m/>
    <m/>
    <m/>
    <s v="Y"/>
    <n v="5"/>
    <s v="BMDL"/>
    <n v="5.2946999999999998E-4"/>
  </r>
  <r>
    <n v="228"/>
    <s v="Y"/>
    <s v="NTP_infl_noael_loael"/>
    <s v="1303-00-0"/>
    <m/>
    <s v="NTP"/>
    <m/>
    <s v="Gallium"/>
    <s v="Gallium arsenide"/>
    <s v="Micro"/>
    <s v="2 year"/>
    <x v="23"/>
    <s v="Lung"/>
    <s v="Inflammation incidence"/>
    <s v="Rat"/>
    <s v="F 344/N"/>
    <s v="M"/>
    <m/>
    <n v="0.01"/>
    <n v="5.5185399999999898E-4"/>
    <n v="4.0349100000000002E-4"/>
    <s v="mg/m3"/>
    <s v="N"/>
    <s v="N"/>
    <m/>
    <m/>
    <m/>
    <n v="0.40349100000000004"/>
    <s v="NA"/>
    <n v="1"/>
    <m/>
    <m/>
    <m/>
    <s v="E"/>
    <s v=""/>
    <m/>
    <m/>
    <x v="0"/>
    <m/>
    <m/>
    <m/>
    <s v="N"/>
    <n v="5"/>
    <m/>
    <m/>
  </r>
  <r>
    <n v="229"/>
    <m/>
    <s v="NTP_infl_noael_loael"/>
    <s v="22398-80-7"/>
    <m/>
    <s v="NTP"/>
    <m/>
    <s v="Indium"/>
    <s v="Indium phosphide"/>
    <s v="Micro"/>
    <s v="3 month"/>
    <x v="24"/>
    <s v="Lung"/>
    <s v="Inflammation incidence"/>
    <s v="Mouse"/>
    <s v="B6C3F1"/>
    <s v="F"/>
    <m/>
    <n v="1"/>
    <n v="8.5297900000000002E-4"/>
    <n v="2.6008900000000002E-4"/>
    <s v="mg/m3"/>
    <s v="N"/>
    <s v="N"/>
    <m/>
    <m/>
    <m/>
    <n v="0.26008900000000001"/>
    <s v="NA"/>
    <n v="100"/>
    <m/>
    <m/>
    <m/>
    <s v="E"/>
    <s v=""/>
    <m/>
    <m/>
    <x v="0"/>
    <m/>
    <m/>
    <m/>
    <s v="Y"/>
    <n v="5"/>
    <s v="BMDL"/>
    <n v="0.26008900000000001"/>
  </r>
  <r>
    <n v="230"/>
    <m/>
    <s v="NTP_infl_noael_loael"/>
    <s v="7440-48-4"/>
    <m/>
    <s v="NTP"/>
    <m/>
    <s v="Cobalt"/>
    <s v="Cobalt"/>
    <s v="Micro"/>
    <s v="3 month"/>
    <x v="24"/>
    <s v="Lung"/>
    <s v="Inflammation incidence"/>
    <s v="Rat"/>
    <s v="F 344/N"/>
    <s v="M"/>
    <m/>
    <n v="0.625"/>
    <n v="1.6487699999999899E-3"/>
    <n v="8.6166600000000006E-6"/>
    <s v="mg/m3"/>
    <s v="N"/>
    <s v="N"/>
    <m/>
    <m/>
    <m/>
    <n v="8.6166599999999999E-3"/>
    <s v="NA"/>
    <n v="62.5"/>
    <m/>
    <m/>
    <m/>
    <s v="E"/>
    <s v=""/>
    <m/>
    <m/>
    <x v="0"/>
    <m/>
    <m/>
    <m/>
    <s v="N"/>
    <n v="5"/>
    <s v="BMDL"/>
    <n v="8.6166599999999999E-3"/>
  </r>
  <r>
    <n v="231"/>
    <s v="Y"/>
    <s v="NTP_infl_noael_loael"/>
    <s v="10026-24-1"/>
    <m/>
    <s v="NTP"/>
    <m/>
    <s v="Cobalt"/>
    <s v="Cobalt sulfate heptahydrate"/>
    <s v="Micro"/>
    <s v="2 year"/>
    <x v="23"/>
    <s v="Lung"/>
    <s v="Inflammation incidence"/>
    <s v="Rat"/>
    <s v="F 344/N"/>
    <s v="F"/>
    <m/>
    <n v="0.3"/>
    <n v="2.3062E-3"/>
    <n v="7.2081800000000002E-4"/>
    <s v="mg/m3"/>
    <s v="N"/>
    <s v="N"/>
    <m/>
    <m/>
    <m/>
    <n v="0.72081800000000007"/>
    <s v="NA"/>
    <n v="30"/>
    <m/>
    <m/>
    <m/>
    <s v="E"/>
    <s v=""/>
    <m/>
    <m/>
    <x v="0"/>
    <m/>
    <m/>
    <m/>
    <s v="N"/>
    <n v="5"/>
    <m/>
    <m/>
  </r>
  <r>
    <n v="232"/>
    <s v="Y"/>
    <s v="NTP_infl_noael_loael"/>
    <s v="7440-48-4"/>
    <m/>
    <s v="NTP"/>
    <m/>
    <s v="Cobalt"/>
    <s v="Cobalt"/>
    <s v="Micro"/>
    <s v="2 year"/>
    <x v="23"/>
    <s v="Lung"/>
    <s v="Inflammation incidence"/>
    <s v="Rat"/>
    <s v="F344/N Tac"/>
    <s v="F"/>
    <m/>
    <n v="1.25"/>
    <n v="3.9476900000000002E-3"/>
    <n v="8.4923E-6"/>
    <s v="mg/m3"/>
    <s v="N"/>
    <s v="N"/>
    <m/>
    <m/>
    <m/>
    <n v="8.4922999999999995E-3"/>
    <s v="NA"/>
    <n v="125"/>
    <m/>
    <m/>
    <m/>
    <s v="E"/>
    <s v=""/>
    <m/>
    <m/>
    <x v="0"/>
    <m/>
    <m/>
    <m/>
    <s v="N"/>
    <n v="5"/>
    <m/>
    <m/>
  </r>
  <r>
    <n v="233"/>
    <s v="Y"/>
    <s v="NTP_infl_noael_loael"/>
    <s v="7440-48-4"/>
    <m/>
    <s v="NTP"/>
    <m/>
    <s v="Cobalt"/>
    <s v="Cobalt"/>
    <s v="Micro"/>
    <s v="2 year"/>
    <x v="23"/>
    <s v="Lung"/>
    <s v="Inflammation incidence"/>
    <s v="Rat"/>
    <s v="F344/N Tac"/>
    <s v="M"/>
    <m/>
    <n v="1.25"/>
    <n v="3.9581E-3"/>
    <n v="9.2373200000000002E-6"/>
    <s v="mg/m3"/>
    <s v="N"/>
    <s v="N"/>
    <m/>
    <m/>
    <m/>
    <n v="9.2373200000000003E-3"/>
    <s v="NA"/>
    <n v="125"/>
    <m/>
    <m/>
    <m/>
    <s v="E"/>
    <s v=""/>
    <m/>
    <m/>
    <x v="0"/>
    <m/>
    <m/>
    <m/>
    <s v="N"/>
    <n v="5"/>
    <m/>
    <m/>
  </r>
  <r>
    <n v="234"/>
    <m/>
    <s v="NTP_infl_noael_loael"/>
    <s v="7440-48-4"/>
    <m/>
    <s v="NTP"/>
    <m/>
    <s v="Cobalt"/>
    <s v="Cobalt"/>
    <s v="Micro"/>
    <s v="3 month"/>
    <x v="24"/>
    <s v="Lung"/>
    <s v="Inflammation incidence"/>
    <s v="Rat"/>
    <s v="F 344/N"/>
    <s v="F"/>
    <m/>
    <n v="0.625"/>
    <n v="6.2520400000000004E-3"/>
    <n v="6.0286000000000002E-6"/>
    <s v="mg/m3"/>
    <s v="N"/>
    <s v="N"/>
    <m/>
    <m/>
    <m/>
    <n v="6.0286000000000003E-3"/>
    <s v="NA"/>
    <n v="62.5"/>
    <m/>
    <m/>
    <m/>
    <s v="E"/>
    <s v=""/>
    <m/>
    <m/>
    <x v="0"/>
    <m/>
    <m/>
    <m/>
    <s v="N"/>
    <n v="5"/>
    <s v="BMDL"/>
    <n v="6.0286000000000003E-3"/>
  </r>
  <r>
    <n v="235"/>
    <s v="Y"/>
    <s v="NTP_infl_noael_loael"/>
    <s v="1313-99-1"/>
    <m/>
    <s v="NTP"/>
    <s v="Y"/>
    <s v="Nickel"/>
    <s v="Nickel (II) oxide"/>
    <s v="Micro"/>
    <s v="2 year"/>
    <x v="23"/>
    <s v="Lung"/>
    <s v="Inflammation incidence"/>
    <s v="Rat"/>
    <s v="F 344/N"/>
    <s v="M"/>
    <m/>
    <n v="0.62"/>
    <n v="7.8786299999999906E-3"/>
    <m/>
    <s v="mg/m3"/>
    <s v="N"/>
    <s v="N"/>
    <m/>
    <m/>
    <m/>
    <s v="NA"/>
    <s v="NA"/>
    <n v="62"/>
    <m/>
    <m/>
    <m/>
    <s v="D"/>
    <s v=""/>
    <m/>
    <m/>
    <x v="0"/>
    <m/>
    <m/>
    <m/>
    <s v="N"/>
    <n v="4"/>
    <m/>
    <m/>
  </r>
  <r>
    <n v="236"/>
    <m/>
    <s v="NTP_infl_noael_loael"/>
    <s v="22398-80-7"/>
    <m/>
    <s v="NTP"/>
    <m/>
    <s v="Indium"/>
    <s v="Indium phosphide"/>
    <s v="Micro"/>
    <s v="3 month"/>
    <x v="24"/>
    <s v="Lung"/>
    <s v="Inflammation incidence"/>
    <s v="Mouse"/>
    <s v="B6C3F1"/>
    <s v="M"/>
    <m/>
    <n v="1"/>
    <n v="1.01692999999999E-2"/>
    <n v="1.8431000000000001E-3"/>
    <s v="mg/m3"/>
    <s v="N"/>
    <s v="N"/>
    <m/>
    <m/>
    <m/>
    <n v="1.8431000000000002"/>
    <s v="NA"/>
    <n v="100"/>
    <m/>
    <m/>
    <m/>
    <s v="E"/>
    <s v=""/>
    <m/>
    <m/>
    <x v="0"/>
    <m/>
    <m/>
    <m/>
    <s v="Y"/>
    <n v="5"/>
    <s v="BMDL"/>
    <n v="1.8431000000000002"/>
  </r>
  <r>
    <n v="237"/>
    <s v="Y"/>
    <s v="NTP_infl_noael_loael"/>
    <s v="12035-72-2"/>
    <m/>
    <s v="NTP"/>
    <m/>
    <s v="Nickel"/>
    <s v="Nickel subsulfide"/>
    <s v="Micro"/>
    <s v="2 year"/>
    <x v="23"/>
    <s v="Lung"/>
    <s v="Inflammation incidence"/>
    <s v="Mouse"/>
    <s v="B6C3F1"/>
    <s v="M"/>
    <m/>
    <n v="0.6"/>
    <n v="1.06351999999999E-2"/>
    <n v="6.1741799999999996E-3"/>
    <s v="mg/m3"/>
    <s v="N"/>
    <s v="N"/>
    <m/>
    <m/>
    <m/>
    <n v="6.1741799999999998"/>
    <s v="NA"/>
    <n v="60"/>
    <m/>
    <m/>
    <m/>
    <s v="E"/>
    <s v=""/>
    <m/>
    <m/>
    <x v="0"/>
    <m/>
    <m/>
    <m/>
    <s v="N"/>
    <n v="5"/>
    <m/>
    <m/>
  </r>
  <r>
    <n v="238"/>
    <s v="Y"/>
    <s v="NTP_infl_noael_loael"/>
    <s v="1309-64-4"/>
    <m/>
    <s v="NTP"/>
    <m/>
    <s v="Antimony"/>
    <s v="Antimony trioxide"/>
    <s v="Micro"/>
    <s v="2 year"/>
    <x v="23"/>
    <s v="Lung"/>
    <s v="Inflammation incidence"/>
    <s v="Mouse"/>
    <s v="B6C3F1"/>
    <s v="F"/>
    <m/>
    <n v="3"/>
    <n v="1.8288100000000002E-2"/>
    <m/>
    <s v="mg/m3"/>
    <s v="N"/>
    <s v="N"/>
    <m/>
    <m/>
    <m/>
    <s v="NA"/>
    <s v="NA"/>
    <n v="300"/>
    <m/>
    <m/>
    <m/>
    <s v="D"/>
    <s v=""/>
    <m/>
    <m/>
    <x v="0"/>
    <m/>
    <m/>
    <m/>
    <s v="N"/>
    <n v="4"/>
    <m/>
    <m/>
  </r>
  <r>
    <n v="239"/>
    <s v="Y"/>
    <s v="NTP_infl_noael_loael"/>
    <s v="1309-64-4"/>
    <m/>
    <s v="NTP"/>
    <m/>
    <s v="Antimony"/>
    <s v="Antimony trioxide"/>
    <s v="Micro"/>
    <s v="2 year"/>
    <x v="23"/>
    <s v="Lung"/>
    <s v="Inflammation incidence"/>
    <s v="Rat"/>
    <s v="Wistar Han"/>
    <s v="M"/>
    <m/>
    <n v="3"/>
    <n v="2.7424799999999899E-2"/>
    <m/>
    <s v="mg/m3"/>
    <s v="N"/>
    <s v="N"/>
    <m/>
    <m/>
    <m/>
    <s v="NA"/>
    <s v="NA"/>
    <n v="300"/>
    <m/>
    <m/>
    <m/>
    <s v="D"/>
    <s v=""/>
    <m/>
    <m/>
    <x v="0"/>
    <m/>
    <m/>
    <m/>
    <s v="N"/>
    <n v="4"/>
    <m/>
    <m/>
  </r>
  <r>
    <n v="240"/>
    <s v="Y"/>
    <s v="NTP_infl_noael_loael"/>
    <s v="1309-64-4"/>
    <m/>
    <s v="NTP"/>
    <m/>
    <s v="Antimony"/>
    <s v="Antimony trioxide"/>
    <s v="Micro"/>
    <s v="2 year"/>
    <x v="23"/>
    <s v="Lung"/>
    <s v="Inflammation incidence"/>
    <s v="Rat"/>
    <s v="Wistar Han"/>
    <s v="F"/>
    <m/>
    <n v="3"/>
    <n v="3.21848E-2"/>
    <m/>
    <s v="mg/m3"/>
    <s v="N"/>
    <s v="N"/>
    <m/>
    <m/>
    <m/>
    <s v="NA"/>
    <s v="NA"/>
    <n v="300"/>
    <m/>
    <m/>
    <m/>
    <s v="D"/>
    <s v=""/>
    <m/>
    <m/>
    <x v="0"/>
    <m/>
    <m/>
    <m/>
    <s v="N"/>
    <n v="4"/>
    <m/>
    <m/>
  </r>
  <r>
    <n v="241"/>
    <s v="Y"/>
    <s v="NTP_infl_noael_loael"/>
    <s v="1314-62-1"/>
    <m/>
    <s v="NTP"/>
    <m/>
    <s v="Vanadium"/>
    <s v="Vanadium pentoxide"/>
    <s v="Micro"/>
    <s v="2 year"/>
    <x v="23"/>
    <s v="Lung"/>
    <s v="Inflammation incidence"/>
    <s v="Mouse"/>
    <s v="B6C3F1"/>
    <s v="M"/>
    <m/>
    <n v="1"/>
    <n v="3.3184499999999902E-2"/>
    <n v="1.98511E-2"/>
    <s v="mg/m3"/>
    <s v="N"/>
    <s v="N"/>
    <m/>
    <m/>
    <m/>
    <n v="19.851099999999999"/>
    <s v="NA"/>
    <n v="100"/>
    <m/>
    <m/>
    <m/>
    <s v="E"/>
    <s v=""/>
    <m/>
    <m/>
    <x v="0"/>
    <m/>
    <m/>
    <m/>
    <s v="N"/>
    <n v="5"/>
    <m/>
    <m/>
  </r>
  <r>
    <n v="242"/>
    <s v="Y"/>
    <s v="NTP_infl_noael_loael"/>
    <s v="12035-72-2"/>
    <m/>
    <s v="NTP"/>
    <m/>
    <s v="Nickel"/>
    <s v="Nickel subsulfide"/>
    <s v="Micro"/>
    <s v="2 year"/>
    <x v="23"/>
    <s v="Lung"/>
    <s v="Inflammation incidence"/>
    <s v="Mouse"/>
    <s v="B6C3F1"/>
    <s v="F"/>
    <m/>
    <n v="0.6"/>
    <n v="4.21611E-2"/>
    <n v="3.4030600000000001E-2"/>
    <s v="mg/m3"/>
    <s v="N"/>
    <s v="N"/>
    <m/>
    <m/>
    <m/>
    <n v="34.0306"/>
    <s v="NA"/>
    <n v="60"/>
    <m/>
    <m/>
    <m/>
    <s v="D"/>
    <s v=""/>
    <m/>
    <m/>
    <x v="0"/>
    <m/>
    <m/>
    <m/>
    <s v="N"/>
    <n v="4"/>
    <m/>
    <m/>
  </r>
  <r>
    <n v="243"/>
    <s v="Y"/>
    <s v="NTP_infl_noael_loael"/>
    <s v="BLASTINGSAND"/>
    <m/>
    <s v="NTP"/>
    <m/>
    <s v="ABA:BS"/>
    <s v="Abrasive Blasting Agents: Blasting Sand"/>
    <s v="Micro"/>
    <s v="39 week"/>
    <x v="19"/>
    <s v="Lung"/>
    <s v="Inflammation incidence"/>
    <s v="Rat"/>
    <s v="HSD"/>
    <s v="M"/>
    <m/>
    <n v="15"/>
    <n v="9.6656500000000006E-2"/>
    <m/>
    <s v="mg/m3"/>
    <s v="N"/>
    <s v="N"/>
    <m/>
    <m/>
    <m/>
    <s v="NA"/>
    <s v="NA"/>
    <n v="1500"/>
    <m/>
    <m/>
    <m/>
    <s v="C"/>
    <s v=""/>
    <m/>
    <m/>
    <x v="0"/>
    <m/>
    <m/>
    <m/>
    <s v="N"/>
    <n v="3"/>
    <m/>
    <m/>
  </r>
  <r>
    <n v="244"/>
    <s v="Y"/>
    <s v="NTP_infl_noael_loael"/>
    <s v="1313-99-1"/>
    <m/>
    <s v="NTP"/>
    <s v="Y"/>
    <s v="Nickel"/>
    <s v="Nickel (II) oxide"/>
    <s v="Micro"/>
    <s v="2 year"/>
    <x v="23"/>
    <s v="Lung"/>
    <s v="Inflammation incidence"/>
    <s v="Mouse"/>
    <s v="B6C3F1"/>
    <s v="F"/>
    <m/>
    <n v="1.25"/>
    <n v="0.100381"/>
    <n v="7.0837700000000003E-2"/>
    <s v="mg/m3"/>
    <s v="N"/>
    <s v="N"/>
    <m/>
    <m/>
    <m/>
    <n v="70.837699999999998"/>
    <s v="NA"/>
    <n v="125"/>
    <m/>
    <m/>
    <m/>
    <s v="D"/>
    <s v=""/>
    <m/>
    <m/>
    <x v="0"/>
    <m/>
    <m/>
    <m/>
    <s v="N"/>
    <n v="4"/>
    <m/>
    <m/>
  </r>
  <r>
    <n v="245"/>
    <m/>
    <s v="NTP_infl_noael_loael"/>
    <s v="L-MWNT-1020"/>
    <m/>
    <s v="NTP"/>
    <m/>
    <s v="CNT"/>
    <s v="1020 Long Multiwalled Carbon Nanotube"/>
    <s v="Nano"/>
    <s v="30 day"/>
    <x v="5"/>
    <s v="Lung"/>
    <s v="Inflammation incidence"/>
    <s v="Rat"/>
    <s v="HSD"/>
    <s v="F"/>
    <n v="0.3"/>
    <n v="1"/>
    <n v="0.27642800000000001"/>
    <n v="0.19084999999999999"/>
    <s v="mg/m3"/>
    <s v="N"/>
    <s v="Y"/>
    <m/>
    <m/>
    <m/>
    <n v="63.616666666666667"/>
    <n v="99.999999999999986"/>
    <n v="33.333333333333336"/>
    <m/>
    <m/>
    <m/>
    <s v="D"/>
    <s v=""/>
    <m/>
    <m/>
    <x v="0"/>
    <m/>
    <m/>
    <m/>
    <s v="Y"/>
    <n v="4"/>
    <s v="BMDL"/>
    <n v="63.616666666666667"/>
  </r>
  <r>
    <n v="246"/>
    <s v="Y"/>
    <s v="NTP_infl_noael_loael"/>
    <s v="10101-97-0"/>
    <m/>
    <s v="NTP"/>
    <m/>
    <s v="Nickel"/>
    <s v="Nickel sulfate hexahydrate"/>
    <s v="Micro"/>
    <s v="2 year"/>
    <x v="23"/>
    <s v="Lung"/>
    <s v="Inflammation incidence"/>
    <s v="Mouse"/>
    <s v="B6C3F1"/>
    <s v="F"/>
    <m/>
    <n v="0.25"/>
    <n v="0.30990200000000001"/>
    <n v="0.26694600000000002"/>
    <s v="mg/m3"/>
    <s v="N"/>
    <s v="N"/>
    <m/>
    <m/>
    <m/>
    <n v="266.94600000000003"/>
    <s v="NA"/>
    <n v="25"/>
    <m/>
    <m/>
    <m/>
    <s v="D"/>
    <s v=""/>
    <m/>
    <m/>
    <x v="0"/>
    <m/>
    <m/>
    <m/>
    <s v="N"/>
    <n v="4"/>
    <m/>
    <m/>
  </r>
  <r>
    <n v="247"/>
    <s v="Y"/>
    <s v="NTP_infl_noael_loael"/>
    <s v="1303-00-0"/>
    <m/>
    <s v="NTP"/>
    <m/>
    <s v="Gallium"/>
    <s v="Gallium arsenide"/>
    <s v="Micro"/>
    <s v="2 year"/>
    <x v="23"/>
    <s v="Lung"/>
    <s v="Inflammation incidence"/>
    <s v="Mouse"/>
    <s v="B6C3F1"/>
    <s v="F"/>
    <n v="0.1"/>
    <n v="0.5"/>
    <n v="0.31356099999999898"/>
    <n v="0.24712000000000001"/>
    <s v="mg/m3"/>
    <s v="N"/>
    <s v="N"/>
    <m/>
    <m/>
    <m/>
    <n v="247.12"/>
    <n v="100"/>
    <n v="50"/>
    <m/>
    <m/>
    <m/>
    <s v="D"/>
    <s v=""/>
    <m/>
    <m/>
    <x v="0"/>
    <m/>
    <m/>
    <m/>
    <s v="N"/>
    <n v="4"/>
    <m/>
    <m/>
  </r>
  <r>
    <n v="248"/>
    <s v="Y"/>
    <s v="NTP_infl_noael_loael"/>
    <s v="1313-99-1"/>
    <m/>
    <s v="NTP"/>
    <s v="Y"/>
    <s v="Nickel"/>
    <s v="Nickel (II) oxide"/>
    <s v="Micro"/>
    <s v="2 year"/>
    <x v="23"/>
    <s v="Lung"/>
    <s v="Inflammation incidence"/>
    <s v="Mouse"/>
    <s v="B6C3F1"/>
    <s v="M"/>
    <m/>
    <n v="1.25"/>
    <n v="0.345575999999999"/>
    <n v="0.29385899999999998"/>
    <s v="mg/m3"/>
    <s v="N"/>
    <s v="N"/>
    <m/>
    <m/>
    <m/>
    <n v="293.85899999999998"/>
    <s v="NA"/>
    <n v="125"/>
    <m/>
    <m/>
    <m/>
    <s v="D"/>
    <s v=""/>
    <m/>
    <m/>
    <x v="0"/>
    <m/>
    <m/>
    <m/>
    <s v="N"/>
    <n v="4"/>
    <m/>
    <m/>
  </r>
  <r>
    <n v="249"/>
    <s v="Y"/>
    <s v="NTP_infl_noael_loael"/>
    <s v="1303-00-0"/>
    <m/>
    <s v="NTP"/>
    <m/>
    <s v="Gallium"/>
    <s v="Gallium arsenide"/>
    <s v="Micro"/>
    <s v="2 year"/>
    <x v="23"/>
    <s v="Lung"/>
    <s v="Inflammation incidence"/>
    <s v="Mouse"/>
    <s v="B6C3F1"/>
    <s v="M"/>
    <n v="0.1"/>
    <n v="0.5"/>
    <n v="0.365734"/>
    <n v="0.30688700000000002"/>
    <s v="mg/m3"/>
    <s v="N"/>
    <s v="N"/>
    <m/>
    <m/>
    <m/>
    <n v="306.887"/>
    <n v="100"/>
    <n v="50"/>
    <m/>
    <m/>
    <m/>
    <s v="D"/>
    <s v=""/>
    <m/>
    <m/>
    <x v="0"/>
    <m/>
    <m/>
    <m/>
    <s v="N"/>
    <n v="4"/>
    <m/>
    <m/>
  </r>
  <r>
    <n v="250"/>
    <s v="Y"/>
    <s v="NTP_infl_noael_loael"/>
    <s v="1314-62-1"/>
    <m/>
    <s v="NTP"/>
    <m/>
    <s v="Vanadium"/>
    <s v="Vanadium pentoxide"/>
    <s v="Micro"/>
    <s v="2 year"/>
    <x v="23"/>
    <s v="Lung"/>
    <s v="Inflammation incidence"/>
    <s v="Rat"/>
    <s v="F 344/N"/>
    <s v="M"/>
    <n v="0.5"/>
    <n v="1"/>
    <n v="0.40507500000000002"/>
    <n v="0.34647699999999998"/>
    <s v="mg/m3"/>
    <s v="N"/>
    <s v="N"/>
    <m/>
    <m/>
    <m/>
    <n v="346.47699999999998"/>
    <n v="500"/>
    <n v="100"/>
    <m/>
    <m/>
    <m/>
    <s v="C"/>
    <s v=""/>
    <m/>
    <m/>
    <x v="0"/>
    <m/>
    <m/>
    <m/>
    <s v="N"/>
    <n v="3"/>
    <m/>
    <m/>
  </r>
  <r>
    <n v="251"/>
    <m/>
    <s v="NTP_infl_noael_loael"/>
    <s v="L-MWNT-1020"/>
    <m/>
    <s v="NTP"/>
    <m/>
    <s v="CNT"/>
    <s v="1020 Long Multiwalled Carbon Nanotube"/>
    <s v="Nano"/>
    <s v="30 day"/>
    <x v="5"/>
    <s v="Lung"/>
    <s v="Inflammation incidence"/>
    <s v="Rat"/>
    <s v="HSD"/>
    <s v="M"/>
    <n v="0.3"/>
    <n v="1"/>
    <n v="0.446828"/>
    <n v="0.24806300000000001"/>
    <s v="mg/m3"/>
    <s v="N"/>
    <s v="Y"/>
    <m/>
    <m/>
    <m/>
    <n v="82.687666666666672"/>
    <n v="99.999999999999986"/>
    <n v="33.333333333333336"/>
    <m/>
    <m/>
    <m/>
    <s v="D"/>
    <s v=""/>
    <m/>
    <m/>
    <x v="0"/>
    <m/>
    <m/>
    <m/>
    <s v="Y"/>
    <n v="4"/>
    <s v="BMDL"/>
    <n v="82.687666666666672"/>
  </r>
  <r>
    <n v="252"/>
    <s v="Y"/>
    <s v="NTP_infl_noael_loael"/>
    <s v="1313-99-1"/>
    <m/>
    <s v="NTP"/>
    <s v="Y"/>
    <s v="Nickel"/>
    <s v="Nickel (II) oxide"/>
    <s v="Micro"/>
    <s v="2 year"/>
    <x v="23"/>
    <s v="Lung"/>
    <s v="Inflammation incidence"/>
    <s v="Rat"/>
    <s v="F 344/N"/>
    <s v="F"/>
    <m/>
    <n v="0.62"/>
    <n v="0.464808"/>
    <n v="3.9022900000000002E-4"/>
    <s v="mg/m3"/>
    <s v="N"/>
    <s v="N"/>
    <m/>
    <m/>
    <m/>
    <n v="0.39022900000000005"/>
    <s v="NA"/>
    <n v="62"/>
    <m/>
    <m/>
    <m/>
    <s v="E"/>
    <s v=""/>
    <m/>
    <m/>
    <x v="0"/>
    <m/>
    <m/>
    <m/>
    <s v="N"/>
    <n v="5"/>
    <m/>
    <m/>
  </r>
  <r>
    <n v="253"/>
    <s v="Y"/>
    <s v="NTP_infl_noael_loael"/>
    <s v="10101-97-0"/>
    <m/>
    <s v="NTP"/>
    <m/>
    <s v="Nickel"/>
    <s v="Nickel sulfate hexahydrate"/>
    <s v="Micro"/>
    <s v="2 year"/>
    <x v="23"/>
    <s v="Lung"/>
    <s v="Inflammation incidence"/>
    <s v="Mouse"/>
    <s v="B6C3F1"/>
    <s v="M"/>
    <n v="0.5"/>
    <n v="1"/>
    <n v="0.47326699999999899"/>
    <n v="0.40687800000000002"/>
    <s v="mg/m3"/>
    <s v="N"/>
    <s v="N"/>
    <m/>
    <m/>
    <m/>
    <n v="406.87800000000004"/>
    <n v="500"/>
    <n v="100"/>
    <m/>
    <m/>
    <m/>
    <s v="C"/>
    <s v=""/>
    <m/>
    <m/>
    <x v="0"/>
    <m/>
    <m/>
    <m/>
    <s v="N"/>
    <n v="3"/>
    <m/>
    <m/>
  </r>
  <r>
    <n v="254"/>
    <s v="Y"/>
    <s v="NTP_infl_noael_loael"/>
    <s v="1309-64-4"/>
    <m/>
    <s v="NTP"/>
    <m/>
    <s v="Antimony"/>
    <s v="Antimony trioxide"/>
    <s v="Micro"/>
    <s v="2 year"/>
    <x v="23"/>
    <s v="Lung"/>
    <s v="Inflammation incidence"/>
    <s v="Mouse"/>
    <s v="B6C3F1"/>
    <s v="M"/>
    <m/>
    <n v="3"/>
    <n v="0.49371399999999899"/>
    <n v="0.31303599999999998"/>
    <s v="mg/m3"/>
    <s v="N"/>
    <s v="N"/>
    <m/>
    <m/>
    <m/>
    <n v="313.036"/>
    <s v="NA"/>
    <n v="300"/>
    <m/>
    <m/>
    <m/>
    <s v="C"/>
    <s v=""/>
    <m/>
    <m/>
    <x v="0"/>
    <m/>
    <m/>
    <m/>
    <s v="N"/>
    <n v="3"/>
    <m/>
    <m/>
  </r>
  <r>
    <n v="255"/>
    <s v="Y"/>
    <s v="NTP_infl_noael_loael"/>
    <s v="14807-96-6"/>
    <m/>
    <s v="NTP"/>
    <m/>
    <s v="Talc"/>
    <s v="Talc"/>
    <s v="Micro"/>
    <s v="2 year"/>
    <x v="23"/>
    <s v="Lung"/>
    <s v="Inflammation incidence"/>
    <s v="Mouse"/>
    <s v="B6C3F1"/>
    <s v="F"/>
    <m/>
    <n v="6"/>
    <n v="0.51558899999999896"/>
    <n v="0.348026"/>
    <s v="mg/m3"/>
    <s v="N"/>
    <s v="N"/>
    <m/>
    <m/>
    <m/>
    <n v="348.02600000000001"/>
    <s v="NA"/>
    <n v="600"/>
    <m/>
    <m/>
    <m/>
    <s v="C"/>
    <s v=""/>
    <m/>
    <m/>
    <x v="0"/>
    <m/>
    <m/>
    <m/>
    <s v="N"/>
    <n v="3"/>
    <m/>
    <m/>
  </r>
  <r>
    <n v="256"/>
    <s v="Y"/>
    <s v="NTP_infl_noael_loael"/>
    <s v="14807-96-6"/>
    <m/>
    <s v="NTP"/>
    <m/>
    <s v="Talc"/>
    <s v="Talc"/>
    <s v="Micro"/>
    <s v="2 year"/>
    <x v="23"/>
    <s v="Lung"/>
    <s v="Inflammation incidence"/>
    <s v="Rat"/>
    <s v="F 344/N"/>
    <s v="F"/>
    <m/>
    <n v="6"/>
    <n v="0.88295199999999896"/>
    <n v="0.57178099999999998"/>
    <s v="mg/m3"/>
    <s v="N"/>
    <s v="N"/>
    <m/>
    <m/>
    <m/>
    <n v="571.78099999999995"/>
    <s v="NA"/>
    <n v="600"/>
    <m/>
    <m/>
    <m/>
    <s v="C"/>
    <s v=""/>
    <m/>
    <m/>
    <x v="0"/>
    <m/>
    <m/>
    <m/>
    <s v="N"/>
    <n v="3"/>
    <m/>
    <m/>
  </r>
  <r>
    <n v="257"/>
    <m/>
    <s v="NTP_infl_noael_loael"/>
    <s v="L-MWNT-1020"/>
    <m/>
    <s v="NTP"/>
    <m/>
    <s v="CNT"/>
    <s v="1020 Long Multiwalled Carbon Nanotube"/>
    <s v="Nano"/>
    <s v="30 day"/>
    <x v="5"/>
    <s v="Lung"/>
    <s v="Inflammation incidence"/>
    <s v="Mouse"/>
    <s v="B6C3F1"/>
    <s v="M"/>
    <m/>
    <n v="0.1"/>
    <n v="0.888737"/>
    <n v="0.27964099999999997"/>
    <s v="mg/m3"/>
    <s v="N"/>
    <s v="Y"/>
    <m/>
    <m/>
    <m/>
    <n v="93.213666666666654"/>
    <s v="NA"/>
    <n v="3.3333333333333335"/>
    <m/>
    <m/>
    <m/>
    <s v="D"/>
    <s v=""/>
    <m/>
    <m/>
    <x v="0"/>
    <m/>
    <m/>
    <m/>
    <s v="Y"/>
    <n v="4"/>
    <s v="BMDL"/>
    <n v="93.213666666666654"/>
  </r>
  <r>
    <n v="258"/>
    <m/>
    <s v="NTP_infl_noael_loael"/>
    <s v="1314-62-1"/>
    <m/>
    <s v="NTP"/>
    <m/>
    <s v="Vanadium"/>
    <s v="Vanadium pentoxide"/>
    <s v="Micro"/>
    <s v="3 month"/>
    <x v="24"/>
    <s v="Lung"/>
    <s v="Inflammation incidence"/>
    <s v="Mouse"/>
    <s v="B6C3F1"/>
    <s v="F"/>
    <n v="1"/>
    <n v="2"/>
    <n v="0.89881800000000001"/>
    <n v="0.28163899999999997"/>
    <s v="mg/m3"/>
    <s v="N"/>
    <s v="N"/>
    <m/>
    <m/>
    <m/>
    <n v="281.63899999999995"/>
    <n v="1000"/>
    <n v="200"/>
    <m/>
    <m/>
    <m/>
    <s v="D"/>
    <s v=""/>
    <m/>
    <m/>
    <x v="0"/>
    <m/>
    <m/>
    <m/>
    <s v="N"/>
    <n v="4"/>
    <s v="BMDL"/>
    <n v="281.63899999999995"/>
  </r>
  <r>
    <n v="259"/>
    <m/>
    <s v="NTP_infl_noael_loael"/>
    <s v="L-MWNT-1020"/>
    <m/>
    <s v="NTP"/>
    <m/>
    <s v="CNT"/>
    <s v="1020 Long Multiwalled Carbon Nanotube"/>
    <s v="Nano"/>
    <s v="30 day"/>
    <x v="5"/>
    <s v="Lung"/>
    <s v="Inflammation incidence"/>
    <s v="Mouse"/>
    <s v="B6C3F1"/>
    <s v="F"/>
    <m/>
    <n v="0.1"/>
    <n v="0.90525199999999895"/>
    <n v="0.41188799999999998"/>
    <s v="mg/m3"/>
    <s v="N"/>
    <s v="Y"/>
    <m/>
    <m/>
    <m/>
    <n v="137.29599999999999"/>
    <s v="NA"/>
    <n v="3.3333333333333335"/>
    <m/>
    <m/>
    <m/>
    <s v="D"/>
    <s v=""/>
    <m/>
    <m/>
    <x v="0"/>
    <m/>
    <m/>
    <m/>
    <s v="Y"/>
    <n v="4"/>
    <s v="BMDL"/>
    <n v="137.29599999999999"/>
  </r>
  <r>
    <n v="260"/>
    <m/>
    <s v="NTP_infl_noael_loael"/>
    <s v="1314-62-1"/>
    <m/>
    <s v="NTP"/>
    <m/>
    <s v="Vanadium"/>
    <s v="Vanadium pentoxide"/>
    <s v="Micro"/>
    <s v="3 month"/>
    <x v="24"/>
    <s v="Lung"/>
    <s v="Inflammation incidence"/>
    <s v="Mouse"/>
    <s v="B6C3F1"/>
    <s v="M"/>
    <n v="2"/>
    <n v="4"/>
    <n v="0.90603999999999896"/>
    <n v="0.49424000000000001"/>
    <s v="mg/m3"/>
    <s v="N"/>
    <s v="N"/>
    <m/>
    <m/>
    <m/>
    <n v="494.24"/>
    <n v="2000"/>
    <n v="400"/>
    <m/>
    <m/>
    <m/>
    <s v="C"/>
    <s v=""/>
    <m/>
    <m/>
    <x v="0"/>
    <m/>
    <m/>
    <m/>
    <s v="N"/>
    <n v="3"/>
    <s v="BMDL"/>
    <n v="494.24"/>
  </r>
  <r>
    <n v="261"/>
    <s v="Y"/>
    <s v="NTP_infl_noael_loael"/>
    <s v="1314-62-1"/>
    <m/>
    <s v="NTP"/>
    <m/>
    <s v="Vanadium"/>
    <s v="Vanadium pentoxide"/>
    <s v="Micro"/>
    <s v="2 year"/>
    <x v="23"/>
    <s v="Lung"/>
    <s v="Inflammation incidence"/>
    <s v="Rat"/>
    <s v="F 344/N"/>
    <s v="F"/>
    <n v="1"/>
    <n v="2"/>
    <n v="0.93596599999999897"/>
    <n v="0.66329700000000003"/>
    <s v="mg/m3"/>
    <s v="N"/>
    <s v="N"/>
    <m/>
    <m/>
    <m/>
    <n v="663.29700000000003"/>
    <n v="1000"/>
    <n v="200"/>
    <m/>
    <m/>
    <m/>
    <s v="C"/>
    <s v=""/>
    <m/>
    <m/>
    <x v="0"/>
    <m/>
    <m/>
    <m/>
    <s v="N"/>
    <n v="3"/>
    <m/>
    <m/>
  </r>
  <r>
    <n v="262"/>
    <s v="Y"/>
    <s v="NTP_infl_noael_loael"/>
    <s v="643-79-8"/>
    <m/>
    <s v="NTP"/>
    <m/>
    <s v="ortho-Phthalaldehyde"/>
    <s v="ortho-Phthalaldehyde"/>
    <s v="Micro"/>
    <s v="3 month"/>
    <x v="24"/>
    <s v="Lung"/>
    <s v="Inflammation incidence"/>
    <s v="Rat"/>
    <s v="HSD"/>
    <s v="M"/>
    <m/>
    <n v="0.44"/>
    <n v="1.0777000000000001"/>
    <n v="0.61373800000000001"/>
    <s v="ppm"/>
    <s v="N"/>
    <s v="N"/>
    <m/>
    <m/>
    <m/>
    <n v="0.61373800000000001"/>
    <s v="NA"/>
    <n v="4.3999999999999997E-2"/>
    <m/>
    <m/>
    <m/>
    <s v="E"/>
    <s v=""/>
    <m/>
    <m/>
    <x v="0"/>
    <m/>
    <m/>
    <m/>
    <s v="N"/>
    <n v="5"/>
    <m/>
    <m/>
  </r>
  <r>
    <n v="263"/>
    <s v="Y"/>
    <s v="NTP_infl_noael_loael"/>
    <s v="643-79-8"/>
    <m/>
    <s v="NTP"/>
    <m/>
    <s v="ortho-Phthalaldehyde"/>
    <s v="ortho-Phthalaldehyde"/>
    <s v="Micro"/>
    <s v="3 month"/>
    <x v="24"/>
    <s v="Lung"/>
    <s v="Inflammation incidence"/>
    <s v="Rat"/>
    <s v="HSD"/>
    <s v="F"/>
    <m/>
    <n v="0.44"/>
    <n v="1.1095299999999899"/>
    <n v="0.64012599999999997"/>
    <s v="ppm"/>
    <s v="N"/>
    <s v="N"/>
    <m/>
    <m/>
    <m/>
    <n v="0.64012599999999997"/>
    <s v="NA"/>
    <n v="4.3999999999999997E-2"/>
    <m/>
    <m/>
    <m/>
    <s v="E"/>
    <s v=""/>
    <m/>
    <m/>
    <x v="0"/>
    <m/>
    <m/>
    <m/>
    <s v="N"/>
    <n v="5"/>
    <m/>
    <m/>
  </r>
  <r>
    <n v="264"/>
    <s v="Y"/>
    <s v="NTP_infl_noael_loael"/>
    <s v="14807-96-6"/>
    <m/>
    <s v="NTP"/>
    <m/>
    <s v="Talc"/>
    <s v="Talc"/>
    <s v="Micro"/>
    <s v="2 year"/>
    <x v="23"/>
    <s v="Lung"/>
    <s v="Inflammation incidence"/>
    <s v="Mouse"/>
    <s v="B6C3F1"/>
    <s v="M"/>
    <m/>
    <n v="6"/>
    <n v="1.23089"/>
    <n v="0.96841200000000005"/>
    <s v="mg/m3"/>
    <s v="N"/>
    <s v="N"/>
    <m/>
    <m/>
    <m/>
    <n v="0.96841200000000005"/>
    <s v="NA"/>
    <n v="600"/>
    <m/>
    <m/>
    <m/>
    <s v="E"/>
    <s v=""/>
    <m/>
    <m/>
    <x v="0"/>
    <m/>
    <m/>
    <m/>
    <s v="N"/>
    <n v="5"/>
    <m/>
    <m/>
  </r>
  <r>
    <n v="265"/>
    <s v="Y"/>
    <s v="NTP_infl_noael_loael"/>
    <s v="GARNET"/>
    <m/>
    <s v="NTP"/>
    <m/>
    <s v="ABA:G"/>
    <s v="Abrasive blasting agents (garnet)"/>
    <s v="Micro"/>
    <s v="2 week"/>
    <x v="25"/>
    <s v="Lung"/>
    <s v="Inflammation incidence"/>
    <s v="Rat"/>
    <s v="F 344/N"/>
    <s v="M"/>
    <n v="3"/>
    <n v="15"/>
    <n v="1.36239"/>
    <n v="0.22953499999999999"/>
    <s v="mg/m3"/>
    <s v="Y"/>
    <s v="Y"/>
    <m/>
    <m/>
    <m/>
    <n v="76.511666666666656"/>
    <n v="1000"/>
    <n v="500"/>
    <m/>
    <m/>
    <m/>
    <m/>
    <s v="Y"/>
    <m/>
    <m/>
    <x v="0"/>
    <m/>
    <m/>
    <m/>
    <s v="N"/>
    <n v="0"/>
    <m/>
    <m/>
  </r>
  <r>
    <n v="266"/>
    <m/>
    <s v="NTP_infl_noael_loael"/>
    <s v="1314-62-1"/>
    <m/>
    <s v="NTP"/>
    <m/>
    <s v="Vanadium"/>
    <s v="Vanadium pentoxide"/>
    <s v="Micro"/>
    <s v="3 month"/>
    <x v="24"/>
    <s v="Lung"/>
    <s v="Inflammation incidence"/>
    <s v="Rat"/>
    <s v="F 344/N"/>
    <s v="M"/>
    <n v="16"/>
    <m/>
    <n v="1.5667899999999899"/>
    <n v="0.95874899999999996"/>
    <s v="mg/m3"/>
    <s v="N"/>
    <s v="N"/>
    <m/>
    <m/>
    <m/>
    <n v="958.74899999999991"/>
    <n v="16000"/>
    <s v="NA"/>
    <m/>
    <m/>
    <m/>
    <s v="C"/>
    <s v=""/>
    <m/>
    <m/>
    <x v="0"/>
    <m/>
    <m/>
    <m/>
    <s v="N"/>
    <n v="3"/>
    <s v="BMDL"/>
    <n v="958.74899999999991"/>
  </r>
  <r>
    <n v="267"/>
    <s v="Y"/>
    <s v="NTP_infl_noael_loael"/>
    <s v="643-79-8"/>
    <m/>
    <s v="NTP"/>
    <m/>
    <s v="ortho-Phthalaldehyde"/>
    <s v="ortho-Phthalaldehyde"/>
    <s v="Micro"/>
    <s v="3 month"/>
    <x v="24"/>
    <s v="Lung"/>
    <s v="Inflammation incidence"/>
    <s v="Mouse"/>
    <s v="B6C3F1"/>
    <s v="F"/>
    <n v="1.75"/>
    <n v="3.5"/>
    <n v="1.99512"/>
    <n v="1.24088"/>
    <s v="ppm"/>
    <s v="N"/>
    <s v="N"/>
    <m/>
    <m/>
    <m/>
    <n v="1.24088"/>
    <n v="1.75"/>
    <n v="0.35"/>
    <m/>
    <m/>
    <m/>
    <s v="E"/>
    <s v=""/>
    <m/>
    <m/>
    <x v="0"/>
    <m/>
    <m/>
    <m/>
    <s v="N"/>
    <n v="5"/>
    <m/>
    <m/>
  </r>
  <r>
    <n v="268"/>
    <s v="Y"/>
    <s v="NTP_infl_noael_loael"/>
    <s v="643-79-8"/>
    <m/>
    <s v="NTP"/>
    <m/>
    <s v="ortho-Phthalaldehyde"/>
    <s v="ortho-Phthalaldehyde"/>
    <s v="Micro"/>
    <s v="3 month"/>
    <x v="24"/>
    <s v="Lung"/>
    <s v="Inflammation incidence"/>
    <s v="Mouse"/>
    <s v="B6C3F1"/>
    <s v="M"/>
    <m/>
    <n v="0.44"/>
    <n v="2.49603999999999"/>
    <n v="1.5834900000000001"/>
    <s v="ppm"/>
    <s v="N"/>
    <s v="N"/>
    <m/>
    <m/>
    <m/>
    <n v="1.5834900000000001"/>
    <s v="NA"/>
    <n v="4.3999999999999997E-2"/>
    <m/>
    <m/>
    <m/>
    <s v="E"/>
    <s v=""/>
    <m/>
    <m/>
    <x v="0"/>
    <m/>
    <m/>
    <m/>
    <s v="N"/>
    <n v="5"/>
    <m/>
    <m/>
  </r>
  <r>
    <n v="269"/>
    <m/>
    <s v="NTP_infl_noael_loael"/>
    <s v="1314-62-1"/>
    <m/>
    <s v="NTP"/>
    <m/>
    <s v="Vanadium"/>
    <s v="Vanadium pentoxide"/>
    <s v="Micro"/>
    <s v="3 month"/>
    <x v="24"/>
    <s v="Lung"/>
    <s v="Inflammation incidence"/>
    <s v="Rat"/>
    <s v="F 344/N"/>
    <s v="F"/>
    <n v="16"/>
    <m/>
    <n v="2.6505999999999901"/>
    <n v="1.9557"/>
    <s v="mg/m3"/>
    <s v="N"/>
    <s v="N"/>
    <m/>
    <m/>
    <m/>
    <n v="1955.7"/>
    <n v="16000"/>
    <s v="NA"/>
    <m/>
    <m/>
    <m/>
    <s v="C"/>
    <s v=""/>
    <m/>
    <m/>
    <x v="0"/>
    <m/>
    <m/>
    <m/>
    <s v="N"/>
    <n v="3"/>
    <s v="BMDL"/>
    <n v="1955.7"/>
  </r>
  <r>
    <n v="270"/>
    <s v="Y"/>
    <s v="NTP_infl_noael_loael"/>
    <s v="7440-48-4"/>
    <m/>
    <s v="NTP"/>
    <m/>
    <s v="Cobalt"/>
    <s v="Cobalt"/>
    <s v="Micro"/>
    <s v="2 year"/>
    <x v="23"/>
    <s v="Lung"/>
    <s v="Inflammation incidence"/>
    <s v="Mouse"/>
    <s v="B6C3F1"/>
    <s v="M"/>
    <n v="2.5"/>
    <n v="5"/>
    <n v="2.7403400000000002"/>
    <n v="2.2886500000000001"/>
    <s v="mg/m3"/>
    <s v="N"/>
    <s v="N"/>
    <m/>
    <m/>
    <m/>
    <n v="2288.65"/>
    <n v="2500"/>
    <n v="500"/>
    <m/>
    <m/>
    <m/>
    <s v="C"/>
    <s v=""/>
    <m/>
    <m/>
    <x v="0"/>
    <m/>
    <m/>
    <m/>
    <s v="N"/>
    <n v="3"/>
    <m/>
    <m/>
  </r>
  <r>
    <n v="271"/>
    <s v="Y"/>
    <s v="NTP_infl_noael_loael"/>
    <s v="7440-48-4"/>
    <m/>
    <s v="NTP"/>
    <m/>
    <s v="Cobalt"/>
    <s v="Cobalt"/>
    <s v="Micro"/>
    <s v="2 week"/>
    <x v="25"/>
    <s v="Lung"/>
    <s v="Inflammation incidence"/>
    <s v="Mouse"/>
    <s v="B6C3F1"/>
    <s v="F"/>
    <m/>
    <n v="2.5"/>
    <n v="2.7873299999999901"/>
    <n v="1.3123899999999999"/>
    <s v="mg/m3"/>
    <s v="Y"/>
    <s v="Y"/>
    <m/>
    <m/>
    <m/>
    <n v="437.46333333333331"/>
    <s v="NA"/>
    <n v="83.333333333333329"/>
    <m/>
    <m/>
    <m/>
    <m/>
    <s v="Y"/>
    <m/>
    <m/>
    <x v="0"/>
    <m/>
    <m/>
    <m/>
    <s v="N"/>
    <n v="0"/>
    <m/>
    <m/>
  </r>
  <r>
    <n v="272"/>
    <s v="Y"/>
    <s v="NTP_infl_noael_loael"/>
    <s v="7440-48-4"/>
    <m/>
    <s v="NTP"/>
    <m/>
    <s v="Cobalt"/>
    <s v="Cobalt"/>
    <s v="Micro"/>
    <s v="2 year"/>
    <x v="23"/>
    <s v="Lung"/>
    <s v="Inflammation incidence"/>
    <s v="Mouse"/>
    <s v="B6C3F1"/>
    <s v="F"/>
    <n v="2.5"/>
    <n v="5"/>
    <n v="2.8055400000000001"/>
    <n v="1.86694"/>
    <s v="mg/m3"/>
    <s v="N"/>
    <s v="N"/>
    <m/>
    <m/>
    <m/>
    <n v="1866.94"/>
    <n v="2500"/>
    <n v="500"/>
    <m/>
    <m/>
    <m/>
    <s v="C"/>
    <s v=""/>
    <m/>
    <m/>
    <x v="0"/>
    <m/>
    <m/>
    <m/>
    <s v="N"/>
    <n v="3"/>
    <m/>
    <m/>
  </r>
  <r>
    <n v="273"/>
    <s v="Y"/>
    <s v="NTP_infl_noael_loael"/>
    <s v="10026-24-1"/>
    <m/>
    <s v="NTP"/>
    <m/>
    <s v="Cobalt"/>
    <s v="Cobalt sulfate heptahydrate"/>
    <s v="Micro"/>
    <s v="2 year"/>
    <x v="23"/>
    <s v="Lung"/>
    <s v="Inflammation incidence"/>
    <s v="Mouse"/>
    <s v="B6C3F1"/>
    <s v="M"/>
    <n v="3"/>
    <m/>
    <n v="5.0066199999999901"/>
    <n v="2.29976"/>
    <s v="mg/m3"/>
    <s v="N"/>
    <s v="N"/>
    <m/>
    <m/>
    <m/>
    <n v="2299.7600000000002"/>
    <n v="3000"/>
    <s v="NA"/>
    <m/>
    <m/>
    <m/>
    <s v="C"/>
    <s v=""/>
    <m/>
    <m/>
    <x v="0"/>
    <m/>
    <m/>
    <m/>
    <s v="N"/>
    <n v="3"/>
    <m/>
    <m/>
  </r>
  <r>
    <n v="274"/>
    <s v="Y"/>
    <s v="NTP_infl_noael_loael"/>
    <s v="HEMATITESPEC"/>
    <m/>
    <s v="NTP"/>
    <m/>
    <s v="ABA:SH"/>
    <s v="Abrasive Blasting Agents: Specular Hematite"/>
    <s v="Micro"/>
    <s v="39 week"/>
    <x v="19"/>
    <s v="Lung"/>
    <s v="Inflammation incidence"/>
    <s v="Rat"/>
    <s v="Harlan Sprague Dawley"/>
    <s v="M"/>
    <m/>
    <n v="15"/>
    <n v="5.1957500000000003"/>
    <n v="3.2742800000000001"/>
    <s v="mg/m3"/>
    <s v="N"/>
    <s v="N"/>
    <m/>
    <m/>
    <m/>
    <n v="3274.28"/>
    <s v="NA"/>
    <n v="1500"/>
    <m/>
    <m/>
    <m/>
    <s v="B"/>
    <s v=""/>
    <m/>
    <m/>
    <x v="0"/>
    <m/>
    <m/>
    <m/>
    <s v="N"/>
    <n v="2"/>
    <m/>
    <m/>
  </r>
  <r>
    <n v="275"/>
    <s v="Y"/>
    <s v="NTP_infl_noael_loael"/>
    <s v="COALSLAG"/>
    <m/>
    <s v="NTP"/>
    <m/>
    <s v="ABA:CS"/>
    <s v="Abrasive blasting agents (coal slag)"/>
    <s v="Micro"/>
    <s v="2 week"/>
    <x v="25"/>
    <s v="Lung"/>
    <s v="Inflammation incidence"/>
    <s v="Rat"/>
    <s v="F 344/N"/>
    <s v="M"/>
    <m/>
    <n v="3"/>
    <n v="7.0232000000000001"/>
    <n v="3.06738"/>
    <s v="mg/m3"/>
    <s v="Y"/>
    <s v="Y"/>
    <m/>
    <m/>
    <m/>
    <n v="1022.4599999999999"/>
    <s v="NA"/>
    <n v="99.999999999999986"/>
    <m/>
    <m/>
    <m/>
    <m/>
    <s v="Y"/>
    <m/>
    <m/>
    <x v="0"/>
    <m/>
    <m/>
    <m/>
    <s v="N"/>
    <n v="0"/>
    <m/>
    <m/>
  </r>
  <r>
    <n v="276"/>
    <s v="Y"/>
    <s v="NTP_infl_noael_loael"/>
    <s v="1313-27-5"/>
    <m/>
    <s v="NTP"/>
    <m/>
    <s v="Molybdenum"/>
    <s v="Molybdenum trioxide"/>
    <s v="Micro"/>
    <s v="2 year"/>
    <x v="23"/>
    <s v="Lung"/>
    <s v="Inflammation incidence"/>
    <s v="Rat"/>
    <s v="F 344/N"/>
    <s v="M"/>
    <n v="10"/>
    <n v="30"/>
    <n v="13.6419999999999"/>
    <n v="9.6016700000000004"/>
    <s v="mg/m3"/>
    <s v="N"/>
    <s v="N"/>
    <m/>
    <m/>
    <m/>
    <n v="9601.67"/>
    <n v="10000"/>
    <n v="3000"/>
    <m/>
    <m/>
    <m/>
    <s v="B"/>
    <s v=""/>
    <m/>
    <m/>
    <x v="0"/>
    <m/>
    <m/>
    <m/>
    <s v="N"/>
    <n v="2"/>
    <m/>
    <m/>
  </r>
  <r>
    <n v="277"/>
    <s v="Y"/>
    <s v="NTP_infl_noael_loael"/>
    <s v="7440-48-4"/>
    <m/>
    <s v="NTP"/>
    <m/>
    <s v="Cobalt"/>
    <s v="Cobalt"/>
    <s v="Micro"/>
    <s v="2 week"/>
    <x v="25"/>
    <s v="Lung"/>
    <s v="Inflammation incidence"/>
    <s v="Rat"/>
    <s v="F 344/N"/>
    <s v="M"/>
    <m/>
    <n v="2.5"/>
    <n v="16.389700000000001"/>
    <n v="8.0010499999999993"/>
    <s v="mg/m3"/>
    <s v="Y"/>
    <s v="Y"/>
    <m/>
    <m/>
    <m/>
    <n v="8001.0499999999993"/>
    <s v="NA"/>
    <n v="83.333333333333329"/>
    <m/>
    <m/>
    <m/>
    <m/>
    <s v="Y"/>
    <m/>
    <m/>
    <x v="0"/>
    <m/>
    <m/>
    <m/>
    <s v="N"/>
    <n v="0"/>
    <m/>
    <m/>
  </r>
  <r>
    <n v="278"/>
    <s v="Y"/>
    <s v="NTP_infl_noael_loael"/>
    <s v="7440-48-4"/>
    <m/>
    <s v="NTP"/>
    <m/>
    <s v="Cobalt"/>
    <s v="Cobalt"/>
    <s v="Micro"/>
    <s v="2 week"/>
    <x v="25"/>
    <s v="Lung"/>
    <s v="Inflammation incidence"/>
    <s v="Rat"/>
    <s v="F 344/N"/>
    <s v="F"/>
    <n v="20"/>
    <n v="40"/>
    <n v="18.105"/>
    <n v="9.4618500000000001"/>
    <s v="mg/m3"/>
    <s v="Y"/>
    <s v="Y"/>
    <m/>
    <m/>
    <m/>
    <n v="9461.85"/>
    <n v="6666.666666666667"/>
    <n v="1333.3333333333333"/>
    <m/>
    <m/>
    <m/>
    <m/>
    <s v="Y"/>
    <m/>
    <m/>
    <x v="0"/>
    <m/>
    <m/>
    <m/>
    <s v="N"/>
    <n v="0"/>
    <m/>
    <m/>
  </r>
  <r>
    <n v="279"/>
    <s v="Y"/>
    <s v="NTP_infl_noael_loael"/>
    <s v="1309-64-4"/>
    <m/>
    <s v="NTP"/>
    <m/>
    <s v="Antimony"/>
    <s v="Antimony trioxide"/>
    <s v="Micro"/>
    <s v="2 week"/>
    <x v="25"/>
    <s v="Lung"/>
    <s v="Inflammation incidence"/>
    <s v="Rat"/>
    <s v="Wistar Han"/>
    <s v="F"/>
    <m/>
    <n v="3.75"/>
    <n v="19.9542"/>
    <n v="13.217499999999999"/>
    <s v="mg/m3"/>
    <s v="Y"/>
    <s v="Y"/>
    <m/>
    <m/>
    <m/>
    <n v="13217.5"/>
    <s v="NA"/>
    <n v="125"/>
    <m/>
    <m/>
    <m/>
    <m/>
    <s v="Y"/>
    <m/>
    <m/>
    <x v="0"/>
    <m/>
    <m/>
    <m/>
    <s v="N"/>
    <n v="0"/>
    <m/>
    <m/>
  </r>
  <r>
    <n v="280"/>
    <s v="Y"/>
    <s v="NTP_infl_noael_loael"/>
    <s v="1309-64-4"/>
    <m/>
    <s v="NTP"/>
    <m/>
    <s v="Antimony"/>
    <s v="Antimony trioxide"/>
    <s v="Micro"/>
    <s v="2 week"/>
    <x v="25"/>
    <s v="Lung"/>
    <s v="Inflammation incidence"/>
    <s v="Rat"/>
    <s v="Wistar Han"/>
    <s v="M"/>
    <m/>
    <n v="3.75"/>
    <n v="19.9542"/>
    <n v="13.217499999999999"/>
    <s v="mg/m3"/>
    <s v="Y"/>
    <s v="Y"/>
    <m/>
    <m/>
    <m/>
    <n v="13217.5"/>
    <s v="NA"/>
    <n v="125"/>
    <m/>
    <m/>
    <m/>
    <m/>
    <s v="Y"/>
    <m/>
    <m/>
    <x v="0"/>
    <m/>
    <m/>
    <m/>
    <s v="N"/>
    <n v="0"/>
    <m/>
    <m/>
  </r>
  <r>
    <n v="281"/>
    <m/>
    <s v="NTP_infl_noael_loael"/>
    <s v="102-54-5"/>
    <m/>
    <s v="NTP"/>
    <m/>
    <s v="Iron"/>
    <s v="Ferrocene (C10H10Fe)"/>
    <s v="Micro"/>
    <s v="3 month"/>
    <x v="24"/>
    <s v="Lung"/>
    <s v="Inflammation incidence"/>
    <s v="Rat"/>
    <s v="F 344/N"/>
    <s v="F"/>
    <n v="30"/>
    <m/>
    <n v="30.0001"/>
    <n v="14.037699999999999"/>
    <s v="mg/m3"/>
    <s v="N"/>
    <s v="N"/>
    <m/>
    <m/>
    <m/>
    <n v="14037.699999999999"/>
    <n v="30000"/>
    <s v="NA"/>
    <m/>
    <m/>
    <m/>
    <s v="B"/>
    <s v=""/>
    <m/>
    <m/>
    <x v="0"/>
    <m/>
    <m/>
    <m/>
    <s v="N"/>
    <n v="2"/>
    <s v="BMDL"/>
    <n v="14037.699999999999"/>
  </r>
  <r>
    <n v="282"/>
    <s v="Y"/>
    <s v="NTP_infl_noael_loael"/>
    <s v="7440-48-4"/>
    <m/>
    <s v="NTP"/>
    <m/>
    <s v="Cobalt"/>
    <s v="Cobalt"/>
    <s v="Micro"/>
    <s v="2 week"/>
    <x v="25"/>
    <s v="Lung"/>
    <s v="Inflammation incidence"/>
    <s v="Mouse"/>
    <s v="B6C3F1"/>
    <s v="M"/>
    <n v="40"/>
    <m/>
    <n v="35.4711"/>
    <n v="14.462999999999999"/>
    <s v="mg/m3"/>
    <s v="Y"/>
    <s v="Y"/>
    <m/>
    <m/>
    <m/>
    <n v="4821"/>
    <n v="13333.333333333334"/>
    <s v="NA"/>
    <m/>
    <m/>
    <m/>
    <m/>
    <s v="Y"/>
    <m/>
    <m/>
    <x v="0"/>
    <m/>
    <m/>
    <m/>
    <s v="N"/>
    <n v="0"/>
    <m/>
    <m/>
  </r>
  <r>
    <n v="283"/>
    <s v="Y"/>
    <s v="NTP_infl_noael_loael"/>
    <s v="1309-64-4"/>
    <m/>
    <s v="NTP"/>
    <m/>
    <s v="Antimony"/>
    <s v="Antimony trioxide"/>
    <s v="Micro"/>
    <s v="2 week"/>
    <x v="25"/>
    <s v="Lung"/>
    <s v="Inflammation incidence"/>
    <s v="Mouse"/>
    <s v="B6C3F1"/>
    <s v="F"/>
    <m/>
    <n v="3.75"/>
    <s v="NA"/>
    <m/>
    <s v="mg/m3"/>
    <s v="Y"/>
    <s v="Y"/>
    <m/>
    <m/>
    <m/>
    <s v="NA"/>
    <s v="NA"/>
    <n v="125"/>
    <m/>
    <m/>
    <m/>
    <m/>
    <s v="Y"/>
    <m/>
    <m/>
    <x v="0"/>
    <m/>
    <m/>
    <m/>
    <s v="N"/>
    <n v="0"/>
    <m/>
    <m/>
  </r>
  <r>
    <n v="284"/>
    <s v="Y"/>
    <s v="NTP_infl_noael_loael"/>
    <s v="1309-64-4"/>
    <m/>
    <s v="NTP"/>
    <m/>
    <s v="Antimony"/>
    <s v="Antimony trioxide"/>
    <s v="Micro"/>
    <s v="2 week"/>
    <x v="25"/>
    <s v="Lung"/>
    <s v="Inflammation incidence"/>
    <s v="Mouse"/>
    <s v="B6C3F1"/>
    <s v="M"/>
    <m/>
    <n v="3.75"/>
    <s v="NA"/>
    <m/>
    <s v="mg/m3"/>
    <s v="Y"/>
    <s v="Y"/>
    <m/>
    <m/>
    <m/>
    <s v="NA"/>
    <s v="NA"/>
    <n v="125"/>
    <m/>
    <m/>
    <m/>
    <m/>
    <s v="Y"/>
    <m/>
    <m/>
    <x v="0"/>
    <m/>
    <m/>
    <m/>
    <s v="N"/>
    <n v="0"/>
    <m/>
    <m/>
  </r>
  <r>
    <n v="285"/>
    <s v="Y"/>
    <s v="NTP_infl_noael_loael"/>
    <s v="BLASTINGSAND"/>
    <m/>
    <s v="NTP"/>
    <m/>
    <s v="ABA:BS"/>
    <s v="Abrasive Blasting Agents: Blasting Sand"/>
    <s v="Micro"/>
    <s v="2 week"/>
    <x v="25"/>
    <s v="Lung"/>
    <s v="Inflammation incidence"/>
    <s v="Rat"/>
    <s v="F344/N Tac"/>
    <s v="M"/>
    <m/>
    <n v="3"/>
    <s v="NA"/>
    <m/>
    <s v="mg/m3"/>
    <s v="Y"/>
    <s v="Y"/>
    <m/>
    <m/>
    <m/>
    <s v="NA"/>
    <s v="NA"/>
    <n v="99.999999999999986"/>
    <m/>
    <m/>
    <m/>
    <m/>
    <s v="Y"/>
    <m/>
    <m/>
    <x v="0"/>
    <m/>
    <m/>
    <m/>
    <s v="N"/>
    <n v="0"/>
    <m/>
    <m/>
  </r>
  <r>
    <n v="286"/>
    <s v="Y"/>
    <s v="NTP_infl_noael_loael"/>
    <s v="CRUSHEDGLASS"/>
    <m/>
    <s v="NTP"/>
    <m/>
    <s v="NA"/>
    <s v="NA"/>
    <s v="Micro"/>
    <s v="2 week"/>
    <x v="25"/>
    <s v="Lung"/>
    <s v="Inflammation incidence"/>
    <s v="Rat"/>
    <s v="F344/N Tac"/>
    <s v="M"/>
    <n v="30"/>
    <m/>
    <s v="NA"/>
    <m/>
    <s v="mg/m3"/>
    <s v="Y"/>
    <s v="Y"/>
    <m/>
    <m/>
    <m/>
    <s v="NA"/>
    <n v="10000"/>
    <s v="NA"/>
    <m/>
    <m/>
    <m/>
    <m/>
    <s v="Y"/>
    <m/>
    <m/>
    <x v="0"/>
    <m/>
    <m/>
    <m/>
    <s v="N"/>
    <n v="0"/>
    <m/>
    <m/>
  </r>
  <r>
    <n v="287"/>
    <s v="Y"/>
    <s v="NTP_infl_noael_loael"/>
    <s v="10026-24-1"/>
    <m/>
    <s v="NTP"/>
    <m/>
    <s v="Cobalt"/>
    <s v="Cobalt sulfate heptahydrate"/>
    <s v="Micro"/>
    <s v="2 year"/>
    <x v="23"/>
    <s v="Lung"/>
    <s v="Inflammation incidence"/>
    <s v="Mouse"/>
    <s v="B6C3F1"/>
    <s v="F"/>
    <n v="3"/>
    <m/>
    <s v="NA"/>
    <m/>
    <s v="mg/m3"/>
    <s v="N"/>
    <s v="N"/>
    <m/>
    <m/>
    <m/>
    <s v="NA"/>
    <n v="3000"/>
    <s v="NA"/>
    <m/>
    <m/>
    <m/>
    <s v="C"/>
    <s v=""/>
    <m/>
    <m/>
    <x v="0"/>
    <m/>
    <m/>
    <m/>
    <s v="N"/>
    <n v="3"/>
    <m/>
    <m/>
  </r>
  <r>
    <n v="288"/>
    <s v="Y"/>
    <s v="NTP_infl_noael_loael"/>
    <s v="1313-27-5"/>
    <m/>
    <s v="NTP"/>
    <m/>
    <s v="Molybdenum"/>
    <s v="Molybdenum trioxide"/>
    <s v="Micro"/>
    <s v="2 year"/>
    <x v="23"/>
    <s v="Lung"/>
    <s v="Inflammation incidence"/>
    <s v="Mouse"/>
    <s v="B6C3F1"/>
    <s v="F"/>
    <m/>
    <n v="10"/>
    <s v="NA"/>
    <m/>
    <s v="mg/m3"/>
    <s v="N"/>
    <s v="N"/>
    <m/>
    <m/>
    <m/>
    <s v="NA"/>
    <s v="NA"/>
    <n v="1000"/>
    <m/>
    <m/>
    <m/>
    <s v="C"/>
    <s v=""/>
    <m/>
    <m/>
    <x v="0"/>
    <m/>
    <m/>
    <m/>
    <s v="N"/>
    <n v="3"/>
    <m/>
    <m/>
  </r>
  <r>
    <n v="289"/>
    <s v="Y"/>
    <s v="NTP_infl_noael_loael"/>
    <s v="1313-27-5"/>
    <m/>
    <s v="NTP"/>
    <m/>
    <s v="Molybdenum"/>
    <s v="Molybdenum trioxide"/>
    <s v="Micro"/>
    <s v="2 year"/>
    <x v="23"/>
    <s v="Lung"/>
    <s v="Inflammation incidence"/>
    <s v="Mouse"/>
    <s v="B6C3F1"/>
    <s v="M"/>
    <n v="100"/>
    <m/>
    <s v="NA"/>
    <m/>
    <s v="mg/m3"/>
    <s v="N"/>
    <s v="N"/>
    <m/>
    <m/>
    <m/>
    <s v="NA"/>
    <n v="100000"/>
    <s v="NA"/>
    <m/>
    <m/>
    <m/>
    <s v="A"/>
    <s v=""/>
    <m/>
    <m/>
    <x v="0"/>
    <m/>
    <m/>
    <m/>
    <s v="N"/>
    <n v="1"/>
    <m/>
    <m/>
  </r>
  <r>
    <n v="290"/>
    <s v="Y"/>
    <s v="NTP_infl_noael_loael"/>
    <s v="13765-19-0"/>
    <m/>
    <s v="NTP"/>
    <m/>
    <s v="Calcium chromate"/>
    <s v="Calcium chromate"/>
    <s v="Micro"/>
    <s v="2 year"/>
    <x v="23"/>
    <s v="Lung"/>
    <s v="Inflammation incidence"/>
    <s v="Rat"/>
    <s v="Sprague Dawley"/>
    <s v="M"/>
    <n v="20"/>
    <m/>
    <s v="NA"/>
    <m/>
    <s v="mg/m3"/>
    <s v="N"/>
    <s v="N"/>
    <m/>
    <m/>
    <m/>
    <s v="NA"/>
    <n v="20000"/>
    <s v="NA"/>
    <m/>
    <m/>
    <m/>
    <s v="B"/>
    <s v=""/>
    <m/>
    <m/>
    <x v="0"/>
    <m/>
    <m/>
    <m/>
    <s v="N"/>
    <n v="2"/>
    <m/>
    <m/>
  </r>
  <r>
    <n v="291"/>
    <s v="Y"/>
    <s v="NTP_infl_noael_loael"/>
    <s v="13765-19-0"/>
    <m/>
    <s v="NTP"/>
    <m/>
    <s v="Calcium chromate"/>
    <s v="Calcium chromate"/>
    <s v="Micro"/>
    <s v="2 year"/>
    <x v="23"/>
    <s v="Lung"/>
    <s v="Inflammation incidence"/>
    <s v="Hamster"/>
    <s v="Syrian Golden"/>
    <s v="M"/>
    <n v="20"/>
    <m/>
    <s v="NA"/>
    <m/>
    <s v="mg/m3"/>
    <s v="N"/>
    <s v="N"/>
    <m/>
    <m/>
    <m/>
    <s v="NA"/>
    <n v="20000"/>
    <s v="NA"/>
    <m/>
    <m/>
    <m/>
    <s v="B"/>
    <s v=""/>
    <m/>
    <m/>
    <x v="0"/>
    <m/>
    <m/>
    <m/>
    <s v="N"/>
    <n v="2"/>
    <m/>
    <m/>
  </r>
  <r>
    <n v="292"/>
    <s v="Y"/>
    <s v="NTP_infl_noael_loael"/>
    <s v="13983-17-0"/>
    <m/>
    <s v="NTP"/>
    <m/>
    <s v="WCS"/>
    <s v="Wollastonite calcium silicates"/>
    <s v="Micro"/>
    <s v="2 year"/>
    <x v="23"/>
    <s v="Lung"/>
    <s v="Inflammation incidence"/>
    <s v="Rat"/>
    <s v="F 344/N"/>
    <s v="M"/>
    <n v="10"/>
    <m/>
    <s v="NA"/>
    <m/>
    <s v="mg/m3"/>
    <s v="N"/>
    <s v="N"/>
    <m/>
    <m/>
    <m/>
    <s v="NA"/>
    <n v="10000"/>
    <s v="NA"/>
    <m/>
    <m/>
    <m/>
    <s v="B"/>
    <s v=""/>
    <m/>
    <m/>
    <x v="0"/>
    <m/>
    <m/>
    <m/>
    <s v="N"/>
    <n v="2"/>
    <m/>
    <m/>
  </r>
  <r>
    <n v="293"/>
    <s v="Y"/>
    <s v="NTP_infl_noael_loael"/>
    <s v="2698-41-1"/>
    <m/>
    <s v="NTP"/>
    <m/>
    <s v="CS"/>
    <s v="o-Chlorobenzalmalononitrile (CS)"/>
    <s v="Micro"/>
    <s v="2 year"/>
    <x v="23"/>
    <s v="Lung"/>
    <s v="Inflammation incidence"/>
    <s v="Mouse"/>
    <s v="B6C3F1"/>
    <s v="F"/>
    <n v="1.5"/>
    <m/>
    <s v="NA"/>
    <m/>
    <s v="mg/m3"/>
    <s v="N"/>
    <s v="N"/>
    <m/>
    <m/>
    <m/>
    <s v="NA"/>
    <n v="1500"/>
    <s v="NA"/>
    <m/>
    <m/>
    <m/>
    <s v="C"/>
    <s v=""/>
    <m/>
    <m/>
    <x v="0"/>
    <m/>
    <m/>
    <m/>
    <s v="N"/>
    <n v="3"/>
    <m/>
    <m/>
  </r>
  <r>
    <n v="294"/>
    <s v="Y"/>
    <s v="NTP_infl_noael_loael"/>
    <s v="2698-41-1"/>
    <m/>
    <s v="NTP"/>
    <m/>
    <s v="CS"/>
    <s v="o-Chlorobenzalmalononitrile (CS)"/>
    <s v="Micro"/>
    <s v="2 year"/>
    <x v="23"/>
    <s v="Lung"/>
    <s v="Inflammation incidence"/>
    <s v="Mouse"/>
    <s v="B6C3F1"/>
    <s v="M"/>
    <n v="1.5"/>
    <m/>
    <s v="NA"/>
    <m/>
    <s v="mg/m3"/>
    <s v="N"/>
    <s v="N"/>
    <m/>
    <m/>
    <m/>
    <s v="NA"/>
    <n v="1500"/>
    <s v="NA"/>
    <m/>
    <m/>
    <m/>
    <s v="C"/>
    <s v=""/>
    <m/>
    <m/>
    <x v="0"/>
    <m/>
    <m/>
    <m/>
    <s v="N"/>
    <n v="3"/>
    <m/>
    <m/>
  </r>
  <r>
    <n v="295"/>
    <s v="Y"/>
    <s v="NTP_infl_noael_loael"/>
    <s v="2698-41-1"/>
    <m/>
    <s v="NTP"/>
    <m/>
    <s v="CS"/>
    <s v="o-Chlorobenzalmalononitrile (CS)"/>
    <s v="Micro"/>
    <s v="2 year"/>
    <x v="23"/>
    <s v="Lung"/>
    <s v="Inflammation incidence"/>
    <s v="Rat"/>
    <s v="F 344/N"/>
    <s v="M"/>
    <n v="0.75"/>
    <m/>
    <s v="NA"/>
    <m/>
    <s v="mg/m3"/>
    <s v="N"/>
    <s v="N"/>
    <m/>
    <m/>
    <m/>
    <s v="NA"/>
    <n v="750"/>
    <s v="NA"/>
    <m/>
    <m/>
    <m/>
    <s v="C"/>
    <s v=""/>
    <m/>
    <m/>
    <x v="0"/>
    <m/>
    <m/>
    <m/>
    <s v="N"/>
    <n v="3"/>
    <m/>
    <m/>
  </r>
  <r>
    <n v="296"/>
    <m/>
    <s v="NTP_infl_noael_loael"/>
    <s v="102-54-5"/>
    <m/>
    <s v="NTP"/>
    <m/>
    <s v="Iron"/>
    <s v="Ferrocene (C10H10Fe)"/>
    <s v="Micro"/>
    <s v="3 month"/>
    <x v="24"/>
    <s v="Lung"/>
    <s v="Inflammation incidence"/>
    <s v="Mouse"/>
    <s v="B6C3F1"/>
    <s v="F"/>
    <n v="30"/>
    <m/>
    <s v="NA"/>
    <m/>
    <s v="mg/m3"/>
    <s v="N"/>
    <s v="N"/>
    <m/>
    <m/>
    <m/>
    <s v="NA"/>
    <n v="30000"/>
    <s v="NA"/>
    <m/>
    <m/>
    <m/>
    <s v="B"/>
    <s v=""/>
    <m/>
    <m/>
    <x v="0"/>
    <m/>
    <m/>
    <m/>
    <s v="N"/>
    <n v="2"/>
    <s v="NOAEL"/>
    <n v="30000"/>
  </r>
  <r>
    <n v="297"/>
    <m/>
    <s v="NTP_infl_noael_loael"/>
    <s v="102-54-5"/>
    <m/>
    <s v="NTP"/>
    <m/>
    <s v="Iron"/>
    <s v="Ferrocene (C10H10Fe)"/>
    <s v="Micro"/>
    <s v="3 month"/>
    <x v="24"/>
    <s v="Lung"/>
    <s v="Inflammation incidence"/>
    <s v="Mouse"/>
    <s v="B6C3F1"/>
    <s v="M"/>
    <n v="30"/>
    <m/>
    <s v="NA"/>
    <m/>
    <s v="mg/m3"/>
    <s v="N"/>
    <s v="N"/>
    <m/>
    <m/>
    <m/>
    <s v="NA"/>
    <n v="30000"/>
    <s v="NA"/>
    <m/>
    <m/>
    <m/>
    <s v="B"/>
    <s v=""/>
    <m/>
    <m/>
    <x v="0"/>
    <m/>
    <m/>
    <m/>
    <s v="N"/>
    <n v="2"/>
    <s v="NOAEL"/>
    <n v="30000"/>
  </r>
  <r>
    <n v="298"/>
    <m/>
    <s v="NTP_infl_noael_loael"/>
    <s v="102-54-5"/>
    <m/>
    <s v="NTP"/>
    <m/>
    <s v="Iron"/>
    <s v="Ferrocene (C10H10Fe)"/>
    <s v="Micro"/>
    <s v="3 month"/>
    <x v="24"/>
    <s v="Lung"/>
    <s v="Inflammation incidence"/>
    <s v="Rat"/>
    <s v="F 344/N"/>
    <s v="M"/>
    <n v="30"/>
    <m/>
    <s v="NA"/>
    <m/>
    <s v="mg/m3"/>
    <s v="N"/>
    <s v="N"/>
    <m/>
    <m/>
    <m/>
    <s v="NA"/>
    <n v="30000"/>
    <s v="NA"/>
    <m/>
    <m/>
    <m/>
    <s v="B"/>
    <s v=""/>
    <m/>
    <m/>
    <x v="0"/>
    <m/>
    <m/>
    <m/>
    <s v="N"/>
    <n v="2"/>
    <s v="NOAEL"/>
    <n v="30000"/>
  </r>
  <r>
    <n v="299"/>
    <m/>
    <s v="NTP_infl_noael_loael"/>
    <s v="7440-48-4"/>
    <m/>
    <s v="NTP"/>
    <m/>
    <s v="Cobalt"/>
    <s v="Cobalt"/>
    <s v="Micro"/>
    <s v="3 month"/>
    <x v="24"/>
    <s v="Lung"/>
    <s v="Inflammation incidence"/>
    <s v="Mouse"/>
    <s v="B6C3F1"/>
    <s v="F"/>
    <m/>
    <n v="0.625"/>
    <s v="NA"/>
    <m/>
    <s v="mg/m3"/>
    <s v="N"/>
    <s v="N"/>
    <m/>
    <m/>
    <m/>
    <s v="NA"/>
    <s v="NA"/>
    <n v="62.5"/>
    <m/>
    <m/>
    <m/>
    <s v="D"/>
    <s v=""/>
    <m/>
    <m/>
    <x v="0"/>
    <m/>
    <m/>
    <m/>
    <s v="N"/>
    <n v="4"/>
    <s v="LOAEL"/>
    <n v="62.5"/>
  </r>
  <r>
    <n v="300"/>
    <m/>
    <s v="NTP_infl_noael_loael"/>
    <s v="7440-48-4"/>
    <m/>
    <s v="NTP"/>
    <m/>
    <s v="Cobalt"/>
    <s v="Cobalt"/>
    <s v="Micro"/>
    <s v="3 month"/>
    <x v="24"/>
    <s v="Lung"/>
    <s v="Inflammation incidence"/>
    <s v="Mouse"/>
    <s v="B6C3F1"/>
    <s v="M"/>
    <m/>
    <n v="0.625"/>
    <s v="NA"/>
    <m/>
    <s v="mg/m3"/>
    <s v="N"/>
    <s v="N"/>
    <m/>
    <m/>
    <m/>
    <s v="NA"/>
    <s v="NA"/>
    <n v="62.5"/>
    <m/>
    <m/>
    <m/>
    <s v="D"/>
    <s v=""/>
    <m/>
    <m/>
    <x v="0"/>
    <m/>
    <m/>
    <m/>
    <s v="N"/>
    <n v="4"/>
    <s v="LOAEL"/>
    <n v="62.5"/>
  </r>
  <r>
    <n v="301"/>
    <s v="Y"/>
    <s v="NTP_infl_noael_loael"/>
    <s v="10101-97-0"/>
    <m/>
    <s v="NTP"/>
    <m/>
    <s v="Nickel"/>
    <s v="Nickel sulfate hexahydrate"/>
    <s v="Micro"/>
    <s v="2 year"/>
    <x v="23"/>
    <s v="Lung"/>
    <s v="Inflammation incidence"/>
    <s v="Rat"/>
    <s v="F 344/N"/>
    <s v="F"/>
    <n v="0.12"/>
    <n v="0.25"/>
    <s v="No adequate fits"/>
    <m/>
    <s v="mg/m3"/>
    <s v="N"/>
    <s v="N"/>
    <m/>
    <m/>
    <m/>
    <s v="NA"/>
    <n v="120"/>
    <n v="25"/>
    <m/>
    <m/>
    <m/>
    <s v="D"/>
    <s v=""/>
    <m/>
    <m/>
    <x v="0"/>
    <m/>
    <m/>
    <m/>
    <s v="N"/>
    <n v="4"/>
    <m/>
    <m/>
  </r>
  <r>
    <n v="302"/>
    <s v="Y"/>
    <s v="NTP_infl_noael_loael"/>
    <s v="10101-97-0"/>
    <m/>
    <s v="NTP"/>
    <m/>
    <s v="Nickel"/>
    <s v="Nickel sulfate hexahydrate"/>
    <s v="Micro"/>
    <s v="2 year"/>
    <x v="23"/>
    <s v="Lung"/>
    <s v="Inflammation incidence"/>
    <s v="Rat"/>
    <s v="F 344/N"/>
    <s v="M"/>
    <n v="0.12"/>
    <n v="0.25"/>
    <s v="No adequate fits"/>
    <m/>
    <s v="mg/m3"/>
    <s v="N"/>
    <s v="N"/>
    <m/>
    <m/>
    <m/>
    <s v="NA"/>
    <n v="120"/>
    <n v="25"/>
    <m/>
    <m/>
    <m/>
    <s v="D"/>
    <s v=""/>
    <m/>
    <m/>
    <x v="0"/>
    <m/>
    <m/>
    <m/>
    <s v="N"/>
    <n v="4"/>
    <m/>
    <m/>
  </r>
  <r>
    <n v="303"/>
    <s v="Y"/>
    <s v="NTP_infl_noael_loael"/>
    <s v="12035-72-2"/>
    <m/>
    <s v="NTP"/>
    <m/>
    <s v="Nickel"/>
    <s v="Nickel subsulfide"/>
    <s v="Micro"/>
    <s v="2 year"/>
    <x v="23"/>
    <s v="Lung"/>
    <s v="Inflammation incidence"/>
    <s v="Rat"/>
    <s v="F 344/N"/>
    <s v="F"/>
    <m/>
    <n v="0.15"/>
    <s v="No adequate fits"/>
    <m/>
    <s v="mg/m3"/>
    <s v="N"/>
    <s v="N"/>
    <m/>
    <m/>
    <m/>
    <s v="NA"/>
    <s v="NA"/>
    <n v="15"/>
    <m/>
    <m/>
    <m/>
    <s v="E"/>
    <s v=""/>
    <m/>
    <m/>
    <x v="0"/>
    <m/>
    <m/>
    <m/>
    <s v="N"/>
    <n v="5"/>
    <m/>
    <m/>
  </r>
  <r>
    <n v="304"/>
    <s v="Y"/>
    <s v="NTP_infl_noael_loael"/>
    <s v="12035-72-2"/>
    <m/>
    <s v="NTP"/>
    <m/>
    <s v="Nickel"/>
    <s v="Nickel subsulfide"/>
    <s v="Micro"/>
    <s v="2 year"/>
    <x v="23"/>
    <s v="Lung"/>
    <s v="Inflammation incidence"/>
    <s v="Rat"/>
    <s v="F 344/N"/>
    <s v="M"/>
    <m/>
    <n v="0.15"/>
    <s v="No adequate fits"/>
    <m/>
    <s v="mg/m3"/>
    <s v="N"/>
    <s v="N"/>
    <m/>
    <m/>
    <m/>
    <s v="NA"/>
    <s v="NA"/>
    <n v="15"/>
    <m/>
    <m/>
    <m/>
    <s v="E"/>
    <s v=""/>
    <m/>
    <m/>
    <x v="0"/>
    <m/>
    <m/>
    <m/>
    <s v="N"/>
    <n v="5"/>
    <m/>
    <m/>
  </r>
  <r>
    <n v="305"/>
    <s v="Y"/>
    <s v="NTP_infl_noael_loael"/>
    <s v="1313-27-5"/>
    <m/>
    <s v="NTP"/>
    <m/>
    <s v="Molybdenum"/>
    <s v="Molybdenum trioxide"/>
    <s v="Micro"/>
    <s v="2 year"/>
    <x v="23"/>
    <s v="Lung"/>
    <s v="Inflammation incidence"/>
    <s v="Rat"/>
    <s v="F 344/N"/>
    <s v="F"/>
    <n v="10"/>
    <n v="30"/>
    <s v="No adequate fits"/>
    <m/>
    <s v="mg/m3"/>
    <s v="N"/>
    <s v="N"/>
    <m/>
    <m/>
    <m/>
    <s v="NA"/>
    <n v="10000"/>
    <n v="3000"/>
    <m/>
    <m/>
    <m/>
    <s v="B"/>
    <s v=""/>
    <m/>
    <m/>
    <x v="0"/>
    <m/>
    <m/>
    <m/>
    <s v="N"/>
    <n v="2"/>
    <m/>
    <m/>
  </r>
  <r>
    <n v="306"/>
    <s v="Y"/>
    <s v="NTP_infl_noael_loael"/>
    <s v="1314-62-1"/>
    <m/>
    <s v="NTP"/>
    <m/>
    <s v="Vanadium"/>
    <s v="Vanadium pentoxide"/>
    <s v="Micro"/>
    <s v="2 year"/>
    <x v="23"/>
    <s v="Lung"/>
    <s v="Inflammation incidence"/>
    <s v="Mouse"/>
    <s v="B6C3F1"/>
    <s v="F"/>
    <m/>
    <n v="1"/>
    <s v="No adequate fits"/>
    <m/>
    <s v="mg/m3"/>
    <s v="N"/>
    <s v="N"/>
    <m/>
    <m/>
    <m/>
    <s v="NA"/>
    <s v="NA"/>
    <n v="100"/>
    <m/>
    <m/>
    <m/>
    <s v="D"/>
    <s v=""/>
    <m/>
    <m/>
    <x v="0"/>
    <m/>
    <m/>
    <m/>
    <s v="N"/>
    <n v="4"/>
    <m/>
    <m/>
  </r>
  <r>
    <n v="307"/>
    <s v="Y"/>
    <s v="NTP_infl_noael_loael"/>
    <s v="14807-96-6"/>
    <m/>
    <s v="NTP"/>
    <m/>
    <s v="Talc"/>
    <s v="Talc"/>
    <s v="Micro"/>
    <s v="2 year"/>
    <x v="23"/>
    <s v="Lung"/>
    <s v="Inflammation incidence"/>
    <s v="Rat"/>
    <s v="F 344/N"/>
    <s v="M"/>
    <m/>
    <n v="6"/>
    <s v="No adequate fits"/>
    <m/>
    <s v="mg/m3"/>
    <s v="N"/>
    <s v="N"/>
    <m/>
    <m/>
    <m/>
    <s v="NA"/>
    <s v="NA"/>
    <n v="600"/>
    <m/>
    <m/>
    <m/>
    <s v="C"/>
    <s v=""/>
    <m/>
    <m/>
    <x v="0"/>
    <m/>
    <m/>
    <m/>
    <s v="N"/>
    <n v="3"/>
    <m/>
    <m/>
  </r>
  <r>
    <n v="308"/>
    <s v="Y"/>
    <s v="NTP_infl_noael_loael"/>
    <s v="22398-80-7"/>
    <m/>
    <s v="NTP"/>
    <m/>
    <s v="Indium"/>
    <s v="Indium phosphide"/>
    <s v="Micro"/>
    <s v="2 year"/>
    <x v="23"/>
    <s v="Lung"/>
    <s v="Inflammation incidence"/>
    <s v="Mouse"/>
    <s v="B6C3F1"/>
    <s v="F"/>
    <m/>
    <n v="0.03"/>
    <s v="No adequate fits"/>
    <m/>
    <s v="mg/m3"/>
    <s v="N"/>
    <s v="N"/>
    <m/>
    <m/>
    <m/>
    <s v="NA"/>
    <s v="NA"/>
    <n v="3"/>
    <m/>
    <m/>
    <m/>
    <s v="E"/>
    <s v=""/>
    <m/>
    <m/>
    <x v="0"/>
    <m/>
    <m/>
    <m/>
    <s v="Y"/>
    <n v="5"/>
    <m/>
    <m/>
  </r>
  <r>
    <n v="309"/>
    <s v="Y"/>
    <s v="NTP_infl_noael_loael"/>
    <s v="22398-80-7"/>
    <m/>
    <s v="NTP"/>
    <m/>
    <s v="Indium"/>
    <s v="Indium phosphide"/>
    <s v="Micro"/>
    <s v="2 year"/>
    <x v="23"/>
    <s v="Lung"/>
    <s v="Inflammation incidence"/>
    <s v="Mouse"/>
    <s v="B6C3F1"/>
    <s v="M"/>
    <m/>
    <n v="0.03"/>
    <s v="No adequate fits"/>
    <m/>
    <s v="mg/m3"/>
    <s v="N"/>
    <s v="N"/>
    <m/>
    <m/>
    <m/>
    <s v="NA"/>
    <s v="NA"/>
    <n v="3"/>
    <m/>
    <m/>
    <m/>
    <s v="E"/>
    <s v=""/>
    <m/>
    <m/>
    <x v="0"/>
    <m/>
    <m/>
    <m/>
    <s v="Y"/>
    <n v="5"/>
    <m/>
    <m/>
  </r>
  <r>
    <n v="310"/>
    <s v="Y"/>
    <s v="NTP_infl_noael_loael"/>
    <s v="2698-41-1"/>
    <m/>
    <s v="NTP"/>
    <m/>
    <s v="CS"/>
    <s v="o-Chlorobenzalmalononitrile (CS)"/>
    <s v="Micro"/>
    <s v="2 year"/>
    <x v="23"/>
    <s v="Lung"/>
    <s v="Inflammation incidence"/>
    <s v="Rat"/>
    <s v="F 344/N"/>
    <s v="F"/>
    <n v="0.25"/>
    <n v="0.75"/>
    <s v="No adequate fits"/>
    <m/>
    <s v="mg/m3"/>
    <s v="N"/>
    <s v="N"/>
    <m/>
    <m/>
    <m/>
    <s v="NA"/>
    <n v="250"/>
    <n v="75"/>
    <m/>
    <m/>
    <m/>
    <s v="D"/>
    <s v=""/>
    <m/>
    <m/>
    <x v="0"/>
    <m/>
    <m/>
    <m/>
    <s v="N"/>
    <n v="4"/>
    <m/>
    <m/>
  </r>
  <r>
    <n v="311"/>
    <s v="Y"/>
    <s v="NTP_infl_noael_loael"/>
    <s v="7440-47-3"/>
    <m/>
    <s v="NTP"/>
    <m/>
    <s v="Chromium"/>
    <s v="Chromium"/>
    <s v="Micro"/>
    <s v="2 year"/>
    <x v="23"/>
    <s v="Lung"/>
    <s v="Inflammation incidence"/>
    <s v="Rat"/>
    <s v="Sprague Dawley"/>
    <s v="M"/>
    <m/>
    <n v="20"/>
    <s v="No adequate fits"/>
    <m/>
    <s v="mg/m3"/>
    <s v="N"/>
    <s v="N"/>
    <m/>
    <m/>
    <m/>
    <s v="NA"/>
    <s v="NA"/>
    <n v="2000"/>
    <m/>
    <m/>
    <m/>
    <s v="C"/>
    <s v=""/>
    <m/>
    <m/>
    <x v="0"/>
    <m/>
    <m/>
    <m/>
    <s v="N"/>
    <n v="3"/>
    <m/>
    <m/>
  </r>
  <r>
    <n v="312"/>
    <s v="Y"/>
    <s v="NTP_infl_noael_loael"/>
    <s v="7440-47-3"/>
    <m/>
    <s v="NTP"/>
    <m/>
    <s v="Chromium"/>
    <s v="Chromium"/>
    <s v="Micro"/>
    <s v="2 year"/>
    <x v="23"/>
    <s v="Lung"/>
    <s v="Inflammation incidence"/>
    <s v="Hamster"/>
    <s v="Syrian Golden"/>
    <s v="M"/>
    <m/>
    <n v="20"/>
    <s v="No adequate fits"/>
    <m/>
    <s v="mg/m3"/>
    <s v="N"/>
    <s v="N"/>
    <m/>
    <m/>
    <m/>
    <s v="NA"/>
    <s v="NA"/>
    <n v="2000"/>
    <m/>
    <m/>
    <m/>
    <s v="C"/>
    <s v=""/>
    <m/>
    <m/>
    <x v="0"/>
    <m/>
    <m/>
    <m/>
    <s v="N"/>
    <n v="3"/>
    <m/>
    <m/>
  </r>
  <r>
    <n v="313"/>
    <m/>
    <s v="NTP_lungneo_noael_loael"/>
    <s v="22398-80-7"/>
    <m/>
    <s v="NTP"/>
    <m/>
    <s v="Indium"/>
    <s v="Indium phosphide"/>
    <s v="Micro"/>
    <s v="2 year"/>
    <x v="23"/>
    <s v="Lung"/>
    <s v="Neoplasia incidence"/>
    <s v="Rat"/>
    <s v="F 344/N"/>
    <s v="M"/>
    <m/>
    <n v="0.03"/>
    <n v="1.2120799999999999E-2"/>
    <n v="7.5795000000000003E-3"/>
    <s v="mg/m3"/>
    <s v="N"/>
    <s v="N"/>
    <m/>
    <m/>
    <m/>
    <n v="3.7897500000000002"/>
    <s v="NA"/>
    <n v="3"/>
    <m/>
    <m/>
    <m/>
    <s v="E"/>
    <s v=""/>
    <m/>
    <m/>
    <x v="3"/>
    <m/>
    <m/>
    <m/>
    <s v="Y"/>
    <n v="5"/>
    <s v="BMDL"/>
    <n v="3.7897500000000002"/>
  </r>
  <r>
    <n v="314"/>
    <m/>
    <s v="NTP_lungneo_noael_loael"/>
    <s v="7440-48-4"/>
    <m/>
    <s v="NTP"/>
    <m/>
    <s v="Cobalt"/>
    <s v="Cobalt"/>
    <s v="Micro"/>
    <s v="2 year"/>
    <x v="23"/>
    <s v="Lung"/>
    <s v="Neoplasia incidence"/>
    <s v="Mouse"/>
    <s v="B6C3F1"/>
    <s v="M"/>
    <m/>
    <n v="1.25"/>
    <n v="8.5497100000000006E-2"/>
    <n v="4.7623499999999999E-2"/>
    <s v="mg/m3"/>
    <s v="N"/>
    <s v="N"/>
    <m/>
    <m/>
    <m/>
    <n v="23.81175"/>
    <s v="NA"/>
    <n v="125"/>
    <m/>
    <m/>
    <m/>
    <s v="D"/>
    <s v=""/>
    <m/>
    <m/>
    <x v="3"/>
    <m/>
    <m/>
    <m/>
    <s v="N"/>
    <n v="4"/>
    <s v="BMDL"/>
    <n v="23.81175"/>
  </r>
  <r>
    <n v="315"/>
    <m/>
    <s v="NTP_lungneo_noael_loael"/>
    <s v="1314-62-1"/>
    <m/>
    <s v="NTP"/>
    <m/>
    <s v="Vanadium"/>
    <s v="Vanadium pentoxide"/>
    <s v="Micro"/>
    <s v="2 year"/>
    <x v="23"/>
    <s v="Lung"/>
    <s v="Neoplasia incidence"/>
    <s v="Mouse"/>
    <s v="B6C3F1"/>
    <s v="M"/>
    <m/>
    <n v="1"/>
    <n v="0.158111"/>
    <n v="7.8961299999999998E-2"/>
    <s v="mg/m3"/>
    <s v="N"/>
    <s v="N"/>
    <m/>
    <m/>
    <m/>
    <n v="39.480649999999997"/>
    <s v="NA"/>
    <n v="100"/>
    <m/>
    <m/>
    <m/>
    <s v="D"/>
    <s v=""/>
    <m/>
    <m/>
    <x v="3"/>
    <m/>
    <m/>
    <m/>
    <s v="N"/>
    <n v="4"/>
    <s v="BMDL"/>
    <n v="39.480649999999997"/>
  </r>
  <r>
    <n v="316"/>
    <m/>
    <s v="NTP_lungneo_noael_loael"/>
    <s v="1303-00-0"/>
    <m/>
    <s v="NTP"/>
    <m/>
    <s v="Gallium"/>
    <s v="Gallium arsenide"/>
    <s v="Micro"/>
    <s v="2 year"/>
    <x v="23"/>
    <s v="Lung"/>
    <s v="Neoplasia incidence"/>
    <s v="Rat"/>
    <s v="F 344/N"/>
    <s v="F"/>
    <n v="0.1"/>
    <n v="1"/>
    <n v="0.34188000000000002"/>
    <n v="0.212394"/>
    <s v="mg/m3"/>
    <s v="N"/>
    <s v="N"/>
    <m/>
    <m/>
    <m/>
    <n v="106.197"/>
    <n v="100"/>
    <n v="100"/>
    <m/>
    <m/>
    <m/>
    <s v="D"/>
    <s v=""/>
    <m/>
    <m/>
    <x v="3"/>
    <m/>
    <m/>
    <m/>
    <s v="N"/>
    <n v="4"/>
    <s v="BMDL"/>
    <n v="106.197"/>
  </r>
  <r>
    <n v="317"/>
    <m/>
    <s v="NTP_lungneo_noael_loael"/>
    <s v="7440-48-4"/>
    <m/>
    <s v="NTP"/>
    <m/>
    <s v="Cobalt"/>
    <s v="Cobalt"/>
    <s v="Micro"/>
    <s v="2 year"/>
    <x v="23"/>
    <s v="Lung"/>
    <s v="Neoplasia incidence"/>
    <s v="Rat"/>
    <s v="F344/N Tac"/>
    <s v="M"/>
    <m/>
    <n v="1.25"/>
    <n v="0.36754799999999999"/>
    <n v="0.29896600000000001"/>
    <s v="mg/m3"/>
    <s v="N"/>
    <s v="N"/>
    <m/>
    <m/>
    <m/>
    <n v="149.43799999999999"/>
    <s v="NA"/>
    <n v="125"/>
    <m/>
    <m/>
    <m/>
    <s v="D"/>
    <s v=""/>
    <m/>
    <m/>
    <x v="3"/>
    <m/>
    <m/>
    <m/>
    <s v="N"/>
    <n v="4"/>
    <s v="BMDL"/>
    <n v="149.43799999999999"/>
  </r>
  <r>
    <n v="318"/>
    <s v="Y"/>
    <s v="NTP_lungneo_noael_loael"/>
    <s v="7440-48-4"/>
    <m/>
    <s v="NTP"/>
    <m/>
    <s v="Cobalt"/>
    <s v="Cobalt"/>
    <s v="Micro"/>
    <s v="3 month"/>
    <x v="24"/>
    <s v="Lung"/>
    <s v="Neoplasia incidence"/>
    <s v="Mouse"/>
    <s v="B6C3F1"/>
    <s v="F"/>
    <m/>
    <n v="1.25"/>
    <n v="0.38692799999999999"/>
    <n v="0.29887599999999998"/>
    <s v="mg/m3"/>
    <s v="N"/>
    <s v="N"/>
    <m/>
    <m/>
    <m/>
    <n v="149.483"/>
    <s v="NA"/>
    <n v="125"/>
    <m/>
    <m/>
    <m/>
    <s v="D"/>
    <s v=""/>
    <m/>
    <s v="Excluded because duration is &lt;2yr and endpoint is neoplasia"/>
    <x v="3"/>
    <m/>
    <m/>
    <m/>
    <s v="N"/>
    <n v="4"/>
    <m/>
    <m/>
  </r>
  <r>
    <n v="319"/>
    <m/>
    <s v="NTP_lungneo_noael_loael"/>
    <s v="7440-48-4"/>
    <m/>
    <s v="NTP"/>
    <m/>
    <s v="Cobalt"/>
    <s v="Cobalt"/>
    <s v="Micro"/>
    <s v="2 year"/>
    <x v="23"/>
    <s v="Lung"/>
    <s v="Neoplasia incidence"/>
    <s v="Rat"/>
    <s v="F344/N Tac"/>
    <s v="F"/>
    <m/>
    <n v="1.25"/>
    <n v="0.41844399999999998"/>
    <n v="0.33453500000000003"/>
    <s v="mg/m3"/>
    <s v="N"/>
    <s v="N"/>
    <m/>
    <m/>
    <m/>
    <n v="155.45000000000002"/>
    <s v="NA"/>
    <n v="125"/>
    <m/>
    <m/>
    <m/>
    <s v="D"/>
    <s v=""/>
    <m/>
    <m/>
    <x v="3"/>
    <m/>
    <m/>
    <m/>
    <s v="N"/>
    <n v="4"/>
    <s v="BMDL"/>
    <n v="155.45000000000002"/>
  </r>
  <r>
    <n v="320"/>
    <m/>
    <s v="NTP_lungneo_noael_loael"/>
    <s v="10026-24-1"/>
    <m/>
    <s v="NTP"/>
    <m/>
    <s v="Cobalt"/>
    <s v="Cobalt sulfate heptahydrate"/>
    <s v="Micro"/>
    <s v="2 year"/>
    <x v="23"/>
    <s v="Lung"/>
    <s v="Neoplasia incidence"/>
    <s v="Mouse"/>
    <s v="B6C3F1"/>
    <s v="M"/>
    <n v="1"/>
    <n v="3"/>
    <n v="0.57379000000000002"/>
    <n v="0.31090000000000001"/>
    <s v="mg/m3"/>
    <s v="N"/>
    <s v="N"/>
    <m/>
    <m/>
    <m/>
    <n v="167.26750000000001"/>
    <n v="1000"/>
    <n v="300"/>
    <m/>
    <m/>
    <m/>
    <s v="D"/>
    <s v=""/>
    <m/>
    <m/>
    <x v="3"/>
    <m/>
    <m/>
    <m/>
    <s v="N"/>
    <n v="4"/>
    <s v="BMDL"/>
    <n v="167.26750000000001"/>
  </r>
  <r>
    <n v="321"/>
    <m/>
    <s v="NTP_lungneo_noael_loael"/>
    <s v="10026-24-1"/>
    <m/>
    <s v="NTP"/>
    <m/>
    <s v="Cobalt"/>
    <s v="Cobalt sulfate heptahydrate"/>
    <s v="Micro"/>
    <s v="2 year"/>
    <x v="23"/>
    <s v="Lung"/>
    <s v="Neoplasia incidence"/>
    <s v="Mouse"/>
    <s v="B6C3F1"/>
    <s v="F"/>
    <n v="0.3"/>
    <n v="1"/>
    <n v="0.753525"/>
    <n v="0.43531399999999998"/>
    <s v="mg/m3"/>
    <s v="N"/>
    <s v="N"/>
    <m/>
    <m/>
    <m/>
    <n v="173.83100000000002"/>
    <n v="300"/>
    <n v="100"/>
    <m/>
    <m/>
    <m/>
    <s v="D"/>
    <s v=""/>
    <m/>
    <m/>
    <x v="3"/>
    <m/>
    <m/>
    <m/>
    <s v="N"/>
    <n v="4"/>
    <s v="BMDL"/>
    <n v="173.83100000000002"/>
  </r>
  <r>
    <n v="322"/>
    <m/>
    <s v="NTP_lungneo_noael_loael"/>
    <s v="12035-72-2"/>
    <m/>
    <s v="NTP"/>
    <m/>
    <s v="Nickel"/>
    <s v="Nickel subsulfide"/>
    <s v="Micro"/>
    <s v="2 year"/>
    <x v="23"/>
    <s v="Lung"/>
    <s v="Neoplasia incidence"/>
    <s v="Rat"/>
    <s v="F 344/N"/>
    <s v="F"/>
    <n v="0.15"/>
    <n v="1"/>
    <n v="0.77912400000000004"/>
    <n v="0.34766200000000003"/>
    <s v="mg/m3"/>
    <s v="N"/>
    <s v="N"/>
    <m/>
    <m/>
    <m/>
    <n v="217.65699999999998"/>
    <n v="150"/>
    <n v="100"/>
    <m/>
    <m/>
    <m/>
    <s v="D"/>
    <s v=""/>
    <m/>
    <m/>
    <x v="3"/>
    <m/>
    <m/>
    <m/>
    <s v="N"/>
    <n v="4"/>
    <s v="BMDL"/>
    <n v="217.65699999999998"/>
  </r>
  <r>
    <n v="323"/>
    <m/>
    <s v="NTP_lungneo_noael_loael"/>
    <s v="10026-24-1"/>
    <m/>
    <s v="NTP"/>
    <m/>
    <s v="Cobalt"/>
    <s v="Cobalt sulfate heptahydrate"/>
    <s v="Micro"/>
    <s v="2 year"/>
    <x v="23"/>
    <s v="Lung"/>
    <s v="Neoplasia incidence"/>
    <s v="Rat"/>
    <s v="F 344/N"/>
    <s v="M"/>
    <n v="1"/>
    <n v="3"/>
    <n v="2.65909"/>
    <n v="1.2152799999999999"/>
    <s v="mg/m3"/>
    <s v="N"/>
    <s v="N"/>
    <m/>
    <m/>
    <m/>
    <n v="607.64"/>
    <n v="1000"/>
    <n v="300"/>
    <m/>
    <m/>
    <m/>
    <s v="D"/>
    <s v=""/>
    <m/>
    <m/>
    <x v="3"/>
    <m/>
    <m/>
    <m/>
    <s v="N"/>
    <n v="4"/>
    <s v="BMDL"/>
    <n v="607.64"/>
  </r>
  <r>
    <n v="324"/>
    <m/>
    <s v="NTP_lungneo_noael_loael"/>
    <s v="1313-99-1"/>
    <m/>
    <s v="NTP"/>
    <s v="Y"/>
    <s v="Nickel"/>
    <s v="Nickel (II) oxide"/>
    <s v="Micro"/>
    <s v="2 year"/>
    <x v="23"/>
    <s v="Lung"/>
    <s v="Neoplasia incidence"/>
    <s v="Rat"/>
    <s v="F 344/N"/>
    <s v="M"/>
    <n v="2.5"/>
    <m/>
    <n v="2.9112200000000001"/>
    <n v="1.4950600000000001"/>
    <s v="mg/m3"/>
    <s v="N"/>
    <s v="N"/>
    <m/>
    <m/>
    <m/>
    <n v="747.53"/>
    <n v="2500"/>
    <s v="NA"/>
    <m/>
    <m/>
    <m/>
    <s v="D"/>
    <s v=""/>
    <m/>
    <m/>
    <x v="3"/>
    <m/>
    <m/>
    <m/>
    <s v="N"/>
    <n v="4"/>
    <s v="BMDL"/>
    <n v="747.53"/>
  </r>
  <r>
    <n v="325"/>
    <s v="Y"/>
    <s v="NTP_lungneo_noael_loael"/>
    <s v="Nik95"/>
    <s v="https://doi.org/10.1006/faat.1995.1042"/>
    <s v="NTP"/>
    <s v="Y"/>
    <s v="Carbon black"/>
    <s v="CB_Elft12"/>
    <s v="Micro"/>
    <s v="2 year"/>
    <x v="23"/>
    <s v="Lung"/>
    <s v="Neoplasia incidence"/>
    <s v="Rat"/>
    <s v="F 344/N"/>
    <s v="F"/>
    <m/>
    <n v="2.5"/>
    <n v="3.2453500000000002"/>
    <n v="2.7275299999999998"/>
    <s v="mg/m3"/>
    <s v="N"/>
    <s v="N"/>
    <m/>
    <m/>
    <m/>
    <n v="1363.7649999999999"/>
    <s v="NA"/>
    <n v="250"/>
    <m/>
    <m/>
    <m/>
    <s v="D"/>
    <s v=""/>
    <m/>
    <m/>
    <x v="3"/>
    <m/>
    <m/>
    <m/>
    <s v="Y"/>
    <n v="4"/>
    <m/>
    <m/>
  </r>
  <r>
    <n v="326"/>
    <m/>
    <s v="NTP_lungneo_noael_loael"/>
    <s v="14807-96-6"/>
    <m/>
    <s v="NTP"/>
    <m/>
    <s v="Talc"/>
    <s v="Talc"/>
    <s v="Micro"/>
    <s v="2 year"/>
    <x v="23"/>
    <s v="Lung"/>
    <s v="Neoplasia incidence"/>
    <s v="Rat"/>
    <s v="F 344/N"/>
    <s v="F"/>
    <n v="6"/>
    <n v="18"/>
    <n v="15.158300000000001"/>
    <n v="10.478400000000001"/>
    <s v="mg/m3"/>
    <s v="N"/>
    <s v="N"/>
    <m/>
    <m/>
    <m/>
    <n v="4637.97"/>
    <n v="6000"/>
    <n v="1800"/>
    <m/>
    <m/>
    <m/>
    <s v="D"/>
    <s v=""/>
    <m/>
    <m/>
    <x v="3"/>
    <m/>
    <m/>
    <m/>
    <s v="N"/>
    <n v="4"/>
    <s v="BMDL"/>
    <n v="4637.97"/>
  </r>
  <r>
    <n v="327"/>
    <m/>
    <s v="NTP_lungneo_noael_loael"/>
    <s v="1309-64-4"/>
    <m/>
    <s v="NTP"/>
    <m/>
    <s v="Antimony"/>
    <s v="Antimony trioxide"/>
    <s v="Micro"/>
    <s v="2 year"/>
    <x v="23"/>
    <s v="Lung"/>
    <s v="Neoplasia incidence"/>
    <s v="Rat"/>
    <s v="Wistar Han"/>
    <s v="F"/>
    <n v="3"/>
    <n v="10"/>
    <n v="15.2881"/>
    <n v="9.2759400000000003"/>
    <s v="mg/m3"/>
    <s v="N"/>
    <s v="N"/>
    <m/>
    <m/>
    <m/>
    <n v="5239.2000000000007"/>
    <n v="3000"/>
    <n v="1000"/>
    <m/>
    <m/>
    <m/>
    <s v="D"/>
    <s v=""/>
    <m/>
    <m/>
    <x v="3"/>
    <m/>
    <m/>
    <m/>
    <s v="N"/>
    <n v="4"/>
    <s v="BMDL"/>
    <n v="5239.2000000000007"/>
  </r>
  <r>
    <n v="328"/>
    <m/>
    <s v="NTP_lungneo_noael_loael"/>
    <s v="1309-64-4"/>
    <m/>
    <s v="NTP"/>
    <m/>
    <s v="Antimony"/>
    <s v="Antimony trioxide"/>
    <s v="Micro"/>
    <s v="2 year"/>
    <x v="23"/>
    <s v="Lung"/>
    <s v="Neoplasia incidence"/>
    <s v="Rat"/>
    <s v="Wistar Han"/>
    <s v="M"/>
    <n v="30"/>
    <m/>
    <n v="25.9025"/>
    <n v="11.146000000000001"/>
    <s v="mg/m3"/>
    <s v="N"/>
    <s v="N"/>
    <m/>
    <m/>
    <m/>
    <n v="5573"/>
    <n v="30000"/>
    <s v="NA"/>
    <m/>
    <m/>
    <m/>
    <s v="D"/>
    <s v=""/>
    <m/>
    <m/>
    <x v="3"/>
    <m/>
    <m/>
    <m/>
    <s v="N"/>
    <n v="4"/>
    <s v="BMDL"/>
    <n v="5573"/>
  </r>
  <r>
    <n v="329"/>
    <m/>
    <s v="NTP_lungneo_noael_loael"/>
    <s v="1313-27-5"/>
    <m/>
    <s v="NTP"/>
    <m/>
    <s v="Molybdenum"/>
    <s v="Molybdenum trioxide"/>
    <s v="Micro"/>
    <s v="2 year"/>
    <x v="23"/>
    <s v="Lung"/>
    <s v="Neoplasia incidence"/>
    <s v="Mouse"/>
    <s v="B6C3F1"/>
    <s v="F"/>
    <n v="30"/>
    <n v="100"/>
    <n v="37.483499999999999"/>
    <n v="22.706399999999999"/>
    <s v="mg/m3"/>
    <s v="N"/>
    <s v="N"/>
    <m/>
    <m/>
    <m/>
    <n v="11353.199999999999"/>
    <n v="30000"/>
    <n v="10000"/>
    <m/>
    <m/>
    <m/>
    <s v="D"/>
    <s v=""/>
    <m/>
    <m/>
    <x v="3"/>
    <m/>
    <m/>
    <m/>
    <s v="N"/>
    <n v="4"/>
    <s v="BMDL"/>
    <n v="11353.199999999999"/>
  </r>
  <r>
    <n v="330"/>
    <m/>
    <s v="NTP_lungneo_noael_loael"/>
    <s v="Lee85"/>
    <m/>
    <s v="NTP"/>
    <m/>
    <s v="Titanium dioxide"/>
    <s v="TiO2"/>
    <s v="Micro"/>
    <s v="2 year"/>
    <x v="23"/>
    <s v="Lung"/>
    <s v="Neoplasia incidence"/>
    <s v="Rat"/>
    <s v="SD"/>
    <s v="F"/>
    <m/>
    <n v="10"/>
    <n v="199.333"/>
    <n v="153.74100000000001"/>
    <s v="mg/m3"/>
    <s v="N"/>
    <s v="N"/>
    <m/>
    <m/>
    <m/>
    <n v="76870.5"/>
    <s v="NA"/>
    <n v="1000"/>
    <m/>
    <m/>
    <m/>
    <s v="C"/>
    <s v=""/>
    <m/>
    <m/>
    <x v="3"/>
    <m/>
    <m/>
    <m/>
    <s v="Y"/>
    <n v="3"/>
    <s v="BMDL"/>
    <n v="76870.5"/>
  </r>
  <r>
    <n v="331"/>
    <m/>
    <s v="NTP_lungneo_noael_loael"/>
    <s v="Lee85"/>
    <m/>
    <s v="NTP"/>
    <m/>
    <s v="Titanium dioxide"/>
    <s v="TiO2"/>
    <s v="Micro"/>
    <s v="2 year"/>
    <x v="23"/>
    <s v="Lung"/>
    <s v="Neoplasia incidence"/>
    <s v="Rat"/>
    <s v="SD"/>
    <s v="M"/>
    <n v="50"/>
    <n v="250"/>
    <n v="225.72499999999999"/>
    <n v="159.39400000000001"/>
    <s v="mg/m3"/>
    <s v="N"/>
    <s v="N"/>
    <m/>
    <m/>
    <m/>
    <n v="79697"/>
    <n v="50000"/>
    <n v="25000"/>
    <m/>
    <m/>
    <m/>
    <s v="C"/>
    <s v=""/>
    <m/>
    <m/>
    <x v="3"/>
    <m/>
    <m/>
    <m/>
    <s v="Y"/>
    <n v="3"/>
    <s v="BMDL"/>
    <n v="79697"/>
  </r>
  <r>
    <n v="332"/>
    <s v="Y"/>
    <s v="NTP_lungneo_noael_loael"/>
    <s v="10026-24-1"/>
    <m/>
    <s v="NTP"/>
    <m/>
    <s v="Cobalt sulfate heptahydrate"/>
    <s v="Cobalt sulfate heptahydrate"/>
    <s v="Micro"/>
    <s v="2 year"/>
    <x v="23"/>
    <s v="Lung"/>
    <s v="Neoplasia incidence"/>
    <s v="Rat"/>
    <s v="F 344/N"/>
    <s v="F"/>
    <n v="0.3"/>
    <n v="1"/>
    <s v="NA"/>
    <s v="NA"/>
    <s v="mg/m3"/>
    <s v="N"/>
    <s v="N"/>
    <m/>
    <m/>
    <m/>
    <s v="NA"/>
    <n v="300"/>
    <n v="100"/>
    <m/>
    <m/>
    <m/>
    <s v="D"/>
    <s v=""/>
    <m/>
    <s v="Excluded because a BMDL is required for an OEB"/>
    <x v="3"/>
    <m/>
    <m/>
    <m/>
    <s v="N"/>
    <n v="4"/>
    <m/>
    <m/>
  </r>
  <r>
    <n v="333"/>
    <s v="Y"/>
    <s v="NTP_lungneo_noael_loael"/>
    <s v="12035-72-2"/>
    <m/>
    <s v="NTP"/>
    <m/>
    <s v="Nickel subsulfide"/>
    <s v="Nickel subsulfide"/>
    <s v="Micro"/>
    <s v="2 year"/>
    <x v="23"/>
    <s v="Lung"/>
    <s v="Neoplasia incidence"/>
    <s v="Rat"/>
    <s v="F 344/N"/>
    <s v="M"/>
    <m/>
    <n v="0.15"/>
    <s v="NA"/>
    <s v="NA"/>
    <s v="mg/m3"/>
    <s v="N"/>
    <s v="N"/>
    <m/>
    <m/>
    <m/>
    <s v="NA"/>
    <s v="NA"/>
    <n v="15"/>
    <m/>
    <m/>
    <m/>
    <s v="E"/>
    <s v=""/>
    <m/>
    <s v="Excluded because a BMDL is required for an OEB"/>
    <x v="3"/>
    <m/>
    <m/>
    <m/>
    <s v="N"/>
    <n v="5"/>
    <m/>
    <m/>
  </r>
  <r>
    <n v="334"/>
    <s v="Y"/>
    <s v="NTP_lungneo_noael_loael"/>
    <s v="1309-64-4"/>
    <m/>
    <s v="NTP"/>
    <m/>
    <s v="Antimony trioxide"/>
    <s v="Antimony trioxide"/>
    <s v="Micro"/>
    <s v="2 year"/>
    <x v="23"/>
    <s v="Lung"/>
    <s v="Neoplasia incidence"/>
    <s v="Mouse"/>
    <s v="B6C3F1"/>
    <s v="M"/>
    <m/>
    <n v="3"/>
    <s v="NA"/>
    <s v="NA"/>
    <s v="mg/m3"/>
    <s v="N"/>
    <s v="N"/>
    <m/>
    <m/>
    <m/>
    <s v="NA"/>
    <s v="NA"/>
    <n v="300"/>
    <m/>
    <m/>
    <m/>
    <s v="D"/>
    <s v=""/>
    <m/>
    <s v="Excluded because a BMDL is required for an OEB"/>
    <x v="3"/>
    <m/>
    <m/>
    <m/>
    <s v="N"/>
    <n v="4"/>
    <m/>
    <m/>
  </r>
  <r>
    <n v="335"/>
    <s v="Y"/>
    <s v="NTP_lungneo_noael_loael"/>
    <s v="1313-99-1"/>
    <m/>
    <s v="NTP"/>
    <s v="Y"/>
    <s v="Nickel (II) oxide"/>
    <s v="Nickel (II) oxide"/>
    <s v="Micro"/>
    <s v="2 year"/>
    <x v="23"/>
    <s v="Lung"/>
    <s v="Neoplasia incidence"/>
    <s v="Rat"/>
    <s v="F 344/N"/>
    <s v="F"/>
    <n v="2.5"/>
    <m/>
    <s v="NA"/>
    <s v="NA"/>
    <s v="mg/m3"/>
    <s v="N"/>
    <s v="N"/>
    <m/>
    <m/>
    <m/>
    <s v="NA"/>
    <n v="2500"/>
    <s v="NA"/>
    <m/>
    <m/>
    <m/>
    <s v="C"/>
    <s v=""/>
    <m/>
    <s v="Excluded because a BMDL is required for an OEB"/>
    <x v="3"/>
    <m/>
    <m/>
    <m/>
    <s v="N"/>
    <n v="3"/>
    <m/>
    <m/>
  </r>
  <r>
    <n v="336"/>
    <s v="Y"/>
    <s v="NTP_lungneo_noael_loael"/>
    <s v="1314-62-1"/>
    <m/>
    <s v="NTP"/>
    <m/>
    <s v="Vanadium"/>
    <s v="Vanadium pentoxide"/>
    <s v="Micro"/>
    <s v="2 year"/>
    <x v="23"/>
    <s v="Lung"/>
    <s v="Neoplasia incidence"/>
    <s v="Mouse"/>
    <s v="B6C3F1"/>
    <s v="F"/>
    <m/>
    <n v="1"/>
    <s v="NA"/>
    <s v="NA"/>
    <s v="mg/m3"/>
    <s v="N"/>
    <s v="N"/>
    <m/>
    <m/>
    <m/>
    <s v="NA"/>
    <s v="NA"/>
    <n v="100"/>
    <m/>
    <m/>
    <m/>
    <s v="D"/>
    <s v=""/>
    <m/>
    <s v="Excluded because a BMDL is required for an OEB"/>
    <x v="3"/>
    <m/>
    <m/>
    <m/>
    <s v="N"/>
    <n v="4"/>
    <m/>
    <m/>
  </r>
  <r>
    <n v="337"/>
    <s v="Y"/>
    <s v="NTP_lungneo_noael_loael"/>
    <s v="22398-80-7"/>
    <m/>
    <s v="NTP"/>
    <m/>
    <s v="Indium"/>
    <s v="Indium phosphide"/>
    <s v="Micro"/>
    <s v="2 year"/>
    <x v="23"/>
    <s v="Lung"/>
    <s v="Neoplasia incidence"/>
    <s v="Rat"/>
    <s v="F 344/N"/>
    <s v="F"/>
    <m/>
    <n v="0.03"/>
    <s v="NA"/>
    <s v="NA"/>
    <s v="mg/m3"/>
    <s v="N"/>
    <s v="N"/>
    <m/>
    <m/>
    <m/>
    <s v="NA"/>
    <s v="NA"/>
    <n v="3"/>
    <m/>
    <m/>
    <m/>
    <s v="E"/>
    <s v=""/>
    <m/>
    <s v="Excluded because a BMDL is required for an OEB"/>
    <x v="3"/>
    <m/>
    <m/>
    <m/>
    <s v="Y"/>
    <n v="5"/>
    <m/>
    <m/>
  </r>
  <r>
    <n v="338"/>
    <s v="Y"/>
    <s v="NTP_lungneo_noael_loael"/>
    <s v="Hein95"/>
    <m/>
    <s v="NTP"/>
    <m/>
    <s v="Titanium dioxide"/>
    <s v="TiO2_P25"/>
    <s v="Micro"/>
    <s v="2 year"/>
    <x v="23"/>
    <s v="Lung"/>
    <s v="Neoplasia incidence"/>
    <s v="Rat"/>
    <s v="Wistar"/>
    <s v="F"/>
    <m/>
    <n v="9.3000000000000007"/>
    <s v="NA"/>
    <s v="NA"/>
    <s v="mg/m3"/>
    <s v="N"/>
    <s v="N"/>
    <m/>
    <m/>
    <m/>
    <s v="NA"/>
    <s v="NA"/>
    <n v="930"/>
    <m/>
    <m/>
    <m/>
    <s v="C"/>
    <s v=""/>
    <m/>
    <s v="Excluded because a BMDL is required for an OEB"/>
    <x v="3"/>
    <m/>
    <m/>
    <m/>
    <s v="Y"/>
    <n v="3"/>
    <m/>
    <m/>
  </r>
  <r>
    <n v="339"/>
    <s v="Y"/>
    <s v="NTP_lungneo_noael_loael"/>
    <s v="Hein95"/>
    <m/>
    <s v="NTP"/>
    <m/>
    <s v="Carbon black"/>
    <s v="CB_P90"/>
    <s v="Micro"/>
    <s v="2 year"/>
    <x v="23"/>
    <s v="Lung"/>
    <s v="Neoplasia incidence"/>
    <s v="Rat"/>
    <s v="Wistar"/>
    <s v="F"/>
    <m/>
    <n v="11.4"/>
    <s v="NA"/>
    <s v="NA"/>
    <s v="mg/m3"/>
    <s v="N"/>
    <s v="N"/>
    <m/>
    <m/>
    <m/>
    <s v="NA"/>
    <s v="NA"/>
    <n v="1140.0000000000002"/>
    <m/>
    <m/>
    <m/>
    <s v="C"/>
    <s v=""/>
    <m/>
    <s v="Excluded because a BMDL is required for an OEB"/>
    <x v="3"/>
    <m/>
    <m/>
    <m/>
    <s v="Y"/>
    <n v="3"/>
    <m/>
    <m/>
  </r>
  <r>
    <n v="340"/>
    <s v="Y"/>
    <s v="NTP_lungneo_noael_loael"/>
    <s v="22398-80-7"/>
    <m/>
    <s v="NTP"/>
    <m/>
    <s v="Indium"/>
    <s v="Indium phosphide"/>
    <s v="Micro"/>
    <s v="3 month"/>
    <x v="24"/>
    <s v="Lung"/>
    <s v="Neoplasia incidence"/>
    <s v="Mouse"/>
    <s v="B6C3F1"/>
    <s v="F"/>
    <m/>
    <n v="0.03"/>
    <s v="NA"/>
    <s v="NA"/>
    <s v="mg/m3"/>
    <s v="N"/>
    <s v="N"/>
    <m/>
    <m/>
    <m/>
    <s v="NA"/>
    <s v="NA"/>
    <n v="3"/>
    <m/>
    <m/>
    <m/>
    <s v="E"/>
    <s v=""/>
    <m/>
    <s v="Excluded because duration is &lt;2yr and endpoint is neoplasia"/>
    <x v="3"/>
    <m/>
    <m/>
    <m/>
    <s v="Y"/>
    <n v="5"/>
    <m/>
    <m/>
  </r>
  <r>
    <n v="341"/>
    <s v="Y"/>
    <s v="NTP_lungneo_noael_loael"/>
    <s v="1309-64-4"/>
    <m/>
    <s v="NTP"/>
    <m/>
    <s v="Antimony trioxide"/>
    <s v="Antimony trioxide"/>
    <s v="Micro"/>
    <s v="2 week"/>
    <x v="25"/>
    <s v="Lung"/>
    <s v="Neoplasia incidence"/>
    <s v="Mouse"/>
    <s v="B6C3F1"/>
    <s v="F"/>
    <n v="60"/>
    <m/>
    <m/>
    <m/>
    <s v="mg/m3"/>
    <s v="Y"/>
    <s v="Y"/>
    <m/>
    <m/>
    <m/>
    <s v="NA"/>
    <n v="20000"/>
    <s v="NA"/>
    <m/>
    <m/>
    <m/>
    <m/>
    <s v="Y"/>
    <m/>
    <s v="Excluded because duration is &lt;2yr and endpoint is neoplasia"/>
    <x v="3"/>
    <m/>
    <m/>
    <m/>
    <s v="N"/>
    <n v="0"/>
    <m/>
    <m/>
  </r>
  <r>
    <n v="342"/>
    <s v="Y"/>
    <s v="NTP_lungneo_noael_loael"/>
    <s v="1309-64-4"/>
    <m/>
    <s v="NTP"/>
    <m/>
    <s v="Antimony trioxide"/>
    <s v="Antimony trioxide"/>
    <s v="Micro"/>
    <s v="2 week"/>
    <x v="25"/>
    <s v="Lung"/>
    <s v="Neoplasia incidence"/>
    <s v="Mouse"/>
    <s v="B6C3F1"/>
    <s v="M"/>
    <n v="60"/>
    <m/>
    <m/>
    <m/>
    <s v="mg/m3"/>
    <s v="Y"/>
    <s v="Y"/>
    <m/>
    <m/>
    <m/>
    <s v="NA"/>
    <n v="20000"/>
    <s v="NA"/>
    <m/>
    <m/>
    <m/>
    <m/>
    <s v="Y"/>
    <m/>
    <s v="Excluded because duration is &lt;2yr and endpoint is neoplasia"/>
    <x v="3"/>
    <m/>
    <m/>
    <m/>
    <s v="N"/>
    <n v="0"/>
    <m/>
    <m/>
  </r>
  <r>
    <n v="343"/>
    <s v="Y"/>
    <s v="NTP_lungneo_noael_loael"/>
    <s v="1309-64-4"/>
    <m/>
    <s v="NTP"/>
    <m/>
    <s v="Antimony trioxide"/>
    <s v="Antimony trioxide"/>
    <s v="Micro"/>
    <s v="2 week"/>
    <x v="25"/>
    <s v="Lung"/>
    <s v="Neoplasia incidence"/>
    <s v="Rat"/>
    <s v="Wistar Han"/>
    <s v="F"/>
    <n v="60"/>
    <m/>
    <m/>
    <m/>
    <s v="mg/m3"/>
    <s v="Y"/>
    <s v="Y"/>
    <m/>
    <m/>
    <m/>
    <s v="NA"/>
    <n v="20000"/>
    <s v="NA"/>
    <m/>
    <m/>
    <m/>
    <m/>
    <s v="Y"/>
    <m/>
    <s v="Excluded because duration is &lt;2yr and endpoint is neoplasia"/>
    <x v="3"/>
    <m/>
    <m/>
    <m/>
    <s v="N"/>
    <n v="0"/>
    <m/>
    <m/>
  </r>
  <r>
    <n v="344"/>
    <s v="Y"/>
    <s v="NTP_lungneo_noael_loael"/>
    <s v="1309-64-4"/>
    <m/>
    <s v="NTP"/>
    <m/>
    <s v="Antimony trioxide"/>
    <s v="Antimony trioxide"/>
    <s v="Micro"/>
    <s v="2 week"/>
    <x v="25"/>
    <s v="Lung"/>
    <s v="Neoplasia incidence"/>
    <s v="Rat"/>
    <s v="Wistar Han"/>
    <s v="M"/>
    <n v="60"/>
    <m/>
    <m/>
    <m/>
    <s v="mg/m3"/>
    <s v="Y"/>
    <s v="Y"/>
    <m/>
    <m/>
    <m/>
    <s v="NA"/>
    <n v="20000"/>
    <s v="NA"/>
    <m/>
    <m/>
    <m/>
    <m/>
    <s v="Y"/>
    <m/>
    <s v="Excluded because duration is &lt;2yr and endpoint is neoplasia"/>
    <x v="3"/>
    <m/>
    <m/>
    <m/>
    <s v="N"/>
    <n v="0"/>
    <m/>
    <m/>
  </r>
  <r>
    <n v="345"/>
    <s v="Y"/>
    <s v="NTP_lungneo_noael_loael"/>
    <s v="7440-48-4"/>
    <m/>
    <s v="NTP"/>
    <m/>
    <s v="Cobalt"/>
    <s v="Cobalt"/>
    <s v="Micro"/>
    <s v="2 week"/>
    <x v="25"/>
    <s v="Lung"/>
    <s v="Neoplasia incidence"/>
    <s v="Mouse"/>
    <s v="B6C3F1"/>
    <s v="M"/>
    <n v="40"/>
    <m/>
    <m/>
    <m/>
    <s v="mg/m3"/>
    <s v="Y"/>
    <s v="Y"/>
    <m/>
    <m/>
    <m/>
    <s v="NA"/>
    <n v="13333.333333333334"/>
    <s v="NA"/>
    <m/>
    <m/>
    <m/>
    <m/>
    <s v="Y"/>
    <m/>
    <s v="Excluded because duration is &lt;2yr and endpoint is neoplasia"/>
    <x v="3"/>
    <m/>
    <m/>
    <m/>
    <s v="N"/>
    <n v="0"/>
    <m/>
    <m/>
  </r>
  <r>
    <n v="346"/>
    <s v="Y"/>
    <s v="NTP_lungneo_noael_loael"/>
    <s v="7440-48-4"/>
    <m/>
    <s v="NTP"/>
    <m/>
    <s v="Cobalt"/>
    <s v="Cobalt"/>
    <s v="Micro"/>
    <s v="2 week"/>
    <x v="25"/>
    <s v="Lung"/>
    <s v="Neoplasia incidence"/>
    <s v="Rat"/>
    <s v="F 344/N"/>
    <s v="F"/>
    <n v="40"/>
    <m/>
    <m/>
    <m/>
    <s v="mg/m3"/>
    <s v="Y"/>
    <s v="Y"/>
    <m/>
    <m/>
    <m/>
    <s v="NA"/>
    <n v="13333.333333333334"/>
    <s v="NA"/>
    <m/>
    <m/>
    <m/>
    <m/>
    <s v="Y"/>
    <m/>
    <s v="Excluded because duration is &lt;2yr and endpoint is neoplasia"/>
    <x v="3"/>
    <m/>
    <m/>
    <m/>
    <s v="N"/>
    <n v="0"/>
    <m/>
    <m/>
  </r>
  <r>
    <n v="347"/>
    <s v="Y"/>
    <s v="NTP_lungneo_noael_loael"/>
    <s v="7440-48-4"/>
    <m/>
    <s v="NTP"/>
    <m/>
    <s v="Cobalt"/>
    <s v="Cobalt"/>
    <s v="Micro"/>
    <s v="2 week"/>
    <x v="25"/>
    <s v="Lung"/>
    <s v="Neoplasia incidence"/>
    <s v="Rat"/>
    <s v="F 344/N"/>
    <s v="M"/>
    <n v="40"/>
    <m/>
    <m/>
    <m/>
    <s v="mg/m3"/>
    <s v="Y"/>
    <s v="Y"/>
    <m/>
    <m/>
    <m/>
    <s v="NA"/>
    <n v="13333.333333333334"/>
    <s v="NA"/>
    <m/>
    <m/>
    <m/>
    <m/>
    <s v="Y"/>
    <m/>
    <s v="Excluded because duration is &lt;2yr and endpoint is neoplasia"/>
    <x v="3"/>
    <m/>
    <m/>
    <m/>
    <s v="N"/>
    <n v="0"/>
    <m/>
    <m/>
  </r>
  <r>
    <n v="348"/>
    <s v="Y"/>
    <s v="NTP_lungneo_noael_loael"/>
    <s v="7440-48-4"/>
    <m/>
    <s v="NTP"/>
    <m/>
    <s v="Cobalt"/>
    <s v="Cobalt"/>
    <s v="Micro"/>
    <s v="2 week"/>
    <x v="25"/>
    <s v="Lung"/>
    <s v="Neoplasia incidence"/>
    <s v="Mouse"/>
    <s v="B6C3F1"/>
    <s v="F"/>
    <n v="10"/>
    <m/>
    <m/>
    <m/>
    <s v="mg/m3"/>
    <s v="Y"/>
    <s v="Y"/>
    <m/>
    <m/>
    <m/>
    <s v="NA"/>
    <n v="3333.3333333333335"/>
    <s v="NA"/>
    <m/>
    <m/>
    <m/>
    <m/>
    <s v="Y"/>
    <m/>
    <s v="Excluded because duration is &lt;2yr and endpoint is neoplasia"/>
    <x v="3"/>
    <m/>
    <m/>
    <m/>
    <s v="N"/>
    <n v="0"/>
    <m/>
    <m/>
  </r>
  <r>
    <n v="349"/>
    <s v="Y"/>
    <s v="NTP_lungneo_noael_loael"/>
    <s v="BLASTINGSAND"/>
    <m/>
    <s v="NTP"/>
    <m/>
    <s v="ABA:BS"/>
    <s v="Abrasive Blasting Agents: Blasting Sand"/>
    <s v="Micro"/>
    <s v="2 week"/>
    <x v="25"/>
    <s v="Lung"/>
    <s v="Neoplasia incidence"/>
    <s v="Rat"/>
    <s v="HSD"/>
    <s v="M"/>
    <m/>
    <n v="15"/>
    <m/>
    <m/>
    <s v="mg/m3"/>
    <s v="Y"/>
    <s v="Y"/>
    <m/>
    <m/>
    <m/>
    <s v="NA"/>
    <s v="NA"/>
    <n v="500"/>
    <m/>
    <m/>
    <m/>
    <m/>
    <s v="Y"/>
    <m/>
    <s v="Excluded because duration is &lt;2yr and endpoint is neoplasia"/>
    <x v="3"/>
    <m/>
    <m/>
    <m/>
    <s v="N"/>
    <n v="0"/>
    <m/>
    <m/>
  </r>
  <r>
    <n v="350"/>
    <s v="Y"/>
    <s v="NTP_lungneo_noael_loael"/>
    <s v="CRUSHEDGLASS"/>
    <m/>
    <s v="NTP"/>
    <m/>
    <s v="NA"/>
    <s v="NA"/>
    <s v="Micro"/>
    <s v="2 week"/>
    <x v="25"/>
    <s v="Lung"/>
    <s v="Neoplasia incidence"/>
    <s v="Rat"/>
    <s v="F344/N Tac"/>
    <s v="M"/>
    <m/>
    <n v="3"/>
    <m/>
    <m/>
    <s v="mg/m3"/>
    <s v="Y"/>
    <s v="Y"/>
    <m/>
    <m/>
    <m/>
    <s v="NA"/>
    <s v="NA"/>
    <n v="99.999999999999986"/>
    <m/>
    <m/>
    <m/>
    <m/>
    <s v="Y"/>
    <m/>
    <s v="Excluded because duration is &lt;2yr and endpoint is neoplasia"/>
    <x v="3"/>
    <m/>
    <m/>
    <m/>
    <s v="N"/>
    <n v="0"/>
    <m/>
    <m/>
  </r>
  <r>
    <n v="351"/>
    <s v="Y"/>
    <s v="NTP_lungneo_noael_loael"/>
    <s v="GARNET"/>
    <m/>
    <s v="NTP"/>
    <m/>
    <s v="ABA:G"/>
    <s v="Abrasive blasting agents (garnet)"/>
    <s v="Micro"/>
    <s v="2 week"/>
    <x v="25"/>
    <s v="Lung"/>
    <s v="Neoplasia incidence"/>
    <s v="Rat"/>
    <s v="F 344/N"/>
    <s v="M"/>
    <m/>
    <n v="3"/>
    <m/>
    <m/>
    <s v="mg/m3"/>
    <s v="Y"/>
    <s v="Y"/>
    <m/>
    <m/>
    <m/>
    <s v="NA"/>
    <s v="NA"/>
    <n v="99.999999999999986"/>
    <m/>
    <m/>
    <m/>
    <m/>
    <s v="Y"/>
    <m/>
    <s v="Excluded because duration is &lt;2yr and endpoint is neoplasia"/>
    <x v="3"/>
    <m/>
    <m/>
    <m/>
    <s v="N"/>
    <n v="0"/>
    <m/>
    <m/>
  </r>
  <r>
    <n v="352"/>
    <s v="Y"/>
    <s v="NTP_lungneo_noael_loael"/>
    <s v="HEMATITESPEC"/>
    <m/>
    <s v="NTP"/>
    <m/>
    <s v="ABA:SH"/>
    <s v="Abrasive Blasting Agents: Specular Hematite"/>
    <s v="Micro"/>
    <s v="2 week"/>
    <x v="25"/>
    <s v="Lung"/>
    <s v="Neoplasia incidence"/>
    <s v="Rat"/>
    <s v="Harlan Sprague Dawley"/>
    <s v="M"/>
    <m/>
    <n v="15"/>
    <m/>
    <m/>
    <s v="mg/m3"/>
    <s v="Y"/>
    <s v="Y"/>
    <m/>
    <m/>
    <m/>
    <s v="NA"/>
    <s v="NA"/>
    <n v="500"/>
    <m/>
    <m/>
    <m/>
    <m/>
    <s v="Y"/>
    <m/>
    <s v="Excluded because duration is &lt;2yr and endpoint is neoplasia"/>
    <x v="3"/>
    <m/>
    <m/>
    <m/>
    <s v="N"/>
    <n v="0"/>
    <m/>
    <m/>
  </r>
  <r>
    <n v="353"/>
    <s v="Y"/>
    <s v="NTP_lungneo_noael_loael"/>
    <s v="10101-97-0"/>
    <m/>
    <s v="NTP"/>
    <m/>
    <s v="Nickel sulfate hexahydrate"/>
    <s v="Nickel sulfate hexahydrate"/>
    <s v="Micro"/>
    <s v="2 year"/>
    <x v="23"/>
    <s v="Lung"/>
    <s v="Neoplasia incidence"/>
    <s v="Mouse"/>
    <s v="B6C3F1"/>
    <s v="M"/>
    <n v="1"/>
    <m/>
    <m/>
    <m/>
    <s v="mg/m3"/>
    <s v="N"/>
    <s v="N"/>
    <m/>
    <m/>
    <m/>
    <s v="NA"/>
    <n v="1000"/>
    <s v="NA"/>
    <m/>
    <m/>
    <m/>
    <s v="C"/>
    <s v=""/>
    <m/>
    <s v="Excluded because a BMDL is required for an OEB"/>
    <x v="3"/>
    <m/>
    <m/>
    <m/>
    <s v="N"/>
    <n v="3"/>
    <m/>
    <m/>
  </r>
  <r>
    <n v="354"/>
    <s v="Y"/>
    <s v="NTP_lungneo_noael_loael"/>
    <s v="10101-97-0"/>
    <m/>
    <s v="NTP"/>
    <m/>
    <s v="Nickel sulfate hexahydrate"/>
    <s v="Nickel sulfate hexahydrate"/>
    <s v="Micro"/>
    <s v="2 year"/>
    <x v="23"/>
    <s v="Lung"/>
    <s v="Neoplasia incidence"/>
    <s v="Mouse"/>
    <s v="B6C3F1"/>
    <s v="F"/>
    <n v="1"/>
    <m/>
    <m/>
    <m/>
    <s v="mg/m3"/>
    <s v="N"/>
    <s v="N"/>
    <m/>
    <m/>
    <m/>
    <s v="NA"/>
    <n v="1000"/>
    <s v="NA"/>
    <m/>
    <m/>
    <m/>
    <s v="C"/>
    <s v=""/>
    <m/>
    <s v="Excluded because a BMDL is required for an OEB"/>
    <x v="3"/>
    <m/>
    <m/>
    <m/>
    <s v="N"/>
    <n v="3"/>
    <m/>
    <m/>
  </r>
  <r>
    <n v="355"/>
    <s v="Y"/>
    <s v="NTP_lungneo_noael_loael"/>
    <s v="10101-97-0"/>
    <m/>
    <s v="NTP"/>
    <m/>
    <s v="Nickel sulfate hexahydrate"/>
    <s v="Nickel sulfate hexahydrate"/>
    <s v="Micro"/>
    <s v="2 year"/>
    <x v="23"/>
    <s v="Lung"/>
    <s v="Neoplasia incidence"/>
    <s v="Rat"/>
    <s v="F 344/N"/>
    <s v="F"/>
    <n v="0.5"/>
    <m/>
    <m/>
    <m/>
    <s v="mg/m3"/>
    <s v="N"/>
    <s v="N"/>
    <m/>
    <m/>
    <m/>
    <s v="NA"/>
    <n v="500"/>
    <s v="NA"/>
    <m/>
    <m/>
    <m/>
    <s v="C"/>
    <s v=""/>
    <m/>
    <s v="Excluded because a BMDL is required for an OEB"/>
    <x v="3"/>
    <m/>
    <m/>
    <m/>
    <s v="N"/>
    <n v="3"/>
    <m/>
    <m/>
  </r>
  <r>
    <n v="356"/>
    <s v="Y"/>
    <s v="NTP_lungneo_noael_loael"/>
    <s v="10101-97-0"/>
    <m/>
    <s v="NTP"/>
    <m/>
    <s v="Nickel sulfate hexahydrate"/>
    <s v="Nickel sulfate hexahydrate"/>
    <s v="Micro"/>
    <s v="2 year"/>
    <x v="23"/>
    <s v="Lung"/>
    <s v="Neoplasia incidence"/>
    <s v="Rat"/>
    <s v="F 344/N"/>
    <s v="M"/>
    <n v="0.5"/>
    <m/>
    <m/>
    <m/>
    <s v="mg/m3"/>
    <s v="N"/>
    <s v="N"/>
    <m/>
    <m/>
    <m/>
    <s v="NA"/>
    <n v="500"/>
    <s v="NA"/>
    <m/>
    <m/>
    <m/>
    <s v="C"/>
    <s v=""/>
    <m/>
    <s v="Excluded because a BMDL is required for an OEB"/>
    <x v="3"/>
    <m/>
    <m/>
    <m/>
    <s v="N"/>
    <n v="3"/>
    <m/>
    <m/>
  </r>
  <r>
    <n v="357"/>
    <s v="Y"/>
    <s v="NTP_lungneo_noael_loael"/>
    <s v="12035-72-2"/>
    <m/>
    <s v="NTP"/>
    <m/>
    <s v="Nickel subsulfide"/>
    <s v="Nickel subsulfide"/>
    <s v="Micro"/>
    <s v="2 year"/>
    <x v="23"/>
    <s v="Lung"/>
    <s v="Neoplasia incidence"/>
    <s v="Mouse"/>
    <s v="B6C3F1"/>
    <s v="F"/>
    <n v="1.2"/>
    <m/>
    <m/>
    <m/>
    <s v="mg/m3"/>
    <s v="N"/>
    <s v="N"/>
    <m/>
    <m/>
    <m/>
    <s v="NA"/>
    <n v="1200"/>
    <s v="NA"/>
    <m/>
    <m/>
    <m/>
    <s v="C"/>
    <s v=""/>
    <m/>
    <s v="Excluded because a BMDL is required for an OEB"/>
    <x v="3"/>
    <m/>
    <m/>
    <m/>
    <s v="N"/>
    <n v="3"/>
    <m/>
    <m/>
  </r>
  <r>
    <n v="358"/>
    <s v="Y"/>
    <s v="NTP_lungneo_noael_loael"/>
    <s v="12035-72-2"/>
    <m/>
    <s v="NTP"/>
    <m/>
    <s v="Nickel subsulfide"/>
    <s v="Nickel subsulfide"/>
    <s v="Micro"/>
    <s v="2 year"/>
    <x v="23"/>
    <s v="Lung"/>
    <s v="Neoplasia incidence"/>
    <s v="Mouse"/>
    <s v="B6C3F1"/>
    <s v="M"/>
    <n v="1.2"/>
    <m/>
    <m/>
    <m/>
    <s v="mg/m3"/>
    <s v="N"/>
    <s v="N"/>
    <m/>
    <m/>
    <m/>
    <s v="NA"/>
    <n v="1200"/>
    <s v="NA"/>
    <m/>
    <m/>
    <m/>
    <s v="C"/>
    <s v=""/>
    <m/>
    <s v="Excluded because a BMDL is required for an OEB"/>
    <x v="3"/>
    <m/>
    <m/>
    <m/>
    <s v="N"/>
    <n v="3"/>
    <m/>
    <m/>
  </r>
  <r>
    <n v="359"/>
    <s v="Y"/>
    <s v="NTP_lungneo_noael_loael"/>
    <s v="1303-00-0"/>
    <m/>
    <s v="NTP"/>
    <m/>
    <s v="Gallium arsenide"/>
    <s v="Gallium arsenide"/>
    <s v="Micro"/>
    <s v="2 year"/>
    <x v="23"/>
    <s v="Lung"/>
    <s v="Neoplasia incidence"/>
    <s v="Mouse"/>
    <s v="B6C3F1"/>
    <s v="F"/>
    <n v="1"/>
    <m/>
    <m/>
    <m/>
    <s v="mg/m3"/>
    <s v="N"/>
    <s v="N"/>
    <m/>
    <m/>
    <m/>
    <s v="NA"/>
    <n v="1000"/>
    <s v="NA"/>
    <m/>
    <m/>
    <m/>
    <s v="C"/>
    <s v=""/>
    <m/>
    <s v="Excluded because a BMDL is required for an OEB"/>
    <x v="3"/>
    <m/>
    <m/>
    <m/>
    <s v="N"/>
    <n v="3"/>
    <m/>
    <m/>
  </r>
  <r>
    <n v="360"/>
    <s v="Y"/>
    <s v="NTP_lungneo_noael_loael"/>
    <s v="1303-00-0"/>
    <m/>
    <s v="NTP"/>
    <m/>
    <s v="Gallium arsenide"/>
    <s v="Gallium arsenide"/>
    <s v="Micro"/>
    <s v="2 year"/>
    <x v="23"/>
    <s v="Lung"/>
    <s v="Neoplasia incidence"/>
    <s v="Mouse"/>
    <s v="B6C3F1"/>
    <s v="M"/>
    <n v="1"/>
    <m/>
    <m/>
    <m/>
    <s v="mg/m3"/>
    <s v="N"/>
    <s v="N"/>
    <m/>
    <m/>
    <m/>
    <s v="NA"/>
    <n v="1000"/>
    <s v="NA"/>
    <m/>
    <m/>
    <m/>
    <s v="C"/>
    <s v=""/>
    <m/>
    <s v="Excluded because a BMDL is required for an OEB"/>
    <x v="3"/>
    <m/>
    <m/>
    <m/>
    <s v="N"/>
    <n v="3"/>
    <m/>
    <m/>
  </r>
  <r>
    <n v="361"/>
    <s v="Y"/>
    <s v="NTP_lungneo_noael_loael"/>
    <s v="1303-00-0"/>
    <m/>
    <s v="NTP"/>
    <m/>
    <s v="Gallium arsenide"/>
    <s v="Gallium arsenide"/>
    <s v="Micro"/>
    <s v="2 year"/>
    <x v="23"/>
    <s v="Lung"/>
    <s v="Neoplasia incidence"/>
    <s v="Rat"/>
    <s v="F 344/N"/>
    <s v="M"/>
    <n v="1"/>
    <m/>
    <m/>
    <m/>
    <s v="mg/m3"/>
    <s v="N"/>
    <s v="N"/>
    <m/>
    <m/>
    <m/>
    <s v="NA"/>
    <n v="1000"/>
    <s v="NA"/>
    <m/>
    <m/>
    <m/>
    <s v="C"/>
    <s v=""/>
    <m/>
    <s v="Excluded because a BMDL is required for an OEB"/>
    <x v="3"/>
    <m/>
    <m/>
    <m/>
    <s v="N"/>
    <n v="3"/>
    <m/>
    <m/>
  </r>
  <r>
    <n v="362"/>
    <s v="Y"/>
    <s v="NTP_lungneo_noael_loael"/>
    <s v="1309-64-4"/>
    <m/>
    <s v="NTP"/>
    <m/>
    <s v="Antimony trioxide"/>
    <s v="Antimony trioxide"/>
    <s v="Micro"/>
    <s v="2 year"/>
    <x v="23"/>
    <s v="Lung"/>
    <s v="Neoplasia incidence"/>
    <s v="Mouse"/>
    <s v="B6C3F1"/>
    <s v="F"/>
    <m/>
    <n v="3"/>
    <m/>
    <m/>
    <s v="mg/m3"/>
    <s v="N"/>
    <s v="N"/>
    <m/>
    <m/>
    <m/>
    <s v="NA"/>
    <s v="NA"/>
    <n v="300"/>
    <m/>
    <m/>
    <m/>
    <s v="D"/>
    <s v=""/>
    <m/>
    <s v="Excluded because a BMDL is required for an OEB"/>
    <x v="3"/>
    <m/>
    <m/>
    <m/>
    <s v="N"/>
    <n v="4"/>
    <m/>
    <m/>
  </r>
  <r>
    <n v="363"/>
    <s v="Y"/>
    <s v="NTP_lungneo_noael_loael"/>
    <s v="1313-27-5"/>
    <m/>
    <s v="NTP"/>
    <m/>
    <s v="Molybdenum trioxide"/>
    <s v="Molybdenum trioxide"/>
    <s v="Micro"/>
    <s v="2 year"/>
    <x v="23"/>
    <s v="Lung"/>
    <s v="Neoplasia incidence"/>
    <s v="Mouse"/>
    <s v="B6C3F1"/>
    <s v="M"/>
    <m/>
    <n v="10"/>
    <m/>
    <m/>
    <s v="mg/m3"/>
    <s v="N"/>
    <s v="N"/>
    <m/>
    <m/>
    <m/>
    <s v="NA"/>
    <s v="NA"/>
    <n v="1000"/>
    <m/>
    <m/>
    <m/>
    <s v="C"/>
    <s v=""/>
    <m/>
    <s v="Excluded because a BMDL is required for an OEB"/>
    <x v="3"/>
    <m/>
    <m/>
    <m/>
    <s v="N"/>
    <n v="3"/>
    <m/>
    <m/>
  </r>
  <r>
    <n v="364"/>
    <s v="Y"/>
    <s v="NTP_lungneo_noael_loael"/>
    <s v="1313-27-5"/>
    <m/>
    <s v="NTP"/>
    <m/>
    <s v="Molybdenum trioxide"/>
    <s v="Molybdenum trioxide"/>
    <s v="Micro"/>
    <s v="2 year"/>
    <x v="23"/>
    <s v="Lung"/>
    <s v="Neoplasia incidence"/>
    <s v="Rat"/>
    <s v="F 344/N"/>
    <s v="F"/>
    <n v="100"/>
    <m/>
    <m/>
    <m/>
    <s v="mg/m3"/>
    <s v="N"/>
    <s v="N"/>
    <m/>
    <m/>
    <m/>
    <s v="NA"/>
    <n v="100000"/>
    <s v="NA"/>
    <m/>
    <m/>
    <m/>
    <s v="A"/>
    <s v=""/>
    <m/>
    <s v="Excluded because a BMDL is required for an OEB"/>
    <x v="3"/>
    <m/>
    <m/>
    <m/>
    <s v="N"/>
    <n v="1"/>
    <m/>
    <m/>
  </r>
  <r>
    <n v="365"/>
    <s v="Y"/>
    <s v="NTP_lungneo_noael_loael"/>
    <s v="1313-27-5"/>
    <m/>
    <s v="NTP"/>
    <m/>
    <s v="Molybdenum trioxide"/>
    <s v="Molybdenum trioxide"/>
    <s v="Micro"/>
    <s v="2 year"/>
    <x v="23"/>
    <s v="Lung"/>
    <s v="Neoplasia incidence"/>
    <s v="Rat"/>
    <s v="F 344/N"/>
    <s v="M"/>
    <n v="100"/>
    <m/>
    <m/>
    <m/>
    <s v="mg/m3"/>
    <s v="N"/>
    <s v="N"/>
    <m/>
    <m/>
    <m/>
    <s v="NA"/>
    <n v="100000"/>
    <s v="NA"/>
    <m/>
    <m/>
    <m/>
    <s v="A"/>
    <s v=""/>
    <m/>
    <s v="Excluded because a BMDL is required for an OEB"/>
    <x v="3"/>
    <m/>
    <m/>
    <m/>
    <s v="N"/>
    <n v="1"/>
    <m/>
    <m/>
  </r>
  <r>
    <n v="366"/>
    <s v="Y"/>
    <s v="NTP_lungneo_noael_loael"/>
    <s v="1313-99-1"/>
    <m/>
    <s v="NTP"/>
    <s v="Y"/>
    <s v="Nickel (II) oxide"/>
    <s v="Nickel (II) oxide"/>
    <s v="Micro"/>
    <s v="2 year"/>
    <x v="23"/>
    <s v="Lung"/>
    <s v="Neoplasia incidence"/>
    <s v="Mouse"/>
    <s v="B6C3F1"/>
    <s v="F"/>
    <m/>
    <n v="1.25"/>
    <m/>
    <m/>
    <s v="mg/m3"/>
    <s v="N"/>
    <s v="N"/>
    <m/>
    <m/>
    <m/>
    <s v="NA"/>
    <s v="NA"/>
    <n v="125"/>
    <m/>
    <m/>
    <m/>
    <s v="D"/>
    <s v=""/>
    <m/>
    <s v="Excluded because a BMDL is required for an OEB"/>
    <x v="3"/>
    <m/>
    <m/>
    <m/>
    <s v="N"/>
    <n v="4"/>
    <m/>
    <m/>
  </r>
  <r>
    <n v="367"/>
    <s v="Y"/>
    <s v="NTP_lungneo_noael_loael"/>
    <s v="1313-99-1"/>
    <m/>
    <s v="NTP"/>
    <s v="Y"/>
    <s v="Nickel (II) oxide"/>
    <s v="Nickel (II) oxide"/>
    <s v="Micro"/>
    <s v="2 year"/>
    <x v="23"/>
    <s v="Lung"/>
    <s v="Neoplasia incidence"/>
    <s v="Mouse"/>
    <s v="B6C3F1"/>
    <s v="M"/>
    <n v="5"/>
    <m/>
    <m/>
    <m/>
    <s v="mg/m3"/>
    <s v="N"/>
    <s v="N"/>
    <m/>
    <m/>
    <m/>
    <s v="NA"/>
    <n v="5000"/>
    <s v="NA"/>
    <m/>
    <m/>
    <m/>
    <s v="B"/>
    <s v=""/>
    <m/>
    <s v="Excluded because a BMDL is required for an OEB"/>
    <x v="3"/>
    <m/>
    <m/>
    <m/>
    <s v="N"/>
    <n v="2"/>
    <m/>
    <m/>
  </r>
  <r>
    <n v="368"/>
    <s v="Y"/>
    <s v="NTP_lungneo_noael_loael"/>
    <s v="1314-62-1"/>
    <m/>
    <s v="NTP"/>
    <m/>
    <s v="Vanadium"/>
    <s v="Vanadium pentoxide"/>
    <s v="Micro"/>
    <s v="2 year"/>
    <x v="23"/>
    <s v="Lung"/>
    <s v="Neoplasia incidence"/>
    <s v="Rat"/>
    <s v="F 344/N"/>
    <s v="F"/>
    <n v="2"/>
    <m/>
    <m/>
    <m/>
    <s v="mg/m3"/>
    <s v="N"/>
    <s v="N"/>
    <m/>
    <m/>
    <m/>
    <s v="NA"/>
    <n v="2000"/>
    <s v="NA"/>
    <m/>
    <m/>
    <m/>
    <s v="C"/>
    <s v=""/>
    <m/>
    <s v="Excluded because a BMDL is required for an OEB"/>
    <x v="3"/>
    <m/>
    <m/>
    <m/>
    <s v="N"/>
    <n v="3"/>
    <m/>
    <m/>
  </r>
  <r>
    <n v="369"/>
    <s v="Y"/>
    <s v="NTP_lungneo_noael_loael"/>
    <s v="1314-62-1"/>
    <m/>
    <s v="NTP"/>
    <m/>
    <s v="Vanadium"/>
    <s v="Vanadium pentoxide"/>
    <s v="Micro"/>
    <s v="2 year"/>
    <x v="23"/>
    <s v="Lung"/>
    <s v="Neoplasia incidence"/>
    <s v="Rat"/>
    <s v="F 344/N"/>
    <s v="M"/>
    <n v="2"/>
    <m/>
    <m/>
    <m/>
    <s v="mg/m3"/>
    <s v="N"/>
    <s v="N"/>
    <m/>
    <m/>
    <m/>
    <s v="NA"/>
    <n v="2000"/>
    <s v="NA"/>
    <m/>
    <m/>
    <m/>
    <s v="C"/>
    <s v=""/>
    <m/>
    <s v="Excluded because a BMDL is required for an OEB"/>
    <x v="3"/>
    <m/>
    <m/>
    <m/>
    <s v="N"/>
    <n v="3"/>
    <m/>
    <m/>
  </r>
  <r>
    <n v="370"/>
    <s v="Y"/>
    <s v="NTP_lungneo_noael_loael"/>
    <s v="13765-19-0"/>
    <m/>
    <s v="NTP"/>
    <m/>
    <s v="Calcium chromate"/>
    <s v="Calcium chromate"/>
    <s v="Micro"/>
    <s v="2 year"/>
    <x v="23"/>
    <s v="Lung"/>
    <s v="Neoplasia incidence"/>
    <s v="Rat"/>
    <s v="Sprague Dawley"/>
    <s v="M"/>
    <n v="20"/>
    <m/>
    <m/>
    <m/>
    <s v="mg/m3"/>
    <s v="N"/>
    <s v="N"/>
    <m/>
    <m/>
    <m/>
    <s v="NA"/>
    <n v="20000"/>
    <s v="NA"/>
    <m/>
    <m/>
    <m/>
    <s v="B"/>
    <s v=""/>
    <m/>
    <s v="Excluded because a BMDL is required for an OEB"/>
    <x v="3"/>
    <m/>
    <m/>
    <m/>
    <s v="N"/>
    <n v="2"/>
    <m/>
    <m/>
  </r>
  <r>
    <n v="371"/>
    <s v="Y"/>
    <s v="NTP_lungneo_noael_loael"/>
    <s v="13765-19-0"/>
    <m/>
    <s v="NTP"/>
    <m/>
    <s v="Calcium chromate"/>
    <s v="Calcium chromate"/>
    <s v="Micro"/>
    <s v="2 year"/>
    <x v="23"/>
    <s v="Lung"/>
    <s v="Neoplasia incidence"/>
    <s v="Hamster"/>
    <s v="Syrian Golden"/>
    <s v="M"/>
    <n v="20"/>
    <m/>
    <m/>
    <m/>
    <s v="mg/m3"/>
    <s v="N"/>
    <s v="N"/>
    <m/>
    <m/>
    <m/>
    <s v="NA"/>
    <n v="20000"/>
    <s v="NA"/>
    <m/>
    <m/>
    <m/>
    <s v="B"/>
    <s v=""/>
    <m/>
    <s v="Excluded because a BMDL is required for an OEB"/>
    <x v="3"/>
    <m/>
    <m/>
    <m/>
    <s v="N"/>
    <n v="2"/>
    <m/>
    <m/>
  </r>
  <r>
    <n v="372"/>
    <s v="Y"/>
    <s v="NTP_lungneo_noael_loael"/>
    <s v="14807-96-6"/>
    <m/>
    <s v="NTP"/>
    <m/>
    <s v="Talc"/>
    <s v="Talc"/>
    <s v="Micro"/>
    <s v="2 year"/>
    <x v="23"/>
    <s v="Lung"/>
    <s v="Neoplasia incidence"/>
    <s v="Mouse"/>
    <s v="B6C3F1"/>
    <s v="F"/>
    <n v="18"/>
    <m/>
    <m/>
    <m/>
    <s v="mg/m3"/>
    <s v="N"/>
    <s v="N"/>
    <m/>
    <m/>
    <m/>
    <s v="NA"/>
    <n v="18000"/>
    <s v="NA"/>
    <m/>
    <m/>
    <m/>
    <s v="B"/>
    <s v=""/>
    <m/>
    <s v="Excluded because a BMDL is required for an OEB"/>
    <x v="3"/>
    <m/>
    <m/>
    <m/>
    <s v="N"/>
    <n v="2"/>
    <m/>
    <m/>
  </r>
  <r>
    <n v="373"/>
    <s v="Y"/>
    <s v="NTP_lungneo_noael_loael"/>
    <s v="14807-96-6"/>
    <m/>
    <s v="NTP"/>
    <m/>
    <s v="Talc"/>
    <s v="Talc"/>
    <s v="Micro"/>
    <s v="2 year"/>
    <x v="23"/>
    <s v="Lung"/>
    <s v="Neoplasia incidence"/>
    <s v="Mouse"/>
    <s v="B6C3F1"/>
    <s v="M"/>
    <n v="18"/>
    <m/>
    <m/>
    <m/>
    <s v="mg/m3"/>
    <s v="N"/>
    <s v="N"/>
    <m/>
    <m/>
    <m/>
    <s v="NA"/>
    <n v="18000"/>
    <s v="NA"/>
    <m/>
    <m/>
    <m/>
    <s v="B"/>
    <s v=""/>
    <m/>
    <s v="Excluded because a BMDL is required for an OEB"/>
    <x v="3"/>
    <m/>
    <m/>
    <m/>
    <s v="N"/>
    <n v="2"/>
    <m/>
    <m/>
  </r>
  <r>
    <n v="374"/>
    <s v="Y"/>
    <s v="NTP_lungneo_noael_loael"/>
    <s v="14807-96-6"/>
    <m/>
    <s v="NTP"/>
    <m/>
    <s v="Talc"/>
    <s v="Talc"/>
    <s v="Micro"/>
    <s v="2 year"/>
    <x v="23"/>
    <s v="Lung"/>
    <s v="Neoplasia incidence"/>
    <s v="Rat"/>
    <s v="F 344/N"/>
    <s v="M"/>
    <n v="18"/>
    <m/>
    <m/>
    <m/>
    <s v="mg/m3"/>
    <s v="N"/>
    <s v="N"/>
    <m/>
    <m/>
    <m/>
    <s v="NA"/>
    <n v="18000"/>
    <s v="NA"/>
    <m/>
    <m/>
    <m/>
    <s v="B"/>
    <s v=""/>
    <m/>
    <s v="Excluded because a BMDL is required for an OEB"/>
    <x v="3"/>
    <m/>
    <m/>
    <m/>
    <s v="N"/>
    <n v="2"/>
    <m/>
    <m/>
  </r>
  <r>
    <n v="375"/>
    <s v="Y"/>
    <s v="NTP_lungneo_noael_loael"/>
    <s v="22398-80-7"/>
    <m/>
    <s v="NTP"/>
    <m/>
    <s v="Indium"/>
    <s v="Indium phosphide"/>
    <s v="Micro"/>
    <s v="2 year"/>
    <x v="23"/>
    <s v="Lung"/>
    <s v="Neoplasia incidence"/>
    <s v="Mouse"/>
    <s v="B6C3F1"/>
    <s v="F"/>
    <n v="100"/>
    <m/>
    <m/>
    <m/>
    <s v="mg/m3"/>
    <s v="N"/>
    <s v="N"/>
    <m/>
    <m/>
    <m/>
    <s v="NA"/>
    <n v="100000"/>
    <s v="NA"/>
    <m/>
    <m/>
    <m/>
    <s v="A"/>
    <s v=""/>
    <m/>
    <s v="Excluded because a BMDL is required for an OEB"/>
    <x v="3"/>
    <m/>
    <m/>
    <m/>
    <s v="Y"/>
    <n v="1"/>
    <m/>
    <m/>
  </r>
  <r>
    <n v="376"/>
    <s v="Y"/>
    <s v="NTP_lungneo_noael_loael"/>
    <s v="22398-80-7"/>
    <m/>
    <s v="NTP"/>
    <m/>
    <s v="Indium"/>
    <s v="Indium phosphide"/>
    <s v="Micro"/>
    <s v="2 year"/>
    <x v="23"/>
    <s v="Lung"/>
    <s v="Neoplasia incidence"/>
    <s v="Mouse"/>
    <s v="B6C3F1"/>
    <s v="M"/>
    <n v="0.3"/>
    <m/>
    <m/>
    <m/>
    <s v="mg/m3"/>
    <s v="N"/>
    <s v="N"/>
    <m/>
    <m/>
    <m/>
    <s v="NA"/>
    <n v="300"/>
    <s v="NA"/>
    <m/>
    <m/>
    <m/>
    <s v="D"/>
    <s v=""/>
    <m/>
    <s v="Excluded because a BMDL is required for an OEB"/>
    <x v="3"/>
    <m/>
    <m/>
    <m/>
    <s v="Y"/>
    <n v="4"/>
    <m/>
    <m/>
  </r>
  <r>
    <n v="377"/>
    <s v="Y"/>
    <s v="NTP_lungneo_noael_loael"/>
    <s v="2698-41-1"/>
    <m/>
    <s v="NTP"/>
    <m/>
    <s v="CS"/>
    <s v="o-Chlorobenzalmalononitrile (CS)"/>
    <s v="Micro"/>
    <s v="2 year"/>
    <x v="23"/>
    <s v="Lung"/>
    <s v="Neoplasia incidence"/>
    <s v="Mouse"/>
    <s v="B6C3F1"/>
    <s v="F"/>
    <n v="1.5"/>
    <m/>
    <m/>
    <m/>
    <s v="mg/m3"/>
    <s v="N"/>
    <s v="N"/>
    <m/>
    <m/>
    <m/>
    <s v="NA"/>
    <n v="1500"/>
    <s v="NA"/>
    <m/>
    <m/>
    <m/>
    <s v="C"/>
    <s v=""/>
    <m/>
    <s v="Excluded because a BMDL is required for an OEB"/>
    <x v="3"/>
    <m/>
    <m/>
    <m/>
    <s v="N"/>
    <n v="3"/>
    <m/>
    <m/>
  </r>
  <r>
    <n v="378"/>
    <s v="Y"/>
    <s v="NTP_lungneo_noael_loael"/>
    <s v="2698-41-1"/>
    <m/>
    <s v="NTP"/>
    <m/>
    <s v="CS"/>
    <s v="o-Chlorobenzalmalononitrile (CS)"/>
    <s v="Micro"/>
    <s v="2 year"/>
    <x v="23"/>
    <s v="Lung"/>
    <s v="Neoplasia incidence"/>
    <s v="Mouse"/>
    <s v="B6C3F1"/>
    <s v="M"/>
    <n v="1.5"/>
    <m/>
    <m/>
    <m/>
    <s v="mg/m3"/>
    <s v="N"/>
    <s v="N"/>
    <m/>
    <m/>
    <m/>
    <s v="NA"/>
    <n v="1500"/>
    <s v="NA"/>
    <m/>
    <m/>
    <m/>
    <s v="C"/>
    <s v=""/>
    <m/>
    <s v="Excluded because a BMDL is required for an OEB"/>
    <x v="3"/>
    <m/>
    <m/>
    <m/>
    <s v="N"/>
    <n v="3"/>
    <m/>
    <m/>
  </r>
  <r>
    <n v="379"/>
    <s v="Y"/>
    <s v="NTP_lungneo_noael_loael"/>
    <s v="2698-41-1"/>
    <m/>
    <s v="NTP"/>
    <m/>
    <s v="CS"/>
    <s v="o-Chlorobenzalmalononitrile (CS)"/>
    <s v="Micro"/>
    <s v="2 year"/>
    <x v="23"/>
    <s v="Lung"/>
    <s v="Neoplasia incidence"/>
    <s v="Rat"/>
    <s v="F 344/N"/>
    <s v="F"/>
    <n v="0.75"/>
    <m/>
    <m/>
    <m/>
    <s v="mg/m3"/>
    <s v="N"/>
    <s v="N"/>
    <m/>
    <m/>
    <m/>
    <s v="NA"/>
    <n v="750"/>
    <s v="NA"/>
    <m/>
    <m/>
    <m/>
    <s v="C"/>
    <s v=""/>
    <m/>
    <s v="Excluded because a BMDL is required for an OEB"/>
    <x v="3"/>
    <m/>
    <m/>
    <m/>
    <s v="N"/>
    <n v="3"/>
    <m/>
    <m/>
  </r>
  <r>
    <n v="380"/>
    <s v="Y"/>
    <s v="NTP_lungneo_noael_loael"/>
    <s v="2698-41-1"/>
    <m/>
    <s v="NTP"/>
    <m/>
    <s v="CS"/>
    <s v="o-Chlorobenzalmalononitrile (CS)"/>
    <s v="Micro"/>
    <s v="2 year"/>
    <x v="23"/>
    <s v="Lung"/>
    <s v="Neoplasia incidence"/>
    <s v="Rat"/>
    <s v="F 344/N"/>
    <s v="M"/>
    <n v="0.75"/>
    <m/>
    <m/>
    <m/>
    <s v="mg/m3"/>
    <s v="N"/>
    <s v="N"/>
    <m/>
    <m/>
    <m/>
    <s v="NA"/>
    <n v="750"/>
    <s v="NA"/>
    <m/>
    <m/>
    <m/>
    <s v="C"/>
    <s v=""/>
    <m/>
    <s v="Excluded because a BMDL is required for an OEB"/>
    <x v="3"/>
    <m/>
    <m/>
    <m/>
    <s v="N"/>
    <n v="3"/>
    <m/>
    <m/>
  </r>
  <r>
    <n v="381"/>
    <s v="Y"/>
    <s v="NTP_lungneo_noael_loael"/>
    <s v="643-79-8"/>
    <m/>
    <s v="NTP"/>
    <m/>
    <s v="ortho-Phthalaldehyde"/>
    <s v="ortho-Phthalaldehyde"/>
    <s v="Micro"/>
    <s v="2 year"/>
    <x v="23"/>
    <s v="Lung"/>
    <s v="Neoplasia incidence"/>
    <s v="Mouse"/>
    <s v="B6C3F1"/>
    <s v="F"/>
    <n v="7"/>
    <m/>
    <m/>
    <m/>
    <s v="ppm"/>
    <s v="N"/>
    <s v="N"/>
    <m/>
    <m/>
    <m/>
    <s v="NA"/>
    <n v="7"/>
    <s v="NA"/>
    <m/>
    <m/>
    <m/>
    <s v="E"/>
    <s v=""/>
    <m/>
    <s v="Excluded because a BMDL is required for an OEB"/>
    <x v="3"/>
    <m/>
    <m/>
    <m/>
    <s v="N"/>
    <n v="5"/>
    <m/>
    <m/>
  </r>
  <r>
    <n v="382"/>
    <s v="Y"/>
    <s v="NTP_lungneo_noael_loael"/>
    <s v="7440-47-3"/>
    <m/>
    <s v="NTP"/>
    <m/>
    <s v="Chromium"/>
    <s v="Chromium"/>
    <s v="Micro"/>
    <s v="2 year"/>
    <x v="23"/>
    <s v="Lung"/>
    <s v="Neoplasia incidence"/>
    <s v="Hamster"/>
    <s v="Syrian Golden"/>
    <s v="M"/>
    <n v="20"/>
    <m/>
    <m/>
    <m/>
    <s v="mg/m3"/>
    <s v="N"/>
    <s v="N"/>
    <m/>
    <m/>
    <m/>
    <s v="NA"/>
    <n v="20000"/>
    <s v="NA"/>
    <m/>
    <m/>
    <m/>
    <s v="B"/>
    <s v=""/>
    <m/>
    <s v="Excluded because a BMDL is required for an OEB"/>
    <x v="3"/>
    <m/>
    <m/>
    <m/>
    <s v="N"/>
    <n v="2"/>
    <m/>
    <m/>
  </r>
  <r>
    <n v="383"/>
    <s v="Y"/>
    <s v="NTP_lungneo_noael_loael"/>
    <s v="7440-48-4"/>
    <m/>
    <s v="NTP"/>
    <m/>
    <s v="Cobalt"/>
    <s v="Cobalt"/>
    <s v="Micro"/>
    <s v="2 year"/>
    <x v="23"/>
    <s v="Lung"/>
    <s v="Neoplasia incidence"/>
    <s v="Mouse"/>
    <s v="B6C3F1"/>
    <s v="F"/>
    <n v="40"/>
    <m/>
    <m/>
    <m/>
    <s v="mg/m3"/>
    <s v="N"/>
    <s v="N"/>
    <m/>
    <m/>
    <m/>
    <s v="NA"/>
    <n v="40000"/>
    <s v="NA"/>
    <m/>
    <m/>
    <m/>
    <s v="A"/>
    <s v=""/>
    <m/>
    <s v="Excluded because a BMDL is required for an OEB"/>
    <x v="3"/>
    <m/>
    <m/>
    <m/>
    <s v="N"/>
    <n v="1"/>
    <m/>
    <m/>
  </r>
  <r>
    <n v="384"/>
    <s v="Y"/>
    <s v="NTP_lungneo_noael_loael"/>
    <s v="BLASTINGSAND"/>
    <m/>
    <s v="NTP"/>
    <m/>
    <s v="ABA:BS"/>
    <s v="Abrasive Blasting Agents: Blasting Sand"/>
    <s v="Micro"/>
    <s v="2 year"/>
    <x v="23"/>
    <s v="Lung"/>
    <s v="Neoplasia incidence"/>
    <s v="Rat"/>
    <s v="F344/N Tac"/>
    <s v="M"/>
    <m/>
    <n v="3"/>
    <m/>
    <m/>
    <s v="mg/m3"/>
    <s v="N"/>
    <s v="N"/>
    <m/>
    <m/>
    <m/>
    <s v="NA"/>
    <s v="NA"/>
    <n v="300"/>
    <m/>
    <m/>
    <m/>
    <s v="D"/>
    <s v=""/>
    <m/>
    <s v="Excluded because a BMDL is required for an OEB"/>
    <x v="3"/>
    <m/>
    <m/>
    <m/>
    <s v="N"/>
    <n v="4"/>
    <m/>
    <m/>
  </r>
  <r>
    <n v="385"/>
    <s v="Y"/>
    <s v="NTP_lungneo_noael_loael"/>
    <s v="13983-17-0"/>
    <m/>
    <s v="NTP"/>
    <m/>
    <s v="WCS"/>
    <s v="Wollastonite calcium silicates"/>
    <s v="Micro"/>
    <s v="2 year"/>
    <x v="23"/>
    <s v="Lung"/>
    <s v="Neoplasia incidence"/>
    <s v="Rat"/>
    <s v="F 344/N"/>
    <s v="M"/>
    <n v="10"/>
    <m/>
    <m/>
    <m/>
    <s v="mg/m3"/>
    <s v="N"/>
    <s v="N"/>
    <m/>
    <m/>
    <m/>
    <s v="NA"/>
    <n v="10000"/>
    <s v="NA"/>
    <m/>
    <m/>
    <m/>
    <s v="B"/>
    <s v=""/>
    <m/>
    <s v="Excluded because a BMDL is required for an OEB"/>
    <x v="3"/>
    <m/>
    <m/>
    <m/>
    <s v="N"/>
    <n v="2"/>
    <m/>
    <m/>
  </r>
  <r>
    <n v="386"/>
    <s v="Y"/>
    <s v="NTP_lungneo_noael_loael"/>
    <s v="13983-17-0"/>
    <m/>
    <s v="NTP"/>
    <m/>
    <s v="WCS"/>
    <s v="Wollastonite calcium silicates"/>
    <s v="Micro"/>
    <s v="2 year"/>
    <x v="23"/>
    <s v="Lung"/>
    <s v="Neoplasia incidence"/>
    <s v="Rat"/>
    <s v="F 344/N"/>
    <s v="M"/>
    <m/>
    <n v="10"/>
    <m/>
    <m/>
    <s v="mg/m3"/>
    <s v="N"/>
    <s v="N"/>
    <m/>
    <m/>
    <m/>
    <s v="NA"/>
    <s v="NA"/>
    <n v="1000"/>
    <m/>
    <m/>
    <m/>
    <s v="C"/>
    <s v=""/>
    <m/>
    <s v="Excluded because a BMDL is required for an OEB"/>
    <x v="3"/>
    <m/>
    <m/>
    <m/>
    <s v="N"/>
    <n v="3"/>
    <m/>
    <m/>
  </r>
  <r>
    <n v="387"/>
    <s v="Y"/>
    <s v="NTP_lungneo_noael_loael"/>
    <s v="Nik95"/>
    <s v="https://doi.org/10.1006/faat.1995.1042"/>
    <s v="NTP"/>
    <s v="Y"/>
    <s v="Carbon black"/>
    <s v="CB_Elft12"/>
    <s v="Micro"/>
    <s v="2 year"/>
    <x v="23"/>
    <s v="Lung"/>
    <s v="Neoplasia incidence"/>
    <s v="Rat"/>
    <s v="F344/N"/>
    <s v="M"/>
    <n v="6.6"/>
    <m/>
    <m/>
    <m/>
    <s v="mg/m3"/>
    <s v="N"/>
    <s v="N"/>
    <m/>
    <m/>
    <m/>
    <s v="NA"/>
    <n v="6600"/>
    <s v="NA"/>
    <m/>
    <m/>
    <m/>
    <s v="B"/>
    <s v=""/>
    <m/>
    <s v="Excluded because a BMDL is required for an OEB"/>
    <x v="3"/>
    <m/>
    <m/>
    <m/>
    <s v="Y"/>
    <n v="2"/>
    <m/>
    <m/>
  </r>
  <r>
    <n v="388"/>
    <s v="Y"/>
    <s v="NTP_lungneo_noael_loael"/>
    <s v="Hein95"/>
    <m/>
    <s v="NTP"/>
    <m/>
    <s v="Carbon black"/>
    <s v="CB_P90"/>
    <s v="Micro"/>
    <s v="2 year"/>
    <x v="23"/>
    <s v="Lung"/>
    <s v="Neoplasia incidence"/>
    <s v="Rat"/>
    <s v="Wistar"/>
    <s v="F"/>
    <n v="5.4"/>
    <m/>
    <m/>
    <m/>
    <s v="mg/m3"/>
    <s v="N"/>
    <s v="N"/>
    <m/>
    <m/>
    <m/>
    <s v="NA"/>
    <n v="5400"/>
    <s v="NA"/>
    <m/>
    <m/>
    <m/>
    <s v="B"/>
    <s v=""/>
    <m/>
    <s v="Excluded because a BMDL is required for an OEB"/>
    <x v="3"/>
    <m/>
    <m/>
    <m/>
    <s v="Y"/>
    <n v="2"/>
    <m/>
    <m/>
  </r>
  <r>
    <n v="389"/>
    <s v="Y"/>
    <s v="NTP_lungneo_noael_loael"/>
    <s v="102-54-5"/>
    <m/>
    <s v="NTP"/>
    <m/>
    <s v="Iron"/>
    <s v="Ferrocene (C10H10Fe)"/>
    <s v="Micro"/>
    <s v="3 month"/>
    <x v="24"/>
    <s v="Lung"/>
    <s v="Neoplasia incidence"/>
    <s v="Mouse"/>
    <s v="B6C3F1"/>
    <s v="F"/>
    <n v="30"/>
    <m/>
    <m/>
    <m/>
    <s v="mg/m3"/>
    <s v="N"/>
    <s v="N"/>
    <m/>
    <m/>
    <m/>
    <s v="NA"/>
    <n v="30000"/>
    <s v="NA"/>
    <m/>
    <m/>
    <m/>
    <s v="B"/>
    <s v=""/>
    <m/>
    <s v="Excluded because duration is &lt;2yr and endpoint is neoplasia"/>
    <x v="3"/>
    <m/>
    <m/>
    <m/>
    <s v="N"/>
    <n v="2"/>
    <m/>
    <m/>
  </r>
  <r>
    <n v="390"/>
    <s v="Y"/>
    <s v="NTP_lungneo_noael_loael"/>
    <s v="102-54-5"/>
    <m/>
    <s v="NTP"/>
    <m/>
    <s v="Iron"/>
    <s v="Ferrocene (C10H10Fe)"/>
    <s v="Micro"/>
    <s v="3 month"/>
    <x v="24"/>
    <s v="Lung"/>
    <s v="Neoplasia incidence"/>
    <s v="Mouse"/>
    <s v="B6C3F1"/>
    <s v="M"/>
    <n v="30"/>
    <m/>
    <m/>
    <m/>
    <s v="mg/m3"/>
    <s v="N"/>
    <s v="N"/>
    <m/>
    <m/>
    <m/>
    <s v="NA"/>
    <n v="30000"/>
    <s v="NA"/>
    <m/>
    <m/>
    <m/>
    <s v="B"/>
    <s v=""/>
    <m/>
    <s v="Excluded because duration is &lt;2yr and endpoint is neoplasia"/>
    <x v="3"/>
    <m/>
    <m/>
    <m/>
    <s v="N"/>
    <n v="2"/>
    <m/>
    <m/>
  </r>
  <r>
    <n v="391"/>
    <s v="Y"/>
    <s v="NTP_lungneo_noael_loael"/>
    <s v="102-54-5"/>
    <m/>
    <s v="NTP"/>
    <m/>
    <s v="Iron"/>
    <s v="Ferrocene (C10H10Fe)"/>
    <s v="Micro"/>
    <s v="3 month"/>
    <x v="24"/>
    <s v="Lung"/>
    <s v="Neoplasia incidence"/>
    <s v="Rat"/>
    <s v="F 344/N"/>
    <s v="F"/>
    <n v="30"/>
    <m/>
    <m/>
    <m/>
    <s v="mg/m3"/>
    <s v="N"/>
    <s v="N"/>
    <m/>
    <m/>
    <m/>
    <s v="NA"/>
    <n v="30000"/>
    <s v="NA"/>
    <m/>
    <m/>
    <m/>
    <s v="B"/>
    <s v=""/>
    <m/>
    <s v="Excluded because duration is &lt;2yr and endpoint is neoplasia"/>
    <x v="3"/>
    <m/>
    <m/>
    <m/>
    <s v="N"/>
    <n v="2"/>
    <m/>
    <m/>
  </r>
  <r>
    <n v="392"/>
    <s v="Y"/>
    <s v="NTP_lungneo_noael_loael"/>
    <s v="102-54-5"/>
    <m/>
    <s v="NTP"/>
    <m/>
    <s v="Iron"/>
    <s v="Ferrocene (C10H10Fe)"/>
    <s v="Micro"/>
    <s v="3 month"/>
    <x v="24"/>
    <s v="Lung"/>
    <s v="Neoplasia incidence"/>
    <s v="Rat"/>
    <s v="F 344/N"/>
    <s v="M"/>
    <n v="30"/>
    <m/>
    <m/>
    <m/>
    <s v="mg/m3"/>
    <s v="N"/>
    <s v="N"/>
    <m/>
    <m/>
    <m/>
    <s v="NA"/>
    <n v="30000"/>
    <s v="NA"/>
    <m/>
    <m/>
    <m/>
    <s v="B"/>
    <s v=""/>
    <m/>
    <s v="Excluded because duration is &lt;2yr and endpoint is neoplasia"/>
    <x v="3"/>
    <m/>
    <m/>
    <m/>
    <s v="N"/>
    <n v="2"/>
    <m/>
    <m/>
  </r>
  <r>
    <n v="393"/>
    <s v="Y"/>
    <s v="NTP_lungneo_noael_loael"/>
    <s v="1314-62-1"/>
    <m/>
    <s v="NTP"/>
    <m/>
    <s v="Vanadium"/>
    <s v="Vanadium pentoxide"/>
    <s v="Micro"/>
    <s v="3 month"/>
    <x v="24"/>
    <s v="Lung"/>
    <s v="Neoplasia incidence"/>
    <s v="Mouse"/>
    <s v="B6C3F1"/>
    <s v="F"/>
    <n v="16"/>
    <m/>
    <m/>
    <m/>
    <s v="mg/m3"/>
    <s v="N"/>
    <s v="N"/>
    <m/>
    <m/>
    <m/>
    <s v="NA"/>
    <n v="16000"/>
    <s v="NA"/>
    <m/>
    <m/>
    <m/>
    <s v="B"/>
    <s v=""/>
    <m/>
    <s v="Excluded because duration is &lt;2yr and endpoint is neoplasia"/>
    <x v="3"/>
    <m/>
    <m/>
    <m/>
    <s v="N"/>
    <n v="2"/>
    <m/>
    <m/>
  </r>
  <r>
    <n v="394"/>
    <s v="Y"/>
    <s v="NTP_lungneo_noael_loael"/>
    <s v="1314-62-1"/>
    <m/>
    <s v="NTP"/>
    <m/>
    <s v="Vanadium"/>
    <s v="Vanadium pentoxide"/>
    <s v="Micro"/>
    <s v="3 month"/>
    <x v="24"/>
    <s v="Lung"/>
    <s v="Neoplasia incidence"/>
    <s v="Mouse"/>
    <s v="B6C3F1"/>
    <s v="M"/>
    <n v="16"/>
    <m/>
    <m/>
    <m/>
    <s v="mg/m3"/>
    <s v="N"/>
    <s v="N"/>
    <m/>
    <m/>
    <m/>
    <s v="NA"/>
    <n v="16000"/>
    <s v="NA"/>
    <m/>
    <m/>
    <m/>
    <s v="B"/>
    <s v=""/>
    <m/>
    <s v="Excluded because duration is &lt;2yr and endpoint is neoplasia"/>
    <x v="3"/>
    <m/>
    <m/>
    <m/>
    <s v="N"/>
    <n v="2"/>
    <m/>
    <m/>
  </r>
  <r>
    <n v="395"/>
    <s v="Y"/>
    <s v="NTP_lungneo_noael_loael"/>
    <s v="1314-62-1"/>
    <m/>
    <s v="NTP"/>
    <m/>
    <s v="Vanadium"/>
    <s v="Vanadium pentoxide"/>
    <s v="Micro"/>
    <s v="3 month"/>
    <x v="24"/>
    <s v="Lung"/>
    <s v="Neoplasia incidence"/>
    <s v="Rat"/>
    <s v="F 344/N"/>
    <s v="M"/>
    <n v="16"/>
    <m/>
    <m/>
    <m/>
    <s v="mg/m3"/>
    <s v="N"/>
    <s v="N"/>
    <m/>
    <m/>
    <m/>
    <s v="NA"/>
    <n v="16000"/>
    <s v="NA"/>
    <m/>
    <m/>
    <m/>
    <s v="B"/>
    <s v=""/>
    <m/>
    <s v="Excluded because duration is &lt;2yr and endpoint is neoplasia"/>
    <x v="3"/>
    <m/>
    <m/>
    <m/>
    <s v="N"/>
    <n v="2"/>
    <m/>
    <m/>
  </r>
  <r>
    <n v="396"/>
    <s v="Y"/>
    <s v="NTP_lungneo_noael_loael"/>
    <s v="1314-62-1"/>
    <m/>
    <s v="NTP"/>
    <m/>
    <s v="Vanadium"/>
    <s v="Vanadium pentoxide"/>
    <s v="Micro"/>
    <s v="3 month"/>
    <x v="24"/>
    <s v="Lung"/>
    <s v="Neoplasia incidence"/>
    <s v="Rat"/>
    <s v="F 344/N"/>
    <s v="F"/>
    <n v="16"/>
    <m/>
    <m/>
    <m/>
    <s v="mg/m3"/>
    <s v="N"/>
    <s v="N"/>
    <m/>
    <m/>
    <m/>
    <s v="NA"/>
    <n v="16000"/>
    <s v="NA"/>
    <m/>
    <m/>
    <m/>
    <s v="B"/>
    <s v=""/>
    <m/>
    <s v="Excluded because duration is &lt;2yr and endpoint is neoplasia"/>
    <x v="3"/>
    <m/>
    <m/>
    <m/>
    <s v="N"/>
    <n v="2"/>
    <m/>
    <m/>
  </r>
  <r>
    <n v="397"/>
    <s v="Y"/>
    <s v="NTP_lungneo_noael_loael"/>
    <s v="22398-80-7"/>
    <m/>
    <s v="NTP"/>
    <m/>
    <s v="Indium"/>
    <s v="Indium phosphide"/>
    <s v="Micro"/>
    <s v="3 month"/>
    <x v="24"/>
    <s v="Lung"/>
    <s v="Neoplasia incidence"/>
    <s v="Mouse"/>
    <s v="B6C3F1"/>
    <s v="M"/>
    <n v="100"/>
    <m/>
    <m/>
    <m/>
    <s v="mg/m3"/>
    <s v="N"/>
    <s v="N"/>
    <m/>
    <m/>
    <m/>
    <s v="NA"/>
    <n v="100000"/>
    <s v="NA"/>
    <m/>
    <m/>
    <m/>
    <s v="A"/>
    <s v=""/>
    <m/>
    <s v="Excluded because duration is &lt;2yr and endpoint is neoplasia"/>
    <x v="3"/>
    <m/>
    <m/>
    <m/>
    <s v="Y"/>
    <n v="1"/>
    <m/>
    <m/>
  </r>
  <r>
    <n v="398"/>
    <s v="Y"/>
    <s v="NTP_lungneo_noael_loael"/>
    <s v="22398-80-7"/>
    <m/>
    <s v="NTP"/>
    <m/>
    <s v="Indium"/>
    <s v="Indium phosphide"/>
    <s v="Micro"/>
    <s v="3 month"/>
    <x v="24"/>
    <s v="Lung"/>
    <s v="Neoplasia incidence"/>
    <s v="Rat"/>
    <s v="F 344/N"/>
    <s v="F"/>
    <n v="100"/>
    <m/>
    <m/>
    <m/>
    <s v="mg/m3"/>
    <s v="N"/>
    <s v="N"/>
    <m/>
    <m/>
    <m/>
    <s v="NA"/>
    <n v="100000"/>
    <s v="NA"/>
    <m/>
    <m/>
    <m/>
    <s v="A"/>
    <s v=""/>
    <m/>
    <s v="Excluded because duration is &lt;2yr and endpoint is neoplasia"/>
    <x v="3"/>
    <m/>
    <m/>
    <m/>
    <s v="Y"/>
    <n v="1"/>
    <m/>
    <m/>
  </r>
  <r>
    <n v="399"/>
    <s v="Y"/>
    <s v="NTP_lungneo_noael_loael"/>
    <s v="22398-80-7"/>
    <m/>
    <s v="NTP"/>
    <m/>
    <s v="Indium"/>
    <s v="Indium phosphide"/>
    <s v="Micro"/>
    <s v="3 month"/>
    <x v="24"/>
    <s v="Lung"/>
    <s v="Neoplasia incidence"/>
    <s v="Rat"/>
    <s v="F 344/N"/>
    <s v="M"/>
    <n v="100"/>
    <m/>
    <m/>
    <m/>
    <s v="mg/m3"/>
    <s v="N"/>
    <s v="N"/>
    <m/>
    <m/>
    <m/>
    <s v="NA"/>
    <n v="100000"/>
    <s v="NA"/>
    <m/>
    <m/>
    <m/>
    <s v="A"/>
    <s v=""/>
    <m/>
    <s v="Excluded because duration is &lt;2yr and endpoint is neoplasia"/>
    <x v="3"/>
    <m/>
    <m/>
    <m/>
    <s v="Y"/>
    <n v="1"/>
    <m/>
    <m/>
  </r>
  <r>
    <n v="400"/>
    <s v="Y"/>
    <s v="NTP_lungneo_noael_loael"/>
    <s v="643-79-8"/>
    <m/>
    <s v="NTP"/>
    <m/>
    <s v="ortho-Phthalaldehyde"/>
    <s v="ortho-Phthalaldehyde"/>
    <s v="Micro"/>
    <s v="3 month"/>
    <x v="24"/>
    <s v="Lung"/>
    <s v="Neoplasia incidence"/>
    <s v="Mouse"/>
    <s v="B6C3F1"/>
    <s v="M"/>
    <n v="7"/>
    <m/>
    <m/>
    <m/>
    <s v="ppm"/>
    <s v="N"/>
    <s v="N"/>
    <m/>
    <m/>
    <m/>
    <s v="NA"/>
    <n v="7"/>
    <s v="NA"/>
    <m/>
    <m/>
    <m/>
    <s v="E"/>
    <s v=""/>
    <m/>
    <s v="Excluded because duration is &lt;2yr and endpoint is neoplasia"/>
    <x v="3"/>
    <m/>
    <m/>
    <m/>
    <s v="N"/>
    <n v="5"/>
    <m/>
    <m/>
  </r>
  <r>
    <n v="401"/>
    <s v="Y"/>
    <s v="NTP_lungneo_noael_loael"/>
    <s v="643-79-8"/>
    <m/>
    <s v="NTP"/>
    <m/>
    <s v="ortho-Phthalaldehyde"/>
    <s v="ortho-Phthalaldehyde"/>
    <s v="Micro"/>
    <s v="3 month"/>
    <x v="24"/>
    <s v="Lung"/>
    <s v="Neoplasia incidence"/>
    <s v="Rat"/>
    <s v="HSD"/>
    <s v="F"/>
    <n v="7"/>
    <m/>
    <m/>
    <m/>
    <s v="ppm"/>
    <s v="N"/>
    <s v="N"/>
    <m/>
    <m/>
    <m/>
    <s v="NA"/>
    <n v="7"/>
    <s v="NA"/>
    <m/>
    <m/>
    <m/>
    <s v="E"/>
    <s v=""/>
    <m/>
    <s v="Excluded because duration is &lt;2yr and endpoint is neoplasia"/>
    <x v="3"/>
    <m/>
    <m/>
    <m/>
    <s v="N"/>
    <n v="5"/>
    <m/>
    <m/>
  </r>
  <r>
    <n v="402"/>
    <s v="Y"/>
    <s v="NTP_lungneo_noael_loael"/>
    <s v="643-79-8"/>
    <m/>
    <s v="NTP"/>
    <m/>
    <s v="ortho-Phthalaldehyde"/>
    <s v="ortho-Phthalaldehyde"/>
    <s v="Micro"/>
    <s v="3 month"/>
    <x v="24"/>
    <s v="Lung"/>
    <s v="Neoplasia incidence"/>
    <s v="Rat"/>
    <s v="HSD"/>
    <s v="M"/>
    <n v="7"/>
    <m/>
    <m/>
    <m/>
    <s v="ppm"/>
    <s v="N"/>
    <s v="N"/>
    <m/>
    <m/>
    <m/>
    <s v="NA"/>
    <n v="7"/>
    <s v="NA"/>
    <m/>
    <m/>
    <m/>
    <s v="E"/>
    <s v=""/>
    <m/>
    <s v="Excluded because duration is &lt;2yr and endpoint is neoplasia"/>
    <x v="3"/>
    <m/>
    <m/>
    <m/>
    <s v="N"/>
    <n v="5"/>
    <m/>
    <m/>
  </r>
  <r>
    <n v="403"/>
    <s v="Y"/>
    <s v="NTP_lungneo_noael_loael"/>
    <s v="7440-47-3"/>
    <m/>
    <s v="NTP"/>
    <m/>
    <s v="Chromium"/>
    <s v="Chromium"/>
    <s v="Micro"/>
    <s v="3 month"/>
    <x v="24"/>
    <s v="Lung"/>
    <s v="Neoplasia incidence"/>
    <s v="Rat"/>
    <s v="Sprague Dawley"/>
    <s v="M"/>
    <n v="20"/>
    <m/>
    <m/>
    <m/>
    <s v="mg/m3"/>
    <s v="N"/>
    <s v="N"/>
    <m/>
    <m/>
    <m/>
    <s v="NA"/>
    <n v="20000"/>
    <s v="NA"/>
    <m/>
    <m/>
    <m/>
    <s v="B"/>
    <s v=""/>
    <m/>
    <s v="Excluded because duration is &lt;2yr and endpoint is neoplasia"/>
    <x v="3"/>
    <m/>
    <m/>
    <m/>
    <s v="N"/>
    <n v="2"/>
    <m/>
    <m/>
  </r>
  <r>
    <n v="404"/>
    <s v="Y"/>
    <s v="NTP_lungneo_noael_loael"/>
    <s v="7440-48-4"/>
    <m/>
    <s v="NTP"/>
    <m/>
    <s v="Cobalt"/>
    <s v="Cobalt"/>
    <s v="Micro"/>
    <s v="3 month"/>
    <x v="24"/>
    <s v="Lung"/>
    <s v="Neoplasia incidence"/>
    <s v="Mouse"/>
    <s v="B6C3F1"/>
    <s v="M"/>
    <n v="10"/>
    <m/>
    <m/>
    <m/>
    <s v="mg/m3"/>
    <s v="N"/>
    <s v="N"/>
    <m/>
    <m/>
    <m/>
    <s v="NA"/>
    <n v="10000"/>
    <s v="NA"/>
    <m/>
    <m/>
    <m/>
    <s v="B"/>
    <s v=""/>
    <m/>
    <s v="Excluded because duration is &lt;2yr and endpoint is neoplasia"/>
    <x v="3"/>
    <m/>
    <m/>
    <m/>
    <s v="N"/>
    <n v="2"/>
    <m/>
    <m/>
  </r>
  <r>
    <n v="405"/>
    <s v="Y"/>
    <s v="NTP_lungneo_noael_loael"/>
    <s v="7440-48-4"/>
    <m/>
    <s v="NTP"/>
    <m/>
    <s v="Cobalt"/>
    <s v="Cobalt"/>
    <s v="Micro"/>
    <s v="3 month"/>
    <x v="24"/>
    <s v="Lung"/>
    <s v="Neoplasia incidence"/>
    <s v="Rat"/>
    <s v="F 344/N"/>
    <s v="F"/>
    <n v="5"/>
    <m/>
    <m/>
    <m/>
    <s v="mg/m3"/>
    <s v="N"/>
    <s v="N"/>
    <m/>
    <m/>
    <m/>
    <s v="NA"/>
    <n v="5000"/>
    <s v="NA"/>
    <m/>
    <m/>
    <m/>
    <s v="B"/>
    <s v=""/>
    <m/>
    <s v="Excluded because duration is &lt;2yr and endpoint is neoplasia"/>
    <x v="3"/>
    <m/>
    <m/>
    <m/>
    <s v="N"/>
    <n v="2"/>
    <m/>
    <m/>
  </r>
  <r>
    <n v="406"/>
    <s v="Y"/>
    <s v="NTP_lungneo_noael_loael"/>
    <s v="7440-48-4"/>
    <m/>
    <s v="NTP"/>
    <m/>
    <s v="Cobalt"/>
    <s v="Cobalt"/>
    <s v="Micro"/>
    <s v="3 month"/>
    <x v="24"/>
    <s v="Lung"/>
    <s v="Neoplasia incidence"/>
    <s v="Rat"/>
    <s v="F 344/N"/>
    <s v="M"/>
    <n v="5"/>
    <m/>
    <m/>
    <m/>
    <s v="mg/m3"/>
    <s v="N"/>
    <s v="N"/>
    <m/>
    <m/>
    <m/>
    <s v="NA"/>
    <n v="5000"/>
    <s v="NA"/>
    <m/>
    <m/>
    <m/>
    <s v="B"/>
    <s v=""/>
    <m/>
    <s v="Excluded because duration is &lt;2yr and endpoint is neoplasia"/>
    <x v="3"/>
    <m/>
    <m/>
    <m/>
    <s v="N"/>
    <n v="2"/>
    <m/>
    <m/>
  </r>
  <r>
    <n v="407"/>
    <s v="Y"/>
    <s v="NTP_lungneo_noael_loael"/>
    <s v="13983-17-0"/>
    <m/>
    <s v="NTP"/>
    <m/>
    <s v="WCS"/>
    <s v="Wollastonite calcium silicates"/>
    <s v="Micro"/>
    <s v="30 day"/>
    <x v="5"/>
    <s v="Lung"/>
    <s v="Neoplasia incidence"/>
    <s v="Rat"/>
    <s v="F 344/N"/>
    <s v="M"/>
    <n v="10"/>
    <m/>
    <m/>
    <m/>
    <s v="mg/m3"/>
    <s v="N"/>
    <s v="Y"/>
    <m/>
    <m/>
    <m/>
    <s v="NA"/>
    <n v="3333.3333333333335"/>
    <s v="NA"/>
    <m/>
    <m/>
    <m/>
    <s v="B"/>
    <s v=""/>
    <m/>
    <s v="Excluded because duration is &lt;2yr and endpoint is neoplasia"/>
    <x v="3"/>
    <m/>
    <m/>
    <m/>
    <s v="N"/>
    <n v="2"/>
    <m/>
    <m/>
  </r>
  <r>
    <n v="408"/>
    <s v="Y"/>
    <s v="NTP_lungneo_noael_loael"/>
    <s v="L-MWNT-1020"/>
    <m/>
    <s v="NTP"/>
    <m/>
    <s v="CNT"/>
    <s v="1020 Long Multiwalled Carbon Nanotube"/>
    <s v="Nano"/>
    <s v="30 day"/>
    <x v="5"/>
    <s v="Lung"/>
    <s v="Neoplasia incidence"/>
    <s v="Mouse"/>
    <s v="B6C3F1"/>
    <s v="M"/>
    <m/>
    <n v="0.1"/>
    <m/>
    <m/>
    <s v="mg/m3"/>
    <s v="N"/>
    <s v="Y"/>
    <m/>
    <m/>
    <m/>
    <s v="NA"/>
    <s v="NA"/>
    <n v="3.3333333333333335"/>
    <m/>
    <m/>
    <m/>
    <s v="E"/>
    <s v=""/>
    <m/>
    <s v="Excluded because duration is &lt;2yr and endpoint is neoplasia"/>
    <x v="3"/>
    <m/>
    <m/>
    <m/>
    <s v="Y"/>
    <n v="5"/>
    <m/>
    <m/>
  </r>
  <r>
    <n v="409"/>
    <s v="Y"/>
    <s v="NTP_lungneo_noael_loael"/>
    <s v="L-MWNT-1020"/>
    <m/>
    <s v="NTP"/>
    <m/>
    <s v="CNT"/>
    <s v="1020 Long Multiwalled Carbon Nanotube"/>
    <s v="Nano"/>
    <s v="30 day"/>
    <x v="5"/>
    <s v="Lung"/>
    <s v="Neoplasia incidence"/>
    <s v="Rat"/>
    <s v="HSD"/>
    <s v="M"/>
    <m/>
    <n v="0.1"/>
    <m/>
    <m/>
    <s v="mg/m3"/>
    <s v="N"/>
    <s v="Y"/>
    <m/>
    <m/>
    <m/>
    <s v="NA"/>
    <s v="NA"/>
    <n v="3.3333333333333335"/>
    <m/>
    <m/>
    <m/>
    <s v="E"/>
    <s v=""/>
    <m/>
    <s v="Excluded because duration is &lt;2yr and endpoint is neoplasia"/>
    <x v="3"/>
    <m/>
    <m/>
    <m/>
    <s v="Y"/>
    <n v="5"/>
    <m/>
    <m/>
  </r>
  <r>
    <n v="410"/>
    <s v="Y"/>
    <s v="NTP_lungneo_noael_loael"/>
    <s v="L-MWNT-1020"/>
    <m/>
    <s v="NTP"/>
    <m/>
    <s v="CNT"/>
    <s v="1020 Long Multiwalled Carbon Nanotube"/>
    <s v="Nano"/>
    <s v="30 day"/>
    <x v="5"/>
    <s v="Lung"/>
    <s v="Neoplasia incidence"/>
    <s v="Rat"/>
    <s v="HSD"/>
    <s v="F"/>
    <m/>
    <n v="0.1"/>
    <m/>
    <m/>
    <s v="mg/m3"/>
    <s v="N"/>
    <s v="Y"/>
    <m/>
    <m/>
    <m/>
    <s v="NA"/>
    <s v="NA"/>
    <n v="3.3333333333333335"/>
    <m/>
    <m/>
    <m/>
    <s v="E"/>
    <s v=""/>
    <m/>
    <s v="Excluded because duration is &lt;2yr and endpoint is neoplasia"/>
    <x v="3"/>
    <m/>
    <m/>
    <m/>
    <s v="Y"/>
    <n v="5"/>
    <m/>
    <m/>
  </r>
  <r>
    <n v="411"/>
    <s v="Y"/>
    <s v="NTP_lungneo_noael_loael"/>
    <s v="COALSLAG"/>
    <m/>
    <s v="NTP"/>
    <m/>
    <s v="ABA:CS"/>
    <s v="Abrasive blasting agents (coal slag)"/>
    <s v="Micro"/>
    <s v="39 week"/>
    <x v="19"/>
    <s v="Lung"/>
    <s v="Neoplasia incidence"/>
    <s v="Rat"/>
    <s v="F 344/N"/>
    <s v="M"/>
    <m/>
    <n v="3"/>
    <m/>
    <m/>
    <s v="mg/m3"/>
    <s v="N"/>
    <s v="N"/>
    <m/>
    <m/>
    <m/>
    <s v="NA"/>
    <s v="NA"/>
    <n v="300"/>
    <m/>
    <m/>
    <m/>
    <s v="D"/>
    <s v=""/>
    <m/>
    <s v="Excluded because duration is &lt;2yr and endpoint is neoplasia"/>
    <x v="3"/>
    <m/>
    <m/>
    <m/>
    <s v="N"/>
    <n v="4"/>
    <m/>
    <m/>
  </r>
  <r>
    <n v="412"/>
    <s v="Y"/>
    <s v="NTP_lungneo_noael_loael"/>
    <s v="L-MWNT-1020"/>
    <m/>
    <s v="NTP"/>
    <m/>
    <s v="CNT"/>
    <s v="1020 Long Multiwalled Carbon Nanotube"/>
    <s v="Nano"/>
    <s v="39 week"/>
    <x v="19"/>
    <s v="Lung"/>
    <s v="Neoplasia incidence"/>
    <s v="Mouse"/>
    <s v="B6C3F1"/>
    <s v="F"/>
    <m/>
    <n v="0.1"/>
    <m/>
    <m/>
    <s v="mg/m3"/>
    <s v="N"/>
    <s v="N"/>
    <m/>
    <m/>
    <m/>
    <s v="NA"/>
    <s v="NA"/>
    <n v="10"/>
    <m/>
    <m/>
    <m/>
    <s v="E"/>
    <s v=""/>
    <m/>
    <s v="Excluded because duration is &lt;2yr and endpoint is neoplasia"/>
    <x v="3"/>
    <m/>
    <m/>
    <m/>
    <s v="Y"/>
    <n v="5"/>
    <m/>
    <m/>
  </r>
  <r>
    <n v="413"/>
    <m/>
    <s v="oecd_bands_v1"/>
    <n v="200001"/>
    <m/>
    <s v="Morimoto, Y. et al. 2010"/>
    <m/>
    <s v="C60"/>
    <s v="C60 fullerene"/>
    <s v="Nano"/>
    <s v="28 days"/>
    <x v="14"/>
    <s v="Lung"/>
    <s v="Inflammation"/>
    <s v="Rat"/>
    <s v="Wistar"/>
    <s v="M"/>
    <n v="0.12"/>
    <m/>
    <m/>
    <m/>
    <s v="mg/m3"/>
    <s v="N"/>
    <s v="Y"/>
    <m/>
    <m/>
    <m/>
    <m/>
    <n v="40"/>
    <m/>
    <m/>
    <m/>
    <m/>
    <s v="D"/>
    <s v=""/>
    <s v="Y"/>
    <m/>
    <x v="0"/>
    <m/>
    <m/>
    <m/>
    <s v="N"/>
    <n v="4"/>
    <s v="NOAEL"/>
    <n v="40"/>
  </r>
  <r>
    <n v="414"/>
    <m/>
    <s v="oecd_bands_v1"/>
    <n v="200004"/>
    <m/>
    <s v="Zn Dossier (NM-111) 0"/>
    <m/>
    <s v="Zinc"/>
    <s v="NM-111 Z-COTEÂ® HP1"/>
    <s v="Nano"/>
    <s v="28 days"/>
    <x v="11"/>
    <s v="Lung"/>
    <s v="Inflammation"/>
    <s v="Rat"/>
    <s v="Wistar (Clr:WI(WU))"/>
    <s v="M"/>
    <n v="1.5"/>
    <n v="4.5"/>
    <m/>
    <m/>
    <s v="mg/m3"/>
    <s v="N"/>
    <s v="Y"/>
    <m/>
    <m/>
    <m/>
    <m/>
    <n v="1500"/>
    <n v="4500"/>
    <m/>
    <m/>
    <m/>
    <s v="C"/>
    <s v=""/>
    <s v="Y"/>
    <m/>
    <x v="0"/>
    <m/>
    <m/>
    <m/>
    <s v="Y"/>
    <n v="3"/>
    <s v="NOAEL"/>
    <n v="1500"/>
  </r>
  <r>
    <n v="415"/>
    <s v="Y"/>
    <s v="oecd_bands_v1"/>
    <n v="200008"/>
    <m/>
    <s v="CeO2 Dossier (NM-213) 0"/>
    <m/>
    <s v="Cerium"/>
    <s v="NM-213"/>
    <s v="Micro"/>
    <s v="28 days"/>
    <x v="14"/>
    <s v="Lung"/>
    <s v="Inflammation"/>
    <s v="Rat"/>
    <s v="Wistar (Clr:WI(WU))"/>
    <s v="M"/>
    <m/>
    <n v="5.9"/>
    <m/>
    <m/>
    <s v="mg/m3"/>
    <s v="N"/>
    <s v="Y"/>
    <m/>
    <m/>
    <m/>
    <m/>
    <m/>
    <n v="590"/>
    <m/>
    <m/>
    <m/>
    <s v="C"/>
    <s v=""/>
    <s v="Y"/>
    <m/>
    <x v="0"/>
    <m/>
    <m/>
    <m/>
    <s v="Y"/>
    <n v="3"/>
    <s v="LOAEL"/>
    <n v="590"/>
  </r>
  <r>
    <n v="416"/>
    <s v="Y"/>
    <s v="oecd_bands_v1"/>
    <n v="200009"/>
    <m/>
    <s v="CeO2 Dossier (NM-211) 0"/>
    <m/>
    <s v="Cerium"/>
    <s v="NM-211 (Ceria Dry)"/>
    <s v="Nano"/>
    <s v="90 days"/>
    <x v="11"/>
    <s v="Lung"/>
    <s v="Inflammation"/>
    <s v="Rat"/>
    <s v="Wistar (Clr:WI(WU))"/>
    <s v="M"/>
    <m/>
    <n v="1.2"/>
    <m/>
    <m/>
    <s v="mg/m3"/>
    <s v="N"/>
    <s v="N"/>
    <m/>
    <m/>
    <m/>
    <m/>
    <m/>
    <n v="120"/>
    <m/>
    <m/>
    <m/>
    <s v="D"/>
    <s v=""/>
    <s v="Y"/>
    <m/>
    <x v="0"/>
    <m/>
    <m/>
    <m/>
    <s v="Y"/>
    <n v="4"/>
    <s v="LOAEL"/>
    <n v="120"/>
  </r>
  <r>
    <n v="417"/>
    <s v="Y"/>
    <s v="oecd_bands_v1"/>
    <n v="200010"/>
    <m/>
    <s v="CeO2 Dossier (NM-212) 0"/>
    <m/>
    <s v="Cerium"/>
    <s v="NM-212(Nanograin Ceria)"/>
    <s v="Nano"/>
    <s v="90 days"/>
    <x v="11"/>
    <s v="Lung"/>
    <s v="Inflammation"/>
    <s v="Rat"/>
    <s v="Wistar (Clr:WI(WU))"/>
    <s v="M"/>
    <m/>
    <n v="2.5"/>
    <m/>
    <m/>
    <s v="mg/m3"/>
    <s v="N"/>
    <s v="N"/>
    <m/>
    <m/>
    <m/>
    <m/>
    <m/>
    <n v="250"/>
    <m/>
    <m/>
    <m/>
    <s v="D"/>
    <s v=""/>
    <s v="Y"/>
    <m/>
    <x v="0"/>
    <m/>
    <m/>
    <m/>
    <s v="Y"/>
    <n v="4"/>
    <s v="LOAEL"/>
    <n v="250"/>
  </r>
  <r>
    <n v="418"/>
    <m/>
    <s v="oecd_bands_v1"/>
    <n v="200011"/>
    <m/>
    <s v="Cassee, F.R. et al. 2012"/>
    <m/>
    <s v="Cerium"/>
    <s v="CeO2 in aliphatic hydrocarbons (Envirox)"/>
    <s v="Nano"/>
    <s v="90 days"/>
    <x v="11"/>
    <s v="Lung"/>
    <s v="Inflammation"/>
    <s v="Mouse"/>
    <s v="ApoE(-/-) (B6.129P2-Apoetm1Unc N11, Taconic,Denmark)"/>
    <s v="M"/>
    <n v="1.7"/>
    <m/>
    <m/>
    <m/>
    <s v="mg/m3"/>
    <s v="N"/>
    <s v="N"/>
    <m/>
    <m/>
    <m/>
    <m/>
    <n v="566.66666666666663"/>
    <m/>
    <m/>
    <m/>
    <m/>
    <s v="C"/>
    <s v=""/>
    <s v="Y"/>
    <m/>
    <x v="0"/>
    <m/>
    <m/>
    <m/>
    <s v="Y"/>
    <n v="3"/>
    <s v="NOAEL"/>
    <n v="566.66666666666663"/>
  </r>
  <r>
    <n v="419"/>
    <s v="Y"/>
    <s v="oecd_bands_v1"/>
    <n v="200012"/>
    <m/>
    <s v="Aalapati, S. et al. 2013"/>
    <s v="Y"/>
    <s v="Cerium"/>
    <s v="CeO2"/>
    <s v="Nano"/>
    <s v="28 days"/>
    <x v="14"/>
    <s v="Lung"/>
    <s v="Inflammation"/>
    <s v="Mouse"/>
    <s v="CD-1"/>
    <s v="M"/>
    <m/>
    <m/>
    <m/>
    <m/>
    <m/>
    <s v="N"/>
    <s v="Y"/>
    <m/>
    <m/>
    <m/>
    <m/>
    <m/>
    <m/>
    <m/>
    <m/>
    <m/>
    <s v="D"/>
    <s v=""/>
    <m/>
    <m/>
    <x v="0"/>
    <m/>
    <m/>
    <m/>
    <s v="Y"/>
    <n v="4"/>
    <m/>
    <m/>
  </r>
  <r>
    <n v="420"/>
    <s v="Y"/>
    <s v="oecd_bands_v1"/>
    <n v="200018"/>
    <s v="https://doi.org/10.1016/0278-6915(91)90205-L"/>
    <s v="Reuzel, P.G. et al. 1991"/>
    <m/>
    <s v="Silica"/>
    <s v="NM-201_Sipernat 22S"/>
    <s v="Nano"/>
    <s v="28 days"/>
    <x v="14"/>
    <s v="Lung"/>
    <s v="Inflammation"/>
    <s v="Rat"/>
    <s v="Wistar (Cpb:WU Wistar rand.)"/>
    <s v="M"/>
    <m/>
    <m/>
    <m/>
    <m/>
    <m/>
    <s v="N"/>
    <s v="Y"/>
    <m/>
    <m/>
    <m/>
    <m/>
    <m/>
    <m/>
    <m/>
    <m/>
    <m/>
    <s v="C"/>
    <s v=""/>
    <s v="Y"/>
    <m/>
    <x v="0"/>
    <m/>
    <m/>
    <m/>
    <s v="Y"/>
    <n v="3"/>
    <m/>
    <m/>
  </r>
  <r>
    <n v="421"/>
    <s v="Y"/>
    <s v="oecd_bands_v1"/>
    <n v="200019"/>
    <s v="https://doi.org/10.1016/0278-6915(91)90205-L"/>
    <s v="Reuzel, P.G. et al. 1991"/>
    <m/>
    <s v="Silica"/>
    <s v="SiO2 (Aerosil R 974)"/>
    <s v="Nano"/>
    <s v="90 days"/>
    <x v="11"/>
    <s v="Lung"/>
    <s v="Inflammation"/>
    <s v="Rat"/>
    <s v="Wistar (Cpb:WU Wistar rand.)"/>
    <s v="M"/>
    <m/>
    <m/>
    <m/>
    <m/>
    <m/>
    <s v="N"/>
    <s v="N"/>
    <m/>
    <m/>
    <m/>
    <m/>
    <m/>
    <m/>
    <m/>
    <m/>
    <m/>
    <s v="C"/>
    <s v=""/>
    <s v="Y"/>
    <m/>
    <x v="0"/>
    <m/>
    <m/>
    <m/>
    <s v="Y"/>
    <n v="3"/>
    <m/>
    <m/>
  </r>
  <r>
    <n v="422"/>
    <s v="Y"/>
    <s v="oecd_bands_v1"/>
    <n v="200020"/>
    <s v="https://doi.org/10.1016/0278-6915(91)90205-L"/>
    <s v="Reuzel, P.G. et al. 1991"/>
    <m/>
    <s v="Silica"/>
    <s v="NM-203_Aerosil 200"/>
    <s v="Nano"/>
    <s v="28 days"/>
    <x v="14"/>
    <s v="Lung"/>
    <s v="Inflammation"/>
    <s v="Rat"/>
    <s v="Wistar (Cpb:WU Wistar rand.)"/>
    <s v="M"/>
    <m/>
    <m/>
    <m/>
    <m/>
    <m/>
    <s v="N"/>
    <s v="Y"/>
    <m/>
    <m/>
    <m/>
    <m/>
    <m/>
    <m/>
    <m/>
    <m/>
    <m/>
    <s v="C"/>
    <s v=""/>
    <s v="Y"/>
    <m/>
    <x v="0"/>
    <m/>
    <m/>
    <m/>
    <s v="Y"/>
    <n v="3"/>
    <m/>
    <m/>
  </r>
  <r>
    <n v="423"/>
    <s v="Y"/>
    <s v="oecd_bands_v1"/>
    <n v="200043"/>
    <m/>
    <s v="Sung, J.H. et al. 2009"/>
    <s v="Y"/>
    <s v="Silver"/>
    <s v="Nanosized silver"/>
    <s v="Nano"/>
    <s v="90 days"/>
    <x v="11"/>
    <s v="Lung"/>
    <s v="Inflammation"/>
    <s v="Rat"/>
    <s v="Sprague-Dawley (Crl:SD)"/>
    <s v="M"/>
    <m/>
    <m/>
    <m/>
    <m/>
    <m/>
    <s v="N"/>
    <s v="N"/>
    <m/>
    <m/>
    <m/>
    <m/>
    <m/>
    <m/>
    <m/>
    <m/>
    <m/>
    <s v="D"/>
    <s v=""/>
    <m/>
    <m/>
    <x v="0"/>
    <m/>
    <m/>
    <m/>
    <s v="Y"/>
    <n v="4"/>
    <m/>
    <m/>
  </r>
  <r>
    <n v="424"/>
    <m/>
    <s v="oecd_bands_v1"/>
    <n v="200044"/>
    <m/>
    <s v="Ji, H.J. et al. 2007"/>
    <m/>
    <s v="Silver"/>
    <s v="Nanosized silver"/>
    <s v="Nano"/>
    <s v="90 days"/>
    <x v="11"/>
    <s v="Lung"/>
    <s v="Inflammation"/>
    <s v="Rat"/>
    <s v="Sprague-Dawley"/>
    <s v="M"/>
    <n v="3.48E-3"/>
    <m/>
    <m/>
    <m/>
    <s v="mg/m3"/>
    <s v="N"/>
    <s v="N"/>
    <m/>
    <m/>
    <m/>
    <m/>
    <n v="1.1599999999999999"/>
    <m/>
    <m/>
    <m/>
    <m/>
    <s v="E"/>
    <s v=""/>
    <s v="Y"/>
    <m/>
    <x v="0"/>
    <m/>
    <m/>
    <m/>
    <s v="Y"/>
    <n v="5"/>
    <s v="NOAEL"/>
    <n v="1.1599999999999999"/>
  </r>
  <r>
    <n v="425"/>
    <m/>
    <s v="oecd_bands_v1"/>
    <n v="200058"/>
    <m/>
    <s v="Sung, J.H. et al. 2011"/>
    <s v="Y"/>
    <s v="Gold"/>
    <s v="Nanosized gold"/>
    <s v="Nano"/>
    <s v="90 days"/>
    <x v="11"/>
    <s v="Lung"/>
    <s v="Inflammation"/>
    <s v="Rat"/>
    <s v="Sprague-Dawley (Crl:SD)"/>
    <s v="M"/>
    <n v="3.8000000000000002E-4"/>
    <m/>
    <m/>
    <m/>
    <s v="mg/m3"/>
    <s v="N"/>
    <s v="N"/>
    <m/>
    <m/>
    <m/>
    <m/>
    <n v="0.38"/>
    <m/>
    <m/>
    <m/>
    <m/>
    <s v="E"/>
    <s v=""/>
    <s v="Y"/>
    <m/>
    <x v="0"/>
    <m/>
    <m/>
    <m/>
    <s v="N"/>
    <n v="5"/>
    <s v="NOAEL"/>
    <n v="0.38"/>
  </r>
  <r>
    <n v="426"/>
    <s v="Y"/>
    <s v="oecd_bands_v1"/>
    <n v="200063"/>
    <m/>
    <s v="SWCNT dossier 0"/>
    <m/>
    <s v="CNT"/>
    <s v="SWCNT"/>
    <s v="Nano"/>
    <s v="90 days"/>
    <x v="14"/>
    <s v="Lung"/>
    <s v="Inflammation"/>
    <s v="Rat"/>
    <s v="Wistar"/>
    <s v="M"/>
    <n v="0.4"/>
    <m/>
    <m/>
    <m/>
    <s v="mg/m3"/>
    <s v="N"/>
    <s v="N"/>
    <m/>
    <m/>
    <m/>
    <m/>
    <n v="133.33333333333334"/>
    <m/>
    <m/>
    <m/>
    <m/>
    <s v="D"/>
    <s v=""/>
    <s v="Y"/>
    <m/>
    <x v="0"/>
    <m/>
    <m/>
    <m/>
    <s v="Y"/>
    <n v="4"/>
    <s v="NOAEL"/>
    <n v="133.33333333333334"/>
  </r>
  <r>
    <n v="427"/>
    <m/>
    <s v="oecd_bands_v1"/>
    <n v="200064"/>
    <m/>
    <s v="Morimoto, Y. et al. (SWCNT) 2012"/>
    <m/>
    <s v="CNT"/>
    <s v="SWCNT"/>
    <s v="Nano"/>
    <s v="28 days"/>
    <x v="14"/>
    <s v="Lung"/>
    <s v="Inflammation"/>
    <s v="Rat"/>
    <s v="Wistar"/>
    <s v="M"/>
    <n v="0.13"/>
    <m/>
    <m/>
    <m/>
    <s v="mg/m3"/>
    <s v="N"/>
    <s v="Y"/>
    <m/>
    <m/>
    <m/>
    <m/>
    <n v="43.333333333333336"/>
    <m/>
    <m/>
    <m/>
    <m/>
    <s v="D"/>
    <s v=""/>
    <s v="Y"/>
    <m/>
    <x v="0"/>
    <m/>
    <m/>
    <m/>
    <s v="Y"/>
    <n v="4"/>
    <s v="NOAEL"/>
    <n v="43.333333333333336"/>
  </r>
  <r>
    <n v="428"/>
    <m/>
    <s v="oecd_bands_v1"/>
    <n v="200070"/>
    <m/>
    <s v="Ma-Hock, L. et al. 2009"/>
    <m/>
    <s v="CNT"/>
    <s v="MWCNT"/>
    <s v="Nano"/>
    <s v="60 days"/>
    <x v="11"/>
    <s v="Lung"/>
    <s v="Inflammation"/>
    <s v="Rat"/>
    <s v="Wistar (Crl:WI)"/>
    <s v="M"/>
    <m/>
    <n v="0.1"/>
    <m/>
    <m/>
    <s v="mg/m3"/>
    <s v="N"/>
    <s v="Y"/>
    <m/>
    <m/>
    <m/>
    <m/>
    <m/>
    <n v="1"/>
    <m/>
    <m/>
    <m/>
    <s v="E"/>
    <s v=""/>
    <s v="Y"/>
    <m/>
    <x v="0"/>
    <m/>
    <m/>
    <m/>
    <s v="Y"/>
    <n v="5"/>
    <s v="LOAEL"/>
    <n v="1"/>
  </r>
  <r>
    <n v="429"/>
    <m/>
    <s v="oecd_bands_v1"/>
    <n v="200070"/>
    <m/>
    <s v="Ma-Hock, L. et al. 2009"/>
    <m/>
    <s v="CNT"/>
    <s v="MWCNT Nanocyl NC 7000"/>
    <s v="Nano"/>
    <s v="30 days"/>
    <x v="11"/>
    <s v="Lung"/>
    <s v="Inflammation"/>
    <s v="Rat"/>
    <s v="Wistar (Crl:WI)"/>
    <s v="F"/>
    <m/>
    <n v="0.1"/>
    <m/>
    <m/>
    <s v="mg/m3"/>
    <s v="N"/>
    <s v="Y"/>
    <m/>
    <m/>
    <m/>
    <m/>
    <m/>
    <n v="1"/>
    <m/>
    <m/>
    <m/>
    <s v="E"/>
    <s v=""/>
    <s v="Y"/>
    <m/>
    <x v="0"/>
    <m/>
    <m/>
    <m/>
    <s v="Y"/>
    <n v="5"/>
    <s v="LOAEL"/>
    <n v="1"/>
  </r>
  <r>
    <n v="430"/>
    <s v="Y"/>
    <s v="oecd_bands_v1"/>
    <n v="200071"/>
    <m/>
    <s v="Pauluhn, J. 2010"/>
    <s v="Y"/>
    <s v="CNT"/>
    <s v="MWCNT Baytubes"/>
    <s v="Nano"/>
    <s v="13 weeks"/>
    <x v="0"/>
    <s v="Lung"/>
    <s v="Inflammation"/>
    <s v="Rat"/>
    <s v="Wistar (HsCpb:WU)"/>
    <s v="M"/>
    <m/>
    <m/>
    <m/>
    <m/>
    <m/>
    <s v="N"/>
    <s v="N"/>
    <m/>
    <m/>
    <m/>
    <m/>
    <m/>
    <m/>
    <m/>
    <m/>
    <m/>
    <s v="D"/>
    <s v=""/>
    <m/>
    <m/>
    <x v="0"/>
    <m/>
    <m/>
    <m/>
    <s v="Y"/>
    <n v="4"/>
    <m/>
    <m/>
  </r>
  <r>
    <n v="431"/>
    <s v="Y"/>
    <s v="oecd_bands_v1"/>
    <n v="200071"/>
    <m/>
    <s v="Pauluhn, J. 2010"/>
    <m/>
    <s v="CNT"/>
    <s v="MWCNT-7"/>
    <s v="Nano"/>
    <s v="90 days"/>
    <x v="11"/>
    <s v="Lung"/>
    <s v="Inflammation"/>
    <s v="Rat"/>
    <s v="Wistar (HsCpb:WU)"/>
    <s v="F"/>
    <n v="0.1"/>
    <n v="0.4"/>
    <m/>
    <m/>
    <s v="mg/m3"/>
    <s v="N"/>
    <s v="N"/>
    <m/>
    <m/>
    <m/>
    <m/>
    <n v="100"/>
    <m/>
    <m/>
    <m/>
    <m/>
    <s v="D"/>
    <s v=""/>
    <s v="Y"/>
    <m/>
    <x v="0"/>
    <m/>
    <m/>
    <m/>
    <s v="Y"/>
    <n v="4"/>
    <s v="NOAEL"/>
    <n v="100"/>
  </r>
  <r>
    <n v="432"/>
    <s v="Y"/>
    <s v="oecd_bands_v1"/>
    <n v="200072"/>
    <m/>
    <s v="MWCNT dossier 0"/>
    <m/>
    <s v="CNT"/>
    <s v="MWCNT-7"/>
    <s v="Nano"/>
    <s v="12 weeks"/>
    <x v="12"/>
    <s v="Lung"/>
    <s v="Inflammation"/>
    <s v="Rat"/>
    <s v="Fischer 344"/>
    <s v="M"/>
    <m/>
    <n v="0.2"/>
    <m/>
    <m/>
    <s v="mg/m3"/>
    <s v="N"/>
    <s v="N*"/>
    <m/>
    <m/>
    <m/>
    <m/>
    <m/>
    <n v="20"/>
    <m/>
    <m/>
    <m/>
    <s v="E"/>
    <s v=""/>
    <s v="Y"/>
    <m/>
    <x v="0"/>
    <m/>
    <m/>
    <m/>
    <s v="Y"/>
    <n v="5"/>
    <s v="LOAEL"/>
    <n v="20"/>
  </r>
  <r>
    <n v="433"/>
    <m/>
    <s v="oecd_bands_v1"/>
    <n v="200073"/>
    <m/>
    <s v="Morimoto, Y. et al. (MWCNT) 2012"/>
    <m/>
    <s v="CNT"/>
    <s v="MWCNT"/>
    <s v="Nano"/>
    <s v="28 days"/>
    <x v="14"/>
    <s v="Lung"/>
    <s v="Inflammation"/>
    <s v="Rat"/>
    <s v="Wistar"/>
    <s v="M"/>
    <m/>
    <n v="0.37"/>
    <m/>
    <m/>
    <s v="mg/m3"/>
    <s v="N"/>
    <s v="Y"/>
    <m/>
    <m/>
    <m/>
    <m/>
    <m/>
    <n v="37"/>
    <m/>
    <m/>
    <m/>
    <s v="D"/>
    <s v=""/>
    <s v="Y"/>
    <m/>
    <x v="0"/>
    <m/>
    <m/>
    <m/>
    <s v="Y"/>
    <n v="4"/>
    <s v="LOAEL"/>
    <n v="37"/>
  </r>
  <r>
    <n v="434"/>
    <s v="Y"/>
    <s v="oecd_bands_v1"/>
    <n v="200077"/>
    <m/>
    <s v="Li, J.G. et al. 2009"/>
    <m/>
    <s v="CNT"/>
    <s v="MWCNT"/>
    <s v="Nano"/>
    <s v="60 days"/>
    <x v="10"/>
    <s v="Lung"/>
    <s v="Inflammation"/>
    <s v="Mouse"/>
    <s v="Kunming"/>
    <s v="F"/>
    <m/>
    <n v="32.6"/>
    <m/>
    <m/>
    <s v="mg/m3"/>
    <s v="N"/>
    <s v="Y"/>
    <m/>
    <m/>
    <m/>
    <m/>
    <m/>
    <n v="3260"/>
    <m/>
    <m/>
    <m/>
    <s v="B"/>
    <s v=""/>
    <s v="Y"/>
    <m/>
    <x v="0"/>
    <m/>
    <m/>
    <m/>
    <s v="Y"/>
    <n v="2"/>
    <s v="LOAEL"/>
    <n v="3260"/>
  </r>
  <r>
    <n v="435"/>
    <s v="Y"/>
    <s v="oecd_bands_v1"/>
    <n v="200078"/>
    <m/>
    <s v="Li, J.G. et al. 2009"/>
    <m/>
    <s v="CNT"/>
    <s v="MWCNT"/>
    <s v="Nano"/>
    <s v="30 days"/>
    <x v="5"/>
    <s v="Lung"/>
    <s v="Inflammation"/>
    <s v="Mouse"/>
    <s v="Kunming"/>
    <s v="F"/>
    <n v="32.6"/>
    <m/>
    <m/>
    <m/>
    <s v="mg/m3"/>
    <s v="N"/>
    <s v="Y"/>
    <m/>
    <m/>
    <m/>
    <m/>
    <n v="10866.666666666666"/>
    <m/>
    <m/>
    <m/>
    <m/>
    <s v="B"/>
    <s v=""/>
    <s v="Y"/>
    <m/>
    <x v="0"/>
    <m/>
    <m/>
    <m/>
    <s v="Y"/>
    <n v="2"/>
    <s v="NOAEL"/>
    <n v="10866.666666666666"/>
  </r>
  <r>
    <n v="436"/>
    <s v="Y"/>
    <s v="oecd_bands_v1"/>
    <n v="200084"/>
    <m/>
    <s v="Heinrich, U. et al. 1995"/>
    <s v="Y"/>
    <s v="Titanium dioxide"/>
    <s v="P25"/>
    <s v="Nano"/>
    <s v="13.5 months"/>
    <x v="27"/>
    <s v="Lung"/>
    <s v="Cancer"/>
    <s v="Rat"/>
    <s v="Wistar (Crl:(WI)BR)"/>
    <s v="F"/>
    <m/>
    <n v="10"/>
    <m/>
    <m/>
    <s v="mg/m3"/>
    <s v="N"/>
    <s v="N"/>
    <s v="Y"/>
    <s v="N"/>
    <m/>
    <m/>
    <m/>
    <m/>
    <m/>
    <m/>
    <m/>
    <m/>
    <s v="Y"/>
    <s v="Y"/>
    <m/>
    <x v="3"/>
    <m/>
    <m/>
    <m/>
    <s v="Y"/>
    <n v="0"/>
    <m/>
    <m/>
  </r>
  <r>
    <n v="437"/>
    <s v="Y"/>
    <s v="oecd_bands_v1"/>
    <n v="200085"/>
    <m/>
    <s v="Bermudez, E. et al. 2004"/>
    <s v="Y"/>
    <s v="Titanium dioxide"/>
    <s v="P25"/>
    <s v="Nano"/>
    <s v="90 days"/>
    <x v="11"/>
    <s v="Lung"/>
    <s v="Inflammation"/>
    <s v="Rat"/>
    <s v="F344"/>
    <s v="F"/>
    <m/>
    <m/>
    <m/>
    <m/>
    <m/>
    <s v="N"/>
    <s v="N"/>
    <m/>
    <m/>
    <m/>
    <m/>
    <m/>
    <m/>
    <m/>
    <m/>
    <m/>
    <s v="C"/>
    <s v=""/>
    <m/>
    <m/>
    <x v="0"/>
    <m/>
    <m/>
    <m/>
    <s v="Y"/>
    <n v="3"/>
    <m/>
    <m/>
  </r>
  <r>
    <n v="438"/>
    <m/>
    <s v="oecd_bands_v1"/>
    <n v="200086"/>
    <m/>
    <s v="Oberdörster, G. et al. 1994"/>
    <m/>
    <s v="Titanium dioxide"/>
    <s v="P25"/>
    <s v="Nano"/>
    <s v="90 days"/>
    <x v="11"/>
    <s v="Lung"/>
    <s v="Inflammation"/>
    <s v="Rat"/>
    <s v="Fischer 344"/>
    <s v="M"/>
    <m/>
    <n v="23.5"/>
    <m/>
    <m/>
    <s v="mg/m3"/>
    <s v="N"/>
    <s v="N"/>
    <m/>
    <m/>
    <m/>
    <m/>
    <m/>
    <n v="2350"/>
    <m/>
    <m/>
    <m/>
    <s v="C"/>
    <s v=""/>
    <s v="Y"/>
    <m/>
    <x v="0"/>
    <m/>
    <m/>
    <m/>
    <s v="Y"/>
    <n v="3"/>
    <s v="LOAEL"/>
    <n v="2350"/>
  </r>
  <r>
    <n v="439"/>
    <m/>
    <s v="oecd_bands_v1"/>
    <n v="200087"/>
    <m/>
    <s v="Creutzenberg, O. 2013"/>
    <m/>
    <s v="Titanium dioxide"/>
    <s v="NM-103 (UV TITAN M212)"/>
    <s v="Nano"/>
    <s v="32(m)/33(f) days"/>
    <x v="28"/>
    <s v="Lung"/>
    <s v="Inflammation"/>
    <s v="Rat"/>
    <s v="Wistar (Crl:WI(Han))"/>
    <s v="M"/>
    <n v="3.1"/>
    <n v="12.1"/>
    <m/>
    <m/>
    <s v="mg/m3"/>
    <s v="N"/>
    <s v="Y"/>
    <m/>
    <m/>
    <m/>
    <m/>
    <n v="1033.3333333333333"/>
    <n v="12100"/>
    <m/>
    <m/>
    <m/>
    <s v="C"/>
    <s v=""/>
    <s v="Y"/>
    <m/>
    <x v="0"/>
    <m/>
    <m/>
    <m/>
    <s v="Y"/>
    <n v="3"/>
    <s v="NOAEL"/>
    <n v="1033.3333333333333"/>
  </r>
  <r>
    <n v="440"/>
    <m/>
    <s v="oecd_bands_v1"/>
    <n v="200088"/>
    <m/>
    <s v="Creutzenberg, O. 2013"/>
    <m/>
    <s v="Titanium dioxide"/>
    <s v="NM-104 (UV TITAN M262)"/>
    <s v="Nano"/>
    <s v="28 days"/>
    <x v="14"/>
    <s v="Lung"/>
    <s v="Inflammation"/>
    <s v="Rat"/>
    <s v="Wistar (Crl:WI (Han))"/>
    <s v="M"/>
    <n v="3.1"/>
    <n v="12.1"/>
    <m/>
    <m/>
    <s v="mg/m3"/>
    <s v="N"/>
    <s v="Y"/>
    <m/>
    <m/>
    <m/>
    <m/>
    <n v="1033.3333333333333"/>
    <n v="12100"/>
    <m/>
    <m/>
    <m/>
    <s v="C"/>
    <s v=""/>
    <s v="Y"/>
    <m/>
    <x v="0"/>
    <m/>
    <m/>
    <m/>
    <s v="Y"/>
    <n v="3"/>
    <s v="NOAEL"/>
    <n v="1033.3333333333333"/>
  </r>
  <r>
    <n v="441"/>
    <m/>
    <s v="oecd_bands_v1"/>
    <n v="200089"/>
    <m/>
    <s v="Creutzenberg, O. 2013"/>
    <m/>
    <s v="Titanium dioxide"/>
    <s v="NM-105 (P25)"/>
    <s v="Nano"/>
    <s v="30 days"/>
    <x v="5"/>
    <s v="Lung"/>
    <s v="Inflammation"/>
    <s v="Rat"/>
    <s v="Wistar (Crl:WI (Han))"/>
    <s v="M"/>
    <n v="3.1"/>
    <n v="12.1"/>
    <m/>
    <m/>
    <s v="mg/m3"/>
    <s v="N"/>
    <s v="Y"/>
    <m/>
    <m/>
    <m/>
    <m/>
    <n v="1033.3333333333333"/>
    <n v="12100"/>
    <m/>
    <m/>
    <m/>
    <s v="C"/>
    <s v=""/>
    <s v="Y"/>
    <m/>
    <x v="0"/>
    <m/>
    <m/>
    <m/>
    <s v="Y"/>
    <n v="3"/>
    <s v="NOAEL"/>
    <n v="1033.3333333333333"/>
  </r>
  <r>
    <n v="442"/>
    <s v="Y"/>
    <s v="oecd_bands_v1"/>
    <n v="200093"/>
    <m/>
    <s v="Heinrich, U. et al. 1995"/>
    <s v="Y"/>
    <s v="Titanium dioxide"/>
    <s v="P25"/>
    <s v="Nano"/>
    <s v="28 days"/>
    <x v="29"/>
    <s v="Lung"/>
    <s v="Cancer"/>
    <s v="Mouse"/>
    <s v="Crl:NMRI"/>
    <s v="F"/>
    <m/>
    <n v="10"/>
    <m/>
    <m/>
    <s v="mg/m3"/>
    <s v="N"/>
    <s v="Y"/>
    <s v="Y"/>
    <s v="N"/>
    <m/>
    <m/>
    <m/>
    <n v="1000"/>
    <m/>
    <m/>
    <m/>
    <m/>
    <s v="Y"/>
    <s v="Y"/>
    <m/>
    <x v="3"/>
    <m/>
    <m/>
    <m/>
    <s v="Y"/>
    <n v="0"/>
    <s v="LOAEL"/>
    <n v="1000"/>
  </r>
  <r>
    <n v="443"/>
    <s v="Y"/>
    <s v="oecd_bands_v1"/>
    <n v="200094"/>
    <m/>
    <s v="Bermudez, E. et al. 2004"/>
    <s v="Y"/>
    <s v="Titanium dioxide"/>
    <s v="P25"/>
    <s v="Nano"/>
    <s v="90 days"/>
    <x v="11"/>
    <s v="Lung"/>
    <s v="Inflammation"/>
    <s v="Rat"/>
    <s v="F344"/>
    <s v="F"/>
    <m/>
    <m/>
    <m/>
    <m/>
    <m/>
    <s v="N"/>
    <s v="N"/>
    <m/>
    <m/>
    <m/>
    <m/>
    <m/>
    <m/>
    <m/>
    <m/>
    <m/>
    <s v="C"/>
    <s v=""/>
    <m/>
    <m/>
    <x v="0"/>
    <m/>
    <m/>
    <m/>
    <s v="Y"/>
    <n v="3"/>
    <m/>
    <m/>
  </r>
  <r>
    <n v="444"/>
    <s v="Y"/>
    <s v="oecd_bands_v1"/>
    <n v="300001"/>
    <m/>
    <s v="DeLorme, M. et al. 2012"/>
    <m/>
    <s v="CNT"/>
    <s v="CNF VCGF-H"/>
    <s v="Nano"/>
    <s v="90 days"/>
    <x v="11"/>
    <s v="Lung"/>
    <s v="Inflammation"/>
    <s v="Rat"/>
    <s v="Sprague Dawley"/>
    <s v="M"/>
    <n v="0.54"/>
    <n v="2.5"/>
    <m/>
    <m/>
    <s v="mg/m3"/>
    <s v="N"/>
    <s v="N"/>
    <m/>
    <m/>
    <m/>
    <m/>
    <n v="540"/>
    <n v="2500"/>
    <m/>
    <m/>
    <m/>
    <s v="C"/>
    <s v=""/>
    <s v="Y"/>
    <m/>
    <x v="0"/>
    <m/>
    <m/>
    <m/>
    <s v="Y"/>
    <n v="3"/>
    <s v="NOAEL"/>
    <n v="540"/>
  </r>
  <r>
    <n v="445"/>
    <s v="Y"/>
    <s v="oecd_bands_v1"/>
    <n v="300002"/>
    <m/>
    <s v="DeLorme, M. et al. 2012"/>
    <m/>
    <s v="CNT"/>
    <s v="CNF VCGF-H"/>
    <s v="Nano"/>
    <s v="90 days"/>
    <x v="11"/>
    <s v="Lung"/>
    <s v="Inflammation"/>
    <s v="Rat"/>
    <s v="Sprague Dawley"/>
    <s v="F"/>
    <n v="0.54"/>
    <n v="2.5"/>
    <m/>
    <m/>
    <s v="mg/m3"/>
    <s v="N"/>
    <s v="N"/>
    <m/>
    <m/>
    <m/>
    <m/>
    <n v="540"/>
    <n v="2500"/>
    <m/>
    <m/>
    <m/>
    <s v="C"/>
    <s v=""/>
    <s v="Y"/>
    <m/>
    <x v="0"/>
    <m/>
    <m/>
    <m/>
    <s v="Y"/>
    <n v="3"/>
    <s v="NOAEL"/>
    <n v="540"/>
  </r>
  <r>
    <n v="446"/>
    <s v="Y"/>
    <s v="oecd_bands_v1"/>
    <n v="300003"/>
    <m/>
    <s v="Pothmann, D. et al. 2015"/>
    <s v="Y"/>
    <s v="CNT"/>
    <s v="MWCNT Graphistrength C100 "/>
    <s v="Nano"/>
    <s v="90 days"/>
    <x v="11"/>
    <s v="Lung"/>
    <s v="Inflammation"/>
    <s v="Rat"/>
    <s v="Wistar"/>
    <s v="M"/>
    <m/>
    <m/>
    <m/>
    <m/>
    <m/>
    <s v="N"/>
    <s v="N"/>
    <m/>
    <m/>
    <m/>
    <m/>
    <m/>
    <m/>
    <m/>
    <m/>
    <m/>
    <s v="D"/>
    <s v=""/>
    <s v="Y"/>
    <m/>
    <x v="0"/>
    <m/>
    <m/>
    <m/>
    <s v="Y"/>
    <n v="4"/>
    <m/>
    <m/>
  </r>
  <r>
    <n v="447"/>
    <s v="Y"/>
    <s v="oecd_bands_v1"/>
    <n v="300004"/>
    <m/>
    <s v="Pothmann, D. et al. 2015"/>
    <s v="Y"/>
    <s v="CNT"/>
    <s v="MWCNT Graphistrength C100 "/>
    <s v="Nano"/>
    <s v="90 days"/>
    <x v="11"/>
    <s v="Lung"/>
    <s v="Inflammation"/>
    <s v="Rat"/>
    <s v="Wistar"/>
    <s v="F"/>
    <m/>
    <m/>
    <m/>
    <m/>
    <m/>
    <s v="N"/>
    <s v="N"/>
    <m/>
    <m/>
    <m/>
    <m/>
    <m/>
    <m/>
    <m/>
    <m/>
    <m/>
    <s v="D"/>
    <s v=""/>
    <m/>
    <m/>
    <x v="0"/>
    <m/>
    <m/>
    <m/>
    <s v="Y"/>
    <n v="4"/>
    <m/>
    <m/>
  </r>
  <r>
    <n v="448"/>
    <m/>
    <s v="atl_inh_pmn_bands_v1"/>
    <m/>
    <m/>
    <s v="Jurgen Pauluhn, 2010"/>
    <s v="Y"/>
    <s v="Iron"/>
    <s v="Fe3O4 "/>
    <s v="Micro"/>
    <s v="Subchronic"/>
    <x v="0"/>
    <s v="Lung"/>
    <s v="Inflammation"/>
    <s v="Rat"/>
    <s v="Winstar"/>
    <s v="M"/>
    <m/>
    <m/>
    <n v="0.413489"/>
    <n v="0.19502900000000001"/>
    <s v="mg/m3"/>
    <s v="N"/>
    <s v="N"/>
    <m/>
    <m/>
    <m/>
    <n v="195.029"/>
    <m/>
    <m/>
    <m/>
    <m/>
    <m/>
    <s v="D"/>
    <s v=""/>
    <s v="Y"/>
    <m/>
    <x v="0"/>
    <m/>
    <m/>
    <m/>
    <s v="N"/>
    <n v="4"/>
    <s v="BMDL"/>
    <n v="195.029"/>
  </r>
  <r>
    <n v="449"/>
    <s v="Y"/>
    <s v="atl_inh_pmn_bands_v1"/>
    <m/>
    <m/>
    <s v="J. Gallagher, 2003"/>
    <s v="Y"/>
    <s v="Carbon black"/>
    <s v="Printex 90 "/>
    <s v="Nano"/>
    <s v="13 weeks"/>
    <x v="0"/>
    <s v="Lung"/>
    <s v="Inflammation"/>
    <s v="Rat"/>
    <s v="F344"/>
    <s v="F"/>
    <m/>
    <m/>
    <m/>
    <m/>
    <m/>
    <m/>
    <m/>
    <m/>
    <m/>
    <m/>
    <m/>
    <m/>
    <m/>
    <m/>
    <m/>
    <m/>
    <s v="D"/>
    <s v=""/>
    <m/>
    <m/>
    <x v="0"/>
    <m/>
    <m/>
    <m/>
    <s v="Y"/>
    <n v="4"/>
    <m/>
    <m/>
  </r>
  <r>
    <n v="450"/>
    <s v="Y"/>
    <s v="atl_inh_pmn_bands_v1"/>
    <m/>
    <m/>
    <s v="Alison Elder, 2005"/>
    <s v="Y"/>
    <s v="Carbon black"/>
    <s v="HSCb "/>
    <s v="Nano"/>
    <s v="13 weeks"/>
    <x v="0"/>
    <s v="Lung"/>
    <s v="Inflammation"/>
    <s v="Rat"/>
    <s v="F344"/>
    <s v="F"/>
    <m/>
    <m/>
    <m/>
    <n v="10.7128"/>
    <s v="ug/m3"/>
    <s v="N"/>
    <s v="N"/>
    <m/>
    <m/>
    <m/>
    <m/>
    <m/>
    <m/>
    <m/>
    <m/>
    <m/>
    <s v="E"/>
    <s v=""/>
    <s v="Y"/>
    <m/>
    <x v="0"/>
    <m/>
    <m/>
    <m/>
    <s v="Y"/>
    <n v="5"/>
    <m/>
    <m/>
  </r>
  <r>
    <n v="451"/>
    <s v="Y"/>
    <s v="atl_inh_pmn_bands_v1"/>
    <m/>
    <m/>
    <s v="Jurgen Pauluhn, 2011"/>
    <s v="Y"/>
    <s v="Iron"/>
    <s v="Fe3O4  Magnetite "/>
    <s v="Micro"/>
    <s v="Subchronic"/>
    <x v="0"/>
    <s v="Lung"/>
    <s v="Inflammation"/>
    <s v="Rat"/>
    <s v="Winstar"/>
    <s v="M"/>
    <m/>
    <m/>
    <m/>
    <m/>
    <m/>
    <s v="N"/>
    <s v="N"/>
    <m/>
    <m/>
    <m/>
    <m/>
    <m/>
    <m/>
    <m/>
    <m/>
    <m/>
    <s v="E"/>
    <s v=""/>
    <s v="Y"/>
    <m/>
    <x v="0"/>
    <m/>
    <m/>
    <m/>
    <s v="N"/>
    <n v="5"/>
    <m/>
    <m/>
  </r>
  <r>
    <n v="452"/>
    <s v="Y"/>
    <s v="atl_inh_pmn_bands_v1"/>
    <m/>
    <m/>
    <s v="Jurgen Pauluhn, 2011"/>
    <s v="Y"/>
    <s v="Iron"/>
    <s v="FeCO3 Siderite "/>
    <s v="Micro"/>
    <s v="Subchronic"/>
    <x v="0"/>
    <s v="Lung"/>
    <s v="Inflammation"/>
    <s v="Rat"/>
    <s v="Winstar"/>
    <s v="M"/>
    <m/>
    <m/>
    <m/>
    <m/>
    <m/>
    <s v="N"/>
    <s v="N"/>
    <m/>
    <m/>
    <m/>
    <m/>
    <m/>
    <m/>
    <m/>
    <m/>
    <m/>
    <s v="E"/>
    <s v=""/>
    <s v="Y"/>
    <m/>
    <x v="0"/>
    <m/>
    <m/>
    <m/>
    <s v="N"/>
    <n v="5"/>
    <m/>
    <m/>
  </r>
  <r>
    <n v="453"/>
    <m/>
    <s v="Hadrup et al 2023 DS_28d+ inhal and OEB est (102623a) - To Check Gosens (050324 edk)"/>
    <n v="1001"/>
    <m/>
    <s v="Sung 2008, Rat"/>
    <m/>
    <s v="Silver"/>
    <s v="Synthesised by authors"/>
    <s v="Nano"/>
    <s v="0.7x10(6) particles/cm3, 1.4x10(6), or 2.9x10(6) for 6 h/day for 90 days = 0,05 mg/m3   0,13 mg/m3  and 0,5 mg/m3 for 6h/day 5 days per week for 13 weeks"/>
    <x v="0"/>
    <s v="Lung"/>
    <s v="Inflammation"/>
    <s v="Rat"/>
    <m/>
    <m/>
    <n v="0.5"/>
    <s v="n"/>
    <m/>
    <m/>
    <s v="mg/m3"/>
    <s v="N"/>
    <s v="N"/>
    <m/>
    <m/>
    <m/>
    <m/>
    <n v="500"/>
    <m/>
    <m/>
    <s v="C"/>
    <m/>
    <s v="C"/>
    <s v=""/>
    <s v="Y"/>
    <m/>
    <x v="0"/>
    <m/>
    <m/>
    <m/>
    <s v="Y"/>
    <n v="3"/>
    <s v="NOAEL"/>
    <n v="500"/>
  </r>
  <r>
    <n v="454"/>
    <s v="Y"/>
    <s v="Hadrup et al 2023 DS_28d+ inhal and OEB est (102623a) - To Check Gosens (050324 edk)"/>
    <n v="2002"/>
    <m/>
    <s v="Heinrich 1995, Rat"/>
    <s v="Y"/>
    <s v="Carbon black"/>
    <s v="CB Printex 90"/>
    <s v="Nano"/>
    <s v="18 h/day, 5 days per week for up to 24 months (7.2 mg/m3 for first 4 months and then 12.2 mg/m3 for 20 months)  average exposure 11,6 mg/m3 for 104 weeks"/>
    <x v="18"/>
    <s v="Lung"/>
    <s v="Inflammation"/>
    <s v="Rat"/>
    <m/>
    <m/>
    <s v="n"/>
    <s v="n"/>
    <m/>
    <m/>
    <s v="mg/m3"/>
    <s v="N"/>
    <s v="N"/>
    <s v="N"/>
    <s v="N"/>
    <m/>
    <m/>
    <m/>
    <m/>
    <m/>
    <m/>
    <m/>
    <m/>
    <s v="Y"/>
    <m/>
    <m/>
    <x v="0"/>
    <m/>
    <m/>
    <m/>
    <s v="Y"/>
    <n v="0"/>
    <m/>
    <m/>
  </r>
  <r>
    <n v="455"/>
    <s v="Y"/>
    <s v="Hadrup et al 2023 DS_28d+ inhal and OEB est (102623a) - To Check Gosens (050324 edk)"/>
    <n v="2003"/>
    <m/>
    <s v="Heinrich 1995, Mouse"/>
    <s v="Y"/>
    <s v="Carbon black"/>
    <s v="CB Printex 90"/>
    <s v="Nano"/>
    <s v="18 h/day, 5 days per week for up to 13,5 months (7.2 mg/m3 for first 4 months and then 12.2 mg/m3 for 9.5 months)  average exposure 10,7 mg/m3 for 54 weeks"/>
    <x v="30"/>
    <s v="Lung"/>
    <s v="Inflammation"/>
    <s v="Mouse"/>
    <m/>
    <m/>
    <s v="n"/>
    <s v="n"/>
    <m/>
    <m/>
    <s v="mg/m3"/>
    <s v="N"/>
    <s v="N"/>
    <s v="N"/>
    <s v="N"/>
    <m/>
    <m/>
    <m/>
    <m/>
    <m/>
    <m/>
    <m/>
    <m/>
    <s v="Y"/>
    <m/>
    <m/>
    <x v="0"/>
    <m/>
    <m/>
    <m/>
    <s v="Y"/>
    <n v="0"/>
    <m/>
    <m/>
  </r>
  <r>
    <n v="456"/>
    <s v="Y"/>
    <s v="Hadrup et al 2023 DS_28d+ inhal and OEB est (102623a) - To Check Gosens (050324 edk)"/>
    <n v="2006"/>
    <s v="Mauderly, Joe L., M. B. Snipes, Edward B. Barr, Steven A. Belinsky, James A. Bond, A. L. Brooks, I. Y. Chang, Y. S. Cheng, N. A. Gillett, and W. C. Griffith. &quot;Pulmonary toxicity of inhaled diesel exhaust and carbon black in chronically exposed rats. Part I: Neoplastic and nonneoplastic lung lesions.&quot; Research Report (Health Effects Institute) 68 Pt 1 (1994): 1-75."/>
    <s v="Mauderly 1994, Rat"/>
    <m/>
    <s v="Carbon black"/>
    <s v="CB Elftex-12 furnace black, Cabot Boston"/>
    <s v="Nano"/>
    <s v="2.5 or 6.5  mg/m3 for 16 h/day , 5 days/week for 24 months"/>
    <x v="27"/>
    <s v="Lung"/>
    <s v="Inflammation"/>
    <s v="Rat"/>
    <m/>
    <m/>
    <s v="n"/>
    <s v="n"/>
    <m/>
    <m/>
    <s v="mg/m3"/>
    <s v="N"/>
    <s v="N"/>
    <s v="N"/>
    <s v="N"/>
    <m/>
    <m/>
    <m/>
    <m/>
    <m/>
    <m/>
    <m/>
    <m/>
    <s v="Y"/>
    <m/>
    <m/>
    <x v="0"/>
    <m/>
    <m/>
    <m/>
    <s v="Y"/>
    <n v="0"/>
    <m/>
    <m/>
  </r>
  <r>
    <n v="457"/>
    <s v="Y"/>
    <s v="Hadrup et al 2023 DS_28d+ inhal and OEB est (102623a) - To Check Gosens (050324 edk)"/>
    <n v="2007"/>
    <s v="Mauderly, Joe L., M. B. Snipes, Edward B. Barr, Steven A. Belinsky, James A. Bond, A. L. Brooks, I. Y. Chang, Y. S. Cheng, N. A. Gillett, and W. C. Griffith. &quot;Pulmonary toxicity of inhaled diesel exhaust and carbon black in chronically exposed rats. Part I: Neoplastic and nonneoplastic lung lesions.&quot; Research Report (Health Effects Institute) 68 Pt 1 (1994): 1-75."/>
    <s v="Mauderly 1994, Rat"/>
    <m/>
    <s v="Carbon black"/>
    <s v="CB Elftex-12 furnace black, Cabot Boston"/>
    <s v="Nano"/>
    <s v="2.5 or 6.5  mg/m3 for 16 h/day, 5 days/week for 24 months"/>
    <x v="27"/>
    <s v="Lung"/>
    <s v="Inflammation"/>
    <s v="Rat"/>
    <m/>
    <m/>
    <s v="n"/>
    <n v="2.5"/>
    <m/>
    <m/>
    <s v="mg/m3"/>
    <s v="N"/>
    <s v="N"/>
    <m/>
    <m/>
    <m/>
    <m/>
    <m/>
    <n v="250"/>
    <m/>
    <m/>
    <s v="D"/>
    <s v="D"/>
    <s v=""/>
    <s v="Y"/>
    <m/>
    <x v="0"/>
    <m/>
    <m/>
    <m/>
    <s v="Y"/>
    <n v="4"/>
    <m/>
    <m/>
  </r>
  <r>
    <n v="458"/>
    <s v="Y"/>
    <s v="Hadrup et al 2023 DS_28d+ inhal and OEB est (102623a) - To Check Gosens (050324 edk)"/>
    <n v="2008"/>
    <m/>
    <s v="Elder 2005, Rat"/>
    <s v="Y"/>
    <s v="Carbon black"/>
    <s v="CB Printex 90"/>
    <s v="Nano"/>
    <s v="1, 7 and 50 mg/m3 6 h/day  5 days /week for 13 weeks"/>
    <x v="0"/>
    <s v="Lung"/>
    <s v="Inflammation"/>
    <s v="Rat"/>
    <m/>
    <m/>
    <s v="1*"/>
    <s v="7*"/>
    <m/>
    <m/>
    <s v="mg/m3"/>
    <s v="N"/>
    <s v="N"/>
    <m/>
    <m/>
    <m/>
    <m/>
    <n v="1000"/>
    <n v="700"/>
    <m/>
    <s v="C"/>
    <s v="C"/>
    <s v="C"/>
    <s v=""/>
    <m/>
    <m/>
    <x v="0"/>
    <m/>
    <m/>
    <m/>
    <s v="Y"/>
    <n v="3"/>
    <m/>
    <m/>
  </r>
  <r>
    <n v="459"/>
    <s v="Y"/>
    <s v="Hadrup et al 2023 DS_28d+ inhal and OEB est (102623a) - To Check Gosens (050324 edk)"/>
    <n v="2009"/>
    <m/>
    <s v="Elder 2005, Rat"/>
    <s v="Y"/>
    <s v="Carbon black"/>
    <s v="CB Sterling V"/>
    <s v="Nano"/>
    <s v="50 mg/m3 6 h/day 5 days/week for 13 weeks"/>
    <x v="0"/>
    <s v="Lung"/>
    <s v="Inflammation"/>
    <s v="Rat"/>
    <m/>
    <m/>
    <s v="n"/>
    <n v="50"/>
    <m/>
    <m/>
    <s v="mg/m3"/>
    <s v="N"/>
    <s v="N"/>
    <m/>
    <m/>
    <m/>
    <m/>
    <m/>
    <n v="5000"/>
    <m/>
    <m/>
    <s v="B"/>
    <s v="B"/>
    <s v=""/>
    <m/>
    <m/>
    <x v="0"/>
    <m/>
    <m/>
    <m/>
    <s v="Y"/>
    <n v="2"/>
    <m/>
    <m/>
  </r>
  <r>
    <n v="460"/>
    <s v="Y"/>
    <s v="Hadrup et al 2023 DS_28d+ inhal and OEB est (102623a) - To Check Gosens (050324 edk)"/>
    <n v="2010"/>
    <m/>
    <s v="Elder 2005, Mouse"/>
    <s v="Y"/>
    <s v="Carbon black"/>
    <s v="CB Printex 90"/>
    <s v="Nano"/>
    <s v="1, 7 and 50 mg/m3 6 h/day  5 days /week for 13 weeks"/>
    <x v="0"/>
    <s v="Lung"/>
    <s v="Inflammation"/>
    <s v="Mouse"/>
    <m/>
    <m/>
    <s v="n*"/>
    <s v="1*"/>
    <m/>
    <m/>
    <s v="mg/m3"/>
    <s v="N"/>
    <s v="N"/>
    <m/>
    <m/>
    <m/>
    <m/>
    <m/>
    <n v="100"/>
    <m/>
    <m/>
    <s v="D"/>
    <s v="D"/>
    <s v=""/>
    <m/>
    <m/>
    <x v="0"/>
    <m/>
    <m/>
    <m/>
    <s v="Y"/>
    <n v="4"/>
    <m/>
    <m/>
  </r>
  <r>
    <n v="461"/>
    <s v="Y"/>
    <s v="Hadrup et al 2023 DS_28d+ inhal and OEB est (102623a) - To Check Gosens (050324 edk)"/>
    <n v="2011"/>
    <m/>
    <s v="Elder 2005, Hamster"/>
    <s v="Y"/>
    <s v="Carbon black"/>
    <s v="CB Printex 90"/>
    <s v="Nano"/>
    <s v="1, 7 and 50 mg/m3 6 h/day  5 days /week for 13 weeks"/>
    <x v="0"/>
    <s v="Lung"/>
    <s v="Inflammation"/>
    <s v="Hamster"/>
    <m/>
    <m/>
    <s v="n*"/>
    <s v="1*"/>
    <m/>
    <m/>
    <s v="mg/m3"/>
    <s v="N"/>
    <s v="N"/>
    <m/>
    <m/>
    <m/>
    <m/>
    <m/>
    <n v="100"/>
    <m/>
    <m/>
    <s v="D"/>
    <s v="D"/>
    <s v=""/>
    <m/>
    <m/>
    <x v="0"/>
    <m/>
    <m/>
    <m/>
    <s v="Y"/>
    <n v="4"/>
    <m/>
    <m/>
  </r>
  <r>
    <n v="462"/>
    <s v="Y"/>
    <s v="Hadrup et al 2023 DS_28d+ inhal and OEB est (102623a) - To Check Gosens (050324 edk)"/>
    <n v="2012"/>
    <m/>
    <s v="Gallagher 2003, Rat"/>
    <s v="Y"/>
    <s v="Carbon black"/>
    <s v="CB Printex 90"/>
    <s v="Nano"/>
    <s v="1, 7 and 50 mg/m3 6 h/day  5 days /week for 13 weeks"/>
    <x v="0"/>
    <s v="Lung"/>
    <s v="Inflammation"/>
    <s v="Rat"/>
    <m/>
    <m/>
    <s v="These data are similar to those in Elder et al."/>
    <s v="These data are similar to those in Elder et al."/>
    <m/>
    <m/>
    <s v="mg/m3"/>
    <s v="N"/>
    <s v="N"/>
    <m/>
    <m/>
    <m/>
    <m/>
    <m/>
    <m/>
    <m/>
    <m/>
    <m/>
    <m/>
    <s v="Y"/>
    <m/>
    <m/>
    <x v="0"/>
    <m/>
    <m/>
    <m/>
    <s v="Y"/>
    <n v="0"/>
    <m/>
    <m/>
  </r>
  <r>
    <n v="463"/>
    <s v="Y"/>
    <s v="Hadrup et al 2023 DS_28d+ inhal and OEB est (102623a) - To Check Gosens (050324 edk)"/>
    <n v="2013"/>
    <m/>
    <s v="Gallagher 2003, Rat"/>
    <s v="Y"/>
    <s v="Carbon black"/>
    <s v="CB Sterling V"/>
    <s v="Nano"/>
    <s v="50 mg/m3 6 h/day 5 days/week for 13 weeks"/>
    <x v="0"/>
    <s v="Lung"/>
    <s v="Inflammation"/>
    <s v="Rat"/>
    <m/>
    <m/>
    <s v="These data are similar to those in Elder et al."/>
    <s v="These data are similar to those in Elder et al."/>
    <m/>
    <m/>
    <s v="mg/m3"/>
    <s v="N"/>
    <s v="N"/>
    <m/>
    <m/>
    <m/>
    <m/>
    <m/>
    <m/>
    <m/>
    <m/>
    <m/>
    <m/>
    <s v="Y"/>
    <m/>
    <m/>
    <x v="0"/>
    <m/>
    <m/>
    <m/>
    <s v="Y"/>
    <n v="0"/>
    <m/>
    <m/>
  </r>
  <r>
    <n v="464"/>
    <s v="Y"/>
    <s v="Hadrup et al 2023 DS_28d+ inhal and OEB est (102623a) - To Check Gosens (050324 edk)"/>
    <n v="2014"/>
    <m/>
    <s v="Driscoll 1996, Rat"/>
    <s v="Y"/>
    <s v="Carbon black"/>
    <s v="CB Monarch 880, Cabot"/>
    <s v="Nano"/>
    <s v="1.1   7.1  or 52.8 mg/m3 for 6 h/day 5 days/week for 13 weeks"/>
    <x v="0"/>
    <s v="Lung"/>
    <s v="Inflammation"/>
    <s v="Rat"/>
    <m/>
    <m/>
    <n v="1"/>
    <n v="7"/>
    <m/>
    <m/>
    <s v="mg/m3"/>
    <s v="N"/>
    <s v="N"/>
    <m/>
    <m/>
    <m/>
    <m/>
    <n v="1000"/>
    <n v="700"/>
    <m/>
    <s v="C"/>
    <s v="C"/>
    <s v="C"/>
    <s v=""/>
    <s v="Y"/>
    <m/>
    <x v="0"/>
    <m/>
    <m/>
    <m/>
    <s v="Y"/>
    <n v="3"/>
    <m/>
    <m/>
  </r>
  <r>
    <n v="465"/>
    <m/>
    <s v="Hadrup et al 2023 DS_28d+ inhal and OEB est (102623a) - To Check Gosens (050324 edk)"/>
    <n v="2015"/>
    <m/>
    <s v="Wolff 1990, Rat"/>
    <m/>
    <s v="Carbon black"/>
    <s v="CB Elftex-12 furnace black, Cabot Boston"/>
    <s v="Nano"/>
    <s v="10 mg/m3 for 7 h/day 5 days/week for 12 weeks"/>
    <x v="12"/>
    <s v="Lung"/>
    <s v="Inflammation"/>
    <s v="Rat"/>
    <m/>
    <m/>
    <s v="n"/>
    <n v="10"/>
    <m/>
    <m/>
    <s v="mg/m3"/>
    <s v="N"/>
    <s v="N"/>
    <m/>
    <m/>
    <m/>
    <m/>
    <m/>
    <n v="1000"/>
    <m/>
    <m/>
    <s v="C"/>
    <s v="C"/>
    <s v=""/>
    <s v="Y"/>
    <m/>
    <x v="0"/>
    <m/>
    <m/>
    <m/>
    <s v="Y"/>
    <n v="3"/>
    <s v="LOAEL"/>
    <n v="1000"/>
  </r>
  <r>
    <n v="466"/>
    <s v="Y"/>
    <s v="Hadrup et al 2023 DS_28d+ inhal and OEB est (102623a) - To Check Gosens (050324 edk)"/>
    <n v="2019"/>
    <m/>
    <s v="Henderson 1992, Rat"/>
    <m/>
    <s v="Carbon black"/>
    <s v="CB  Elftex 12, Cabot "/>
    <s v="Nano"/>
    <s v="3.5 mg/m3 16 h/day, 7 days per week, the neutrophils were measured in BAL at 6 and 12 weeks of exposure"/>
    <x v="12"/>
    <s v="Lung"/>
    <s v="Inflammation"/>
    <s v="Rat"/>
    <m/>
    <m/>
    <s v="n"/>
    <n v="3.5"/>
    <m/>
    <m/>
    <s v="mg/m3"/>
    <s v="N"/>
    <s v="N"/>
    <m/>
    <m/>
    <m/>
    <m/>
    <m/>
    <n v="350"/>
    <m/>
    <m/>
    <s v="C"/>
    <s v="C"/>
    <s v=""/>
    <m/>
    <m/>
    <x v="0"/>
    <m/>
    <m/>
    <m/>
    <s v="Y"/>
    <n v="3"/>
    <m/>
    <m/>
  </r>
  <r>
    <n v="467"/>
    <m/>
    <s v="Hadrup et al 2023 DS_28d+ inhal and OEB est (102623a) - To Check Gosens (050324 edk)"/>
    <n v="2020"/>
    <m/>
    <s v="Henderson 1992, Rat"/>
    <m/>
    <s v="Carbon black"/>
    <s v="CB  Elftex 12, Cabot "/>
    <s v="Nano"/>
    <s v="13 mg/m3 for 6 h/day for 5 days/week, the neutrophils were measured in BAL at 6 and 12 weeks of exposure"/>
    <x v="12"/>
    <s v="Lung"/>
    <s v="Inflammation"/>
    <s v="Rat"/>
    <m/>
    <m/>
    <s v="n"/>
    <n v="13"/>
    <m/>
    <m/>
    <s v="mg/m3"/>
    <s v="N"/>
    <s v="N*"/>
    <m/>
    <m/>
    <m/>
    <m/>
    <m/>
    <n v="1300"/>
    <m/>
    <m/>
    <s v="C"/>
    <s v="C"/>
    <s v=""/>
    <s v="Y"/>
    <m/>
    <x v="0"/>
    <m/>
    <m/>
    <m/>
    <s v="Y"/>
    <n v="3"/>
    <s v="LOAEL"/>
    <n v="1300"/>
  </r>
  <r>
    <n v="468"/>
    <s v="Y"/>
    <s v="Hadrup et al 2023 DS_28d+ inhal and OEB est (102623a) - To Check Gosens (050324 edk)"/>
    <n v="2021"/>
    <m/>
    <s v="Henderson 1992, Rat"/>
    <m/>
    <s v="Carbon black"/>
    <s v="CB  Elftex 12, Cabot "/>
    <s v="Nano"/>
    <s v="98 mg/m3  for 4 h/day for 1 day/week, the neutrophils were measured in BAL at 6 and 12 weeks of exposure"/>
    <x v="12"/>
    <s v="Lung"/>
    <s v="Inflammation"/>
    <s v="Rat"/>
    <m/>
    <m/>
    <s v="n"/>
    <n v="98"/>
    <m/>
    <m/>
    <s v="mg/m3"/>
    <s v="Y*"/>
    <s v="Y"/>
    <m/>
    <m/>
    <m/>
    <m/>
    <m/>
    <n v="9800"/>
    <m/>
    <m/>
    <m/>
    <m/>
    <s v="Y"/>
    <m/>
    <m/>
    <x v="0"/>
    <m/>
    <m/>
    <m/>
    <s v="Y"/>
    <n v="0"/>
    <m/>
    <m/>
  </r>
  <r>
    <n v="469"/>
    <s v="Y"/>
    <s v="Hadrup et al 2023 DS_28d+ inhal and OEB est (102623a) - To Check Gosens (050324 edk)"/>
    <n v="3002"/>
    <m/>
    <s v="Pothmann 2015, Rat"/>
    <s v="Y"/>
    <s v="CNT"/>
    <s v="MWCNT Graphistrength C100"/>
    <s v="Nano"/>
    <s v="0.05, 0.25 or 5  mg/m3 6 h/day, 5 days/week for 90 days "/>
    <x v="11"/>
    <s v="Lung"/>
    <s v="Inflammation"/>
    <s v="Rat"/>
    <m/>
    <m/>
    <n v="0.05"/>
    <n v="0.25"/>
    <m/>
    <m/>
    <s v="mg/m3"/>
    <s v="N"/>
    <s v="N"/>
    <m/>
    <m/>
    <m/>
    <m/>
    <n v="50"/>
    <n v="25"/>
    <m/>
    <s v="D"/>
    <s v="E"/>
    <s v="E"/>
    <s v=""/>
    <m/>
    <m/>
    <x v="0"/>
    <m/>
    <m/>
    <m/>
    <s v="Y"/>
    <n v="5"/>
    <m/>
    <m/>
  </r>
  <r>
    <n v="470"/>
    <m/>
    <s v="Hadrup et al 2023 DS_28d+ inhal and OEB est (102623a) - To Check Gosens (050324 edk)"/>
    <n v="3003"/>
    <m/>
    <s v="Pauluhn 2010, Rat"/>
    <s v="Y"/>
    <s v="CNT"/>
    <s v="MWCNT Baytubes"/>
    <s v="Nano"/>
    <s v="0.1, 0.4, 1.5 or 6 mg/m3 for 8 weeks or 13 weeks  6 h/day 5 days/week"/>
    <x v="0"/>
    <s v="Lung"/>
    <s v="Inflammation"/>
    <s v="Rat"/>
    <m/>
    <m/>
    <n v="0.1"/>
    <n v="0.4"/>
    <m/>
    <m/>
    <s v="mg/m3"/>
    <s v="N"/>
    <s v="N"/>
    <m/>
    <m/>
    <m/>
    <m/>
    <n v="100"/>
    <n v="40"/>
    <m/>
    <s v="D"/>
    <s v="D"/>
    <s v="D"/>
    <s v=""/>
    <s v="Y"/>
    <m/>
    <x v="0"/>
    <m/>
    <m/>
    <m/>
    <s v="Y"/>
    <n v="4"/>
    <s v="NOAEL"/>
    <n v="100"/>
  </r>
  <r>
    <n v="471"/>
    <s v="Y"/>
    <s v="Hadrup et al 2023 DS_28d+ inhal and OEB est (102623a) - To Check Gosens (050324 edk)"/>
    <n v="3012"/>
    <m/>
    <s v="Kasai 2016, Rat"/>
    <s v="Y"/>
    <s v="CNT"/>
    <s v="MWNT-7"/>
    <s v="Nano"/>
    <s v="0.02, 0.2 or 2 mg/m3 6 h/day, 5 days/week for 104 weeks "/>
    <x v="18"/>
    <s v="Lung"/>
    <s v="Inflammation"/>
    <s v="Rat"/>
    <m/>
    <m/>
    <n v="0.2"/>
    <n v="2"/>
    <m/>
    <m/>
    <s v="mg/m3"/>
    <s v="N"/>
    <s v="N"/>
    <m/>
    <m/>
    <m/>
    <m/>
    <n v="200"/>
    <n v="200"/>
    <m/>
    <s v="D"/>
    <s v="D"/>
    <s v="D"/>
    <s v=""/>
    <s v="Y"/>
    <m/>
    <x v="0"/>
    <m/>
    <m/>
    <m/>
    <s v="Y"/>
    <n v="4"/>
    <m/>
    <m/>
  </r>
  <r>
    <n v="472"/>
    <m/>
    <s v="Hadrup et al 2023 DS_28d+ inhal and OEB est (102623a) - To Check Gosens (050324 edk)"/>
    <n v="3016"/>
    <m/>
    <s v="Kasai 2015, Rat"/>
    <s v="Y"/>
    <s v="CNT"/>
    <s v="MWNT-7"/>
    <s v="Nano"/>
    <s v="0.2, 1 or 5 mg/m3 6 h/day 5 days/week for 13 weeks"/>
    <x v="0"/>
    <s v="Lung"/>
    <s v="Inflammation"/>
    <s v="Rat"/>
    <m/>
    <m/>
    <n v="0.2"/>
    <n v="1"/>
    <m/>
    <m/>
    <s v="mg/m3"/>
    <s v="N"/>
    <s v="N"/>
    <m/>
    <m/>
    <m/>
    <m/>
    <n v="200"/>
    <n v="100"/>
    <m/>
    <s v="D"/>
    <s v="D"/>
    <s v="D"/>
    <s v=""/>
    <s v="Y"/>
    <m/>
    <x v="0"/>
    <m/>
    <m/>
    <m/>
    <s v="Y"/>
    <n v="4"/>
    <s v="NOAEL"/>
    <n v="200"/>
  </r>
  <r>
    <n v="473"/>
    <s v="Y"/>
    <s v="Hadrup et al 2023 DS_28d+ inhal and OEB est (102623a) - To Check Gosens (050324 edk)"/>
    <n v="5002"/>
    <m/>
    <s v="Alapati 2014, Mouse"/>
    <s v="Y"/>
    <s v="Cerium"/>
    <s v="No product name reported"/>
    <s v="Nano"/>
    <s v="2 mg/m3 for 6 h/day for 7, 14 or 28 days"/>
    <x v="14"/>
    <s v="Lung"/>
    <s v="Inflammation"/>
    <s v="Mouse"/>
    <m/>
    <m/>
    <s v="n"/>
    <n v="2"/>
    <m/>
    <m/>
    <s v="mg/m3"/>
    <s v="N"/>
    <s v="Y"/>
    <m/>
    <m/>
    <m/>
    <m/>
    <m/>
    <n v="66.666666666666671"/>
    <m/>
    <m/>
    <s v="D"/>
    <s v="D"/>
    <s v=""/>
    <m/>
    <m/>
    <x v="0"/>
    <m/>
    <m/>
    <m/>
    <s v="Y"/>
    <n v="4"/>
    <m/>
    <m/>
  </r>
  <r>
    <n v="474"/>
    <s v="Y"/>
    <s v="Hadrup et al 2023 DS_28d+ inhal and OEB est (102623a) - To Check Gosens (050324 edk)"/>
    <n v="5005"/>
    <m/>
    <s v="Gosens 2014, Rat"/>
    <m/>
    <s v="Cerium"/>
    <s v="NM-211"/>
    <s v="Nano"/>
    <s v="50 mg/m3 described as dose equivalents of 1.2  3.5 and 10.8 mg/m3 based on differences in exposure duration [28 d inhalation]"/>
    <x v="14"/>
    <s v="Lung"/>
    <s v="Inflammation"/>
    <s v="Rat"/>
    <m/>
    <m/>
    <s v="n"/>
    <s v="*50"/>
    <m/>
    <m/>
    <s v="mg/m3"/>
    <s v="Y"/>
    <s v="Y"/>
    <m/>
    <m/>
    <m/>
    <m/>
    <m/>
    <m/>
    <m/>
    <m/>
    <m/>
    <m/>
    <s v="Y"/>
    <m/>
    <m/>
    <x v="0"/>
    <m/>
    <m/>
    <m/>
    <s v="Y"/>
    <n v="0"/>
    <m/>
    <m/>
  </r>
  <r>
    <n v="475"/>
    <s v="Y"/>
    <s v="Hadrup et al 2023 DS_28d+ inhal and OEB est (102623a) - To Check Gosens (050324 edk)"/>
    <n v="5006"/>
    <m/>
    <s v="Gosens 2014, Rat"/>
    <m/>
    <s v="Cerium"/>
    <s v="NM-211"/>
    <s v="Nano"/>
    <s v="50 mg/m3 described as dose equivalents of 1.2  3.5 and 10.8 mg/m3 based on differences in exposure duration"/>
    <x v="14"/>
    <s v="Lung"/>
    <s v="Inflammation"/>
    <s v="Rat"/>
    <m/>
    <m/>
    <s v="n"/>
    <s v="*50"/>
    <m/>
    <m/>
    <s v="mg/m3"/>
    <s v="Y"/>
    <s v="Y"/>
    <m/>
    <m/>
    <m/>
    <m/>
    <m/>
    <m/>
    <m/>
    <m/>
    <m/>
    <m/>
    <s v="Y"/>
    <m/>
    <m/>
    <x v="0"/>
    <m/>
    <m/>
    <m/>
    <s v="Y"/>
    <n v="0"/>
    <m/>
    <m/>
  </r>
  <r>
    <n v="476"/>
    <s v="Y"/>
    <s v="Hadrup et al 2023 DS_28d+ inhal and OEB est (102623a) - To Check Gosens (050324 edk)"/>
    <n v="5007"/>
    <m/>
    <s v="Gosens 2014, Rat"/>
    <m/>
    <s v="Cerium"/>
    <s v="NM-211"/>
    <s v="Nano"/>
    <s v="50 mg/m3 described as dose equivalents of 1.2  3.5 and 10.8 mg/m3 based on differences in exposure duration"/>
    <x v="14"/>
    <s v="Lung"/>
    <s v="Inflammation"/>
    <s v="Rat"/>
    <m/>
    <m/>
    <s v="n"/>
    <n v="50"/>
    <m/>
    <m/>
    <s v="mg/m3"/>
    <s v="N"/>
    <s v="Y"/>
    <m/>
    <m/>
    <m/>
    <m/>
    <m/>
    <n v="5000"/>
    <m/>
    <m/>
    <s v="B"/>
    <s v="B"/>
    <s v=""/>
    <m/>
    <m/>
    <x v="0"/>
    <m/>
    <m/>
    <m/>
    <s v="Y"/>
    <n v="2"/>
    <m/>
    <m/>
  </r>
  <r>
    <n v="477"/>
    <s v="Y"/>
    <s v="Hadrup et al 2023 DS_28d+ inhal and OEB est (102623a) - To Check Gosens (050324 edk)"/>
    <n v="5008"/>
    <m/>
    <s v="Gosens 2014, Rat"/>
    <m/>
    <s v="Cerium"/>
    <s v="NM-212"/>
    <s v="Nano"/>
    <s v="50 mg/m3 described as dose equivalents of 2.5, 6.7 and 19.9 mg/m3 based on differences in exposure duration"/>
    <x v="14"/>
    <s v="Lung"/>
    <s v="Inflammation"/>
    <s v="Rat"/>
    <m/>
    <m/>
    <s v="n"/>
    <s v="*50"/>
    <m/>
    <m/>
    <s v="mg/m3"/>
    <s v="Y"/>
    <s v="Y"/>
    <m/>
    <m/>
    <m/>
    <m/>
    <m/>
    <m/>
    <m/>
    <m/>
    <m/>
    <m/>
    <s v="Y"/>
    <m/>
    <m/>
    <x v="0"/>
    <m/>
    <m/>
    <m/>
    <s v="Y"/>
    <n v="0"/>
    <m/>
    <m/>
  </r>
  <r>
    <n v="478"/>
    <s v="Y"/>
    <s v="Hadrup et al 2023 DS_28d+ inhal and OEB est (102623a) - To Check Gosens (050324 edk)"/>
    <n v="5009"/>
    <m/>
    <s v="Gosens 2014, Rat"/>
    <m/>
    <s v="Cerium"/>
    <s v="NM-212"/>
    <s v="Nano"/>
    <s v="50 mg/m3 described as dose equivalents of 2.5, 6.7 and 19.9 mg/m3 based on differences in exposure duration"/>
    <x v="14"/>
    <s v="Lung"/>
    <s v="Inflammation"/>
    <s v="Rat"/>
    <m/>
    <m/>
    <s v="n"/>
    <s v="*50"/>
    <m/>
    <m/>
    <s v="mg/m3"/>
    <s v="Y"/>
    <s v="Y"/>
    <m/>
    <m/>
    <m/>
    <m/>
    <m/>
    <m/>
    <m/>
    <m/>
    <m/>
    <m/>
    <s v="Y"/>
    <m/>
    <m/>
    <x v="0"/>
    <m/>
    <m/>
    <m/>
    <s v="Y"/>
    <n v="0"/>
    <m/>
    <m/>
  </r>
  <r>
    <n v="479"/>
    <s v="Y"/>
    <s v="Hadrup et al 2023 DS_28d+ inhal and OEB est (102623a) - To Check Gosens (050324 edk)"/>
    <n v="5010"/>
    <m/>
    <s v="Gosens 2014, Rat"/>
    <m/>
    <s v="Cerium"/>
    <s v="NM-212"/>
    <s v="Nano"/>
    <s v="50 mg/m3 described as dose equivalents of 2.5, 6.7 and 19.9 mg/m3 based on differences in exposure duration"/>
    <x v="14"/>
    <s v="Lung"/>
    <s v="Inflammation"/>
    <s v="Rat"/>
    <m/>
    <m/>
    <s v="n"/>
    <n v="50"/>
    <m/>
    <m/>
    <s v="mg/m3"/>
    <s v="N"/>
    <s v="Y"/>
    <m/>
    <m/>
    <m/>
    <m/>
    <m/>
    <n v="5000"/>
    <m/>
    <m/>
    <s v="B"/>
    <s v="B"/>
    <s v=""/>
    <m/>
    <m/>
    <x v="0"/>
    <m/>
    <m/>
    <m/>
    <s v="Y"/>
    <n v="2"/>
    <m/>
    <m/>
  </r>
  <r>
    <n v="480"/>
    <s v="Y"/>
    <s v="Hadrup et al 2023 DS_28d+ inhal and OEB est (102623a) - To Check Gosens (050324 edk)"/>
    <n v="5011"/>
    <m/>
    <s v="Gosens 2014, Rat"/>
    <m/>
    <s v="Cerium"/>
    <s v="NM-213"/>
    <s v="Micro"/>
    <s v="50 mg/m3 described as dose equivalents of 5.9 , 18.4  and 55 mg/m3 based on differences in exposure duration"/>
    <x v="14"/>
    <s v="Lung"/>
    <s v="Inflammation"/>
    <s v="Rat"/>
    <m/>
    <m/>
    <s v="n"/>
    <s v="*50"/>
    <m/>
    <m/>
    <s v="mg/m3"/>
    <s v="Y"/>
    <s v="Y"/>
    <m/>
    <m/>
    <m/>
    <m/>
    <m/>
    <m/>
    <m/>
    <m/>
    <m/>
    <m/>
    <s v="Y"/>
    <m/>
    <m/>
    <x v="0"/>
    <m/>
    <m/>
    <m/>
    <s v="Y"/>
    <n v="0"/>
    <m/>
    <m/>
  </r>
  <r>
    <n v="481"/>
    <s v="Y"/>
    <s v="Hadrup et al 2023 DS_28d+ inhal and OEB est (102623a) - To Check Gosens (050324 edk)"/>
    <n v="5012"/>
    <m/>
    <s v="Gosens 2014, Rat"/>
    <m/>
    <s v="Cerium"/>
    <s v="NM-213"/>
    <s v="Micro"/>
    <s v="50 mg/m3 described as dose equivalents of 5.9 , 18.4  and 55 mg/m3 based on differences in exposure duration"/>
    <x v="14"/>
    <s v="Lung"/>
    <s v="Inflammation"/>
    <s v="Rat"/>
    <m/>
    <m/>
    <s v="n"/>
    <s v="*50"/>
    <m/>
    <m/>
    <s v="mg/m3"/>
    <s v="Y"/>
    <s v="Y"/>
    <m/>
    <m/>
    <m/>
    <m/>
    <m/>
    <m/>
    <m/>
    <m/>
    <m/>
    <m/>
    <s v="Y"/>
    <m/>
    <m/>
    <x v="0"/>
    <m/>
    <m/>
    <m/>
    <s v="Y"/>
    <n v="0"/>
    <m/>
    <m/>
  </r>
  <r>
    <n v="482"/>
    <s v="Y"/>
    <s v="Hadrup et al 2023 DS_28d+ inhal and OEB est (102623a) - To Check Gosens (050324 edk)"/>
    <n v="5013"/>
    <m/>
    <s v="Gosens 2014, Rat"/>
    <m/>
    <s v="Cerium"/>
    <s v="NM-213"/>
    <s v="Micro"/>
    <s v="50 mg/m3 described as dose equivalents of 5.9 , 18.4  and 55 mg/m3 based on differences in exposure duration"/>
    <x v="14"/>
    <s v="Lung"/>
    <s v="Inflammation"/>
    <s v="Rat"/>
    <m/>
    <m/>
    <s v="n"/>
    <n v="50"/>
    <m/>
    <m/>
    <s v="mg/m3"/>
    <s v="N"/>
    <s v="Y"/>
    <m/>
    <m/>
    <m/>
    <m/>
    <m/>
    <n v="1666.6666666666667"/>
    <m/>
    <m/>
    <s v="C"/>
    <s v="C"/>
    <s v=""/>
    <m/>
    <m/>
    <x v="0"/>
    <m/>
    <m/>
    <m/>
    <s v="Y"/>
    <n v="3"/>
    <m/>
    <m/>
  </r>
  <r>
    <n v="483"/>
    <s v="Y"/>
    <s v="Hadrup et al 2023 DS_28d+ inhal and OEB est (102623a) - To Check Gosens (050324 edk)"/>
    <n v="5014"/>
    <m/>
    <s v="Cordelli 2017, Rat"/>
    <m/>
    <s v="Cerium"/>
    <s v="NM-212 "/>
    <s v="Nano"/>
    <s v="3 or 6 months exposure with 0,1 to 3 mg/m3 6h/day 5 days per weeks"/>
    <x v="31"/>
    <s v="Lung"/>
    <s v="Inflammation"/>
    <s v="Rat"/>
    <m/>
    <m/>
    <s v="n"/>
    <s v="n"/>
    <m/>
    <m/>
    <s v="mg/m3"/>
    <s v="N"/>
    <s v="N"/>
    <s v="N"/>
    <s v="N"/>
    <m/>
    <m/>
    <m/>
    <m/>
    <m/>
    <m/>
    <m/>
    <m/>
    <s v="Y"/>
    <m/>
    <m/>
    <x v="0"/>
    <m/>
    <m/>
    <m/>
    <s v="Y"/>
    <n v="0"/>
    <m/>
    <m/>
  </r>
  <r>
    <n v="484"/>
    <s v="Y"/>
    <s v="Hadrup et al 2023 DS_28d+ inhal and OEB est (102623a) - To Check Gosens (050324 edk)"/>
    <n v="5015"/>
    <m/>
    <s v="Keller 2014, Rat"/>
    <s v="Y"/>
    <s v="Cerium"/>
    <s v="NM-212"/>
    <s v="Nano"/>
    <s v="0.5, 5 or 25 mg/m3 for 6 h/day 5 days/week for 4 weeks"/>
    <x v="32"/>
    <s v="Lung"/>
    <s v="Inflammation"/>
    <s v="Rat"/>
    <m/>
    <m/>
    <n v="0.5"/>
    <n v="5"/>
    <m/>
    <m/>
    <s v="mg/m3"/>
    <s v="N"/>
    <s v="Y"/>
    <m/>
    <m/>
    <m/>
    <m/>
    <n v="166.66666666666666"/>
    <n v="166.66666666666666"/>
    <m/>
    <s v="D"/>
    <s v="D"/>
    <s v="D"/>
    <s v=""/>
    <m/>
    <m/>
    <x v="0"/>
    <m/>
    <m/>
    <m/>
    <s v="Y"/>
    <n v="4"/>
    <m/>
    <m/>
  </r>
  <r>
    <n v="485"/>
    <s v="Y"/>
    <s v="Hadrup et al 2023 DS_28d+ inhal and OEB est (102623a) - To Check Gosens (050324 edk)"/>
    <n v="5016"/>
    <m/>
    <s v="Schwotzer 2017, Rat"/>
    <s v="Y"/>
    <s v="Cerium"/>
    <s v="NM-212"/>
    <s v="Nano"/>
    <s v="0.1, 0.3, 1 and 3 mg/m3 6 h/day 5 days/week over up to 90 days [Note: NOAEL-LOAEL is for 90 d (390 hr]"/>
    <x v="11"/>
    <s v="Lung"/>
    <s v="Inflammation"/>
    <s v="Rat"/>
    <m/>
    <m/>
    <n v="0.3"/>
    <n v="1"/>
    <m/>
    <m/>
    <s v="mg/m3"/>
    <s v="N"/>
    <s v="N"/>
    <m/>
    <m/>
    <m/>
    <m/>
    <n v="300"/>
    <n v="100"/>
    <m/>
    <s v="D"/>
    <s v="D"/>
    <s v="D"/>
    <s v=""/>
    <m/>
    <m/>
    <x v="0"/>
    <m/>
    <m/>
    <m/>
    <s v="Y"/>
    <n v="4"/>
    <m/>
    <m/>
  </r>
  <r>
    <n v="486"/>
    <s v="Y"/>
    <s v="Hadrup et al 2023 DS_28d+ inhal and OEB est (102623a) - To Check Gosens (050324 edk)"/>
    <n v="6001"/>
    <m/>
    <s v="Johansson 1992, Rabbit"/>
    <m/>
    <s v="Cobalt"/>
    <s v="CoCl2"/>
    <s v="Micro"/>
    <s v="0.5 mg/m3 for 4 months, 5 days/week, 6 hr/day"/>
    <x v="33"/>
    <s v="Lung"/>
    <s v="Inflammation"/>
    <s v="Rabbit"/>
    <m/>
    <m/>
    <n v="0.5"/>
    <s v="n"/>
    <m/>
    <m/>
    <s v="mg/m3"/>
    <s v="N"/>
    <s v="N"/>
    <m/>
    <m/>
    <m/>
    <m/>
    <n v="500"/>
    <m/>
    <m/>
    <s v="C"/>
    <m/>
    <s v="C"/>
    <s v=""/>
    <m/>
    <m/>
    <x v="0"/>
    <m/>
    <m/>
    <m/>
    <s v="N"/>
    <n v="3"/>
    <m/>
    <m/>
  </r>
  <r>
    <n v="487"/>
    <s v="Y"/>
    <s v="Hadrup et al 2023 DS_28d+ inhal and OEB est (102623a) - To Check Gosens (050324 edk)"/>
    <n v="6002"/>
    <m/>
    <s v="Johansson 1991, Rabbit"/>
    <m/>
    <s v="Cobalt"/>
    <s v="CoCl2"/>
    <s v="Micro"/>
    <s v="0.5 mg/m3 for 4 months, 5 days/week, 6 hr/day"/>
    <x v="33"/>
    <s v="Lung"/>
    <s v="Inflammation"/>
    <s v="Rabbit"/>
    <m/>
    <m/>
    <n v="0.5"/>
    <s v="n"/>
    <m/>
    <m/>
    <s v="mg/m3"/>
    <s v="N"/>
    <s v="N"/>
    <m/>
    <m/>
    <m/>
    <m/>
    <n v="500"/>
    <m/>
    <m/>
    <s v="C"/>
    <m/>
    <s v="C"/>
    <s v=""/>
    <m/>
    <m/>
    <x v="0"/>
    <m/>
    <m/>
    <m/>
    <s v="N"/>
    <n v="3"/>
    <m/>
    <m/>
  </r>
  <r>
    <n v="488"/>
    <s v="Y"/>
    <s v="Hadrup et al 2023 DS_28d+ inhal and OEB est (102623a) - To Check Gosens (050324 edk)"/>
    <n v="6003"/>
    <m/>
    <s v="Bucher 1999, Rat"/>
    <m/>
    <s v="Cobalt"/>
    <s v="CoSO4"/>
    <s v="Nano"/>
    <s v="0.3, 1 or 3 mg/m3 for 5 days per week, 6h /day for 104 weeks"/>
    <x v="18"/>
    <s v="Lung"/>
    <s v="Inflammation"/>
    <s v="Rat"/>
    <m/>
    <m/>
    <s v="n"/>
    <s v="n"/>
    <m/>
    <m/>
    <s v="mg/m3"/>
    <s v="N"/>
    <s v="N"/>
    <s v="N"/>
    <s v="N"/>
    <m/>
    <m/>
    <m/>
    <m/>
    <m/>
    <m/>
    <m/>
    <m/>
    <s v="Y"/>
    <m/>
    <m/>
    <x v="0"/>
    <m/>
    <m/>
    <m/>
    <s v="N"/>
    <n v="0"/>
    <m/>
    <m/>
  </r>
  <r>
    <n v="489"/>
    <s v="Y"/>
    <s v="Hadrup et al 2023 DS_28d+ inhal and OEB est (102623a) - To Check Gosens (050324 edk)"/>
    <n v="6004"/>
    <m/>
    <s v="Bucher 1999, Mouse"/>
    <m/>
    <s v="Cobalt"/>
    <s v="CoSO4"/>
    <s v="Nano"/>
    <s v="0.3, 1 or 3 mg/m3 for 5 days per week, 6h /day for 104 weeks"/>
    <x v="18"/>
    <s v="Lung"/>
    <s v="Inflammation"/>
    <s v="Mouse"/>
    <m/>
    <m/>
    <s v="n"/>
    <s v="n"/>
    <m/>
    <m/>
    <s v="mg/m3"/>
    <s v="N"/>
    <s v="N"/>
    <s v="N"/>
    <s v="N"/>
    <m/>
    <m/>
    <m/>
    <m/>
    <m/>
    <m/>
    <m/>
    <m/>
    <s v="Y"/>
    <m/>
    <m/>
    <x v="0"/>
    <m/>
    <m/>
    <m/>
    <s v="N"/>
    <n v="0"/>
    <m/>
    <m/>
  </r>
  <r>
    <n v="490"/>
    <s v="Y"/>
    <s v="Hadrup et al 2023 DS_28d+ inhal and OEB est (102623a) - To Check Gosens (050324 edk)"/>
    <n v="6005"/>
    <m/>
    <s v="Wehner 1977, Hamster"/>
    <m/>
    <s v="Cobalt"/>
    <s v="CoO"/>
    <s v="Micro"/>
    <s v="10 mg/m3 for 7 h/day  5 days / week for 10 - 20 months (all life span) set to 40 weeks and thus 1400 h"/>
    <x v="34"/>
    <s v="Lung"/>
    <s v="Inflammation"/>
    <s v="Hamster"/>
    <m/>
    <m/>
    <s v="n"/>
    <s v="n"/>
    <m/>
    <m/>
    <s v="mg/m3"/>
    <s v="N"/>
    <s v="N"/>
    <s v="N"/>
    <m/>
    <m/>
    <m/>
    <m/>
    <m/>
    <m/>
    <m/>
    <m/>
    <m/>
    <s v="Y"/>
    <m/>
    <m/>
    <x v="0"/>
    <m/>
    <m/>
    <m/>
    <s v="N"/>
    <n v="0"/>
    <m/>
    <m/>
  </r>
  <r>
    <n v="491"/>
    <s v="Y"/>
    <s v="Hadrup et al 2023 DS_28d+ inhal and OEB est (102623a) - To Check Gosens (050324 edk)"/>
    <n v="6006"/>
    <m/>
    <s v="Behl 2015, Mouse"/>
    <m/>
    <s v="Cobalt"/>
    <s v="CoSO4"/>
    <s v="Nano"/>
    <s v="0.11, 0.32 or 1.14 mg cobolt/m3 for 6 h/day 5 days per week for up to 105 weeks"/>
    <x v="35"/>
    <s v="Lung"/>
    <s v="Inflammation"/>
    <s v="Mouse"/>
    <m/>
    <m/>
    <s v="n"/>
    <s v="n"/>
    <m/>
    <m/>
    <s v="mg/m3"/>
    <s v="N"/>
    <s v="N"/>
    <s v="N"/>
    <s v="N"/>
    <m/>
    <m/>
    <m/>
    <m/>
    <m/>
    <m/>
    <m/>
    <m/>
    <s v="Y"/>
    <m/>
    <m/>
    <x v="0"/>
    <m/>
    <m/>
    <m/>
    <s v="N"/>
    <n v="0"/>
    <m/>
    <m/>
  </r>
  <r>
    <n v="492"/>
    <s v="Y"/>
    <s v="Hadrup et al 2023 DS_28d+ inhal and OEB est (102623a) - To Check Gosens (050324 edk)"/>
    <n v="6007"/>
    <m/>
    <s v="Behl 2015, Rat"/>
    <m/>
    <s v="Cobalt"/>
    <s v="CoSO4"/>
    <s v="Nano"/>
    <s v="0.11, 0.32 or 1.14 mg cobolt/m3 for 6 h/day 5 days per week for up to 105 weeks"/>
    <x v="35"/>
    <s v="Lung"/>
    <s v="Inflammation"/>
    <s v="Rat"/>
    <m/>
    <m/>
    <s v="n"/>
    <s v="n"/>
    <m/>
    <m/>
    <s v="mg/m3"/>
    <s v="N"/>
    <s v="N"/>
    <s v="N"/>
    <s v="N"/>
    <m/>
    <m/>
    <m/>
    <m/>
    <m/>
    <m/>
    <m/>
    <m/>
    <s v="Y"/>
    <m/>
    <m/>
    <x v="0"/>
    <m/>
    <m/>
    <m/>
    <s v="N"/>
    <n v="0"/>
    <m/>
    <m/>
  </r>
  <r>
    <n v="493"/>
    <s v="Y"/>
    <s v="Hadrup et al 2023 DS_28d+ inhal and OEB est (102623a) - To Check Gosens (050324 edk)"/>
    <n v="6008"/>
    <m/>
    <s v="Behl 2015, Mouse"/>
    <m/>
    <s v="Cobalt"/>
    <s v="Co metal"/>
    <s v="Nano"/>
    <s v="1.25, 2.5 or 5 mg/m3 for 6 h/day 5 days per week for up to 105 weeks"/>
    <x v="35"/>
    <s v="Lung"/>
    <s v="Inflammation"/>
    <s v="Mouse"/>
    <m/>
    <m/>
    <s v="n"/>
    <s v="n"/>
    <m/>
    <m/>
    <s v="mg/m3"/>
    <s v="N"/>
    <s v="N"/>
    <s v="N"/>
    <s v="N"/>
    <m/>
    <m/>
    <m/>
    <m/>
    <m/>
    <m/>
    <m/>
    <m/>
    <s v="Y"/>
    <m/>
    <m/>
    <x v="0"/>
    <m/>
    <m/>
    <m/>
    <s v="N"/>
    <n v="0"/>
    <m/>
    <m/>
  </r>
  <r>
    <n v="494"/>
    <s v="Y"/>
    <s v="Hadrup et al 2023 DS_28d+ inhal and OEB est (102623a) - To Check Gosens (050324 edk)"/>
    <n v="6009"/>
    <m/>
    <s v="Behl 2015, Rat"/>
    <m/>
    <s v="Cobalt"/>
    <s v="Co metal"/>
    <s v="Nano"/>
    <s v="1.25, 2.5 or 5 mg/m3 for 6 h/day 5 days per week for up to 105 weeks"/>
    <x v="35"/>
    <s v="Lung"/>
    <s v="Inflammation"/>
    <s v="Rat"/>
    <m/>
    <m/>
    <s v="n"/>
    <s v="n"/>
    <m/>
    <m/>
    <s v="mg/m3"/>
    <s v="N"/>
    <s v="N"/>
    <s v="N"/>
    <s v="N"/>
    <m/>
    <m/>
    <m/>
    <m/>
    <m/>
    <m/>
    <m/>
    <m/>
    <s v="Y"/>
    <m/>
    <m/>
    <x v="0"/>
    <m/>
    <m/>
    <m/>
    <s v="N"/>
    <n v="0"/>
    <m/>
    <m/>
  </r>
  <r>
    <n v="495"/>
    <s v="Y"/>
    <s v="Hadrup et al 2023 DS_28d+ inhal and OEB est (102623a) - To Check Gosens (050324 edk)"/>
    <n v="6010"/>
    <m/>
    <s v="Wehner 1979, Hamster"/>
    <m/>
    <s v="Cobalt"/>
    <s v="CoO"/>
    <s v="Unclear"/>
    <s v="10 mg/m3 7 h/day 5 days/week for the whole life 14.6 months "/>
    <x v="36"/>
    <s v="Lung"/>
    <s v="Inflammation"/>
    <s v="Hamster"/>
    <m/>
    <m/>
    <s v="n"/>
    <s v="n"/>
    <m/>
    <m/>
    <s v="mg/m3"/>
    <s v="N"/>
    <s v="N"/>
    <s v="N"/>
    <m/>
    <m/>
    <m/>
    <m/>
    <m/>
    <m/>
    <m/>
    <m/>
    <m/>
    <s v="Y"/>
    <m/>
    <m/>
    <x v="0"/>
    <m/>
    <m/>
    <m/>
    <s v="N"/>
    <n v="0"/>
    <m/>
    <m/>
  </r>
  <r>
    <n v="496"/>
    <s v="Y"/>
    <s v="Hadrup et al 2023 DS_28d+ inhal and OEB est (102623a) - To Check Gosens (050324 edk)"/>
    <n v="8003"/>
    <m/>
    <s v="Pauluhn 2009, Rat"/>
    <m/>
    <s v="Iron"/>
    <s v="Fe3O4 Ferroxide black 88p"/>
    <s v="Micro"/>
    <s v="5, 15, or 50 mg/m3 for 13 weeks, 6 h/day for 5 days"/>
    <x v="0"/>
    <s v="Lung"/>
    <s v="Inflammation"/>
    <s v="Rat"/>
    <m/>
    <m/>
    <n v="15"/>
    <n v="50"/>
    <m/>
    <m/>
    <s v="mg/m3"/>
    <s v="N"/>
    <s v="N"/>
    <m/>
    <m/>
    <m/>
    <m/>
    <n v="15000"/>
    <n v="5000"/>
    <m/>
    <s v="B"/>
    <s v="B"/>
    <s v="B"/>
    <s v=""/>
    <s v="Y"/>
    <m/>
    <x v="0"/>
    <m/>
    <m/>
    <m/>
    <s v="N"/>
    <n v="2"/>
    <m/>
    <m/>
  </r>
  <r>
    <n v="497"/>
    <m/>
    <s v="Hadrup et al 2023 DS_28d+ inhal and OEB est (102623a) - To Check Gosens (050324 edk)"/>
    <n v="8004"/>
    <m/>
    <s v="Warheit 1997, Rat"/>
    <m/>
    <s v="Iron"/>
    <s v="Fe(CO)5 Carbonyl iron powder (metallic iron; particle size range 0.2–2.0 mm) "/>
    <s v="Micro"/>
    <s v="5, 50 and 250 mg/m3 for 4 weeks 6 h/day 5 days/week"/>
    <x v="32"/>
    <s v="Lung"/>
    <s v="Inflammation"/>
    <s v="Rat"/>
    <m/>
    <m/>
    <n v="50"/>
    <n v="250"/>
    <m/>
    <m/>
    <s v="mg/m3"/>
    <s v="N"/>
    <s v="Y"/>
    <m/>
    <m/>
    <m/>
    <m/>
    <n v="16666.666666666668"/>
    <n v="8333.3333333333339"/>
    <m/>
    <s v="B"/>
    <s v="B"/>
    <s v="B"/>
    <s v=""/>
    <s v="Y"/>
    <m/>
    <x v="0"/>
    <m/>
    <m/>
    <m/>
    <s v="N"/>
    <n v="2"/>
    <s v="NOAEL"/>
    <n v="16666.666666666668"/>
  </r>
  <r>
    <n v="498"/>
    <s v="Y"/>
    <s v="Hadrup et al 2023 DS_28d+ inhal and OEB est (102623a) - To Check Gosens (050324 edk)"/>
    <n v="8005"/>
    <m/>
    <s v="Sutunkova 2016, Rat"/>
    <s v="Y"/>
    <s v="Iron"/>
    <s v="Fe2O3 Synthesised by authors"/>
    <s v="Nano"/>
    <s v="1.14 mg/m3 4 h/day 5 days/week for 3 months"/>
    <x v="24"/>
    <s v="Lung"/>
    <s v="Inflammation"/>
    <s v="Rat"/>
    <m/>
    <m/>
    <s v="n"/>
    <n v="1.1399999999999999"/>
    <m/>
    <m/>
    <s v="mg/m3"/>
    <s v="N"/>
    <s v="Y*"/>
    <m/>
    <m/>
    <m/>
    <m/>
    <m/>
    <n v="38"/>
    <m/>
    <m/>
    <s v="D"/>
    <s v="D"/>
    <s v=""/>
    <m/>
    <m/>
    <x v="0"/>
    <m/>
    <m/>
    <m/>
    <s v="N"/>
    <n v="4"/>
    <m/>
    <m/>
  </r>
  <r>
    <n v="499"/>
    <s v="Y"/>
    <s v="Hadrup et al 2023 DS_28d+ inhal and OEB est (102623a) - To Check Gosens (050324 edk)"/>
    <n v="9001"/>
    <m/>
    <s v="Oller 2008, Rat"/>
    <m/>
    <s v="Nickel"/>
    <s v="Designated Ni metal powder but no product name reported"/>
    <m/>
    <s v="0.1, 0.4 and 1 mg/m3 6h/day 5 days a week for up to 24 months, actually only up to 0.4 mg/m3 for carcinogenicity"/>
    <x v="27"/>
    <s v="Lung"/>
    <s v="Inflammation"/>
    <s v="Rat"/>
    <m/>
    <m/>
    <s v="n"/>
    <s v="n"/>
    <m/>
    <m/>
    <s v="mg/m3"/>
    <s v="N"/>
    <s v="N"/>
    <s v="N"/>
    <s v="N"/>
    <m/>
    <m/>
    <m/>
    <m/>
    <m/>
    <m/>
    <m/>
    <m/>
    <s v="Y"/>
    <m/>
    <m/>
    <x v="0"/>
    <m/>
    <m/>
    <m/>
    <s v="N"/>
    <n v="0"/>
    <m/>
    <m/>
  </r>
  <r>
    <n v="500"/>
    <s v="Y"/>
    <s v="Hadrup et al 2023 DS_28d+ inhal and OEB est (102623a) - To Check Gosens (050324 edk)"/>
    <n v="9002"/>
    <m/>
    <s v="Johansson 1992 Rabbit"/>
    <m/>
    <s v="Nickel"/>
    <s v="NiCl2"/>
    <s v="Micro"/>
    <s v="0.6 mg/m3 for 4 months, 5 days/week, 6 hr/day"/>
    <x v="33"/>
    <s v="Lung"/>
    <s v="Inflammation"/>
    <s v="Rabbit"/>
    <m/>
    <m/>
    <s v="n"/>
    <n v="0.6"/>
    <m/>
    <m/>
    <s v="mg/m3"/>
    <s v="N"/>
    <s v="N"/>
    <m/>
    <m/>
    <m/>
    <m/>
    <m/>
    <n v="60"/>
    <m/>
    <m/>
    <s v="D"/>
    <s v="D"/>
    <s v=""/>
    <m/>
    <m/>
    <x v="0"/>
    <m/>
    <m/>
    <m/>
    <s v="N"/>
    <n v="4"/>
    <m/>
    <m/>
  </r>
  <r>
    <n v="501"/>
    <s v="Y"/>
    <s v="Hadrup et al 2023 DS_28d+ inhal and OEB est (102623a) - To Check Gosens (050324 edk)"/>
    <n v="9003"/>
    <m/>
    <s v="Dunnick 1995, Rat"/>
    <m/>
    <s v="Nickel"/>
    <s v="NiO"/>
    <s v="Unclear"/>
    <s v="0,62     1,2    2,5    mg/m3  6h/day 5 d/week for 104 weeks doses recalculated into 76   147  and 304 mg Ni/kg bw"/>
    <x v="18"/>
    <s v="Lung"/>
    <s v="Inflammation"/>
    <s v="Rat"/>
    <m/>
    <m/>
    <s v="n"/>
    <s v="n"/>
    <m/>
    <m/>
    <s v="mg/m3"/>
    <s v="N"/>
    <s v="N"/>
    <m/>
    <m/>
    <m/>
    <m/>
    <m/>
    <m/>
    <m/>
    <m/>
    <m/>
    <m/>
    <s v="Y"/>
    <m/>
    <m/>
    <x v="0"/>
    <m/>
    <m/>
    <m/>
    <s v="N"/>
    <n v="0"/>
    <m/>
    <m/>
  </r>
  <r>
    <n v="502"/>
    <s v="Y"/>
    <s v="Hadrup et al 2023 DS_28d+ inhal and OEB est (102623a) - To Check Gosens (050324 edk)"/>
    <n v="9004"/>
    <m/>
    <s v="Dunnick 1995, Mouse"/>
    <m/>
    <s v="Nickel"/>
    <s v="NiO"/>
    <s v="Unclear"/>
    <s v="1.25, 2.5 or 5 mg/m3 6 h/day 5 d/week for 104 weeks recalculated into 275  550 and 1100 mg/kg bw"/>
    <x v="18"/>
    <s v="Lung"/>
    <s v="Inflammation"/>
    <s v="Mouse"/>
    <m/>
    <m/>
    <s v="n"/>
    <s v="n"/>
    <m/>
    <m/>
    <s v="mg/m3"/>
    <s v="N"/>
    <s v="N"/>
    <m/>
    <m/>
    <m/>
    <m/>
    <m/>
    <m/>
    <m/>
    <m/>
    <m/>
    <m/>
    <s v="Y"/>
    <m/>
    <m/>
    <x v="0"/>
    <m/>
    <m/>
    <m/>
    <s v="N"/>
    <n v="0"/>
    <m/>
    <m/>
  </r>
  <r>
    <n v="503"/>
    <s v="Y"/>
    <s v="Hadrup et al 2023 DS_28d+ inhal and OEB est (102623a) - To Check Gosens (050324 edk)"/>
    <n v="9005"/>
    <m/>
    <s v="NTP 1996, Rat"/>
    <s v="Y"/>
    <s v="Nickel"/>
    <s v="NiO"/>
    <s v="Unclear"/>
    <s v="0.62, 1.2 or 2.5 mg/m3, for a 2 year study"/>
    <x v="23"/>
    <s v="Lung"/>
    <s v="Inflammation"/>
    <s v="Rat"/>
    <m/>
    <m/>
    <s v="n"/>
    <s v="n"/>
    <m/>
    <m/>
    <s v="mg/m3"/>
    <s v="N"/>
    <s v="N"/>
    <s v="N"/>
    <s v="N"/>
    <m/>
    <m/>
    <m/>
    <m/>
    <m/>
    <m/>
    <m/>
    <m/>
    <s v="Y"/>
    <m/>
    <m/>
    <x v="0"/>
    <m/>
    <m/>
    <m/>
    <s v="N"/>
    <n v="0"/>
    <m/>
    <m/>
  </r>
  <r>
    <n v="504"/>
    <s v="Y"/>
    <s v="Hadrup et al 2023 DS_28d+ inhal and OEB est (102623a) - To Check Gosens (050324 edk)"/>
    <n v="9006"/>
    <m/>
    <s v="NTP 1996, Mouse"/>
    <s v="Y"/>
    <s v="Nickel"/>
    <s v="NiO"/>
    <s v="Unclear"/>
    <s v="0.62, 1.2, 2.5, 5 or 10 (highest does not thested for micronuclei) mg/m3 for 6 h/day   5 days/week for 13 weeks"/>
    <x v="0"/>
    <s v="Lung"/>
    <s v="Inflammation"/>
    <s v="Mouse"/>
    <m/>
    <m/>
    <s v="n"/>
    <s v="n"/>
    <m/>
    <m/>
    <s v="mg/m3"/>
    <s v="N"/>
    <s v="N"/>
    <s v="N"/>
    <s v="N"/>
    <m/>
    <m/>
    <m/>
    <m/>
    <m/>
    <m/>
    <m/>
    <m/>
    <s v="Y"/>
    <m/>
    <m/>
    <x v="0"/>
    <m/>
    <m/>
    <m/>
    <s v="N"/>
    <n v="0"/>
    <m/>
    <m/>
  </r>
  <r>
    <n v="505"/>
    <s v="Y"/>
    <s v="Hadrup et al 2023 DS_28d+ inhal and OEB est (102623a) - To Check Gosens (050324 edk)"/>
    <n v="9007"/>
    <m/>
    <s v="NTP 1996, Mouse"/>
    <s v="Y"/>
    <s v="Nickel"/>
    <s v="NiO"/>
    <s v="Unclear"/>
    <s v="1.25, 2.5, or 5 mg/m3  for 2 years"/>
    <x v="23"/>
    <s v="Lung"/>
    <s v="Inflammation"/>
    <s v="Mouse"/>
    <m/>
    <m/>
    <s v="n"/>
    <s v="n"/>
    <m/>
    <m/>
    <s v="mg/m3"/>
    <s v="N"/>
    <s v="N"/>
    <s v="N"/>
    <s v="N"/>
    <m/>
    <m/>
    <m/>
    <m/>
    <m/>
    <m/>
    <m/>
    <m/>
    <s v="Y"/>
    <m/>
    <m/>
    <x v="0"/>
    <m/>
    <m/>
    <m/>
    <s v="N"/>
    <n v="0"/>
    <m/>
    <m/>
  </r>
  <r>
    <n v="506"/>
    <s v="Y"/>
    <s v="Hadrup et al 2023 DS_28d+ inhal and OEB est (102623a) - To Check Gosens (050324 edk)"/>
    <n v="9008"/>
    <m/>
    <s v="Horie 1985, Rat"/>
    <m/>
    <s v="Nickel"/>
    <s v="NiO (green) particles"/>
    <s v="Unclear"/>
    <s v="0.6 or 8 mg/m3 {DURATION?  140 hr more than 4 wk x 30 hr/wk}"/>
    <x v="32"/>
    <s v="Lung"/>
    <s v="Inflammation"/>
    <s v="Rat"/>
    <m/>
    <m/>
    <s v="n"/>
    <s v="n"/>
    <m/>
    <m/>
    <s v="mg/m3"/>
    <s v="N"/>
    <s v="Y"/>
    <s v="N"/>
    <s v="N"/>
    <m/>
    <m/>
    <m/>
    <m/>
    <m/>
    <m/>
    <m/>
    <m/>
    <s v="Y"/>
    <m/>
    <m/>
    <x v="0"/>
    <m/>
    <m/>
    <m/>
    <s v="N"/>
    <n v="0"/>
    <m/>
    <m/>
  </r>
  <r>
    <n v="507"/>
    <s v="Y"/>
    <s v="Hadrup et al 2023 DS_28d+ inhal and OEB est (102623a) - To Check Gosens (050324 edk)"/>
    <n v="9009"/>
    <m/>
    <s v="Wehner 1975, Hamster"/>
    <m/>
    <s v="Nickel"/>
    <s v="NiO"/>
    <s v="Unclear"/>
    <s v="53 µg/L = 53 mg/m3, 7 h /day 5 days/week lifelong {Hamster - use?}"/>
    <x v="37"/>
    <s v="Lung"/>
    <s v="Inflammation"/>
    <s v="Hamster"/>
    <m/>
    <m/>
    <s v="n"/>
    <s v="n"/>
    <m/>
    <m/>
    <s v="mg/m3"/>
    <s v="N"/>
    <s v="N"/>
    <s v="N"/>
    <m/>
    <m/>
    <m/>
    <m/>
    <m/>
    <m/>
    <m/>
    <m/>
    <m/>
    <s v="Y"/>
    <m/>
    <m/>
    <x v="0"/>
    <m/>
    <m/>
    <m/>
    <s v="N"/>
    <n v="0"/>
    <m/>
    <m/>
  </r>
  <r>
    <n v="508"/>
    <s v="Y"/>
    <s v="Hadrup et al 2023 DS_28d+ inhal and OEB est (102623a) - To Check Gosens (050324 edk)"/>
    <n v="9010"/>
    <m/>
    <s v="Sunderman 1965, Hamster"/>
    <m/>
    <s v="Nickel"/>
    <s v=" Ni(CO)4 Ni Nickel carbonyl"/>
    <s v="Unclear"/>
    <s v="0.6 mg/L = 600 mg/m3 for 0.5 h  {Hamster - use?}  Acute exposure - delete"/>
    <x v="38"/>
    <s v="Lung"/>
    <s v="Inflammation"/>
    <s v="Hamster"/>
    <m/>
    <m/>
    <s v="n"/>
    <s v="n"/>
    <m/>
    <m/>
    <s v="mg/m3"/>
    <s v="Y"/>
    <s v="Y"/>
    <m/>
    <m/>
    <m/>
    <m/>
    <m/>
    <m/>
    <m/>
    <m/>
    <m/>
    <m/>
    <s v="Y"/>
    <m/>
    <m/>
    <x v="0"/>
    <m/>
    <m/>
    <m/>
    <s v="N"/>
    <n v="0"/>
    <m/>
    <m/>
  </r>
  <r>
    <n v="509"/>
    <s v="Y"/>
    <s v="Hadrup et al 2023 DS_28d+ inhal and OEB est (102623a) - To Check Gosens (050324 edk)"/>
    <n v="9011"/>
    <m/>
    <s v="Sunderman 1965, Hamster"/>
    <m/>
    <s v="Nickel"/>
    <s v=" Ni(CO)4 Ni Nickel carbonyl"/>
    <s v="Unclear"/>
    <s v="0.03 mg/L = 30 mg/m3 for 0,5 h three times per week, lifelong  {Hamster - use?}"/>
    <x v="37"/>
    <s v="Lung"/>
    <s v="Inflammation"/>
    <s v="Hamster"/>
    <m/>
    <m/>
    <s v="n"/>
    <s v="n"/>
    <m/>
    <m/>
    <s v="mg/m3"/>
    <s v="N"/>
    <s v="N"/>
    <s v="N"/>
    <m/>
    <m/>
    <m/>
    <m/>
    <m/>
    <m/>
    <m/>
    <m/>
    <m/>
    <s v="Y"/>
    <m/>
    <m/>
    <x v="0"/>
    <m/>
    <m/>
    <m/>
    <s v="N"/>
    <n v="0"/>
    <m/>
    <m/>
  </r>
  <r>
    <n v="510"/>
    <s v="Y"/>
    <s v="Hadrup et al 2023 DS_28d+ inhal and OEB est (102623a) - To Check Gosens (050324 edk)"/>
    <n v="9012"/>
    <m/>
    <s v="Wehner 1979, Hamster"/>
    <m/>
    <s v="Nickel"/>
    <s v="NiO"/>
    <s v="Unclear"/>
    <s v="53 mg/m3 7h/day 5 days/week, lifelong (14.1 months)   {Hamster - use?}"/>
    <x v="37"/>
    <s v="Lung"/>
    <s v="Inflammation"/>
    <s v="Hamster"/>
    <m/>
    <m/>
    <s v="n"/>
    <s v="n"/>
    <m/>
    <m/>
    <s v="mg/m3"/>
    <s v="N"/>
    <s v="N"/>
    <s v="N"/>
    <m/>
    <m/>
    <m/>
    <m/>
    <m/>
    <m/>
    <m/>
    <m/>
    <m/>
    <s v="Y"/>
    <m/>
    <m/>
    <x v="0"/>
    <m/>
    <m/>
    <m/>
    <s v="N"/>
    <n v="0"/>
    <m/>
    <m/>
  </r>
  <r>
    <n v="511"/>
    <s v="Y"/>
    <s v="Hadrup et al 2023 DS_28d+ inhal and OEB est (102623a) - To Check Gosens (050324 edk)"/>
    <n v="9013"/>
    <m/>
    <s v="Sutunkova 2019, Rat"/>
    <m/>
    <s v="Nickel"/>
    <s v="NiO"/>
    <s v="Nano"/>
    <s v="0.23 mg/m3 4h/day 5 days/week for up to 10 months"/>
    <x v="39"/>
    <s v="Lung"/>
    <s v="Inflammation"/>
    <s v="Rat"/>
    <m/>
    <m/>
    <s v="n"/>
    <n v="0.23"/>
    <m/>
    <m/>
    <s v="mg/m3"/>
    <s v="N"/>
    <s v="N"/>
    <m/>
    <m/>
    <m/>
    <m/>
    <m/>
    <n v="23"/>
    <m/>
    <m/>
    <s v="E"/>
    <s v="E"/>
    <s v=""/>
    <s v="Y"/>
    <m/>
    <x v="0"/>
    <m/>
    <m/>
    <m/>
    <s v="N"/>
    <n v="5"/>
    <m/>
    <m/>
  </r>
  <r>
    <n v="512"/>
    <m/>
    <s v="Hadrup et al 2023 DS_28d+ inhal and OEB est (102623a) - To Check Gosens (050324 edk)"/>
    <n v="9015"/>
    <m/>
    <s v="Katsnelson 2021, Rat"/>
    <m/>
    <s v="Nickel"/>
    <s v="NiO"/>
    <s v="Nano"/>
    <s v="0.0024 mg/m3 4h/day 5 days/week for 6 months (also 4 weeks and 3 months but same results on neutrophils and genotoxicity)"/>
    <x v="24"/>
    <s v="Lung"/>
    <s v="Inflammation"/>
    <s v="Rat"/>
    <m/>
    <m/>
    <s v="n"/>
    <n v="2.3999999999999998E-3"/>
    <m/>
    <m/>
    <s v="mg/m3"/>
    <s v="N"/>
    <s v="N"/>
    <m/>
    <m/>
    <m/>
    <m/>
    <m/>
    <n v="0.24"/>
    <m/>
    <m/>
    <s v="E(F)"/>
    <s v="E"/>
    <s v=""/>
    <s v="Y"/>
    <m/>
    <x v="0"/>
    <m/>
    <m/>
    <m/>
    <s v="N"/>
    <n v="5"/>
    <s v="LOAEL"/>
    <n v="0.24"/>
  </r>
  <r>
    <n v="513"/>
    <s v="Y"/>
    <s v="Hadrup et al 2023 DS_28d+ inhal and OEB est (102623a) - To Check Gosens (050324 edk)"/>
    <n v="10001"/>
    <s v="10.1021/es800975u"/>
    <s v="Chen 2008, Rat"/>
    <s v="Y"/>
    <s v="Silica"/>
    <s v="SiO2 Amorphous silica -synthetic"/>
    <s v="Nano"/>
    <s v="24.1 mg/m3, 40 min/day for 4 weeks"/>
    <x v="32"/>
    <s v="Lung"/>
    <s v="Inflammation"/>
    <s v="Rat"/>
    <m/>
    <m/>
    <s v="n"/>
    <n v="24.1"/>
    <m/>
    <m/>
    <s v="mg/m3"/>
    <s v="N*"/>
    <s v="Y"/>
    <m/>
    <m/>
    <m/>
    <m/>
    <m/>
    <n v="803.33333333333337"/>
    <m/>
    <m/>
    <s v="C"/>
    <s v="C"/>
    <s v=""/>
    <m/>
    <m/>
    <x v="0"/>
    <m/>
    <m/>
    <m/>
    <s v="Y"/>
    <n v="3"/>
    <m/>
    <m/>
  </r>
  <r>
    <n v="514"/>
    <s v="Y"/>
    <s v="Hadrup et al 2023 DS_28d+ inhal and OEB est (102623a) - To Check Gosens (050324 edk)"/>
    <n v="10002"/>
    <s v="10.1021/es800975u"/>
    <s v="Chen 2008, Rat"/>
    <s v="Y"/>
    <s v="Silica"/>
    <s v="SiO2 Amorphous silica -synthetic"/>
    <s v="Nano"/>
    <s v="24.1 mg/m3, 40 min/day for 4 weeks"/>
    <x v="32"/>
    <s v="Lung"/>
    <s v="Inflammation"/>
    <s v="Rat"/>
    <m/>
    <m/>
    <s v="n"/>
    <n v="24.1"/>
    <m/>
    <m/>
    <s v="mg/m3"/>
    <s v="N*"/>
    <s v="Y"/>
    <m/>
    <m/>
    <m/>
    <m/>
    <m/>
    <m/>
    <m/>
    <m/>
    <m/>
    <m/>
    <s v="Y"/>
    <m/>
    <m/>
    <x v="0"/>
    <m/>
    <m/>
    <m/>
    <s v="Y"/>
    <n v="0"/>
    <m/>
    <m/>
  </r>
  <r>
    <n v="515"/>
    <s v="Y"/>
    <s v="Hadrup et al 2023 DS_28d+ inhal and OEB est (102623a) - To Check Gosens (050324 edk)"/>
    <n v="10003"/>
    <s v="10.1021/es800975u"/>
    <s v="Chen 2008, Rat"/>
    <s v="Y"/>
    <s v="Silica"/>
    <s v="SiO2 Amorphous silica -synthetic"/>
    <s v="Nano"/>
    <s v="24.1 mg/m3, 40 min/day for 4 weeks"/>
    <x v="32"/>
    <s v="Lung"/>
    <s v="Inflammation"/>
    <s v="Rat"/>
    <m/>
    <m/>
    <s v="n"/>
    <n v="24.1"/>
    <m/>
    <m/>
    <s v="mg/m3"/>
    <s v="N*"/>
    <s v="Y"/>
    <m/>
    <m/>
    <m/>
    <m/>
    <m/>
    <m/>
    <m/>
    <m/>
    <m/>
    <m/>
    <s v="Y"/>
    <m/>
    <m/>
    <x v="0"/>
    <m/>
    <m/>
    <m/>
    <s v="Y"/>
    <n v="0"/>
    <m/>
    <m/>
  </r>
  <r>
    <n v="516"/>
    <s v="Y"/>
    <s v="Hadrup et al 2023 DS_28d+ inhal and OEB est (102623a) - To Check Gosens (050324 edk)"/>
    <n v="10004"/>
    <s v="10.1093/toxsci/kfp254"/>
    <s v="Rossi 2010, Mouse, Tox Sci"/>
    <s v="Y"/>
    <s v="Silica"/>
    <s v="SiO2 Amorphous silica -synthetic 4850MR"/>
    <s v="Nano"/>
    <s v="10 mg/m3 for 2h, 2h on 4 consecutive days, or 2 h on 4 consecutive days for 4 weeks"/>
    <x v="32"/>
    <s v="Lung"/>
    <s v="Inflammation"/>
    <s v="Mouse"/>
    <m/>
    <m/>
    <n v="10"/>
    <s v="n"/>
    <m/>
    <m/>
    <s v="mg/m3"/>
    <s v="N*"/>
    <s v="Y"/>
    <m/>
    <m/>
    <m/>
    <m/>
    <n v="3333.3333333333335"/>
    <m/>
    <m/>
    <s v="B"/>
    <m/>
    <s v="B"/>
    <s v=""/>
    <m/>
    <m/>
    <x v="0"/>
    <m/>
    <m/>
    <m/>
    <s v="Y"/>
    <n v="2"/>
    <m/>
    <m/>
  </r>
  <r>
    <n v="517"/>
    <s v="Y"/>
    <s v="Hadrup et al 2023 DS_28d+ inhal and OEB est (102623a) - To Check Gosens (050324 edk)"/>
    <n v="10009"/>
    <m/>
    <s v="Johnston 2000, Rat"/>
    <s v="Y"/>
    <s v="Silica"/>
    <s v="SAS Silica amorphous Aerosil 200 Degussa"/>
    <s v="Nano"/>
    <s v="50 mg/m3 for 6h/day 5 days/week for 13 weeks"/>
    <x v="0"/>
    <s v="Lung"/>
    <s v="Inflammation"/>
    <s v="Rat"/>
    <m/>
    <m/>
    <s v="n"/>
    <n v="50"/>
    <m/>
    <m/>
    <s v="mg/m3"/>
    <s v="N"/>
    <s v="N"/>
    <m/>
    <m/>
    <m/>
    <m/>
    <m/>
    <n v="5000"/>
    <m/>
    <m/>
    <s v="B"/>
    <s v="B"/>
    <s v=""/>
    <m/>
    <m/>
    <x v="0"/>
    <m/>
    <m/>
    <m/>
    <s v="Y"/>
    <n v="2"/>
    <m/>
    <m/>
  </r>
  <r>
    <n v="518"/>
    <s v="Y"/>
    <s v="Hadrup et al 2023 DS_28d+ inhal and OEB est (102623a) - To Check Gosens (050324 edk)"/>
    <n v="10011"/>
    <s v="10.1080/08958378.2018.1426661"/>
    <s v="Shin 2017, Rat"/>
    <s v="Y"/>
    <s v="Silica"/>
    <s v="SiO2 Amorphous silica -synthetic"/>
    <s v="Nano"/>
    <s v="0.4 1.4 or 5.4 mg/m3 6h/day 5 days/week in total 20 days of exposure over 28 days"/>
    <x v="14"/>
    <s v="Lung"/>
    <s v="Inflammation"/>
    <s v="Rat"/>
    <m/>
    <m/>
    <n v="5.4"/>
    <s v="n"/>
    <m/>
    <m/>
    <s v="mg/m3"/>
    <s v="N"/>
    <s v="Y"/>
    <m/>
    <m/>
    <m/>
    <m/>
    <n v="1800"/>
    <m/>
    <m/>
    <s v="C"/>
    <m/>
    <s v="C"/>
    <s v=""/>
    <m/>
    <m/>
    <x v="0"/>
    <m/>
    <m/>
    <m/>
    <s v="Y"/>
    <n v="3"/>
    <m/>
    <m/>
  </r>
  <r>
    <n v="519"/>
    <s v="Y"/>
    <s v="Hadrup et al 2023 DS_28d+ inhal and OEB est (102623a) - To Check Gosens (050324 edk)"/>
    <n v="11102"/>
    <m/>
    <s v="Muhle 1995, Rat"/>
    <s v="Y"/>
    <s v="Silica"/>
    <s v="Quartz Si silica DQ12 quartz"/>
    <s v="Micro"/>
    <s v="1 mg/m3 6h/d 5d/week, for 104 weeks"/>
    <x v="18"/>
    <s v="Lung"/>
    <s v="Inflammation"/>
    <s v="Rat"/>
    <m/>
    <m/>
    <s v="n"/>
    <s v="n"/>
    <m/>
    <m/>
    <s v="mg/m3"/>
    <s v="N"/>
    <s v="N"/>
    <s v="N"/>
    <s v="N"/>
    <m/>
    <m/>
    <m/>
    <m/>
    <m/>
    <m/>
    <m/>
    <m/>
    <s v="Y"/>
    <m/>
    <m/>
    <x v="0"/>
    <m/>
    <m/>
    <m/>
    <s v="Y"/>
    <n v="0"/>
    <m/>
    <m/>
  </r>
  <r>
    <n v="520"/>
    <s v="Y"/>
    <s v="Hadrup et al 2023 DS_28d+ inhal and OEB est (102623a) - To Check Gosens (050324 edk)"/>
    <n v="11103"/>
    <m/>
    <s v="Porter 2004, Rat"/>
    <s v="Y"/>
    <s v="Silica"/>
    <s v="Quartz Si Min-U-Sil 5"/>
    <s v="Micro"/>
    <s v="15 mg/m3 6h/ day 5 days per with a total of 20 exposure days"/>
    <x v="4"/>
    <s v="Lung"/>
    <s v="Inflammation"/>
    <s v="Rat"/>
    <m/>
    <m/>
    <s v="n"/>
    <n v="15"/>
    <m/>
    <m/>
    <s v="mg/m3"/>
    <s v="N"/>
    <s v="Y"/>
    <m/>
    <m/>
    <m/>
    <m/>
    <m/>
    <n v="500"/>
    <m/>
    <m/>
    <s v="C"/>
    <s v="C"/>
    <s v=""/>
    <m/>
    <m/>
    <x v="0"/>
    <m/>
    <m/>
    <m/>
    <s v="Y"/>
    <n v="3"/>
    <m/>
    <m/>
  </r>
  <r>
    <n v="521"/>
    <s v="Y"/>
    <s v="Hadrup et al 2023 DS_28d+ inhal and OEB est (102623a) - To Check Gosens (050324 edk)"/>
    <n v="11104"/>
    <m/>
    <s v="Porter 2004, Rat"/>
    <s v="Y"/>
    <s v="Silica"/>
    <s v="Quartz Si Min-U-Sil 5"/>
    <s v="Micro"/>
    <s v="15 mg/m3 6h/ day 5 days per with a total of 40 exposure days"/>
    <x v="9"/>
    <s v="Lung"/>
    <s v="Inflammation"/>
    <s v="Rat"/>
    <m/>
    <m/>
    <s v="n"/>
    <s v="*15"/>
    <m/>
    <m/>
    <s v="mg/m3"/>
    <s v="N"/>
    <s v="Y"/>
    <m/>
    <m/>
    <m/>
    <m/>
    <m/>
    <m/>
    <m/>
    <m/>
    <m/>
    <m/>
    <s v="Y"/>
    <m/>
    <m/>
    <x v="0"/>
    <m/>
    <m/>
    <m/>
    <s v="Y"/>
    <n v="0"/>
    <m/>
    <m/>
  </r>
  <r>
    <n v="522"/>
    <s v="Y"/>
    <s v="Hadrup et al 2023 DS_28d+ inhal and OEB est (102623a) - To Check Gosens (050324 edk)"/>
    <n v="11105"/>
    <m/>
    <s v="Porter 2004, Rat"/>
    <s v="Y"/>
    <s v="Silica"/>
    <s v="Quartz Si Min-U-Sil 5"/>
    <s v="Micro"/>
    <s v="15 mg/m3 6h/ day 5 days per with a total of 60 exposure days"/>
    <x v="10"/>
    <s v="Lung"/>
    <s v="Inflammation"/>
    <s v="Rat"/>
    <m/>
    <m/>
    <s v="n"/>
    <s v="*15"/>
    <m/>
    <m/>
    <s v="mg/m3"/>
    <s v="N"/>
    <s v="N*"/>
    <m/>
    <m/>
    <m/>
    <m/>
    <m/>
    <m/>
    <m/>
    <m/>
    <m/>
    <m/>
    <s v="Y"/>
    <m/>
    <m/>
    <x v="0"/>
    <m/>
    <m/>
    <m/>
    <s v="Y"/>
    <n v="0"/>
    <m/>
    <m/>
  </r>
  <r>
    <n v="523"/>
    <s v="Y"/>
    <s v="Hadrup et al 2023 DS_28d+ inhal and OEB est (102623a) - To Check Gosens (050324 edk)"/>
    <n v="11106"/>
    <m/>
    <s v="Porter 2002, Rat"/>
    <s v="Y"/>
    <s v="Silica"/>
    <s v="Quartz Si Min-U-Sil 5, US SILICA"/>
    <s v="Micro"/>
    <s v="15 mg/m3 for 6h/day for up to 116 days"/>
    <x v="8"/>
    <s v="Lung"/>
    <s v="Inflammation"/>
    <s v="Rat"/>
    <m/>
    <m/>
    <s v="n"/>
    <s v="n"/>
    <m/>
    <m/>
    <s v="mg/m3"/>
    <s v="N"/>
    <s v="N"/>
    <m/>
    <m/>
    <m/>
    <m/>
    <m/>
    <m/>
    <m/>
    <m/>
    <m/>
    <m/>
    <s v="Y"/>
    <m/>
    <m/>
    <x v="0"/>
    <m/>
    <m/>
    <m/>
    <s v="Y"/>
    <n v="0"/>
    <m/>
    <m/>
  </r>
  <r>
    <n v="524"/>
    <s v="Y"/>
    <s v="Hadrup et al 2023 DS_28d+ inhal and OEB est (102623a) - To Check Gosens (050324 edk)"/>
    <n v="11107"/>
    <m/>
    <s v="Porter 2002, Rat"/>
    <s v="Y"/>
    <s v="Silica"/>
    <s v="Quartz Si Min-U-Sil 5, US SILICA"/>
    <s v="Micro"/>
    <s v="15 mg/m3 for 6h/day for up to 116 days"/>
    <x v="8"/>
    <s v="Lung"/>
    <s v="Inflammation"/>
    <s v="Rat"/>
    <m/>
    <m/>
    <s v="n"/>
    <s v="n"/>
    <m/>
    <m/>
    <s v="mg/m3"/>
    <s v="N"/>
    <s v="N"/>
    <m/>
    <m/>
    <m/>
    <m/>
    <m/>
    <m/>
    <m/>
    <m/>
    <m/>
    <m/>
    <s v="Y"/>
    <m/>
    <m/>
    <x v="0"/>
    <m/>
    <m/>
    <m/>
    <s v="Y"/>
    <n v="0"/>
    <m/>
    <m/>
  </r>
  <r>
    <n v="525"/>
    <s v="Y"/>
    <s v="Hadrup et al 2023 DS_28d+ inhal and OEB est (102623a) - To Check Gosens (050324 edk)"/>
    <n v="11108"/>
    <m/>
    <s v="Johnston 2000, Rat"/>
    <s v="Y"/>
    <s v="Silica"/>
    <s v="Cristobalite (Polymorphs) Silica crystalline, Cristobalite C and E Minerals"/>
    <s v="Micro"/>
    <s v="3 mg/m3 for 6h/day 5 days/week for 13 weeks"/>
    <x v="0"/>
    <s v="Lung"/>
    <s v="Inflammation"/>
    <s v="Rat"/>
    <m/>
    <m/>
    <s v="n"/>
    <n v="3"/>
    <m/>
    <m/>
    <s v="mg/m3"/>
    <s v="N"/>
    <s v="N"/>
    <m/>
    <m/>
    <m/>
    <m/>
    <m/>
    <n v="300"/>
    <m/>
    <m/>
    <s v="D"/>
    <s v="D"/>
    <s v=""/>
    <m/>
    <m/>
    <x v="0"/>
    <m/>
    <m/>
    <m/>
    <s v="Y"/>
    <n v="4"/>
    <m/>
    <m/>
  </r>
  <r>
    <n v="526"/>
    <m/>
    <s v="Hadrup et al 2023 DS_28d+ inhal and OEB est (102623a) - To Check Gosens (050324 edk)"/>
    <n v="11111"/>
    <m/>
    <s v="Umbright 2017, Rat"/>
    <m/>
    <s v="Silica"/>
    <s v="Crystalline silica Min-U-sil 5 silica"/>
    <s v="Micro"/>
    <s v="15 mg/m3 6h/day 5 days/week for 3, 6 or 12 weeks"/>
    <x v="12"/>
    <s v="Lung"/>
    <s v="Inflammation"/>
    <s v="Rat"/>
    <m/>
    <m/>
    <s v="n"/>
    <n v="15"/>
    <m/>
    <m/>
    <s v="mg/m3"/>
    <s v="N"/>
    <s v="N*"/>
    <m/>
    <m/>
    <m/>
    <m/>
    <m/>
    <n v="1500"/>
    <m/>
    <m/>
    <s v="C"/>
    <s v="C"/>
    <s v=""/>
    <s v="Y"/>
    <m/>
    <x v="0"/>
    <m/>
    <m/>
    <m/>
    <s v="Y"/>
    <n v="3"/>
    <s v="LOAEL"/>
    <n v="1500"/>
  </r>
  <r>
    <n v="527"/>
    <s v="Y"/>
    <s v="Hadrup et al 2023 DS_28d+ inhal and OEB est (102623a) - To Check Gosens (050324 edk)"/>
    <n v="12001"/>
    <m/>
    <s v="Bermudez 2004, Mouse"/>
    <s v="Y"/>
    <s v="Titanium dioxide"/>
    <s v="TiO2 P25 Degussa"/>
    <s v="Nano"/>
    <s v="0.5, 2 or 10 mg/m3  6h/day 5 days/week for 13 weeks"/>
    <x v="0"/>
    <s v="Lung"/>
    <s v="Inflammation"/>
    <s v="Mouse"/>
    <m/>
    <m/>
    <n v="2"/>
    <n v="10"/>
    <m/>
    <m/>
    <s v="mg/m3"/>
    <s v="N"/>
    <s v="N"/>
    <m/>
    <m/>
    <m/>
    <m/>
    <n v="2000"/>
    <n v="1000"/>
    <m/>
    <s v="C"/>
    <s v="C"/>
    <s v="C"/>
    <s v=""/>
    <m/>
    <m/>
    <x v="0"/>
    <m/>
    <m/>
    <m/>
    <s v="Y"/>
    <n v="3"/>
    <m/>
    <m/>
  </r>
  <r>
    <n v="528"/>
    <s v="Y"/>
    <s v="Hadrup et al 2023 DS_28d+ inhal and OEB est (102623a) - To Check Gosens (050324 edk)"/>
    <n v="12002"/>
    <m/>
    <s v="Bermudez 2004, Rat"/>
    <s v="Y"/>
    <s v="Titanium dioxide"/>
    <s v="TiO2 P25 Degussa"/>
    <s v="Nano"/>
    <s v="0.5, 2 or 10 mg/m3  6h/day 5 days/week for 13 weeks"/>
    <x v="0"/>
    <s v="Lung"/>
    <s v="Inflammation"/>
    <s v="Rat"/>
    <m/>
    <m/>
    <n v="0.5"/>
    <n v="2"/>
    <m/>
    <m/>
    <s v="mg/m3"/>
    <s v="N"/>
    <s v="N"/>
    <m/>
    <m/>
    <m/>
    <m/>
    <n v="500"/>
    <n v="200"/>
    <m/>
    <s v="C"/>
    <s v="D"/>
    <s v="D"/>
    <s v=""/>
    <m/>
    <m/>
    <x v="0"/>
    <m/>
    <m/>
    <m/>
    <s v="Y"/>
    <n v="4"/>
    <m/>
    <m/>
  </r>
  <r>
    <n v="529"/>
    <s v="Y"/>
    <s v="Hadrup et al 2023 DS_28d+ inhal and OEB est (102623a) - To Check Gosens (050324 edk)"/>
    <n v="12003"/>
    <m/>
    <s v="Bermudez 2004, Hamster"/>
    <s v="Y"/>
    <s v="Titanium dioxide"/>
    <s v="TiO2 P25 Degussa"/>
    <s v="Nano"/>
    <s v="0.5, 2 or 10 mg/m3  6h/day 5 days/week for 13 weeks"/>
    <x v="0"/>
    <s v="Lung"/>
    <s v="Inflammation"/>
    <s v="Hamster"/>
    <m/>
    <m/>
    <n v="10"/>
    <s v="n"/>
    <m/>
    <m/>
    <s v="mg/m3"/>
    <s v="N"/>
    <s v="N"/>
    <m/>
    <m/>
    <m/>
    <m/>
    <n v="10000"/>
    <m/>
    <m/>
    <s v="B"/>
    <m/>
    <s v="B"/>
    <s v=""/>
    <m/>
    <m/>
    <x v="0"/>
    <m/>
    <m/>
    <m/>
    <s v="Y"/>
    <n v="2"/>
    <m/>
    <m/>
  </r>
  <r>
    <n v="530"/>
    <s v="Y"/>
    <s v="Hadrup et al 2023 DS_28d+ inhal and OEB est (102623a) - To Check Gosens (050324 edk)"/>
    <n v="12004"/>
    <m/>
    <s v="Bermudez 2002, Mouse"/>
    <s v="Y"/>
    <s v="Titanium dioxide"/>
    <s v="TiO2 Rutile (called rutile type)"/>
    <s v="Micro"/>
    <s v="10, 50 or 250 mg/m3 for 6h/day 5 days/week for 13 weeks"/>
    <x v="0"/>
    <s v="Lung"/>
    <s v="Inflammation"/>
    <s v="Mouse"/>
    <m/>
    <m/>
    <n v="10"/>
    <n v="50"/>
    <m/>
    <m/>
    <s v="mg/m3"/>
    <s v="N"/>
    <s v="N"/>
    <m/>
    <m/>
    <m/>
    <m/>
    <n v="10000"/>
    <n v="5000"/>
    <m/>
    <s v="B"/>
    <s v="B"/>
    <s v="B"/>
    <s v=""/>
    <m/>
    <m/>
    <x v="0"/>
    <m/>
    <m/>
    <m/>
    <s v="Y"/>
    <n v="2"/>
    <m/>
    <m/>
  </r>
  <r>
    <n v="531"/>
    <s v="Y"/>
    <s v="Hadrup et al 2023 DS_28d+ inhal and OEB est (102623a) - To Check Gosens (050324 edk)"/>
    <n v="12005"/>
    <m/>
    <s v="Bermudez 2002, Rat"/>
    <s v="Y"/>
    <s v="Titanium dioxide"/>
    <s v="TiO2 Rutile (called rutile type)"/>
    <s v="Micro"/>
    <s v="10, 50 or 250 mg/m3 for 6h/day 5 days/week for 13 weeks"/>
    <x v="0"/>
    <s v="Lung"/>
    <s v="Inflammation"/>
    <s v="Rat"/>
    <m/>
    <m/>
    <s v="n"/>
    <n v="10"/>
    <m/>
    <m/>
    <s v="mg/m3"/>
    <s v="N"/>
    <s v="N"/>
    <m/>
    <m/>
    <m/>
    <m/>
    <m/>
    <n v="1000"/>
    <m/>
    <m/>
    <s v="C"/>
    <s v="C"/>
    <s v=""/>
    <m/>
    <m/>
    <x v="0"/>
    <m/>
    <m/>
    <m/>
    <s v="Y"/>
    <n v="3"/>
    <m/>
    <m/>
  </r>
  <r>
    <n v="532"/>
    <s v="Y"/>
    <s v="Hadrup et al 2023 DS_28d+ inhal and OEB est (102623a) - To Check Gosens (050324 edk)"/>
    <n v="12006"/>
    <m/>
    <s v="Bermudez 2002, Hamster"/>
    <s v="Y"/>
    <s v="Titanium dioxide"/>
    <s v="TiO2 Rutile (called rutile type)"/>
    <s v="Micro"/>
    <s v="10, 50 or 250 mg/m3 for 6h/day 5 days/week for 13 weeks"/>
    <x v="0"/>
    <s v="Lung"/>
    <s v="Inflammation"/>
    <s v="Hamster"/>
    <m/>
    <m/>
    <n v="10"/>
    <n v="50"/>
    <m/>
    <m/>
    <s v="mg/m3"/>
    <s v="N"/>
    <s v="N"/>
    <m/>
    <m/>
    <m/>
    <m/>
    <n v="10000"/>
    <n v="5000"/>
    <m/>
    <s v="B"/>
    <s v="B"/>
    <s v="B"/>
    <s v=""/>
    <m/>
    <m/>
    <x v="0"/>
    <m/>
    <m/>
    <m/>
    <s v="Y"/>
    <n v="2"/>
    <m/>
    <m/>
  </r>
  <r>
    <n v="533"/>
    <s v="Y"/>
    <s v="Hadrup et al 2023 DS_28d+ inhal and OEB est (102623a) - To Check Gosens (050324 edk)"/>
    <n v="12007"/>
    <m/>
    <s v="Rossi 2010 Tox Sci, Mouse"/>
    <s v="Y"/>
    <s v="Titanium dioxide"/>
    <s v="TiO2 anatase (Sigma Aldrich number 637254)"/>
    <s v="Nano"/>
    <s v="10 mg/m3 for 2h, 2h on 4 consecutive days, or 2 h on 4 consecutive days for 4 weeks"/>
    <x v="32"/>
    <s v="Lung"/>
    <s v="Inflammation"/>
    <s v="Mouse"/>
    <m/>
    <m/>
    <n v="10"/>
    <s v="n"/>
    <m/>
    <m/>
    <s v="mg/m3"/>
    <s v="Y*"/>
    <s v="Y"/>
    <m/>
    <m/>
    <m/>
    <m/>
    <n v="10000"/>
    <m/>
    <m/>
    <m/>
    <m/>
    <m/>
    <s v="Y"/>
    <m/>
    <m/>
    <x v="0"/>
    <m/>
    <m/>
    <m/>
    <s v="Y"/>
    <n v="0"/>
    <m/>
    <m/>
  </r>
  <r>
    <n v="534"/>
    <s v="Y"/>
    <s v="Hadrup et al 2023 DS_28d+ inhal and OEB est (102623a) - To Check Gosens (050324 edk)"/>
    <n v="12008"/>
    <m/>
    <s v="Rossi 2010 Tox Sci, Mouse"/>
    <s v="Y"/>
    <s v="Titanium dioxide"/>
    <s v="TiO2 rutile (Sigma Aldrich number 224227)"/>
    <s v="Micro"/>
    <s v="10 mg/m3 for 2h, 2h on 4 consecutive days, or 2 h on 4 consecutive days for 4 weeks"/>
    <x v="32"/>
    <s v="Lung"/>
    <s v="Inflammation"/>
    <s v="Mouse"/>
    <m/>
    <m/>
    <n v="10"/>
    <s v="n"/>
    <m/>
    <m/>
    <s v="mg/m3"/>
    <s v="Y*"/>
    <s v="Y"/>
    <m/>
    <m/>
    <m/>
    <m/>
    <n v="10000"/>
    <m/>
    <m/>
    <m/>
    <m/>
    <m/>
    <s v="Y"/>
    <m/>
    <m/>
    <x v="0"/>
    <m/>
    <m/>
    <m/>
    <s v="Y"/>
    <n v="0"/>
    <m/>
    <m/>
  </r>
  <r>
    <n v="535"/>
    <s v="Y"/>
    <s v="Hadrup et al 2023 DS_28d+ inhal and OEB est (102623a) - To Check Gosens (050324 edk)"/>
    <n v="12009"/>
    <m/>
    <s v="Rossi 2010 Tox Sci, Mouse"/>
    <s v="Y"/>
    <s v="Titanium dioxide"/>
    <s v="TiO2 rutile/anatase (NanoAmor number 5485HT)"/>
    <s v="Nano"/>
    <s v="10 mg/m3 for 2h, 2h on 4 consecutive days, or 2 h on 4 consecutive days for 4 weeks"/>
    <x v="32"/>
    <s v="Lung"/>
    <s v="Inflammation"/>
    <s v="Mouse"/>
    <m/>
    <m/>
    <n v="10"/>
    <s v="n"/>
    <m/>
    <m/>
    <s v="mg/m3"/>
    <s v="Y*"/>
    <s v="Y"/>
    <m/>
    <m/>
    <m/>
    <m/>
    <n v="10000"/>
    <m/>
    <m/>
    <m/>
    <m/>
    <m/>
    <s v="Y"/>
    <m/>
    <m/>
    <x v="0"/>
    <m/>
    <m/>
    <m/>
    <s v="Y"/>
    <n v="0"/>
    <m/>
    <m/>
  </r>
  <r>
    <n v="536"/>
    <s v="Y"/>
    <s v="Hadrup et al 2023 DS_28d+ inhal and OEB est (102623a) - To Check Gosens (050324 edk)"/>
    <n v="12010"/>
    <m/>
    <s v="Rossi 2010 PFT, Mouse"/>
    <s v="Y"/>
    <s v="Titanium dioxide"/>
    <s v="TiO2 rutile (Sigma Aldrich number 224227)"/>
    <s v="Micro"/>
    <s v="10 mg/m3 for 2h/day 3 days/week for 4 weeks"/>
    <x v="32"/>
    <s v="Lung"/>
    <s v="Inflammation"/>
    <s v="Mouse"/>
    <m/>
    <m/>
    <n v="10"/>
    <s v="n"/>
    <m/>
    <m/>
    <s v="mg/m3"/>
    <s v="Y*"/>
    <s v="Y"/>
    <m/>
    <m/>
    <m/>
    <m/>
    <n v="10000"/>
    <m/>
    <m/>
    <m/>
    <m/>
    <m/>
    <s v="Y"/>
    <m/>
    <m/>
    <x v="0"/>
    <m/>
    <m/>
    <m/>
    <s v="Y"/>
    <n v="0"/>
    <m/>
    <m/>
  </r>
  <r>
    <n v="537"/>
    <s v="Y"/>
    <s v="Hadrup et al 2023 DS_28d+ inhal and OEB est (102623a) - To Check Gosens (050324 edk)"/>
    <n v="12014"/>
    <m/>
    <s v="Lee 1985, Rat"/>
    <m/>
    <s v="Titanium dioxide"/>
    <s v="No product name reported"/>
    <s v="Micro"/>
    <s v="10, 50 or 250 mg/m3 for 6 h/day, 5 days per week for 2 years"/>
    <x v="23"/>
    <s v="Lung"/>
    <s v="Inflammation"/>
    <s v="Rat"/>
    <m/>
    <m/>
    <s v="n"/>
    <s v="n"/>
    <m/>
    <m/>
    <s v="mg/m3"/>
    <s v="N"/>
    <s v="N"/>
    <s v="N"/>
    <s v="N"/>
    <m/>
    <m/>
    <m/>
    <m/>
    <m/>
    <m/>
    <m/>
    <m/>
    <s v="Y"/>
    <m/>
    <m/>
    <x v="0"/>
    <m/>
    <m/>
    <m/>
    <s v="Y"/>
    <n v="0"/>
    <m/>
    <m/>
  </r>
  <r>
    <n v="538"/>
    <s v="Y"/>
    <s v="Hadrup et al 2023 DS_28d+ inhal and OEB est (102623a) - To Check Gosens (050324 edk)"/>
    <n v="12018"/>
    <m/>
    <s v="Heinrich 1995, Rat"/>
    <s v="Y"/>
    <s v="Titanium dioxide"/>
    <s v="TiO2 P25"/>
    <s v="Nano"/>
    <s v="18 h/day, 5 days per week for up to 24 months (7.2 mg/m3 for first 4 months and then 14.8 mg/m3 for 4 months, and 9.4 mg/m3 for 16 months) average exposure was 10 mg/m3 for 104 weeks"/>
    <x v="18"/>
    <s v="Lung"/>
    <s v="Inflammation"/>
    <s v="Rat"/>
    <m/>
    <m/>
    <s v="n"/>
    <s v="n"/>
    <m/>
    <m/>
    <s v="mg/m3"/>
    <s v="N"/>
    <s v="N"/>
    <m/>
    <m/>
    <m/>
    <m/>
    <m/>
    <m/>
    <m/>
    <m/>
    <m/>
    <m/>
    <s v="Y"/>
    <m/>
    <m/>
    <x v="0"/>
    <m/>
    <m/>
    <m/>
    <s v="Y"/>
    <n v="0"/>
    <m/>
    <m/>
  </r>
  <r>
    <n v="539"/>
    <s v="Y"/>
    <s v="Hadrup et al 2023 DS_28d+ inhal and OEB est (102623a) - To Check Gosens (050324 edk)"/>
    <n v="12019"/>
    <m/>
    <s v="Heinrich 1995, Mouse"/>
    <s v="Y"/>
    <s v="Titanium dioxide"/>
    <s v="TiO2 P25"/>
    <s v="Nano"/>
    <s v="18 h/day, 5 days per week for up to 24 months (7.2 mg/m3 for first 4 months and then 14.8 mg/m3 for 4 months, and 9.4 mg/m3 for 5.5 months) average exposure was 10,3 mg/m3 for 54 weeks"/>
    <x v="30"/>
    <s v="Lung"/>
    <s v="Inflammation"/>
    <s v="Mouse"/>
    <m/>
    <m/>
    <s v="n"/>
    <s v="n"/>
    <m/>
    <m/>
    <s v="mg/m3"/>
    <s v="N"/>
    <s v="N"/>
    <m/>
    <m/>
    <m/>
    <m/>
    <m/>
    <m/>
    <m/>
    <m/>
    <m/>
    <m/>
    <s v="Y"/>
    <m/>
    <m/>
    <x v="0"/>
    <m/>
    <m/>
    <m/>
    <s v="Y"/>
    <n v="0"/>
    <m/>
    <m/>
  </r>
  <r>
    <n v="540"/>
    <s v="Y"/>
    <s v="Hadrup et al 2023 DS_28d+ inhal and OEB est (102623a) - To Check Gosens (050324 edk)"/>
    <n v="12022"/>
    <m/>
    <s v="Leppänen 2015, Mouse"/>
    <s v="Y"/>
    <s v="Titanium dioxide"/>
    <s v="TiO2 Rutile, Sigma Aldrich prod no. 224227, 5% anatase according to Sigma Aldrich hompage"/>
    <s v="Micro"/>
    <s v="16 m2 for  16 h (1 h/day 4 days/week for 4 weeks) {ck if 1 hr/d for 4 wks counts, vs 6 hr/d}"/>
    <x v="32"/>
    <s v="Lung"/>
    <s v="Inflammation"/>
    <s v="Mouse"/>
    <m/>
    <m/>
    <n v="16"/>
    <s v="n"/>
    <m/>
    <m/>
    <s v="mg/m3"/>
    <s v="Y*"/>
    <s v="Y"/>
    <s v="N"/>
    <m/>
    <m/>
    <m/>
    <n v="16000"/>
    <m/>
    <m/>
    <m/>
    <m/>
    <m/>
    <s v="Y"/>
    <m/>
    <m/>
    <x v="0"/>
    <m/>
    <m/>
    <m/>
    <s v="Y"/>
    <n v="0"/>
    <m/>
    <m/>
  </r>
  <r>
    <n v="541"/>
    <s v="Y"/>
    <s v="Hadrup et al 2023 DS_28d+ inhal and OEB est (102623a) - To Check Gosens (050324 edk)"/>
    <n v="12023"/>
    <m/>
    <s v="Muhle 1995, Rat"/>
    <s v="Y"/>
    <s v="Titanium dioxide"/>
    <s v="TiO2 Bayertitan T"/>
    <s v="Micro"/>
    <s v="5 mg/m3 6 h/d 5d/week, for 104 weeks"/>
    <x v="18"/>
    <s v="Lung"/>
    <s v="Inflammation"/>
    <s v="Rat"/>
    <m/>
    <m/>
    <s v="n"/>
    <s v="n"/>
    <m/>
    <m/>
    <s v="mg/m3"/>
    <s v="N"/>
    <s v="N"/>
    <s v="N"/>
    <s v="N"/>
    <m/>
    <m/>
    <m/>
    <m/>
    <m/>
    <m/>
    <m/>
    <m/>
    <s v="Y"/>
    <m/>
    <m/>
    <x v="0"/>
    <m/>
    <m/>
    <m/>
    <s v="Y"/>
    <n v="0"/>
    <m/>
    <m/>
  </r>
  <r>
    <n v="542"/>
    <m/>
    <s v="Hadrup et al 2023 DS_28d+ inhal and OEB est (102623a) - To Check Gosens (050324 edk)"/>
    <n v="12024"/>
    <m/>
    <s v="Warheit 1997, Rat"/>
    <m/>
    <s v="Titanium dioxide"/>
    <s v="TiO2 Rutile"/>
    <s v="Nano"/>
    <s v="5, 50 and 250 mg/m3 for 4 weeks 6 h/day 5 days/week"/>
    <x v="32"/>
    <s v="Lung"/>
    <s v="Inflammation"/>
    <s v="Rat"/>
    <m/>
    <m/>
    <n v="50"/>
    <n v="250"/>
    <m/>
    <m/>
    <s v="mg/m3"/>
    <s v="N"/>
    <s v="Y"/>
    <m/>
    <m/>
    <m/>
    <m/>
    <n v="16666.666666666668"/>
    <n v="8333.3333333333339"/>
    <m/>
    <s v="B"/>
    <s v="B"/>
    <s v="B"/>
    <s v=""/>
    <s v="Y"/>
    <m/>
    <x v="0"/>
    <m/>
    <m/>
    <m/>
    <s v="Y"/>
    <n v="2"/>
    <s v="NOAEL"/>
    <n v="16666.666666666668"/>
  </r>
  <r>
    <n v="543"/>
    <s v="Y"/>
    <s v="Hadrup et al 2023 DS_28d+ inhal and OEB est (102623a) - To Check Gosens (050324 edk)"/>
    <n v="12025"/>
    <m/>
    <s v="Yamano 2022 Sci Rep, Mouse"/>
    <m/>
    <s v="Titanium dioxide"/>
    <s v="TiO2 Anatase"/>
    <s v="Nano"/>
    <s v="2, 8 and 32 mg/m3 for 6 h/day, 5 days/week for 26 weeks"/>
    <x v="15"/>
    <s v="Lung"/>
    <s v="Inflammation"/>
    <s v="Mouse"/>
    <m/>
    <m/>
    <s v="n"/>
    <s v="n"/>
    <m/>
    <m/>
    <s v="mg/m3"/>
    <s v="N"/>
    <s v="N"/>
    <s v="N"/>
    <s v="N"/>
    <m/>
    <m/>
    <m/>
    <m/>
    <m/>
    <m/>
    <m/>
    <m/>
    <s v="Y"/>
    <m/>
    <m/>
    <x v="0"/>
    <m/>
    <m/>
    <m/>
    <s v="Y"/>
    <n v="0"/>
    <m/>
    <m/>
  </r>
  <r>
    <n v="544"/>
    <m/>
    <s v="Hadrup et al 2023 DS_28d+ inhal and OEB est (102623a) - To Check Gosens (050324 edk)"/>
    <n v="12027"/>
    <m/>
    <s v="Yamano 2022 PFT, Rat"/>
    <m/>
    <s v="Titanium dioxide"/>
    <s v="TiO2 Anatase"/>
    <s v="Nano"/>
    <s v="6.3, 12.5, 25 and 50 mg/m3 for 6h/day, 5 days/week for 13 weeks"/>
    <x v="0"/>
    <s v="Lung"/>
    <s v="Inflammation"/>
    <s v="Rat"/>
    <m/>
    <m/>
    <n v="12.5"/>
    <n v="25"/>
    <m/>
    <m/>
    <s v="mg/m3"/>
    <s v="N"/>
    <s v="N"/>
    <m/>
    <m/>
    <m/>
    <m/>
    <n v="12500"/>
    <n v="2500"/>
    <m/>
    <s v="B"/>
    <s v="C"/>
    <s v="C"/>
    <s v=""/>
    <s v="Y"/>
    <m/>
    <x v="0"/>
    <m/>
    <m/>
    <m/>
    <s v="Y"/>
    <n v="3"/>
    <s v="NOAEL"/>
    <n v="12500"/>
  </r>
  <r>
    <n v="545"/>
    <s v="Y"/>
    <s v="Hadrup et al 2023 DS_28d+ inhal and OEB est (102623a) - To Check Gosens (050324 edk)"/>
    <n v="13002"/>
    <m/>
    <s v="Adamcakova-Dodd 2014, Mouse"/>
    <s v="Y"/>
    <s v="Zinc"/>
    <s v="No product name reported (two lots were purchased, one was used for the 2-week study and the other for the 13-week study)"/>
    <s v="Nano"/>
    <s v="3,5 mg/m3 4 h/day for 13 weeks"/>
    <x v="0"/>
    <s v="Lung"/>
    <s v="Inflammation"/>
    <s v="Mouse"/>
    <m/>
    <m/>
    <n v="3.5"/>
    <s v="n"/>
    <m/>
    <m/>
    <s v="mg/m3"/>
    <s v="N"/>
    <s v="N*"/>
    <m/>
    <m/>
    <m/>
    <m/>
    <n v="3500"/>
    <m/>
    <m/>
    <s v="B"/>
    <m/>
    <s v="B"/>
    <s v=""/>
    <m/>
    <m/>
    <x v="0"/>
    <m/>
    <m/>
    <m/>
    <s v="Y"/>
    <n v="2"/>
    <m/>
    <m/>
  </r>
  <r>
    <n v="546"/>
    <m/>
    <s v="NOAELs, LOAELs from nanoMeOx searches - AAT 120123"/>
    <n v="1"/>
    <m/>
    <s v="Kim_2018"/>
    <m/>
    <s v="Aluminum"/>
    <s v="Aluminum oxide NPs"/>
    <s v="Nano"/>
    <s v="28 (5d/w) days"/>
    <x v="14"/>
    <s v="Lung, BAL"/>
    <s v="PMNs (10^3/uL)"/>
    <s v="Rat"/>
    <s v="Sprague Dawley"/>
    <s v="M"/>
    <m/>
    <n v="0.2"/>
    <m/>
    <m/>
    <s v="mg/m3"/>
    <s v="N"/>
    <s v="Y"/>
    <s v="Y"/>
    <s v="N"/>
    <s v="Divide NOAEL or BMDL by 3;Divide LOAEL by 10;Units conversion needed;"/>
    <s v="NA"/>
    <m/>
    <n v="6.666666666666667"/>
    <m/>
    <m/>
    <s v="band E"/>
    <s v="E"/>
    <m/>
    <s v="Y"/>
    <m/>
    <x v="0"/>
    <m/>
    <m/>
    <m/>
    <s v="Y"/>
    <n v="5"/>
    <s v="LOAEL"/>
    <n v="6.666666666666667"/>
  </r>
  <r>
    <n v="547"/>
    <s v="Y"/>
    <s v="NOAELs, LOAELs from nanoMeOx searches - AAT 120123"/>
    <n v="1"/>
    <m/>
    <s v="Kim_2018"/>
    <m/>
    <s v="Aluminum"/>
    <s v="Aluminum oxide NPs"/>
    <s v="Nano"/>
    <s v="28 (5d/w) days"/>
    <x v="14"/>
    <s v="Lung, BAL"/>
    <s v="PMNs (10^3/uL)"/>
    <s v="Rat"/>
    <s v="Sprague Dawley"/>
    <s v="M"/>
    <m/>
    <n v="5"/>
    <m/>
    <m/>
    <s v="mg/m3"/>
    <s v="N"/>
    <s v="Y"/>
    <s v="Y"/>
    <s v="N"/>
    <s v="Divide NOAEL or BMDL by 3;Divide LOAEL by 10;Units conversion needed;"/>
    <s v="NA"/>
    <m/>
    <n v="166.66666666666666"/>
    <m/>
    <m/>
    <s v="band D"/>
    <s v="D"/>
    <m/>
    <m/>
    <m/>
    <x v="0"/>
    <m/>
    <m/>
    <m/>
    <s v="Y"/>
    <n v="4"/>
    <m/>
    <m/>
  </r>
  <r>
    <n v="548"/>
    <s v="Y"/>
    <s v="NOAELs, LOAELs from nanoMeOx searches - AAT 120123"/>
    <n v="2"/>
    <m/>
    <s v="Aalapati_2014"/>
    <s v="Y"/>
    <s v="Cerium"/>
    <s v="CeO2 NPs"/>
    <s v="Nano"/>
    <s v="28 (6h/d) days"/>
    <x v="14"/>
    <s v="Lung, BAL"/>
    <s v="PMNs (% in BAL), Pulmonary fibrosis in 5/6 mice (histopathology)"/>
    <s v="Mouse"/>
    <s v="CD1"/>
    <s v="M"/>
    <m/>
    <n v="2"/>
    <m/>
    <m/>
    <s v="mg/m3"/>
    <s v="N"/>
    <s v="Y"/>
    <s v="Y"/>
    <s v="N"/>
    <s v="Divide NOAEL or BMDL by 3;Divide LOAEL by 10;Units conversion needed;"/>
    <s v="NA"/>
    <m/>
    <n v="66.666666666666671"/>
    <m/>
    <m/>
    <s v="band D"/>
    <s v="D"/>
    <m/>
    <m/>
    <m/>
    <x v="0"/>
    <m/>
    <m/>
    <m/>
    <s v="Y"/>
    <n v="4"/>
    <m/>
    <m/>
  </r>
  <r>
    <n v="549"/>
    <m/>
    <s v="NOAELs, LOAELs from nanoMeOx searches - AAT 120123"/>
    <n v="3"/>
    <m/>
    <s v="Keller_2014"/>
    <s v="Y"/>
    <s v="Cerium"/>
    <s v="CeO2 NPs (NM-212)"/>
    <s v="Nano"/>
    <s v="4 (6h/d, 5d/w, 4wks) weeks"/>
    <x v="32"/>
    <s v="Lung, BAL"/>
    <s v="PMNs (cm/uL in BAL)"/>
    <s v="Rat"/>
    <s v="Wistar"/>
    <s v="F"/>
    <n v="0.5"/>
    <n v="5"/>
    <m/>
    <m/>
    <s v="mg/m3"/>
    <s v="N"/>
    <s v="Y"/>
    <s v="N"/>
    <s v="N"/>
    <s v="Divide NOAEL or BMDL by 3;Units conversion needed;"/>
    <s v="NA"/>
    <n v="166.66666666666666"/>
    <m/>
    <m/>
    <s v="band D"/>
    <m/>
    <s v="D"/>
    <m/>
    <s v="Y"/>
    <m/>
    <x v="0"/>
    <m/>
    <m/>
    <m/>
    <s v="Y"/>
    <n v="4"/>
    <s v="NOAEL"/>
    <n v="166.66666666666666"/>
  </r>
  <r>
    <n v="550"/>
    <s v="Y"/>
    <s v="NOAELs, LOAELs from nanoMeOx searches - AAT 120123"/>
    <n v="4"/>
    <m/>
    <s v="Morimoto_2015"/>
    <s v="Y"/>
    <s v="Cerium"/>
    <s v="CeO2 NPs"/>
    <s v="Nano"/>
    <s v="4 (6h/d, 5d/w, 4wks) weeks"/>
    <x v="32"/>
    <s v="Lung, BAL"/>
    <s v="PMNs (x1000 cells/mL and % in BAL)"/>
    <s v="Rat"/>
    <s v="F344"/>
    <s v="M"/>
    <m/>
    <n v="2.09"/>
    <m/>
    <m/>
    <s v="mg/m3"/>
    <s v="N"/>
    <s v="Y"/>
    <s v="Y"/>
    <s v="N"/>
    <s v="Divide NOAEL or BMDL by 3;Divide LOAEL by 10;Units conversion needed;"/>
    <s v="NA"/>
    <m/>
    <n v="69.666666666666671"/>
    <m/>
    <m/>
    <s v="band D"/>
    <s v="D"/>
    <m/>
    <s v="Y"/>
    <m/>
    <x v="0"/>
    <m/>
    <m/>
    <m/>
    <s v="Y"/>
    <n v="4"/>
    <m/>
    <m/>
  </r>
  <r>
    <n v="551"/>
    <m/>
    <s v="NOAELs, LOAELs from nanoMeOx searches - AAT 120123"/>
    <n v="5"/>
    <m/>
    <s v="Schwotzer_2017"/>
    <s v="Y"/>
    <s v="Cerium"/>
    <s v="CeO2 NPs (NM-212)"/>
    <s v="Nano"/>
    <s v="28 days"/>
    <x v="14"/>
    <s v="Lung, BAL"/>
    <s v="PMNs (cells/mL and % in BAL)"/>
    <s v="Rat"/>
    <s v="Wistar"/>
    <s v="F"/>
    <n v="1"/>
    <n v="3"/>
    <m/>
    <m/>
    <s v="mg/m3"/>
    <s v="N"/>
    <s v="Y"/>
    <s v="N"/>
    <s v="N"/>
    <s v="Divide NOAEL or BMDL by 3;Units conversion needed;"/>
    <s v="NA"/>
    <n v="333.33333333333331"/>
    <m/>
    <m/>
    <s v="band C"/>
    <m/>
    <s v="C"/>
    <m/>
    <s v="Y"/>
    <m/>
    <x v="0"/>
    <m/>
    <m/>
    <m/>
    <s v="Y"/>
    <n v="3"/>
    <s v="NOAEL"/>
    <n v="333.33333333333331"/>
  </r>
  <r>
    <n v="552"/>
    <s v="Y"/>
    <s v="NOAELs, LOAELs from nanoMeOx searches - AAT 120123"/>
    <n v="5"/>
    <m/>
    <s v="Schwotzer_2017"/>
    <s v="Y"/>
    <s v="Cerium"/>
    <s v="CeO2 NPs (NM-212)"/>
    <s v="Nano"/>
    <s v="90 days"/>
    <x v="11"/>
    <s v="Lung, BAL"/>
    <s v="PMNs (cells/mL and % in BAL)"/>
    <s v="Rat"/>
    <s v="Wistar"/>
    <s v="F"/>
    <n v="0.3"/>
    <n v="1"/>
    <m/>
    <m/>
    <s v="mg/m3"/>
    <s v="N"/>
    <s v="N"/>
    <s v="N"/>
    <s v="N"/>
    <s v="Units conversion needed;"/>
    <s v="NA"/>
    <n v="300"/>
    <m/>
    <m/>
    <s v="band D"/>
    <m/>
    <s v="D"/>
    <m/>
    <s v="Y"/>
    <m/>
    <x v="0"/>
    <m/>
    <m/>
    <m/>
    <s v="Y"/>
    <n v="4"/>
    <m/>
    <m/>
  </r>
  <r>
    <n v="553"/>
    <m/>
    <s v="NOAELs, LOAELs from nanoMeOx searches - AAT 120123"/>
    <n v="6"/>
    <m/>
    <s v="Lim_2014"/>
    <m/>
    <s v="Indium"/>
    <s v="ITO"/>
    <s v="Nano"/>
    <s v="4 (6h/d, 5d/w, 4wks) weeks"/>
    <x v="32"/>
    <s v="Lung, BAL"/>
    <s v="PMNs (% in BAL), alveolar wall fibrosis (histopathology)"/>
    <s v="Rat"/>
    <s v="Sprague Dawley"/>
    <s v="M"/>
    <m/>
    <n v="1.1000000000000001"/>
    <m/>
    <m/>
    <s v="mg/m3"/>
    <s v="N"/>
    <s v="Y"/>
    <s v="Y"/>
    <s v="N"/>
    <s v="Divide NOAEL or BMDL by 3;Divide LOAEL by 10;Units conversion needed;"/>
    <s v="NA"/>
    <m/>
    <n v="36.666666666666671"/>
    <m/>
    <m/>
    <s v="band D"/>
    <s v="D"/>
    <m/>
    <s v="Y"/>
    <m/>
    <x v="0"/>
    <m/>
    <m/>
    <m/>
    <s v="Y"/>
    <n v="4"/>
    <s v="LOAEL"/>
    <n v="36.666666666666671"/>
  </r>
  <r>
    <n v="554"/>
    <m/>
    <s v="NOAELs, LOAELs from nanoMeOx searches - AAT 120123"/>
    <n v="6"/>
    <m/>
    <s v="Lim_2014"/>
    <m/>
    <s v="Indium"/>
    <s v="IO_4000"/>
    <s v="Micro"/>
    <s v="4 (6h/d, 5d/w, 4wks) weeks"/>
    <x v="32"/>
    <s v="Lung, BAL"/>
    <s v="PMNs (% in BAL), alveolar wall fibrosis (histopathology)"/>
    <s v="Rat"/>
    <s v="Sprague Dawley"/>
    <s v="M"/>
    <m/>
    <n v="1.3"/>
    <m/>
    <m/>
    <s v="mg/m3"/>
    <s v="N"/>
    <s v="Y"/>
    <s v="Y"/>
    <s v="N"/>
    <s v="Divide NOAEL or BMDL by 3;Divide LOAEL by 10;Units conversion needed;"/>
    <s v="NA"/>
    <m/>
    <n v="43.333333333333336"/>
    <m/>
    <m/>
    <s v="band D"/>
    <s v="D"/>
    <m/>
    <s v="Y"/>
    <m/>
    <x v="0"/>
    <m/>
    <m/>
    <m/>
    <s v="Y"/>
    <n v="4"/>
    <s v="LOAEL"/>
    <n v="43.333333333333336"/>
  </r>
  <r>
    <n v="555"/>
    <m/>
    <s v="NOAELs, LOAELs from nanoMeOx searches - AAT 120123"/>
    <n v="6"/>
    <m/>
    <s v="Lim_2014"/>
    <m/>
    <s v="Indium"/>
    <s v="IO_100"/>
    <s v="Micro"/>
    <s v="4 (6h/d, 5d/w, 4wks) weeks"/>
    <x v="32"/>
    <s v="Lung, BAL"/>
    <s v="PMNs (% in BAL), alveolar wall fibrosis (histopathology)"/>
    <s v="Rat"/>
    <s v="Sprague Dawley"/>
    <s v="M"/>
    <m/>
    <n v="1.1299999999999999"/>
    <m/>
    <m/>
    <s v="mg/m3"/>
    <s v="N"/>
    <s v="Y"/>
    <s v="Y"/>
    <s v="N"/>
    <s v="Divide NOAEL or BMDL by 3;Divide LOAEL by 10;Units conversion needed;"/>
    <s v="NA"/>
    <m/>
    <n v="37.666666666666664"/>
    <m/>
    <m/>
    <s v="band D"/>
    <s v="D"/>
    <m/>
    <s v="Y"/>
    <m/>
    <x v="0"/>
    <m/>
    <m/>
    <m/>
    <s v="Y"/>
    <n v="4"/>
    <s v="LOAEL"/>
    <n v="37.666666666666664"/>
  </r>
  <r>
    <n v="556"/>
    <s v="Y"/>
    <s v="NOAELs, LOAELs from nanoMeOx searches - AAT 120123"/>
    <n v="7"/>
    <s v="10.1021/es800975u"/>
    <s v="Chen_2008"/>
    <s v="Y"/>
    <s v="Silica"/>
    <s v="Amorphous SiO2 NPs"/>
    <s v="Nano"/>
    <s v="4 (40min/day) weeks"/>
    <x v="32"/>
    <s v="Lung, BAL"/>
    <s v="PMNs (% in BAL)"/>
    <s v="Rat"/>
    <s v="Sprague Dawley"/>
    <s v="M"/>
    <m/>
    <n v="24.1"/>
    <m/>
    <m/>
    <s v="mg/m3"/>
    <s v="N"/>
    <s v="Y"/>
    <s v="Y"/>
    <s v="N"/>
    <s v="Divide NOAEL or BMDL by 3;Divide LOAEL by 10;Units conversion needed;"/>
    <s v="NA"/>
    <m/>
    <n v="803.33333333333337"/>
    <m/>
    <m/>
    <s v="band C"/>
    <s v="C"/>
    <m/>
    <m/>
    <m/>
    <x v="0"/>
    <m/>
    <m/>
    <m/>
    <s v="Y"/>
    <n v="3"/>
    <m/>
    <m/>
  </r>
  <r>
    <n v="557"/>
    <s v="Y"/>
    <s v="NOAELs, LOAELs from nanoMeOx searches - AAT 120123"/>
    <n v="8"/>
    <m/>
    <s v="Leppanen_2015"/>
    <m/>
    <s v="Titanium dioxide"/>
    <s v="Silica-coated TiO2 NPs"/>
    <s v="Nano"/>
    <s v="4 (1h/day, 4d/w) weeks"/>
    <x v="32"/>
    <s v="Lung, BAL"/>
    <s v="PMNs (cells/ high power-field (HPF) in BAL)"/>
    <s v="Rat"/>
    <s v="Outbred Crl:OF1"/>
    <s v="M"/>
    <m/>
    <n v="30"/>
    <m/>
    <m/>
    <s v="mg/m3"/>
    <s v="N"/>
    <s v="Y"/>
    <s v="Y"/>
    <s v="N"/>
    <s v="Divide NOAEL or BMDL by 3;Divide LOAEL by 10;Units conversion needed;"/>
    <s v="NA"/>
    <m/>
    <n v="1000"/>
    <m/>
    <m/>
    <s v="band C"/>
    <s v="C"/>
    <m/>
    <m/>
    <m/>
    <x v="0"/>
    <m/>
    <m/>
    <m/>
    <s v="Y"/>
    <n v="3"/>
    <m/>
    <m/>
  </r>
  <r>
    <n v="558"/>
    <m/>
    <s v="NOAELs, LOAELs from nanoMeOx searches - AAT 120123"/>
    <n v="9"/>
    <m/>
    <s v="Nagano_2011c"/>
    <s v="Y"/>
    <s v="Indium"/>
    <s v="ITO"/>
    <s v="Micro"/>
    <s v="26 (6h/d, 5d/w) weeks"/>
    <x v="15"/>
    <s v="Lung"/>
    <s v="Fibrosis of alveolar wall ('severe' histopathlogy score)"/>
    <s v="Rat"/>
    <s v="F344/DuCrlCrlj"/>
    <s v="M"/>
    <m/>
    <n v="0.1"/>
    <m/>
    <m/>
    <s v="mg/m3"/>
    <s v="N"/>
    <s v="N"/>
    <s v="Y"/>
    <s v="N"/>
    <s v="Divide LOAEL by 10;Units conversion needed;"/>
    <s v="NA"/>
    <m/>
    <n v="10"/>
    <m/>
    <m/>
    <s v="band E"/>
    <s v="E"/>
    <m/>
    <m/>
    <m/>
    <x v="2"/>
    <m/>
    <m/>
    <m/>
    <s v="Y"/>
    <n v="5"/>
    <s v="LOAEL"/>
    <n v="10"/>
  </r>
  <r>
    <n v="559"/>
    <m/>
    <s v="NOAELs, LOAELs from nanoMeOx searches - AAT 120123"/>
    <n v="9"/>
    <m/>
    <s v="Nagano_2011c"/>
    <s v="Y"/>
    <s v="Indium"/>
    <s v="ITO"/>
    <s v="Micro"/>
    <s v="26 (6h/d, 5d/w) weeks"/>
    <x v="15"/>
    <s v="Lung"/>
    <s v="Fibrosis of alveolar wall ('severe' histopathlogy score)"/>
    <s v="Rat"/>
    <s v="F344/DuCrlCrlj"/>
    <s v="F"/>
    <m/>
    <n v="0.1"/>
    <m/>
    <m/>
    <s v="mg/m3"/>
    <s v="N"/>
    <s v="N"/>
    <s v="Y"/>
    <s v="N"/>
    <s v="Divide LOAEL by 10;Units conversion needed;"/>
    <s v="NA"/>
    <m/>
    <n v="10"/>
    <m/>
    <m/>
    <s v="band E"/>
    <s v="E"/>
    <m/>
    <m/>
    <m/>
    <x v="2"/>
    <m/>
    <m/>
    <m/>
    <s v="Y"/>
    <n v="5"/>
    <s v="LOAEL"/>
    <n v="10"/>
  </r>
  <r>
    <n v="560"/>
    <m/>
    <s v="NOAELs, LOAELs from nanoMeOx searches - AAT 120123"/>
    <n v="9"/>
    <m/>
    <s v="Nagano_2011c"/>
    <s v="Y"/>
    <s v="Indium"/>
    <s v="ITO"/>
    <s v="Micro"/>
    <s v="104 (6h/d, 5d/w) weeks"/>
    <x v="18"/>
    <s v="Lung"/>
    <s v="Fibrosis of alveolar wall ('severe' histopathlogy score)"/>
    <s v="Rat"/>
    <s v="F344/DuCrlCrlj"/>
    <s v="M"/>
    <m/>
    <n v="0.01"/>
    <m/>
    <m/>
    <s v="mg/m3"/>
    <s v="N"/>
    <s v="N"/>
    <s v="Y"/>
    <s v="N"/>
    <s v="Divide LOAEL by 10;Units conversion needed;"/>
    <s v="NA"/>
    <m/>
    <n v="1"/>
    <m/>
    <m/>
    <s v="band E"/>
    <s v="E"/>
    <m/>
    <m/>
    <m/>
    <x v="2"/>
    <m/>
    <m/>
    <m/>
    <s v="Y"/>
    <n v="5"/>
    <s v="LOAEL"/>
    <n v="1"/>
  </r>
  <r>
    <n v="561"/>
    <m/>
    <s v="NOAELs, LOAELs from nanoMeOx searches - AAT 120123"/>
    <n v="9"/>
    <m/>
    <s v="Nagano_2011c"/>
    <s v="Y"/>
    <s v="Indium"/>
    <s v="ITO"/>
    <s v="Micro"/>
    <s v="104 (6h/d, 5d/w) weeks"/>
    <x v="18"/>
    <s v="Lung"/>
    <s v="Fibrosis of alveolar wall ('severe' histopathlogy score)"/>
    <s v="Rat"/>
    <s v="F344/DuCrlCrlj"/>
    <s v="F"/>
    <m/>
    <n v="0.01"/>
    <m/>
    <m/>
    <s v="mg/m3"/>
    <s v="N"/>
    <s v="N"/>
    <s v="Y"/>
    <s v="N"/>
    <s v="Divide LOAEL by 10;Units conversion needed;"/>
    <s v="NA"/>
    <m/>
    <n v="1"/>
    <m/>
    <m/>
    <s v="band E"/>
    <s v="E"/>
    <m/>
    <m/>
    <m/>
    <x v="2"/>
    <m/>
    <m/>
    <m/>
    <s v="Y"/>
    <n v="5"/>
    <s v="LOAEL"/>
    <n v="1"/>
  </r>
  <r>
    <n v="562"/>
    <s v="Y"/>
    <s v="NOAELs, LOAELs from nanoMeOx searches - AAT 120123"/>
    <n v="10"/>
    <m/>
    <s v="Rossi_2010"/>
    <s v="Y"/>
    <s v="Titanium dioxide"/>
    <s v="nanoTiO2 + SiO2 rutile"/>
    <s v="Nano"/>
    <s v="4 (2h/d, 4d/w) weeks"/>
    <x v="32"/>
    <s v="Lung, BAL"/>
    <s v="PMNs (% of BAL cells)"/>
    <s v="Mouse"/>
    <s v="BALB/c/Sca"/>
    <s v="F"/>
    <m/>
    <n v="10"/>
    <m/>
    <m/>
    <s v="mg/m3"/>
    <s v="N"/>
    <s v="Y"/>
    <s v="Y"/>
    <s v="N"/>
    <s v="Divide NOAEL or BMDL by 3;Divide LOAEL by 10;Units conversion needed;"/>
    <s v="NA"/>
    <m/>
    <n v="333.33333333333331"/>
    <m/>
    <m/>
    <s v="band C"/>
    <s v="C"/>
    <m/>
    <m/>
    <m/>
    <x v="0"/>
    <m/>
    <m/>
    <m/>
    <s v="Y"/>
    <n v="3"/>
    <m/>
    <m/>
  </r>
  <r>
    <n v="563"/>
    <s v="Y"/>
    <s v="NOAELs, LOAELs from nanoMeOx searches - AAT 120123"/>
    <n v="11"/>
    <m/>
    <s v="Sutunkova_2016"/>
    <s v="Y"/>
    <s v="Iron"/>
    <s v="Fe2O3 NPs"/>
    <s v="Nano"/>
    <s v="3 (4h/d, 5d/w) months"/>
    <x v="24"/>
    <s v="Lung, BAL"/>
    <s v="PMNs (#x10^6 in BAL)"/>
    <s v="Rat"/>
    <s v="Outbred white"/>
    <s v="F"/>
    <m/>
    <n v="1.1399999999999999"/>
    <m/>
    <m/>
    <s v="mg/m3"/>
    <s v="N"/>
    <s v="N"/>
    <s v="Y"/>
    <s v="N"/>
    <s v="Divide LOAEL by 10;Units conversion needed;"/>
    <s v="NA"/>
    <m/>
    <n v="38"/>
    <m/>
    <m/>
    <s v="band D"/>
    <s v="D"/>
    <m/>
    <s v="Y"/>
    <m/>
    <x v="0"/>
    <m/>
    <m/>
    <m/>
    <s v="N"/>
    <n v="4"/>
    <m/>
    <m/>
  </r>
  <r>
    <n v="564"/>
    <m/>
    <s v="NOAELs, LOAELs from nanoMeOx searches - AAT 120123"/>
    <n v="12"/>
    <m/>
    <s v="Adamcakova-Dodd_2012"/>
    <m/>
    <s v="Aluminum"/>
    <s v="AlOx nanowhiskers"/>
    <s v="Nano"/>
    <s v="4 (4h/d, 5d/w) weeks"/>
    <x v="32"/>
    <s v="Lung, BAL"/>
    <s v="PMNs (#x10^3/mouse in BAL)"/>
    <s v="Mouse"/>
    <s v="C57BL/6 J"/>
    <s v="M"/>
    <n v="3.3"/>
    <m/>
    <m/>
    <m/>
    <s v="mg/m3"/>
    <s v="N"/>
    <s v="Y"/>
    <s v="N"/>
    <s v="N"/>
    <s v="Divide NOAEL or BMDL by 3;Units conversion needed;"/>
    <s v="NA"/>
    <n v="1099.9999999999998"/>
    <m/>
    <m/>
    <s v="band C"/>
    <m/>
    <s v="C"/>
    <m/>
    <s v="Y"/>
    <m/>
    <x v="0"/>
    <m/>
    <m/>
    <m/>
    <s v="Y"/>
    <n v="3"/>
    <s v="NOAEL"/>
    <n v="1099.9999999999998"/>
  </r>
  <r>
    <n v="565"/>
    <m/>
    <s v="NOAELs, LOAELs from nanoMeOx searches - AAT 120123"/>
    <n v="13"/>
    <s v="10.1080/08958378.2018.1426661"/>
    <s v="Shin_2017"/>
    <s v="Y"/>
    <s v="Silica"/>
    <s v="Synthetic Amorphous SiNPs"/>
    <s v="Nano"/>
    <s v="4 (6h/d, 5d/w) weeks"/>
    <x v="32"/>
    <s v="Lung, BAL"/>
    <s v="PMNs (#x10^6/mL in BAL)"/>
    <s v="Rat"/>
    <s v="Sprague Dawley"/>
    <s v="M"/>
    <n v="5.4"/>
    <m/>
    <m/>
    <m/>
    <s v="mg/m3"/>
    <s v="N"/>
    <s v="Y"/>
    <s v="N"/>
    <s v="N"/>
    <s v="Divide NOAEL or BMDL by 3;Units conversion needed;"/>
    <s v="NA"/>
    <n v="1800"/>
    <m/>
    <m/>
    <s v="band C"/>
    <m/>
    <s v="C"/>
    <m/>
    <s v="Y"/>
    <m/>
    <x v="0"/>
    <m/>
    <m/>
    <m/>
    <s v="Y"/>
    <n v="3"/>
    <s v="NOAEL"/>
    <n v="1800"/>
  </r>
  <r>
    <n v="566"/>
    <m/>
    <s v="NOAELs, LOAELs from nanoMeOx searches - AAT 120123"/>
    <n v="14"/>
    <m/>
    <s v="Adamcakova-Dodd_2014"/>
    <s v="Y"/>
    <s v="Zinc"/>
    <s v="ZnO NPs"/>
    <s v="Nano"/>
    <s v="13 (4h/day) weeks"/>
    <x v="0"/>
    <s v="Lung, BAL"/>
    <s v="PMNs (#x10^3/mouse in BAL)"/>
    <s v="Mouse"/>
    <s v="C57BL/6"/>
    <s v="M"/>
    <n v="3.3"/>
    <m/>
    <m/>
    <m/>
    <s v="mg/m3"/>
    <s v="N"/>
    <s v="N"/>
    <s v="N"/>
    <s v="N"/>
    <s v="Units conversion needed;"/>
    <s v="NA"/>
    <n v="3300"/>
    <m/>
    <m/>
    <s v="band B"/>
    <m/>
    <s v="B"/>
    <m/>
    <s v="Y"/>
    <m/>
    <x v="0"/>
    <m/>
    <m/>
    <m/>
    <s v="Y"/>
    <n v="2"/>
    <s v="NOAEL"/>
    <n v="3300"/>
  </r>
  <r>
    <n v="567"/>
    <s v="Y"/>
    <s v="NOAELs, LOAELs from nanoMeOx searches - AAT 120123"/>
    <n v="15"/>
    <s v="https://doi.org/10.1016/j.tox.2017.04.010"/>
    <s v="Sutunkova_2017"/>
    <m/>
    <s v="Silica"/>
    <s v="SiO2 NPs"/>
    <s v="Nano"/>
    <s v="3 (4h/d, 5d/w) months"/>
    <x v="24"/>
    <s v="Lung"/>
    <s v="Absolute hydroxyproline content of lungs (ug, lung)"/>
    <s v="Rat"/>
    <s v="Outbred white"/>
    <s v="F"/>
    <m/>
    <n v="2.6"/>
    <m/>
    <m/>
    <s v="mg/m3"/>
    <s v="N"/>
    <s v="N"/>
    <s v="Y"/>
    <s v="N"/>
    <s v="Divide LOAEL by 10;Units conversion needed;"/>
    <s v="NA"/>
    <m/>
    <n v="260"/>
    <m/>
    <m/>
    <s v="band D"/>
    <s v="D"/>
    <m/>
    <m/>
    <m/>
    <x v="2"/>
    <m/>
    <m/>
    <m/>
    <s v="Y"/>
    <n v="4"/>
    <m/>
    <m/>
  </r>
  <r>
    <n v="568"/>
    <s v="Y"/>
    <s v="NOAELs, LOAELs from nanoMeOx searches - AAT 120123"/>
    <n v="16"/>
    <m/>
    <s v="Pauluhn_2009a"/>
    <m/>
    <s v="Aluminum"/>
    <s v="AlO(OH)"/>
    <s v="Nano"/>
    <s v="35 days"/>
    <x v="32"/>
    <s v="Lung, BAL"/>
    <s v="PMNs (#x10^4/lung in BAL)"/>
    <s v="Rat"/>
    <s v="Wistar"/>
    <s v="M"/>
    <n v="3"/>
    <n v="28"/>
    <m/>
    <m/>
    <s v="mg/m3"/>
    <s v="N"/>
    <s v="Y"/>
    <s v="N"/>
    <s v="N"/>
    <s v="Divide NOAEL or BMDL by 3;Units conversion needed;"/>
    <s v="NA"/>
    <n v="1000"/>
    <m/>
    <m/>
    <s v="band C"/>
    <m/>
    <s v="C"/>
    <m/>
    <m/>
    <m/>
    <x v="0"/>
    <s v="7 days"/>
    <m/>
    <m/>
    <s v="N"/>
    <n v="3"/>
    <m/>
    <m/>
  </r>
  <r>
    <n v="569"/>
    <s v="Y"/>
    <s v="NOAELs, LOAELs from nanoMeOx searches - AAT 120123"/>
    <n v="16"/>
    <m/>
    <s v="Pauluhn_2009a"/>
    <m/>
    <s v="Aluminum"/>
    <s v="AlO(OH)"/>
    <s v="Nano"/>
    <s v="56 days"/>
    <x v="32"/>
    <s v="Lung, BAL"/>
    <s v="PMNs (#x10^4/lung in BAL)"/>
    <s v="Rat"/>
    <s v="Wistar"/>
    <s v="M"/>
    <n v="3"/>
    <n v="28"/>
    <m/>
    <m/>
    <s v="mg/m3"/>
    <s v="N"/>
    <s v="Y"/>
    <s v="N"/>
    <s v="N"/>
    <s v="Divide NOAEL or BMDL by 3;Units conversion needed;"/>
    <s v="NA"/>
    <n v="1000"/>
    <m/>
    <m/>
    <s v="band C"/>
    <m/>
    <s v="C"/>
    <m/>
    <m/>
    <m/>
    <x v="0"/>
    <s v="7 days"/>
    <m/>
    <m/>
    <s v="N"/>
    <n v="3"/>
    <m/>
    <m/>
  </r>
  <r>
    <n v="570"/>
    <s v="Y"/>
    <s v="NOAELs, LOAELs from nanoMeOx searches - AAT 120123"/>
    <n v="16"/>
    <m/>
    <s v="Pauluhn_2009a"/>
    <m/>
    <s v="Aluminum"/>
    <s v="AlO(OH)"/>
    <s v="Nano"/>
    <s v="113 days"/>
    <x v="32"/>
    <s v="Lung, BAL"/>
    <s v="PMNs (#x10^4/lung in BAL)"/>
    <s v="Rat"/>
    <s v="Wistar"/>
    <s v="M"/>
    <n v="3"/>
    <n v="28"/>
    <m/>
    <m/>
    <s v="mg/m3"/>
    <s v="N"/>
    <s v="N"/>
    <s v="N"/>
    <s v="N"/>
    <s v="Units conversion needed;"/>
    <s v="NA"/>
    <n v="3000"/>
    <m/>
    <m/>
    <s v="band C"/>
    <m/>
    <s v="C"/>
    <m/>
    <m/>
    <m/>
    <x v="0"/>
    <s v="7 days"/>
    <m/>
    <m/>
    <s v="N"/>
    <n v="3"/>
    <m/>
    <m/>
  </r>
  <r>
    <n v="571"/>
    <s v="Y"/>
    <s v="NOAELs, LOAELs from nanoMeOx searches - AAT 120123"/>
    <n v="16"/>
    <m/>
    <s v="Pauluhn_2009a"/>
    <m/>
    <s v="Aluminum"/>
    <s v="AlO(OH)"/>
    <s v="Nano"/>
    <s v="35 days"/>
    <x v="32"/>
    <s v="Lung, BAL"/>
    <s v="PMNs (#x10^4/lung in BAL)"/>
    <s v="Rat"/>
    <s v="Wistar"/>
    <s v="M"/>
    <n v="3"/>
    <n v="28"/>
    <m/>
    <m/>
    <s v="mg/m3"/>
    <s v="N"/>
    <s v="Y"/>
    <s v="N"/>
    <s v="N"/>
    <s v="Divide NOAEL or BMDL by 3;Units conversion needed;"/>
    <s v="NA"/>
    <n v="1000"/>
    <m/>
    <m/>
    <s v="band C"/>
    <m/>
    <s v="C"/>
    <m/>
    <m/>
    <m/>
    <x v="0"/>
    <s v="7 days"/>
    <m/>
    <m/>
    <s v="N"/>
    <n v="3"/>
    <m/>
    <m/>
  </r>
  <r>
    <n v="572"/>
    <s v="Y"/>
    <s v="NOAELs, LOAELs from nanoMeOx searches - AAT 120123"/>
    <n v="16"/>
    <m/>
    <s v="Pauluhn_2009a"/>
    <m/>
    <s v="Aluminum"/>
    <s v="AlO(OH)"/>
    <s v="Nano"/>
    <s v="56 days"/>
    <x v="32"/>
    <s v="Lung, BAL"/>
    <s v="PMNs (#x10^4/lung in BAL)"/>
    <s v="Rat"/>
    <s v="Wistar"/>
    <s v="M"/>
    <n v="3"/>
    <n v="28"/>
    <m/>
    <m/>
    <s v="mg/m3"/>
    <s v="N"/>
    <s v="Y"/>
    <s v="N"/>
    <s v="N"/>
    <s v="Divide NOAEL or BMDL by 3;Units conversion needed;"/>
    <s v="NA"/>
    <n v="1000"/>
    <m/>
    <m/>
    <s v="band C"/>
    <m/>
    <s v="C"/>
    <m/>
    <m/>
    <m/>
    <x v="0"/>
    <s v="7 days"/>
    <m/>
    <m/>
    <s v="N"/>
    <n v="3"/>
    <m/>
    <m/>
  </r>
  <r>
    <n v="573"/>
    <s v="Y"/>
    <s v="NOAELs, LOAELs from nanoMeOx searches - AAT 120123"/>
    <n v="16"/>
    <m/>
    <s v="Pauluhn_2009a"/>
    <m/>
    <s v="Aluminum"/>
    <s v="AlO(OH)"/>
    <s v="Nano"/>
    <s v="113 days"/>
    <x v="32"/>
    <s v="Lung, BAL"/>
    <s v="PMNs (#x10^4/lung in BAL)"/>
    <s v="Rat"/>
    <s v="Wistar"/>
    <s v="M"/>
    <n v="3"/>
    <n v="28"/>
    <m/>
    <m/>
    <s v="mg/m3"/>
    <s v="N"/>
    <s v="N"/>
    <s v="N"/>
    <s v="N"/>
    <s v="Units conversion needed;"/>
    <s v="NA"/>
    <n v="3000"/>
    <m/>
    <m/>
    <s v="band C"/>
    <m/>
    <s v="C"/>
    <m/>
    <m/>
    <m/>
    <x v="0"/>
    <s v="7 days"/>
    <m/>
    <m/>
    <s v="N"/>
    <n v="3"/>
    <m/>
    <m/>
  </r>
  <r>
    <n v="574"/>
    <s v="Y"/>
    <s v="NOAELs, LOAELs from nanoMeOx searches - AAT 120123"/>
    <n v="16"/>
    <m/>
    <s v="Pauluhn_2009a"/>
    <m/>
    <s v="Iron"/>
    <s v="Fe3O4"/>
    <s v="Micro"/>
    <s v="36 days"/>
    <x v="32"/>
    <s v="Lung, BAL"/>
    <s v="PMNs (#x10^4/lung in BAL)"/>
    <s v="Rat"/>
    <s v="Wistar"/>
    <s v="M"/>
    <n v="20"/>
    <n v="50"/>
    <m/>
    <m/>
    <s v="mg/m3"/>
    <s v="N"/>
    <s v="Y"/>
    <s v="N"/>
    <s v="N"/>
    <s v="Divide NOAEL or BMDL by 3;Units conversion needed;"/>
    <s v="NA"/>
    <n v="6666.666666666667"/>
    <m/>
    <m/>
    <s v="band B"/>
    <m/>
    <s v="B"/>
    <m/>
    <m/>
    <m/>
    <x v="0"/>
    <s v="7 days"/>
    <m/>
    <m/>
    <s v="N"/>
    <n v="2"/>
    <m/>
    <m/>
  </r>
  <r>
    <n v="575"/>
    <s v="Y"/>
    <s v="NOAELs, LOAELs from nanoMeOx searches - AAT 120123"/>
    <n v="16"/>
    <m/>
    <s v="Pauluhn_2009a"/>
    <m/>
    <s v="Iron"/>
    <s v="Fe3O4"/>
    <s v="Micro"/>
    <s v="85 days"/>
    <x v="32"/>
    <s v="Lung, BAL"/>
    <s v="PMNs (#x10^4/lung in BAL)"/>
    <s v="Rat"/>
    <s v="Wistar"/>
    <s v="M"/>
    <n v="50"/>
    <n v="100"/>
    <m/>
    <m/>
    <s v="mg/m3"/>
    <s v="N"/>
    <s v="Y"/>
    <s v="N"/>
    <s v="N"/>
    <s v="Divide NOAEL or BMDL by 3;Units conversion needed;"/>
    <s v="NA"/>
    <n v="16666.666666666668"/>
    <m/>
    <m/>
    <s v="band B"/>
    <m/>
    <s v="B"/>
    <m/>
    <m/>
    <m/>
    <x v="0"/>
    <s v="7 days"/>
    <m/>
    <m/>
    <s v="N"/>
    <n v="2"/>
    <m/>
    <m/>
  </r>
  <r>
    <n v="576"/>
    <s v="Y"/>
    <s v="NOAELs, LOAELs from nanoMeOx searches - AAT 120123"/>
    <n v="16"/>
    <m/>
    <s v="Pauluhn_2009a"/>
    <m/>
    <s v="Iron"/>
    <s v="Fe3O4"/>
    <s v="Micro"/>
    <s v="197 days"/>
    <x v="32"/>
    <s v="Lung, BAL"/>
    <s v="PMNs (#x10^4/lung in BAL)"/>
    <s v="Rat"/>
    <s v="Wistar"/>
    <s v="M"/>
    <n v="50"/>
    <n v="100"/>
    <m/>
    <m/>
    <s v="mg/m3"/>
    <s v="N"/>
    <s v="N"/>
    <s v="N"/>
    <s v="N"/>
    <s v="Units conversion needed;"/>
    <s v="NA"/>
    <n v="50000"/>
    <m/>
    <m/>
    <s v="band A"/>
    <m/>
    <s v="A"/>
    <m/>
    <m/>
    <m/>
    <x v="0"/>
    <s v="7 days"/>
    <m/>
    <m/>
    <s v="N"/>
    <n v="1"/>
    <m/>
    <m/>
  </r>
  <r>
    <n v="577"/>
    <m/>
    <s v="Gosens 2014 OEB determination.xlsx"/>
    <n v="1"/>
    <m/>
    <s v="Gosens 2014"/>
    <m/>
    <s v="Cerium"/>
    <s v="NM-211"/>
    <s v="Nano"/>
    <s v="28 days"/>
    <x v="14"/>
    <s v="Lung"/>
    <s v="PMN%"/>
    <s v="Rat"/>
    <s v="Wistar"/>
    <s v="M"/>
    <s v="na"/>
    <n v="1.2"/>
    <m/>
    <n v="0.73014155092299637"/>
    <s v="mg/m3"/>
    <s v="N"/>
    <s v="Y"/>
    <s v="Y"/>
    <s v="N"/>
    <s v="Divide NOAEL or BMDL by 3;Divide LOAEL by 10;Units conversion needed;"/>
    <n v="243.38051697433212"/>
    <s v="na"/>
    <n v="40"/>
    <s v="band D"/>
    <s v="na"/>
    <s v="band D"/>
    <s v="D"/>
    <m/>
    <s v="Y"/>
    <m/>
    <x v="0"/>
    <m/>
    <m/>
    <m/>
    <s v="Y"/>
    <n v="4"/>
    <s v="BMDL"/>
    <n v="243.38051697433212"/>
  </r>
  <r>
    <n v="578"/>
    <m/>
    <s v="Gosens 2014 OEB determination.xlsx"/>
    <n v="2"/>
    <m/>
    <s v="Gosens 2014"/>
    <m/>
    <s v="Cerium"/>
    <s v="NM-211"/>
    <s v="Nano"/>
    <s v="28 days"/>
    <x v="14"/>
    <s v="Lung"/>
    <s v="PMN%"/>
    <s v="Rat"/>
    <s v="Wistar"/>
    <s v="F"/>
    <s v="na"/>
    <n v="1.2"/>
    <m/>
    <n v="0.19944756501927841"/>
    <s v="mg/m3"/>
    <s v="N"/>
    <s v="Y"/>
    <s v="Y"/>
    <s v="N"/>
    <s v="Divide NOAEL or BMDL by 3;Divide LOAEL by 10;Units conversion needed;"/>
    <n v="66.482521673092805"/>
    <s v="na"/>
    <n v="40"/>
    <s v="band D"/>
    <s v="na"/>
    <s v="band D"/>
    <s v="D"/>
    <m/>
    <s v="Y"/>
    <m/>
    <x v="0"/>
    <m/>
    <m/>
    <m/>
    <s v="Y"/>
    <n v="4"/>
    <s v="BMDL"/>
    <n v="66.482521673092805"/>
  </r>
  <r>
    <n v="579"/>
    <m/>
    <s v="Gosens 2014 OEB determination.xlsx"/>
    <n v="3"/>
    <m/>
    <s v="Gosens 2014"/>
    <m/>
    <s v="Cerium"/>
    <s v="NM-212"/>
    <s v="Nano"/>
    <s v="28 days"/>
    <x v="14"/>
    <s v="Lung"/>
    <s v="PMN%"/>
    <s v="Rat"/>
    <s v="Wistar"/>
    <s v="M"/>
    <s v="na"/>
    <n v="2.5"/>
    <m/>
    <n v="2.4232615171682084"/>
    <s v="mg/m3"/>
    <s v="N"/>
    <s v="Y"/>
    <s v="Y"/>
    <s v="N"/>
    <s v="Divide NOAEL or BMDL by 3;Divide LOAEL by 10;Units conversion needed;"/>
    <n v="807.75383905606941"/>
    <s v="na"/>
    <n v="83.333333333333329"/>
    <s v="band C"/>
    <s v="na"/>
    <s v="band D"/>
    <s v="D"/>
    <m/>
    <s v="Y"/>
    <m/>
    <x v="0"/>
    <m/>
    <m/>
    <m/>
    <s v="Y"/>
    <n v="4"/>
    <s v="BMDL"/>
    <n v="807.75383905606941"/>
  </r>
  <r>
    <n v="580"/>
    <m/>
    <s v="Gosens 2014 OEB determination.xlsx"/>
    <n v="4"/>
    <m/>
    <s v="Gosens 2014"/>
    <m/>
    <s v="Cerium"/>
    <s v="NM-212"/>
    <s v="Nano"/>
    <s v="28 days"/>
    <x v="14"/>
    <s v="Lung"/>
    <s v="PMN%"/>
    <s v="Rat"/>
    <s v="Wistar"/>
    <s v="F"/>
    <s v="na"/>
    <n v="2.5"/>
    <m/>
    <n v="0.394873571506833"/>
    <s v="mg/m3"/>
    <s v="N"/>
    <s v="Y"/>
    <s v="Y"/>
    <s v="N"/>
    <s v="Divide NOAEL or BMDL by 3;Divide LOAEL by 10;Units conversion needed;"/>
    <n v="131.624523835611"/>
    <s v="na"/>
    <n v="83.333333333333329"/>
    <s v="band D"/>
    <s v="na"/>
    <s v="band D"/>
    <s v="D"/>
    <m/>
    <s v="Y"/>
    <m/>
    <x v="0"/>
    <m/>
    <m/>
    <m/>
    <s v="Y"/>
    <n v="4"/>
    <s v="BMDL"/>
    <n v="131.624523835611"/>
  </r>
  <r>
    <n v="581"/>
    <m/>
    <s v="Gosens 2014 OEB determination.xlsx"/>
    <n v="5"/>
    <m/>
    <s v="Gosens 2014"/>
    <m/>
    <s v="Cerium"/>
    <s v="NM-213"/>
    <s v="Micro"/>
    <s v="28 days"/>
    <x v="14"/>
    <s v="Lung"/>
    <s v="PMN%"/>
    <s v="Rat"/>
    <s v="Wistar"/>
    <s v="M"/>
    <s v="na"/>
    <n v="5.9"/>
    <m/>
    <n v="3.208090330633893"/>
    <s v="mg/m3"/>
    <s v="N"/>
    <s v="Y"/>
    <s v="Y"/>
    <s v="N"/>
    <s v="Divide NOAEL or BMDL by 3;Divide LOAEL by 10;Units conversion needed;"/>
    <n v="1069.3634435446311"/>
    <s v="na"/>
    <n v="196.66666666666669"/>
    <s v="band C"/>
    <s v="na"/>
    <s v="band D"/>
    <s v="D"/>
    <m/>
    <s v="Y"/>
    <m/>
    <x v="0"/>
    <m/>
    <m/>
    <m/>
    <s v="Y"/>
    <n v="4"/>
    <s v="BMDL"/>
    <n v="1069.3634435446311"/>
  </r>
  <r>
    <n v="582"/>
    <m/>
    <s v="Gosens 2014 OEB determination.xlsx"/>
    <n v="6"/>
    <m/>
    <s v="Gosens 2014"/>
    <m/>
    <s v="Cerium"/>
    <s v="NM-213"/>
    <s v="Micro"/>
    <s v="28 days"/>
    <x v="14"/>
    <s v="Lung"/>
    <s v="PMN%"/>
    <s v="Rat"/>
    <s v="Wistar"/>
    <s v="F"/>
    <s v="na"/>
    <n v="5.7"/>
    <m/>
    <n v="2.9424320160193158"/>
    <s v="mg/m3"/>
    <s v="N"/>
    <s v="Y"/>
    <s v="Y"/>
    <s v="N"/>
    <s v="Divide NOAEL or BMDL by 3;Divide LOAEL by 10;Units conversion needed;"/>
    <n v="980.81067200643861"/>
    <s v="na"/>
    <n v="190.00000000000003"/>
    <s v="band C"/>
    <s v="na"/>
    <s v="band D"/>
    <s v="D"/>
    <m/>
    <s v="Y"/>
    <m/>
    <x v="0"/>
    <m/>
    <m/>
    <m/>
    <s v="Y"/>
    <n v="4"/>
    <s v="BMDL"/>
    <n v="980.81067200643861"/>
  </r>
  <r>
    <n v="584"/>
    <s v="Y"/>
    <s v="oecd_bands_v1"/>
    <n v="200008"/>
    <m/>
    <s v="CeO2 Dossier (NM-213) 0"/>
    <m/>
    <s v="Cerium"/>
    <s v="NM-213"/>
    <s v="Micro"/>
    <s v="28 days"/>
    <x v="14"/>
    <s v="Lung"/>
    <s v="Inflammation"/>
    <s v="Rat"/>
    <s v="Wistar (Clr:WI(WU))"/>
    <s v="F"/>
    <m/>
    <n v="5.9"/>
    <m/>
    <m/>
    <s v="mg/m3"/>
    <s v="N"/>
    <s v="Y"/>
    <m/>
    <m/>
    <m/>
    <m/>
    <m/>
    <n v="590"/>
    <m/>
    <m/>
    <m/>
    <s v="C"/>
    <s v=""/>
    <s v="Y"/>
    <m/>
    <x v="0"/>
    <m/>
    <m/>
    <m/>
    <s v="Y"/>
    <n v="3"/>
    <s v="LOAEL"/>
    <n v="590"/>
  </r>
  <r>
    <n v="585"/>
    <s v="Y"/>
    <s v="oecd_bands_v1"/>
    <n v="200009"/>
    <m/>
    <s v="CeO2 Dossier (NM-211) 0"/>
    <m/>
    <s v="Cerium"/>
    <s v="NM-211 (Ceria Dry)"/>
    <s v="Nano"/>
    <s v="90 days"/>
    <x v="11"/>
    <s v="Lung"/>
    <s v="Inflammation"/>
    <s v="Rat"/>
    <s v="Wistar (Clr:WI(WU))"/>
    <s v="F"/>
    <m/>
    <n v="1.2"/>
    <m/>
    <m/>
    <s v="mg/m3"/>
    <s v="N"/>
    <s v="N"/>
    <m/>
    <m/>
    <m/>
    <m/>
    <m/>
    <n v="120"/>
    <m/>
    <m/>
    <m/>
    <s v="D"/>
    <s v=""/>
    <s v="Y"/>
    <m/>
    <x v="0"/>
    <m/>
    <m/>
    <m/>
    <s v="Y"/>
    <n v="4"/>
    <s v="LOAEL"/>
    <n v="120"/>
  </r>
  <r>
    <n v="586"/>
    <s v="Y"/>
    <s v="oecd_bands_v1"/>
    <n v="200010"/>
    <m/>
    <s v="CeO2 Dossier (NM-212) 0"/>
    <m/>
    <s v="Cerium"/>
    <s v="NM-212(Nanograin Ceria)"/>
    <s v="Nano"/>
    <s v="90 days"/>
    <x v="11"/>
    <s v="Lung"/>
    <s v="Inflammation"/>
    <s v="Rat"/>
    <s v="Wistar (Clr:WI(WU))"/>
    <s v="F"/>
    <m/>
    <n v="2.5"/>
    <m/>
    <m/>
    <s v="mg/m3"/>
    <s v="N"/>
    <s v="N"/>
    <m/>
    <m/>
    <m/>
    <m/>
    <m/>
    <n v="250"/>
    <m/>
    <m/>
    <m/>
    <s v="D"/>
    <s v=""/>
    <s v="Y"/>
    <m/>
    <x v="0"/>
    <m/>
    <m/>
    <m/>
    <s v="Y"/>
    <n v="4"/>
    <s v="LOAEL"/>
    <n v="250"/>
  </r>
  <r>
    <n v="587"/>
    <m/>
    <s v="oecd_bands_v1"/>
    <n v="200011"/>
    <m/>
    <s v="Cassee, F.R. et al. 2012"/>
    <m/>
    <s v="Cerium"/>
    <s v="CeO2 in aliphatic hydrocarbons (Envirox)"/>
    <s v="Nano"/>
    <s v="90 days"/>
    <x v="11"/>
    <s v="Lung"/>
    <s v="Inflammation"/>
    <s v="Mouse"/>
    <s v="ApoE(-/-) (B6.129P2-Apoetm1Unc N11, Taconic,Denmark)"/>
    <s v="F"/>
    <n v="1.7"/>
    <m/>
    <m/>
    <m/>
    <s v="mg/m3"/>
    <s v="N"/>
    <s v="N"/>
    <m/>
    <m/>
    <m/>
    <m/>
    <n v="566.66666666666663"/>
    <m/>
    <m/>
    <m/>
    <m/>
    <s v="C"/>
    <s v=""/>
    <s v="Y"/>
    <m/>
    <x v="0"/>
    <m/>
    <m/>
    <m/>
    <s v="Y"/>
    <n v="3"/>
    <s v="NOAEL"/>
    <n v="566.66666666666663"/>
  </r>
  <r>
    <n v="588"/>
    <s v="Y"/>
    <s v="oecd_bands_v1"/>
    <n v="200018"/>
    <s v="https://doi.org/10.1016/0278-6915(91)90205-L"/>
    <s v="Reuzel, P.G. et al. 1991"/>
    <m/>
    <s v="Silica"/>
    <s v="NM-201_Sipernat 22S"/>
    <s v="Nano"/>
    <s v="28 days"/>
    <x v="14"/>
    <s v="Lung"/>
    <s v="Inflammation"/>
    <s v="Rat"/>
    <s v="Wistar (Cpb:WU Wistar rand.)"/>
    <s v="F"/>
    <m/>
    <m/>
    <m/>
    <m/>
    <m/>
    <s v="N"/>
    <s v="Y"/>
    <m/>
    <m/>
    <m/>
    <m/>
    <m/>
    <m/>
    <m/>
    <m/>
    <m/>
    <s v="C"/>
    <s v=""/>
    <s v="Y"/>
    <m/>
    <x v="0"/>
    <m/>
    <m/>
    <m/>
    <s v="Y"/>
    <n v="3"/>
    <m/>
    <m/>
  </r>
  <r>
    <n v="589"/>
    <s v="Y"/>
    <s v="oecd_bands_v1"/>
    <n v="200019"/>
    <s v="https://doi.org/10.1016/0278-6915(91)90205-L"/>
    <s v="Reuzel, P.G. et al. 1991"/>
    <m/>
    <s v="Silica"/>
    <s v="SiO2 (Aerosil R 974)"/>
    <s v="Nano"/>
    <s v="90 days"/>
    <x v="11"/>
    <s v="Lung"/>
    <s v="Inflammation"/>
    <s v="Rat"/>
    <s v="Wistar (Cpb:WU Wistar rand.)"/>
    <s v="F"/>
    <m/>
    <m/>
    <m/>
    <m/>
    <m/>
    <s v="N"/>
    <s v="N"/>
    <m/>
    <m/>
    <m/>
    <m/>
    <m/>
    <m/>
    <m/>
    <m/>
    <m/>
    <s v="C"/>
    <s v=""/>
    <s v="Y"/>
    <m/>
    <x v="0"/>
    <m/>
    <m/>
    <m/>
    <s v="Y"/>
    <n v="3"/>
    <m/>
    <m/>
  </r>
  <r>
    <n v="590"/>
    <s v="Y"/>
    <s v="oecd_bands_v1"/>
    <n v="200020"/>
    <s v="https://doi.org/10.1016/0278-6915(91)90205-L"/>
    <s v="Reuzel, P.G. et al. 1991"/>
    <m/>
    <s v="Silica"/>
    <s v="NM-203_Aerosil 200"/>
    <s v="Nano"/>
    <s v="28 days"/>
    <x v="14"/>
    <s v="Lung"/>
    <s v="Inflammation"/>
    <s v="Rat"/>
    <s v="Wistar (Cpb:WU Wistar rand.)"/>
    <s v="F"/>
    <m/>
    <m/>
    <m/>
    <m/>
    <m/>
    <s v="N"/>
    <s v="Y"/>
    <m/>
    <m/>
    <m/>
    <m/>
    <m/>
    <m/>
    <m/>
    <m/>
    <m/>
    <s v="C"/>
    <s v=""/>
    <s v="Y"/>
    <m/>
    <x v="0"/>
    <m/>
    <m/>
    <m/>
    <s v="Y"/>
    <n v="3"/>
    <m/>
    <m/>
  </r>
  <r>
    <n v="591"/>
    <s v="Y"/>
    <s v="oecd_bands_v1"/>
    <n v="200043"/>
    <m/>
    <s v="Sung, J.H. et al. 2009"/>
    <s v="Y"/>
    <s v="Silver"/>
    <s v="Nanosized silver"/>
    <s v="Nano"/>
    <s v="90 days"/>
    <x v="11"/>
    <s v="Lung"/>
    <s v="Inflammation"/>
    <s v="Rat"/>
    <s v="Sprague-Dawley (Crl:SD)"/>
    <s v="F"/>
    <m/>
    <m/>
    <m/>
    <m/>
    <m/>
    <s v="N"/>
    <s v="N"/>
    <m/>
    <m/>
    <m/>
    <m/>
    <m/>
    <m/>
    <m/>
    <m/>
    <m/>
    <s v="D"/>
    <s v=""/>
    <m/>
    <m/>
    <x v="0"/>
    <m/>
    <m/>
    <m/>
    <s v="Y"/>
    <n v="4"/>
    <m/>
    <m/>
  </r>
  <r>
    <n v="592"/>
    <m/>
    <s v="oecd_bands_v1"/>
    <n v="200044"/>
    <m/>
    <s v="Ji, H.J. et al. 2007"/>
    <m/>
    <s v="Silver"/>
    <s v="Nanosized silver"/>
    <s v="Nano"/>
    <s v="90 days"/>
    <x v="11"/>
    <s v="Lung"/>
    <s v="Inflammation"/>
    <s v="Rat"/>
    <s v="Sprague-Dawley"/>
    <s v="F"/>
    <n v="3.48E-3"/>
    <m/>
    <m/>
    <m/>
    <s v="mg/m3"/>
    <s v="N"/>
    <s v="N"/>
    <m/>
    <m/>
    <m/>
    <m/>
    <n v="1.1599999999999999"/>
    <m/>
    <m/>
    <m/>
    <m/>
    <s v="E"/>
    <s v=""/>
    <s v="Y"/>
    <m/>
    <x v="0"/>
    <m/>
    <m/>
    <m/>
    <s v="Y"/>
    <n v="5"/>
    <s v="NOAEL"/>
    <n v="1.1599999999999999"/>
  </r>
  <r>
    <n v="593"/>
    <m/>
    <s v="oecd_bands_v1"/>
    <n v="200058"/>
    <m/>
    <s v="Sung, J.H. et al. 2011"/>
    <s v="Y"/>
    <s v="Gold"/>
    <s v="Nanosized gold"/>
    <s v="Nano"/>
    <s v="90 days"/>
    <x v="11"/>
    <s v="Lung"/>
    <s v="Inflammation"/>
    <s v="Rat"/>
    <s v="Sprague-Dawley (Crl:SD)"/>
    <s v="F"/>
    <n v="3.8000000000000002E-4"/>
    <m/>
    <m/>
    <m/>
    <s v="mg/m3"/>
    <s v="N"/>
    <s v="N"/>
    <m/>
    <m/>
    <m/>
    <m/>
    <n v="0.38"/>
    <m/>
    <m/>
    <m/>
    <m/>
    <s v="E"/>
    <s v=""/>
    <s v="Y"/>
    <m/>
    <x v="0"/>
    <m/>
    <m/>
    <m/>
    <s v="N"/>
    <n v="5"/>
    <s v="NOAEL"/>
    <n v="0.38"/>
  </r>
  <r>
    <n v="594"/>
    <s v="Y"/>
    <s v="oecd_bands_v1"/>
    <n v="200072"/>
    <m/>
    <s v="MWCNT dossier 0"/>
    <m/>
    <s v="CNT"/>
    <s v="MWCNT-7"/>
    <s v="Nano"/>
    <s v="12 weeks"/>
    <x v="12"/>
    <s v="Lung"/>
    <s v="Inflammation"/>
    <s v="Rat"/>
    <s v="Fischer 344"/>
    <s v="F"/>
    <m/>
    <n v="0.2"/>
    <m/>
    <m/>
    <s v="mg/m3"/>
    <s v="N"/>
    <s v="N*"/>
    <m/>
    <m/>
    <m/>
    <m/>
    <m/>
    <n v="20"/>
    <m/>
    <m/>
    <m/>
    <s v="E"/>
    <s v=""/>
    <s v="Y"/>
    <m/>
    <x v="0"/>
    <m/>
    <m/>
    <m/>
    <s v="Y"/>
    <n v="5"/>
    <s v="LOAEL"/>
    <n v="20"/>
  </r>
  <r>
    <n v="595"/>
    <s v="Y"/>
    <s v="OEB Template EK TB ND Combined.xlsx"/>
    <s v="nd1"/>
    <s v="10.1002/jbm.a.35945"/>
    <s v="Liu 2016"/>
    <m/>
    <m/>
    <m/>
    <m/>
    <m/>
    <x v="40"/>
    <m/>
    <m/>
    <m/>
    <m/>
    <m/>
    <m/>
    <m/>
    <m/>
    <m/>
    <m/>
    <m/>
    <m/>
    <m/>
    <m/>
    <m/>
    <m/>
    <m/>
    <m/>
    <m/>
    <m/>
    <m/>
    <m/>
    <m/>
    <m/>
    <s v="Intragastric route of exposure; No10_Liu_2017_Lung inflammation caused by long-term exposure to titanium dioxide.pdf"/>
    <x v="4"/>
    <m/>
    <m/>
    <m/>
    <s v="N"/>
    <n v="0"/>
    <m/>
    <m/>
  </r>
  <r>
    <n v="596"/>
    <s v="Y"/>
    <s v="OEB Template EK TB ND Combined.xlsx"/>
    <s v="nd2"/>
    <s v="10.1016/j.taap.2009.05.026"/>
    <s v="Cho 2009"/>
    <m/>
    <m/>
    <m/>
    <m/>
    <m/>
    <x v="40"/>
    <m/>
    <m/>
    <m/>
    <m/>
    <m/>
    <m/>
    <m/>
    <m/>
    <m/>
    <m/>
    <m/>
    <m/>
    <m/>
    <m/>
    <m/>
    <m/>
    <m/>
    <m/>
    <m/>
    <m/>
    <m/>
    <m/>
    <m/>
    <m/>
    <s v="IT route of exposure; No22_Cho_2009_Pulmonary toxicity and kinetic study of Cy5.5-conjugated superparamagnetic iron.pdf"/>
    <x v="4"/>
    <m/>
    <m/>
    <m/>
    <s v="N"/>
    <n v="0"/>
    <m/>
    <m/>
  </r>
  <r>
    <n v="597"/>
    <s v="Y"/>
    <s v="OEB Template EK TB ND Combined.xlsx"/>
    <s v="nd3"/>
    <s v="10.3762/bjnano.4.105"/>
    <s v="Haberl 2013"/>
    <m/>
    <m/>
    <m/>
    <m/>
    <m/>
    <x v="40"/>
    <m/>
    <m/>
    <m/>
    <m/>
    <m/>
    <m/>
    <m/>
    <m/>
    <m/>
    <m/>
    <m/>
    <m/>
    <m/>
    <m/>
    <m/>
    <m/>
    <m/>
    <m/>
    <m/>
    <m/>
    <m/>
    <m/>
    <m/>
    <m/>
    <s v="IT route of exposure; No30_Haberl_2013_Cytotoxic and proinflammatory effects of PVP-coated silver nanoparticles after intratracheal instillation in rats.pdf"/>
    <x v="4"/>
    <m/>
    <m/>
    <m/>
    <s v="N"/>
    <n v="0"/>
    <m/>
    <m/>
  </r>
  <r>
    <n v="598"/>
    <s v="Y"/>
    <s v="OEB Template EK TB ND Combined.xlsx"/>
    <s v="nd4"/>
    <s v="10.3109/08958378.2014.960106"/>
    <s v="Kulkarni 2014"/>
    <m/>
    <m/>
    <m/>
    <m/>
    <m/>
    <x v="41"/>
    <m/>
    <m/>
    <m/>
    <m/>
    <m/>
    <m/>
    <m/>
    <m/>
    <m/>
    <m/>
    <m/>
    <m/>
    <m/>
    <m/>
    <m/>
    <m/>
    <m/>
    <m/>
    <m/>
    <m/>
    <m/>
    <m/>
    <m/>
    <m/>
    <s v="14 day inhalation; No34_Kulkarni_2014_A comparative study of the toxicological aspects of vanadium pentoxide and vanadium oxide nanoparticles.pdf"/>
    <x v="4"/>
    <m/>
    <m/>
    <m/>
    <s v="N"/>
    <n v="0"/>
    <m/>
    <m/>
  </r>
  <r>
    <n v="599"/>
    <s v="Y"/>
    <s v="OEB Template EK TB ND Combined.xlsx"/>
    <s v="nd5"/>
    <s v="10.1155/2015/376756"/>
    <s v="Han 2015"/>
    <m/>
    <m/>
    <m/>
    <m/>
    <m/>
    <x v="42"/>
    <m/>
    <m/>
    <m/>
    <m/>
    <m/>
    <m/>
    <m/>
    <m/>
    <m/>
    <m/>
    <m/>
    <m/>
    <m/>
    <m/>
    <m/>
    <m/>
    <m/>
    <m/>
    <m/>
    <m/>
    <m/>
    <m/>
    <m/>
    <m/>
    <s v="6 hour inhalation; No37_Han_2015_Pulmonary Responses of Sprague-Dawley Rats in Single Inhalation Exposure to Graphene Oxide Nanomaterials.pdf"/>
    <x v="4"/>
    <m/>
    <m/>
    <m/>
    <s v="N"/>
    <n v="0"/>
    <m/>
    <m/>
  </r>
  <r>
    <n v="600"/>
    <s v="Y"/>
    <s v="OEB Template EK TB ND Combined.xlsx"/>
    <s v="nd6"/>
    <s v="10.1016/j.toxlet.2017.04.001"/>
    <s v="Krishnaraj 2017"/>
    <m/>
    <m/>
    <m/>
    <m/>
    <m/>
    <x v="32"/>
    <m/>
    <m/>
    <m/>
    <m/>
    <m/>
    <m/>
    <m/>
    <m/>
    <m/>
    <m/>
    <m/>
    <m/>
    <m/>
    <m/>
    <m/>
    <m/>
    <m/>
    <m/>
    <m/>
    <m/>
    <m/>
    <m/>
    <m/>
    <m/>
    <s v="4 week or less inhalation; has pro-inflammatory cytokines but no PMN; no fibrotic endpoints"/>
    <x v="4"/>
    <m/>
    <m/>
    <m/>
    <s v="N"/>
    <n v="0"/>
    <m/>
    <m/>
  </r>
  <r>
    <n v="601"/>
    <s v="Y"/>
    <s v="OEB Template EK TB ND Combined.xlsx"/>
    <s v="nd7"/>
    <s v="10.1186/s12989-017-0204-6"/>
    <s v="Schwotzer 2017"/>
    <s v="Y"/>
    <s v="Cerium"/>
    <s v="NM-212 Cerium oxide"/>
    <s v="Nano"/>
    <m/>
    <x v="11"/>
    <s v="Lung"/>
    <s v="Fibrosis, interstitial"/>
    <s v="Rat"/>
    <s v="Wistar Crl:WI (Han)"/>
    <s v="F"/>
    <n v="3"/>
    <m/>
    <m/>
    <m/>
    <s v="mg/m3"/>
    <s v="N"/>
    <s v="N"/>
    <s v="N"/>
    <s v="N"/>
    <s v="Units conversion needed;"/>
    <m/>
    <n v="3000"/>
    <m/>
    <m/>
    <s v="band C"/>
    <m/>
    <s v="C"/>
    <m/>
    <m/>
    <s v="Histopath is only for the highest dose group (3 mg/m3 for cerium); barium only had 1 dose; No47_Schwotzer_2017_Effects from a 90-day inhalation toxicity study with cerium oxide and barium sulfate nanoparticles in rats.pdf"/>
    <x v="2"/>
    <s v="1 day"/>
    <s v="0.0, 0.1, 0.3, 1.0 and 3.0"/>
    <m/>
    <s v="Y"/>
    <n v="3"/>
    <m/>
    <m/>
  </r>
  <r>
    <n v="602"/>
    <s v="Y"/>
    <s v="OEB Template EK TB ND Combined.xlsx"/>
    <s v="nd7"/>
    <s v="10.1186/s12989-017-0204-6"/>
    <s v="Schwotzer 2017"/>
    <s v="Y"/>
    <s v="Cerium"/>
    <s v="NM-212 Cerium oxide"/>
    <s v="Nano"/>
    <m/>
    <x v="11"/>
    <s v="Lung"/>
    <s v="Fibrosis, interstitial"/>
    <s v="Rat"/>
    <s v="Wistar Crl:WI (Han)"/>
    <s v="F"/>
    <n v="3"/>
    <m/>
    <m/>
    <m/>
    <s v="mg/m3"/>
    <s v="N"/>
    <s v="N"/>
    <s v="N"/>
    <s v="N"/>
    <s v="Units conversion needed;"/>
    <m/>
    <n v="3000"/>
    <m/>
    <m/>
    <s v="band C"/>
    <m/>
    <s v="C"/>
    <m/>
    <m/>
    <s v="Histopath is only for the highest dose group (3 mg/m3 for cerium); barium only had 1 dose; No47_Schwotzer_2017_Effects from a 90-day inhalation toxicity study with cerium oxide and barium sulfate nanoparticles in rats.pdf"/>
    <x v="2"/>
    <s v="28 days"/>
    <s v="0.0, 0.1, 0.3, 1.0 and 3.0"/>
    <m/>
    <s v="Y"/>
    <n v="3"/>
    <m/>
    <m/>
  </r>
  <r>
    <n v="603"/>
    <m/>
    <s v="OEB Template EK TB ND Combined.xlsx"/>
    <s v="nd7"/>
    <s v="10.1186/s12989-017-0204-6"/>
    <s v="Schwotzer 2017"/>
    <s v="Y"/>
    <s v="Cerium"/>
    <s v="NM-212 Cerium oxide"/>
    <s v="Nano"/>
    <m/>
    <x v="11"/>
    <s v="Lung"/>
    <s v="Fibrosis, interstitial"/>
    <s v="Rat"/>
    <s v="Wistar Crl:WI (Han)"/>
    <s v="F"/>
    <n v="1"/>
    <n v="3"/>
    <m/>
    <m/>
    <s v="mg/m3"/>
    <s v="N"/>
    <s v="N"/>
    <s v="N"/>
    <s v="N"/>
    <s v="Units conversion needed;"/>
    <m/>
    <n v="1000"/>
    <m/>
    <m/>
    <s v="band C"/>
    <m/>
    <s v="C"/>
    <m/>
    <m/>
    <s v="Histopath is only for the highest dose group (3 mg/m3 for cerium); barium only had 1 dose; No47_Schwotzer_2017_Effects from a 90-day inhalation toxicity study with cerium oxide and barium sulfate nanoparticles in rats.pdf"/>
    <x v="2"/>
    <s v="90 days"/>
    <s v="0.0, 0.1, 0.3, 1.0 and 3.0"/>
    <m/>
    <s v="Y"/>
    <n v="3"/>
    <s v="NOAEL"/>
    <n v="1000"/>
  </r>
  <r>
    <n v="604"/>
    <s v="Y"/>
    <s v="OEB Template EK TB ND Combined.xlsx"/>
    <s v="nd7"/>
    <s v="10.1186/s12989-017-0204-6"/>
    <s v="Schwotzer 2017"/>
    <s v="Y"/>
    <s v="Barium"/>
    <s v="Barium sulfate NM-220"/>
    <s v="Nano"/>
    <m/>
    <x v="11"/>
    <s v="Lung"/>
    <s v="Fibrosis, interstitial"/>
    <s v="Rat"/>
    <s v="Wistar Crl:WI (Han)"/>
    <s v="F"/>
    <n v="50"/>
    <m/>
    <m/>
    <m/>
    <s v="mg/m3"/>
    <s v="N"/>
    <s v="N"/>
    <s v="N"/>
    <s v="N"/>
    <s v="Units conversion needed;"/>
    <m/>
    <n v="50000"/>
    <m/>
    <m/>
    <s v="band A"/>
    <m/>
    <s v="A"/>
    <m/>
    <m/>
    <s v="Histopath is only for the highest dose group (3 mg/m3 for cerium); barium only had 1 dose; No47_Schwotzer_2017_Effects from a 90-day inhalation toxicity study with cerium oxide and barium sulfate nanoparticles in rats.pdf"/>
    <x v="2"/>
    <s v="1 day"/>
    <s v="0.0, 50.0"/>
    <m/>
    <s v="N"/>
    <n v="1"/>
    <m/>
    <m/>
  </r>
  <r>
    <n v="605"/>
    <s v="Y"/>
    <s v="OEB Template EK TB ND Combined.xlsx"/>
    <s v="nd7"/>
    <s v="10.1186/s12989-017-0204-6"/>
    <s v="Schwotzer 2017"/>
    <s v="Y"/>
    <s v="Barium"/>
    <s v="Barium sulfate NM-220"/>
    <s v="Nano"/>
    <m/>
    <x v="11"/>
    <s v="Lung"/>
    <s v="Fibrosis, interstitial"/>
    <s v="Rat"/>
    <s v="Wistar Crl:WI (Han)"/>
    <s v="F"/>
    <n v="50"/>
    <m/>
    <m/>
    <m/>
    <s v="mg/m3"/>
    <s v="N"/>
    <s v="N"/>
    <s v="N"/>
    <s v="N"/>
    <s v="Units conversion needed;"/>
    <m/>
    <n v="50000"/>
    <m/>
    <m/>
    <s v="band A"/>
    <m/>
    <s v="A"/>
    <m/>
    <m/>
    <s v="Histopath is only for the highest dose group (3 mg/m3 for cerium); barium only had 1 dose; No47_Schwotzer_2017_Effects from a 90-day inhalation toxicity study with cerium oxide and barium sulfate nanoparticles in rats.pdf"/>
    <x v="2"/>
    <s v="28 days"/>
    <s v="0.0, 50.0"/>
    <m/>
    <s v="N"/>
    <n v="1"/>
    <m/>
    <m/>
  </r>
  <r>
    <n v="606"/>
    <m/>
    <s v="OEB Template EK TB ND Combined.xlsx"/>
    <s v="nd7"/>
    <s v="10.1186/s12989-017-0204-6"/>
    <s v="Schwotzer 2017"/>
    <s v="Y"/>
    <s v="Barium"/>
    <s v="Barium sulfate NM-220"/>
    <s v="Nano"/>
    <m/>
    <x v="11"/>
    <s v="Lung"/>
    <s v="Fibrosis, interstitial"/>
    <s v="Rat"/>
    <s v="Wistar Crl:WI (Han)"/>
    <s v="F"/>
    <n v="50"/>
    <m/>
    <m/>
    <m/>
    <s v="mg/m3"/>
    <s v="N"/>
    <s v="N"/>
    <s v="N"/>
    <s v="N"/>
    <s v="Units conversion needed;"/>
    <m/>
    <n v="50000"/>
    <m/>
    <m/>
    <s v="band A"/>
    <m/>
    <s v="A"/>
    <m/>
    <m/>
    <s v="Histopath is only for the highest dose group (3 mg/m3 for cerium); barium only had 1 dose; No47_Schwotzer_2017_Effects from a 90-day inhalation toxicity study with cerium oxide and barium sulfate nanoparticles in rats.pdf"/>
    <x v="2"/>
    <s v="90 days"/>
    <s v="0.0, 50.0"/>
    <m/>
    <s v="N"/>
    <n v="1"/>
    <s v="NOAEL"/>
    <n v="50000"/>
  </r>
  <r>
    <n v="607"/>
    <m/>
    <s v="OEB Template EK TB ND Combined.xlsx"/>
    <s v="nd7"/>
    <s v="10.1186/s12989-017-0204-6"/>
    <s v="Schwotzer 2017"/>
    <s v="Y"/>
    <s v="Cerium"/>
    <s v="NM-212 Cerium oxide"/>
    <s v="Nano"/>
    <m/>
    <x v="11"/>
    <s v="Lung"/>
    <s v="PMN%"/>
    <s v="Rat"/>
    <s v="Wistar Crl:WI (Han)"/>
    <s v="F"/>
    <n v="0.3"/>
    <n v="1"/>
    <m/>
    <m/>
    <s v="mg/m3"/>
    <s v="N"/>
    <s v="N"/>
    <s v="N"/>
    <s v="N"/>
    <s v="Units conversion needed;"/>
    <m/>
    <n v="300"/>
    <m/>
    <m/>
    <s v="band D"/>
    <m/>
    <s v="D"/>
    <m/>
    <m/>
    <s v="Histopath is only for the highest dose group (3 mg/m3 for cerium); barium only had 1 dose; No47_Schwotzer_2017_Effects from a 90-day inhalation toxicity study with cerium oxide and barium sulfate nanoparticles in rats.pdf"/>
    <x v="0"/>
    <s v="1 day"/>
    <s v="0.0, 0.1, 0.3, 1.0 and 3.0"/>
    <m/>
    <s v="Y"/>
    <n v="4"/>
    <s v="NOAEL"/>
    <n v="300"/>
  </r>
  <r>
    <n v="608"/>
    <m/>
    <s v="OEB Template EK TB ND Combined.xlsx"/>
    <s v="nd7"/>
    <s v="10.1186/s12989-017-0204-6"/>
    <s v="Schwotzer 2017"/>
    <s v="Y"/>
    <s v="Cerium"/>
    <s v="NM-212 Cerium oxide"/>
    <s v="Nano"/>
    <m/>
    <x v="11"/>
    <s v="Lung"/>
    <s v="PMN%"/>
    <s v="Rat"/>
    <s v="Wistar Crl:WI (Han)"/>
    <s v="F"/>
    <n v="0.3"/>
    <n v="1"/>
    <m/>
    <m/>
    <s v="mg/m3"/>
    <s v="N"/>
    <s v="N"/>
    <s v="N"/>
    <s v="N"/>
    <s v="Units conversion needed;"/>
    <m/>
    <n v="300"/>
    <m/>
    <m/>
    <s v="band D"/>
    <m/>
    <s v="D"/>
    <m/>
    <m/>
    <s v="Histopath is only for the highest dose group (3 mg/m3 for cerium); barium only had 1 dose; No47_Schwotzer_2017_Effects from a 90-day inhalation toxicity study with cerium oxide and barium sulfate nanoparticles in rats.pdf"/>
    <x v="0"/>
    <s v="28 days"/>
    <s v="0.0, 0.1, 0.3, 1.0 and 3.0"/>
    <m/>
    <s v="Y"/>
    <n v="4"/>
    <s v="NOAEL"/>
    <n v="300"/>
  </r>
  <r>
    <n v="609"/>
    <m/>
    <s v="OEB Template EK TB ND Combined.xlsx"/>
    <s v="nd7"/>
    <s v="10.1186/s12989-017-0204-6"/>
    <s v="Schwotzer 2017"/>
    <s v="Y"/>
    <s v="Cerium"/>
    <s v="NM-212 Cerium oxide"/>
    <s v="Nano"/>
    <m/>
    <x v="11"/>
    <s v="Lung"/>
    <s v="PMN%"/>
    <s v="Rat"/>
    <s v="Wistar Crl:WI (Han)"/>
    <s v="F"/>
    <n v="0.3"/>
    <n v="1"/>
    <m/>
    <m/>
    <s v="mg/m3"/>
    <s v="N"/>
    <s v="N"/>
    <s v="N"/>
    <s v="N"/>
    <s v="Units conversion needed;"/>
    <m/>
    <n v="300"/>
    <m/>
    <m/>
    <s v="band D"/>
    <m/>
    <s v="D"/>
    <m/>
    <m/>
    <s v="Histopath is only for the highest dose group (3 mg/m3 for cerium); barium only had 1 dose; No47_Schwotzer_2017_Effects from a 90-day inhalation toxicity study with cerium oxide and barium sulfate nanoparticles in rats.pdf"/>
    <x v="0"/>
    <s v="90 days"/>
    <s v="0.0, 0.1, 0.3, 1.0 and 3.0"/>
    <m/>
    <s v="Y"/>
    <n v="4"/>
    <s v="NOAEL"/>
    <n v="300"/>
  </r>
  <r>
    <n v="610"/>
    <m/>
    <s v="OEB Template EK TB ND Combined.xlsx"/>
    <s v="nd7"/>
    <s v="10.1186/s12989-017-0204-6"/>
    <s v="Schwotzer 2017"/>
    <s v="Y"/>
    <s v="Barium"/>
    <s v="Barium sulfate NM-220"/>
    <s v="Nano"/>
    <m/>
    <x v="11"/>
    <s v="Lung"/>
    <s v="PMN%"/>
    <s v="Rat"/>
    <s v="Wistar Crl:WI (Han)"/>
    <s v="F"/>
    <m/>
    <n v="50"/>
    <m/>
    <m/>
    <s v="mg/m3"/>
    <s v="N"/>
    <s v="N"/>
    <s v="Y"/>
    <s v="N"/>
    <s v="Divide LOAEL by 10;Units conversion needed;"/>
    <m/>
    <m/>
    <n v="5000"/>
    <m/>
    <m/>
    <s v="band B"/>
    <s v="B"/>
    <m/>
    <m/>
    <s v="Histopath is only for the highest dose group (3 mg/m3 for cerium); barium only had 1 dose; No47_Schwotzer_2017_Effects from a 90-day inhalation toxicity study with cerium oxide and barium sulfate nanoparticles in rats.pdf"/>
    <x v="0"/>
    <s v="1 day"/>
    <s v="0.0, 50.0"/>
    <m/>
    <s v="N"/>
    <n v="2"/>
    <s v="LOAEL"/>
    <n v="5000"/>
  </r>
  <r>
    <n v="611"/>
    <m/>
    <s v="OEB Template EK TB ND Combined.xlsx"/>
    <s v="nd7"/>
    <s v="10.1186/s12989-017-0204-6"/>
    <s v="Schwotzer 2017"/>
    <s v="Y"/>
    <s v="Barium"/>
    <s v="Barium sulfate NM-220"/>
    <s v="Nano"/>
    <m/>
    <x v="11"/>
    <s v="Lung"/>
    <s v="PMN%"/>
    <s v="Rat"/>
    <s v="Wistar Crl:WI (Han)"/>
    <s v="F"/>
    <m/>
    <n v="50"/>
    <m/>
    <m/>
    <s v="mg/m3"/>
    <s v="N"/>
    <s v="N"/>
    <s v="Y"/>
    <s v="N"/>
    <s v="Divide LOAEL by 10;Units conversion needed;"/>
    <m/>
    <m/>
    <n v="5000"/>
    <m/>
    <m/>
    <s v="band B"/>
    <s v="B"/>
    <m/>
    <m/>
    <s v="Histopath is only for the highest dose group (3 mg/m3 for cerium); barium only had 1 dose; No47_Schwotzer_2017_Effects from a 90-day inhalation toxicity study with cerium oxide and barium sulfate nanoparticles in rats.pdf"/>
    <x v="0"/>
    <s v="28 days"/>
    <s v="0.0, 50.0"/>
    <m/>
    <s v="N"/>
    <n v="2"/>
    <s v="LOAEL"/>
    <n v="5000"/>
  </r>
  <r>
    <n v="612"/>
    <m/>
    <s v="OEB Template EK TB ND Combined.xlsx"/>
    <s v="nd7"/>
    <s v="10.1186/s12989-017-0204-6"/>
    <s v="Schwotzer 2017"/>
    <s v="Y"/>
    <s v="Barium"/>
    <s v="Barium sulfate NM-220"/>
    <s v="Nano"/>
    <m/>
    <x v="11"/>
    <s v="Lung"/>
    <s v="PMN%"/>
    <s v="Rat"/>
    <s v="Wistar Crl:WI (Han)"/>
    <s v="F"/>
    <m/>
    <n v="50"/>
    <m/>
    <m/>
    <s v="mg/m3"/>
    <s v="N"/>
    <s v="N"/>
    <s v="Y"/>
    <s v="N"/>
    <s v="Divide LOAEL by 10;Units conversion needed;"/>
    <m/>
    <m/>
    <n v="5000"/>
    <m/>
    <m/>
    <s v="band B"/>
    <s v="B"/>
    <m/>
    <m/>
    <s v="Histopath is only for the highest dose group (3 mg/m3 for cerium); barium only had 1 dose; No47_Schwotzer_2017_Effects from a 90-day inhalation toxicity study with cerium oxide and barium sulfate nanoparticles in rats.pdf"/>
    <x v="0"/>
    <s v="90 days"/>
    <s v="0.0, 50.0"/>
    <m/>
    <s v="N"/>
    <n v="2"/>
    <s v="LOAEL"/>
    <n v="5000"/>
  </r>
  <r>
    <n v="613"/>
    <m/>
    <s v="OEB Template EK TB ND Combined.xlsx"/>
    <s v="nd8"/>
    <s v="10.5487/TR.2017.33.3.239"/>
    <s v="Kim 2017"/>
    <m/>
    <s v="Neodymium"/>
    <s v="Nd2O3"/>
    <s v="Nano"/>
    <m/>
    <x v="14"/>
    <s v="Lung"/>
    <s v="Neutrophils (10^3/uL)"/>
    <s v="Rat"/>
    <s v="Sprague-Dawley"/>
    <s v="M"/>
    <m/>
    <n v="0.5"/>
    <m/>
    <m/>
    <s v="mg/m3"/>
    <s v="N"/>
    <s v="Y"/>
    <s v="Y"/>
    <s v="N"/>
    <s v="Divide NOAEL or BMDL by 3;Divide LOAEL by 10;Units conversion needed;"/>
    <m/>
    <m/>
    <n v="16.666666666666668"/>
    <m/>
    <m/>
    <s v="band E"/>
    <s v="E"/>
    <m/>
    <m/>
    <s v="28 day inhalation; various blood, serum, BAL metrics but no fibrosis (e.g., collagen, hydroxyproline); No48_Kim_2017_Twenty-Eight-Day Repeated Inhalation Toxicity Study of Nano-Sized Neodymium Oxide in Male Sprague-Dawley Rats.pdf"/>
    <x v="0"/>
    <s v="0 days"/>
    <s v="0, 0.5, 2.5, 10"/>
    <m/>
    <s v="N"/>
    <n v="5"/>
    <s v="LOAEL"/>
    <n v="16.666666666666668"/>
  </r>
  <r>
    <n v="614"/>
    <m/>
    <s v="OEB Template EK TB ND Combined.xlsx"/>
    <s v="nd8"/>
    <s v="10.5487/TR.2017.33.3.239"/>
    <s v="Kim 2017"/>
    <m/>
    <s v="Neodymium"/>
    <s v="Nd2O3"/>
    <s v="Nano"/>
    <m/>
    <x v="14"/>
    <s v="Lung"/>
    <s v="Neutrophils (10^3/uL)"/>
    <s v="Rat"/>
    <s v="Sprague-Dawley"/>
    <s v="M"/>
    <n v="0.5"/>
    <n v="2.5"/>
    <m/>
    <m/>
    <s v="mg/m3"/>
    <s v="N"/>
    <s v="Y"/>
    <s v="N"/>
    <s v="N"/>
    <s v="Divide NOAEL or BMDL by 3;Units conversion needed;"/>
    <m/>
    <n v="166.66666666666666"/>
    <m/>
    <m/>
    <s v="band D"/>
    <m/>
    <s v="D"/>
    <m/>
    <m/>
    <s v="28 day inhalation; various blood, serum, BAL metrics but no fibrosis (e.g., collagen, hydroxyproline); No48_Kim_2017_Twenty-Eight-Day Repeated Inhalation Toxicity Study of Nano-Sized Neodymium Oxide in Male Sprague-Dawley Rats.pdf"/>
    <x v="0"/>
    <s v="28 days"/>
    <s v="0, 0.5, 2.5, 10"/>
    <m/>
    <s v="N"/>
    <n v="4"/>
    <s v="NOAEL"/>
    <n v="166.66666666666666"/>
  </r>
  <r>
    <n v="615"/>
    <s v="Y"/>
    <s v="OEB Template EK TB ND Combined.xlsx"/>
    <s v="nd9"/>
    <s v="10.1016/j.taap.2020.114890"/>
    <s v="Han 2020"/>
    <m/>
    <m/>
    <m/>
    <m/>
    <m/>
    <x v="40"/>
    <m/>
    <m/>
    <m/>
    <m/>
    <m/>
    <m/>
    <m/>
    <m/>
    <m/>
    <m/>
    <m/>
    <m/>
    <m/>
    <m/>
    <m/>
    <m/>
    <m/>
    <m/>
    <m/>
    <m/>
    <m/>
    <m/>
    <m/>
    <m/>
    <s v="IT route of exposure; No55_Han_2020_Amorphous silica nanoparticle-induced pulmonary inflammatory response depends on particle size and is sex-specific in rats.pdf"/>
    <x v="4"/>
    <m/>
    <m/>
    <m/>
    <s v="N"/>
    <n v="0"/>
    <m/>
    <m/>
  </r>
  <r>
    <n v="616"/>
    <s v="Y"/>
    <s v="OEB Template EK TB ND Combined.xlsx"/>
    <s v="nd10"/>
    <s v="10.1016/j.tox.2009.03.005"/>
    <s v="Park 2009b"/>
    <m/>
    <m/>
    <m/>
    <m/>
    <m/>
    <x v="40"/>
    <m/>
    <m/>
    <m/>
    <m/>
    <m/>
    <m/>
    <m/>
    <m/>
    <m/>
    <m/>
    <m/>
    <m/>
    <m/>
    <m/>
    <m/>
    <m/>
    <m/>
    <m/>
    <m/>
    <m/>
    <m/>
    <m/>
    <m/>
    <m/>
    <s v="IT route of exposure"/>
    <x v="4"/>
    <m/>
    <m/>
    <m/>
    <s v="N"/>
    <n v="0"/>
    <m/>
    <m/>
  </r>
  <r>
    <n v="617"/>
    <s v="Y"/>
    <s v="OEB Template EK TB ND Combined.xlsx"/>
    <s v="nd11"/>
    <s v="10.1248/jhs.56.387"/>
    <s v="Park 2010a"/>
    <m/>
    <m/>
    <m/>
    <m/>
    <m/>
    <x v="40"/>
    <m/>
    <m/>
    <m/>
    <m/>
    <m/>
    <m/>
    <m/>
    <m/>
    <m/>
    <m/>
    <m/>
    <m/>
    <m/>
    <m/>
    <m/>
    <m/>
    <m/>
    <m/>
    <m/>
    <m/>
    <m/>
    <m/>
    <m/>
    <m/>
    <s v="IT route of exposure"/>
    <x v="4"/>
    <m/>
    <m/>
    <m/>
    <s v="N"/>
    <n v="0"/>
    <m/>
    <m/>
  </r>
  <r>
    <n v="618"/>
    <s v="Y"/>
    <s v="OEB Template EK TB ND Combined.xlsx"/>
    <s v="nd12"/>
    <s v="10.1016/j.tox.2010.06.002"/>
    <s v="Park 2010b"/>
    <m/>
    <m/>
    <m/>
    <m/>
    <m/>
    <x v="40"/>
    <m/>
    <m/>
    <m/>
    <m/>
    <m/>
    <m/>
    <m/>
    <m/>
    <m/>
    <m/>
    <m/>
    <m/>
    <m/>
    <m/>
    <m/>
    <m/>
    <m/>
    <m/>
    <m/>
    <m/>
    <m/>
    <m/>
    <m/>
    <m/>
    <s v="IT route of exposure"/>
    <x v="4"/>
    <m/>
    <m/>
    <m/>
    <s v="N"/>
    <n v="0"/>
    <m/>
    <m/>
  </r>
  <r>
    <n v="619"/>
    <s v="Y"/>
    <s v="OEB Template EK TB ND Combined.xlsx"/>
    <s v="nd13"/>
    <s v="10.1016/j.envres.2015.09.030"/>
    <s v="Park 2015b"/>
    <m/>
    <m/>
    <m/>
    <m/>
    <m/>
    <x v="40"/>
    <m/>
    <m/>
    <m/>
    <m/>
    <m/>
    <m/>
    <m/>
    <m/>
    <m/>
    <m/>
    <m/>
    <m/>
    <m/>
    <m/>
    <m/>
    <m/>
    <m/>
    <m/>
    <m/>
    <m/>
    <m/>
    <m/>
    <m/>
    <m/>
    <s v="IT route of exposure"/>
    <x v="4"/>
    <m/>
    <m/>
    <m/>
    <s v="N"/>
    <n v="0"/>
    <m/>
    <m/>
  </r>
  <r>
    <n v="620"/>
    <s v="Y"/>
    <s v="OEB Template EK TB ND Combined.xlsx"/>
    <s v="nd14"/>
    <s v="10.3109/17435390.2015.1078851"/>
    <s v="Park 2016"/>
    <m/>
    <m/>
    <m/>
    <m/>
    <m/>
    <x v="40"/>
    <m/>
    <m/>
    <m/>
    <m/>
    <m/>
    <m/>
    <m/>
    <m/>
    <m/>
    <m/>
    <m/>
    <m/>
    <m/>
    <m/>
    <m/>
    <m/>
    <m/>
    <m/>
    <m/>
    <m/>
    <m/>
    <m/>
    <m/>
    <m/>
    <s v="Intranasal instillation route of exposure"/>
    <x v="4"/>
    <m/>
    <m/>
    <m/>
    <s v="N"/>
    <n v="0"/>
    <m/>
    <m/>
  </r>
  <r>
    <n v="621"/>
    <s v="Y"/>
    <s v="OEB Template EK TB ND Combined.xlsx"/>
    <s v="nd15"/>
    <s v="10.1002/jat.3361"/>
    <s v="Park 2016a"/>
    <m/>
    <m/>
    <m/>
    <m/>
    <m/>
    <x v="40"/>
    <m/>
    <m/>
    <m/>
    <m/>
    <m/>
    <m/>
    <m/>
    <m/>
    <m/>
    <m/>
    <m/>
    <m/>
    <m/>
    <m/>
    <m/>
    <m/>
    <m/>
    <m/>
    <m/>
    <m/>
    <m/>
    <m/>
    <m/>
    <m/>
    <s v="IT route of exposure"/>
    <x v="4"/>
    <m/>
    <m/>
    <m/>
    <s v="N"/>
    <n v="0"/>
    <m/>
    <m/>
  </r>
  <r>
    <n v="622"/>
    <s v="Y"/>
    <s v="OEB Template EK TB ND Combined.xlsx"/>
    <s v="nd16"/>
    <s v="10.1080/17435390.2016.1202348"/>
    <s v="Park 2016b"/>
    <m/>
    <m/>
    <m/>
    <m/>
    <m/>
    <x v="40"/>
    <m/>
    <m/>
    <m/>
    <m/>
    <m/>
    <m/>
    <m/>
    <m/>
    <m/>
    <m/>
    <m/>
    <m/>
    <m/>
    <m/>
    <m/>
    <m/>
    <m/>
    <m/>
    <m/>
    <m/>
    <m/>
    <m/>
    <m/>
    <m/>
    <s v="IT route of exposure"/>
    <x v="4"/>
    <m/>
    <m/>
    <m/>
    <s v="N"/>
    <n v="0"/>
    <m/>
    <m/>
  </r>
  <r>
    <n v="623"/>
    <s v="Y"/>
    <s v="OEB Template EK TB ND Combined.xlsx"/>
    <s v="nd17"/>
    <s v="10.1016/j.envres.2016.03.027"/>
    <s v="Park 2016c"/>
    <m/>
    <m/>
    <m/>
    <m/>
    <m/>
    <x v="40"/>
    <m/>
    <m/>
    <m/>
    <m/>
    <m/>
    <m/>
    <m/>
    <m/>
    <m/>
    <m/>
    <m/>
    <m/>
    <m/>
    <m/>
    <m/>
    <m/>
    <m/>
    <m/>
    <m/>
    <m/>
    <m/>
    <m/>
    <m/>
    <m/>
    <s v="IT route of exposure"/>
    <x v="4"/>
    <m/>
    <m/>
    <m/>
    <s v="N"/>
    <n v="0"/>
    <m/>
    <m/>
  </r>
  <r>
    <n v="624"/>
    <s v="Y"/>
    <s v="OEB Template EK TB ND Combined.xlsx"/>
    <s v="nd18"/>
    <s v="10.1002/jat.3564"/>
    <s v="Park 2017b"/>
    <m/>
    <m/>
    <m/>
    <m/>
    <m/>
    <x v="40"/>
    <m/>
    <m/>
    <m/>
    <m/>
    <m/>
    <m/>
    <m/>
    <m/>
    <m/>
    <m/>
    <m/>
    <m/>
    <m/>
    <m/>
    <m/>
    <m/>
    <m/>
    <m/>
    <m/>
    <m/>
    <m/>
    <m/>
    <m/>
    <m/>
    <s v="IT route of exposure"/>
    <x v="4"/>
    <m/>
    <m/>
    <m/>
    <s v="N"/>
    <n v="0"/>
    <m/>
    <m/>
  </r>
  <r>
    <n v="625"/>
    <s v="Y"/>
    <s v="OEB Template EK TB ND Combined.xlsx"/>
    <s v="nd19"/>
    <s v="10.3109/17435390.2011.635814"/>
    <s v="Ho 2013"/>
    <m/>
    <m/>
    <m/>
    <m/>
    <m/>
    <x v="40"/>
    <m/>
    <m/>
    <m/>
    <m/>
    <m/>
    <m/>
    <m/>
    <m/>
    <m/>
    <m/>
    <m/>
    <m/>
    <m/>
    <m/>
    <m/>
    <m/>
    <m/>
    <m/>
    <m/>
    <m/>
    <m/>
    <m/>
    <m/>
    <m/>
    <s v="IT route of exposure"/>
    <x v="4"/>
    <m/>
    <m/>
    <m/>
    <s v="N"/>
    <n v="0"/>
    <m/>
    <m/>
  </r>
  <r>
    <n v="626"/>
    <s v="Y"/>
    <s v="OEB Template EK TB ND Combined.xlsx"/>
    <s v="nd20"/>
    <s v="10.3109/17435390.2011.648223"/>
    <s v="Song 2013"/>
    <s v="Y"/>
    <m/>
    <m/>
    <m/>
    <m/>
    <x v="12"/>
    <m/>
    <m/>
    <m/>
    <m/>
    <m/>
    <m/>
    <m/>
    <m/>
    <m/>
    <m/>
    <m/>
    <m/>
    <m/>
    <m/>
    <m/>
    <m/>
    <m/>
    <m/>
    <m/>
    <m/>
    <m/>
    <m/>
    <m/>
    <m/>
    <s v="No fibrosis endpoints; inflammation data already extracted"/>
    <x v="4"/>
    <m/>
    <m/>
    <m/>
    <s v="N"/>
    <n v="0"/>
    <m/>
    <m/>
  </r>
  <r>
    <n v="627"/>
    <s v="Y"/>
    <s v="OEB Template EK TB ND Combined.xlsx"/>
    <s v="nd21"/>
    <s v="10.1080/17435390.2018.1431318"/>
    <s v="Kim 2018"/>
    <m/>
    <m/>
    <m/>
    <m/>
    <m/>
    <x v="1"/>
    <m/>
    <m/>
    <m/>
    <m/>
    <m/>
    <m/>
    <m/>
    <m/>
    <m/>
    <m/>
    <m/>
    <m/>
    <m/>
    <m/>
    <m/>
    <m/>
    <m/>
    <m/>
    <m/>
    <m/>
    <m/>
    <m/>
    <m/>
    <m/>
    <s v="5 day inhalation"/>
    <x v="4"/>
    <m/>
    <m/>
    <m/>
    <s v="N"/>
    <n v="0"/>
    <m/>
    <m/>
  </r>
  <r>
    <n v="628"/>
    <s v="Y"/>
    <s v="OEB Template EK TB ND Combined.xlsx"/>
    <s v="nd22"/>
    <s v="10.1016/j.jhazmat.2019.02.068"/>
    <s v="Sisler 2019"/>
    <m/>
    <m/>
    <m/>
    <m/>
    <m/>
    <x v="40"/>
    <m/>
    <m/>
    <m/>
    <m/>
    <m/>
    <m/>
    <m/>
    <m/>
    <m/>
    <m/>
    <m/>
    <m/>
    <m/>
    <m/>
    <m/>
    <m/>
    <m/>
    <m/>
    <m/>
    <m/>
    <m/>
    <m/>
    <m/>
    <m/>
    <s v="Oropharyngeal aspiration route of exposure"/>
    <x v="4"/>
    <m/>
    <m/>
    <m/>
    <s v="N"/>
    <n v="0"/>
    <m/>
    <m/>
  </r>
  <r>
    <n v="629"/>
    <s v="Y"/>
    <s v="OEB Template EK TB ND Combined.xlsx"/>
    <s v="nd23"/>
    <s v="10.1289/ehp.8266"/>
    <s v="Stoeger 2006"/>
    <m/>
    <m/>
    <m/>
    <m/>
    <m/>
    <x v="40"/>
    <m/>
    <m/>
    <m/>
    <m/>
    <m/>
    <m/>
    <m/>
    <m/>
    <m/>
    <m/>
    <m/>
    <m/>
    <m/>
    <m/>
    <m/>
    <m/>
    <m/>
    <m/>
    <m/>
    <m/>
    <m/>
    <m/>
    <m/>
    <m/>
    <s v="IT route of exposure"/>
    <x v="4"/>
    <m/>
    <m/>
    <m/>
    <s v="N"/>
    <n v="0"/>
    <m/>
    <m/>
  </r>
  <r>
    <n v="630"/>
    <s v="Y"/>
    <s v="OEB Template EK TB ND Combined.xlsx"/>
    <s v="nd24"/>
    <s v="10.1016/j.jhazmat.2012.05.072"/>
    <s v="Sun 2012"/>
    <m/>
    <m/>
    <m/>
    <m/>
    <m/>
    <x v="40"/>
    <m/>
    <m/>
    <m/>
    <m/>
    <m/>
    <m/>
    <m/>
    <m/>
    <m/>
    <m/>
    <m/>
    <m/>
    <m/>
    <m/>
    <m/>
    <m/>
    <m/>
    <m/>
    <m/>
    <m/>
    <m/>
    <m/>
    <m/>
    <m/>
    <s v="IT route of exposure"/>
    <x v="4"/>
    <m/>
    <m/>
    <m/>
    <s v="N"/>
    <n v="0"/>
    <m/>
    <m/>
  </r>
  <r>
    <n v="631"/>
    <s v="Y"/>
    <s v="OEB Template EK TB ND Combined.xlsx"/>
    <s v="nd25"/>
    <s v="10.1186/s12989-017-0234-0"/>
    <s v="Li 2017"/>
    <m/>
    <m/>
    <m/>
    <m/>
    <m/>
    <x v="43"/>
    <m/>
    <m/>
    <m/>
    <m/>
    <m/>
    <m/>
    <m/>
    <m/>
    <m/>
    <m/>
    <m/>
    <m/>
    <m/>
    <m/>
    <m/>
    <m/>
    <m/>
    <m/>
    <m/>
    <m/>
    <m/>
    <m/>
    <m/>
    <m/>
    <s v="7 day inhalation"/>
    <x v="4"/>
    <m/>
    <m/>
    <m/>
    <s v="N"/>
    <n v="0"/>
    <m/>
    <m/>
  </r>
  <r>
    <n v="632"/>
    <s v="Y"/>
    <s v="OEB Template EK TB ND Combined.xlsx"/>
    <s v="nd26"/>
    <s v="10.2147/IJN.S109950"/>
    <s v="Principi 2016"/>
    <m/>
    <m/>
    <m/>
    <m/>
    <m/>
    <x v="40"/>
    <m/>
    <m/>
    <m/>
    <m/>
    <m/>
    <m/>
    <m/>
    <m/>
    <m/>
    <m/>
    <m/>
    <m/>
    <m/>
    <m/>
    <m/>
    <m/>
    <m/>
    <m/>
    <m/>
    <m/>
    <m/>
    <m/>
    <m/>
    <m/>
    <s v="Injected in tail vein route of exposure"/>
    <x v="4"/>
    <m/>
    <m/>
    <m/>
    <s v="N"/>
    <n v="0"/>
    <m/>
    <m/>
  </r>
  <r>
    <n v="633"/>
    <s v="Y"/>
    <s v="OEB Template EK TB ND Combined.xlsx"/>
    <s v="nd27"/>
    <s v="10.1080/17435390.2019.1694184"/>
    <s v="Kim 2020"/>
    <m/>
    <m/>
    <m/>
    <m/>
    <m/>
    <x v="40"/>
    <m/>
    <m/>
    <m/>
    <m/>
    <m/>
    <m/>
    <m/>
    <m/>
    <m/>
    <m/>
    <m/>
    <m/>
    <m/>
    <m/>
    <m/>
    <m/>
    <m/>
    <m/>
    <m/>
    <m/>
    <m/>
    <m/>
    <m/>
    <m/>
    <s v="IT route of exposure"/>
    <x v="4"/>
    <m/>
    <m/>
    <m/>
    <s v="N"/>
    <n v="0"/>
    <m/>
    <m/>
  </r>
  <r>
    <n v="634"/>
    <m/>
    <s v="OEB Template EK TB ND Combined.xlsx"/>
    <s v="nd28"/>
    <s v="10.3109/17435390.2014.933903"/>
    <s v="Kasai 2015"/>
    <s v="Y"/>
    <s v="CNT"/>
    <s v="MWNT-7"/>
    <s v="Nano"/>
    <m/>
    <x v="0"/>
    <s v="Lung"/>
    <s v="Focal fibrosis"/>
    <s v="Rat"/>
    <s v="F344/DuCrlCrlj"/>
    <s v="M"/>
    <n v="0.2"/>
    <n v="1"/>
    <m/>
    <m/>
    <s v="mg/m3"/>
    <s v="N"/>
    <s v="N"/>
    <s v="N"/>
    <s v="N"/>
    <s v="Units conversion needed;"/>
    <m/>
    <n v="200"/>
    <m/>
    <m/>
    <s v="band D"/>
    <m/>
    <s v="D"/>
    <m/>
    <m/>
    <s v="Inflammation already extracted; Also has fibrosis via granulomatous change (same NOAEL/LOAEL results except for female)"/>
    <x v="2"/>
    <s v="0 days"/>
    <s v="0.0, 0.2, 1.0, 5.0"/>
    <m/>
    <s v="Y"/>
    <n v="4"/>
    <s v="NOAEL"/>
    <n v="200"/>
  </r>
  <r>
    <n v="635"/>
    <m/>
    <s v="OEB Template EK TB ND Combined.xlsx"/>
    <s v="nd28"/>
    <s v="10.3109/17435390.2014.933903"/>
    <s v="Kasai 2015"/>
    <s v="Y"/>
    <s v="CNT"/>
    <s v="MWNT-7"/>
    <s v="Nano"/>
    <m/>
    <x v="0"/>
    <s v="Lung"/>
    <s v="Focal fibrosis"/>
    <s v="Rat"/>
    <s v="F344/DuCrlCrlj"/>
    <s v="F"/>
    <n v="0.2"/>
    <n v="1"/>
    <m/>
    <m/>
    <s v="mg/m3"/>
    <s v="N"/>
    <s v="N"/>
    <s v="N"/>
    <s v="N"/>
    <s v="Units conversion needed;"/>
    <m/>
    <n v="200"/>
    <m/>
    <m/>
    <s v="band D"/>
    <m/>
    <s v="D"/>
    <m/>
    <m/>
    <s v="Inflammation already extracted; Also has fibrosis via granulomatous change (same NOAEL/LOAEL results except for female)"/>
    <x v="2"/>
    <s v="0 days"/>
    <s v="0.0, 0.2, 1.0, 5.0"/>
    <m/>
    <s v="Y"/>
    <n v="4"/>
    <s v="NOAEL"/>
    <n v="200"/>
  </r>
  <r>
    <n v="636"/>
    <s v="Y"/>
    <s v="OEB Template EK TB ND Combined.xlsx"/>
    <s v="nd29"/>
    <s v="10.3109/17435390.2013.829877"/>
    <s v="Aalapati 2014"/>
    <m/>
    <m/>
    <m/>
    <m/>
    <m/>
    <x v="40"/>
    <m/>
    <m/>
    <m/>
    <m/>
    <m/>
    <m/>
    <m/>
    <m/>
    <m/>
    <m/>
    <m/>
    <m/>
    <m/>
    <m/>
    <m/>
    <m/>
    <m/>
    <m/>
    <m/>
    <m/>
    <m/>
    <m/>
    <m/>
    <m/>
    <s v="Inflammation already extracted; EK extracted fibrosis info; 28 day or less inhalation"/>
    <x v="4"/>
    <m/>
    <m/>
    <m/>
    <s v="N"/>
    <n v="0"/>
    <m/>
    <m/>
  </r>
  <r>
    <n v="637"/>
    <s v="Y"/>
    <s v="OEB Template EK TB ND Combined.xlsx"/>
    <s v="nd30"/>
    <s v="10.1021/nn2033055"/>
    <s v="Wang 2011"/>
    <m/>
    <m/>
    <m/>
    <m/>
    <m/>
    <x v="40"/>
    <m/>
    <m/>
    <m/>
    <m/>
    <m/>
    <m/>
    <m/>
    <m/>
    <m/>
    <m/>
    <m/>
    <m/>
    <m/>
    <m/>
    <m/>
    <m/>
    <m/>
    <m/>
    <m/>
    <m/>
    <m/>
    <m/>
    <m/>
    <m/>
    <s v="Oropharyngeal aspiration route of exposure"/>
    <x v="4"/>
    <m/>
    <m/>
    <m/>
    <s v="N"/>
    <n v="0"/>
    <m/>
    <m/>
  </r>
  <r>
    <n v="638"/>
    <s v="Y"/>
    <s v="OEB Template EK TB ND Combined.xlsx"/>
    <s v="nd31"/>
    <s v="10.1016/j.taap.2005.11.007"/>
    <s v="Yamamoto 2006"/>
    <m/>
    <m/>
    <m/>
    <m/>
    <m/>
    <x v="40"/>
    <m/>
    <m/>
    <m/>
    <m/>
    <m/>
    <m/>
    <m/>
    <m/>
    <m/>
    <m/>
    <m/>
    <m/>
    <m/>
    <m/>
    <m/>
    <m/>
    <m/>
    <m/>
    <m/>
    <m/>
    <m/>
    <m/>
    <m/>
    <m/>
    <s v="IT route of exposure"/>
    <x v="4"/>
    <m/>
    <m/>
    <m/>
    <s v="N"/>
    <n v="0"/>
    <m/>
    <m/>
  </r>
  <r>
    <n v="639"/>
    <s v="Y"/>
    <s v="OEB Template EK TB ND Combined.xlsx"/>
    <s v="nd32"/>
    <s v="10.1021/sc500153k"/>
    <s v="Yanamala 2014"/>
    <m/>
    <m/>
    <m/>
    <m/>
    <m/>
    <x v="40"/>
    <m/>
    <m/>
    <m/>
    <m/>
    <m/>
    <m/>
    <m/>
    <m/>
    <m/>
    <m/>
    <m/>
    <m/>
    <m/>
    <m/>
    <m/>
    <m/>
    <m/>
    <m/>
    <m/>
    <m/>
    <m/>
    <m/>
    <m/>
    <m/>
    <s v="Pharyngeal aspiration route of exposure"/>
    <x v="4"/>
    <m/>
    <m/>
    <m/>
    <s v="N"/>
    <n v="0"/>
    <m/>
    <m/>
  </r>
  <r>
    <n v="640"/>
    <s v="Y"/>
    <s v="OEB Template EK TB ND Combined.xlsx"/>
    <s v="nd33"/>
    <s v="10.15666/aeer/1603_31453157"/>
    <s v="Yoo 2018"/>
    <m/>
    <m/>
    <m/>
    <m/>
    <m/>
    <x v="40"/>
    <m/>
    <m/>
    <m/>
    <m/>
    <m/>
    <m/>
    <m/>
    <m/>
    <m/>
    <m/>
    <m/>
    <m/>
    <m/>
    <m/>
    <m/>
    <m/>
    <m/>
    <m/>
    <m/>
    <m/>
    <m/>
    <m/>
    <m/>
    <m/>
    <s v="IT route of exposure"/>
    <x v="4"/>
    <m/>
    <m/>
    <m/>
    <s v="N"/>
    <n v="0"/>
    <m/>
    <m/>
  </r>
  <r>
    <n v="641"/>
    <s v="Y"/>
    <s v="OEB Template EK TB ND Combined.xlsx"/>
    <s v="nd34"/>
    <s v="10.1002/tox.10119"/>
    <s v="Zhou 2003b"/>
    <m/>
    <m/>
    <m/>
    <m/>
    <m/>
    <x v="44"/>
    <m/>
    <m/>
    <m/>
    <m/>
    <m/>
    <m/>
    <m/>
    <m/>
    <m/>
    <m/>
    <m/>
    <m/>
    <m/>
    <m/>
    <m/>
    <m/>
    <m/>
    <m/>
    <m/>
    <m/>
    <m/>
    <m/>
    <m/>
    <m/>
    <s v="3 day inhalation"/>
    <x v="4"/>
    <m/>
    <m/>
    <m/>
    <s v="N"/>
    <n v="0"/>
    <m/>
    <m/>
  </r>
  <r>
    <n v="642"/>
    <s v="Y"/>
    <s v="OEB Template EK TB ND Combined.xlsx"/>
    <s v="ek1"/>
    <s v="doi: 10.3109/17435390.2013.829877"/>
    <s v="Alapati_2014"/>
    <s v="Y"/>
    <s v="Cerium"/>
    <s v="CeO2 cubic crystalline"/>
    <s v="Nano"/>
    <m/>
    <x v="14"/>
    <s v="Lung"/>
    <s v="Fibrosis, parenchymal, multifocal"/>
    <s v="Mouse"/>
    <s v="CD1"/>
    <s v="male"/>
    <s v="NA"/>
    <n v="2"/>
    <m/>
    <m/>
    <s v="mg/m3"/>
    <s v="N"/>
    <s v="Y"/>
    <s v="Y"/>
    <s v="N"/>
    <s v="Divide NOAEL or BMDL by 3;Divide LOAEL by 10;Units conversion needed;"/>
    <m/>
    <m/>
    <n v="66.666666666666671"/>
    <m/>
    <m/>
    <s v="band D"/>
    <s v="D"/>
    <m/>
    <m/>
    <s v="Reject, &lt;3 mo inhal"/>
    <x v="2"/>
    <s v="1 day"/>
    <s v="2 mg/m3"/>
    <s v="Table IV - Fibrosis, parenchymal, multifocal - 4/6 mice at day 14 and 5/6 at d28 of inhal expos; 6/6 at d 28 PE. (6 animals per group, per text)."/>
    <s v="Y"/>
    <n v="4"/>
    <m/>
    <m/>
  </r>
  <r>
    <n v="643"/>
    <s v="Y"/>
    <s v="OEB Template EK TB ND Combined.xlsx"/>
    <s v="ek2"/>
    <s v="DOI: 10.1186/1743-8977-11-15"/>
    <s v="Adamcakova-Dodd 2014"/>
    <m/>
    <s v="Zinc"/>
    <s v="ZnO"/>
    <s v="Nano"/>
    <m/>
    <x v="14"/>
    <s v="Lung"/>
    <s v="Fibrosis - 4 point histopathology scale"/>
    <s v="Mouse"/>
    <s v="C57Bl/6"/>
    <s v="male"/>
    <n v="3.5"/>
    <s v="NA"/>
    <m/>
    <m/>
    <s v="mg/m3"/>
    <s v="N"/>
    <s v="Y"/>
    <s v="N"/>
    <s v="N"/>
    <s v="Divide NOAEL or BMDL by 3;Units conversion needed;"/>
    <m/>
    <n v="1166.6666666666667"/>
    <m/>
    <m/>
    <s v="band C"/>
    <m/>
    <s v="C"/>
    <m/>
    <m/>
    <s v="Reject, &lt;3 mo inhal"/>
    <x v="2"/>
    <s v="1 hour"/>
    <s v="3.5 mg/m3"/>
    <s v="4 hr/day, 5 days/wk "/>
    <s v="Y"/>
    <n v="3"/>
    <m/>
    <m/>
  </r>
  <r>
    <n v="644"/>
    <s v="Y"/>
    <s v="OEB Template EK TB ND Combined.xlsx"/>
    <s v="ek3"/>
    <s v="DOI:10.1371/journal.pone.0118778"/>
    <s v="Armstead 2015"/>
    <m/>
    <s v="WC-Co or CeO2"/>
    <m/>
    <s v="Nano"/>
    <m/>
    <x v="40"/>
    <m/>
    <m/>
    <m/>
    <m/>
    <m/>
    <m/>
    <m/>
    <m/>
    <m/>
    <m/>
    <m/>
    <m/>
    <m/>
    <m/>
    <m/>
    <m/>
    <m/>
    <m/>
    <m/>
    <m/>
    <m/>
    <m/>
    <m/>
    <m/>
    <s v="Reject, not inhalation"/>
    <x v="4"/>
    <m/>
    <m/>
    <s v="IT, S-D Rats, 24 hr BALF"/>
    <s v="N"/>
    <n v="0"/>
    <m/>
    <m/>
  </r>
  <r>
    <n v="645"/>
    <s v="Y"/>
    <s v="OEB Template EK TB ND Combined.xlsx"/>
    <s v="ek4"/>
    <m/>
    <s v="Chen Ying 2004 "/>
    <m/>
    <s v="SiO2"/>
    <s v="Silica, nano v micro"/>
    <m/>
    <m/>
    <x v="40"/>
    <m/>
    <m/>
    <m/>
    <m/>
    <m/>
    <m/>
    <m/>
    <m/>
    <m/>
    <m/>
    <m/>
    <m/>
    <m/>
    <m/>
    <m/>
    <m/>
    <m/>
    <m/>
    <m/>
    <m/>
    <m/>
    <m/>
    <m/>
    <m/>
    <s v="Reject, not inhalation"/>
    <x v="4"/>
    <m/>
    <m/>
    <s v="IT, 20 mg"/>
    <s v="N"/>
    <n v="0"/>
    <m/>
    <m/>
  </r>
  <r>
    <n v="646"/>
    <s v="Y"/>
    <s v="OEB Template EK TB ND Combined.xlsx"/>
    <s v="ek5"/>
    <m/>
    <s v="Chou 2011"/>
    <m/>
    <s v="ZnO "/>
    <m/>
    <m/>
    <m/>
    <x v="40"/>
    <m/>
    <m/>
    <m/>
    <m/>
    <m/>
    <m/>
    <m/>
    <m/>
    <m/>
    <m/>
    <m/>
    <m/>
    <m/>
    <m/>
    <m/>
    <m/>
    <m/>
    <m/>
    <m/>
    <m/>
    <m/>
    <m/>
    <m/>
    <m/>
    <s v="Reject, not inhalation"/>
    <x v="4"/>
    <m/>
    <m/>
    <s v="Fibrosis post-expos"/>
    <s v="N"/>
    <n v="0"/>
    <m/>
    <m/>
  </r>
  <r>
    <n v="647"/>
    <s v="Y"/>
    <s v="OEB Template EK TB ND Combined.xlsx"/>
    <s v="ek6"/>
    <m/>
    <s v="Chuang 2017"/>
    <m/>
    <s v="ZnO "/>
    <m/>
    <m/>
    <m/>
    <x v="40"/>
    <m/>
    <m/>
    <m/>
    <m/>
    <m/>
    <m/>
    <m/>
    <m/>
    <m/>
    <m/>
    <m/>
    <m/>
    <m/>
    <m/>
    <m/>
    <m/>
    <m/>
    <m/>
    <m/>
    <m/>
    <m/>
    <m/>
    <m/>
    <m/>
    <s v="Reject, not inhalation"/>
    <x v="4"/>
    <m/>
    <m/>
    <s v="IT"/>
    <s v="N"/>
    <n v="0"/>
    <m/>
    <m/>
  </r>
  <r>
    <n v="648"/>
    <s v="Y"/>
    <s v="OEB Template EK TB ND Combined.xlsx"/>
    <s v="ek7"/>
    <m/>
    <s v="Hamilton 2018"/>
    <m/>
    <s v="MWCNT"/>
    <m/>
    <m/>
    <m/>
    <x v="40"/>
    <m/>
    <m/>
    <m/>
    <m/>
    <m/>
    <m/>
    <m/>
    <m/>
    <m/>
    <m/>
    <m/>
    <m/>
    <m/>
    <m/>
    <m/>
    <m/>
    <m/>
    <m/>
    <m/>
    <m/>
    <m/>
    <m/>
    <m/>
    <m/>
    <s v="Reject, not inhalation"/>
    <x v="4"/>
    <m/>
    <m/>
    <s v="PA, mice"/>
    <s v="Y"/>
    <n v="0"/>
    <m/>
    <m/>
  </r>
  <r>
    <n v="649"/>
    <s v="Y"/>
    <s v="OEB Template EK TB ND Combined.xlsx"/>
    <s v="ek8"/>
    <m/>
    <s v="Han 2018"/>
    <m/>
    <s v="Rare earth oxide NPs"/>
    <m/>
    <m/>
    <m/>
    <x v="40"/>
    <m/>
    <m/>
    <m/>
    <m/>
    <m/>
    <m/>
    <m/>
    <m/>
    <m/>
    <m/>
    <m/>
    <m/>
    <m/>
    <m/>
    <m/>
    <m/>
    <m/>
    <m/>
    <m/>
    <m/>
    <m/>
    <m/>
    <m/>
    <m/>
    <s v="Reject, not inhalation"/>
    <x v="4"/>
    <m/>
    <m/>
    <s v="IT"/>
    <s v="N"/>
    <n v="0"/>
    <m/>
    <m/>
  </r>
  <r>
    <n v="650"/>
    <s v="Y"/>
    <s v="OEB Template EK TB ND Combined.xlsx"/>
    <s v="ek9"/>
    <s v="doi.org/10.1080/17435390.2019.1661041"/>
    <s v="Han 2020"/>
    <m/>
    <s v="Carbon black"/>
    <s v="CB"/>
    <s v="Nano"/>
    <m/>
    <x v="14"/>
    <s v="Lung"/>
    <s v="Collagen"/>
    <s v="Rat"/>
    <s v="SD"/>
    <s v="M"/>
    <s v="5*"/>
    <s v="30*"/>
    <m/>
    <m/>
    <s v="mg/m3"/>
    <s v="N"/>
    <s v="Y"/>
    <s v="N"/>
    <s v="N"/>
    <s v="Divide NOAEL or BMDL by 3;Units conversion needed;"/>
    <m/>
    <n v="1666.6666666666667"/>
    <m/>
    <m/>
    <s v="band C"/>
    <m/>
    <s v="C"/>
    <m/>
    <m/>
    <s v="Reject, &lt;3 mo inhal"/>
    <x v="2"/>
    <m/>
    <s v="5, 30 mg/m3 (6 hr/d; 7d/wk)"/>
    <s v="*Fig 3 - at 5 mg/m3 collagen is signif incr, but not hydroxyproline (L). Authors seem to consisder 30 mg/m3 the LOAEL, but not clear. To check interpretation of ressults"/>
    <s v="Y"/>
    <n v="3"/>
    <m/>
    <m/>
  </r>
  <r>
    <n v="651"/>
    <s v="Y"/>
    <s v="OEB Template EK TB ND Combined.xlsx"/>
    <s v="ek10"/>
    <s v="10.1016/j.biopha.2018.11.093"/>
    <s v="Hozayen 2019"/>
    <m/>
    <s v="Silica"/>
    <s v="mesoporous"/>
    <s v="Nano"/>
    <m/>
    <x v="40"/>
    <m/>
    <m/>
    <m/>
    <m/>
    <m/>
    <m/>
    <m/>
    <m/>
    <m/>
    <m/>
    <m/>
    <m/>
    <m/>
    <m/>
    <m/>
    <m/>
    <m/>
    <m/>
    <m/>
    <m/>
    <m/>
    <m/>
    <m/>
    <m/>
    <s v="Reject, not inhalation"/>
    <x v="4"/>
    <m/>
    <m/>
    <s v="intraperitoneal"/>
    <s v="Y"/>
    <n v="0"/>
    <m/>
    <m/>
  </r>
  <r>
    <n v="652"/>
    <s v="Y"/>
    <s v="OEB Template EK TB ND Combined.xlsx"/>
    <s v="ek11"/>
    <m/>
    <s v="HuangKauoLiang_2015 "/>
    <m/>
    <s v="ZnO "/>
    <m/>
    <m/>
    <m/>
    <x v="40"/>
    <m/>
    <m/>
    <m/>
    <m/>
    <m/>
    <m/>
    <m/>
    <m/>
    <m/>
    <m/>
    <m/>
    <m/>
    <m/>
    <m/>
    <m/>
    <m/>
    <m/>
    <m/>
    <m/>
    <m/>
    <m/>
    <m/>
    <m/>
    <m/>
    <s v="Reject, not inhalation"/>
    <x v="4"/>
    <m/>
    <m/>
    <s v="pharyngeal aspiration"/>
    <s v="N"/>
    <n v="0"/>
    <m/>
    <m/>
  </r>
  <r>
    <n v="653"/>
    <s v="Y"/>
    <s v="OEB Template EK TB ND Combined.xlsx"/>
    <s v="ek12"/>
    <m/>
    <s v="Ishihara_1999"/>
    <m/>
    <s v="TiO2 or amosite"/>
    <s v="Whiskers v. Nonfibrous TiO2"/>
    <m/>
    <m/>
    <x v="40"/>
    <m/>
    <m/>
    <m/>
    <m/>
    <m/>
    <m/>
    <m/>
    <m/>
    <m/>
    <m/>
    <m/>
    <m/>
    <m/>
    <m/>
    <m/>
    <m/>
    <m/>
    <m/>
    <m/>
    <m/>
    <m/>
    <m/>
    <m/>
    <m/>
    <s v="Reject, not inhalation"/>
    <x v="4"/>
    <m/>
    <m/>
    <s v="IT"/>
    <s v="N"/>
    <n v="0"/>
    <m/>
    <m/>
  </r>
  <r>
    <n v="654"/>
    <s v="Y"/>
    <s v="OEB Template EK TB ND Combined.xlsx"/>
    <s v="ek13"/>
    <m/>
    <s v="Jeong 2016"/>
    <m/>
    <s v="CoO, CuO, ZnO"/>
    <s v="Fast dissolving"/>
    <m/>
    <m/>
    <x v="40"/>
    <m/>
    <m/>
    <m/>
    <m/>
    <m/>
    <m/>
    <m/>
    <m/>
    <m/>
    <m/>
    <m/>
    <m/>
    <m/>
    <m/>
    <m/>
    <m/>
    <m/>
    <m/>
    <m/>
    <m/>
    <m/>
    <m/>
    <m/>
    <m/>
    <s v="Reject, not inhalation"/>
    <x v="4"/>
    <m/>
    <m/>
    <s v="IT"/>
    <s v="N"/>
    <n v="0"/>
    <m/>
    <m/>
  </r>
  <r>
    <n v="655"/>
    <s v="Y"/>
    <s v="OEB Template EK TB ND Combined.xlsx"/>
    <s v="ek14"/>
    <m/>
    <s v="Jeong 2016a"/>
    <m/>
    <m/>
    <m/>
    <m/>
    <m/>
    <x v="40"/>
    <m/>
    <m/>
    <m/>
    <m/>
    <m/>
    <m/>
    <m/>
    <m/>
    <m/>
    <m/>
    <m/>
    <m/>
    <m/>
    <m/>
    <m/>
    <m/>
    <m/>
    <m/>
    <m/>
    <m/>
    <m/>
    <m/>
    <m/>
    <m/>
    <s v="Reject, duplicate"/>
    <x v="4"/>
    <m/>
    <m/>
    <s v="IT"/>
    <s v="N"/>
    <n v="0"/>
    <m/>
    <m/>
  </r>
  <r>
    <n v="656"/>
    <s v="Y"/>
    <s v="OEB Template EK TB ND Combined.xlsx"/>
    <s v="ek15"/>
    <m/>
    <s v="Jiang 2018"/>
    <m/>
    <s v="ZnO "/>
    <m/>
    <m/>
    <m/>
    <x v="40"/>
    <m/>
    <m/>
    <m/>
    <m/>
    <m/>
    <m/>
    <m/>
    <m/>
    <m/>
    <m/>
    <m/>
    <m/>
    <m/>
    <m/>
    <m/>
    <m/>
    <m/>
    <m/>
    <m/>
    <m/>
    <m/>
    <m/>
    <m/>
    <m/>
    <s v="Reject, not inhalation"/>
    <x v="4"/>
    <m/>
    <m/>
    <m/>
    <s v="N"/>
    <n v="0"/>
    <m/>
    <m/>
  </r>
  <r>
    <n v="657"/>
    <s v="Y"/>
    <s v="OEB Template EK TB ND Combined.xlsx"/>
    <s v="ek16"/>
    <m/>
    <s v="Keller 2014"/>
    <m/>
    <s v="Ceria"/>
    <s v="Nano"/>
    <m/>
    <m/>
    <x v="40"/>
    <m/>
    <m/>
    <m/>
    <m/>
    <m/>
    <m/>
    <m/>
    <m/>
    <m/>
    <m/>
    <m/>
    <m/>
    <m/>
    <m/>
    <m/>
    <m/>
    <m/>
    <m/>
    <m/>
    <m/>
    <m/>
    <m/>
    <m/>
    <m/>
    <s v="Reject, &lt;3 month inhal"/>
    <x v="4"/>
    <m/>
    <m/>
    <s v="See longer-term study"/>
    <s v="Y"/>
    <n v="0"/>
    <m/>
    <m/>
  </r>
  <r>
    <n v="658"/>
    <s v="Y"/>
    <s v="OEB Template EK TB ND Combined.xlsx"/>
    <s v="ek17"/>
    <s v="dx.doi.org/10.5491/SHAW.2011.2.3.282"/>
    <s v="Kim Jong-Kyu 2011"/>
    <m/>
    <s v="CB"/>
    <m/>
    <s v="Nano"/>
    <m/>
    <x v="14"/>
    <m/>
    <s v="BALF and serum cytokines, blood vessel relaxation"/>
    <m/>
    <m/>
    <m/>
    <m/>
    <m/>
    <m/>
    <m/>
    <m/>
    <m/>
    <m/>
    <m/>
    <m/>
    <m/>
    <m/>
    <m/>
    <m/>
    <m/>
    <m/>
    <m/>
    <m/>
    <m/>
    <m/>
    <s v="Endpoints not fibrosis, &lt;3 mo. Inhal."/>
    <x v="4"/>
    <m/>
    <m/>
    <s v="28 d inhal; check hr/d etc."/>
    <s v="N"/>
    <n v="0"/>
    <m/>
    <m/>
  </r>
  <r>
    <n v="659"/>
    <s v="Y"/>
    <s v="OEB Template EK TB ND Combined.xlsx"/>
    <s v="ek18"/>
    <m/>
    <s v="Kim Jong Sung 2011"/>
    <m/>
    <s v="Copper"/>
    <m/>
    <s v="Nano"/>
    <m/>
    <x v="40"/>
    <m/>
    <m/>
    <m/>
    <m/>
    <m/>
    <m/>
    <m/>
    <m/>
    <m/>
    <m/>
    <m/>
    <m/>
    <m/>
    <m/>
    <m/>
    <m/>
    <m/>
    <m/>
    <m/>
    <m/>
    <m/>
    <m/>
    <m/>
    <m/>
    <s v="Reject, &lt;3 month inhal"/>
    <x v="4"/>
    <m/>
    <m/>
    <s v="2 wk inhal, IT"/>
    <s v="N"/>
    <n v="0"/>
    <m/>
    <m/>
  </r>
  <r>
    <n v="660"/>
    <s v="Y"/>
    <s v="OEB Template EK TB ND Combined.xlsx"/>
    <s v="ek19"/>
    <m/>
    <s v="Lee 2020"/>
    <m/>
    <s v="Indium"/>
    <m/>
    <m/>
    <m/>
    <x v="40"/>
    <m/>
    <m/>
    <m/>
    <m/>
    <m/>
    <m/>
    <m/>
    <m/>
    <m/>
    <m/>
    <m/>
    <m/>
    <m/>
    <m/>
    <m/>
    <m/>
    <m/>
    <m/>
    <m/>
    <m/>
    <m/>
    <m/>
    <m/>
    <m/>
    <s v="Reject, not inhalation"/>
    <x v="4"/>
    <m/>
    <m/>
    <s v="pharyngeal aspiration"/>
    <s v="Y"/>
    <n v="0"/>
    <m/>
    <m/>
  </r>
  <r>
    <n v="661"/>
    <s v="Y"/>
    <s v="OEB Template EK TB ND Combined.xlsx"/>
    <s v="ek20"/>
    <s v="DOI: 10.3109/17435390.2014.914260"/>
    <s v="Leppanen 2014"/>
    <m/>
    <s v="TiO2"/>
    <s v="silica-coated"/>
    <s v="Nano"/>
    <m/>
    <x v="45"/>
    <m/>
    <s v="PMNs"/>
    <m/>
    <m/>
    <m/>
    <m/>
    <s v="30*"/>
    <m/>
    <m/>
    <s v="mg/m3"/>
    <m/>
    <m/>
    <m/>
    <m/>
    <m/>
    <m/>
    <m/>
    <m/>
    <m/>
    <m/>
    <m/>
    <m/>
    <m/>
    <m/>
    <s v="Endpoint not fibrosis, &lt;3 mo. Inhal."/>
    <x v="0"/>
    <m/>
    <s v="0, 30 mg/m3"/>
    <s v="*28 d inhal, 1 hr/d [NOTE short er exposure time]"/>
    <s v="N"/>
    <n v="0"/>
    <m/>
    <m/>
  </r>
  <r>
    <n v="662"/>
    <s v="Y"/>
    <s v="OEB Template EK TB ND Combined.xlsx"/>
    <s v="ek21"/>
    <m/>
    <s v="Lin 2013"/>
    <m/>
    <s v="Fe3O4, SiO2, SWCNTs"/>
    <m/>
    <s v="Nano"/>
    <m/>
    <x v="40"/>
    <m/>
    <m/>
    <m/>
    <m/>
    <m/>
    <m/>
    <m/>
    <m/>
    <m/>
    <m/>
    <m/>
    <m/>
    <m/>
    <m/>
    <m/>
    <m/>
    <m/>
    <m/>
    <m/>
    <m/>
    <m/>
    <m/>
    <m/>
    <m/>
    <s v="Reject, not inhalation"/>
    <x v="4"/>
    <m/>
    <m/>
    <s v="IT, every 2 d, for 5 wk"/>
    <s v="N"/>
    <n v="0"/>
    <m/>
    <m/>
  </r>
  <r>
    <n v="663"/>
    <s v="Y"/>
    <s v="OEB Template EK TB ND Combined.xlsx"/>
    <s v="ek22"/>
    <m/>
    <s v="Liu Huan Liang 2013"/>
    <m/>
    <s v="Ag, ZnO, TiO2"/>
    <m/>
    <s v="Nano"/>
    <m/>
    <x v="40"/>
    <m/>
    <m/>
    <m/>
    <m/>
    <m/>
    <m/>
    <m/>
    <m/>
    <m/>
    <m/>
    <m/>
    <m/>
    <m/>
    <m/>
    <m/>
    <m/>
    <m/>
    <m/>
    <m/>
    <m/>
    <m/>
    <m/>
    <m/>
    <m/>
    <s v="Reject, not inhalation"/>
    <x v="4"/>
    <m/>
    <m/>
    <s v="IT, every 2 d, for 5 wk"/>
    <s v="N"/>
    <n v="0"/>
    <m/>
    <m/>
  </r>
  <r>
    <n v="664"/>
    <s v="Y"/>
    <s v="OEB Template EK TB ND Combined.xlsx"/>
    <s v="ek23"/>
    <m/>
    <s v="Liu Huan Liang 2016x - 2015 is correct yr"/>
    <m/>
    <s v="Ag, ZnO, TiO2"/>
    <m/>
    <m/>
    <m/>
    <x v="40"/>
    <m/>
    <m/>
    <m/>
    <m/>
    <m/>
    <m/>
    <m/>
    <m/>
    <m/>
    <m/>
    <m/>
    <m/>
    <m/>
    <m/>
    <m/>
    <m/>
    <m/>
    <m/>
    <m/>
    <m/>
    <m/>
    <m/>
    <m/>
    <m/>
    <s v="Reject, not inhalation"/>
    <x v="4"/>
    <m/>
    <m/>
    <s v="IT, every 2 d, for 5 wk"/>
    <s v="N"/>
    <n v="0"/>
    <m/>
    <m/>
  </r>
  <r>
    <n v="665"/>
    <s v="Y"/>
    <s v="OEB Template EK TB ND Combined.xlsx"/>
    <s v="ek24"/>
    <s v="DOI 10.1186/s12989-017-0234-0"/>
    <s v="Li Xiaobo 2017"/>
    <m/>
    <s v="Al2O3"/>
    <m/>
    <s v="Nano"/>
    <m/>
    <x v="43"/>
    <m/>
    <s v="Fibrosis - thickness of fibrosis layer"/>
    <m/>
    <m/>
    <m/>
    <m/>
    <s v="[Fibrosis LOAEL unclear in paper; See supplement]"/>
    <m/>
    <m/>
    <m/>
    <m/>
    <m/>
    <m/>
    <m/>
    <m/>
    <m/>
    <m/>
    <m/>
    <m/>
    <m/>
    <m/>
    <m/>
    <m/>
    <m/>
    <s v="Reject, &lt;3 month inhal"/>
    <x v="2"/>
    <m/>
    <m/>
    <s v="7-d inhalation; fibrosis in Fig. 4, signif incr. in sub-epithelial thickness of small airways(see text also). Fig. 1C signif incr. in PMNs. See Supplement for more info on fibrosis."/>
    <s v="N"/>
    <n v="0"/>
    <m/>
    <m/>
  </r>
  <r>
    <n v="666"/>
    <s v="Y"/>
    <s v="OEB Template EK TB ND Combined.xlsx"/>
    <s v="ek24"/>
    <s v="DOI 10.1186/s12989-017-0234-0"/>
    <s v="Li Xiaobo 2017"/>
    <m/>
    <s v="Al2O3"/>
    <m/>
    <s v="Nano"/>
    <m/>
    <x v="43"/>
    <m/>
    <s v="% PMN"/>
    <m/>
    <m/>
    <m/>
    <m/>
    <n v="0.4"/>
    <m/>
    <m/>
    <s v="mg/m3"/>
    <m/>
    <m/>
    <m/>
    <m/>
    <m/>
    <m/>
    <m/>
    <m/>
    <m/>
    <m/>
    <m/>
    <m/>
    <m/>
    <m/>
    <s v="Endpoint not fibrosis, &lt;3 mo. Inhal."/>
    <x v="0"/>
    <m/>
    <s v="0.4 and 2 mg/m3"/>
    <m/>
    <s v="N"/>
    <n v="0"/>
    <m/>
    <m/>
  </r>
  <r>
    <n v="667"/>
    <s v="Y"/>
    <s v="OEB Template EK TB ND Combined.xlsx"/>
    <s v="ek25"/>
    <m/>
    <s v="Ma 2012"/>
    <m/>
    <s v="CeO2"/>
    <m/>
    <m/>
    <m/>
    <x v="40"/>
    <m/>
    <m/>
    <m/>
    <m/>
    <m/>
    <m/>
    <m/>
    <m/>
    <m/>
    <m/>
    <m/>
    <m/>
    <m/>
    <m/>
    <m/>
    <m/>
    <m/>
    <m/>
    <m/>
    <m/>
    <m/>
    <m/>
    <m/>
    <m/>
    <s v="Reject, not inhalation"/>
    <x v="4"/>
    <m/>
    <m/>
    <s v="IT"/>
    <s v="N"/>
    <n v="0"/>
    <m/>
    <m/>
  </r>
  <r>
    <n v="668"/>
    <s v="Y"/>
    <s v="OEB Template EK TB ND Combined.xlsx"/>
    <s v="ek26"/>
    <m/>
    <s v="Mandler 2019"/>
    <m/>
    <s v="Corian, a solid-surface composite, of alumina trihydrate and acrylic polymer"/>
    <m/>
    <m/>
    <m/>
    <x v="40"/>
    <m/>
    <m/>
    <m/>
    <m/>
    <m/>
    <m/>
    <m/>
    <m/>
    <m/>
    <m/>
    <m/>
    <m/>
    <m/>
    <m/>
    <m/>
    <m/>
    <m/>
    <m/>
    <m/>
    <m/>
    <m/>
    <m/>
    <m/>
    <m/>
    <s v="Reject, not inhalation"/>
    <x v="4"/>
    <m/>
    <m/>
    <s v="pharyngeal aspiration"/>
    <s v="N"/>
    <n v="0"/>
    <m/>
    <m/>
  </r>
  <r>
    <n v="669"/>
    <s v="Y"/>
    <s v="OEB Template EK TB ND Combined.xlsx"/>
    <s v="ek27"/>
    <m/>
    <s v="Mo 2020"/>
    <m/>
    <s v="Ni"/>
    <m/>
    <s v="Nano"/>
    <m/>
    <x v="40"/>
    <m/>
    <m/>
    <m/>
    <m/>
    <m/>
    <m/>
    <m/>
    <m/>
    <m/>
    <m/>
    <m/>
    <m/>
    <m/>
    <m/>
    <m/>
    <m/>
    <m/>
    <m/>
    <m/>
    <m/>
    <m/>
    <m/>
    <m/>
    <m/>
    <s v="Reject, not inhalation"/>
    <x v="4"/>
    <m/>
    <m/>
    <s v="IT"/>
    <s v="N"/>
    <n v="0"/>
    <m/>
    <m/>
  </r>
  <r>
    <n v="670"/>
    <s v="Y"/>
    <s v="OEB Template EK TB ND Combined.xlsx"/>
    <s v="ek28"/>
    <m/>
    <s v="Morimoto 2010"/>
    <m/>
    <s v="NiO"/>
    <m/>
    <s v="Nano"/>
    <m/>
    <x v="40"/>
    <m/>
    <m/>
    <m/>
    <m/>
    <m/>
    <m/>
    <m/>
    <m/>
    <m/>
    <m/>
    <m/>
    <m/>
    <m/>
    <m/>
    <m/>
    <m/>
    <m/>
    <m/>
    <m/>
    <m/>
    <m/>
    <m/>
    <m/>
    <m/>
    <s v="Reject, not inhalation"/>
    <x v="4"/>
    <m/>
    <m/>
    <s v="IT"/>
    <s v="N"/>
    <n v="0"/>
    <m/>
    <m/>
  </r>
  <r>
    <n v="671"/>
    <m/>
    <s v="OEB Template EK TB ND Combined.xlsx"/>
    <s v="ek29"/>
    <s v="DOI 10.1007/s11051-015-3249-1"/>
    <s v="Morimoto 2015"/>
    <s v="Y"/>
    <s v="Cerium"/>
    <s v="CeO2"/>
    <s v="Nano"/>
    <s v="28 days*"/>
    <x v="14"/>
    <s v="Lung"/>
    <s v="%PMN"/>
    <s v="Rat"/>
    <s v="Fischer 344"/>
    <s v="M"/>
    <s v="NA"/>
    <n v="2"/>
    <m/>
    <m/>
    <s v="mg/m3"/>
    <s v="N"/>
    <s v="Y"/>
    <s v="Y"/>
    <s v="N"/>
    <s v="Divide NOAEL or BMDL by 3;Divide LOAEL by 10;Units conversion needed;"/>
    <m/>
    <m/>
    <n v="66.666666666666671"/>
    <m/>
    <m/>
    <s v="band D"/>
    <s v="D"/>
    <m/>
    <m/>
    <s v="Endpoint not fibrosis, &lt;3 mo. Inhal."/>
    <x v="0"/>
    <s v="3 days"/>
    <s v="2, 10 mg/m3; 4 weeks (6 h/day, 5 days/week), whole body inhalation"/>
    <m/>
    <s v="Y"/>
    <n v="4"/>
    <s v="LOAEL"/>
    <n v="66.666666666666671"/>
  </r>
  <r>
    <n v="672"/>
    <s v="Y"/>
    <s v="OEB Template EK TB ND Combined.xlsx"/>
    <s v="ek30"/>
    <m/>
    <s v="Muhfeld 2012"/>
    <m/>
    <s v="MWCNT"/>
    <s v="short &amp; long"/>
    <s v="Nano"/>
    <m/>
    <x v="40"/>
    <m/>
    <m/>
    <m/>
    <m/>
    <m/>
    <m/>
    <m/>
    <m/>
    <m/>
    <m/>
    <m/>
    <m/>
    <m/>
    <m/>
    <m/>
    <m/>
    <m/>
    <m/>
    <m/>
    <m/>
    <m/>
    <m/>
    <m/>
    <m/>
    <s v="Reject, not inhalation"/>
    <x v="4"/>
    <m/>
    <m/>
    <s v="pharyngeal aspiration. Alveolar septal fibrosis was only observed with short MWCNT. Type II pneumocyte hypertrophy was only detected with long MWCNT."/>
    <s v="Y"/>
    <n v="0"/>
    <m/>
    <m/>
  </r>
  <r>
    <n v="673"/>
    <s v="Y"/>
    <s v="OEB Template EK TB ND Combined.xlsx"/>
    <s v="ek31"/>
    <m/>
    <s v="Park J-W 2015"/>
    <m/>
    <s v="CuO"/>
    <m/>
    <s v="Nano"/>
    <m/>
    <x v="40"/>
    <m/>
    <m/>
    <m/>
    <m/>
    <m/>
    <m/>
    <m/>
    <m/>
    <m/>
    <m/>
    <m/>
    <m/>
    <m/>
    <m/>
    <m/>
    <m/>
    <m/>
    <m/>
    <m/>
    <m/>
    <m/>
    <m/>
    <m/>
    <m/>
    <s v="Reject, not inhalation"/>
    <x v="4"/>
    <m/>
    <m/>
    <s v="intranasal instillation; murine model of ovalbumin (OVA)-induced asthma"/>
    <s v="N"/>
    <n v="0"/>
    <m/>
    <m/>
  </r>
  <r>
    <n v="674"/>
    <s v="Y"/>
    <s v="OEB Template EK TB ND Combined.xlsx"/>
    <s v="ek32"/>
    <s v="doi:10.3109/17435390.2012.719649."/>
    <s v="Porter 2013"/>
    <m/>
    <s v="MWCNT"/>
    <s v="MWCNT-7"/>
    <s v="Nano"/>
    <s v="8 or 12 d"/>
    <x v="46"/>
    <m/>
    <s v="Fibrosis - histopathology (severity+distribution scores) at mild or above"/>
    <s v="Mouse"/>
    <s v="C57BL/6J"/>
    <s v="male"/>
    <m/>
    <n v="10"/>
    <m/>
    <m/>
    <s v="mg/m3"/>
    <m/>
    <m/>
    <m/>
    <m/>
    <m/>
    <m/>
    <m/>
    <m/>
    <m/>
    <m/>
    <m/>
    <m/>
    <m/>
    <m/>
    <s v="Reject, &lt;3 month inhal"/>
    <x v="2"/>
    <s v="1d"/>
    <s v="10 mg/m3; 5 h/day for 2, 4, 8 or 12 days."/>
    <s v="Lung fibrosis was generally minimal to mild in severity..., in the lungs of all MWCNT-exposed mice at the 8- and 12-day time point"/>
    <s v="Y"/>
    <n v="0"/>
    <m/>
    <m/>
  </r>
  <r>
    <n v="675"/>
    <s v="Y"/>
    <s v="OEB Template EK TB ND Combined.xlsx"/>
    <s v="ek33"/>
    <s v="doi.org/10.3390/nano11010180"/>
    <s v="Weiss 2021"/>
    <m/>
    <s v="Carbon dots"/>
    <m/>
    <s v="Nano"/>
    <m/>
    <x v="40"/>
    <m/>
    <m/>
    <m/>
    <m/>
    <m/>
    <m/>
    <m/>
    <m/>
    <m/>
    <m/>
    <m/>
    <m/>
    <m/>
    <m/>
    <m/>
    <m/>
    <m/>
    <m/>
    <m/>
    <m/>
    <m/>
    <m/>
    <m/>
    <m/>
    <s v="Reject, not inhalation"/>
    <x v="4"/>
    <m/>
    <m/>
    <s v="intranasal instillation"/>
    <s v="N"/>
    <n v="0"/>
    <m/>
    <m/>
  </r>
  <r>
    <n v="676"/>
    <s v="Y"/>
    <s v="OEB Template EK TB ND Combined.xlsx"/>
    <s v="tb1"/>
    <s v="https://doi.org/10.1080/17435390.2018.1472312"/>
    <s v="Ilves, 2018"/>
    <m/>
    <s v="Cellulose"/>
    <s v="Nanofibrillated cellulose"/>
    <m/>
    <m/>
    <x v="40"/>
    <m/>
    <m/>
    <m/>
    <m/>
    <m/>
    <m/>
    <m/>
    <m/>
    <m/>
    <m/>
    <m/>
    <m/>
    <m/>
    <m/>
    <m/>
    <m/>
    <m/>
    <m/>
    <m/>
    <m/>
    <m/>
    <m/>
    <m/>
    <m/>
    <s v="Not inhalation - OPA"/>
    <x v="4"/>
    <m/>
    <m/>
    <m/>
    <s v="N"/>
    <n v="0"/>
    <m/>
    <m/>
  </r>
  <r>
    <n v="677"/>
    <s v="Y"/>
    <s v="OEB Template EK TB ND Combined.xlsx"/>
    <s v="tb2"/>
    <s v="10.1093/toxsci/kfp247"/>
    <s v="Pauluhn, 2010"/>
    <s v="Y"/>
    <s v="CNT"/>
    <s v="MWCNT"/>
    <s v="Nano"/>
    <m/>
    <x v="0"/>
    <s v="Lung"/>
    <s v="Collagen in BAL"/>
    <s v="Rat"/>
    <s v="Wistar"/>
    <s v="MF"/>
    <n v="0.1"/>
    <n v="0.4"/>
    <m/>
    <m/>
    <s v="mg/m3"/>
    <s v="N"/>
    <s v="N"/>
    <s v="N"/>
    <s v="N"/>
    <s v="Units conversion needed;"/>
    <m/>
    <n v="100"/>
    <m/>
    <m/>
    <s v="band D"/>
    <m/>
    <s v="D"/>
    <m/>
    <m/>
    <m/>
    <x v="2"/>
    <s v="1 day"/>
    <s v="0.1,0.4,1.5,6"/>
    <m/>
    <s v="Y"/>
    <n v="4"/>
    <m/>
    <m/>
  </r>
  <r>
    <n v="678"/>
    <s v="Y"/>
    <s v="OEB Template EK TB ND Combined.xlsx"/>
    <s v="tb2"/>
    <s v="10.1093/toxsci/kfp247"/>
    <s v="Pauluhn, 2010"/>
    <s v="Y"/>
    <s v="CNT"/>
    <s v="MWCNT"/>
    <s v="Nano"/>
    <m/>
    <x v="0"/>
    <s v="Lung"/>
    <s v="Collagen in BAL"/>
    <s v="Rat"/>
    <s v="Wistar"/>
    <s v="MF"/>
    <n v="0.1"/>
    <n v="0.4"/>
    <m/>
    <m/>
    <s v="mg/m3"/>
    <s v="N"/>
    <s v="N"/>
    <s v="N"/>
    <s v="N"/>
    <s v="Units conversion needed;"/>
    <m/>
    <n v="100"/>
    <m/>
    <m/>
    <s v="band D"/>
    <m/>
    <s v="D"/>
    <m/>
    <m/>
    <m/>
    <x v="2"/>
    <s v="4 weeks"/>
    <s v="0.1,0.4,1.5,6"/>
    <m/>
    <s v="Y"/>
    <n v="4"/>
    <m/>
    <m/>
  </r>
  <r>
    <n v="679"/>
    <s v="Y"/>
    <s v="OEB Template EK TB ND Combined.xlsx"/>
    <s v="tb2"/>
    <s v="10.1093/toxsci/kfp247"/>
    <s v="Pauluhn, 2010"/>
    <s v="Y"/>
    <s v="CNT"/>
    <s v="MWCNT"/>
    <s v="Nano"/>
    <m/>
    <x v="0"/>
    <s v="Lung"/>
    <s v="Collagen in BAL"/>
    <s v="Rat"/>
    <s v="Wistar"/>
    <s v="MF"/>
    <n v="0.1"/>
    <n v="0.4"/>
    <m/>
    <m/>
    <s v="mg/m3"/>
    <s v="N"/>
    <s v="N"/>
    <s v="N"/>
    <s v="N"/>
    <s v="Units conversion needed;"/>
    <m/>
    <n v="100"/>
    <m/>
    <m/>
    <s v="band D"/>
    <m/>
    <s v="D"/>
    <m/>
    <m/>
    <m/>
    <x v="2"/>
    <s v="13 weeks"/>
    <s v="0.1,0.4,1.5,6"/>
    <m/>
    <s v="Y"/>
    <n v="4"/>
    <m/>
    <m/>
  </r>
  <r>
    <n v="680"/>
    <s v="Y"/>
    <s v="OEB Template EK TB ND Combined.xlsx"/>
    <s v="tb2"/>
    <s v="10.1093/toxsci/kfp247"/>
    <s v="Pauluhn, 2010"/>
    <s v="Y"/>
    <s v="CNT"/>
    <s v="MWCNT"/>
    <s v="Nano"/>
    <m/>
    <x v="0"/>
    <s v="Lung"/>
    <s v="Collagen in BAL"/>
    <s v="Rat"/>
    <s v="Wistar"/>
    <s v="MF"/>
    <n v="0.4"/>
    <n v="1.5"/>
    <m/>
    <m/>
    <s v="mg/m3"/>
    <s v="N"/>
    <s v="N"/>
    <s v="N"/>
    <s v="N"/>
    <s v="Units conversion needed;"/>
    <m/>
    <n v="400"/>
    <m/>
    <m/>
    <s v="band C"/>
    <m/>
    <s v="C"/>
    <m/>
    <m/>
    <m/>
    <x v="2"/>
    <s v="26 weeks"/>
    <s v="0.1,0.4,1.5,6"/>
    <m/>
    <s v="Y"/>
    <n v="3"/>
    <m/>
    <m/>
  </r>
  <r>
    <n v="681"/>
    <s v="Y"/>
    <s v="OEB Template EK TB ND Combined.xlsx"/>
    <s v="tb2"/>
    <s v="10.1093/toxsci/kfp247"/>
    <s v="Pauluhn, 2010"/>
    <s v="Y"/>
    <s v="CNT"/>
    <s v="MWCNT"/>
    <s v="Nano"/>
    <m/>
    <x v="0"/>
    <s v="Lung"/>
    <s v="Histopathology - severity of alveolus interstitial (septal) thickening"/>
    <s v="Rat"/>
    <s v="Wistar"/>
    <s v="MF"/>
    <n v="0.1"/>
    <n v="0.4"/>
    <m/>
    <m/>
    <s v="mg/m3"/>
    <s v="N"/>
    <s v="N"/>
    <s v="N"/>
    <s v="N"/>
    <s v="Units conversion needed;"/>
    <m/>
    <n v="100"/>
    <m/>
    <m/>
    <s v="band D"/>
    <m/>
    <s v="D"/>
    <m/>
    <m/>
    <m/>
    <x v="2"/>
    <s v="1 day"/>
    <s v="0.1,0.4,1.5,6"/>
    <m/>
    <s v="Y"/>
    <n v="4"/>
    <m/>
    <m/>
  </r>
  <r>
    <n v="682"/>
    <s v="Y"/>
    <s v="OEB Template EK TB ND Combined.xlsx"/>
    <s v="tb2"/>
    <s v="10.1093/toxsci/kfp247"/>
    <s v="Pauluhn, 2010"/>
    <s v="Y"/>
    <s v="CNT"/>
    <s v="MWCNT"/>
    <s v="Nano"/>
    <m/>
    <x v="0"/>
    <s v="Lung"/>
    <s v="Histopathology - severity of alveolus interstitial (septal) thickening"/>
    <s v="Rat"/>
    <s v="Wistar"/>
    <s v="MF"/>
    <n v="0.1"/>
    <n v="0.4"/>
    <m/>
    <m/>
    <s v="mg/m3"/>
    <s v="N"/>
    <s v="N"/>
    <s v="N"/>
    <s v="N"/>
    <s v="Units conversion needed;"/>
    <m/>
    <n v="100"/>
    <m/>
    <m/>
    <s v="band D"/>
    <m/>
    <s v="D"/>
    <m/>
    <m/>
    <m/>
    <x v="2"/>
    <s v="4 weeks"/>
    <s v="0.1,0.4,1.5,6"/>
    <m/>
    <s v="Y"/>
    <n v="4"/>
    <m/>
    <m/>
  </r>
  <r>
    <n v="683"/>
    <s v="Y"/>
    <s v="OEB Template EK TB ND Combined.xlsx"/>
    <s v="tb2"/>
    <s v="10.1093/toxsci/kfp247"/>
    <s v="Pauluhn, 2010"/>
    <s v="Y"/>
    <s v="CNT"/>
    <s v="MWCNT"/>
    <s v="Nano"/>
    <m/>
    <x v="0"/>
    <s v="Lung"/>
    <s v="Histopathology - severity of alveolus interstitial (septal) thickening"/>
    <s v="Rat"/>
    <s v="Wistar"/>
    <s v="MF"/>
    <n v="0.1"/>
    <n v="0.4"/>
    <m/>
    <m/>
    <s v="mg/m3"/>
    <s v="N"/>
    <s v="N"/>
    <s v="N"/>
    <s v="N"/>
    <s v="Units conversion needed;"/>
    <m/>
    <n v="100"/>
    <m/>
    <m/>
    <s v="band D"/>
    <m/>
    <s v="D"/>
    <m/>
    <m/>
    <m/>
    <x v="2"/>
    <s v="13 weeks"/>
    <s v="0.1,0.4,1.5,6"/>
    <m/>
    <s v="Y"/>
    <n v="4"/>
    <m/>
    <m/>
  </r>
  <r>
    <n v="684"/>
    <s v="Y"/>
    <s v="OEB Template EK TB ND Combined.xlsx"/>
    <s v="tb2"/>
    <s v="10.1093/toxsci/kfp247"/>
    <s v="Pauluhn, 2010"/>
    <s v="Y"/>
    <s v="CNT"/>
    <s v="MWCNT"/>
    <s v="Nano"/>
    <m/>
    <x v="0"/>
    <s v="Lung"/>
    <s v="Histopathology - severity of alveolus interstitial (septal) thickening"/>
    <s v="Rat"/>
    <s v="Wistar"/>
    <s v="MF"/>
    <n v="0.1"/>
    <n v="0.4"/>
    <m/>
    <m/>
    <s v="mg/m3"/>
    <s v="N"/>
    <s v="N"/>
    <s v="N"/>
    <s v="N"/>
    <s v="Units conversion needed;"/>
    <m/>
    <n v="100"/>
    <m/>
    <m/>
    <s v="band D"/>
    <m/>
    <s v="D"/>
    <m/>
    <m/>
    <m/>
    <x v="2"/>
    <s v="26 weeks"/>
    <s v="0.1,0.4,1.5,6"/>
    <m/>
    <s v="Y"/>
    <n v="4"/>
    <m/>
    <m/>
  </r>
  <r>
    <n v="685"/>
    <s v="Y"/>
    <s v="OEB Template EK TB ND Combined.xlsx"/>
    <s v="tb3"/>
    <s v="10.1166/jnn.2010.2420"/>
    <s v="Liu, 2010"/>
    <m/>
    <s v="TiO2"/>
    <s v="small-sized TiO2 nanoparticles"/>
    <m/>
    <m/>
    <x v="40"/>
    <m/>
    <m/>
    <m/>
    <m/>
    <m/>
    <m/>
    <m/>
    <m/>
    <m/>
    <m/>
    <m/>
    <m/>
    <m/>
    <m/>
    <m/>
    <m/>
    <m/>
    <m/>
    <m/>
    <m/>
    <m/>
    <m/>
    <m/>
    <m/>
    <s v="Not Inhalation - ITI"/>
    <x v="4"/>
    <m/>
    <m/>
    <m/>
    <s v="N"/>
    <n v="0"/>
    <m/>
    <m/>
  </r>
  <r>
    <n v="686"/>
    <s v="Y"/>
    <s v="OEB Template EK TB ND Combined.xlsx"/>
    <s v="tb4"/>
    <s v="10.1016/j.biomaterials.2011.12.008"/>
    <s v="Liu, 2011"/>
    <m/>
    <s v="SiO2"/>
    <s v="SiO2 nanoparticles"/>
    <m/>
    <m/>
    <x v="40"/>
    <m/>
    <m/>
    <m/>
    <m/>
    <m/>
    <m/>
    <m/>
    <m/>
    <m/>
    <m/>
    <m/>
    <m/>
    <m/>
    <m/>
    <m/>
    <m/>
    <m/>
    <m/>
    <m/>
    <m/>
    <m/>
    <m/>
    <m/>
    <m/>
    <s v="Not Inhalatin - IP"/>
    <x v="4"/>
    <m/>
    <m/>
    <m/>
    <s v="N"/>
    <n v="0"/>
    <m/>
    <m/>
  </r>
  <r>
    <n v="687"/>
    <s v="Y"/>
    <s v="OEB Template EK TB ND Combined.xlsx"/>
    <s v="tb5"/>
    <s v="http://dx.doi.org/10.1016/j.yrtph.2012.05.020"/>
    <s v="Naya, 2012"/>
    <m/>
    <s v="CNT"/>
    <s v="SWCNT"/>
    <m/>
    <m/>
    <x v="40"/>
    <m/>
    <m/>
    <m/>
    <m/>
    <m/>
    <m/>
    <m/>
    <m/>
    <m/>
    <m/>
    <m/>
    <m/>
    <m/>
    <m/>
    <m/>
    <m/>
    <m/>
    <m/>
    <m/>
    <m/>
    <m/>
    <m/>
    <m/>
    <m/>
    <s v="Not Inhalation - ITI"/>
    <x v="4"/>
    <m/>
    <m/>
    <m/>
    <s v="Y"/>
    <n v="0"/>
    <m/>
    <m/>
  </r>
  <r>
    <n v="688"/>
    <s v="Y"/>
    <s v="OEB Template EK TB ND Combined.xlsx"/>
    <s v="tb6"/>
    <s v="10.1002/jat.2810"/>
    <s v="Ema, 2012"/>
    <m/>
    <s v="CNT"/>
    <s v="MWCNT"/>
    <m/>
    <m/>
    <x v="40"/>
    <m/>
    <m/>
    <m/>
    <m/>
    <m/>
    <m/>
    <m/>
    <m/>
    <m/>
    <m/>
    <m/>
    <m/>
    <m/>
    <m/>
    <m/>
    <m/>
    <m/>
    <m/>
    <m/>
    <m/>
    <m/>
    <m/>
    <m/>
    <m/>
    <s v="Not Inhalation - ITI"/>
    <x v="4"/>
    <m/>
    <m/>
    <m/>
    <s v="Y"/>
    <n v="0"/>
    <m/>
    <m/>
  </r>
  <r>
    <n v="689"/>
    <s v="Y"/>
    <s v="OEB Template EK TB ND Combined.xlsx"/>
    <s v="tb7"/>
    <s v="10.1007/s00204-015-1493-x"/>
    <s v="Jeong, 2016"/>
    <m/>
    <s v="Indium"/>
    <s v="In2O3"/>
    <m/>
    <m/>
    <x v="40"/>
    <m/>
    <m/>
    <m/>
    <m/>
    <m/>
    <m/>
    <m/>
    <m/>
    <m/>
    <m/>
    <m/>
    <m/>
    <m/>
    <m/>
    <m/>
    <m/>
    <m/>
    <m/>
    <m/>
    <m/>
    <m/>
    <m/>
    <m/>
    <m/>
    <s v="Not Inhalation - PA"/>
    <x v="4"/>
    <m/>
    <m/>
    <m/>
    <s v="Y"/>
    <n v="0"/>
    <m/>
    <m/>
  </r>
  <r>
    <n v="690"/>
    <s v="Y"/>
    <s v="OEB Template EK TB ND Combined.xlsx"/>
    <s v="tb8"/>
    <s v="10.1186/s12989-016-0148-2"/>
    <s v="Saber, 2016"/>
    <m/>
    <s v="CNT"/>
    <s v="Epoxy composite dusts with CNT"/>
    <m/>
    <m/>
    <x v="40"/>
    <m/>
    <m/>
    <m/>
    <m/>
    <m/>
    <m/>
    <m/>
    <m/>
    <m/>
    <m/>
    <m/>
    <m/>
    <m/>
    <m/>
    <m/>
    <m/>
    <m/>
    <m/>
    <m/>
    <m/>
    <m/>
    <m/>
    <m/>
    <m/>
    <s v="Not Inhalation - ITI"/>
    <x v="4"/>
    <m/>
    <m/>
    <m/>
    <s v="Y"/>
    <n v="0"/>
    <m/>
    <m/>
  </r>
  <r>
    <n v="691"/>
    <s v="Y"/>
    <s v="OEB Template EK TB ND Combined.xlsx"/>
    <s v="tb9"/>
    <s v="10.1177/0960327116666650"/>
    <s v="Chang, 2017"/>
    <m/>
    <s v="NiO"/>
    <s v="NiO nanoparticles"/>
    <m/>
    <m/>
    <x v="40"/>
    <m/>
    <m/>
    <m/>
    <m/>
    <m/>
    <m/>
    <m/>
    <m/>
    <m/>
    <m/>
    <m/>
    <m/>
    <m/>
    <m/>
    <m/>
    <m/>
    <m/>
    <m/>
    <m/>
    <m/>
    <m/>
    <m/>
    <m/>
    <m/>
    <s v="Not Inhalation - ITI"/>
    <x v="4"/>
    <m/>
    <m/>
    <m/>
    <s v="N"/>
    <n v="0"/>
    <m/>
    <m/>
  </r>
  <r>
    <n v="692"/>
    <s v="Y"/>
    <s v="OEB Template EK TB ND Combined.xlsx"/>
    <s v="tb10"/>
    <s v="10.1002/jat.3564"/>
    <s v="Park, 2017"/>
    <m/>
    <s v="Al"/>
    <s v="Al-NPs"/>
    <m/>
    <m/>
    <x v="40"/>
    <m/>
    <m/>
    <m/>
    <m/>
    <m/>
    <m/>
    <m/>
    <m/>
    <m/>
    <m/>
    <m/>
    <m/>
    <m/>
    <m/>
    <m/>
    <m/>
    <m/>
    <m/>
    <m/>
    <m/>
    <m/>
    <m/>
    <m/>
    <m/>
    <s v="Not Inhalation - ITI"/>
    <x v="4"/>
    <m/>
    <m/>
    <m/>
    <s v="N"/>
    <n v="0"/>
    <m/>
    <m/>
  </r>
  <r>
    <n v="693"/>
    <s v="Y"/>
    <s v="OEB Template EK TB ND Combined.xlsx"/>
    <s v="tb11"/>
    <s v="10.1038/s41598-018-22556-7"/>
    <s v="Lai, 2017"/>
    <m/>
    <s v="CuO"/>
    <s v="CuO NPs"/>
    <m/>
    <m/>
    <x v="40"/>
    <m/>
    <m/>
    <m/>
    <m/>
    <m/>
    <m/>
    <m/>
    <m/>
    <m/>
    <m/>
    <m/>
    <m/>
    <m/>
    <m/>
    <m/>
    <m/>
    <m/>
    <m/>
    <m/>
    <m/>
    <m/>
    <m/>
    <m/>
    <m/>
    <s v="Not Inhalation - Intranasal instillation"/>
    <x v="4"/>
    <m/>
    <m/>
    <m/>
    <s v="N"/>
    <n v="0"/>
    <m/>
    <m/>
  </r>
  <r>
    <n v="694"/>
    <s v="Y"/>
    <s v="OEB Template EK TB ND Combined.xlsx"/>
    <s v="tb12"/>
    <s v="https://doi.org/10.1016/j.ecoenv.2018.07.076"/>
    <s v="Zheng, 2018"/>
    <m/>
    <s v="Particulate Matter"/>
    <s v="PM2.5"/>
    <m/>
    <m/>
    <x v="40"/>
    <m/>
    <m/>
    <m/>
    <m/>
    <m/>
    <m/>
    <m/>
    <m/>
    <m/>
    <m/>
    <m/>
    <m/>
    <m/>
    <m/>
    <m/>
    <m/>
    <m/>
    <m/>
    <m/>
    <m/>
    <m/>
    <m/>
    <m/>
    <m/>
    <s v="Not Inhalation - OA"/>
    <x v="4"/>
    <m/>
    <m/>
    <m/>
    <s v="N"/>
    <n v="0"/>
    <m/>
    <m/>
  </r>
  <r>
    <n v="695"/>
    <s v="Y"/>
    <s v="OEB Template EK TB ND Combined.xlsx"/>
    <s v="tb13"/>
    <s v="https://doi.org/10.1016/j.lfs.2019.116741"/>
    <s v="Liu, 2019"/>
    <m/>
    <s v="Carbon black"/>
    <s v="carbon black nanoparticles"/>
    <m/>
    <m/>
    <x v="40"/>
    <m/>
    <m/>
    <m/>
    <m/>
    <m/>
    <m/>
    <m/>
    <m/>
    <m/>
    <m/>
    <m/>
    <m/>
    <m/>
    <m/>
    <m/>
    <m/>
    <m/>
    <m/>
    <m/>
    <m/>
    <m/>
    <m/>
    <m/>
    <m/>
    <s v="Not Inhalation - Intranasal instillation"/>
    <x v="4"/>
    <m/>
    <m/>
    <m/>
    <s v="Y"/>
    <n v="0"/>
    <m/>
    <m/>
  </r>
  <r>
    <n v="696"/>
    <s v="Y"/>
    <s v="OEB Template EK TB ND Combined.xlsx"/>
    <s v="tb14"/>
    <s v="10.1166/jnn.2020.18571"/>
    <s v="Gouveia, 2020"/>
    <m/>
    <s v="Cellulose"/>
    <s v="Cotton cellulose nanofibers"/>
    <m/>
    <m/>
    <x v="40"/>
    <m/>
    <m/>
    <m/>
    <m/>
    <m/>
    <m/>
    <m/>
    <m/>
    <m/>
    <m/>
    <m/>
    <m/>
    <m/>
    <m/>
    <m/>
    <m/>
    <m/>
    <m/>
    <m/>
    <m/>
    <m/>
    <m/>
    <m/>
    <m/>
    <s v="Duration too short - only 26 days"/>
    <x v="4"/>
    <m/>
    <m/>
    <m/>
    <s v="N"/>
    <n v="0"/>
    <m/>
    <m/>
  </r>
  <r>
    <n v="697"/>
    <s v="Y"/>
    <s v="OEB Template EK TB ND Combined.xlsx"/>
    <s v="tb15"/>
    <s v="https://doi.org/10.1186/s12989-021-00398-y"/>
    <s v="Annangi, 2021"/>
    <m/>
    <s v="CeO2"/>
    <s v="CeO2 NPs"/>
    <m/>
    <m/>
    <x v="40"/>
    <m/>
    <m/>
    <m/>
    <m/>
    <m/>
    <m/>
    <m/>
    <m/>
    <m/>
    <m/>
    <m/>
    <m/>
    <m/>
    <m/>
    <m/>
    <m/>
    <m/>
    <m/>
    <m/>
    <m/>
    <m/>
    <m/>
    <m/>
    <m/>
    <s v="Not Inhalation - OA"/>
    <x v="4"/>
    <m/>
    <m/>
    <m/>
    <s v="N"/>
    <n v="0"/>
    <m/>
    <m/>
  </r>
  <r>
    <n v="698"/>
    <s v="Y"/>
    <s v="OEB Template EK TB ND Combined.xlsx"/>
    <s v="tb16"/>
    <s v="10.1093/toxsci/kfg243"/>
    <s v="Lam, 2004"/>
    <m/>
    <s v="CNT"/>
    <s v="SWCNT"/>
    <m/>
    <m/>
    <x v="40"/>
    <m/>
    <m/>
    <m/>
    <m/>
    <m/>
    <m/>
    <m/>
    <m/>
    <m/>
    <m/>
    <m/>
    <m/>
    <m/>
    <m/>
    <m/>
    <m/>
    <m/>
    <m/>
    <m/>
    <m/>
    <m/>
    <m/>
    <m/>
    <m/>
    <s v="Not Inhalation - ITI"/>
    <x v="4"/>
    <m/>
    <m/>
    <m/>
    <s v="Y"/>
    <n v="0"/>
    <m/>
    <m/>
  </r>
  <r>
    <n v="699"/>
    <s v="Y"/>
    <s v="OEB Template EK TB ND Combined.xlsx"/>
    <s v="tb17"/>
    <s v="https://doi.org/10.1080/08958370701874671"/>
    <s v="Sung, 2008"/>
    <m/>
    <s v="Ag"/>
    <s v="Ag NPs"/>
    <s v="Nano"/>
    <m/>
    <x v="11"/>
    <s v="Lung"/>
    <m/>
    <s v="Rat"/>
    <s v="Sprague-Dawley"/>
    <s v="male"/>
    <m/>
    <m/>
    <m/>
    <m/>
    <m/>
    <m/>
    <m/>
    <m/>
    <m/>
    <m/>
    <m/>
    <m/>
    <m/>
    <m/>
    <m/>
    <m/>
    <m/>
    <m/>
    <m/>
    <s v="Did not present statistical analysis of lung tissue histopathology"/>
    <x v="4"/>
    <m/>
    <m/>
    <m/>
    <s v="N"/>
    <n v="0"/>
    <m/>
    <m/>
  </r>
  <r>
    <n v="700"/>
    <s v="Y"/>
    <s v="OEB Template EK TB ND Combined.xlsx"/>
    <s v="tb17"/>
    <s v="https://doi.org/10.1080/08958370701874671"/>
    <s v="Sung, 2008"/>
    <m/>
    <s v="Ag"/>
    <s v="Ag NPs"/>
    <s v="Nano"/>
    <m/>
    <x v="11"/>
    <s v="Lung"/>
    <m/>
    <s v="Rat"/>
    <s v="Sprague-Dawley"/>
    <s v="Female"/>
    <m/>
    <m/>
    <m/>
    <m/>
    <m/>
    <m/>
    <m/>
    <m/>
    <m/>
    <m/>
    <m/>
    <m/>
    <m/>
    <m/>
    <m/>
    <m/>
    <m/>
    <m/>
    <m/>
    <s v="Did not present statistical analysis of lung tissue histopathology"/>
    <x v="4"/>
    <m/>
    <m/>
    <m/>
    <s v="N"/>
    <n v="0"/>
    <m/>
    <m/>
  </r>
  <r>
    <n v="701"/>
    <s v="Y"/>
    <s v="OEB Template EK TB ND Combined.xlsx"/>
    <s v="tb18"/>
    <s v="10.1016/j.toxlet.2008.07.020"/>
    <s v="Yang, 2008"/>
    <m/>
    <s v="CNT"/>
    <s v="SWCNT"/>
    <m/>
    <m/>
    <x v="40"/>
    <m/>
    <m/>
    <m/>
    <m/>
    <m/>
    <m/>
    <m/>
    <m/>
    <m/>
    <m/>
    <m/>
    <m/>
    <m/>
    <m/>
    <m/>
    <m/>
    <m/>
    <m/>
    <m/>
    <m/>
    <m/>
    <m/>
    <m/>
    <m/>
    <s v="Not Inhalation - IV"/>
    <x v="4"/>
    <m/>
    <m/>
    <m/>
    <s v="Y"/>
    <n v="0"/>
    <m/>
    <m/>
  </r>
  <r>
    <n v="702"/>
    <s v="Y"/>
    <s v="OEB Template EK TB ND Combined.xlsx"/>
    <s v="tb19"/>
    <s v="NA"/>
    <s v="Aiso, 2010"/>
    <m/>
    <s v="CNT"/>
    <s v="MWCNT"/>
    <m/>
    <m/>
    <x v="40"/>
    <m/>
    <m/>
    <m/>
    <m/>
    <m/>
    <m/>
    <m/>
    <m/>
    <m/>
    <m/>
    <m/>
    <m/>
    <m/>
    <m/>
    <m/>
    <m/>
    <m/>
    <m/>
    <m/>
    <m/>
    <m/>
    <m/>
    <m/>
    <m/>
    <s v="Not Inhalation - ITI"/>
    <x v="4"/>
    <m/>
    <m/>
    <m/>
    <s v="Y"/>
    <n v="0"/>
    <m/>
    <m/>
  </r>
  <r>
    <n v="703"/>
    <s v="Y"/>
    <s v="OEB Template EK TB ND Combined.xlsx"/>
    <s v="tb20"/>
    <s v="http://www.particleandfibretoxicology.com/content/9/1/4"/>
    <s v="Saber, 2012"/>
    <m/>
    <s v="TiO2"/>
    <s v="TiO2 from sanding dust"/>
    <m/>
    <m/>
    <x v="40"/>
    <m/>
    <m/>
    <m/>
    <m/>
    <m/>
    <m/>
    <m/>
    <m/>
    <m/>
    <m/>
    <m/>
    <m/>
    <m/>
    <m/>
    <m/>
    <m/>
    <m/>
    <m/>
    <m/>
    <m/>
    <m/>
    <m/>
    <m/>
    <m/>
    <s v="Not Inhalation- ITI"/>
    <x v="4"/>
    <m/>
    <m/>
    <m/>
    <s v="N"/>
    <n v="0"/>
    <m/>
    <m/>
  </r>
  <r>
    <n v="704"/>
    <s v="Y"/>
    <s v="OEB Template EK TB ND Combined.xlsx"/>
    <s v="tb21"/>
    <s v="10.1007/s00204-013-1116-3"/>
    <s v="Ronzani, 2014"/>
    <m/>
    <s v="CNT"/>
    <s v="MWCNT"/>
    <m/>
    <m/>
    <x v="40"/>
    <m/>
    <m/>
    <m/>
    <m/>
    <m/>
    <m/>
    <m/>
    <m/>
    <m/>
    <m/>
    <m/>
    <m/>
    <m/>
    <m/>
    <m/>
    <m/>
    <m/>
    <m/>
    <m/>
    <m/>
    <m/>
    <m/>
    <m/>
    <m/>
    <s v="Not Inhalation - intranasal instillation"/>
    <x v="4"/>
    <m/>
    <m/>
    <m/>
    <s v="Y"/>
    <n v="0"/>
    <m/>
    <m/>
  </r>
  <r>
    <n v="705"/>
    <s v="Y"/>
    <s v="OEB Template EK TB ND Combined.xlsx"/>
    <s v="tb22"/>
    <s v="doi: 10.1093/toxsci/kfu187"/>
    <s v="Snow, 2014"/>
    <m/>
    <s v="CeO2"/>
    <s v="CeO2 NP fuel additive"/>
    <m/>
    <m/>
    <x v="40"/>
    <m/>
    <m/>
    <m/>
    <m/>
    <m/>
    <m/>
    <m/>
    <m/>
    <m/>
    <m/>
    <m/>
    <m/>
    <m/>
    <m/>
    <m/>
    <m/>
    <m/>
    <m/>
    <m/>
    <m/>
    <m/>
    <m/>
    <m/>
    <m/>
    <s v="Duration too short - only 2 days"/>
    <x v="4"/>
    <m/>
    <m/>
    <m/>
    <s v="N"/>
    <n v="0"/>
    <m/>
    <m/>
  </r>
  <r>
    <n v="706"/>
    <s v="Y"/>
    <s v="OEB Template EK TB ND Combined.xlsx"/>
    <s v="tb23"/>
    <s v="10.3390/ijms16010660"/>
    <s v="Wu, 2015"/>
    <m/>
    <s v="ZnO"/>
    <s v="ZnO NPs"/>
    <m/>
    <m/>
    <x v="40"/>
    <m/>
    <m/>
    <m/>
    <m/>
    <m/>
    <m/>
    <m/>
    <m/>
    <m/>
    <m/>
    <m/>
    <m/>
    <m/>
    <m/>
    <m/>
    <m/>
    <m/>
    <m/>
    <m/>
    <m/>
    <m/>
    <m/>
    <m/>
    <m/>
    <s v="Not Inhalation - PA"/>
    <x v="4"/>
    <m/>
    <m/>
    <m/>
    <s v="N"/>
    <n v="0"/>
    <m/>
    <m/>
  </r>
  <r>
    <n v="707"/>
    <s v="Y"/>
    <s v="OEB Template EK TB ND Combined.xlsx"/>
    <s v="tb24"/>
    <s v="10.1177/1535370216665173"/>
    <s v="Prajapati, 2017"/>
    <m/>
    <s v="WO"/>
    <s v="tungsten (IV) oxide"/>
    <m/>
    <m/>
    <x v="40"/>
    <m/>
    <m/>
    <m/>
    <m/>
    <m/>
    <m/>
    <m/>
    <m/>
    <m/>
    <m/>
    <m/>
    <m/>
    <m/>
    <m/>
    <m/>
    <m/>
    <m/>
    <m/>
    <m/>
    <m/>
    <m/>
    <m/>
    <m/>
    <m/>
    <s v="Not rodent - hamster study"/>
    <x v="4"/>
    <m/>
    <m/>
    <m/>
    <s v="N"/>
    <n v="0"/>
    <m/>
    <m/>
  </r>
  <r>
    <n v="708"/>
    <s v="Y"/>
    <s v="OEB Template EK TB ND Combined.xlsx"/>
    <s v="tb25"/>
    <s v="10.1539/joh.16-0184-OA"/>
    <s v="Senoh, 2017"/>
    <m/>
    <s v="NiO"/>
    <s v="NiO nanoparticles"/>
    <m/>
    <m/>
    <x v="40"/>
    <m/>
    <m/>
    <m/>
    <m/>
    <m/>
    <m/>
    <m/>
    <m/>
    <m/>
    <m/>
    <m/>
    <m/>
    <m/>
    <m/>
    <m/>
    <m/>
    <m/>
    <m/>
    <m/>
    <m/>
    <m/>
    <m/>
    <m/>
    <m/>
    <s v="Not Inhalation - ITI"/>
    <x v="4"/>
    <m/>
    <m/>
    <m/>
    <s v="N"/>
    <n v="0"/>
    <m/>
    <m/>
  </r>
  <r>
    <n v="709"/>
    <s v="Y"/>
    <s v="OEB Template EK TB ND Combined.xlsx"/>
    <s v="tb26"/>
    <s v="10.1093/toxsci/kfx006"/>
    <s v="Relier, 2017"/>
    <m/>
    <s v="TiO2"/>
    <s v="TiO2 P25 nanoparticles"/>
    <m/>
    <m/>
    <x v="40"/>
    <m/>
    <m/>
    <m/>
    <m/>
    <m/>
    <m/>
    <m/>
    <m/>
    <m/>
    <m/>
    <m/>
    <m/>
    <m/>
    <m/>
    <m/>
    <m/>
    <m/>
    <m/>
    <m/>
    <m/>
    <m/>
    <m/>
    <m/>
    <m/>
    <s v="Not Inhalation - ITI"/>
    <x v="4"/>
    <m/>
    <m/>
    <m/>
    <s v="N"/>
    <n v="0"/>
    <m/>
    <m/>
  </r>
  <r>
    <n v="710"/>
    <s v="Y"/>
    <s v="OEB Template EK TB ND Combined.xlsx"/>
    <s v="tb27"/>
    <s v="10.1186/s12989-017-0204-6"/>
    <s v="Schwotzer, 2017"/>
    <s v="Y"/>
    <s v="CeO2"/>
    <s v="CeO2 NPs"/>
    <s v="Nano"/>
    <m/>
    <x v="11"/>
    <s v="Lung"/>
    <s v="Histopathology - interstitial fibrosis"/>
    <s v="Rat"/>
    <s v="Wistar"/>
    <s v="Female"/>
    <n v="3"/>
    <m/>
    <m/>
    <m/>
    <s v="mg/m3"/>
    <m/>
    <m/>
    <m/>
    <m/>
    <m/>
    <m/>
    <m/>
    <m/>
    <m/>
    <m/>
    <m/>
    <m/>
    <m/>
    <m/>
    <s v="Originally identified article was Schwotzer 2018 (DOI: 10.1186/s12951-018-0343-4), but that was the part of the study that only reported the gene expression data.  Fibrosis data from this study was presented in different paper (which is what is referenced here).  However, histopathology data was done in a time-course study at only one dose - recorded at what post exposure timeframe the dose went from non-significant to significant"/>
    <x v="4"/>
    <s v="28 days"/>
    <n v="3"/>
    <m/>
    <s v="N"/>
    <n v="0"/>
    <m/>
    <m/>
  </r>
  <r>
    <n v="711"/>
    <s v="Y"/>
    <s v="OEB Template EK TB ND Combined.xlsx"/>
    <s v="tb27"/>
    <s v="10.1186/s12989-017-0204-6"/>
    <s v="Schwotzer, 2017"/>
    <s v="Y"/>
    <s v="CeO2"/>
    <s v="CeO2 NPs"/>
    <s v="Nano"/>
    <m/>
    <x v="11"/>
    <s v="Lung"/>
    <s v="Histopathology - interstitial fibrosis"/>
    <s v="Rat"/>
    <s v="Wistar"/>
    <s v="Female"/>
    <m/>
    <n v="3"/>
    <m/>
    <m/>
    <s v="mg/m3"/>
    <m/>
    <m/>
    <m/>
    <m/>
    <m/>
    <m/>
    <m/>
    <m/>
    <m/>
    <m/>
    <m/>
    <m/>
    <m/>
    <m/>
    <s v="Originally identified article was Schwotzer 2018 (DOI: 10.1186/s12951-018-0343-4), but that was the part of the study that only reported the gene expression data.  Fibrosis data from this study was presented in different paper (which is what is referenced here).  However, histopathology data was done in a time-course study at only one dose - recorded at what post exposure timeframe the dose went from non-significant to significant"/>
    <x v="4"/>
    <s v="90 days"/>
    <n v="3"/>
    <m/>
    <s v="N"/>
    <n v="0"/>
    <m/>
    <m/>
  </r>
  <r>
    <n v="712"/>
    <s v="Y"/>
    <s v="OEB Template EK TB ND Combined.xlsx"/>
    <s v="tb28"/>
    <s v="NA"/>
    <s v="Suker, 2018"/>
    <m/>
    <s v="TiO2"/>
    <s v="TiO2"/>
    <m/>
    <m/>
    <x v="40"/>
    <m/>
    <m/>
    <m/>
    <m/>
    <m/>
    <m/>
    <m/>
    <m/>
    <m/>
    <m/>
    <m/>
    <m/>
    <m/>
    <m/>
    <m/>
    <m/>
    <m/>
    <m/>
    <m/>
    <m/>
    <m/>
    <m/>
    <m/>
    <m/>
    <s v="Not Inhalation - ITI"/>
    <x v="4"/>
    <m/>
    <m/>
    <m/>
    <s v="N"/>
    <n v="0"/>
    <m/>
    <m/>
  </r>
  <r>
    <n v="713"/>
    <s v="Y"/>
    <s v="OEB Template EK TB ND Combined.xlsx"/>
    <s v="tb29"/>
    <s v="10.1111/bcpt.13119"/>
    <s v="Knudsen, 2018"/>
    <m/>
    <s v="CNT"/>
    <s v="MWCNT"/>
    <m/>
    <m/>
    <x v="40"/>
    <m/>
    <m/>
    <m/>
    <m/>
    <m/>
    <m/>
    <m/>
    <m/>
    <m/>
    <m/>
    <m/>
    <m/>
    <m/>
    <m/>
    <m/>
    <m/>
    <m/>
    <m/>
    <m/>
    <m/>
    <m/>
    <m/>
    <m/>
    <m/>
    <s v="Not Inhalation - ITI"/>
    <x v="4"/>
    <m/>
    <m/>
    <m/>
    <s v="Y"/>
    <n v="0"/>
    <m/>
    <m/>
  </r>
  <r>
    <n v="714"/>
    <s v="Y"/>
    <s v="OEB Template EK TB ND Combined.xlsx"/>
    <s v="tb30"/>
    <s v="https://doi.org/10.1371/journal._x000a_pone.0205702"/>
    <s v="Otsuka, 2018"/>
    <m/>
    <s v="CNT"/>
    <s v="MWCNT"/>
    <m/>
    <m/>
    <x v="40"/>
    <m/>
    <m/>
    <m/>
    <m/>
    <m/>
    <m/>
    <m/>
    <m/>
    <m/>
    <m/>
    <m/>
    <m/>
    <m/>
    <m/>
    <m/>
    <m/>
    <m/>
    <m/>
    <m/>
    <m/>
    <m/>
    <m/>
    <m/>
    <m/>
    <s v="Duration too short - 1/week for 5 weeks"/>
    <x v="4"/>
    <m/>
    <m/>
    <m/>
    <s v="Y"/>
    <n v="0"/>
    <m/>
    <m/>
  </r>
  <r>
    <n v="715"/>
    <s v="Y"/>
    <s v="OEB Template EK TB ND Combined.xlsx"/>
    <s v="tb31"/>
    <s v="https://doi.org/10.1016/j.envpol.2019.06.092"/>
    <s v="Cui, 2019"/>
    <m/>
    <s v="Aluminum"/>
    <s v="nAl2O3"/>
    <m/>
    <m/>
    <x v="40"/>
    <m/>
    <m/>
    <m/>
    <m/>
    <m/>
    <m/>
    <m/>
    <m/>
    <m/>
    <m/>
    <m/>
    <m/>
    <m/>
    <m/>
    <m/>
    <m/>
    <m/>
    <m/>
    <m/>
    <m/>
    <m/>
    <m/>
    <m/>
    <m/>
    <s v="Not Inhalation - ITI"/>
    <x v="4"/>
    <m/>
    <m/>
    <m/>
    <s v="Y"/>
    <n v="0"/>
    <m/>
    <m/>
  </r>
  <r>
    <n v="716"/>
    <s v="Y"/>
    <s v="OEB Template EK TB ND Combined.xlsx"/>
    <s v="tb32"/>
    <s v="10.1002/jat.4079"/>
    <s v="Qian, 2020"/>
    <m/>
    <s v="CeO2"/>
    <s v="PEGylated nanoceria"/>
    <m/>
    <m/>
    <x v="40"/>
    <m/>
    <m/>
    <m/>
    <m/>
    <m/>
    <m/>
    <m/>
    <m/>
    <m/>
    <m/>
    <m/>
    <m/>
    <m/>
    <m/>
    <m/>
    <m/>
    <m/>
    <m/>
    <m/>
    <m/>
    <m/>
    <m/>
    <m/>
    <m/>
    <s v="Not Inhalation - ITI"/>
    <x v="4"/>
    <m/>
    <m/>
    <m/>
    <s v="N"/>
    <n v="0"/>
    <m/>
    <m/>
  </r>
  <r>
    <n v="717"/>
    <s v="Y"/>
    <s v="OEB Template EK TB ND Combined.xlsx"/>
    <s v="tb33"/>
    <s v="10.1293/tox.2020-0064; J Toxicol Pathol 2021; 34: 57–71"/>
    <s v="Numano, 2021"/>
    <m/>
    <s v="CNT"/>
    <s v="MWCNT"/>
    <m/>
    <m/>
    <x v="40"/>
    <m/>
    <m/>
    <m/>
    <m/>
    <m/>
    <m/>
    <m/>
    <m/>
    <m/>
    <m/>
    <m/>
    <m/>
    <m/>
    <m/>
    <m/>
    <m/>
    <m/>
    <m/>
    <m/>
    <m/>
    <m/>
    <m/>
    <m/>
    <m/>
    <s v="Not Inhalation - ITI"/>
    <x v="4"/>
    <m/>
    <m/>
    <m/>
    <s v="Y"/>
    <n v="0"/>
    <m/>
    <m/>
  </r>
  <r>
    <n v="718"/>
    <m/>
    <s v="OEB Studies to Check (from catOEL DB). [Adding fibrosis endpt]"/>
    <s v="edk fibrosis"/>
    <m/>
    <s v="Chu_2019"/>
    <m/>
    <s v="Carbon black"/>
    <s v="CB_30mg_1dPE"/>
    <s v="Nano"/>
    <s v="90 days"/>
    <x v="11"/>
    <s v="Lung"/>
    <s v="Focal fibrosis"/>
    <s v="Rat"/>
    <s v="Sprague-Dawley"/>
    <s v="M"/>
    <m/>
    <n v="30"/>
    <m/>
    <m/>
    <s v="mg/m3"/>
    <s v="N"/>
    <s v="N"/>
    <s v="Y"/>
    <s v="N"/>
    <s v="Divide LOAEL by 10;Units conversion needed;"/>
    <m/>
    <m/>
    <n v="3000"/>
    <m/>
    <m/>
    <s v="band C"/>
    <s v="C"/>
    <s v=""/>
    <m/>
    <m/>
    <x v="2"/>
    <m/>
    <s v="0, 30 mg/m3"/>
    <s v="Focal fibrosis (Figure 4). &quot;The degree of phagocytosed CB particles accumulation, inflammation, focal fibrosis, and other histopathologic changes in the lung of the rats in the recovery group was almost similar to the CB exposure group.&quot; (on p. 8 of 19) - So, the effects were persistent after the end of exposure. "/>
    <s v="Y"/>
    <n v="3"/>
    <s v="LOAEL"/>
    <n v="3000"/>
  </r>
  <r>
    <n v="719"/>
    <m/>
    <s v="Additional OEB Data"/>
    <s v="edk fibrosis"/>
    <m/>
    <s v="Johnston 2000"/>
    <s v="Y"/>
    <s v="Silica"/>
    <s v="Crystalline"/>
    <s v="Micro"/>
    <s v="13 weeks"/>
    <x v="0"/>
    <s v="Lung"/>
    <s v="Alveolar septal fibrosis"/>
    <s v="Rat"/>
    <s v="Fischer 344"/>
    <s v="M"/>
    <m/>
    <n v="3"/>
    <m/>
    <m/>
    <s v="mg/m3"/>
    <s v="N"/>
    <s v="N"/>
    <s v="Y"/>
    <s v="N"/>
    <s v="Divide LOAEL by 10;Units conversion needed;"/>
    <m/>
    <m/>
    <n v="300"/>
    <m/>
    <m/>
    <s v="band D"/>
    <s v="D"/>
    <s v=""/>
    <s v="Y"/>
    <m/>
    <x v="2"/>
    <m/>
    <m/>
    <m/>
    <s v="Y"/>
    <n v="4"/>
    <s v="LOAEL"/>
    <n v="300"/>
  </r>
  <r>
    <n v="720"/>
    <m/>
    <s v="Additional OEB Data"/>
    <s v="edk fibrosis"/>
    <m/>
    <s v="Johnston 2000"/>
    <s v="Y"/>
    <s v="Silica"/>
    <s v="Amorphous"/>
    <s v="Nano"/>
    <s v="13 weeks"/>
    <x v="0"/>
    <s v="Lung"/>
    <s v="Alveolar septal fibrosis"/>
    <s v="Rat"/>
    <s v="Fischer 344"/>
    <s v="M"/>
    <m/>
    <n v="50.4"/>
    <m/>
    <m/>
    <s v="mg/m3"/>
    <s v="N"/>
    <s v="N"/>
    <s v="Y"/>
    <s v="N"/>
    <s v="Divide LOAEL by 10;Units conversion needed;"/>
    <m/>
    <m/>
    <n v="5040"/>
    <m/>
    <m/>
    <s v="band B"/>
    <s v="B"/>
    <s v=""/>
    <s v="Y"/>
    <m/>
    <x v="2"/>
    <m/>
    <m/>
    <s v=" "/>
    <s v="Y"/>
    <n v="2"/>
    <s v="LOAEL"/>
    <n v="5040"/>
  </r>
  <r>
    <n v="721"/>
    <s v="N - Adding alveolar septal thickening (fibrosis) endpoint for Pauluhn 2010 - Suggest using this endpoint for fibrosis [as in NIOSH 2013] and omiting &quot;duplicative&quot; measures of fibrosis, collagen &amp; HP, above."/>
    <s v="OEB Template EK TB ND Combined.xlsx"/>
    <s v="edk fibrosis"/>
    <s v="10.1093/toxsci/kfp247"/>
    <s v="Pauluhn 2010"/>
    <m/>
    <s v="CNT"/>
    <s v="MWCNT"/>
    <s v="Nano"/>
    <m/>
    <x v="0"/>
    <s v="Lung"/>
    <s v="Alveolar interstitial (septal) thickening"/>
    <s v="Rat"/>
    <s v="Wistar"/>
    <s v="M"/>
    <n v="0.1"/>
    <n v="0.4"/>
    <m/>
    <m/>
    <s v="mg/m3"/>
    <s v="N"/>
    <s v="N"/>
    <s v="N"/>
    <s v="N"/>
    <s v="Units conversion needed;"/>
    <m/>
    <n v="100"/>
    <m/>
    <m/>
    <s v="band D"/>
    <m/>
    <s v="D"/>
    <m/>
    <m/>
    <m/>
    <x v="2"/>
    <s v="8 weeks"/>
    <s v="0, 0.1,0.4,1.5,6"/>
    <m/>
    <s v="Y"/>
    <n v="4"/>
    <s v="NOAEL"/>
    <n v="100"/>
  </r>
  <r>
    <n v="722"/>
    <s v="Y"/>
    <s v="OEB Template EK TB ND Combined.xlsx"/>
    <s v="edk fibrosis"/>
    <s v="10.1093/toxsci/kfp247"/>
    <s v="Pauluhn 2010"/>
    <m/>
    <s v="CNT"/>
    <s v="MWCNT"/>
    <s v="Nano"/>
    <m/>
    <x v="0"/>
    <s v="Lung"/>
    <s v="Alveolar interstitial (septal) thickening"/>
    <s v="Rat"/>
    <s v="Wistar"/>
    <s v="M"/>
    <n v="0.1"/>
    <n v="0.4"/>
    <m/>
    <m/>
    <s v="mg/m3"/>
    <s v="N"/>
    <s v="N"/>
    <s v="N"/>
    <s v="N"/>
    <s v="Units conversion needed;"/>
    <m/>
    <n v="100"/>
    <m/>
    <m/>
    <s v="band D"/>
    <m/>
    <s v="D"/>
    <m/>
    <m/>
    <m/>
    <x v="2"/>
    <s v="13 weeks"/>
    <s v="0, 0.1,0.4,1.5,6"/>
    <m/>
    <s v="Y"/>
    <n v="4"/>
    <m/>
    <m/>
  </r>
  <r>
    <n v="723"/>
    <s v="Y"/>
    <s v="OEB Template EK TB ND Combined.xlsx"/>
    <s v="edk fibrosis"/>
    <s v="10.1093/toxsci/kfp247"/>
    <s v="Pauluhn 2010"/>
    <m/>
    <s v="CNT"/>
    <s v="MWCNT"/>
    <s v="Nano"/>
    <m/>
    <x v="0"/>
    <s v="Lung"/>
    <s v="Alveolar interstitial (septal) thickening"/>
    <s v="Rat"/>
    <s v="Wistar"/>
    <s v="M"/>
    <n v="0.1"/>
    <n v="0.4"/>
    <m/>
    <m/>
    <s v="mg/m3"/>
    <s v="N"/>
    <s v="N"/>
    <s v="N"/>
    <s v="N"/>
    <s v="Units conversion needed;"/>
    <m/>
    <n v="100"/>
    <m/>
    <m/>
    <s v="band D"/>
    <m/>
    <s v="D"/>
    <m/>
    <m/>
    <m/>
    <x v="2"/>
    <s v="17 weeks"/>
    <s v="0, 0.1,0.4,1.5,6"/>
    <m/>
    <s v="Y"/>
    <n v="4"/>
    <m/>
    <m/>
  </r>
  <r>
    <n v="724"/>
    <s v="Y"/>
    <s v="OEB Template EK TB ND Combined.xlsx"/>
    <s v="edk fibrosis"/>
    <s v="10.1093/toxsci/kfp247"/>
    <s v="Pauluhn 2010"/>
    <m/>
    <s v="CNT"/>
    <s v="MWCNT"/>
    <s v="Nano"/>
    <m/>
    <x v="0"/>
    <s v="Lung"/>
    <s v="Alveolar interstitial (septal) thickening"/>
    <s v="Rat"/>
    <s v="Wistar"/>
    <s v="M"/>
    <n v="0.1"/>
    <n v="0.4"/>
    <m/>
    <m/>
    <s v="mg/m3"/>
    <s v="N"/>
    <s v="N"/>
    <s v="N"/>
    <s v="N"/>
    <s v="Units conversion needed;"/>
    <m/>
    <n v="100"/>
    <m/>
    <m/>
    <s v="band D"/>
    <m/>
    <s v="D"/>
    <m/>
    <m/>
    <m/>
    <x v="2"/>
    <s v="26 weeks"/>
    <s v="0, 0.1,0.4,1.5,6"/>
    <m/>
    <s v="Y"/>
    <n v="4"/>
    <m/>
    <m/>
  </r>
  <r>
    <n v="725"/>
    <s v="Y"/>
    <s v="OEB Template EK TB ND Combined.xlsx"/>
    <s v="edk fibrosis"/>
    <s v="10.1093/toxsci/kfp247"/>
    <s v="Pauluhn 2010"/>
    <m/>
    <s v="CNT"/>
    <s v="MWCNT"/>
    <s v="Nano"/>
    <m/>
    <x v="0"/>
    <s v="Lung"/>
    <s v="Alveolar interstitial (septal) thickening"/>
    <s v="Rat"/>
    <s v="Wistar"/>
    <s v="M"/>
    <n v="0.1"/>
    <n v="0.4"/>
    <m/>
    <m/>
    <s v="mg/m3"/>
    <s v="N"/>
    <s v="N"/>
    <s v="N"/>
    <s v="N"/>
    <s v="Units conversion needed;"/>
    <m/>
    <n v="100"/>
    <m/>
    <m/>
    <s v="band D"/>
    <m/>
    <s v="D"/>
    <m/>
    <m/>
    <m/>
    <x v="2"/>
    <s v="39 weeks"/>
    <s v="0, 0.1,0.4,1.5,6"/>
    <m/>
    <s v="Y"/>
    <n v="4"/>
    <m/>
    <m/>
  </r>
  <r>
    <n v="726"/>
    <s v="Y"/>
    <s v="MeOx, Alumunium"/>
    <s v="edk fibrosis"/>
    <s v="doi:10.1093/toxsci/kfp046"/>
    <s v="Pauluhn 2009"/>
    <m/>
    <s v="Aluminum"/>
    <s v="Aluminum Oxyhydroxides AlOOH-10 nm"/>
    <s v="Nano"/>
    <s v="4 wk (6 hr/d, 5 days/wk)"/>
    <x v="32"/>
    <s v="Lung"/>
    <s v="Focal septal thickening"/>
    <s v="Rat"/>
    <s v="Wistar"/>
    <s v="M"/>
    <n v="3"/>
    <n v="28"/>
    <m/>
    <m/>
    <s v="mg/m3"/>
    <s v="N"/>
    <s v="Y"/>
    <s v="N"/>
    <s v="N"/>
    <s v="Divide NOAEL or BMDL by 3;Units conversion needed;"/>
    <m/>
    <n v="1000"/>
    <m/>
    <m/>
    <s v="band C"/>
    <m/>
    <s v="C"/>
    <m/>
    <m/>
    <m/>
    <x v="2"/>
    <s v="0 d"/>
    <s v="0, 0.4, 3, 28"/>
    <s v="&quot;Histopathology findings attributable to AlOOH poorly soluble particles were only found in rats exposed at 28 mg/m3....In the bronchioloalveolar region a slight hypercellularity (increased epithelial cells, inflammatory cells, focal septal thickening; all changes were graded very slight to minimal) occurred. In Sirius red stained sections, focal septal collagen depositions existed....Differences between AlOOH-40 nm/MMAD-0.6 um and AlOOH-10 nm/MMAD-1.7 um were not found.&quot; (p. 158)"/>
    <s v="N"/>
    <n v="3"/>
    <m/>
    <m/>
  </r>
  <r>
    <n v="727"/>
    <s v="Y"/>
    <s v="MeOx, Alumunium"/>
    <s v="edk fibrosis"/>
    <s v="doi:10.1093/toxsci/kfp046"/>
    <s v="Pauluhn 2009"/>
    <m/>
    <s v="Aluminum"/>
    <s v="Aluminum Oxyhydroxides AlOOH-40 nm"/>
    <s v="Nano"/>
    <s v="4 wk (6 hr/d, 5 days/wk)"/>
    <x v="32"/>
    <s v="Lung"/>
    <s v="Focal septal thickening"/>
    <s v="Rat"/>
    <s v="Wistar"/>
    <s v="M"/>
    <n v="3"/>
    <n v="28"/>
    <m/>
    <m/>
    <s v="mg/m3"/>
    <s v="N"/>
    <s v="Y"/>
    <s v="N"/>
    <s v="N"/>
    <s v="Divide NOAEL or BMDL by 3;Units conversion needed;"/>
    <m/>
    <n v="1000"/>
    <m/>
    <m/>
    <s v="band C"/>
    <m/>
    <s v="C"/>
    <m/>
    <m/>
    <m/>
    <x v="2"/>
    <s v="0 d"/>
    <m/>
    <m/>
    <s v="N"/>
    <n v="3"/>
    <m/>
    <m/>
  </r>
  <r>
    <n v="728"/>
    <m/>
    <s v="Found in PubMed and added to MeOx, FeOx folder"/>
    <s v="edk fibrosis"/>
    <s v="DOI: 10.3109/08958378.2011.606431"/>
    <s v="Pauluhn and Wiemann 2011"/>
    <s v="Y"/>
    <s v="Iron"/>
    <s v="Fe3O4 (Magnetite, Ferroxide® black 88P)"/>
    <s v="Micro"/>
    <s v="4 wk (6 hr/d, 5 days/wk)"/>
    <x v="32"/>
    <s v="Lung "/>
    <s v="%PMN"/>
    <s v="Rat"/>
    <s v="Wistar"/>
    <s v="M"/>
    <m/>
    <n v="33"/>
    <m/>
    <m/>
    <s v="mg/m3"/>
    <s v="N"/>
    <s v="Y"/>
    <s v="Y"/>
    <s v="N"/>
    <s v="Divide NOAEL or BMDL by 3;Divide LOAEL by 10;Units conversion needed;"/>
    <m/>
    <m/>
    <n v="1099.9999999999998"/>
    <m/>
    <m/>
    <s v="band C"/>
    <s v="C"/>
    <m/>
    <m/>
    <m/>
    <x v="0"/>
    <s v="0 d"/>
    <s v="33, 99 mg/m3"/>
    <m/>
    <s v="N"/>
    <n v="3"/>
    <s v="LOAEL"/>
    <n v="1099.9999999999998"/>
  </r>
  <r>
    <n v="729"/>
    <m/>
    <s v="Found in PubMed and added to MeOx, FeOx folder"/>
    <s v="edk fibrosis"/>
    <s v="DOI: 10.3109/08958378.2011.606431"/>
    <s v="Pauluhn and Wiemann 2011"/>
    <s v="Y"/>
    <s v="Iron"/>
    <s v="Iron carbonate (Siderite, FeCO3) "/>
    <s v="Micro"/>
    <s v="4 wk (6 hr/d, 5 days/wk)"/>
    <x v="32"/>
    <s v="Lung "/>
    <s v="%PMN"/>
    <s v="Rat"/>
    <s v="Wistar"/>
    <s v="M"/>
    <m/>
    <n v="32"/>
    <m/>
    <m/>
    <s v="mg/m3"/>
    <s v="N"/>
    <s v="Y"/>
    <s v="Y"/>
    <s v="N"/>
    <s v="Divide NOAEL or BMDL by 3;Divide LOAEL by 10;Units conversion needed;"/>
    <m/>
    <m/>
    <n v="1066.6666666666667"/>
    <m/>
    <m/>
    <s v="band C"/>
    <s v="C"/>
    <m/>
    <m/>
    <m/>
    <x v="0"/>
    <s v="0 d"/>
    <s v="32, 100 mg/m3"/>
    <m/>
    <s v="N"/>
    <n v="3"/>
    <s v="LOAEL"/>
    <n v="1066.6666666666667"/>
  </r>
  <r>
    <n v="730"/>
    <m/>
    <s v="Found in PubMed and added to MeOx, FeOx folder"/>
    <s v="edk fibrosis"/>
    <s v="DOI 10.1002/jat.1668"/>
    <s v="Pauluhn 2011"/>
    <m/>
    <s v="Iron"/>
    <s v="Fe3O4 (Magnetite, Ferroxide® black 88P)"/>
    <s v="Micro"/>
    <s v="13 wk (6 hr/d, 5 days/wk)"/>
    <x v="0"/>
    <s v="Lung"/>
    <s v="Increased collagen fibers (Sirius red stain) "/>
    <s v="Rat"/>
    <s v="Wistar HsdCpb:WU (SPF)"/>
    <s v="M"/>
    <n v="16.600000000000001"/>
    <n v="52.1"/>
    <m/>
    <m/>
    <s v="mg/m3"/>
    <s v="N"/>
    <s v="N"/>
    <s v="N"/>
    <s v="N"/>
    <s v="Units conversion needed;"/>
    <m/>
    <n v="16600"/>
    <m/>
    <m/>
    <s v="band B"/>
    <m/>
    <s v="B"/>
    <m/>
    <m/>
    <m/>
    <x v="2"/>
    <s v="0 d"/>
    <s v="0, 4.7, 16.6, 52.1 mg/m3 (actual concentrations)"/>
    <m/>
    <s v="N"/>
    <n v="2"/>
    <s v="NOAEL"/>
    <n v="16600"/>
  </r>
  <r>
    <n v="731"/>
    <m/>
    <s v="Found in PubMed and added to MeOx, FeOx folder"/>
    <s v="edk fibrosis"/>
    <s v="DOI 10.1002/jat.1668"/>
    <s v="Pauluhn 2011"/>
    <m/>
    <s v="Iron"/>
    <s v="Fe3O4 (Magnetite, Ferroxide® black 88P)"/>
    <s v="Micro"/>
    <s v="13 wk (6 hr/d, 5 days/wk)"/>
    <x v="0"/>
    <s v="Lung"/>
    <s v="Increased collagen fibers (Sirius red stain) "/>
    <s v="Rat"/>
    <s v="Wistar HsdCpb:WU (SPF)"/>
    <s v="F"/>
    <n v="16.600000000000001"/>
    <n v="52.1"/>
    <m/>
    <m/>
    <s v="mg/m3"/>
    <s v="N"/>
    <s v="N"/>
    <s v="N"/>
    <s v="N"/>
    <s v="Units conversion needed;"/>
    <m/>
    <n v="16600"/>
    <m/>
    <m/>
    <s v="band B"/>
    <m/>
    <s v="B"/>
    <m/>
    <m/>
    <m/>
    <x v="2"/>
    <s v="0 d"/>
    <s v="0, 4.7, 16.6, 52.1 mg/m3 (actual concentrations)"/>
    <m/>
    <s v="N"/>
    <n v="2"/>
    <s v="NOAEL"/>
    <n v="16600"/>
  </r>
  <r>
    <n v="732"/>
    <m/>
    <s v="Found in PubMed and added to MeOx, FeOx folder"/>
    <s v="edk fibrosis"/>
    <s v="DOI 10.1002/jat.1668"/>
    <s v="Pauluhn 2011"/>
    <m/>
    <s v="Iron"/>
    <s v="Fe3O4 (Magnetite, Ferroxide® black 88P)"/>
    <s v="Micro"/>
    <s v="13 wk (6 hr/d, 5 days/wk)"/>
    <x v="0"/>
    <s v="Lung"/>
    <s v="%PMN"/>
    <s v="Rat"/>
    <s v="Wistar HsdCpb:WU (SPF)"/>
    <s v="M"/>
    <s v="n"/>
    <n v="4.7"/>
    <m/>
    <m/>
    <s v="mg/m3"/>
    <s v="N"/>
    <s v="N"/>
    <s v="Y"/>
    <s v="N"/>
    <s v="Divide LOAEL by 10;Units conversion needed;"/>
    <m/>
    <m/>
    <n v="470.00000000000006"/>
    <m/>
    <m/>
    <s v="band C"/>
    <s v="C"/>
    <m/>
    <m/>
    <s v="[Also, Fig 4 shows PMNs at 4 wk expos a but 6 month Post-exposure - Not relevant endpoint after 6 month recovery]."/>
    <x v="0"/>
    <s v="0 d"/>
    <s v="0, 4.7, 16.6, 52.1 mg/m3 (actual concentrations)"/>
    <m/>
    <s v="N"/>
    <n v="3"/>
    <s v="LOAEL"/>
    <n v="470.00000000000006"/>
  </r>
  <r>
    <n v="733"/>
    <m/>
    <s v="Found in PubMed and added to MeOx, FeOx folder"/>
    <s v="edk fibrosis"/>
    <s v="DOI 10.1002/jat.1668"/>
    <s v="Pauluhn 2011"/>
    <m/>
    <s v="Iron"/>
    <s v="Fe3O4 (Magnetite, Ferroxide® black 88P)"/>
    <s v="Micro"/>
    <s v="13 wk (6 hr/d, 5 days/wk)"/>
    <x v="0"/>
    <s v="Lung"/>
    <s v="%PMN"/>
    <s v="Rat"/>
    <s v="Wistar HsdCpb:WU (SPF)"/>
    <s v="F"/>
    <s v="n"/>
    <n v="4.7"/>
    <m/>
    <m/>
    <s v="mg/m3"/>
    <s v="N"/>
    <s v="N"/>
    <s v="Y"/>
    <s v="N"/>
    <s v="Divide LOAEL by 10;Units conversion needed;"/>
    <m/>
    <m/>
    <n v="470.00000000000006"/>
    <m/>
    <m/>
    <s v="band C"/>
    <s v="C"/>
    <m/>
    <m/>
    <s v="[Also, Fig 4 shows PMNs at 4 wk expos a but 6 month Post-exposure - Not relevant endpoint after 6 month recovery]."/>
    <x v="0"/>
    <s v="0 d"/>
    <s v="0, 4.7, 16.6, 52.1 mg/m3 (actual concentrations)"/>
    <m/>
    <s v="N"/>
    <n v="3"/>
    <s v="LOAEL"/>
    <n v="470.00000000000006"/>
  </r>
  <r>
    <n v="734"/>
    <m/>
    <s v="Graphene manuscript"/>
    <s v="edk fibrosis"/>
    <s v="DOI: 10.3109/17435390.2015.1133865"/>
    <s v="Kim 2016"/>
    <m/>
    <s v="Graphene"/>
    <s v="GPX-205, 10538-96A, Cabot Corp, Boston MA"/>
    <s v="Nano"/>
    <s v="28 days (6 h/day, 5 days/week)"/>
    <x v="14"/>
    <s v="Lung"/>
    <s v="PMN count"/>
    <s v="Rat"/>
    <s v="Sprague-Dawley "/>
    <s v="M"/>
    <n v="1.88"/>
    <m/>
    <m/>
    <m/>
    <s v="mg/m3"/>
    <s v="N"/>
    <s v="Y"/>
    <s v="N"/>
    <s v="N"/>
    <s v="Divide NOAEL or BMDL by 3;Units conversion needed;"/>
    <m/>
    <n v="626.66666666666663"/>
    <m/>
    <m/>
    <s v="band C"/>
    <m/>
    <s v="C"/>
    <m/>
    <m/>
    <m/>
    <x v="0"/>
    <s v="1d"/>
    <s v="0.05 (control), 0.12, 0.47, 1.88 mg/m3 (actual concs)"/>
    <m/>
    <s v="Y"/>
    <n v="3"/>
    <s v="NOAEL"/>
    <n v="626.66666666666663"/>
  </r>
  <r>
    <n v="735"/>
    <m/>
    <m/>
    <s v="edk fibrosis"/>
    <s v="doi: 10.1539/joh.l10128"/>
    <s v="Nagano 2011a (Rat, ITO, M, inflam, 0d PE)"/>
    <m/>
    <s v="Indium"/>
    <s v="Indium-tin Oxide"/>
    <s v="Micro"/>
    <s v="13 wk, 6 hr/d, 5 d/wk "/>
    <x v="0"/>
    <s v="Lung"/>
    <s v="Histopath: &quot;Infiltration of inflammatory cells&quot;"/>
    <s v="Rat"/>
    <s v="F344"/>
    <s v="M"/>
    <n v="0.1"/>
    <n v="1"/>
    <m/>
    <m/>
    <s v="mg/m3"/>
    <s v="N"/>
    <s v="N"/>
    <s v="N"/>
    <s v="N"/>
    <s v="Units conversion needed;"/>
    <m/>
    <n v="100"/>
    <m/>
    <m/>
    <s v="band D"/>
    <m/>
    <s v="D"/>
    <m/>
    <m/>
    <m/>
    <x v="0"/>
    <s v="0d"/>
    <s v="0.10, 1.01 mg/m3"/>
    <s v="0.1 mg/m3: 2/10 not sig; 1 mg/m3: 10/10 sig. At 13 wk PE, 4/10 males had the same inflammation endpoint at 0.1 mg/m3, but not stat. sig. Not including data since not specifically including inflammation data at PE timepoints. "/>
    <s v="Y"/>
    <n v="4"/>
    <s v="NOAEL"/>
    <n v="100"/>
  </r>
  <r>
    <n v="736"/>
    <s v="Y"/>
    <m/>
    <s v="edk fibrosis"/>
    <s v="doi: 10.1539/joh.l10128"/>
    <s v="Nagano 2011a (Rat, ITO, M, inflam, 13 wk PE)"/>
    <m/>
    <s v="Indium"/>
    <s v="Indium-tin Oxide"/>
    <s v="Micro"/>
    <s v="13 wk, 6 hr/d, 5 d/wk "/>
    <x v="0"/>
    <s v="Lung"/>
    <s v="Histopath: &quot;Infiltration of inflammatory cells&quot;"/>
    <s v="Rat"/>
    <s v="F344"/>
    <s v="M"/>
    <s v="0.1*"/>
    <m/>
    <m/>
    <m/>
    <s v="mg/m3"/>
    <s v="N"/>
    <s v="N"/>
    <s v="N"/>
    <s v="N"/>
    <s v="Units conversion needed;"/>
    <m/>
    <n v="100"/>
    <m/>
    <m/>
    <s v="band D"/>
    <m/>
    <s v="D"/>
    <m/>
    <m/>
    <s v="Same endpoint, inflammation. Omit this PE for inflam, consistent w other short PE for inflammation endpoint. "/>
    <x v="0"/>
    <s v="13 wk"/>
    <s v="0.1 mg/m3"/>
    <s v="*4/10 males had this inflam endpoint at 13 wk PE, not stat sig. Only 1 PE dose. "/>
    <s v="Y"/>
    <n v="4"/>
    <m/>
    <m/>
  </r>
  <r>
    <n v="737"/>
    <m/>
    <m/>
    <s v="edk fibrosis"/>
    <s v="doi: 10.1539/joh.l10128"/>
    <s v="Nagano 2011a (Rat, IO, M, inflam, 0d PE)"/>
    <m/>
    <s v="Indium"/>
    <s v="Indium Oxide"/>
    <s v="Micro"/>
    <s v="13 wk, 6 hr/d, 5 d/wk "/>
    <x v="0"/>
    <s v="Lung"/>
    <s v="Histopath: &quot;Infiltration of inflammatory cells&quot;"/>
    <s v="Rat"/>
    <s v="F344"/>
    <s v="M"/>
    <n v="0.1"/>
    <n v="1"/>
    <m/>
    <m/>
    <s v="mg/m3"/>
    <s v="N"/>
    <s v="N"/>
    <s v="N"/>
    <s v="N"/>
    <s v="Units conversion needed;"/>
    <m/>
    <n v="100"/>
    <m/>
    <m/>
    <s v="band D"/>
    <m/>
    <s v="D"/>
    <m/>
    <m/>
    <m/>
    <x v="0"/>
    <s v="0d"/>
    <s v="0.10, 1.01 mg/m3"/>
    <s v="0.1 mg/m3: 0/10; 1 mg/m3: 5/10 sig."/>
    <s v="Y"/>
    <n v="4"/>
    <s v="NOAEL"/>
    <n v="100"/>
  </r>
  <r>
    <n v="738"/>
    <m/>
    <m/>
    <s v="edk fibrosis"/>
    <s v="doi: 10.1539/joh.l10128"/>
    <s v="Nagano 2011a (Rat, ITO, M, fibrosis, 13 wk PE)"/>
    <m/>
    <s v="Indium"/>
    <s v="Indium-tin Oxide"/>
    <s v="Micro"/>
    <s v="13 wk, 6 hr/d, 5 d/wk "/>
    <x v="0"/>
    <s v="Lung"/>
    <s v="Histopath: &quot;Infiltration of inflammatory cells&quot;"/>
    <s v="Rat"/>
    <s v="F344"/>
    <s v="M"/>
    <m/>
    <n v="0.1"/>
    <m/>
    <m/>
    <s v="mg/m3"/>
    <s v="N"/>
    <s v="N"/>
    <s v="Y"/>
    <s v="N"/>
    <s v="Divide LOAEL by 10;Units conversion needed;"/>
    <m/>
    <m/>
    <n v="10"/>
    <m/>
    <m/>
    <s v="band E"/>
    <s v="E"/>
    <m/>
    <m/>
    <s v="13 wk PE only for ITO and one dose. IO did not have 13 wk PE. "/>
    <x v="2"/>
    <s v="13 wk"/>
    <s v="0.10 mg/m3"/>
    <s v="10/10 sig"/>
    <s v="Y"/>
    <n v="5"/>
    <s v="LOAEL"/>
    <n v="10"/>
  </r>
  <r>
    <n v="739"/>
    <m/>
    <m/>
    <s v="edk fibrosis"/>
    <s v="doi: 10.1539/joh.l10128"/>
    <s v="Nagano 2011a (Rat, ITO, F, inflam, 0d PE)"/>
    <m/>
    <s v="Indium"/>
    <s v="Indium-tin Oxide"/>
    <s v="Micro"/>
    <s v="13 wk, 6 hr/d, 5 d/wk "/>
    <x v="0"/>
    <s v="Lung"/>
    <s v="Histopath: &quot;Infiltration of inflammatory cells&quot;"/>
    <s v="Rat"/>
    <s v="F344"/>
    <s v="F"/>
    <n v="0.1"/>
    <n v="1"/>
    <m/>
    <m/>
    <s v="mg/m3"/>
    <s v="N"/>
    <s v="N"/>
    <s v="N"/>
    <s v="N"/>
    <s v="Units conversion needed;"/>
    <m/>
    <n v="100"/>
    <m/>
    <m/>
    <s v="band D"/>
    <m/>
    <s v="D"/>
    <m/>
    <m/>
    <m/>
    <x v="0"/>
    <s v="0d"/>
    <s v="0.10, 1.01 mg/m3"/>
    <s v="0.1 mg/m3: 2/10 not sig; 1 mg/m3: 10/10 sig."/>
    <s v="Y"/>
    <n v="4"/>
    <s v="NOAEL"/>
    <n v="100"/>
  </r>
  <r>
    <n v="740"/>
    <s v="Y"/>
    <m/>
    <s v="edk fibrosis"/>
    <s v="doi: 10.1539/joh.l10128"/>
    <s v="Nagano 2011a (Rat, ITO, F, inflam, 13 wk PE)"/>
    <m/>
    <s v="Indium"/>
    <s v="Indium-tin Oxide"/>
    <s v="Micro"/>
    <s v="13 wk, 6 hr/d, 5 d/wk "/>
    <x v="0"/>
    <s v="Lung"/>
    <s v="Histopath: &quot;Infiltration of inflammatory cells&quot;"/>
    <s v="Rat"/>
    <s v="F344"/>
    <s v="F"/>
    <m/>
    <s v="0.1*"/>
    <m/>
    <m/>
    <s v="mg/m3"/>
    <s v="N"/>
    <s v="N"/>
    <s v="Y"/>
    <s v="N"/>
    <s v="Divide LOAEL by 10;Units conversion needed;"/>
    <m/>
    <m/>
    <n v="10"/>
    <m/>
    <m/>
    <s v="band E"/>
    <s v="E"/>
    <m/>
    <m/>
    <s v="Same endpoint, inflammation. Discuss SOP for including PE for inflammation if progress, to best capture adverse response."/>
    <x v="0"/>
    <s v="13 wk"/>
    <s v="0.1 mg/m3"/>
    <s v="*10/10 females had this inflam endpoint at 13 wk, one dose. In this case, the inflammation increased during PE."/>
    <s v="Y"/>
    <n v="5"/>
    <m/>
    <m/>
  </r>
  <r>
    <n v="741"/>
    <m/>
    <m/>
    <s v="edk fibrosis"/>
    <s v="doi: 10.1539/joh.l10128"/>
    <s v="Nagano 2011a (Rat, IO, F, inflam, 0d PE)"/>
    <m/>
    <s v="Indium"/>
    <s v="Indium Oxide"/>
    <s v="Micro"/>
    <s v="13 wk, 6 hr/d, 5 d/wk "/>
    <x v="0"/>
    <s v="Lung"/>
    <s v="Histopath: &quot;Infiltration of inflammatory cells&quot;"/>
    <s v="Rat"/>
    <s v="F344"/>
    <s v="F"/>
    <n v="0.1"/>
    <n v="1"/>
    <m/>
    <m/>
    <s v="mg/m3"/>
    <s v="N"/>
    <s v="N"/>
    <s v="N"/>
    <s v="N"/>
    <s v="Units conversion needed;"/>
    <m/>
    <n v="100"/>
    <m/>
    <m/>
    <s v="band D"/>
    <m/>
    <s v="D"/>
    <m/>
    <m/>
    <m/>
    <x v="0"/>
    <s v="0d"/>
    <s v="0.10, 1.01 mg/m3"/>
    <s v="0.1 mg/m3: 0/10; 1 mg/m3: 7/10 sig."/>
    <s v="Y"/>
    <n v="4"/>
    <s v="NOAEL"/>
    <n v="100"/>
  </r>
  <r>
    <n v="742"/>
    <m/>
    <m/>
    <s v="edk fibrosis"/>
    <s v="doi: 10.1539/joh.l10128"/>
    <s v="Nagano 2011a (Rat, ITO, F, fibrosis, 13 wk PE)"/>
    <m/>
    <s v="Indium"/>
    <s v="Indium-tin Oxide"/>
    <s v="Micro"/>
    <s v="13 wk, 6 hr/d, 5 d/wk "/>
    <x v="0"/>
    <s v="Lung"/>
    <s v="Histopath: &quot;Infiltration of inflammatory cells&quot;"/>
    <s v="Rat"/>
    <s v="F344"/>
    <s v="F"/>
    <m/>
    <n v="0.1"/>
    <m/>
    <m/>
    <s v="mg/m3"/>
    <s v="N"/>
    <s v="N"/>
    <s v="Y"/>
    <s v="N"/>
    <s v="Divide LOAEL by 10;Units conversion needed;"/>
    <m/>
    <m/>
    <n v="10"/>
    <m/>
    <m/>
    <s v="band E"/>
    <s v="E"/>
    <m/>
    <m/>
    <s v="13 wk PE only for ITO and one dose. IO did not have 13 wk PE. "/>
    <x v="2"/>
    <s v="13 wk"/>
    <s v="0.10 mg/m3"/>
    <s v="10/10 sig"/>
    <s v="Y"/>
    <n v="5"/>
    <s v="LOAEL"/>
    <n v="10"/>
  </r>
  <r>
    <n v="743"/>
    <m/>
    <m/>
    <s v="edk fibrosis"/>
    <s v="doi: 10.1539/joh.10-0053-br"/>
    <s v="Nagano 2011b (Mouse, ITO, M, inflam, 0d PE)"/>
    <m/>
    <s v="Indium"/>
    <s v="Indium-tin Oxide"/>
    <s v="Micro"/>
    <s v="13 wk, 6 hr/d, 5 d/wk "/>
    <x v="0"/>
    <s v="Lung"/>
    <s v="Histopath: &quot;Infiltration of inflammatory cells&quot;"/>
    <s v="Mouse"/>
    <s v="B6C3F1"/>
    <s v="M"/>
    <n v="0.1"/>
    <n v="1"/>
    <m/>
    <m/>
    <s v="mg/m3"/>
    <s v="N"/>
    <s v="N"/>
    <s v="N"/>
    <s v="N"/>
    <s v="Units conversion needed;"/>
    <m/>
    <n v="100"/>
    <m/>
    <m/>
    <s v="band D"/>
    <m/>
    <s v="D"/>
    <m/>
    <m/>
    <m/>
    <x v="0"/>
    <s v="0d"/>
    <s v="0.1, 1 mg/m3"/>
    <s v="0.1 mg/m3: 0/10; 1 mg/m3: 10/10 sig."/>
    <s v="Y"/>
    <n v="4"/>
    <s v="NOAEL"/>
    <n v="100"/>
  </r>
  <r>
    <n v="744"/>
    <m/>
    <m/>
    <s v="edk fibrosis"/>
    <s v="doi: 10.1539/joh.10-0053-br"/>
    <s v="Nagano 2011b (Mouse, IO, M, inflam, 0d PE)"/>
    <m/>
    <s v="Indium"/>
    <s v="Indium Oxide"/>
    <s v="Micro"/>
    <s v="13 wk, 6 hr/d, 5 d/wk "/>
    <x v="0"/>
    <s v="Lung"/>
    <s v="Histopath: &quot;Infiltration of inflammatory cells&quot;"/>
    <s v="Mouse"/>
    <s v="B6C3F1"/>
    <s v="M"/>
    <n v="0.1"/>
    <n v="1"/>
    <m/>
    <m/>
    <s v="mg/m3"/>
    <s v="N"/>
    <s v="N"/>
    <s v="N"/>
    <s v="N"/>
    <s v="Units conversion needed;"/>
    <m/>
    <n v="100"/>
    <m/>
    <m/>
    <s v="band D"/>
    <m/>
    <s v="D"/>
    <m/>
    <m/>
    <m/>
    <x v="0"/>
    <s v="0d"/>
    <s v="0.1, 1 mg/m3"/>
    <s v="0.1 mg/m3: 0/10; 1 mg/m3: 5/10 sig."/>
    <s v="Y"/>
    <n v="4"/>
    <s v="NOAEL"/>
    <n v="100"/>
  </r>
  <r>
    <n v="745"/>
    <m/>
    <m/>
    <s v="edk fibrosis"/>
    <s v="doi: 10.1539/joh.10-0053-br"/>
    <s v="Nagano 2011b (Mouse, ITO, F, inflam, 0d PE)"/>
    <m/>
    <s v="Indium"/>
    <s v="Indium-tin Oxide"/>
    <s v="Micro"/>
    <s v="13 wk, 6 hr/d, 5 d/wk "/>
    <x v="0"/>
    <s v="Lung"/>
    <s v="Histopath: &quot;Infiltration of inflammatory cells&quot;"/>
    <s v="Mouse"/>
    <s v="B6C3F1"/>
    <s v="F"/>
    <n v="0.1"/>
    <n v="1"/>
    <m/>
    <m/>
    <s v="mg/m3"/>
    <s v="N"/>
    <s v="N"/>
    <s v="N"/>
    <s v="N"/>
    <s v="Units conversion needed;"/>
    <m/>
    <n v="100"/>
    <m/>
    <m/>
    <s v="band D"/>
    <m/>
    <s v="D"/>
    <m/>
    <m/>
    <m/>
    <x v="0"/>
    <s v="0d"/>
    <s v="0.1, 1 mg/m3"/>
    <s v="0.1 mg/m3: 0/10; 1 mg/m3: 9/10 sig."/>
    <s v="Y"/>
    <n v="4"/>
    <s v="NOAEL"/>
    <n v="100"/>
  </r>
  <r>
    <n v="746"/>
    <m/>
    <m/>
    <s v="edk fibrosis"/>
    <s v="doi: 10.1539/joh.10-0053-br"/>
    <s v="Nagano 2011b (Mouse, IO, F, inflam, 0d PE)"/>
    <m/>
    <s v="Indium"/>
    <s v="Indium Oxide"/>
    <s v="Micro"/>
    <s v="13 wk, 6 hr/d, 5 d/wk "/>
    <x v="0"/>
    <s v="Lung"/>
    <s v="Histopath: &quot;Infiltration of inflammatory cells&quot;"/>
    <s v="Mouse"/>
    <s v="B6C3F1"/>
    <s v="F"/>
    <n v="0.1"/>
    <n v="1"/>
    <m/>
    <m/>
    <s v="mg/m3"/>
    <s v="N"/>
    <s v="N"/>
    <s v="N"/>
    <s v="N"/>
    <s v="Units conversion needed;"/>
    <m/>
    <n v="100"/>
    <m/>
    <m/>
    <s v="band D"/>
    <m/>
    <s v="D"/>
    <m/>
    <m/>
    <m/>
    <x v="0"/>
    <s v="0d"/>
    <s v="0.1, 1 mg/m3"/>
    <s v="0.1 mg/m3: 0/10; 1 mg/m3: 6/10 sig."/>
    <s v="Y"/>
    <n v="4"/>
    <s v="NOAEL"/>
    <n v="100"/>
  </r>
  <r>
    <n v="747"/>
    <m/>
    <m/>
    <s v="edk fibrosis"/>
    <s v="doi: 10.1006/taap.1996.0045"/>
    <s v="Driscoll 1996"/>
    <s v="Y"/>
    <s v="Carbon black"/>
    <s v="Monarch 880, Cabot, Cambridge, MA"/>
    <s v="Nano"/>
    <s v="6.5 wk, 6 hr/d, 5 d/wk "/>
    <x v="22"/>
    <s v="Lung"/>
    <s v="%Neutrophils, PMNs, in BALF"/>
    <s v="Rat"/>
    <s v="Fischer 344"/>
    <s v="M"/>
    <n v="1.1000000000000001"/>
    <n v="7.1"/>
    <m/>
    <m/>
    <s v="mg/m3"/>
    <s v="N"/>
    <s v="Y"/>
    <s v="N"/>
    <s v="N"/>
    <s v="Divide NOAEL or BMDL by 3;Units conversion needed;"/>
    <m/>
    <n v="366.66666666666669"/>
    <m/>
    <m/>
    <s v="band C"/>
    <m/>
    <s v="C"/>
    <m/>
    <m/>
    <m/>
    <x v="0"/>
    <s v="Od"/>
    <s v="1.1, 7.1, 52.8 mg/m3"/>
    <m/>
    <s v="Y"/>
    <n v="3"/>
    <s v="NOAEL"/>
    <n v="366.66666666666669"/>
  </r>
  <r>
    <n v="748"/>
    <m/>
    <m/>
    <s v="edk fibrosis"/>
    <s v="doi: 10.1006/taap.1996.0045"/>
    <s v="Driscoll 1996"/>
    <s v="Y"/>
    <s v="Carbon black"/>
    <s v="Monarch 880, Cabot, Cambridge, MA"/>
    <s v="Nano"/>
    <s v="13 wk, 6 hr/d, 5 d/wk "/>
    <x v="0"/>
    <s v="Lung"/>
    <s v="%Neutrophils, PMNs, in BALF"/>
    <s v="Rat"/>
    <s v="Fischer 344"/>
    <s v="M"/>
    <n v="1.1000000000000001"/>
    <n v="7.1"/>
    <m/>
    <m/>
    <s v="mg/m3"/>
    <s v="N"/>
    <s v="N"/>
    <s v="N"/>
    <s v="N"/>
    <s v="Units conversion needed;"/>
    <m/>
    <n v="1100"/>
    <m/>
    <m/>
    <s v="band C"/>
    <m/>
    <s v="C"/>
    <m/>
    <m/>
    <m/>
    <x v="0"/>
    <s v="Od"/>
    <s v="1.1, 7.1, 52.8 mg/m3"/>
    <m/>
    <s v="Y"/>
    <n v="3"/>
    <s v="NOAEL"/>
    <n v="1100"/>
  </r>
  <r>
    <n v="749"/>
    <m/>
    <m/>
    <s v="edk fibrosis"/>
    <s v="doi: 10.1006/taap.1996.0045"/>
    <s v="Driscoll 1996"/>
    <s v="Y"/>
    <s v="Carbon black"/>
    <s v="Monarch 880, Cabot, Cambridge, MA"/>
    <s v="Nano"/>
    <s v="13 wk, 6 hr/d, 5 d/wk "/>
    <x v="0"/>
    <s v="Lung"/>
    <s v="Histopath: &quot;mild interstitial fibrosis&quot; "/>
    <s v="Rat"/>
    <s v="Fischer 344"/>
    <s v="M"/>
    <n v="1.1000000000000001"/>
    <n v="7.1"/>
    <m/>
    <m/>
    <s v="mg/m3"/>
    <s v="N"/>
    <s v="N"/>
    <s v="N"/>
    <s v="N"/>
    <s v="Units conversion needed;"/>
    <m/>
    <n v="1100"/>
    <m/>
    <m/>
    <s v="band C"/>
    <m/>
    <s v="C"/>
    <m/>
    <m/>
    <m/>
    <x v="2"/>
    <s v="Od"/>
    <s v="1.1, 7.1, 52.8 mg/m3"/>
    <s v="Trichrome-stained sections; &quot;fibrosis was greatest at the latest time point examined [8 mo PE] and was most pronounced in animals exposed to 52.8 mg/m3 of carbon black.&quot;"/>
    <s v="Y"/>
    <n v="3"/>
    <s v="NOAEL"/>
    <n v="1100"/>
  </r>
  <r>
    <n v="750"/>
    <m/>
    <m/>
    <s v="edk fibrosis"/>
    <s v="doi: 10.1016/0891-5849(94)90032-9"/>
    <s v="Janssen 1994 (12wk+29wkPE)"/>
    <s v="Y"/>
    <s v="Silica"/>
    <s v="crystalline Cristobalite (from C &amp; E Mineral Corp, King of Prussia, PA)"/>
    <s v="Micro"/>
    <s v="4, 8, or 12 wk (6 hr/d, 5 d/wk)"/>
    <x v="12"/>
    <s v="Lung"/>
    <s v="Histopath: focal interstitial fibrosis"/>
    <s v="Rat"/>
    <s v="Fischer 344"/>
    <s v="M"/>
    <m/>
    <n v="1.3"/>
    <m/>
    <m/>
    <s v="mg/m3"/>
    <s v="N"/>
    <s v="N*"/>
    <s v="Y"/>
    <s v="N"/>
    <s v="Divide LOAEL by 10;Units conversion needed;"/>
    <m/>
    <m/>
    <n v="130"/>
    <m/>
    <m/>
    <s v="band D"/>
    <s v="D"/>
    <m/>
    <m/>
    <m/>
    <x v="2"/>
    <s v="29 weeks"/>
    <s v="1.3 mg/m3 (single dose LOAEL)"/>
    <s v="&quot;focal interstitial fibrosis&quot; "/>
    <s v="Y"/>
    <n v="4"/>
    <s v="LOAEL"/>
    <n v="130"/>
  </r>
  <r>
    <n v="751"/>
    <m/>
    <m/>
    <s v="edk fibrosis"/>
    <s v="doi: 10.1016/0891-5849(94)90032-9"/>
    <s v="Janssen 1994 (12wk+29wkPE)"/>
    <s v="Y"/>
    <s v="Titanium dioxide"/>
    <s v="TiO2-D: Titanium dioxide-Degussa, anatase form"/>
    <s v="Nano"/>
    <s v="4, 8, or 12 wk (6 hr/d, 5 d/wk)"/>
    <x v="12"/>
    <s v="Lung"/>
    <s v="Histopath: focal interstitial fibrosis"/>
    <s v="Rat"/>
    <s v="Fischer 344"/>
    <s v="M"/>
    <m/>
    <n v="23.5"/>
    <m/>
    <m/>
    <s v="mg/m3"/>
    <s v="N"/>
    <s v="N*"/>
    <s v="Y"/>
    <s v="N"/>
    <s v="Divide LOAEL by 10;Units conversion needed;"/>
    <m/>
    <m/>
    <n v="2350"/>
    <m/>
    <m/>
    <s v="band C"/>
    <s v="C"/>
    <m/>
    <m/>
    <m/>
    <x v="2"/>
    <s v="29 weeks"/>
    <s v="23.5 mg/m3 (single dose LOAEL)"/>
    <s v="&quot;Less inflammation and fibrosis&quot;"/>
    <s v="Y"/>
    <n v="3"/>
    <s v="LOAEL"/>
    <n v="2350"/>
  </r>
  <r>
    <n v="752"/>
    <m/>
    <m/>
    <s v="edk fibrosis"/>
    <s v="doi: 10.1016/0891-5849(94)90032-9"/>
    <s v="Janssen 1994 (12wk+29wkPE)"/>
    <s v="Y"/>
    <s v="Titanium dioxide"/>
    <s v="TiO2-F: Titanium dioxide-Fisher, anatase form"/>
    <s v="Micro"/>
    <s v="4, 8, or 12 wk (6 hr/d, 5 d/wk)"/>
    <x v="12"/>
    <s v="Lung "/>
    <s v="Histopath: focal interstitial fibrosis"/>
    <s v="Rat"/>
    <s v="Fischer 344"/>
    <s v="M"/>
    <n v="22.3"/>
    <m/>
    <m/>
    <m/>
    <s v="mg/m3"/>
    <s v="N"/>
    <s v="N*"/>
    <s v="N"/>
    <s v="N"/>
    <s v="Units conversion needed;"/>
    <m/>
    <n v="22300"/>
    <m/>
    <m/>
    <s v="band B"/>
    <m/>
    <s v="B"/>
    <m/>
    <m/>
    <m/>
    <x v="2"/>
    <s v="29 weeks"/>
    <s v="22.3 mg/m3 (single dose NOAEL)"/>
    <s v="&quot;Minimal inflammatory changes&quot;"/>
    <s v="Y"/>
    <n v="2"/>
    <s v="NOAEL"/>
    <n v="22300"/>
  </r>
  <r>
    <n v="753"/>
    <m/>
    <m/>
    <s v="edk fibrosis"/>
    <s v="doi: 10.1016/0891-5849(94)90032-9"/>
    <s v="Janssen 1994 (12 wk PMN)"/>
    <s v="Y"/>
    <s v="Silica"/>
    <s v="crystalline Cristobalite (from C &amp; E Mineral Corp, King of Prussia, PA)"/>
    <s v="Micro"/>
    <s v="4, 8, or 12 wk (6 hr/d, 5 d/wk)"/>
    <x v="12"/>
    <s v="Lung"/>
    <s v="%PMNs in BALF"/>
    <s v="Rat"/>
    <s v="Fischer 344"/>
    <s v="M"/>
    <m/>
    <n v="1.3"/>
    <m/>
    <m/>
    <s v="mg/m3"/>
    <s v="N"/>
    <s v="N*"/>
    <s v="Y"/>
    <s v="N"/>
    <s v="Divide LOAEL by 10;Units conversion needed;"/>
    <m/>
    <m/>
    <n v="130"/>
    <m/>
    <m/>
    <s v="band D"/>
    <s v="D"/>
    <m/>
    <m/>
    <m/>
    <x v="0"/>
    <s v="0d"/>
    <s v="1.3 mg/m3 (single dose LOAEL)"/>
    <s v="Sig incr in %PMNs in BALF (Fig 3)"/>
    <s v="Y"/>
    <n v="4"/>
    <s v="LOAEL"/>
    <n v="130"/>
  </r>
  <r>
    <n v="754"/>
    <m/>
    <m/>
    <s v="edk fibrosis"/>
    <s v="doi: 10.1016/0891-5849(94)90032-9"/>
    <s v="Janssen 1994 (12 wk PMN)"/>
    <s v="Y"/>
    <s v="Titanium dioxide"/>
    <s v="TiO2-D: Titanium dioxide-Degussa, anatase form"/>
    <s v="Nano"/>
    <s v="4, 8, or 12 wk (6 hr/d, 5 d/wk)"/>
    <x v="12"/>
    <s v="Lung"/>
    <s v="%PMNs in BALF"/>
    <s v="Rat"/>
    <s v="Fischer 344"/>
    <s v="M"/>
    <m/>
    <n v="23.5"/>
    <m/>
    <m/>
    <s v="mg/m3"/>
    <s v="N"/>
    <s v="N*"/>
    <s v="Y"/>
    <s v="N"/>
    <s v="Divide LOAEL by 10;Units conversion needed;"/>
    <m/>
    <m/>
    <n v="2350"/>
    <m/>
    <m/>
    <s v="band C"/>
    <s v="C"/>
    <m/>
    <m/>
    <m/>
    <x v="0"/>
    <s v="0d"/>
    <s v="23.5 mg/m3 (single dose LOAEL)"/>
    <s v="Sig incr in %PMNs in BALF (Fig 3)"/>
    <s v="Y"/>
    <n v="3"/>
    <s v="LOAEL"/>
    <n v="2350"/>
  </r>
  <r>
    <n v="755"/>
    <m/>
    <m/>
    <s v="edk fibrosis"/>
    <s v="doi: 10.1016/0891-5849(94)90032-9"/>
    <s v="Janssen 1994 (12 wk PMN)"/>
    <s v="Y"/>
    <s v="Titanium dioxide"/>
    <s v="TiO2-F: Titanium dioxide-Fisher, anatase form"/>
    <s v="Micro"/>
    <s v="4, 8, or 12 wk (6 hr/d, 5 d/wk)"/>
    <x v="12"/>
    <s v="Lung "/>
    <s v="%PMNs in BALF"/>
    <s v="Rat"/>
    <s v="Fischer 344"/>
    <s v="M"/>
    <m/>
    <n v="22.3"/>
    <m/>
    <m/>
    <s v="mg/m3"/>
    <s v="N"/>
    <s v="N*"/>
    <s v="Y"/>
    <s v="N"/>
    <s v="Divide LOAEL by 10;Units conversion needed;"/>
    <m/>
    <m/>
    <n v="2230"/>
    <m/>
    <m/>
    <s v="band C"/>
    <s v="C"/>
    <m/>
    <m/>
    <m/>
    <x v="0"/>
    <s v="0d"/>
    <s v="22.3 mg/m3 (single dose NOAEL)"/>
    <s v="Sig incr in %PMNs in BALF (Fig 3)"/>
    <s v="Y"/>
    <n v="3"/>
    <s v="LOAEL"/>
    <n v="2230"/>
  </r>
  <r>
    <n v="756"/>
    <m/>
    <m/>
    <s v="edk fibrosis"/>
    <s v="doi: 10.1016/0891-5849(94)90032-9"/>
    <s v="Janssen 1994 (8 wk PMN)"/>
    <s v="Y"/>
    <s v="Silica"/>
    <s v="crystalline Cristobalite (from C &amp; E Mineral Corp, King of Prussia, PA)"/>
    <s v="Micro"/>
    <s v="4, 8, or 12 wk (6 hr/d, 5 d/wk)"/>
    <x v="21"/>
    <s v="Lung"/>
    <s v="%PMNs in BALF"/>
    <s v="Rat"/>
    <s v="Fischer 344"/>
    <s v="M"/>
    <m/>
    <n v="1.3"/>
    <m/>
    <m/>
    <s v="mg/m3"/>
    <s v="N"/>
    <s v="N*"/>
    <s v="Y"/>
    <s v="N"/>
    <s v="Divide LOAEL by 10;Units conversion needed;"/>
    <m/>
    <m/>
    <n v="130"/>
    <m/>
    <m/>
    <s v="band D"/>
    <s v="D"/>
    <m/>
    <m/>
    <m/>
    <x v="0"/>
    <s v="0d"/>
    <s v="1.3 mg/m3 (single dose LOAEL)"/>
    <s v="Sig incr in %PMNs in BALF (Fig 3)"/>
    <s v="Y"/>
    <n v="4"/>
    <s v="LOAEL"/>
    <n v="130"/>
  </r>
  <r>
    <n v="757"/>
    <m/>
    <m/>
    <s v="edk fibrosis"/>
    <s v="doi: 10.1016/0891-5849(94)90032-9"/>
    <s v="Janssen 1994 (8 wk PMN)"/>
    <s v="Y"/>
    <s v="Titanium dioxide"/>
    <s v="TiO2-D: Titanium dioxide-Degussa, anatase form"/>
    <s v="Nano"/>
    <s v="4, 8, or 12 wk (6 hr/d, 5 d/wk)"/>
    <x v="21"/>
    <s v="Lung"/>
    <s v="%PMNs in BALF"/>
    <s v="Rat"/>
    <s v="Fischer 344"/>
    <s v="M"/>
    <m/>
    <n v="23.5"/>
    <m/>
    <m/>
    <s v="mg/m3"/>
    <s v="N"/>
    <s v="N*"/>
    <s v="Y"/>
    <s v="N"/>
    <s v="Divide LOAEL by 10;Units conversion needed;"/>
    <m/>
    <m/>
    <n v="2350"/>
    <m/>
    <m/>
    <s v="band C"/>
    <s v="C"/>
    <m/>
    <m/>
    <m/>
    <x v="0"/>
    <s v="0d"/>
    <s v="23.5 mg/m3 (single dose LOAEL)"/>
    <s v="Sig incr in %PMNs in BALF (Fig 3)"/>
    <s v="Y"/>
    <n v="3"/>
    <s v="LOAEL"/>
    <n v="2350"/>
  </r>
  <r>
    <n v="758"/>
    <m/>
    <m/>
    <s v="edk fibrosis"/>
    <s v="doi: 10.1016/0891-5849(94)90032-9"/>
    <s v="Janssen 1994 (8 wk PMN)"/>
    <s v="Y"/>
    <s v="Titanium dioxide"/>
    <s v="TiO2-F: Titanium dioxide-Fisher, anatase form"/>
    <s v="Micro"/>
    <s v="4, 8, or 12 wk (6 hr/d, 5 d/wk)"/>
    <x v="21"/>
    <s v="Lung "/>
    <s v="%PMNs in BALF"/>
    <s v="Rat"/>
    <s v="Fischer 344"/>
    <s v="M"/>
    <n v="22.3"/>
    <m/>
    <m/>
    <m/>
    <s v="mg/m3"/>
    <s v="N"/>
    <s v="N*"/>
    <s v="N"/>
    <s v="N"/>
    <s v="Units conversion needed;"/>
    <m/>
    <n v="22300"/>
    <m/>
    <m/>
    <s v="band B"/>
    <m/>
    <s v="B"/>
    <m/>
    <m/>
    <m/>
    <x v="0"/>
    <s v="0d"/>
    <s v="22.3 mg/m3 (single dose NOAEL)"/>
    <s v="Sig incr in %PMNs in BALF (Fig 3)"/>
    <s v="Y"/>
    <n v="2"/>
    <s v="NOAEL"/>
    <n v="22300"/>
  </r>
  <r>
    <n v="759"/>
    <m/>
    <m/>
    <s v="edk fibrosis"/>
    <s v="doi: 10.1016/0891-5849(94)90032-9"/>
    <s v="Janssen 1994 (4 wk PMN)"/>
    <s v="Y"/>
    <s v="Silica"/>
    <s v="crystalline Cristobalite (from C &amp; E Mineral Corp, King of Prussia, PA)"/>
    <s v="Micro"/>
    <s v="4, 8, or 12 wk (6 hr/d, 5 d/wk)"/>
    <x v="32"/>
    <s v="Lung"/>
    <s v="%PMNs in BALF"/>
    <s v="Rat"/>
    <s v="Fischer 344"/>
    <s v="M"/>
    <m/>
    <n v="1.3"/>
    <m/>
    <m/>
    <s v="mg/m3"/>
    <s v="N"/>
    <s v="N*"/>
    <s v="Y"/>
    <s v="N"/>
    <s v="Divide LOAEL by 10;Units conversion needed;"/>
    <m/>
    <m/>
    <n v="130"/>
    <m/>
    <m/>
    <s v="band D"/>
    <s v="D"/>
    <m/>
    <m/>
    <m/>
    <x v="0"/>
    <s v="0d"/>
    <s v="1.3 mg/m3 (single dose LOAEL)"/>
    <s v="Sig incr in %PMNs in BALF (Fig 3)"/>
    <s v="Y"/>
    <n v="4"/>
    <s v="LOAEL"/>
    <n v="130"/>
  </r>
  <r>
    <n v="760"/>
    <m/>
    <m/>
    <s v="edk fibrosis"/>
    <s v="doi: 10.1016/0891-5849(94)90032-9"/>
    <s v="Janssen 1994 (4 wk PMN)"/>
    <s v="Y"/>
    <s v="Titanium dioxide"/>
    <s v="TiO2-D: Titanium dioxide-Degussa, anatase form"/>
    <s v="Nano"/>
    <s v="4, 8, or 12 wk (6 hr/d, 5 d/wk)"/>
    <x v="32"/>
    <s v="Lung"/>
    <s v="%PMNs in BALF"/>
    <s v="Rat"/>
    <s v="Fischer 344"/>
    <s v="M"/>
    <m/>
    <n v="23.5"/>
    <m/>
    <m/>
    <s v="mg/m3"/>
    <s v="N"/>
    <s v="N*"/>
    <s v="Y"/>
    <s v="N"/>
    <s v="Divide LOAEL by 10;Units conversion needed;"/>
    <m/>
    <m/>
    <n v="2350"/>
    <m/>
    <m/>
    <s v="band C"/>
    <s v="C"/>
    <m/>
    <m/>
    <m/>
    <x v="0"/>
    <s v="0d"/>
    <s v="23.5 mg/m3 (single dose LOAEL)"/>
    <s v="Sig incr in %PMNs in BALF (Fig 3)"/>
    <s v="Y"/>
    <n v="3"/>
    <s v="LOAEL"/>
    <n v="2350"/>
  </r>
  <r>
    <n v="761"/>
    <m/>
    <m/>
    <s v="edk fibrosis"/>
    <s v="doi: 10.1016/0891-5849(94)90032-9"/>
    <s v="Janssen 1994 (4 wk PMN)"/>
    <s v="Y"/>
    <s v="Titanium dioxide"/>
    <s v="TiO2-F: Titanium dioxide-Fisher, anatase form"/>
    <s v="Micro"/>
    <s v="4, 8, or 12 wk (6 hr/d, 5 d/wk)"/>
    <x v="32"/>
    <s v="Lung "/>
    <s v="%PMNs in BALF"/>
    <s v="Rat"/>
    <s v="Fischer 344"/>
    <s v="M"/>
    <n v="22.3"/>
    <m/>
    <m/>
    <m/>
    <s v="mg/m3"/>
    <s v="N"/>
    <s v="N*"/>
    <s v="N"/>
    <s v="N"/>
    <s v="Units conversion needed;"/>
    <m/>
    <n v="22300"/>
    <m/>
    <m/>
    <s v="band B"/>
    <m/>
    <s v="B"/>
    <m/>
    <m/>
    <m/>
    <x v="0"/>
    <s v="0d"/>
    <s v="22.3 mg/m3 (single dose NOAEL)"/>
    <s v="Sig incr in %PMNs in BALF (Fig 3)"/>
    <s v="Y"/>
    <n v="2"/>
    <s v="NOAEL"/>
    <n v="22300"/>
  </r>
  <r>
    <n v="762"/>
    <s v="Y"/>
    <m/>
    <s v="edk fibrosis"/>
    <s v="doi: 10.1093/toxsci/kfi327"/>
    <s v="Elder 2005"/>
    <s v="Y"/>
    <s v="Carbon black"/>
    <s v="Printex-90; high surface area Cb [HSCb] from Degussa-Huels (Trostberg, Germany)"/>
    <s v="Nano"/>
    <s v="13 wk"/>
    <x v="0"/>
    <s v="Lung"/>
    <s v="Interstitial Fibrosis"/>
    <s v="Rat"/>
    <s v="F-344"/>
    <s v="F"/>
    <n v="50.3"/>
    <m/>
    <m/>
    <m/>
    <s v="mg/m3"/>
    <s v="N"/>
    <s v="N"/>
    <s v="N"/>
    <s v="N"/>
    <s v="Units conversion needed;"/>
    <m/>
    <n v="50300"/>
    <m/>
    <m/>
    <s v="band A"/>
    <m/>
    <s v="A"/>
    <m/>
    <m/>
    <m/>
    <x v="2"/>
    <s v="1 day"/>
    <s v="1.1, 7.6, 50.3 mg/m3"/>
    <s v="&quot;Interstitial fibrosis was not present in the lungs of rats sacrificed at 1 day post-exposure&quot; (p. 622) "/>
    <s v="Y"/>
    <n v="1"/>
    <m/>
    <m/>
  </r>
  <r>
    <n v="763"/>
    <s v="Y"/>
    <m/>
    <s v="edk fibrosis"/>
    <s v="doi: 10.1093/toxsci/kfi327"/>
    <s v="Elder 2005"/>
    <s v="Y"/>
    <s v="Carbon black"/>
    <s v="Sterling V; low surface area Cb [LSCb] from Cabot (Boston, MA)"/>
    <s v="Nano"/>
    <s v="13 wk"/>
    <x v="0"/>
    <s v="Lung"/>
    <s v="Interstitial Fibrosis"/>
    <s v="Rat"/>
    <s v="F-344"/>
    <s v="F"/>
    <n v="48.2"/>
    <m/>
    <m/>
    <m/>
    <s v="mg/m3"/>
    <s v="N"/>
    <s v="N"/>
    <s v="N"/>
    <s v="N"/>
    <s v="Units conversion needed;"/>
    <m/>
    <n v="48200"/>
    <m/>
    <m/>
    <s v="band A"/>
    <m/>
    <s v="A"/>
    <m/>
    <m/>
    <m/>
    <x v="2"/>
    <s v="1 day"/>
    <s v="48.2 mg/m3"/>
    <s v="&quot;Interstitial fibrosis was not present in the lungs of rats sacrificed at 1 day post-exposure&quot; (p. 622) "/>
    <s v="Y"/>
    <n v="1"/>
    <m/>
    <m/>
  </r>
  <r>
    <n v="764"/>
    <m/>
    <m/>
    <s v="edk fibrosis"/>
    <s v="doi: 10.1093/toxsci/kfi327"/>
    <s v="Elder 2005"/>
    <s v="Y"/>
    <s v="Carbon black"/>
    <s v="Printex-90; high surface area Cb [HSCb] from Degussa-Huels (Trostberg, Germany)"/>
    <s v="Nano"/>
    <s v="13 wk"/>
    <x v="0"/>
    <s v="Lung"/>
    <s v="Interstitial Fibrosis"/>
    <s v="Rat"/>
    <s v="F-344"/>
    <s v="F"/>
    <n v="7.6"/>
    <n v="50.3"/>
    <m/>
    <m/>
    <s v="mg/m3"/>
    <s v="N"/>
    <s v="N"/>
    <s v="N"/>
    <s v="N"/>
    <s v="Units conversion needed;"/>
    <m/>
    <n v="7600"/>
    <m/>
    <m/>
    <s v="band B"/>
    <m/>
    <s v="B"/>
    <m/>
    <m/>
    <m/>
    <x v="2"/>
    <s v="3 months"/>
    <s v="1.1, 7.6, 50.3 mg/m3"/>
    <s v="&quot;a mild, widely scattered interstitial fibrosis of the alveolar septa was present in the HSCb-exposed rats that were sacrificed 13 weeks after the end of the exposure&quot; (p. 622). &quot;However, no particle-induced fibrosis was evident in any of these rats exposed to mid-dose HSCb.&quot;(p. 623)"/>
    <s v="Y"/>
    <n v="2"/>
    <s v="NOAEL"/>
    <n v="7600"/>
  </r>
  <r>
    <n v="765"/>
    <m/>
    <m/>
    <s v="edk fibrosis"/>
    <s v="doi: 10.1093/toxsci/kfi327"/>
    <s v="Elder 2005"/>
    <s v="Y"/>
    <s v="Carbon black"/>
    <s v="Sterling V; low surface area Cb [LSCb] from Cabot (Boston, MA)"/>
    <s v="Nano"/>
    <s v="13 wk"/>
    <x v="0"/>
    <s v="Lung"/>
    <s v="Interstitial Fibrosis"/>
    <s v="Rat"/>
    <s v="F-344"/>
    <s v="F"/>
    <m/>
    <n v="48.2"/>
    <m/>
    <m/>
    <s v="mg/m3"/>
    <s v="N"/>
    <s v="N"/>
    <s v="Y"/>
    <s v="N"/>
    <s v="Divide LOAEL by 10;Units conversion needed;"/>
    <m/>
    <m/>
    <n v="4820"/>
    <m/>
    <m/>
    <s v="band B"/>
    <s v="B"/>
    <m/>
    <m/>
    <m/>
    <x v="2"/>
    <s v="3 months"/>
    <s v="48.2 mg/m3"/>
    <s v="&quot;Rats exposed to LSCb and sacrificed 3 and 11 months after the end of exposure had lung lesions, including interstitial fibrosis, that were similar in character but that appeared to be slightly less in extent and severity than those observed in rats exposed to high-dose HSCb&quot; (p. 623)"/>
    <s v="Y"/>
    <n v="2"/>
    <s v="LOAEL"/>
    <n v="4820"/>
  </r>
  <r>
    <n v="766"/>
    <s v="Y"/>
    <m/>
    <s v="edk fibrosis"/>
    <s v="doi: 10.1093/toxsci/kfi327"/>
    <s v="Elder 2005"/>
    <s v="Y"/>
    <s v="Carbon black"/>
    <s v="Printex-90; high surface area Cb [HSCb] from Degussa-Huels (Trostberg, Germany)"/>
    <s v="Nano"/>
    <s v="13 wk"/>
    <x v="0"/>
    <s v="Lung"/>
    <s v="Interstitial Fibrosis"/>
    <s v="Rat"/>
    <s v="F-344"/>
    <s v="F"/>
    <n v="7.6"/>
    <n v="50.3"/>
    <m/>
    <m/>
    <s v="mg/m3"/>
    <s v="N"/>
    <s v="N"/>
    <s v="N"/>
    <s v="N"/>
    <s v="Units conversion needed;"/>
    <m/>
    <n v="7600"/>
    <m/>
    <m/>
    <s v="band B"/>
    <m/>
    <s v="B"/>
    <m/>
    <m/>
    <m/>
    <x v="2"/>
    <s v="11 months"/>
    <s v="1.1, 7.6, 50.3 mg/m3"/>
    <s v="&quot;...This particle-induced, multifocal fibrosis was markedly greater in both extent and severity in the lungs of rats exposed to the high concentration of HSCb and sacrificed 11 months post-exposure.&quot; (p. 622). &quot;However, no particle-induced fibrosis was evident in any of these rats exposed to mid-dose HSCb.&quot; (p. 623) "/>
    <s v="Y"/>
    <n v="2"/>
    <m/>
    <m/>
  </r>
  <r>
    <n v="767"/>
    <s v="Y"/>
    <m/>
    <s v="edk fibrosis"/>
    <s v="doi: 10.1093/toxsci/kfi327"/>
    <s v="Elder 2005"/>
    <s v="Y"/>
    <s v="Carbon black"/>
    <s v="Sterling V; low surface area Cb [LSCb] from Cabot (Boston, MA)"/>
    <s v="Nano"/>
    <s v="13 wk"/>
    <x v="0"/>
    <s v="Lung"/>
    <s v="Interstitial Fibrosis"/>
    <s v="Rat"/>
    <s v="F-344"/>
    <s v="F"/>
    <m/>
    <n v="48.2"/>
    <m/>
    <m/>
    <s v="mg/m3"/>
    <s v="N"/>
    <s v="N"/>
    <s v="Y"/>
    <s v="N"/>
    <s v="Divide LOAEL by 10;Units conversion needed;"/>
    <m/>
    <m/>
    <n v="4820"/>
    <m/>
    <m/>
    <s v="band B"/>
    <s v="B"/>
    <m/>
    <m/>
    <m/>
    <x v="2"/>
    <s v="11 months"/>
    <s v="48.2 mg/m3"/>
    <s v="&quot;Rats exposed to LSCb and sacrificed 3 and 11 months after the end of exposure had lung lesions, including interstitial fibrosis, that were similar in character but that appeared to be slightly less in extent and severity than those observed in rats exposed to high-dose HSCb&quot; (p. 623)"/>
    <s v="Y"/>
    <n v="2"/>
    <m/>
    <m/>
  </r>
  <r>
    <n v="768"/>
    <m/>
    <m/>
    <s v="edk fibrosis"/>
    <s v="doi: 10.1093/toxsci/kfi327"/>
    <s v="Elder 2005"/>
    <s v="Y"/>
    <s v="Carbon black"/>
    <s v="Printex-90; high surface area Cb [HSCb] from Degussa-Huels (Trostberg, Germany)"/>
    <s v="Nano"/>
    <s v="13 wk"/>
    <x v="0"/>
    <s v="Lung"/>
    <s v="%PMNs"/>
    <s v="Rat"/>
    <s v="F-344"/>
    <s v="F"/>
    <n v="1.1000000000000001"/>
    <n v="7.6"/>
    <m/>
    <m/>
    <s v="mg/m3"/>
    <s v="N"/>
    <s v="N"/>
    <s v="N"/>
    <s v="N"/>
    <s v="Units conversion needed;"/>
    <m/>
    <n v="1100"/>
    <m/>
    <m/>
    <s v="band C"/>
    <m/>
    <s v="C"/>
    <m/>
    <m/>
    <m/>
    <x v="0"/>
    <s v="1 day"/>
    <s v="1.1, 7.6, 50.3 mg/m3"/>
    <m/>
    <s v="Y"/>
    <n v="3"/>
    <s v="NOAEL"/>
    <n v="1100"/>
  </r>
  <r>
    <n v="769"/>
    <m/>
    <m/>
    <s v="edk fibrosis"/>
    <s v="doi: 10.1093/toxsci/kfi327"/>
    <s v="Elder 2005"/>
    <s v="Y"/>
    <s v="Carbon black"/>
    <s v="Sterling V; low surface area Cb [LSCb] from Cabot (Boston, MA)"/>
    <s v="Nano"/>
    <s v="13 wk"/>
    <x v="0"/>
    <s v="Lung"/>
    <s v="%PMNs"/>
    <s v="Rat"/>
    <s v="F-344"/>
    <s v="F"/>
    <m/>
    <n v="48.2"/>
    <m/>
    <m/>
    <s v="mg/m3"/>
    <s v="N"/>
    <s v="N"/>
    <s v="Y"/>
    <s v="N"/>
    <s v="Divide LOAEL by 10;Units conversion needed;"/>
    <m/>
    <m/>
    <n v="4820"/>
    <m/>
    <m/>
    <s v="band B"/>
    <s v="B"/>
    <m/>
    <m/>
    <m/>
    <x v="0"/>
    <s v="1 day"/>
    <s v="48.2 mg/m3"/>
    <m/>
    <s v="Y"/>
    <n v="2"/>
    <s v="LOAEL"/>
    <n v="4820"/>
  </r>
  <r>
    <n v="770"/>
    <s v="Y"/>
    <m/>
    <s v="edk fibrosis"/>
    <s v="doi: 10.1093/toxsci/kfi327"/>
    <s v="Elder 2005"/>
    <s v="Y"/>
    <s v="Carbon black"/>
    <s v="Printex-90; high surface area Cb [HSCb] from Degussa-Huels (Trostberg, Germany)"/>
    <s v="Nano"/>
    <s v="13 wk"/>
    <x v="0"/>
    <s v="Lung"/>
    <s v="Interstitial Fibrosis"/>
    <s v="Mouse"/>
    <s v="B6C3F1"/>
    <s v="F"/>
    <n v="64.400000000000006"/>
    <s v="n"/>
    <m/>
    <m/>
    <s v="mg/m3"/>
    <s v="N"/>
    <s v="N"/>
    <s v="N"/>
    <s v="N"/>
    <s v="Units conversion needed;"/>
    <m/>
    <n v="64400.000000000007"/>
    <m/>
    <m/>
    <s v="band A"/>
    <m/>
    <s v="A"/>
    <m/>
    <m/>
    <m/>
    <x v="2"/>
    <s v="1 day"/>
    <s v="1.1, 13.9, 64.4 mg/m3"/>
    <s v="&quot;...none of the mice developed alveolar septal fibrosis like that observed in the HSCb-exposed rats at 3 and 11 months post-exposure.&quot; (p. 625)"/>
    <s v="Y"/>
    <n v="1"/>
    <m/>
    <m/>
  </r>
  <r>
    <n v="771"/>
    <m/>
    <m/>
    <s v="edk fibrosis"/>
    <s v="doi: 10.1093/toxsci/kfi327"/>
    <s v="Elder 2005"/>
    <s v="Y"/>
    <s v="Carbon black"/>
    <s v="Printex-90; high surface area Cb [HSCb] from Degussa-Huels (Trostberg, Germany)"/>
    <s v="Nano"/>
    <s v="13 wk"/>
    <x v="0"/>
    <s v="Lung"/>
    <s v="Interstitial Fibrosis"/>
    <s v="Mouse"/>
    <s v="B6C3F1"/>
    <s v="F"/>
    <n v="64.400000000000006"/>
    <s v="n"/>
    <m/>
    <m/>
    <s v="mg/m3"/>
    <s v="N"/>
    <s v="N"/>
    <s v="N"/>
    <s v="N"/>
    <s v="Units conversion needed;"/>
    <m/>
    <n v="64400.000000000007"/>
    <m/>
    <m/>
    <s v="band A"/>
    <m/>
    <s v="A"/>
    <m/>
    <m/>
    <m/>
    <x v="2"/>
    <s v="3 months"/>
    <s v="1.1, 13.9, 64.4 mg/m3"/>
    <s v="&quot;...none of the mice developed alveolar septal fibrosis like that observed in the HSCb-exposed rats at 3 and 11 months post-exposure.&quot; (p. 625)"/>
    <s v="Y"/>
    <n v="1"/>
    <s v="NOAEL"/>
    <n v="64400.000000000007"/>
  </r>
  <r>
    <n v="772"/>
    <s v="Y"/>
    <m/>
    <s v="edk fibrosis"/>
    <s v="doi: 10.1093/toxsci/kfi327"/>
    <s v="Elder 2005"/>
    <s v="Y"/>
    <s v="Carbon black"/>
    <s v="Printex-90; high surface area Cb [HSCb] from Degussa-Huels (Trostberg, Germany)"/>
    <s v="Nano"/>
    <s v="13 wk"/>
    <x v="0"/>
    <s v="Lung"/>
    <s v="Interstitial Fibrosis"/>
    <s v="Mouse"/>
    <s v="B6C3F1"/>
    <s v="F"/>
    <n v="64.400000000000006"/>
    <s v="n"/>
    <m/>
    <m/>
    <s v="mg/m3"/>
    <s v="N"/>
    <s v="N"/>
    <s v="N"/>
    <s v="N"/>
    <s v="Units conversion needed;"/>
    <m/>
    <n v="64400.000000000007"/>
    <m/>
    <m/>
    <s v="band A"/>
    <m/>
    <s v="A"/>
    <m/>
    <m/>
    <m/>
    <x v="2"/>
    <s v="11 months"/>
    <s v="1.1, 13.9, 64.4 mg/m3"/>
    <s v="&quot;...none of the mice developed alveolar septal fibrosis like that observed in the HSCb-exposed rats at 3 and 11 months post-exposure.&quot; (p. 625)"/>
    <s v="Y"/>
    <n v="1"/>
    <m/>
    <m/>
  </r>
  <r>
    <n v="773"/>
    <m/>
    <m/>
    <s v="edk fibrosis"/>
    <s v="doi: 10.1093/toxsci/kfi327"/>
    <s v="Elder 2005"/>
    <s v="Y"/>
    <s v="Carbon black"/>
    <s v="Printex-90; high surface area Cb [HSCb] from Degussa-Huels (Trostberg, Germany)"/>
    <s v="Nano"/>
    <s v="13 wk"/>
    <x v="0"/>
    <s v="Lung"/>
    <s v="%PMNs"/>
    <s v="Mouse"/>
    <s v="B6C3F1"/>
    <s v="F"/>
    <n v="1.1000000000000001"/>
    <n v="13.9"/>
    <m/>
    <m/>
    <s v="mg/m3"/>
    <s v="N"/>
    <s v="N"/>
    <s v="N"/>
    <s v="N"/>
    <s v="Units conversion needed;"/>
    <m/>
    <n v="1100"/>
    <m/>
    <m/>
    <s v="band C"/>
    <m/>
    <s v="C"/>
    <m/>
    <m/>
    <m/>
    <x v="0"/>
    <s v="1 day"/>
    <s v="1.1, 13.9, 64.4 mg/m3"/>
    <m/>
    <s v="Y"/>
    <n v="3"/>
    <s v="NOAEL"/>
    <n v="1100"/>
  </r>
  <r>
    <n v="774"/>
    <s v="Y"/>
    <m/>
    <s v="edk fibrosis"/>
    <s v="doi: 10.1093/toxsci/kfi327"/>
    <s v="Elder 2005"/>
    <s v="Y"/>
    <s v="Carbon black"/>
    <s v="Printex-90; high surface area Cb [HSCb] from Degussa-Huels (Trostberg, Germany)"/>
    <s v="Nano"/>
    <s v="13 wk"/>
    <x v="0"/>
    <s v="Lung"/>
    <s v="Interstitial Fibrosis"/>
    <s v="Hamster"/>
    <s v="F1B Syrian golden"/>
    <s v="F"/>
    <n v="63"/>
    <s v="n"/>
    <m/>
    <m/>
    <s v="mg/m3"/>
    <s v="N"/>
    <s v="N"/>
    <s v="N"/>
    <s v="N"/>
    <s v="Units conversion needed;"/>
    <m/>
    <n v="63000"/>
    <m/>
    <m/>
    <s v="band A"/>
    <m/>
    <s v="A"/>
    <m/>
    <m/>
    <m/>
    <x v="2"/>
    <s v="1 day"/>
    <s v="1.1, 13.9, 64.4 mg/m3"/>
    <s v="&quot;...absence of … and septal fibrosis in the lungs of all of the hamsters.&quot; (p. 325)"/>
    <s v="Y"/>
    <n v="1"/>
    <m/>
    <m/>
  </r>
  <r>
    <n v="775"/>
    <s v="Y"/>
    <m/>
    <s v="edk fibrosis"/>
    <s v="doi: 10.1093/toxsci/kfi327"/>
    <s v="Elder 2005"/>
    <s v="Y"/>
    <s v="Carbon black"/>
    <s v="Printex-90; high surface area Cb [HSCb] from Degussa-Huels (Trostberg, Germany)"/>
    <s v="Nano"/>
    <s v="13 wk"/>
    <x v="0"/>
    <s v="Lung"/>
    <s v="Interstitial Fibrosis"/>
    <s v="Hamster"/>
    <s v="F1B Syrian golden"/>
    <s v="F"/>
    <n v="63"/>
    <s v="n"/>
    <m/>
    <m/>
    <s v="mg/m3"/>
    <s v="N"/>
    <s v="N"/>
    <s v="N"/>
    <s v="N"/>
    <s v="Units conversion needed;"/>
    <m/>
    <n v="63000"/>
    <m/>
    <m/>
    <s v="band A"/>
    <m/>
    <s v="A"/>
    <m/>
    <m/>
    <m/>
    <x v="2"/>
    <s v="3 months"/>
    <s v="1.1, 13.9, 64.4 mg/m3"/>
    <s v="&quot;...absence of … and septal fibrosis in the lungs of all of the hamsters.&quot; (p. 325)"/>
    <s v="Y"/>
    <n v="1"/>
    <m/>
    <m/>
  </r>
  <r>
    <n v="776"/>
    <s v="Y"/>
    <m/>
    <s v="edk fibrosis"/>
    <s v="doi: 10.1093/toxsci/kfi327"/>
    <s v="Elder 2005"/>
    <s v="Y"/>
    <s v="Carbon black"/>
    <s v="Printex-90; high surface area Cb [HSCb] from Degussa-Huels (Trostberg, Germany)"/>
    <s v="Nano"/>
    <s v="13 wk"/>
    <x v="0"/>
    <s v="Lung"/>
    <s v="Interstitial Fibrosis"/>
    <s v="Hamster"/>
    <s v="F1B Syrian golden"/>
    <s v="F"/>
    <n v="63"/>
    <s v="n"/>
    <m/>
    <m/>
    <s v="mg/m3"/>
    <s v="N"/>
    <s v="N"/>
    <s v="N"/>
    <s v="N"/>
    <s v="Units conversion needed;"/>
    <m/>
    <n v="63000"/>
    <m/>
    <m/>
    <s v="band A"/>
    <m/>
    <s v="A"/>
    <m/>
    <m/>
    <m/>
    <x v="2"/>
    <s v="11 months"/>
    <s v="1.1, 13.9, 64.4 mg/m3"/>
    <s v="&quot;...absence of … and septal fibrosis in the lungs of all of the hamsters.&quot; (p. 325)"/>
    <s v="Y"/>
    <n v="1"/>
    <m/>
    <m/>
  </r>
  <r>
    <n v="777"/>
    <s v="Y"/>
    <m/>
    <s v="edk fibrosis"/>
    <s v="doi: 10.1093/toxsci/kfi327"/>
    <s v="Elder 2005"/>
    <s v="Y"/>
    <s v="Carbon black"/>
    <s v="Printex-90; high surface area Cb [HSCb] from Degussa-Huels (Trostberg, Germany)"/>
    <s v="Nano"/>
    <s v="13 wk"/>
    <x v="0"/>
    <s v="Lung"/>
    <s v="%PMNs"/>
    <s v="Hamster"/>
    <s v="F1B Syrian golden"/>
    <s v="F"/>
    <n v="1.1000000000000001"/>
    <n v="11.1"/>
    <m/>
    <m/>
    <s v="mg/m3"/>
    <s v="N"/>
    <s v="N"/>
    <s v="N"/>
    <s v="N"/>
    <s v="Units conversion needed;"/>
    <m/>
    <n v="1100"/>
    <m/>
    <m/>
    <s v="band C"/>
    <m/>
    <s v="C"/>
    <m/>
    <m/>
    <m/>
    <x v="0"/>
    <s v="1 day"/>
    <s v="1.1, 1.1, 63.0 mg/m3"/>
    <m/>
    <s v="Y"/>
    <n v="3"/>
    <m/>
    <m/>
  </r>
  <r>
    <n v="778"/>
    <m/>
    <m/>
    <s v="edk fibrosis"/>
    <s v="doi: 10.1093/toxsci/70.1.86"/>
    <s v="Bermudez 2002"/>
    <s v="Y"/>
    <s v="Titanium dioxide"/>
    <s v="TiO2 Fine"/>
    <s v="Micro"/>
    <s v="13 weeks"/>
    <x v="0"/>
    <s v="Lung"/>
    <s v="Fibrosis"/>
    <s v="Mouse"/>
    <s v="B3C3F1/CrlBR"/>
    <s v="F"/>
    <n v="240.3"/>
    <s v="n"/>
    <m/>
    <m/>
    <s v="mg/m3"/>
    <s v="N"/>
    <s v="N"/>
    <s v="N"/>
    <s v="N"/>
    <s v="Units conversion needed;"/>
    <m/>
    <n v="240300"/>
    <m/>
    <m/>
    <s v="band A"/>
    <m/>
    <s v="A"/>
    <m/>
    <m/>
    <m/>
    <x v="2"/>
    <s v="52 weeks"/>
    <m/>
    <s v="NOAEL &amp; LOAEL based on author description of results. No quantitative results shown (eg., response proportions and statistical significance)."/>
    <s v="Y"/>
    <n v="1"/>
    <s v="NOAEL"/>
    <n v="240300"/>
  </r>
  <r>
    <n v="779"/>
    <m/>
    <m/>
    <s v="edk fibrosis"/>
    <s v="doi: 10.1093/toxsci/70.1.86"/>
    <s v="Bermudez 2002"/>
    <s v="Y"/>
    <s v="Titanium dioxide"/>
    <s v="TiO2 Fine"/>
    <s v="Micro"/>
    <s v="13 weeks"/>
    <x v="0"/>
    <s v="Lung"/>
    <s v="Fibrosis"/>
    <s v="Rat"/>
    <s v="F344"/>
    <s v="F"/>
    <n v="47.7"/>
    <n v="239.1"/>
    <m/>
    <m/>
    <s v="mg/m3"/>
    <s v="N"/>
    <s v="N"/>
    <s v="N"/>
    <s v="N"/>
    <s v="Units conversion needed;"/>
    <m/>
    <n v="47700"/>
    <m/>
    <m/>
    <s v="band A"/>
    <m/>
    <s v="A"/>
    <m/>
    <m/>
    <m/>
    <x v="2"/>
    <s v="4 weeks"/>
    <m/>
    <s v="NOAEL &amp; LOAEL based on author description of results. See Note on rat NOAEL -  ambiguity in whether 50 mg/m3 is NOAEL or possibly a LOAEL. However, no quantitative results shown (eg., response proportions and statistical significance) to verify. "/>
    <s v="Y"/>
    <n v="1"/>
    <s v="NOAEL"/>
    <n v="47700"/>
  </r>
  <r>
    <n v="780"/>
    <s v="Y"/>
    <m/>
    <s v="edk fibrosis"/>
    <s v="doi: 10.1093/toxsci/70.1.86"/>
    <s v="Bermudez 2002"/>
    <s v="Y"/>
    <s v="Titanium dioxide"/>
    <s v="TiO2 Fine"/>
    <s v="Micro"/>
    <s v="13 weeks"/>
    <x v="0"/>
    <s v="Lung"/>
    <s v="Fibrosis"/>
    <s v="Hamster"/>
    <s v="Syrian"/>
    <s v="F"/>
    <n v="251.1"/>
    <s v="n"/>
    <m/>
    <m/>
    <s v="mg/m3"/>
    <s v="N"/>
    <s v="N"/>
    <s v="N"/>
    <s v="N"/>
    <s v="Units conversion needed;"/>
    <m/>
    <n v="251100"/>
    <m/>
    <m/>
    <s v="band A"/>
    <m/>
    <s v="A"/>
    <m/>
    <m/>
    <m/>
    <x v="2"/>
    <s v="52 weeks"/>
    <m/>
    <s v="NOAEL &amp; LOAEL based on author description of results. No quantitative results shown (eg., response proportions and statistical significance). "/>
    <s v="Y"/>
    <n v="1"/>
    <m/>
    <m/>
  </r>
  <r>
    <n v="781"/>
    <m/>
    <m/>
    <s v="edk fibrosis"/>
    <s v="DOI: 10.1093/toxsci/kfh019"/>
    <s v="Bermudez 2004"/>
    <s v="Y"/>
    <s v="Titanium dioxide"/>
    <s v="TiO2 Ultrafine"/>
    <s v="Nano"/>
    <s v="13 weeks"/>
    <x v="0"/>
    <s v="Lung"/>
    <s v="Fibrosis"/>
    <s v="Mouse"/>
    <s v="B3C3F1/CrlBR"/>
    <s v="F"/>
    <n v="10.8"/>
    <s v="n"/>
    <m/>
    <m/>
    <s v="mg/m3"/>
    <s v="N"/>
    <s v="N"/>
    <s v="N"/>
    <s v="N"/>
    <s v="Units conversion needed;"/>
    <m/>
    <n v="10800"/>
    <m/>
    <m/>
    <s v="band B"/>
    <m/>
    <s v="B"/>
    <m/>
    <m/>
    <m/>
    <x v="2"/>
    <s v="52 weeks"/>
    <m/>
    <m/>
    <s v="Y"/>
    <n v="2"/>
    <s v="NOAEL"/>
    <n v="10800"/>
  </r>
  <r>
    <n v="782"/>
    <m/>
    <m/>
    <s v="edk fibrosis"/>
    <s v="DOI: 10.1093/toxsci/kfh019"/>
    <s v="Bermudez 2004"/>
    <s v="Y"/>
    <s v="Titanium dioxide"/>
    <s v="TiO2 Ultrafine"/>
    <s v="Nano"/>
    <s v="13 weeks"/>
    <x v="0"/>
    <s v="Lung"/>
    <s v="Fibrosis"/>
    <s v="Rat"/>
    <s v="F344"/>
    <s v="F"/>
    <n v="2.1"/>
    <n v="10.5"/>
    <m/>
    <m/>
    <s v="mg/m3"/>
    <s v="N"/>
    <s v="N"/>
    <s v="N"/>
    <s v="N"/>
    <s v="Units conversion needed;"/>
    <m/>
    <n v="2100"/>
    <m/>
    <m/>
    <s v="band C"/>
    <m/>
    <s v="C"/>
    <m/>
    <m/>
    <m/>
    <x v="2"/>
    <s v="0 d"/>
    <m/>
    <m/>
    <s v="Y"/>
    <n v="3"/>
    <s v="NOAEL"/>
    <n v="2100"/>
  </r>
  <r>
    <n v="783"/>
    <s v="Y"/>
    <m/>
    <s v="edk fibrosis"/>
    <s v="DOI: 10.1093/toxsci/kfh019"/>
    <s v="Bermudez 2004"/>
    <s v="Y"/>
    <s v="Titanium dioxide"/>
    <s v="TiO2 Ultrafine"/>
    <s v="Nano"/>
    <s v="13 weeks"/>
    <x v="0"/>
    <s v="Lung"/>
    <s v="Fibrosis"/>
    <s v="Hamster"/>
    <s v="Syrian"/>
    <s v="F"/>
    <n v="10.7"/>
    <s v="n"/>
    <m/>
    <m/>
    <s v="mg/m3"/>
    <s v="N"/>
    <s v="N"/>
    <s v="N"/>
    <s v="N"/>
    <s v="Units conversion needed;"/>
    <m/>
    <n v="10700"/>
    <m/>
    <m/>
    <s v="band B"/>
    <m/>
    <s v="B"/>
    <m/>
    <m/>
    <m/>
    <x v="2"/>
    <s v="52 weeks"/>
    <m/>
    <m/>
    <s v="Y"/>
    <n v="2"/>
    <m/>
    <m/>
  </r>
  <r>
    <n v="784"/>
    <m/>
    <s v="OEB 28d+ from Hadrup 2023\Addl PDFs - not yet recorded for nonca NOAELs-LOAELs [Not reported in Hadrup]"/>
    <s v="edk fibrosis"/>
    <s v="doi.org/10.1016/0278-6915(91)90205-L"/>
    <s v="Reuzel 1991"/>
    <s v="Y"/>
    <s v="Silica"/>
    <s v="amorphous Aerosil 200"/>
    <s v="Nano"/>
    <m/>
    <x v="0"/>
    <s v="Lung"/>
    <s v="Focal interstial fibrosis"/>
    <s v="Rat"/>
    <s v="SPF-bred Wistar rats (C[b:WU, Wistar random)"/>
    <s v="M"/>
    <n v="5.9"/>
    <n v="31"/>
    <m/>
    <m/>
    <s v="mg/m3"/>
    <s v="N"/>
    <s v="N"/>
    <s v="N"/>
    <s v="N"/>
    <s v="Units conversion needed;"/>
    <m/>
    <n v="5900"/>
    <m/>
    <m/>
    <s v="band B"/>
    <m/>
    <s v="B"/>
    <m/>
    <m/>
    <m/>
    <x v="2"/>
    <s v="13 wk PE"/>
    <s v="0, 1.3, 5.9, 31 mg/m3"/>
    <s v="No M rats w fibrosis at 0 wk PE. Stat sig. Fibrosis at 13 wk PE, which persisted through 52 wks."/>
    <s v="Y"/>
    <n v="2"/>
    <s v="NOAEL"/>
    <n v="5900"/>
  </r>
  <r>
    <n v="785"/>
    <m/>
    <s v="OEB 28d+ from Hadrup 2023\Addl PDFs - not yet recorded for nonca NOAELs-LOAELs [Not reported in Hadrup]"/>
    <s v="edk fibrosis"/>
    <s v="doi.org/10.1016/0278-6915(91)90205-L"/>
    <s v="Reuzel 1991"/>
    <s v="Y"/>
    <s v="Silica"/>
    <s v="amorphous Aerosil 200"/>
    <s v="Nano"/>
    <m/>
    <x v="0"/>
    <s v="Lung"/>
    <s v="Focal interstial fibrosis"/>
    <s v="Rat"/>
    <s v="SPF-bred Wistar rats (C[b:WU, Wistar random)"/>
    <s v="F"/>
    <n v="5.9"/>
    <n v="31"/>
    <m/>
    <m/>
    <s v="mg/m3"/>
    <s v="N"/>
    <s v="N"/>
    <s v="N"/>
    <s v="N"/>
    <s v="Units conversion needed;"/>
    <m/>
    <n v="5900"/>
    <m/>
    <m/>
    <s v="band B"/>
    <m/>
    <s v="B"/>
    <m/>
    <m/>
    <m/>
    <x v="2"/>
    <s v="13 wk PE"/>
    <s v="0, 1.3, 5.9, 31 mg/m3"/>
    <s v="No F rats w fibrosis at 0 wk PE. Stat sig. Fibrosis at 13 wk PE, which persisted through 52 wks."/>
    <s v="Y"/>
    <n v="2"/>
    <s v="NOAEL"/>
    <n v="5900"/>
  </r>
  <r>
    <n v="786"/>
    <m/>
    <s v="OEB 28d+ from Hadrup 2023\Addl PDFs - not yet recorded for nonca NOAELs-LOAELs [Not reported in Hadrup]"/>
    <s v="edk fibrosis"/>
    <s v="doi.org/10.1016/0278-6915(91)90205-L"/>
    <s v="Reuzel 1991"/>
    <s v="Y"/>
    <s v="Silica"/>
    <s v="amorphous Aerosil R 974"/>
    <s v="Nano"/>
    <m/>
    <x v="0"/>
    <s v="Lung"/>
    <s v="Focal interstial fibrosis"/>
    <s v="Rat"/>
    <s v="SPF-bred Wistar rats (C[b:WU, Wistar random)"/>
    <s v="M"/>
    <n v="34.700000000000003"/>
    <m/>
    <m/>
    <m/>
    <s v="mg/m3"/>
    <s v="N"/>
    <s v="N"/>
    <s v="N"/>
    <s v="N"/>
    <s v="Units conversion needed;"/>
    <m/>
    <n v="34700"/>
    <m/>
    <m/>
    <s v="band A"/>
    <m/>
    <s v="A"/>
    <m/>
    <m/>
    <m/>
    <x v="2"/>
    <s v="0 d"/>
    <s v="0, 34.7 mg/m3"/>
    <m/>
    <s v="Y"/>
    <n v="1"/>
    <s v="NOAEL"/>
    <n v="34700"/>
  </r>
  <r>
    <n v="787"/>
    <m/>
    <s v="OEB 28d+ from Hadrup 2023\Addl PDFs - not yet recorded for nonca NOAELs-LOAELs [Not reported in Hadrup]"/>
    <s v="edk fibrosis"/>
    <s v="doi.org/10.1016/0278-6915(91)90205-L"/>
    <s v="Reuzel 1991"/>
    <s v="Y"/>
    <s v="Silica"/>
    <s v="amorphous Aerosil R 974"/>
    <s v="Nano"/>
    <m/>
    <x v="0"/>
    <s v="Lung"/>
    <s v="Focal interstial fibrosis"/>
    <s v="Rat"/>
    <s v="SPF-bred Wistar rats (C[b:WU, Wistar random)"/>
    <s v="F"/>
    <n v="34.700000000000003"/>
    <m/>
    <m/>
    <m/>
    <s v="mg/m3"/>
    <s v="N"/>
    <s v="N"/>
    <s v="N"/>
    <s v="N"/>
    <s v="Units conversion needed;"/>
    <m/>
    <n v="34700"/>
    <m/>
    <m/>
    <s v="band A"/>
    <m/>
    <s v="A"/>
    <m/>
    <m/>
    <m/>
    <x v="2"/>
    <s v="0 d"/>
    <s v="0, 34.7 mg/m3"/>
    <m/>
    <s v="Y"/>
    <n v="1"/>
    <s v="NOAEL"/>
    <n v="34700"/>
  </r>
  <r>
    <n v="788"/>
    <m/>
    <s v="OEB 28d+ from Hadrup 2023\Addl PDFs - not yet recorded for nonca NOAELs-LOAELs [Not reported in Hadrup]"/>
    <s v="edk fibrosis"/>
    <s v="doi.org/10.1016/0278-6915(91)90205-L"/>
    <s v="Reuzel 1991"/>
    <s v="Y"/>
    <s v="Silica"/>
    <s v="amorphous Sipernat 22S"/>
    <s v="Nano"/>
    <m/>
    <x v="0"/>
    <s v="Lung"/>
    <s v="Focal interstial fibrosis"/>
    <s v="Rat"/>
    <s v="SPF-bred Wistar rats (C[b:WU, Wistar random)"/>
    <s v="M"/>
    <n v="34.9"/>
    <m/>
    <m/>
    <m/>
    <s v="mg/m3"/>
    <s v="N"/>
    <s v="N"/>
    <s v="N"/>
    <s v="N"/>
    <s v="Units conversion needed;"/>
    <m/>
    <n v="34900"/>
    <m/>
    <m/>
    <s v="band A"/>
    <m/>
    <s v="A"/>
    <m/>
    <m/>
    <m/>
    <x v="2"/>
    <s v="0 d"/>
    <s v="0, 34.9 mg/m3"/>
    <m/>
    <s v="Y"/>
    <n v="1"/>
    <s v="NOAEL"/>
    <n v="34900"/>
  </r>
  <r>
    <n v="789"/>
    <m/>
    <s v="OEB 28d+ from Hadrup 2023\Addl PDFs - not yet recorded for nonca NOAELs-LOAELs [Not reported in Hadrup]"/>
    <s v="edk fibrosis"/>
    <s v="doi.org/10.1016/0278-6915(91)90205-L"/>
    <s v="Reuzel 1991"/>
    <s v="Y"/>
    <s v="Silica"/>
    <s v="amorphous Sipernat 22S"/>
    <s v="Nano"/>
    <m/>
    <x v="0"/>
    <s v="Lung"/>
    <s v="Focal interstial fibrosis"/>
    <s v="Rat"/>
    <s v="SPF-bred Wistar rats (C[b:WU, Wistar random)"/>
    <s v="F"/>
    <n v="34.9"/>
    <m/>
    <m/>
    <m/>
    <s v="mg/m3"/>
    <s v="N"/>
    <s v="N"/>
    <s v="N"/>
    <s v="N"/>
    <s v="Units conversion needed;"/>
    <m/>
    <n v="34900"/>
    <m/>
    <m/>
    <s v="band A"/>
    <m/>
    <s v="A"/>
    <m/>
    <m/>
    <m/>
    <x v="2"/>
    <s v="0 d"/>
    <s v="0, 34.9 mg/m3"/>
    <m/>
    <s v="Y"/>
    <n v="1"/>
    <s v="NOAEL"/>
    <n v="34900"/>
  </r>
  <r>
    <n v="790"/>
    <m/>
    <s v="OEB 28d+ from Hadrup 2023\Addl PDFs - not yet recorded for nonca NOAELs-LOAELs [Not reported in Hadrup]"/>
    <s v="edk fibrosis"/>
    <s v="doi.org/10.1016/0278-6915(91)90205-L"/>
    <s v="Reuzel 1991"/>
    <s v="Y"/>
    <s v="Silica"/>
    <s v="crystalline Quartz"/>
    <s v="Micro"/>
    <m/>
    <x v="0"/>
    <s v="Lung"/>
    <s v="Focal interstial fibrosis"/>
    <s v="Rat"/>
    <s v="SPF-bred Wistar rats (C[b:WU, Wistar random)"/>
    <s v="M"/>
    <m/>
    <n v="58.5"/>
    <m/>
    <m/>
    <s v="mg/m3"/>
    <s v="N"/>
    <s v="N"/>
    <s v="Y"/>
    <s v="N"/>
    <s v="Divide LOAEL by 10;Units conversion needed;"/>
    <m/>
    <m/>
    <n v="5850"/>
    <m/>
    <m/>
    <s v="band B"/>
    <s v="B"/>
    <m/>
    <m/>
    <m/>
    <x v="2"/>
    <s v="0 d"/>
    <s v="0, 58.5 mg/m3"/>
    <m/>
    <s v="Y"/>
    <n v="2"/>
    <s v="LOAEL"/>
    <n v="5850"/>
  </r>
  <r>
    <n v="791"/>
    <m/>
    <s v="OEB 28d+ from Hadrup 2023\Addl PDFs - not yet recorded for nonca NOAELs-LOAELs [Not reported in Hadrup]"/>
    <s v="edk fibrosis"/>
    <s v="doi.org/10.1016/0278-6915(91)90205-L"/>
    <s v="Reuzel 1991"/>
    <s v="Y"/>
    <s v="Silica"/>
    <s v="crystalline Quartz"/>
    <s v="Micro"/>
    <m/>
    <x v="0"/>
    <s v="Lung"/>
    <s v="Focal interstial fibrosis"/>
    <s v="Rat"/>
    <s v="SPF-bred Wistar rats (C[b:WU, Wistar random)"/>
    <s v="F"/>
    <m/>
    <n v="58.5"/>
    <m/>
    <m/>
    <s v="mg/m3"/>
    <s v="N"/>
    <s v="N"/>
    <s v="Y"/>
    <s v="N"/>
    <s v="Divide LOAEL by 10;Units conversion needed;"/>
    <m/>
    <m/>
    <n v="5850"/>
    <m/>
    <m/>
    <s v="band B"/>
    <s v="B"/>
    <m/>
    <m/>
    <m/>
    <x v="2"/>
    <s v="0 d"/>
    <s v="0, 58.5 mg/m3"/>
    <m/>
    <s v="Y"/>
    <n v="2"/>
    <s v="LOAEL"/>
    <n v="5850"/>
  </r>
  <r>
    <n v="792"/>
    <m/>
    <m/>
    <s v="edk fibrosis"/>
    <s v="DOI 10.1186/s12989-015-0096-2"/>
    <s v="Pothman 2015"/>
    <s v="Y"/>
    <s v="CNT"/>
    <s v="Graphistrength© C100 MWCNT"/>
    <s v="Nano"/>
    <s v="90 days (6 hr/d, 5 d/wk)"/>
    <x v="11"/>
    <s v="Lung"/>
    <s v="Neutrophil % in BALF"/>
    <s v="Rat"/>
    <s v="Wistar"/>
    <s v="M"/>
    <n v="0.06"/>
    <n v="0.28000000000000003"/>
    <m/>
    <m/>
    <s v="mg/m3"/>
    <s v="N"/>
    <s v="N"/>
    <s v="N"/>
    <s v="N"/>
    <s v="Units conversion needed;"/>
    <m/>
    <n v="60"/>
    <m/>
    <m/>
    <s v="band D"/>
    <m/>
    <s v="D"/>
    <m/>
    <m/>
    <m/>
    <x v="0"/>
    <s v="24 hr"/>
    <s v="0, 0.06, 0.28 and 4.84 mg/m3"/>
    <m/>
    <s v="Y"/>
    <n v="4"/>
    <s v="NOAEL"/>
    <n v="60"/>
  </r>
  <r>
    <n v="793"/>
    <m/>
    <m/>
    <s v="edk fibrosis"/>
    <s v="DOI 10.1186/s12989-015-0096-2"/>
    <s v="Pothman 2015"/>
    <s v="Y"/>
    <s v="CNT"/>
    <s v="Graphistrength© C100 MWCNT"/>
    <s v="Nano"/>
    <s v="90 days (6 hr/d, 5 d/wk)"/>
    <x v="11"/>
    <s v="Lung"/>
    <s v="Neutrophil % in BALF"/>
    <s v="Rat"/>
    <s v="Wistar"/>
    <s v="F"/>
    <n v="0.06"/>
    <n v="0.28000000000000003"/>
    <m/>
    <m/>
    <s v="mg/m3"/>
    <s v="N"/>
    <s v="N"/>
    <s v="N"/>
    <s v="N"/>
    <s v="Units conversion needed;"/>
    <m/>
    <n v="60"/>
    <m/>
    <m/>
    <s v="band D"/>
    <m/>
    <s v="D"/>
    <m/>
    <m/>
    <m/>
    <x v="0"/>
    <s v="24 hr"/>
    <s v="0, 0.06, 0.28 and 4.84 mg/m3"/>
    <m/>
    <s v="Y"/>
    <n v="4"/>
    <s v="NOAEL"/>
    <n v="60"/>
  </r>
  <r>
    <n v="794"/>
    <m/>
    <m/>
    <s v="edk fibrosis"/>
    <s v="DOI 10.1186/s12989-015-0096-2"/>
    <s v="Pothman 2015"/>
    <s v="Y"/>
    <s v="CNT"/>
    <s v="Graphistrength© C100 MWCNT"/>
    <s v="Nano"/>
    <s v="90 days (6 hr/d, 5 d/wk)"/>
    <x v="11"/>
    <s v="Lung"/>
    <s v="Focal/multifocal collagen depositions, alveolar septa"/>
    <s v="Rat"/>
    <s v="Wistar"/>
    <s v="M"/>
    <n v="4.84"/>
    <s v="n"/>
    <m/>
    <m/>
    <s v="mg/m3"/>
    <s v="N"/>
    <s v="N"/>
    <s v="N"/>
    <s v="N"/>
    <s v="Units conversion needed;"/>
    <m/>
    <n v="4840"/>
    <m/>
    <m/>
    <s v="band B"/>
    <m/>
    <s v="B"/>
    <m/>
    <m/>
    <m/>
    <x v="2"/>
    <s v="24 hr"/>
    <s v="0, 0.06, 0.28 and 4.84 mg/m3"/>
    <s v="Authors report &quot;...no evidence of fibrosis was found 6 months post exposure.&quot;"/>
    <s v="Y"/>
    <n v="2"/>
    <s v="NOAEL"/>
    <n v="4840"/>
  </r>
  <r>
    <n v="795"/>
    <m/>
    <m/>
    <s v="edk fibrosis"/>
    <s v="DOI 10.1186/s12989-015-0096-2"/>
    <s v="Pothman 2015"/>
    <s v="Y"/>
    <s v="CNT"/>
    <s v="Graphistrength© C100 MWCNT"/>
    <s v="Nano"/>
    <s v="90 days (6 hr/d, 5 d/wk)"/>
    <x v="11"/>
    <s v="Lung"/>
    <s v="Focal/multifocal collagen depositions, alveolar septa"/>
    <s v="Rat"/>
    <s v="Wistar"/>
    <s v="F"/>
    <n v="4.84"/>
    <s v="n"/>
    <m/>
    <m/>
    <s v="mg/m3"/>
    <s v="N"/>
    <s v="N"/>
    <s v="N"/>
    <s v="N"/>
    <s v="Units conversion needed;"/>
    <m/>
    <n v="4840"/>
    <m/>
    <m/>
    <s v="band B"/>
    <m/>
    <s v="B"/>
    <m/>
    <m/>
    <m/>
    <x v="2"/>
    <s v="24 hr"/>
    <s v="0, 0.06, 0.28 and 4.84 mg/m3"/>
    <s v="Authors report &quot;...no evidence of fibrosis was found 6 months post exposure.&quot;"/>
    <s v="Y"/>
    <n v="2"/>
    <s v="NOAEL"/>
    <n v="4840"/>
  </r>
  <r>
    <n v="796"/>
    <s v="Y"/>
    <m/>
    <s v="edk fibrosis"/>
    <s v="doi:10.1093/toxsci/kfs172"/>
    <s v="DeLorme 2012"/>
    <s v="Y"/>
    <s v="CNT"/>
    <s v="vapor grown carbon nanofibers (CNF) (VGCF-H)"/>
    <s v="Nano"/>
    <s v="90 days (6 hr/d, 5 d/wk)"/>
    <x v="11"/>
    <s v="Lung"/>
    <s v="% PMNs in BALF"/>
    <s v="Rat"/>
    <s v="Sprague Dawley"/>
    <s v="M"/>
    <n v="2.5"/>
    <n v="25"/>
    <m/>
    <m/>
    <s v="mg/m3"/>
    <s v="N"/>
    <s v="N"/>
    <s v="N"/>
    <s v="N"/>
    <s v="Units conversion needed;"/>
    <m/>
    <n v="2500"/>
    <m/>
    <m/>
    <s v="band C"/>
    <m/>
    <s v="C"/>
    <m/>
    <m/>
    <m/>
    <x v="0"/>
    <s v="1 day"/>
    <s v="0.009, 0.54, 2.5, 25 mg/m3"/>
    <s v="[persists at 3-mo PE, stat. sig.]"/>
    <s v="Y"/>
    <n v="3"/>
    <m/>
    <m/>
  </r>
  <r>
    <n v="797"/>
    <s v="Y"/>
    <m/>
    <s v="edk fibrosis"/>
    <s v="doi:10.1093/toxsci/kfs172"/>
    <s v="DeLorme 2012"/>
    <s v="Y"/>
    <s v="CNT"/>
    <s v="vapor grown carbon nanofibers (CNF) (VGCF-H)"/>
    <s v="Nano"/>
    <s v="90 days (6 hr/d, 5 d/wk)"/>
    <x v="11"/>
    <s v="Lung"/>
    <s v="% PMNs in BALF"/>
    <s v="Rat"/>
    <s v="Sprague Dawley"/>
    <s v="F"/>
    <n v="2.5"/>
    <n v="25"/>
    <m/>
    <m/>
    <s v="mg/m3"/>
    <s v="N"/>
    <s v="N"/>
    <s v="N"/>
    <s v="N"/>
    <s v="Units conversion needed;"/>
    <m/>
    <n v="2500"/>
    <m/>
    <m/>
    <s v="band C"/>
    <m/>
    <s v="C"/>
    <m/>
    <m/>
    <m/>
    <x v="0"/>
    <s v="1 day"/>
    <s v="0.009, 0.54, 2.5, 25 mg/m3"/>
    <s v="[elevated but not stat sig at 3 mo PE]"/>
    <s v="Y"/>
    <n v="3"/>
    <m/>
    <m/>
  </r>
  <r>
    <n v="798"/>
    <m/>
    <m/>
    <s v="edk fibrosis"/>
    <s v="doi:10.1093/toxsci/kfs172"/>
    <s v="DeLorme 2012"/>
    <s v="Y"/>
    <s v="CNT"/>
    <s v="vapor grown carbon nanofibers (CNF) (VGCF-H)"/>
    <s v="Nano"/>
    <s v="90 days (6 hr/d, 5 d/wk)"/>
    <x v="11"/>
    <s v="Lung"/>
    <s v="Histopath: Inflammation of the terminal bronchiole and alveolar duct"/>
    <s v="Rat"/>
    <s v="Sprague Dawley"/>
    <s v="M"/>
    <n v="0.54"/>
    <n v="2.5"/>
    <m/>
    <m/>
    <s v="mg/m3"/>
    <s v="N"/>
    <s v="N"/>
    <s v="N"/>
    <s v="N"/>
    <s v="Units conversion needed;"/>
    <m/>
    <n v="540"/>
    <m/>
    <m/>
    <s v="band C"/>
    <m/>
    <s v="C"/>
    <m/>
    <m/>
    <m/>
    <x v="0"/>
    <s v="1 day"/>
    <s v="0.009, 0.54, 2.5, 25 mg/m3"/>
    <s v="&quot;minimal inflammation of the terminal bronchiole and alveolar duct areas in rats exposed to 2.5 mg/m³ VGCF-H (i.e., grade 1 for 7/10 males and 7/10 females).&quot; (p.454)_x000a_&quot;No adverse effects were observed at 0.54 mg/m3.&quot; (p. 454)"/>
    <s v="Y"/>
    <n v="3"/>
    <s v="NOAEL"/>
    <n v="540"/>
  </r>
  <r>
    <n v="799"/>
    <m/>
    <m/>
    <s v="edk fibrosis"/>
    <s v="doi:10.1093/toxsci/kfs172"/>
    <s v="DeLorme 2012"/>
    <s v="Y"/>
    <s v="CNT"/>
    <s v="vapor grown carbon nanofibers (CNF) (VGCF-H)"/>
    <s v="Nano"/>
    <s v="90 days (6 hr/d, 5 d/wk)"/>
    <x v="11"/>
    <s v="Lung"/>
    <s v="Histopath: Inflammation of the terminal bronchiole and alveolar duct"/>
    <s v="Rat"/>
    <s v="Sprague Dawley"/>
    <s v="F"/>
    <n v="0.54"/>
    <n v="2.5"/>
    <m/>
    <m/>
    <s v="mg/m3"/>
    <s v="N"/>
    <s v="N"/>
    <s v="N"/>
    <s v="N"/>
    <s v="Units conversion needed;"/>
    <m/>
    <n v="540"/>
    <m/>
    <m/>
    <s v="band C"/>
    <m/>
    <s v="C"/>
    <m/>
    <m/>
    <m/>
    <x v="0"/>
    <s v="1 day"/>
    <s v="0.009, 0.54, 2.5, 25 mg/m3"/>
    <s v="&quot;minimal inflammation of the terminal bronchiole and alveolar duct areas in rats exposed to 2.5 mg/m³ VGCF-H (i.e., grade 1 for 7/10 males and 7/10 females).&quot; (p.454)_x000a_&quot;No adverse effects were observed at 0.54 mg/m3.&quot; (p. 454)"/>
    <s v="Y"/>
    <n v="3"/>
    <s v="NOAEL"/>
    <n v="540"/>
  </r>
  <r>
    <n v="800"/>
    <m/>
    <m/>
    <s v="edk fibrosis"/>
    <s v="doi:10.1093/toxsci/kfs172"/>
    <s v="DeLorme 2012"/>
    <s v="Y"/>
    <s v="CNT"/>
    <s v="vapor grown carbon nanofibers (CNF) (VGCF-H)"/>
    <s v="Nano"/>
    <s v="90 days (6 hr/d, 5 d/wk)"/>
    <x v="11"/>
    <s v="Lung"/>
    <s v="Histopath: Interstitial wall thickening"/>
    <s v="Rat"/>
    <s v="Sprague Dawley"/>
    <s v="M"/>
    <n v="2.5"/>
    <n v="25"/>
    <m/>
    <m/>
    <s v="mg/m3"/>
    <s v="N"/>
    <s v="N"/>
    <s v="N"/>
    <s v="N"/>
    <s v="Units conversion needed;"/>
    <m/>
    <n v="2500"/>
    <m/>
    <m/>
    <s v="band C"/>
    <m/>
    <s v="C"/>
    <m/>
    <m/>
    <m/>
    <x v="2"/>
    <s v="1 day"/>
    <s v="0.009, 0.54, 2.5, 25 mg/m3"/>
    <s v="In rats exposed to 25 mg/m³ CNF, ... some thickening of interstitial walls and hypertrophy/hyperplasia of type II pneumocytes (i.e., grade 2 for 10/10 males and females each; Figs. 4A and 4B).&quot;"/>
    <s v="Y"/>
    <n v="3"/>
    <s v="NOAEL"/>
    <n v="2500"/>
  </r>
  <r>
    <n v="801"/>
    <m/>
    <m/>
    <s v="edk fibrosis"/>
    <s v="doi:10.1093/toxsci/kfs172"/>
    <s v="DeLorme 2012"/>
    <s v="Y"/>
    <s v="CNT"/>
    <s v="vapor grown carbon nanofibers (CNF) (VGCF-H)"/>
    <s v="Nano"/>
    <s v="90 days (6 hr/d, 5 d/wk)"/>
    <x v="11"/>
    <s v="Lung"/>
    <s v="Histopath: Interstitial wall thickening"/>
    <s v="Rat"/>
    <s v="Sprague Dawley"/>
    <s v="F"/>
    <n v="2.5"/>
    <n v="25"/>
    <m/>
    <m/>
    <s v="mg/m3"/>
    <s v="N"/>
    <s v="N"/>
    <s v="N"/>
    <s v="N"/>
    <s v="Units conversion needed;"/>
    <m/>
    <n v="2500"/>
    <m/>
    <m/>
    <s v="band C"/>
    <m/>
    <s v="C"/>
    <m/>
    <m/>
    <m/>
    <x v="2"/>
    <s v="1 day"/>
    <s v="0.009, 0.54, 2.5, 25 mg/m3"/>
    <s v="In rats exposed to 25 mg/m³ CNF, ... some thickening of interstitial walls and hypertrophy/hyperplasia of type II pneumocytes (i.e., grade 2 for 10/10 males and females each; Figs. 4A and 4B).&quot;"/>
    <s v="Y"/>
    <n v="3"/>
    <s v="NOAEL"/>
    <n v="2500"/>
  </r>
  <r>
    <n v="802"/>
    <m/>
    <m/>
    <s v="edk fibrosis"/>
    <s v="doi:10.3390/ijms20071778"/>
    <s v="Sutunkova 2019"/>
    <s v="Y"/>
    <s v="Nickel"/>
    <s v="NiO"/>
    <s v="Nano"/>
    <s v="3 mo (4 hr/d, 5 d/wk)"/>
    <x v="24"/>
    <s v="Lung"/>
    <s v="Neutrophil leukocytes in BALF"/>
    <s v="Rat"/>
    <s v="outbred white"/>
    <s v="F"/>
    <s v="n"/>
    <n v="0.23"/>
    <m/>
    <m/>
    <s v="mg/m3"/>
    <s v="N"/>
    <s v="N*"/>
    <s v="Y"/>
    <s v="N"/>
    <s v="Divide LOAEL by 10;Units conversion needed;"/>
    <m/>
    <m/>
    <n v="23"/>
    <m/>
    <m/>
    <s v="band E"/>
    <s v="E"/>
    <m/>
    <m/>
    <m/>
    <x v="0"/>
    <s v="24 hr"/>
    <s v="0, 0.23 mg/m3"/>
    <m/>
    <s v="N"/>
    <n v="5"/>
    <s v="LOAEL"/>
    <n v="23"/>
  </r>
  <r>
    <n v="803"/>
    <s v="Y"/>
    <m/>
    <s v="edk fibrosis"/>
    <s v="doi:10.3390/ijms20071778"/>
    <s v="Sutunkova 2019"/>
    <s v="Y"/>
    <s v="Nickel"/>
    <s v="NiO"/>
    <s v="Nano"/>
    <s v="6 mo (4 hr/d, 5 d/wk)"/>
    <x v="31"/>
    <s v="Lung"/>
    <s v="Neutrophil leukocytes in BALF"/>
    <s v="Rat"/>
    <s v="outbred white"/>
    <s v="F"/>
    <s v="n"/>
    <n v="0.23"/>
    <m/>
    <m/>
    <s v="mg/m3"/>
    <s v="N"/>
    <s v="N"/>
    <s v="Y"/>
    <s v="N"/>
    <s v="Divide LOAEL by 10;Units conversion needed;"/>
    <m/>
    <m/>
    <n v="23"/>
    <m/>
    <m/>
    <s v="band E"/>
    <s v="E"/>
    <m/>
    <m/>
    <m/>
    <x v="0"/>
    <s v="24 hr"/>
    <s v="0, 0.23 mg/m3"/>
    <m/>
    <s v="N"/>
    <n v="5"/>
    <m/>
    <m/>
  </r>
  <r>
    <n v="804"/>
    <s v="Y"/>
    <m/>
    <s v="edk fibrosis"/>
    <s v="doi:10.3390/ijms20071778"/>
    <s v="Sutunkova 2019"/>
    <s v="Y"/>
    <s v="Nickel"/>
    <s v="NiO"/>
    <s v="Nano"/>
    <s v="10 mo (4 hr/d, 5 d/wk)"/>
    <x v="39"/>
    <s v="Lung"/>
    <s v="Neutrophil leukocytes in BALF"/>
    <s v="Rat"/>
    <s v="outbred white"/>
    <s v="F"/>
    <s v="n"/>
    <n v="0.23"/>
    <m/>
    <m/>
    <s v="mg/m3"/>
    <s v="N"/>
    <s v="N"/>
    <s v="Y"/>
    <s v="N"/>
    <s v="Divide LOAEL by 10;Units conversion needed;"/>
    <m/>
    <m/>
    <n v="23"/>
    <m/>
    <m/>
    <s v="band E"/>
    <s v="E"/>
    <m/>
    <m/>
    <m/>
    <x v="0"/>
    <s v="24 hr"/>
    <s v="0, 0.23 mg/m3"/>
    <m/>
    <s v="N"/>
    <n v="5"/>
    <m/>
    <m/>
  </r>
  <r>
    <n v="805"/>
    <m/>
    <m/>
    <s v="edk fibrosis"/>
    <s v="dx.doi.org/10.1016/j.tox.2016.07.006"/>
    <s v="Sutunkova 2016"/>
    <s v="Y"/>
    <s v="Iron"/>
    <s v="Fe2O3"/>
    <s v="Nano"/>
    <s v="3 mo (4 hr/d, 5 d/wk)"/>
    <x v="24"/>
    <s v="Lung"/>
    <s v="Neutrophil leukocytes in BALF"/>
    <s v="Rat"/>
    <s v="outbred white"/>
    <s v="F"/>
    <s v="n"/>
    <n v="1.1399999999999999"/>
    <m/>
    <m/>
    <s v="mg/m3"/>
    <s v="N"/>
    <s v="N*"/>
    <s v="Y"/>
    <s v="N"/>
    <s v="Divide LOAEL by 10;Units conversion needed;"/>
    <m/>
    <m/>
    <n v="113.99999999999999"/>
    <m/>
    <m/>
    <s v="band D"/>
    <s v="D"/>
    <m/>
    <m/>
    <m/>
    <x v="0"/>
    <s v="24 hr"/>
    <s v="0, 1.14 mg/m3"/>
    <m/>
    <s v="N"/>
    <n v="4"/>
    <s v="LOAEL"/>
    <n v="113.99999999999999"/>
  </r>
  <r>
    <n v="806"/>
    <s v="[N] keep this version of existing entry for 3 mo PE (a bit more info); adding 6 mo result below."/>
    <s v="NOAELs, LOAELs from nanoMeOx searches - AAT 120123"/>
    <s v="edk fibrosis"/>
    <s v="doi.org/10.1016/j.tox.2017.04.010"/>
    <s v="Sutunkova_2017"/>
    <s v="Y"/>
    <s v="Silica"/>
    <s v="SiO2, amorphous"/>
    <s v="Nano"/>
    <s v="3 mo (4h/d, 5d/wk)"/>
    <x v="24"/>
    <s v="Lung"/>
    <s v="Absolute hydroxyproline content of lungs (ug, lung)"/>
    <s v="Rat"/>
    <s v="Outbred white"/>
    <s v="F"/>
    <s v="n"/>
    <n v="2.6"/>
    <m/>
    <m/>
    <s v="mg/m3"/>
    <s v="N"/>
    <s v="N"/>
    <s v="Y"/>
    <s v="N"/>
    <s v="Divide LOAEL by 10;Units conversion needed;"/>
    <s v="NA"/>
    <m/>
    <n v="260"/>
    <m/>
    <m/>
    <s v="band D"/>
    <s v="D"/>
    <m/>
    <m/>
    <m/>
    <x v="2"/>
    <s v="0 d"/>
    <s v="0, 2.6, 10.6 mg/m3 "/>
    <m/>
    <s v="Y"/>
    <n v="4"/>
    <s v="LOAEL"/>
    <n v="260"/>
  </r>
  <r>
    <n v="807"/>
    <m/>
    <m/>
    <s v="edk fibrosis"/>
    <s v="doi.org/10.1016/j.tox.2017.04.010"/>
    <s v="Sutunkova_2017"/>
    <s v="Y"/>
    <s v="Silica"/>
    <s v="SiO2, amorphous"/>
    <s v="Nano"/>
    <s v="6 mo (4h/d, 5d/wk)"/>
    <x v="31"/>
    <s v="Lung"/>
    <s v="Absolute hydroxyproline content of lungs (ug, lung)"/>
    <s v="Rat"/>
    <s v="Outbred white"/>
    <s v="F"/>
    <n v="10.6"/>
    <s v="n"/>
    <m/>
    <m/>
    <s v="mg/m3"/>
    <s v="N"/>
    <s v="N"/>
    <s v="N"/>
    <s v="N"/>
    <s v="Units conversion needed;"/>
    <m/>
    <n v="10600"/>
    <m/>
    <m/>
    <s v="band B"/>
    <m/>
    <s v="B"/>
    <m/>
    <m/>
    <m/>
    <x v="2"/>
    <s v="0 d"/>
    <s v="0, 2.6, 10.6 mg/m3 "/>
    <s v="At 6 mo exposure, neither dose (2.6 or 10.6 mg/m3) is significantly different from controls. [Note odd pattern of results for control and exposed rat hydroxyproline content]."/>
    <s v="Y"/>
    <n v="2"/>
    <s v="NOAEL"/>
    <n v="10600"/>
  </r>
  <r>
    <n v="808"/>
    <s v="Y"/>
    <s v="[Adding other exposure durations (4 and 8 wk inhalation) in Fig. 3]"/>
    <s v="edk fibrosis"/>
    <m/>
    <s v="Janssen 1994"/>
    <s v="Y"/>
    <s v="Silica"/>
    <s v="crystalline Cristobalite"/>
    <s v="Micro"/>
    <s v="4 weeks (6 hr/d, 5 d/wk)"/>
    <x v="32"/>
    <s v="Lung"/>
    <s v="PMN%"/>
    <s v="Rat"/>
    <s v="Fischer 344"/>
    <s v="M"/>
    <s v="n"/>
    <n v="1.3"/>
    <m/>
    <m/>
    <s v="mg/m3"/>
    <s v="N"/>
    <s v="Y"/>
    <s v="Y"/>
    <s v="N"/>
    <s v="Divide NOAEL or BMDL by 3;Divide LOAEL by 10;Units conversion needed;"/>
    <m/>
    <m/>
    <n v="43.333333333333336"/>
    <m/>
    <m/>
    <s v="band D"/>
    <s v="D"/>
    <m/>
    <m/>
    <m/>
    <x v="0"/>
    <s v="0 d"/>
    <m/>
    <m/>
    <s v="Y"/>
    <n v="4"/>
    <m/>
    <m/>
  </r>
  <r>
    <n v="809"/>
    <s v="Y"/>
    <s v="[Adding other exposure durations (4 and 8 wk inhalation) in Fig. 3]"/>
    <s v="edk fibrosis"/>
    <m/>
    <s v="Janssen 1994"/>
    <s v="Y"/>
    <s v="Silica"/>
    <s v="crystalline Cristobalite"/>
    <s v="Micro"/>
    <s v="8 weeks (6 hr/d, 5 d/wk)"/>
    <x v="21"/>
    <s v="Lung"/>
    <s v="PMN%"/>
    <s v="Rat"/>
    <s v="Fischer 344"/>
    <s v="M"/>
    <s v="n"/>
    <n v="1.3"/>
    <m/>
    <m/>
    <s v="mg/m3"/>
    <s v="N"/>
    <s v="Y"/>
    <s v="Y"/>
    <s v="N"/>
    <s v="Divide NOAEL or BMDL by 3;Divide LOAEL by 10;Units conversion needed;"/>
    <m/>
    <m/>
    <n v="43.333333333333336"/>
    <m/>
    <m/>
    <s v="band D"/>
    <s v="D"/>
    <m/>
    <m/>
    <m/>
    <x v="0"/>
    <s v="0 d"/>
    <m/>
    <m/>
    <s v="Y"/>
    <n v="4"/>
    <m/>
    <m/>
  </r>
  <r>
    <n v="810"/>
    <s v="Y"/>
    <s v="Additional OEB Data"/>
    <s v="edk fibrosis"/>
    <m/>
    <s v="Janssen 1994"/>
    <s v="Y"/>
    <s v="Silica"/>
    <s v="crystalline Cristobalite"/>
    <s v="Micro"/>
    <s v="12 weeks (6 hr/d, 5 d/wk)"/>
    <x v="12"/>
    <s v="Lung"/>
    <s v="PMN%"/>
    <s v="Rat"/>
    <s v="Fischer 344"/>
    <s v="M"/>
    <s v="n"/>
    <n v="1.3"/>
    <m/>
    <m/>
    <s v="mg/m3"/>
    <s v="N"/>
    <s v="N"/>
    <s v="Y"/>
    <s v="N"/>
    <s v="Divide LOAEL by 10;Units conversion needed;"/>
    <m/>
    <m/>
    <n v="130"/>
    <m/>
    <m/>
    <s v="band D"/>
    <s v="D"/>
    <m/>
    <m/>
    <m/>
    <x v="0"/>
    <s v="0 d"/>
    <m/>
    <m/>
    <s v="Y"/>
    <n v="4"/>
    <m/>
    <m/>
  </r>
  <r>
    <n v="811"/>
    <s v="Y"/>
    <s v="[Adding other exposure durations (4 wk inhalation) in Fig. 3]"/>
    <s v="edk fibrosis"/>
    <m/>
    <s v="Janssen 1994"/>
    <s v="Y"/>
    <s v="Titanium dioxide"/>
    <s v="ufTiO2"/>
    <s v="Nano"/>
    <s v="4 weeks (6 hr/d, 5 d/wk)"/>
    <x v="32"/>
    <s v="Lung"/>
    <s v="PMN%"/>
    <s v="Rat"/>
    <s v="Fischer 344"/>
    <s v="M"/>
    <s v="n"/>
    <n v="23.5"/>
    <m/>
    <m/>
    <s v="mg/m3"/>
    <s v="N"/>
    <s v="Y"/>
    <s v="Y"/>
    <s v="N"/>
    <s v="Divide NOAEL or BMDL by 3;Divide LOAEL by 10;Units conversion needed;"/>
    <m/>
    <m/>
    <n v="783.33333333333337"/>
    <m/>
    <m/>
    <s v="band C"/>
    <s v="C"/>
    <m/>
    <m/>
    <m/>
    <x v="0"/>
    <s v="0 d"/>
    <m/>
    <m/>
    <s v="Y"/>
    <n v="3"/>
    <m/>
    <m/>
  </r>
  <r>
    <n v="812"/>
    <s v="Y"/>
    <s v="Additional OEB Data"/>
    <s v="edk fibrosis"/>
    <m/>
    <s v="Janssen 1994"/>
    <s v="Y"/>
    <s v="Titanium dioxide"/>
    <s v="ufTiO2"/>
    <s v="Nano"/>
    <s v="8 weeks (6 hr/d, 5 d/wk)"/>
    <x v="21"/>
    <s v="Lung"/>
    <s v="PMN%"/>
    <s v="Rat"/>
    <s v="Fischer 344"/>
    <s v="M"/>
    <s v="n"/>
    <n v="23.5"/>
    <m/>
    <m/>
    <s v="mg/m3"/>
    <s v="N"/>
    <s v="Y"/>
    <s v="Y"/>
    <s v="N"/>
    <s v="Divide NOAEL or BMDL by 3;Divide LOAEL by 10;Units conversion needed;"/>
    <m/>
    <m/>
    <n v="783.33333333333337"/>
    <m/>
    <m/>
    <s v="band C"/>
    <s v="C"/>
    <m/>
    <m/>
    <m/>
    <x v="0"/>
    <s v="0 d"/>
    <m/>
    <m/>
    <s v="Y"/>
    <n v="3"/>
    <m/>
    <m/>
  </r>
  <r>
    <n v="813"/>
    <s v="Y"/>
    <s v="Additional OEB Data"/>
    <s v="edk fibrosis"/>
    <m/>
    <s v="Janssen 1994"/>
    <s v="Y"/>
    <s v="Titanium dioxide"/>
    <s v="ufTiO2"/>
    <s v="Nano"/>
    <s v="12 weeks (6 hr/d, 5 d/wk)"/>
    <x v="12"/>
    <s v="Lung"/>
    <s v="PMN%"/>
    <s v="Rat"/>
    <s v="Fischer 344"/>
    <s v="M"/>
    <s v="n"/>
    <n v="23.5"/>
    <m/>
    <m/>
    <s v="mg/m3"/>
    <s v="N"/>
    <s v="N"/>
    <s v="Y"/>
    <s v="N"/>
    <s v="Divide LOAEL by 10;Units conversion needed;"/>
    <m/>
    <m/>
    <n v="2350"/>
    <m/>
    <m/>
    <s v="band C"/>
    <s v="C"/>
    <m/>
    <m/>
    <m/>
    <x v="0"/>
    <s v="0 d"/>
    <m/>
    <m/>
    <s v="Y"/>
    <n v="3"/>
    <m/>
    <m/>
  </r>
  <r>
    <n v="814"/>
    <s v="Y"/>
    <s v="[Adding other exposure durations (4 wk inhalation) in Fig. 3]"/>
    <s v="edk fibrosis"/>
    <m/>
    <s v="Janssen 1994"/>
    <s v="Y"/>
    <s v="Titanium dioxide"/>
    <s v="fTiO2"/>
    <s v="Nano"/>
    <s v="4 weeks (6 hr/d, 5 d/wk)"/>
    <x v="32"/>
    <s v="Lung"/>
    <s v="PMN%"/>
    <s v="Rat"/>
    <s v="Fischer 344"/>
    <s v="M"/>
    <n v="22.3"/>
    <s v="n"/>
    <m/>
    <m/>
    <s v="mg/m3"/>
    <s v="N"/>
    <s v="Y"/>
    <s v="N"/>
    <s v="N"/>
    <s v="Divide NOAEL or BMDL by 3;Units conversion needed;"/>
    <m/>
    <n v="7433.3333333333339"/>
    <m/>
    <m/>
    <s v="band B"/>
    <m/>
    <s v="B"/>
    <m/>
    <m/>
    <m/>
    <x v="0"/>
    <s v="0 d"/>
    <m/>
    <m/>
    <s v="Y"/>
    <n v="2"/>
    <m/>
    <m/>
  </r>
  <r>
    <n v="815"/>
    <s v="Y"/>
    <s v="Additional OEB Data"/>
    <s v="edk fibrosis"/>
    <m/>
    <s v="Janssen 1994"/>
    <s v="Y"/>
    <s v="Titanium dioxide"/>
    <s v="fTiO2"/>
    <s v="Micro"/>
    <s v="8 weeks (6 hr/d, 5 d/wk)"/>
    <x v="21"/>
    <s v="Lung"/>
    <s v="PMN%"/>
    <s v="Rat"/>
    <s v="Fischer 344"/>
    <s v="M"/>
    <n v="22.3"/>
    <s v="n"/>
    <m/>
    <m/>
    <s v="mg/m3"/>
    <s v="N"/>
    <s v="Y"/>
    <s v="N"/>
    <s v="N"/>
    <s v="Divide NOAEL or BMDL by 3;Units conversion needed;"/>
    <m/>
    <n v="7433.3333333333339"/>
    <m/>
    <m/>
    <s v="band B"/>
    <m/>
    <s v="B"/>
    <m/>
    <m/>
    <m/>
    <x v="0"/>
    <s v="0 d"/>
    <m/>
    <m/>
    <s v="Y"/>
    <n v="2"/>
    <m/>
    <m/>
  </r>
  <r>
    <n v="816"/>
    <s v="Y"/>
    <s v="Additional OEB Data"/>
    <s v="edk fibrosis"/>
    <m/>
    <s v="Janssen 1994"/>
    <s v="Y"/>
    <s v="Titanium dioxide"/>
    <s v="fTiO2"/>
    <s v="Micro"/>
    <s v="12 weeks (6 hr/d, 5 d/wk)"/>
    <x v="12"/>
    <s v="Lung"/>
    <s v="PMN%"/>
    <s v="Rat"/>
    <s v="Fischer 344"/>
    <s v="M"/>
    <s v="n"/>
    <n v="22.3"/>
    <m/>
    <m/>
    <s v="mg/m3"/>
    <s v="N"/>
    <s v="N"/>
    <s v="Y"/>
    <s v="N"/>
    <s v="Divide LOAEL by 10;Units conversion needed;"/>
    <m/>
    <m/>
    <n v="2230"/>
    <m/>
    <m/>
    <s v="band C"/>
    <s v="C"/>
    <m/>
    <m/>
    <m/>
    <x v="0"/>
    <s v="0 d"/>
    <m/>
    <m/>
    <s v="Y"/>
    <n v="3"/>
    <m/>
    <m/>
  </r>
  <r>
    <n v="817"/>
    <s v="Y"/>
    <s v="OEB Studies to Check (from catOEL DB)"/>
    <s v="edk fibrosis"/>
    <m/>
    <s v="Janssen 1994"/>
    <s v="Y"/>
    <s v="Titanium dioxide"/>
    <s v="TiO2-D, anatase form, 20 nm diameter"/>
    <s v="Nano"/>
    <s v="6 h/d, 5 d/week for 4, 8, and 12 weeks"/>
    <x v="12"/>
    <s v="Lung"/>
    <s v="Focal interstitial fibrosis"/>
    <s v="Rat"/>
    <s v="Fischer 344"/>
    <s v="M"/>
    <s v="n"/>
    <n v="23.5"/>
    <m/>
    <m/>
    <s v="mg/m3"/>
    <s v="N"/>
    <s v="N"/>
    <s v="Y"/>
    <s v="N"/>
    <s v="Divide LOAEL by 10;Units conversion needed;"/>
    <m/>
    <m/>
    <n v="2350"/>
    <m/>
    <m/>
    <s v="band C"/>
    <s v="C"/>
    <m/>
    <m/>
    <s v="p. 316:  &quot;The lungs of other rats were evaluated for inflammation and pulmonary fibrosis by histopathology at 29 weeks and 1 year after cessation of exposure...&quot; [Not stated, but reasonable to assume it is after exposure of 12 weeks (vs. 4- or 8-wk timepoints)]."/>
    <x v="2"/>
    <s v="29 weeks"/>
    <s v="0, 23.5 mg/m3"/>
    <m/>
    <s v="Y"/>
    <n v="3"/>
    <s v="LOAEL"/>
    <n v="2350"/>
  </r>
  <r>
    <n v="818"/>
    <s v="Y"/>
    <s v="OEB Studies to Check (from catOEL DB)"/>
    <s v="edk fibrosis"/>
    <m/>
    <s v="Janssen 1994"/>
    <s v="Y"/>
    <s v="Titanium dioxide"/>
    <s v="TiO2-F, anatase form, 250 nm diameter"/>
    <s v="Micro"/>
    <s v="6 h/d, 5 d/week for 4, 8, and 12 weeks"/>
    <x v="12"/>
    <s v="Lung"/>
    <s v="Focal interstitial fibrosis"/>
    <s v="Rat"/>
    <s v="Fischer 344"/>
    <s v="M"/>
    <n v="22.3"/>
    <s v="n"/>
    <m/>
    <m/>
    <s v="mg/m3"/>
    <s v="N"/>
    <s v="N"/>
    <s v="N"/>
    <s v="N"/>
    <s v="Units conversion needed;"/>
    <m/>
    <n v="22300"/>
    <m/>
    <m/>
    <s v="band B"/>
    <m/>
    <s v="B"/>
    <m/>
    <m/>
    <s v="p. 316:  &quot;The lungs of other rats were evaluated for inflammation and pulmonary fibrosis by histopathology at 29 weeks and 1 year after cessation of exposure...&quot; [Not stated, but reasonable to assume it is after exposure of 12 weeks (vs. 4- or 8-wk timepoints)]."/>
    <x v="2"/>
    <s v="29 weeks"/>
    <s v="0, 22.3 mg/m3"/>
    <s v="Histopathology - At 29 weeks after cessation of exposure, cristobalite-exposed rats exhibited focal interstitial fibrosis and moderately severe focal alveolitis which persisted for 1 year (Baggs et al., in preparation). Less inflammation and fibrosis were apparent in TiO2-D-exposed rats, and minimal inflammatory changes appeared in the TiO2-F groups. In contrast to silica-exposed rats, all TiO2-induced changes appeared to regress after 1 year."/>
    <s v="Y"/>
    <n v="2"/>
    <m/>
    <m/>
  </r>
  <r>
    <n v="819"/>
    <s v="Y"/>
    <s v="OEB Studies to Check (from catOEL DB)"/>
    <s v="edk fibrosis"/>
    <m/>
    <s v="Janssen 1994"/>
    <s v="Y"/>
    <s v="Silica"/>
    <s v="crystalline Cristobalite"/>
    <s v="Micro"/>
    <s v="6 h/d, 5 d/week for 4, 8, and 12 weeks"/>
    <x v="12"/>
    <s v="Lung"/>
    <s v="Focal interstitial fibrosis"/>
    <s v="Rat"/>
    <s v="Fischer 344"/>
    <s v="M"/>
    <s v="n"/>
    <n v="1.3"/>
    <m/>
    <m/>
    <s v="mg/m3"/>
    <s v="N"/>
    <s v="N"/>
    <s v="Y"/>
    <s v="N"/>
    <s v="Divide LOAEL by 10;Units conversion needed;"/>
    <m/>
    <m/>
    <n v="130"/>
    <m/>
    <m/>
    <s v="band D"/>
    <s v="D"/>
    <m/>
    <m/>
    <s v="p. 316:  &quot;The lungs of other rats were evaluated for inflammation and pulmonary fibrosis by histopathology at 29 weeks and 1 year after cessation of exposure...&quot; [Not stated, but reasonable to assume it is after exposure of 12 weeks (vs. 4- or 8-wk timepoints)]."/>
    <x v="2"/>
    <s v="29 weeks"/>
    <s v="0, 1.3 mg/m3"/>
    <s v="Histopathology - At 29 weeks after cessation of exposure, cristobalite-exposed rats exhibited focal interstitial fibrosis and moderately severe focal alveolitis which persisted for 1 year (Baggs et al., in preparation). Less inflammation and fibrosis were apparent in TiO2-D-exposed rats, and minimal inflammatory changes appeared in the TiO2-F groups. In contrast to silica-exposed rats, all TiO2-induced changes appeared to regress after 1 year."/>
    <s v="Y"/>
    <n v="4"/>
    <s v="LOAEL"/>
    <n v="130"/>
  </r>
  <r>
    <n v="820"/>
    <s v="Y"/>
    <m/>
    <s v="edk fibrosis"/>
    <s v="doi:10.1088/1757-899X/699/1/012054"/>
    <s v="Solovyeva 2019"/>
    <s v="Y"/>
    <s v="Silica"/>
    <s v="Amorphous silica"/>
    <s v="Nano"/>
    <s v="3 months, 5 times a week, 4 hr a day"/>
    <x v="24"/>
    <s v="Lung"/>
    <s v="Hydroxyproline"/>
    <s v="Rat"/>
    <s v="Outbred white rats"/>
    <s v="F"/>
    <m/>
    <n v="2.6"/>
    <m/>
    <m/>
    <s v="mg/m3"/>
    <m/>
    <m/>
    <s v="Y"/>
    <s v="N"/>
    <s v="Divide LOAEL by 10;Units conversion needed;"/>
    <m/>
    <m/>
    <n v="260"/>
    <m/>
    <m/>
    <s v="band D"/>
    <s v="D"/>
    <m/>
    <m/>
    <m/>
    <x v="2"/>
    <m/>
    <s v="0, 2.6, 10.6 mg/m3"/>
    <s v="Statis sig incr"/>
    <s v="Y"/>
    <n v="4"/>
    <m/>
    <m/>
  </r>
  <r>
    <n v="821"/>
    <s v="Y"/>
    <m/>
    <s v="edk fibrosis"/>
    <s v="doi:10.1088/1757-899X/699/1/012054"/>
    <s v="Solovyeva 2019"/>
    <s v="Y"/>
    <s v="Silica"/>
    <s v="Amorphous silica"/>
    <s v="Nano"/>
    <s v="6 months, 5 times a week, 4 hr a day"/>
    <x v="31"/>
    <s v="Lung"/>
    <s v="Hydroxyproline"/>
    <s v="Rat"/>
    <s v="Outbred white rats"/>
    <s v="F"/>
    <n v="10.6"/>
    <m/>
    <m/>
    <m/>
    <s v="mg/m3"/>
    <m/>
    <m/>
    <s v="N"/>
    <s v="N"/>
    <s v="Units conversion needed;"/>
    <m/>
    <n v="10600"/>
    <m/>
    <m/>
    <s v="band B"/>
    <m/>
    <s v="B"/>
    <m/>
    <m/>
    <m/>
    <x v="2"/>
    <m/>
    <s v="0, 2.6, 10.6 mg/m3"/>
    <s v="Not statis sig incr"/>
    <s v="Y"/>
    <n v="2"/>
    <m/>
    <m/>
  </r>
  <r>
    <n v="822"/>
    <s v="Y"/>
    <m/>
    <s v="edk fibrosis"/>
    <s v="doi.org/10.1080/17435390.2019.1694184"/>
    <s v="Kim 2020 - Fibrosis early onset &amp; persistence"/>
    <s v="Y"/>
    <s v="Indium"/>
    <m/>
    <s v="Nano"/>
    <m/>
    <x v="40"/>
    <m/>
    <m/>
    <m/>
    <m/>
    <m/>
    <m/>
    <m/>
    <m/>
    <m/>
    <m/>
    <m/>
    <m/>
    <m/>
    <m/>
    <m/>
    <m/>
    <m/>
    <m/>
    <m/>
    <m/>
    <m/>
    <m/>
    <m/>
    <m/>
    <m/>
    <x v="4"/>
    <m/>
    <m/>
    <m/>
    <s v="Y"/>
    <n v="0"/>
    <m/>
    <m/>
  </r>
  <r>
    <n v="824"/>
    <m/>
    <s v="model_fit_summaries.xlsx"/>
    <m/>
    <m/>
    <s v="Kasai 2016"/>
    <s v="Y"/>
    <s v="CNT"/>
    <s v="MWCNT"/>
    <s v="Nano"/>
    <s v="2 years"/>
    <x v="23"/>
    <s v="Lung"/>
    <s v="Cancer - carcinoma and adenoma"/>
    <s v="Rat"/>
    <m/>
    <s v="F"/>
    <m/>
    <m/>
    <m/>
    <n v="99.52823839110053"/>
    <s v="ug/m3"/>
    <s v="N"/>
    <s v="N"/>
    <s v="N"/>
    <s v="Y"/>
    <m/>
    <n v="99.52823839110053"/>
    <m/>
    <m/>
    <s v="band D"/>
    <m/>
    <m/>
    <s v="D"/>
    <m/>
    <m/>
    <m/>
    <x v="3"/>
    <m/>
    <m/>
    <m/>
    <s v="Y"/>
    <n v="4"/>
    <s v="BMDL"/>
    <n v="99.52823839110053"/>
  </r>
  <r>
    <n v="825"/>
    <m/>
    <s v="model_fit_summaries.xlsx"/>
    <m/>
    <m/>
    <s v="Kasai 2016"/>
    <s v="Y"/>
    <s v="CNT"/>
    <s v="MWCNT"/>
    <s v="Nano"/>
    <s v="2 years"/>
    <x v="23"/>
    <s v="Lung"/>
    <s v="Cancer - carcinoma and adenoma"/>
    <s v="Rat"/>
    <m/>
    <s v="M"/>
    <m/>
    <m/>
    <m/>
    <n v="22.534951561450036"/>
    <s v="ug/m3"/>
    <s v="N"/>
    <s v="N"/>
    <s v="N"/>
    <s v="Y"/>
    <m/>
    <n v="22.534951561450036"/>
    <m/>
    <m/>
    <s v="band D"/>
    <m/>
    <m/>
    <s v="D"/>
    <m/>
    <m/>
    <m/>
    <x v="3"/>
    <m/>
    <m/>
    <m/>
    <s v="Y"/>
    <n v="4"/>
    <s v="BMDL"/>
    <n v="22.534951561450036"/>
  </r>
  <r>
    <n v="826"/>
    <m/>
    <s v="model_fit_summaries.xlsx"/>
    <m/>
    <m/>
    <s v="Nagano 2011c"/>
    <s v="Y"/>
    <s v="Indium"/>
    <s v="ITO"/>
    <s v="Micro"/>
    <s v="2 years"/>
    <x v="23"/>
    <s v="Lung"/>
    <s v="Cancer"/>
    <s v="Mouse"/>
    <m/>
    <s v="F"/>
    <m/>
    <m/>
    <m/>
    <n v="67.075298330745724"/>
    <s v="ug/m3"/>
    <s v="N"/>
    <s v="N"/>
    <s v="N"/>
    <s v="Y"/>
    <m/>
    <n v="67.075298330745724"/>
    <m/>
    <m/>
    <s v="band D"/>
    <m/>
    <m/>
    <s v="D"/>
    <m/>
    <m/>
    <m/>
    <x v="3"/>
    <m/>
    <m/>
    <m/>
    <s v="Y"/>
    <n v="4"/>
    <s v="BMDL"/>
    <n v="67.075298330745724"/>
  </r>
  <r>
    <n v="827"/>
    <m/>
    <s v="model_fit_summaries.xlsx"/>
    <m/>
    <m/>
    <s v="Nagano 2011c"/>
    <s v="Y"/>
    <s v="Indium"/>
    <s v="ITO"/>
    <s v="Micro"/>
    <s v="2 years"/>
    <x v="23"/>
    <s v="Lung"/>
    <s v="Cancer"/>
    <s v="Rat"/>
    <m/>
    <s v="F"/>
    <m/>
    <m/>
    <m/>
    <n v="6.4035504739736382"/>
    <s v="ug/m3"/>
    <s v="N"/>
    <s v="N"/>
    <s v="N"/>
    <s v="Y"/>
    <m/>
    <n v="6.4035504739736382"/>
    <m/>
    <m/>
    <s v="band D"/>
    <m/>
    <m/>
    <s v="D"/>
    <m/>
    <m/>
    <m/>
    <x v="3"/>
    <m/>
    <m/>
    <m/>
    <s v="Y"/>
    <n v="4"/>
    <s v="BMDL"/>
    <n v="6.4035504739736382"/>
  </r>
  <r>
    <n v="828"/>
    <s v="Y"/>
    <s v="model_fit_summaries.xlsx"/>
    <m/>
    <m/>
    <s v="Nagano 2011c"/>
    <s v="Y"/>
    <s v="Indium"/>
    <s v="ITO"/>
    <s v="Micro"/>
    <s v="2 years"/>
    <x v="23"/>
    <s v="Lung"/>
    <s v="Cancer"/>
    <s v="Mouse"/>
    <m/>
    <s v="M"/>
    <m/>
    <m/>
    <m/>
    <s v="not estimable - extrapolation"/>
    <m/>
    <m/>
    <m/>
    <m/>
    <m/>
    <m/>
    <m/>
    <m/>
    <m/>
    <s v="---"/>
    <m/>
    <m/>
    <m/>
    <s v="Y"/>
    <m/>
    <m/>
    <x v="4"/>
    <m/>
    <m/>
    <m/>
    <s v="Y"/>
    <n v="0"/>
    <m/>
    <m/>
  </r>
  <r>
    <n v="829"/>
    <m/>
    <s v="model_fit_summaries.xlsx"/>
    <m/>
    <m/>
    <s v="Nagano 2011c"/>
    <s v="Y"/>
    <s v="Indium"/>
    <s v="ITO"/>
    <s v="Micro"/>
    <s v="2 years"/>
    <x v="23"/>
    <s v="Lung"/>
    <s v="Cancer"/>
    <s v="Rat"/>
    <m/>
    <s v="M"/>
    <m/>
    <m/>
    <m/>
    <n v="6.6611537317645935"/>
    <s v="ug/m3"/>
    <s v="N"/>
    <s v="N"/>
    <s v="N"/>
    <s v="Y"/>
    <m/>
    <n v="6.6611537317645935"/>
    <m/>
    <m/>
    <s v="band D"/>
    <m/>
    <m/>
    <s v="D"/>
    <m/>
    <m/>
    <m/>
    <x v="3"/>
    <m/>
    <m/>
    <m/>
    <s v="Y"/>
    <n v="4"/>
    <s v="BMDL"/>
    <n v="6.6611537317645935"/>
  </r>
  <r>
    <n v="830"/>
    <m/>
    <s v="model_fit_summaries.xlsx"/>
    <m/>
    <s v="https://doi.org/10.1006/faat.1995.1042"/>
    <s v="Nikula 1995"/>
    <s v="Y"/>
    <s v="Carbon black"/>
    <s v="Carbon black"/>
    <s v="Nano"/>
    <s v="2 years"/>
    <x v="23"/>
    <s v="Lung"/>
    <s v="Cancer"/>
    <s v="Rat"/>
    <m/>
    <s v="F"/>
    <m/>
    <m/>
    <m/>
    <n v="1900.3804982399001"/>
    <s v="ug/m3"/>
    <s v="N"/>
    <s v="N"/>
    <s v="N"/>
    <s v="Y"/>
    <m/>
    <n v="1900.3804982399001"/>
    <m/>
    <m/>
    <s v="band D"/>
    <m/>
    <m/>
    <s v="D"/>
    <m/>
    <m/>
    <m/>
    <x v="3"/>
    <m/>
    <m/>
    <m/>
    <s v="Y"/>
    <n v="4"/>
    <s v="BMDL"/>
    <n v="1900.3804982399001"/>
  </r>
  <r>
    <n v="831"/>
    <s v="Y"/>
    <s v="model_fit_summaries.xlsx"/>
    <m/>
    <s v="https://doi.org/10.1006/faat.1995.1042"/>
    <s v="Nikula 1995"/>
    <s v="Y"/>
    <s v="Carbon black"/>
    <s v="Carbon black"/>
    <s v="Nano"/>
    <s v="2 years"/>
    <x v="23"/>
    <s v="Lung"/>
    <s v="Cancer"/>
    <s v="Rat"/>
    <m/>
    <s v="M"/>
    <m/>
    <m/>
    <m/>
    <s v="not estimable - extrapolation"/>
    <m/>
    <m/>
    <m/>
    <m/>
    <m/>
    <m/>
    <m/>
    <m/>
    <m/>
    <s v="---"/>
    <m/>
    <m/>
    <m/>
    <s v="Y"/>
    <m/>
    <m/>
    <x v="4"/>
    <m/>
    <m/>
    <m/>
    <s v="N"/>
    <n v="0"/>
    <m/>
    <m/>
  </r>
  <r>
    <n v="832"/>
    <s v="N"/>
    <s v="Found in PubMed and added to MeOx, FeOx folder"/>
    <s v="edk fibrosis"/>
    <s v="DOI 10.1002/jat.1668"/>
    <s v="Pauluhn 2011"/>
    <m/>
    <s v="Iron"/>
    <s v="Fe3O4 (Magnetite, Ferroxide® black 88P)"/>
    <s v="Micro"/>
    <s v="4 wk (6 hr/d, 5 days/wk)"/>
    <x v="32"/>
    <s v="Lung"/>
    <s v="%PMN"/>
    <s v="Rat"/>
    <s v="Wistar HsdCpb:WU (SPF)"/>
    <s v="M"/>
    <n v="19.7"/>
    <n v="45.6"/>
    <m/>
    <m/>
    <s v="mg/m3"/>
    <s v="N"/>
    <s v="Y"/>
    <s v="N"/>
    <s v="N"/>
    <s v="Divide NOAEL or BMDL by 3;Units conversion needed;"/>
    <m/>
    <n v="6566.6666666666661"/>
    <m/>
    <m/>
    <s v="band B"/>
    <m/>
    <s v="B"/>
    <m/>
    <m/>
    <s v="[Fig 4, first study endpoint of ~28 d on x axis]."/>
    <x v="0"/>
    <s v="0 d"/>
    <s v="0, 10.1, 19.7, 45.6, 95.8 mg/m3 (actual conc). [Target conc:  0, 10, 20, 50, 100 mg/m3.]"/>
    <m/>
    <s v="N"/>
    <n v="2"/>
    <s v="NOAEL"/>
    <n v="6566.6666666666661"/>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0">
  <r>
    <n v="1"/>
    <m/>
    <s v="PoDs for Inh Studies from 2017 paper"/>
    <m/>
    <m/>
    <x v="0"/>
    <s v="Y"/>
    <s v="Titanium dioxide"/>
    <s v="TiO2 Fine"/>
    <s v="Micro"/>
    <s v="13 weeks"/>
    <s v="13 weeks"/>
    <s v="Lung"/>
    <s v="PMN%"/>
    <s v="Mouse"/>
    <s v="B3C3F1/CrlBR"/>
    <s v="F"/>
    <n v="10"/>
    <n v="50"/>
    <s v="not modeled"/>
    <s v="not modeled"/>
    <s v="mg/m3"/>
    <s v="N"/>
    <s v="N"/>
    <s v="N"/>
    <s v="N"/>
    <s v="Units conversion needed"/>
    <m/>
    <n v="10000"/>
    <m/>
    <m/>
    <s v="band B"/>
    <m/>
    <s v="B"/>
    <s v=""/>
    <s v="Y"/>
    <m/>
    <x v="0"/>
    <m/>
    <m/>
    <m/>
    <s v="Y"/>
    <n v="2"/>
    <s v="NOAEL"/>
    <n v="10000"/>
    <s v="N"/>
    <s v="Y"/>
    <s v="N"/>
    <s v="N"/>
    <n v="0"/>
    <n v="1"/>
    <n v="0"/>
    <n v="0"/>
  </r>
  <r>
    <n v="2"/>
    <m/>
    <s v="PoDs for Inh Studies from 2017 paper"/>
    <m/>
    <m/>
    <x v="0"/>
    <s v="Y"/>
    <s v="Titanium dioxide"/>
    <s v="TiO2 Fine"/>
    <s v="Micro"/>
    <s v="13 weeks"/>
    <s v="13 weeks"/>
    <s v="Lung"/>
    <s v="PMN%"/>
    <s v="Rat"/>
    <s v="F344"/>
    <s v="F"/>
    <s v="na"/>
    <n v="10"/>
    <n v="10.976851851206535"/>
    <n v="10.43258377363712"/>
    <s v="mg/m3"/>
    <s v="N"/>
    <s v="N"/>
    <s v="N"/>
    <s v="N"/>
    <s v="Units conversion needed"/>
    <n v="10432.58377363712"/>
    <m/>
    <m/>
    <s v="band B"/>
    <m/>
    <m/>
    <s v="B"/>
    <s v=""/>
    <s v="Y"/>
    <m/>
    <x v="0"/>
    <m/>
    <m/>
    <m/>
    <s v="Y"/>
    <n v="2"/>
    <s v="BMDL"/>
    <n v="10432.58377363712"/>
    <s v="N"/>
    <s v="Y"/>
    <s v="N"/>
    <s v="N"/>
    <n v="0"/>
    <n v="1"/>
    <n v="0"/>
    <n v="0"/>
  </r>
  <r>
    <n v="3"/>
    <s v="Y"/>
    <s v="PoDs for Inh Studies from 2017 paper"/>
    <m/>
    <m/>
    <x v="0"/>
    <s v="Y"/>
    <s v="Titanium dioxide"/>
    <s v="TiO2 Fine"/>
    <s v="Micro"/>
    <s v="13 weeks"/>
    <s v="13 weeks"/>
    <s v="Lung"/>
    <s v="PMN%"/>
    <s v="Hamster"/>
    <s v="Syrian"/>
    <s v="F"/>
    <n v="10"/>
    <n v="50"/>
    <s v="not modeled"/>
    <s v="not modeled"/>
    <s v="mg/m3"/>
    <s v="N"/>
    <s v="N"/>
    <s v="N"/>
    <s v="N"/>
    <s v="Units conversion needed"/>
    <m/>
    <n v="10000"/>
    <m/>
    <m/>
    <s v="band B"/>
    <m/>
    <s v="B"/>
    <s v=""/>
    <m/>
    <m/>
    <x v="0"/>
    <m/>
    <m/>
    <m/>
    <s v="Y"/>
    <n v="2"/>
    <m/>
    <m/>
    <s v="N"/>
    <s v="Y"/>
    <s v="N"/>
    <s v="N"/>
    <n v="0"/>
    <n v="1"/>
    <n v="0"/>
    <n v="0"/>
  </r>
  <r>
    <n v="4"/>
    <m/>
    <s v="PoDs for Inh Studies from 2017 paper"/>
    <m/>
    <m/>
    <x v="1"/>
    <s v="Y"/>
    <s v="Titanium dioxide"/>
    <s v="TiO2 Ultrafine"/>
    <s v="Nano"/>
    <s v="13 weeks"/>
    <s v="13 weeks"/>
    <s v="Lung"/>
    <s v="PMN%"/>
    <s v="Mouse"/>
    <s v="B3C3F1/CrlBR"/>
    <s v="F"/>
    <n v="2"/>
    <n v="10"/>
    <s v="not modeled"/>
    <s v="not modeled"/>
    <s v="mg/m3"/>
    <s v="N"/>
    <s v="N"/>
    <s v="N"/>
    <s v="N"/>
    <s v="Units conversion needed"/>
    <m/>
    <n v="2000"/>
    <m/>
    <m/>
    <s v="band C"/>
    <m/>
    <s v="C"/>
    <s v=""/>
    <s v="Y"/>
    <m/>
    <x v="0"/>
    <m/>
    <m/>
    <m/>
    <s v="Y"/>
    <n v="3"/>
    <s v="NOAEL"/>
    <n v="2000"/>
    <s v="N"/>
    <s v="Y"/>
    <s v="N"/>
    <s v="N"/>
    <n v="0"/>
    <n v="1"/>
    <n v="0"/>
    <n v="0"/>
  </r>
  <r>
    <n v="5"/>
    <m/>
    <s v="PoDs for Inh Studies from 2017 paper"/>
    <m/>
    <m/>
    <x v="1"/>
    <s v="Y"/>
    <s v="Titanium dioxide"/>
    <s v="TiO2 Ultrafine"/>
    <s v="Nano"/>
    <s v="13 weeks"/>
    <s v="13 weeks"/>
    <s v="Lung"/>
    <s v="PMN%"/>
    <s v="Rat"/>
    <s v="F344"/>
    <s v="F"/>
    <n v="0.5"/>
    <n v="2"/>
    <n v="1.6488349515820884"/>
    <n v="1.3680873787451382"/>
    <s v="mg/m3"/>
    <s v="N"/>
    <s v="N"/>
    <s v="N"/>
    <s v="N"/>
    <s v="Units conversion needed"/>
    <n v="1368.0873787451383"/>
    <n v="500"/>
    <m/>
    <s v="band C"/>
    <s v="band C"/>
    <m/>
    <s v="C"/>
    <s v=""/>
    <s v="Y"/>
    <m/>
    <x v="0"/>
    <m/>
    <m/>
    <m/>
    <s v="Y"/>
    <n v="3"/>
    <s v="BMDL"/>
    <n v="1368.0873787451383"/>
    <s v="N"/>
    <s v="Y"/>
    <s v="N"/>
    <s v="N"/>
    <n v="0"/>
    <n v="1"/>
    <n v="0"/>
    <n v="0"/>
  </r>
  <r>
    <n v="6"/>
    <s v="Y"/>
    <s v="PoDs for Inh Studies from 2017 paper"/>
    <m/>
    <m/>
    <x v="1"/>
    <s v="Y"/>
    <s v="Titanium dioxide"/>
    <s v="TiO2 Ultrafine"/>
    <s v="Nano"/>
    <s v="13 weeks"/>
    <s v="13 weeks"/>
    <s v="Lung"/>
    <s v="PMN%"/>
    <s v="Hamster"/>
    <s v="Syrian"/>
    <s v="F"/>
    <n v="10"/>
    <s v="na"/>
    <s v="not modeled"/>
    <s v="not modeled"/>
    <s v="mg/m3"/>
    <s v="N"/>
    <s v="N"/>
    <s v="N"/>
    <s v="N"/>
    <s v="Units conversion needed"/>
    <m/>
    <n v="10000"/>
    <m/>
    <m/>
    <s v="band B"/>
    <m/>
    <s v="B"/>
    <s v=""/>
    <m/>
    <m/>
    <x v="0"/>
    <m/>
    <m/>
    <m/>
    <s v="Y"/>
    <n v="2"/>
    <m/>
    <m/>
    <s v="N"/>
    <s v="Y"/>
    <s v="N"/>
    <s v="N"/>
    <n v="0"/>
    <n v="1"/>
    <n v="0"/>
    <n v="0"/>
  </r>
  <r>
    <n v="7"/>
    <s v="Y"/>
    <s v="PoDs for Inh Studies from 2017 paper"/>
    <m/>
    <m/>
    <x v="2"/>
    <s v="Y"/>
    <s v="Silica"/>
    <s v="Silica Crystalline"/>
    <s v="Micro"/>
    <s v="5 days"/>
    <s v="5 days"/>
    <s v="Lung"/>
    <s v="PMN%"/>
    <s v="Rat"/>
    <s v="F344"/>
    <s v="M"/>
    <s v="na"/>
    <n v="15"/>
    <s v="not modeled"/>
    <s v="not modeled"/>
    <s v="mg/m3"/>
    <s v="Y"/>
    <s v="Y"/>
    <s v="Y"/>
    <s v="N"/>
    <s v="Duration is too short"/>
    <m/>
    <m/>
    <m/>
    <m/>
    <m/>
    <m/>
    <m/>
    <s v="Y"/>
    <m/>
    <m/>
    <x v="0"/>
    <m/>
    <m/>
    <m/>
    <s v="Y"/>
    <n v="0"/>
    <m/>
    <m/>
    <s v="Y"/>
    <s v="N"/>
    <s v="N"/>
    <s v="N"/>
    <n v="1"/>
    <n v="0"/>
    <n v="0"/>
    <n v="0"/>
  </r>
  <r>
    <n v="8"/>
    <s v="Y"/>
    <s v="PoDs for Inh Studies from 2017 paper"/>
    <m/>
    <m/>
    <x v="2"/>
    <s v="Y"/>
    <s v="Silica"/>
    <s v="Silica Crystalline"/>
    <s v="Micro"/>
    <s v="10 days"/>
    <s v="10 days"/>
    <s v="Lung"/>
    <s v="PMN%"/>
    <s v="Rat"/>
    <s v="F344"/>
    <s v="M"/>
    <s v="na"/>
    <n v="15"/>
    <s v="not modeled"/>
    <s v="not modeled"/>
    <s v="mg/m3"/>
    <s v="Y"/>
    <s v="Y"/>
    <s v="Y"/>
    <s v="N"/>
    <s v="Duration is too short"/>
    <m/>
    <m/>
    <m/>
    <m/>
    <m/>
    <m/>
    <m/>
    <s v="Y"/>
    <m/>
    <m/>
    <x v="0"/>
    <m/>
    <m/>
    <m/>
    <s v="Y"/>
    <n v="0"/>
    <m/>
    <m/>
    <s v="Y"/>
    <s v="N"/>
    <s v="N"/>
    <s v="N"/>
    <n v="1"/>
    <n v="0"/>
    <n v="0"/>
    <n v="0"/>
  </r>
  <r>
    <n v="9"/>
    <s v="Y"/>
    <s v="PoDs for Inh Studies from 2017 paper"/>
    <m/>
    <m/>
    <x v="2"/>
    <s v="Y"/>
    <s v="Silica"/>
    <s v="Silica Crystalline"/>
    <s v="Micro"/>
    <s v="16 days"/>
    <s v="16 days"/>
    <s v="Lung"/>
    <s v="PMN%"/>
    <s v="Rat"/>
    <s v="F344"/>
    <s v="M"/>
    <s v="na"/>
    <n v="15"/>
    <s v="not modeled"/>
    <s v="not modeled"/>
    <s v="mg/m3"/>
    <s v="Y"/>
    <s v="Y"/>
    <s v="Y"/>
    <s v="N"/>
    <s v="Duration is too short"/>
    <m/>
    <m/>
    <m/>
    <m/>
    <m/>
    <m/>
    <m/>
    <s v="Y"/>
    <m/>
    <m/>
    <x v="0"/>
    <m/>
    <m/>
    <m/>
    <s v="Y"/>
    <n v="0"/>
    <m/>
    <m/>
    <s v="Y"/>
    <s v="N"/>
    <s v="N"/>
    <s v="N"/>
    <n v="1"/>
    <n v="0"/>
    <n v="0"/>
    <n v="0"/>
  </r>
  <r>
    <n v="10"/>
    <s v="Y"/>
    <s v="PoDs for Inh Studies from 2017 paper"/>
    <m/>
    <m/>
    <x v="2"/>
    <s v="Y"/>
    <s v="Silica"/>
    <s v="Silica Crystalline"/>
    <s v="Micro"/>
    <s v="20 days"/>
    <s v="20 days"/>
    <s v="Lung"/>
    <s v="PMN%"/>
    <s v="Rat"/>
    <s v="F344"/>
    <s v="M"/>
    <s v="na"/>
    <n v="15"/>
    <s v="not modeled"/>
    <s v="not modeled"/>
    <s v="mg/m3"/>
    <s v="Y"/>
    <s v="Y"/>
    <s v="Y"/>
    <s v="N"/>
    <s v="Duration is too short"/>
    <m/>
    <m/>
    <m/>
    <m/>
    <m/>
    <m/>
    <m/>
    <s v="Y"/>
    <m/>
    <m/>
    <x v="0"/>
    <m/>
    <m/>
    <m/>
    <s v="Y"/>
    <n v="0"/>
    <m/>
    <m/>
    <s v="Y"/>
    <s v="N"/>
    <s v="N"/>
    <s v="N"/>
    <n v="1"/>
    <n v="0"/>
    <n v="0"/>
    <n v="0"/>
  </r>
  <r>
    <n v="11"/>
    <m/>
    <s v="PoDs for Inh Studies from 2017 paper"/>
    <m/>
    <m/>
    <x v="2"/>
    <s v="Y"/>
    <s v="Silica"/>
    <s v="Silica Crystalline"/>
    <s v="Micro"/>
    <s v="30 days"/>
    <s v="30 days"/>
    <s v="Lung"/>
    <s v="PMN%"/>
    <s v="Rat"/>
    <s v="F344"/>
    <s v="M"/>
    <s v="na"/>
    <n v="15"/>
    <s v="not modeled"/>
    <s v="not modeled"/>
    <s v="mg/m3"/>
    <s v="N"/>
    <s v="Y"/>
    <s v="Y"/>
    <s v="N"/>
    <s v="Divide LOAEL by 10; Divide NOAEL or BMDL by 3; Units conversion needed"/>
    <m/>
    <m/>
    <n v="500"/>
    <m/>
    <m/>
    <s v="band C"/>
    <s v="C"/>
    <s v=""/>
    <s v="Y"/>
    <m/>
    <x v="0"/>
    <m/>
    <m/>
    <m/>
    <s v="Y"/>
    <n v="3"/>
    <s v="LOAEL"/>
    <n v="500"/>
    <s v="N"/>
    <s v="Y"/>
    <s v="N"/>
    <s v="N"/>
    <n v="0"/>
    <n v="1"/>
    <n v="0"/>
    <n v="0"/>
  </r>
  <r>
    <n v="12"/>
    <s v="Y"/>
    <s v="PoDs for Inh Studies from 2017 paper"/>
    <m/>
    <m/>
    <x v="2"/>
    <s v="Y"/>
    <s v="Silica"/>
    <s v="Silica Crystalline"/>
    <s v="Micro"/>
    <s v="41 days"/>
    <s v="41 days"/>
    <s v="Lung"/>
    <s v="PMN%"/>
    <s v="Rat"/>
    <s v="F344"/>
    <s v="M"/>
    <s v="na"/>
    <n v="15"/>
    <s v="not modeled"/>
    <s v="not modeled"/>
    <s v="mg/m3"/>
    <s v="N"/>
    <s v="Y"/>
    <s v="Y"/>
    <s v="N"/>
    <s v="Divide LOAEL by 10; Divide NOAEL or BMDL by 3; Units conversion needed"/>
    <m/>
    <m/>
    <n v="500"/>
    <m/>
    <m/>
    <s v="band C"/>
    <s v="C"/>
    <s v=""/>
    <m/>
    <m/>
    <x v="0"/>
    <m/>
    <m/>
    <m/>
    <s v="Y"/>
    <n v="3"/>
    <m/>
    <m/>
    <s v="N"/>
    <s v="Y"/>
    <s v="N"/>
    <s v="N"/>
    <n v="0"/>
    <n v="1"/>
    <n v="0"/>
    <n v="0"/>
  </r>
  <r>
    <n v="13"/>
    <s v="Y"/>
    <s v="PoDs for Inh Studies from 2017 paper"/>
    <m/>
    <m/>
    <x v="2"/>
    <s v="Y"/>
    <s v="Silica"/>
    <s v="Silica Crystalline"/>
    <s v="Micro"/>
    <s v="79 days"/>
    <s v="79 days"/>
    <s v="Lung"/>
    <s v="PMN%"/>
    <s v="Rat"/>
    <s v="F344"/>
    <s v="M"/>
    <s v="na"/>
    <n v="15"/>
    <s v="not modeled"/>
    <s v="not modeled"/>
    <s v="mg/m3"/>
    <s v="N"/>
    <s v="Y"/>
    <s v="Y"/>
    <s v="N"/>
    <s v="Divide LOAEL by 10; Divide NOAEL or BMDL by 3; Units conversion needed"/>
    <m/>
    <m/>
    <n v="500"/>
    <m/>
    <m/>
    <s v="band C"/>
    <s v="C"/>
    <s v=""/>
    <m/>
    <m/>
    <x v="0"/>
    <m/>
    <m/>
    <m/>
    <s v="Y"/>
    <n v="3"/>
    <m/>
    <m/>
    <s v="N"/>
    <s v="Y"/>
    <s v="N"/>
    <s v="N"/>
    <n v="0"/>
    <n v="1"/>
    <n v="0"/>
    <n v="0"/>
  </r>
  <r>
    <n v="14"/>
    <s v="Y"/>
    <s v="PoDs for Inh Studies from 2017 paper"/>
    <m/>
    <m/>
    <x v="2"/>
    <s v="Y"/>
    <s v="Silica"/>
    <s v="Silica Crystalline"/>
    <s v="Micro"/>
    <s v="116 days"/>
    <s v="116 days"/>
    <s v="Lung"/>
    <s v="PMN%"/>
    <s v="Rat"/>
    <s v="F344"/>
    <s v="M"/>
    <s v="na"/>
    <n v="15"/>
    <s v="not modeled"/>
    <s v="not modeled"/>
    <s v="mg/m3"/>
    <s v="N"/>
    <s v="N"/>
    <s v="Y"/>
    <s v="N"/>
    <s v="Divide LOAEL by 10; Units conversion needed"/>
    <m/>
    <m/>
    <n v="1500"/>
    <m/>
    <m/>
    <s v="band C"/>
    <s v="C"/>
    <s v=""/>
    <m/>
    <m/>
    <x v="0"/>
    <m/>
    <m/>
    <m/>
    <s v="Y"/>
    <n v="3"/>
    <m/>
    <m/>
    <s v="N"/>
    <s v="N"/>
    <s v="Y"/>
    <s v="N"/>
    <n v="0"/>
    <n v="0"/>
    <n v="1"/>
    <n v="0"/>
  </r>
  <r>
    <n v="15"/>
    <s v="Y"/>
    <s v="PoDs for Inh Studies from 2017 paper"/>
    <m/>
    <m/>
    <x v="3"/>
    <s v="Y"/>
    <s v="Silica"/>
    <s v="Silica Crystalline"/>
    <s v="Micro"/>
    <s v="20 days"/>
    <s v="20 days"/>
    <s v="Lung"/>
    <s v="PMN%"/>
    <s v="Rat"/>
    <s v="F344"/>
    <s v="M"/>
    <s v="na"/>
    <n v="15"/>
    <s v="not modeled"/>
    <s v="not modeled"/>
    <s v="mg/m3"/>
    <s v="Y"/>
    <s v="Y"/>
    <s v="Y"/>
    <s v="N"/>
    <s v="Duration is too short"/>
    <m/>
    <m/>
    <m/>
    <m/>
    <m/>
    <m/>
    <m/>
    <s v="Y"/>
    <m/>
    <m/>
    <x v="0"/>
    <m/>
    <m/>
    <m/>
    <s v="Y"/>
    <n v="0"/>
    <m/>
    <m/>
    <s v="Y"/>
    <s v="N"/>
    <s v="N"/>
    <s v="N"/>
    <n v="1"/>
    <n v="0"/>
    <n v="0"/>
    <n v="0"/>
  </r>
  <r>
    <n v="16"/>
    <m/>
    <s v="PoDs for Inh Studies from 2017 paper"/>
    <m/>
    <m/>
    <x v="3"/>
    <s v="Y"/>
    <s v="Silica"/>
    <s v="Silica Crystalline"/>
    <s v="Micro"/>
    <s v="40 days"/>
    <s v="40 days"/>
    <s v="Lung"/>
    <s v="PMN%"/>
    <s v="Rat"/>
    <s v="F344"/>
    <s v="M"/>
    <s v="na"/>
    <n v="15"/>
    <s v="not modeled"/>
    <s v="not modeled"/>
    <s v="mg/m3"/>
    <s v="N"/>
    <s v="Y"/>
    <s v="Y"/>
    <s v="N"/>
    <s v="Divide LOAEL by 10; Divide NOAEL or BMDL by 3; Units conversion needed"/>
    <m/>
    <m/>
    <n v="500"/>
    <m/>
    <m/>
    <s v="band C"/>
    <s v="C"/>
    <s v=""/>
    <s v="Y"/>
    <m/>
    <x v="0"/>
    <m/>
    <m/>
    <m/>
    <s v="Y"/>
    <n v="3"/>
    <s v="LOAEL"/>
    <n v="500"/>
    <s v="N"/>
    <s v="Y"/>
    <s v="N"/>
    <s v="N"/>
    <n v="0"/>
    <n v="1"/>
    <n v="0"/>
    <n v="0"/>
  </r>
  <r>
    <n v="17"/>
    <s v="Y"/>
    <s v="PoDs for Inh Studies from 2017 paper"/>
    <m/>
    <m/>
    <x v="3"/>
    <s v="Y"/>
    <s v="Silica"/>
    <s v="Silica Crystalline"/>
    <s v="Micro"/>
    <s v="60 days"/>
    <s v="60 days"/>
    <s v="Lung"/>
    <s v="PMN%"/>
    <s v="Rat"/>
    <s v="F344"/>
    <s v="M"/>
    <s v="a"/>
    <n v="15"/>
    <s v="not modeled"/>
    <s v="not modeled"/>
    <s v="mg/m3"/>
    <s v="N"/>
    <s v="Y"/>
    <s v="Y"/>
    <s v="N"/>
    <s v="Divide LOAEL by 10; Divide NOAEL or BMDL by 3; Units conversion needed"/>
    <m/>
    <m/>
    <n v="500"/>
    <m/>
    <m/>
    <s v="band C"/>
    <s v="C"/>
    <s v=""/>
    <m/>
    <m/>
    <x v="0"/>
    <m/>
    <m/>
    <m/>
    <s v="Y"/>
    <n v="3"/>
    <m/>
    <m/>
    <s v="N"/>
    <s v="Y"/>
    <s v="N"/>
    <s v="N"/>
    <n v="0"/>
    <n v="1"/>
    <n v="0"/>
    <n v="0"/>
  </r>
  <r>
    <n v="18"/>
    <s v="Y"/>
    <s v="NanoSilver PoDs"/>
    <m/>
    <m/>
    <x v="4"/>
    <m/>
    <s v="Silver"/>
    <s v="Silver nanoparticles"/>
    <s v="Nano"/>
    <s v="90d"/>
    <s v="90 days"/>
    <s v="Liver"/>
    <s v="Bile duct hyperplasia"/>
    <s v="Rat"/>
    <s v="Sprague-Dawley"/>
    <s v="M"/>
    <n v="133"/>
    <n v="515"/>
    <n v="155.80000000000001"/>
    <n v="92.5"/>
    <s v="ug/m3"/>
    <m/>
    <s v="N"/>
    <s v="N"/>
    <s v="Y"/>
    <s v="No adjustments needed"/>
    <n v="92.5"/>
    <n v="133"/>
    <s v="na"/>
    <s v="band D"/>
    <s v="band D"/>
    <s v="na"/>
    <s v="D"/>
    <s v=""/>
    <m/>
    <m/>
    <x v="1"/>
    <m/>
    <m/>
    <m/>
    <s v="Y"/>
    <n v="4"/>
    <m/>
    <m/>
    <s v="N"/>
    <s v="Y"/>
    <s v="N"/>
    <s v="N"/>
    <n v="0"/>
    <n v="1"/>
    <n v="0"/>
    <n v="0"/>
  </r>
  <r>
    <n v="19"/>
    <s v="Y"/>
    <s v="NanoSilver PoDs"/>
    <m/>
    <m/>
    <x v="4"/>
    <m/>
    <s v="Silver"/>
    <s v="Silver nanoparticles"/>
    <s v="Nano"/>
    <s v="90d"/>
    <s v="90 days"/>
    <s v="Liver"/>
    <s v="Bile duct hyperplasia"/>
    <s v="Rat"/>
    <s v="Sprague-Dawley"/>
    <s v="F"/>
    <n v="133"/>
    <n v="515"/>
    <n v="78.2"/>
    <n v="50.5"/>
    <s v="ug/m3"/>
    <m/>
    <s v="N"/>
    <s v="N"/>
    <s v="Y"/>
    <s v="No adjustments needed"/>
    <n v="50.5"/>
    <n v="133"/>
    <s v="na"/>
    <s v="band D"/>
    <s v="band D"/>
    <s v="na"/>
    <s v="D"/>
    <s v=""/>
    <m/>
    <m/>
    <x v="1"/>
    <m/>
    <m/>
    <m/>
    <s v="Y"/>
    <n v="4"/>
    <m/>
    <m/>
    <s v="N"/>
    <s v="Y"/>
    <s v="N"/>
    <s v="N"/>
    <n v="0"/>
    <n v="1"/>
    <n v="0"/>
    <n v="0"/>
  </r>
  <r>
    <n v="20"/>
    <m/>
    <s v="NanoSilver PoDs"/>
    <m/>
    <m/>
    <x v="5"/>
    <m/>
    <s v="Silver"/>
    <s v="Silver nanoparticles"/>
    <s v="Nano"/>
    <s v="12w"/>
    <s v="12 weeks"/>
    <s v="Lung"/>
    <s v="Alveolar inflammation (minimal)"/>
    <s v="Rat"/>
    <s v="Sprague-Dawley"/>
    <s v="M"/>
    <n v="49"/>
    <m/>
    <n v="44.8"/>
    <n v="13.6"/>
    <s v="ug/m3"/>
    <m/>
    <s v="Y"/>
    <s v="N"/>
    <s v="Y"/>
    <s v="Divide NOAEL or BMDL by 3"/>
    <n v="4.5333333333333332"/>
    <n v="16.333333333333332"/>
    <s v="na"/>
    <s v="band E"/>
    <s v="band E"/>
    <s v="na"/>
    <s v="E"/>
    <s v=""/>
    <s v="Y"/>
    <m/>
    <x v="0"/>
    <m/>
    <m/>
    <m/>
    <s v="Y"/>
    <n v="5"/>
    <s v="BMDL"/>
    <n v="4.5333333333333332"/>
    <s v="N"/>
    <s v="Y"/>
    <s v="N"/>
    <s v="N"/>
    <n v="0"/>
    <n v="1"/>
    <n v="0"/>
    <n v="0"/>
  </r>
  <r>
    <n v="21"/>
    <s v="Y"/>
    <s v="NanoSilver PoDs"/>
    <m/>
    <m/>
    <x v="4"/>
    <m/>
    <s v="Silver"/>
    <s v="Silver nanoparticles"/>
    <s v="Nano"/>
    <s v="90d"/>
    <s v="90 days"/>
    <s v="Liver"/>
    <s v="Bile duct hyperplasia"/>
    <s v="Rat"/>
    <s v="Sprague-Dawley"/>
    <s v="M"/>
    <n v="14"/>
    <m/>
    <n v="22.7"/>
    <n v="11.6"/>
    <s v="ng/g"/>
    <m/>
    <s v="N"/>
    <s v="N"/>
    <s v="N"/>
    <s v="Units conversion needed"/>
    <s v="na"/>
    <s v="na"/>
    <s v="na"/>
    <s v="na"/>
    <s v="na"/>
    <s v="na"/>
    <s v="na"/>
    <s v="Y"/>
    <m/>
    <m/>
    <x v="1"/>
    <m/>
    <m/>
    <m/>
    <s v="Y"/>
    <n v="0"/>
    <m/>
    <m/>
    <s v="N"/>
    <s v="Y"/>
    <s v="N"/>
    <s v="N"/>
    <n v="0"/>
    <n v="1"/>
    <n v="0"/>
    <n v="0"/>
  </r>
  <r>
    <n v="22"/>
    <s v="Y"/>
    <s v="NanoSilver PoDs"/>
    <m/>
    <m/>
    <x v="4"/>
    <m/>
    <s v="Silver"/>
    <s v="Silver nanoparticles"/>
    <s v="Nano"/>
    <s v="90d"/>
    <s v="90 days"/>
    <s v="Liver"/>
    <s v="Bile duct hyperplasia"/>
    <s v="Rat"/>
    <s v="Sprague-Dawley"/>
    <s v="F"/>
    <n v="12"/>
    <m/>
    <n v="10.3"/>
    <n v="6.3"/>
    <s v="ng/g"/>
    <m/>
    <s v="N"/>
    <s v="N"/>
    <s v="N"/>
    <s v="Units conversion needed"/>
    <s v="na"/>
    <s v="na"/>
    <s v="na"/>
    <s v="na"/>
    <s v="na"/>
    <s v="na"/>
    <s v="na"/>
    <s v="Y"/>
    <m/>
    <m/>
    <x v="1"/>
    <m/>
    <m/>
    <m/>
    <s v="Y"/>
    <n v="0"/>
    <m/>
    <m/>
    <s v="N"/>
    <s v="Y"/>
    <s v="N"/>
    <s v="N"/>
    <n v="0"/>
    <n v="1"/>
    <n v="0"/>
    <n v="0"/>
  </r>
  <r>
    <n v="23"/>
    <s v="Y"/>
    <s v="NanoSilver PoDs"/>
    <m/>
    <m/>
    <x v="5"/>
    <m/>
    <s v="Silver"/>
    <s v="Silver nanoparticles"/>
    <s v="Nano"/>
    <s v="12w"/>
    <s v="12 weeks"/>
    <s v="Lung"/>
    <s v="Alveolar inflammation (minimal)"/>
    <s v="Rat"/>
    <s v="Sprague-Dawley"/>
    <s v="M"/>
    <n v="81"/>
    <m/>
    <n v="145.80000000000001"/>
    <n v="33"/>
    <s v="ng/g"/>
    <m/>
    <s v="Y"/>
    <s v="N"/>
    <s v="N"/>
    <s v="Units conversion needed"/>
    <s v="na"/>
    <s v="na"/>
    <s v="na"/>
    <s v="na"/>
    <s v="na"/>
    <s v="na"/>
    <s v="na"/>
    <s v="Y"/>
    <m/>
    <m/>
    <x v="0"/>
    <m/>
    <m/>
    <m/>
    <s v="Y"/>
    <n v="0"/>
    <m/>
    <m/>
    <s v="N"/>
    <s v="Y"/>
    <s v="N"/>
    <s v="N"/>
    <n v="0"/>
    <n v="1"/>
    <n v="0"/>
    <n v="0"/>
  </r>
  <r>
    <n v="24"/>
    <s v="Y"/>
    <s v="NanoSilver PoDs"/>
    <m/>
    <m/>
    <x v="6"/>
    <s v="Y"/>
    <s v="Silver"/>
    <s v="Silver nanoparticles"/>
    <s v="Nano"/>
    <m/>
    <s v="12 and 13 weeks"/>
    <s v="Lung"/>
    <s v="Chronic alveolar inflammation (minimal)"/>
    <s v="Rat"/>
    <s v="Sprague-Dawley"/>
    <s v="MF"/>
    <m/>
    <m/>
    <n v="124.9"/>
    <n v="62.8"/>
    <s v="ug/m3"/>
    <m/>
    <m/>
    <s v="N"/>
    <s v="Y"/>
    <s v="Uses pooled data of differing exposure durations; Divide NOAEL or BMDL by 3"/>
    <n v="20.933333333333334"/>
    <s v="na"/>
    <s v="na"/>
    <s v="band E"/>
    <s v="na"/>
    <s v="na"/>
    <s v="E"/>
    <s v=""/>
    <m/>
    <m/>
    <x v="0"/>
    <m/>
    <m/>
    <m/>
    <s v="Y"/>
    <n v="5"/>
    <m/>
    <m/>
    <s v="N"/>
    <s v="Y"/>
    <s v="N"/>
    <s v="N"/>
    <n v="0"/>
    <n v="1"/>
    <n v="0"/>
    <n v="0"/>
  </r>
  <r>
    <n v="25"/>
    <s v="Y"/>
    <s v="NanoSilver PoDs"/>
    <m/>
    <m/>
    <x v="4"/>
    <m/>
    <s v="Silver"/>
    <s v="Silver nanoparticles"/>
    <s v="Nano"/>
    <s v="90d"/>
    <s v="90 days"/>
    <s v="Liver"/>
    <s v="Liver abnormality"/>
    <s v="Rat"/>
    <s v="Sprague-Dawley"/>
    <s v="M"/>
    <m/>
    <m/>
    <n v="111.1"/>
    <n v="57.3"/>
    <s v="ug/m3"/>
    <m/>
    <s v="N"/>
    <s v="N"/>
    <s v="Y"/>
    <s v="No adjustments needed"/>
    <n v="57.3"/>
    <s v="na"/>
    <s v="na"/>
    <s v="band D"/>
    <s v="na"/>
    <s v="na"/>
    <s v="D"/>
    <s v=""/>
    <m/>
    <m/>
    <x v="1"/>
    <m/>
    <m/>
    <m/>
    <s v="Y"/>
    <n v="4"/>
    <m/>
    <m/>
    <s v="N"/>
    <s v="Y"/>
    <s v="N"/>
    <s v="N"/>
    <n v="0"/>
    <n v="1"/>
    <n v="0"/>
    <n v="0"/>
  </r>
  <r>
    <n v="26"/>
    <s v="Y"/>
    <s v="NanoSilver PoDs"/>
    <m/>
    <m/>
    <x v="4"/>
    <m/>
    <s v="Silver"/>
    <s v="Silver nanoparticles"/>
    <s v="Nano"/>
    <s v="90d"/>
    <s v="90 days"/>
    <s v="Liver"/>
    <s v="Liver abnormality"/>
    <s v="Rat"/>
    <s v="Sprague-Dawley"/>
    <s v="F"/>
    <m/>
    <m/>
    <n v="76.599999999999994"/>
    <n v="44.5"/>
    <s v="ug/m3"/>
    <m/>
    <s v="N"/>
    <s v="N"/>
    <s v="Y"/>
    <s v="No adjustments needed"/>
    <n v="44.5"/>
    <s v="na"/>
    <s v="na"/>
    <s v="band D"/>
    <s v="na"/>
    <s v="na"/>
    <s v="D"/>
    <s v=""/>
    <m/>
    <m/>
    <x v="1"/>
    <m/>
    <m/>
    <m/>
    <s v="Y"/>
    <n v="4"/>
    <m/>
    <m/>
    <s v="N"/>
    <s v="Y"/>
    <s v="N"/>
    <s v="N"/>
    <n v="0"/>
    <n v="1"/>
    <n v="0"/>
    <n v="0"/>
  </r>
  <r>
    <n v="27"/>
    <m/>
    <s v="NanoSilver PoDs"/>
    <m/>
    <m/>
    <x v="5"/>
    <m/>
    <s v="Silver"/>
    <s v="Silver nanoparticles"/>
    <s v="Nano"/>
    <s v="12w"/>
    <s v="12 weeks"/>
    <s v="Lung"/>
    <s v="Chronic alveolar inflammation (minimal)"/>
    <s v="Rat"/>
    <s v="Sprague-Dawley"/>
    <s v="F"/>
    <n v="117"/>
    <m/>
    <m/>
    <m/>
    <s v="ug/m3"/>
    <m/>
    <s v="Y"/>
    <s v="N"/>
    <s v="Y"/>
    <s v="Divide NOAEL or BMDL by 3"/>
    <s v="na"/>
    <n v="39"/>
    <s v="na"/>
    <s v="na"/>
    <s v="band D"/>
    <s v="na"/>
    <s v="D"/>
    <s v=""/>
    <s v="Y"/>
    <m/>
    <x v="0"/>
    <m/>
    <m/>
    <m/>
    <s v="Y"/>
    <n v="4"/>
    <s v="NOAEL"/>
    <n v="39"/>
    <s v="N"/>
    <s v="Y"/>
    <s v="N"/>
    <s v="N"/>
    <n v="0"/>
    <n v="1"/>
    <n v="0"/>
    <n v="0"/>
  </r>
  <r>
    <n v="28"/>
    <s v="Y"/>
    <s v="NanoSilver PoDs"/>
    <m/>
    <m/>
    <x v="5"/>
    <m/>
    <s v="Silver"/>
    <s v="Silver nanoparticles"/>
    <s v="Nano"/>
    <s v="12w"/>
    <s v="12 weeks"/>
    <s v="Lung"/>
    <s v="Chronic alveolar inflammation (minimal)"/>
    <s v="Rat"/>
    <s v="Sprague-Dawley"/>
    <s v="F"/>
    <n v="672"/>
    <m/>
    <m/>
    <m/>
    <s v="ng/g"/>
    <m/>
    <s v="Y"/>
    <s v="N"/>
    <s v="N"/>
    <s v="Divide NOAEL or BMDL by 3; Units conversion needed"/>
    <s v="na"/>
    <s v="na"/>
    <s v="na"/>
    <s v="na"/>
    <s v="na"/>
    <s v="na"/>
    <s v="na"/>
    <s v="Y"/>
    <m/>
    <m/>
    <x v="0"/>
    <m/>
    <m/>
    <m/>
    <s v="Y"/>
    <n v="0"/>
    <m/>
    <m/>
    <s v="N"/>
    <s v="Y"/>
    <s v="N"/>
    <s v="N"/>
    <n v="0"/>
    <n v="1"/>
    <n v="0"/>
    <n v="0"/>
  </r>
  <r>
    <n v="29"/>
    <m/>
    <s v="NanoSilver PoDs"/>
    <m/>
    <m/>
    <x v="4"/>
    <s v="Y"/>
    <s v="Silver"/>
    <s v="Silver nanoparticles"/>
    <s v="Nano"/>
    <s v="90d"/>
    <s v="90 days"/>
    <s v="Lung"/>
    <s v="Chronic alveolar inflammation (minimal)"/>
    <s v="Rat"/>
    <s v="Sprague-Dawley"/>
    <s v="M"/>
    <n v="133"/>
    <m/>
    <m/>
    <m/>
    <s v="ug/m3"/>
    <m/>
    <s v="N"/>
    <s v="N"/>
    <s v="Y"/>
    <s v="No adjustments needed"/>
    <s v="na"/>
    <n v="133"/>
    <s v="na"/>
    <s v="na"/>
    <s v="band D"/>
    <s v="na"/>
    <s v="D"/>
    <s v=""/>
    <s v="Y"/>
    <m/>
    <x v="0"/>
    <m/>
    <m/>
    <m/>
    <s v="Y"/>
    <n v="4"/>
    <s v="NOAEL"/>
    <n v="133"/>
    <s v="N"/>
    <s v="Y"/>
    <s v="N"/>
    <s v="N"/>
    <n v="0"/>
    <n v="1"/>
    <n v="0"/>
    <n v="0"/>
  </r>
  <r>
    <n v="30"/>
    <s v="Y"/>
    <s v="NanoSilver PoDs"/>
    <m/>
    <m/>
    <x v="4"/>
    <m/>
    <s v="Silver"/>
    <s v="Silver nanoparticles"/>
    <s v="Nano"/>
    <s v="90d"/>
    <s v="90 days"/>
    <s v="Lung"/>
    <s v="Chronic alveolar inflammation (minimal)"/>
    <s v="Rat"/>
    <s v="Sprague-Dawley"/>
    <s v="M"/>
    <n v="5450"/>
    <m/>
    <m/>
    <m/>
    <s v="ng/g"/>
    <m/>
    <s v="N"/>
    <s v="N"/>
    <s v="N"/>
    <s v="Units conversion needed"/>
    <s v="na"/>
    <s v="na"/>
    <s v="na"/>
    <s v="na"/>
    <s v="na"/>
    <s v="na"/>
    <s v="na"/>
    <s v="Y"/>
    <m/>
    <m/>
    <x v="0"/>
    <m/>
    <m/>
    <m/>
    <s v="Y"/>
    <n v="0"/>
    <m/>
    <m/>
    <s v="N"/>
    <s v="Y"/>
    <s v="N"/>
    <s v="N"/>
    <n v="0"/>
    <n v="1"/>
    <n v="0"/>
    <n v="0"/>
  </r>
  <r>
    <n v="31"/>
    <s v="Y"/>
    <s v="NanoSilver PoDs"/>
    <m/>
    <m/>
    <x v="4"/>
    <m/>
    <s v="Silver"/>
    <s v="Silver nanoparticles"/>
    <s v="Nano"/>
    <s v="90d"/>
    <s v="90 days"/>
    <s v="Lung"/>
    <s v="Chronic alveolar inflammation (minimal)"/>
    <s v="Rat"/>
    <s v="Sprague-Dawley"/>
    <s v="F"/>
    <n v="4241"/>
    <m/>
    <m/>
    <m/>
    <s v="ng/g"/>
    <m/>
    <s v="N"/>
    <s v="N"/>
    <s v="N"/>
    <s v="Units conversion needed"/>
    <s v="na"/>
    <s v="na"/>
    <s v="na"/>
    <s v="na"/>
    <s v="na"/>
    <s v="na"/>
    <s v="na"/>
    <s v="Y"/>
    <m/>
    <m/>
    <x v="0"/>
    <m/>
    <m/>
    <m/>
    <s v="Y"/>
    <n v="0"/>
    <m/>
    <m/>
    <s v="N"/>
    <s v="Y"/>
    <s v="N"/>
    <s v="N"/>
    <n v="0"/>
    <n v="1"/>
    <n v="0"/>
    <n v="0"/>
  </r>
  <r>
    <n v="32"/>
    <m/>
    <s v="Additional OEB Data"/>
    <n v="253"/>
    <m/>
    <x v="7"/>
    <s v="Y"/>
    <s v="Cerium"/>
    <s v="CeO2_NP_28dE_1dPE"/>
    <s v="Nano"/>
    <s v="28 days"/>
    <s v="28 days"/>
    <s v="Lung"/>
    <s v="PMN%"/>
    <s v="Mouse"/>
    <s v="CD1"/>
    <s v="M"/>
    <m/>
    <n v="2"/>
    <m/>
    <m/>
    <s v="mg/m3"/>
    <s v="N"/>
    <s v="Y"/>
    <s v="Y"/>
    <s v="N"/>
    <s v="Divide NOAEL or BMDL by 3;Divide LOAEL by 10;Units conversion needed;"/>
    <m/>
    <m/>
    <n v="66.666666666666671"/>
    <m/>
    <m/>
    <s v="band D"/>
    <s v="D"/>
    <s v=""/>
    <s v="Y"/>
    <m/>
    <x v="0"/>
    <m/>
    <m/>
    <m/>
    <s v="Y"/>
    <n v="4"/>
    <s v="LOAEL"/>
    <n v="66.666666666666671"/>
    <s v="N"/>
    <s v="Y"/>
    <s v="N"/>
    <s v="N"/>
    <n v="0"/>
    <n v="1"/>
    <n v="0"/>
    <n v="0"/>
  </r>
  <r>
    <n v="33"/>
    <m/>
    <s v="Additional OEB Data"/>
    <n v="31118618"/>
    <m/>
    <x v="8"/>
    <m/>
    <s v="Carbon black"/>
    <s v="CB_30mg_1dPE"/>
    <s v="Nano"/>
    <s v="90 days"/>
    <s v="90 days"/>
    <s v="Lung"/>
    <s v="PMN%"/>
    <s v="Rat"/>
    <s v="Sprague-Dawley"/>
    <s v="M"/>
    <m/>
    <n v="30"/>
    <m/>
    <m/>
    <s v="mg/m3"/>
    <s v="N"/>
    <s v="N"/>
    <s v="Y"/>
    <s v="N"/>
    <s v="Divide LOAEL by 10;Units conversion needed;"/>
    <m/>
    <m/>
    <n v="3000"/>
    <m/>
    <m/>
    <s v="band C"/>
    <s v="C"/>
    <s v=""/>
    <s v="Y"/>
    <m/>
    <x v="0"/>
    <m/>
    <m/>
    <m/>
    <s v="Y"/>
    <n v="3"/>
    <s v="LOAEL"/>
    <n v="3000"/>
    <s v="N"/>
    <s v="Y"/>
    <s v="N"/>
    <s v="N"/>
    <n v="0"/>
    <n v="1"/>
    <n v="0"/>
    <n v="0"/>
  </r>
  <r>
    <n v="34"/>
    <s v="Y"/>
    <s v="Additional OEB Data"/>
    <n v="100238"/>
    <m/>
    <x v="9"/>
    <m/>
    <s v="RCF 1"/>
    <s v="RCF 1"/>
    <s v="Micro"/>
    <s v="13 weeks"/>
    <s v="13 weeks"/>
    <s v="Lung"/>
    <s v="Fibrosis score - histopathology mean grade 4 or greater (Table 2)"/>
    <s v="Rat"/>
    <s v="Fischer F344/N"/>
    <s v="M"/>
    <n v="30"/>
    <m/>
    <m/>
    <m/>
    <s v="mg/m3"/>
    <s v="N"/>
    <s v="N"/>
    <s v="N"/>
    <s v="N"/>
    <s v="Units conversion needed;"/>
    <m/>
    <n v="30000"/>
    <m/>
    <m/>
    <s v="band B"/>
    <m/>
    <s v="B"/>
    <s v=""/>
    <m/>
    <m/>
    <x v="2"/>
    <m/>
    <s v="0,3,16,30"/>
    <m/>
    <s v="N"/>
    <n v="2"/>
    <m/>
    <m/>
    <s v="N"/>
    <s v="Y"/>
    <s v="N"/>
    <s v="N"/>
    <n v="0"/>
    <n v="1"/>
    <n v="0"/>
    <n v="0"/>
  </r>
  <r>
    <n v="35"/>
    <s v="Y"/>
    <s v="Additional OEB Data"/>
    <n v="100238"/>
    <m/>
    <x v="9"/>
    <m/>
    <s v="RCF 1"/>
    <s v="RCF 1"/>
    <s v="Micro"/>
    <s v="26 weeks"/>
    <s v="26 weeks"/>
    <s v="Lung"/>
    <s v="Fibrosis score - histopathology mean grade 4 or greater (Table 2)"/>
    <s v="Rat"/>
    <s v="Fischer F344/N"/>
    <s v="M"/>
    <m/>
    <n v="30"/>
    <m/>
    <m/>
    <s v="mg/m3"/>
    <s v="N"/>
    <s v="N"/>
    <s v="Y"/>
    <s v="N"/>
    <s v="Divide LOAEL by 10;Units conversion needed;"/>
    <m/>
    <m/>
    <n v="3000"/>
    <m/>
    <m/>
    <s v="band C"/>
    <s v="C"/>
    <s v=""/>
    <m/>
    <m/>
    <x v="2"/>
    <m/>
    <s v="0,3,16,30"/>
    <m/>
    <s v="N"/>
    <n v="3"/>
    <m/>
    <m/>
    <s v="N"/>
    <s v="N"/>
    <s v="Y"/>
    <s v="N"/>
    <n v="0"/>
    <n v="0"/>
    <n v="1"/>
    <n v="0"/>
  </r>
  <r>
    <n v="36"/>
    <s v="Y"/>
    <s v="Additional OEB Data"/>
    <n v="100238"/>
    <m/>
    <x v="9"/>
    <m/>
    <s v="RCF 1"/>
    <s v="RCF 1"/>
    <s v="Micro"/>
    <s v="52 weeks"/>
    <s v="52 weeks"/>
    <s v="Lung"/>
    <s v="Fibrosis score - histopathology mean grade 4 or greater (Table 2)"/>
    <s v="Rat"/>
    <s v="Fischer F344/N"/>
    <s v="M"/>
    <m/>
    <n v="30"/>
    <m/>
    <m/>
    <s v="mg/m3"/>
    <s v="N"/>
    <s v="N"/>
    <s v="Y"/>
    <s v="N"/>
    <s v="Divide LOAEL by 10;Units conversion needed;"/>
    <m/>
    <m/>
    <n v="3000"/>
    <m/>
    <m/>
    <s v="band C"/>
    <s v="C"/>
    <s v=""/>
    <m/>
    <m/>
    <x v="2"/>
    <m/>
    <s v="0,3,16,30"/>
    <m/>
    <s v="N"/>
    <n v="3"/>
    <m/>
    <m/>
    <s v="N"/>
    <s v="N"/>
    <s v="Y"/>
    <s v="N"/>
    <n v="0"/>
    <n v="0"/>
    <n v="1"/>
    <n v="0"/>
  </r>
  <r>
    <n v="37"/>
    <s v="Y"/>
    <s v="Additional OEB Data"/>
    <n v="100238"/>
    <m/>
    <x v="9"/>
    <m/>
    <s v="RCF 1"/>
    <s v="RCF 1"/>
    <s v="Micro"/>
    <s v="78 weeks"/>
    <s v="78 weeks"/>
    <s v="Lung"/>
    <s v="Fibrosis score - histopathology mean grade 4 or greater (Table 2)"/>
    <s v="Rat"/>
    <s v="Fischer F344/N"/>
    <s v="M"/>
    <m/>
    <n v="30"/>
    <m/>
    <m/>
    <s v="mg/m3"/>
    <s v="N"/>
    <s v="N"/>
    <s v="Y"/>
    <s v="N"/>
    <s v="Divide LOAEL by 10;Units conversion needed;"/>
    <m/>
    <m/>
    <n v="3000"/>
    <m/>
    <m/>
    <s v="band C"/>
    <s v="C"/>
    <s v=""/>
    <m/>
    <m/>
    <x v="2"/>
    <m/>
    <s v="0,3,16,30"/>
    <m/>
    <s v="N"/>
    <n v="3"/>
    <m/>
    <m/>
    <s v="N"/>
    <s v="N"/>
    <s v="Y"/>
    <s v="N"/>
    <n v="0"/>
    <n v="0"/>
    <n v="1"/>
    <n v="0"/>
  </r>
  <r>
    <n v="38"/>
    <s v="Y"/>
    <s v="Additional OEB Data"/>
    <n v="100238"/>
    <m/>
    <x v="9"/>
    <m/>
    <s v="RCF 1"/>
    <s v="RCF 1"/>
    <s v="Micro"/>
    <s v="104 weeks"/>
    <s v="104 weeks"/>
    <s v="Lung"/>
    <s v="Fibrosis score - histopathology mean grade 4 or greater (Table 2)"/>
    <s v="Rat"/>
    <s v="Fischer F344/N"/>
    <s v="M"/>
    <m/>
    <n v="30"/>
    <m/>
    <m/>
    <s v="mg/m3"/>
    <s v="N"/>
    <s v="N"/>
    <s v="Y"/>
    <s v="N"/>
    <s v="Divide LOAEL by 10;Units conversion needed;"/>
    <m/>
    <m/>
    <n v="3000"/>
    <m/>
    <m/>
    <s v="band C"/>
    <s v="C"/>
    <s v=""/>
    <m/>
    <m/>
    <x v="2"/>
    <m/>
    <s v="0,3,16,30"/>
    <m/>
    <s v="N"/>
    <n v="3"/>
    <m/>
    <m/>
    <s v="N"/>
    <s v="N"/>
    <s v="Y"/>
    <s v="N"/>
    <n v="0"/>
    <n v="0"/>
    <n v="1"/>
    <n v="0"/>
  </r>
  <r>
    <n v="39"/>
    <s v="Y"/>
    <s v="Additional OEB Data"/>
    <n v="100238"/>
    <m/>
    <x v="9"/>
    <m/>
    <s v="RCF 2"/>
    <s v="RCF 2"/>
    <s v="Micro"/>
    <s v="13 weeks"/>
    <s v="13 weeks"/>
    <s v="Lung"/>
    <s v="Fibrosis score - histopathology mean grade 4 or greater (Table 2)"/>
    <s v="Rat"/>
    <s v="Fischer F344/N"/>
    <s v="M"/>
    <n v="30"/>
    <m/>
    <m/>
    <m/>
    <s v="mg/m3"/>
    <s v="N"/>
    <s v="N"/>
    <s v="N"/>
    <s v="N"/>
    <s v="Units conversion needed;"/>
    <m/>
    <n v="30000"/>
    <m/>
    <m/>
    <s v="band B"/>
    <m/>
    <s v="B"/>
    <s v=""/>
    <m/>
    <m/>
    <x v="2"/>
    <m/>
    <s v="0,3,16,30"/>
    <m/>
    <s v="N"/>
    <n v="2"/>
    <m/>
    <m/>
    <s v="N"/>
    <s v="Y"/>
    <s v="N"/>
    <s v="N"/>
    <n v="0"/>
    <n v="1"/>
    <n v="0"/>
    <n v="0"/>
  </r>
  <r>
    <n v="40"/>
    <s v="Y"/>
    <s v="Additional OEB Data"/>
    <n v="100238"/>
    <m/>
    <x v="9"/>
    <m/>
    <s v="RCF 2"/>
    <s v="RCF 2"/>
    <s v="Micro"/>
    <s v="26 weeks"/>
    <s v="26 weeks"/>
    <s v="Lung"/>
    <s v="Fibrosis score - histopathology mean grade 4 or greater (Table 2)"/>
    <s v="Rat"/>
    <s v="Fischer F344/N"/>
    <s v="M"/>
    <n v="30"/>
    <m/>
    <m/>
    <m/>
    <s v="mg/m3"/>
    <s v="N"/>
    <s v="N"/>
    <s v="N"/>
    <s v="N"/>
    <s v="Units conversion needed;"/>
    <m/>
    <n v="30000"/>
    <m/>
    <m/>
    <s v="band B"/>
    <m/>
    <s v="B"/>
    <s v=""/>
    <m/>
    <m/>
    <x v="2"/>
    <m/>
    <s v="0,3,16,30"/>
    <m/>
    <s v="N"/>
    <n v="2"/>
    <m/>
    <m/>
    <s v="N"/>
    <s v="N"/>
    <s v="Y"/>
    <s v="N"/>
    <n v="0"/>
    <n v="0"/>
    <n v="1"/>
    <n v="0"/>
  </r>
  <r>
    <n v="41"/>
    <s v="Y"/>
    <s v="Additional OEB Data"/>
    <n v="100238"/>
    <m/>
    <x v="9"/>
    <m/>
    <s v="RCF 2"/>
    <s v="RCF 2"/>
    <s v="Micro"/>
    <s v="52 weeks"/>
    <s v="52 weeks"/>
    <s v="Lung"/>
    <s v="Fibrosis score - histopathology mean grade 4 or greater (Table 2)"/>
    <s v="Rat"/>
    <s v="Fischer F344/N"/>
    <s v="M"/>
    <m/>
    <n v="30"/>
    <m/>
    <m/>
    <s v="mg/m3"/>
    <s v="N"/>
    <s v="N"/>
    <s v="Y"/>
    <s v="N"/>
    <s v="Divide LOAEL by 10;Units conversion needed;"/>
    <m/>
    <m/>
    <n v="3000"/>
    <m/>
    <m/>
    <s v="band C"/>
    <s v="C"/>
    <s v=""/>
    <m/>
    <m/>
    <x v="2"/>
    <m/>
    <s v="0,3,16,30"/>
    <m/>
    <s v="N"/>
    <n v="3"/>
    <m/>
    <m/>
    <s v="N"/>
    <s v="N"/>
    <s v="Y"/>
    <s v="N"/>
    <n v="0"/>
    <n v="0"/>
    <n v="1"/>
    <n v="0"/>
  </r>
  <r>
    <n v="42"/>
    <s v="Y"/>
    <s v="Additional OEB Data"/>
    <n v="100238"/>
    <m/>
    <x v="9"/>
    <m/>
    <s v="RCF 2"/>
    <s v="RCF 2"/>
    <s v="Micro"/>
    <s v="78 weeks"/>
    <s v="78 weeks"/>
    <s v="Lung"/>
    <s v="Fibrosis score - histopathology mean grade 4 or greater (Table 2)"/>
    <s v="Rat"/>
    <s v="Fischer F344/N"/>
    <s v="M"/>
    <m/>
    <n v="30"/>
    <m/>
    <m/>
    <s v="mg/m3"/>
    <s v="N"/>
    <s v="N"/>
    <s v="Y"/>
    <s v="N"/>
    <s v="Divide LOAEL by 10;Units conversion needed;"/>
    <m/>
    <m/>
    <n v="3000"/>
    <m/>
    <m/>
    <s v="band C"/>
    <s v="C"/>
    <s v=""/>
    <m/>
    <m/>
    <x v="2"/>
    <m/>
    <s v="0,3,16,30"/>
    <m/>
    <s v="N"/>
    <n v="3"/>
    <m/>
    <m/>
    <s v="N"/>
    <s v="N"/>
    <s v="Y"/>
    <s v="N"/>
    <n v="0"/>
    <n v="0"/>
    <n v="1"/>
    <n v="0"/>
  </r>
  <r>
    <n v="43"/>
    <s v="Y"/>
    <s v="Additional OEB Data"/>
    <n v="100238"/>
    <m/>
    <x v="9"/>
    <m/>
    <s v="RCF 2"/>
    <s v="RCF 2"/>
    <s v="Micro"/>
    <s v="104 weeks"/>
    <s v="104 weeks"/>
    <s v="Lung"/>
    <s v="Fibrosis score - histopathology mean grade 4 or greater (Table 2)"/>
    <s v="Rat"/>
    <s v="Fischer F344/N"/>
    <s v="M"/>
    <m/>
    <n v="30"/>
    <m/>
    <m/>
    <s v="mg/m3"/>
    <s v="N"/>
    <s v="N"/>
    <s v="Y"/>
    <s v="N"/>
    <s v="Divide LOAEL by 10;Units conversion needed;"/>
    <m/>
    <m/>
    <n v="3000"/>
    <m/>
    <m/>
    <s v="band C"/>
    <s v="C"/>
    <s v=""/>
    <m/>
    <m/>
    <x v="2"/>
    <m/>
    <s v="0,3,16,30"/>
    <m/>
    <s v="N"/>
    <n v="3"/>
    <m/>
    <m/>
    <s v="N"/>
    <s v="N"/>
    <s v="Y"/>
    <s v="N"/>
    <n v="0"/>
    <n v="0"/>
    <n v="1"/>
    <n v="0"/>
  </r>
  <r>
    <n v="44"/>
    <s v="Y"/>
    <s v="Additional OEB Data"/>
    <n v="100238"/>
    <m/>
    <x v="9"/>
    <m/>
    <s v="Glass 10"/>
    <s v="Glass 10"/>
    <s v="Micro"/>
    <s v="13 weeks"/>
    <s v="13 weeks"/>
    <s v="Lung"/>
    <s v="Fibrosis score - histopathology mean grade 4 or greater (Table 2)"/>
    <s v="Rat"/>
    <s v="Fischer F344/N"/>
    <s v="M"/>
    <n v="30"/>
    <m/>
    <m/>
    <m/>
    <s v="mg/m3"/>
    <s v="N"/>
    <s v="N"/>
    <s v="N"/>
    <s v="N"/>
    <s v="Units conversion needed;"/>
    <m/>
    <n v="30000"/>
    <m/>
    <m/>
    <s v="band B"/>
    <m/>
    <s v="B"/>
    <s v=""/>
    <m/>
    <m/>
    <x v="2"/>
    <m/>
    <s v="0,3,16,30"/>
    <m/>
    <s v="N"/>
    <n v="2"/>
    <m/>
    <m/>
    <s v="N"/>
    <s v="Y"/>
    <s v="N"/>
    <s v="N"/>
    <n v="0"/>
    <n v="1"/>
    <n v="0"/>
    <n v="0"/>
  </r>
  <r>
    <n v="45"/>
    <s v="Y"/>
    <s v="Additional OEB Data"/>
    <n v="100238"/>
    <m/>
    <x v="9"/>
    <m/>
    <s v="Glass 10"/>
    <s v="Glass 10"/>
    <s v="Micro"/>
    <s v="26 weeks"/>
    <s v="26 weeks"/>
    <s v="Lung"/>
    <s v="Fibrosis score - histopathology mean grade 4 or greater (Table 2)"/>
    <s v="Rat"/>
    <s v="Fischer F344/N"/>
    <s v="M"/>
    <n v="30"/>
    <m/>
    <m/>
    <m/>
    <s v="mg/m3"/>
    <s v="N"/>
    <s v="N"/>
    <s v="N"/>
    <s v="N"/>
    <s v="Units conversion needed;"/>
    <m/>
    <n v="30000"/>
    <m/>
    <m/>
    <s v="band B"/>
    <m/>
    <s v="B"/>
    <s v=""/>
    <m/>
    <m/>
    <x v="2"/>
    <m/>
    <s v="0,3,16,30"/>
    <m/>
    <s v="N"/>
    <n v="2"/>
    <m/>
    <m/>
    <s v="N"/>
    <s v="N"/>
    <s v="Y"/>
    <s v="N"/>
    <n v="0"/>
    <n v="0"/>
    <n v="1"/>
    <n v="0"/>
  </r>
  <r>
    <n v="46"/>
    <s v="Y"/>
    <s v="Additional OEB Data"/>
    <n v="100238"/>
    <m/>
    <x v="9"/>
    <m/>
    <s v="Glass 10"/>
    <s v="Glass 10"/>
    <s v="Micro"/>
    <s v="52 weeks"/>
    <s v="52 weeks"/>
    <s v="Lung"/>
    <s v="Fibrosis score - histopathology mean grade 4 or greater (Table 2)"/>
    <s v="Rat"/>
    <s v="Fischer F344/N"/>
    <s v="M"/>
    <n v="30"/>
    <m/>
    <m/>
    <m/>
    <s v="mg/m3"/>
    <s v="N"/>
    <s v="N"/>
    <s v="N"/>
    <s v="N"/>
    <s v="Units conversion needed;"/>
    <m/>
    <n v="30000"/>
    <m/>
    <m/>
    <s v="band B"/>
    <m/>
    <s v="B"/>
    <s v=""/>
    <m/>
    <m/>
    <x v="2"/>
    <m/>
    <s v="0,3,16,30"/>
    <m/>
    <s v="N"/>
    <n v="2"/>
    <m/>
    <m/>
    <s v="N"/>
    <s v="N"/>
    <s v="Y"/>
    <s v="N"/>
    <n v="0"/>
    <n v="0"/>
    <n v="1"/>
    <n v="0"/>
  </r>
  <r>
    <n v="47"/>
    <s v="Y"/>
    <s v="Additional OEB Data"/>
    <n v="100238"/>
    <m/>
    <x v="9"/>
    <m/>
    <s v="Glass 10"/>
    <s v="Glass 10"/>
    <s v="Micro"/>
    <s v="78 weeks"/>
    <s v="78 weeks"/>
    <s v="Lung"/>
    <s v="Fibrosis score - histopathology mean grade 4 or greater (Table 2)"/>
    <s v="Rat"/>
    <s v="Fischer F344/N"/>
    <s v="M"/>
    <n v="30"/>
    <m/>
    <m/>
    <m/>
    <s v="mg/m3"/>
    <s v="N"/>
    <s v="N"/>
    <s v="N"/>
    <s v="N"/>
    <s v="Units conversion needed;"/>
    <m/>
    <n v="30000"/>
    <m/>
    <m/>
    <s v="band B"/>
    <m/>
    <s v="B"/>
    <s v=""/>
    <m/>
    <m/>
    <x v="2"/>
    <m/>
    <s v="0,3,16,30"/>
    <m/>
    <s v="N"/>
    <n v="2"/>
    <m/>
    <m/>
    <s v="N"/>
    <s v="N"/>
    <s v="Y"/>
    <s v="N"/>
    <n v="0"/>
    <n v="0"/>
    <n v="1"/>
    <n v="0"/>
  </r>
  <r>
    <n v="48"/>
    <s v="Y"/>
    <s v="Additional OEB Data"/>
    <n v="100238"/>
    <m/>
    <x v="9"/>
    <m/>
    <s v="Glass 10"/>
    <s v="Glass 10"/>
    <s v="Micro"/>
    <s v="104 weeks"/>
    <s v="104 weeks"/>
    <s v="Lung"/>
    <s v="Fibrosis score - histopathology mean grade 4 or greater (Table 2)"/>
    <s v="Rat"/>
    <s v="Fischer F344/N"/>
    <s v="M"/>
    <n v="30"/>
    <m/>
    <m/>
    <m/>
    <s v="mg/m3"/>
    <s v="N"/>
    <s v="N"/>
    <s v="N"/>
    <s v="N"/>
    <s v="Units conversion needed;"/>
    <m/>
    <n v="30000"/>
    <m/>
    <m/>
    <s v="band B"/>
    <m/>
    <s v="B"/>
    <s v=""/>
    <m/>
    <m/>
    <x v="2"/>
    <m/>
    <s v="0,3,16,30"/>
    <m/>
    <s v="N"/>
    <n v="2"/>
    <m/>
    <m/>
    <s v="N"/>
    <s v="N"/>
    <s v="Y"/>
    <s v="N"/>
    <n v="0"/>
    <n v="0"/>
    <n v="1"/>
    <n v="0"/>
  </r>
  <r>
    <n v="49"/>
    <s v="Y"/>
    <s v="Additional OEB Data"/>
    <n v="100238"/>
    <m/>
    <x v="9"/>
    <m/>
    <s v="Glass 11"/>
    <s v="Glass 11"/>
    <s v="Micro"/>
    <s v="13 weeks"/>
    <s v="13 weeks"/>
    <s v="Lung"/>
    <s v="Fibrosis score - histopathology mean grade 4 or greater (Table 2)"/>
    <s v="Rat"/>
    <s v="Fischer F344/N"/>
    <s v="M"/>
    <n v="30"/>
    <m/>
    <m/>
    <m/>
    <s v="mg/m3"/>
    <s v="N"/>
    <s v="N"/>
    <s v="N"/>
    <s v="N"/>
    <s v="Units conversion needed;"/>
    <m/>
    <n v="30000"/>
    <m/>
    <m/>
    <s v="band B"/>
    <m/>
    <s v="B"/>
    <s v=""/>
    <m/>
    <m/>
    <x v="2"/>
    <m/>
    <s v="0,3,16,30"/>
    <m/>
    <s v="N"/>
    <n v="2"/>
    <m/>
    <m/>
    <s v="N"/>
    <s v="Y"/>
    <s v="N"/>
    <s v="N"/>
    <n v="0"/>
    <n v="1"/>
    <n v="0"/>
    <n v="0"/>
  </r>
  <r>
    <n v="50"/>
    <s v="Y"/>
    <s v="Additional OEB Data"/>
    <n v="100238"/>
    <m/>
    <x v="9"/>
    <m/>
    <s v="Glass 11"/>
    <s v="Glass 11"/>
    <s v="Micro"/>
    <s v="26 weeks"/>
    <s v="26 weeks"/>
    <s v="Lung"/>
    <s v="Fibrosis score - histopathology mean grade 4 or greater (Table 2)"/>
    <s v="Rat"/>
    <s v="Fischer F344/N"/>
    <s v="M"/>
    <n v="30"/>
    <m/>
    <m/>
    <m/>
    <s v="mg/m3"/>
    <s v="N"/>
    <s v="N"/>
    <s v="N"/>
    <s v="N"/>
    <s v="Units conversion needed;"/>
    <m/>
    <n v="30000"/>
    <m/>
    <m/>
    <s v="band B"/>
    <m/>
    <s v="B"/>
    <s v=""/>
    <m/>
    <m/>
    <x v="2"/>
    <m/>
    <s v="0,3,16,30"/>
    <m/>
    <s v="N"/>
    <n v="2"/>
    <m/>
    <m/>
    <s v="N"/>
    <s v="N"/>
    <s v="Y"/>
    <s v="N"/>
    <n v="0"/>
    <n v="0"/>
    <n v="1"/>
    <n v="0"/>
  </r>
  <r>
    <n v="51"/>
    <s v="Y"/>
    <s v="Additional OEB Data"/>
    <n v="100238"/>
    <m/>
    <x v="9"/>
    <m/>
    <s v="Glass 11"/>
    <s v="Glass 11"/>
    <s v="Micro"/>
    <s v="52 weeks"/>
    <s v="52 weeks"/>
    <s v="Lung"/>
    <s v="Fibrosis score - histopathology mean grade 4 or greater (Table 2)"/>
    <s v="Rat"/>
    <s v="Fischer F344/N"/>
    <s v="M"/>
    <n v="30"/>
    <m/>
    <m/>
    <m/>
    <s v="mg/m3"/>
    <s v="N"/>
    <s v="N"/>
    <s v="N"/>
    <s v="N"/>
    <s v="Units conversion needed;"/>
    <m/>
    <n v="30000"/>
    <m/>
    <m/>
    <s v="band B"/>
    <m/>
    <s v="B"/>
    <s v=""/>
    <m/>
    <m/>
    <x v="2"/>
    <m/>
    <s v="0,3,16,30"/>
    <m/>
    <s v="N"/>
    <n v="2"/>
    <m/>
    <m/>
    <s v="N"/>
    <s v="N"/>
    <s v="Y"/>
    <s v="N"/>
    <n v="0"/>
    <n v="0"/>
    <n v="1"/>
    <n v="0"/>
  </r>
  <r>
    <n v="52"/>
    <s v="Y"/>
    <s v="Additional OEB Data"/>
    <n v="100238"/>
    <m/>
    <x v="9"/>
    <m/>
    <s v="Glass 11"/>
    <s v="Glass 11"/>
    <s v="Micro"/>
    <s v="78 weeks"/>
    <s v="78 weeks"/>
    <s v="Lung"/>
    <s v="Fibrosis score - histopathology mean grade 4 or greater (Table 2)"/>
    <s v="Rat"/>
    <s v="Fischer F344/N"/>
    <s v="M"/>
    <n v="30"/>
    <m/>
    <m/>
    <m/>
    <s v="mg/m3"/>
    <s v="N"/>
    <s v="N"/>
    <s v="N"/>
    <s v="N"/>
    <s v="Units conversion needed;"/>
    <m/>
    <n v="30000"/>
    <m/>
    <m/>
    <s v="band B"/>
    <m/>
    <s v="B"/>
    <s v=""/>
    <m/>
    <m/>
    <x v="2"/>
    <m/>
    <s v="0,3,16,30"/>
    <m/>
    <s v="N"/>
    <n v="2"/>
    <m/>
    <m/>
    <s v="N"/>
    <s v="N"/>
    <s v="Y"/>
    <s v="N"/>
    <n v="0"/>
    <n v="0"/>
    <n v="1"/>
    <n v="0"/>
  </r>
  <r>
    <n v="53"/>
    <s v="Y"/>
    <s v="Additional OEB Data"/>
    <n v="100238"/>
    <m/>
    <x v="9"/>
    <m/>
    <s v="Glass 11"/>
    <s v="Glass 11"/>
    <s v="Micro"/>
    <s v="104 weeks"/>
    <s v="104 weeks"/>
    <s v="Lung"/>
    <s v="Fibrosis score - histopathology mean grade 4 or greater (Table 2)"/>
    <s v="Rat"/>
    <s v="Fischer F344/N"/>
    <s v="M"/>
    <n v="30"/>
    <m/>
    <m/>
    <m/>
    <s v="mg/m3"/>
    <s v="N"/>
    <s v="N"/>
    <s v="N"/>
    <s v="N"/>
    <s v="Units conversion needed;"/>
    <m/>
    <n v="30000"/>
    <m/>
    <m/>
    <s v="band B"/>
    <m/>
    <s v="B"/>
    <s v=""/>
    <m/>
    <m/>
    <x v="2"/>
    <m/>
    <s v="0,3,16,30"/>
    <m/>
    <s v="N"/>
    <n v="2"/>
    <m/>
    <m/>
    <s v="N"/>
    <s v="N"/>
    <s v="Y"/>
    <s v="N"/>
    <n v="0"/>
    <n v="0"/>
    <n v="1"/>
    <n v="0"/>
  </r>
  <r>
    <n v="54"/>
    <s v="Y"/>
    <s v="Additional OEB Data"/>
    <n v="100238"/>
    <m/>
    <x v="9"/>
    <m/>
    <s v="Rock Wool"/>
    <s v="Rock Wool"/>
    <s v="Micro"/>
    <s v="13 weeks"/>
    <s v="13 weeks"/>
    <s v="Lung"/>
    <s v="Fibrosis score - histopathology mean grade 4 or greater (Table 2)"/>
    <s v="Rat"/>
    <s v="Fischer F344/N"/>
    <s v="M"/>
    <n v="30"/>
    <m/>
    <m/>
    <m/>
    <s v="mg/m3"/>
    <s v="N"/>
    <s v="N"/>
    <s v="N"/>
    <s v="N"/>
    <s v="Units conversion needed;"/>
    <m/>
    <n v="30000"/>
    <m/>
    <m/>
    <s v="band B"/>
    <m/>
    <s v="B"/>
    <s v=""/>
    <m/>
    <m/>
    <x v="2"/>
    <m/>
    <s v="0,3,16,30"/>
    <m/>
    <s v="N"/>
    <n v="2"/>
    <m/>
    <m/>
    <s v="N"/>
    <s v="Y"/>
    <s v="N"/>
    <s v="N"/>
    <n v="0"/>
    <n v="1"/>
    <n v="0"/>
    <n v="0"/>
  </r>
  <r>
    <n v="55"/>
    <s v="Y"/>
    <s v="Additional OEB Data"/>
    <n v="100238"/>
    <m/>
    <x v="9"/>
    <m/>
    <s v="Rock Wool"/>
    <s v="Rock Wool"/>
    <s v="Micro"/>
    <s v="26 weeks"/>
    <s v="26 weeks"/>
    <s v="Lung"/>
    <s v="Fibrosis score - histopathology mean grade 4 or greater (Table 2)"/>
    <s v="Rat"/>
    <s v="Fischer F344/N"/>
    <s v="M"/>
    <n v="30"/>
    <m/>
    <m/>
    <m/>
    <s v="mg/m3"/>
    <s v="N"/>
    <s v="N"/>
    <s v="N"/>
    <s v="N"/>
    <s v="Units conversion needed;"/>
    <m/>
    <n v="30000"/>
    <m/>
    <m/>
    <s v="band B"/>
    <m/>
    <s v="B"/>
    <s v=""/>
    <m/>
    <m/>
    <x v="2"/>
    <m/>
    <s v="0,3,16,30"/>
    <m/>
    <s v="N"/>
    <n v="2"/>
    <m/>
    <m/>
    <s v="N"/>
    <s v="N"/>
    <s v="Y"/>
    <s v="N"/>
    <n v="0"/>
    <n v="0"/>
    <n v="1"/>
    <n v="0"/>
  </r>
  <r>
    <n v="56"/>
    <s v="Y"/>
    <s v="Additional OEB Data"/>
    <n v="100238"/>
    <m/>
    <x v="9"/>
    <m/>
    <s v="Rock Wool"/>
    <s v="Rock Wool"/>
    <s v="Micro"/>
    <s v="52 weeks"/>
    <s v="52 weeks"/>
    <s v="Lung"/>
    <s v="Fibrosis score - histopathology mean grade 4 or greater (Table 2)"/>
    <s v="Rat"/>
    <s v="Fischer F344/N"/>
    <s v="M"/>
    <n v="30"/>
    <m/>
    <m/>
    <m/>
    <s v="mg/m3"/>
    <s v="N"/>
    <s v="N"/>
    <s v="N"/>
    <s v="N"/>
    <s v="Units conversion needed;"/>
    <m/>
    <n v="30000"/>
    <m/>
    <m/>
    <s v="band B"/>
    <m/>
    <s v="B"/>
    <s v=""/>
    <m/>
    <m/>
    <x v="2"/>
    <m/>
    <s v="0,3,16,30"/>
    <m/>
    <s v="N"/>
    <n v="2"/>
    <m/>
    <m/>
    <s v="N"/>
    <s v="N"/>
    <s v="Y"/>
    <s v="N"/>
    <n v="0"/>
    <n v="0"/>
    <n v="1"/>
    <n v="0"/>
  </r>
  <r>
    <n v="57"/>
    <s v="Y"/>
    <s v="Additional OEB Data"/>
    <n v="100238"/>
    <m/>
    <x v="9"/>
    <m/>
    <s v="Rock Wool"/>
    <s v="Rock Wool"/>
    <s v="Micro"/>
    <s v="78 weeks"/>
    <s v="78 weeks"/>
    <s v="Lung"/>
    <s v="Fibrosis score - histopathology mean grade 4 or greater (Table 2)"/>
    <s v="Rat"/>
    <s v="Fischer F344/N"/>
    <s v="M"/>
    <m/>
    <n v="30"/>
    <m/>
    <m/>
    <s v="mg/m3"/>
    <s v="N"/>
    <s v="N"/>
    <s v="Y"/>
    <s v="N"/>
    <s v="Divide LOAEL by 10;Units conversion needed;"/>
    <m/>
    <m/>
    <n v="3000"/>
    <m/>
    <m/>
    <s v="band C"/>
    <s v="C"/>
    <s v=""/>
    <m/>
    <m/>
    <x v="2"/>
    <m/>
    <s v="0,3,16,30"/>
    <m/>
    <s v="N"/>
    <n v="3"/>
    <m/>
    <m/>
    <s v="N"/>
    <s v="N"/>
    <s v="Y"/>
    <s v="N"/>
    <n v="0"/>
    <n v="0"/>
    <n v="1"/>
    <n v="0"/>
  </r>
  <r>
    <n v="58"/>
    <s v="Y"/>
    <s v="Additional OEB Data"/>
    <n v="100238"/>
    <m/>
    <x v="9"/>
    <m/>
    <s v="Rock Wool"/>
    <s v="Rock Wool"/>
    <s v="Micro"/>
    <s v="104 weeks"/>
    <s v="104 weeks"/>
    <s v="Lung"/>
    <s v="Fibrosis score - histopathology mean grade 4 or greater (Table 2)"/>
    <s v="Rat"/>
    <s v="Fischer F344/N"/>
    <s v="M"/>
    <m/>
    <n v="30"/>
    <m/>
    <m/>
    <s v="mg/m3"/>
    <s v="N"/>
    <s v="N"/>
    <s v="Y"/>
    <s v="N"/>
    <s v="Divide LOAEL by 10;Units conversion needed;"/>
    <m/>
    <m/>
    <n v="3000"/>
    <m/>
    <m/>
    <s v="band C"/>
    <s v="C"/>
    <s v=""/>
    <m/>
    <m/>
    <x v="2"/>
    <m/>
    <s v="0,3,16,30"/>
    <m/>
    <s v="N"/>
    <n v="3"/>
    <m/>
    <m/>
    <s v="N"/>
    <s v="N"/>
    <s v="Y"/>
    <s v="N"/>
    <n v="0"/>
    <n v="0"/>
    <n v="1"/>
    <n v="0"/>
  </r>
  <r>
    <n v="59"/>
    <s v="Y"/>
    <s v="Additional OEB Data"/>
    <n v="100238"/>
    <m/>
    <x v="9"/>
    <m/>
    <s v="Slag Wool"/>
    <s v="Slag Wool"/>
    <s v="Micro"/>
    <s v="13 weeks"/>
    <s v="13 weeks"/>
    <s v="Lung"/>
    <s v="Fibrosis score - histopathology mean grade 4 or greater (Table 2)"/>
    <s v="Rat"/>
    <s v="Fischer F344/N"/>
    <s v="M"/>
    <n v="30"/>
    <m/>
    <m/>
    <m/>
    <s v="mg/m3"/>
    <s v="N"/>
    <s v="N"/>
    <s v="N"/>
    <s v="N"/>
    <s v="Units conversion needed;"/>
    <m/>
    <n v="30000"/>
    <m/>
    <m/>
    <s v="band B"/>
    <m/>
    <s v="B"/>
    <s v=""/>
    <m/>
    <m/>
    <x v="2"/>
    <m/>
    <s v="0,3,16,30"/>
    <m/>
    <s v="N"/>
    <n v="2"/>
    <m/>
    <m/>
    <s v="N"/>
    <s v="Y"/>
    <s v="N"/>
    <s v="N"/>
    <n v="0"/>
    <n v="1"/>
    <n v="0"/>
    <n v="0"/>
  </r>
  <r>
    <n v="60"/>
    <s v="Y"/>
    <s v="Additional OEB Data"/>
    <n v="100238"/>
    <m/>
    <x v="9"/>
    <m/>
    <s v="Slag Wool"/>
    <s v="Slag Wool"/>
    <s v="Micro"/>
    <s v="26 weeks"/>
    <s v="26 weeks"/>
    <s v="Lung"/>
    <s v="Fibrosis score - histopathology mean grade 4 or greater (Table 2)"/>
    <s v="Rat"/>
    <s v="Fischer F344/N"/>
    <s v="M"/>
    <n v="30"/>
    <m/>
    <m/>
    <m/>
    <s v="mg/m3"/>
    <s v="N"/>
    <s v="N"/>
    <s v="N"/>
    <s v="N"/>
    <s v="Units conversion needed;"/>
    <m/>
    <n v="30000"/>
    <m/>
    <m/>
    <s v="band B"/>
    <m/>
    <s v="B"/>
    <s v=""/>
    <m/>
    <m/>
    <x v="2"/>
    <m/>
    <s v="0,3,16,30"/>
    <m/>
    <s v="N"/>
    <n v="2"/>
    <m/>
    <m/>
    <s v="N"/>
    <s v="N"/>
    <s v="Y"/>
    <s v="N"/>
    <n v="0"/>
    <n v="0"/>
    <n v="1"/>
    <n v="0"/>
  </r>
  <r>
    <n v="61"/>
    <s v="Y"/>
    <s v="Additional OEB Data"/>
    <n v="100238"/>
    <m/>
    <x v="9"/>
    <m/>
    <s v="Slag Wool"/>
    <s v="Slag Wool"/>
    <s v="Micro"/>
    <s v="52 weeks"/>
    <s v="52 weeks"/>
    <s v="Lung"/>
    <s v="Fibrosis score - histopathology mean grade 4 or greater (Table 2)"/>
    <s v="Rat"/>
    <s v="Fischer F344/N"/>
    <s v="M"/>
    <n v="30"/>
    <m/>
    <m/>
    <m/>
    <s v="mg/m3"/>
    <s v="N"/>
    <s v="N"/>
    <s v="N"/>
    <s v="N"/>
    <s v="Units conversion needed;"/>
    <m/>
    <n v="30000"/>
    <m/>
    <m/>
    <s v="band B"/>
    <m/>
    <s v="B"/>
    <s v=""/>
    <m/>
    <m/>
    <x v="2"/>
    <m/>
    <s v="0,3,16,30"/>
    <m/>
    <s v="N"/>
    <n v="2"/>
    <m/>
    <m/>
    <s v="N"/>
    <s v="N"/>
    <s v="Y"/>
    <s v="N"/>
    <n v="0"/>
    <n v="0"/>
    <n v="1"/>
    <n v="0"/>
  </r>
  <r>
    <n v="62"/>
    <s v="Y"/>
    <s v="Additional OEB Data"/>
    <n v="100238"/>
    <m/>
    <x v="9"/>
    <m/>
    <s v="Slag Wool"/>
    <s v="Slag Wool"/>
    <s v="Micro"/>
    <s v="78 weeks"/>
    <s v="78 weeks"/>
    <s v="Lung"/>
    <s v="Fibrosis score - histopathology mean grade 4 or greater (Table 2)"/>
    <s v="Rat"/>
    <s v="Fischer F344/N"/>
    <s v="M"/>
    <n v="30"/>
    <m/>
    <m/>
    <m/>
    <s v="mg/m3"/>
    <s v="N"/>
    <s v="N"/>
    <s v="N"/>
    <s v="N"/>
    <s v="Units conversion needed;"/>
    <m/>
    <n v="30000"/>
    <m/>
    <m/>
    <s v="band B"/>
    <m/>
    <s v="B"/>
    <s v=""/>
    <m/>
    <m/>
    <x v="2"/>
    <m/>
    <s v="0,3,16,30"/>
    <m/>
    <s v="N"/>
    <n v="2"/>
    <m/>
    <m/>
    <s v="N"/>
    <s v="N"/>
    <s v="Y"/>
    <s v="N"/>
    <n v="0"/>
    <n v="0"/>
    <n v="1"/>
    <n v="0"/>
  </r>
  <r>
    <n v="63"/>
    <s v="Y"/>
    <s v="Additional OEB Data"/>
    <n v="100238"/>
    <m/>
    <x v="9"/>
    <m/>
    <s v="Slag Wool"/>
    <s v="Slag Wool"/>
    <s v="Micro"/>
    <s v="104 weeks"/>
    <s v="104 weeks"/>
    <s v="Lung"/>
    <s v="Fibrosis score - histopathology mean grade 4 or greater (Table 2)"/>
    <s v="Rat"/>
    <s v="Fischer F344/N"/>
    <s v="M"/>
    <n v="30"/>
    <m/>
    <m/>
    <m/>
    <s v="mg/m3"/>
    <s v="N"/>
    <s v="N"/>
    <s v="N"/>
    <s v="N"/>
    <s v="Units conversion needed;"/>
    <m/>
    <n v="30000"/>
    <m/>
    <m/>
    <s v="band B"/>
    <m/>
    <s v="B"/>
    <s v=""/>
    <m/>
    <m/>
    <x v="2"/>
    <m/>
    <s v="0,3,16,30"/>
    <m/>
    <s v="N"/>
    <n v="2"/>
    <m/>
    <m/>
    <s v="N"/>
    <s v="N"/>
    <s v="Y"/>
    <s v="N"/>
    <n v="0"/>
    <n v="0"/>
    <n v="1"/>
    <n v="0"/>
  </r>
  <r>
    <n v="64"/>
    <s v="Y"/>
    <s v="Additional OEB Data"/>
    <n v="100236"/>
    <s v="10.3109/08958379509015209"/>
    <x v="10"/>
    <m/>
    <s v="Kaolin-based RCF"/>
    <s v="Kaolin-based RCF"/>
    <s v="Micro"/>
    <s v="13 weeks"/>
    <s v="13 weeks"/>
    <s v="Lung"/>
    <s v="Fibrosis score - histopathology mean grade 4 or greater (Table 9)"/>
    <s v="Rat"/>
    <s v="Weanling F344"/>
    <s v="M"/>
    <n v="29.1"/>
    <m/>
    <m/>
    <m/>
    <s v="mg/m3"/>
    <s v="N"/>
    <s v="N"/>
    <s v="N"/>
    <s v="N"/>
    <s v="Units conversion needed;"/>
    <m/>
    <n v="29100"/>
    <m/>
    <m/>
    <s v="band B"/>
    <m/>
    <s v="B"/>
    <s v=""/>
    <m/>
    <m/>
    <x v="2"/>
    <m/>
    <s v="0,3,9,16"/>
    <m/>
    <s v="N"/>
    <n v="2"/>
    <m/>
    <m/>
    <s v="N"/>
    <s v="Y"/>
    <s v="N"/>
    <s v="N"/>
    <n v="0"/>
    <n v="1"/>
    <n v="0"/>
    <n v="0"/>
  </r>
  <r>
    <n v="65"/>
    <s v="Y"/>
    <s v="Additional OEB Data"/>
    <n v="100236"/>
    <s v="10.3109/08958379509015209"/>
    <x v="10"/>
    <m/>
    <s v="Kaolin-based RCF"/>
    <s v="Kaolin-based RCF"/>
    <s v="Micro"/>
    <s v="26 weeks"/>
    <s v="26 weeks"/>
    <s v="Lung"/>
    <s v="Fibrosis score - histopathology mean grade 4 or greater (Table 9)"/>
    <s v="Rat"/>
    <s v="Weanling F344"/>
    <s v="M"/>
    <n v="16.5"/>
    <n v="29.1"/>
    <m/>
    <m/>
    <s v="mg/m3"/>
    <s v="N"/>
    <s v="N"/>
    <s v="N"/>
    <s v="N"/>
    <s v="Units conversion needed;"/>
    <m/>
    <n v="16500"/>
    <m/>
    <m/>
    <s v="band B"/>
    <m/>
    <s v="B"/>
    <s v=""/>
    <m/>
    <m/>
    <x v="2"/>
    <m/>
    <s v="0,3,9,16"/>
    <m/>
    <s v="N"/>
    <n v="2"/>
    <m/>
    <m/>
    <s v="N"/>
    <s v="N"/>
    <s v="Y"/>
    <s v="N"/>
    <n v="0"/>
    <n v="0"/>
    <n v="1"/>
    <n v="0"/>
  </r>
  <r>
    <n v="66"/>
    <s v="Y"/>
    <s v="Additional OEB Data"/>
    <n v="100236"/>
    <s v="10.3109/08958379509015209"/>
    <x v="10"/>
    <m/>
    <s v="Kaolin-based RCF"/>
    <s v="Kaolin-based RCF"/>
    <s v="Micro"/>
    <s v="52 weeks"/>
    <s v="52 weeks"/>
    <s v="Lung"/>
    <s v="Fibrosis score - histopathology mean grade 4 or greater (Table 9)"/>
    <s v="Rat"/>
    <s v="Weanling F344"/>
    <s v="M"/>
    <n v="3"/>
    <n v="8.8000000000000007"/>
    <m/>
    <m/>
    <s v="mg/m3"/>
    <s v="N"/>
    <s v="N"/>
    <s v="N"/>
    <s v="N"/>
    <s v="Units conversion needed;"/>
    <m/>
    <n v="3000"/>
    <m/>
    <m/>
    <s v="band C"/>
    <m/>
    <s v="C"/>
    <s v=""/>
    <m/>
    <m/>
    <x v="2"/>
    <m/>
    <s v="0,3,9,16"/>
    <m/>
    <s v="N"/>
    <n v="3"/>
    <m/>
    <m/>
    <s v="N"/>
    <s v="N"/>
    <s v="Y"/>
    <s v="N"/>
    <n v="0"/>
    <n v="0"/>
    <n v="1"/>
    <n v="0"/>
  </r>
  <r>
    <n v="67"/>
    <s v="Y"/>
    <s v="Additional OEB Data"/>
    <n v="100236"/>
    <s v="10.3109/08958379509015209"/>
    <x v="10"/>
    <m/>
    <s v="Kaolin-based RCF"/>
    <s v="Kaolin-based RCF"/>
    <s v="Micro"/>
    <s v="78 weeks"/>
    <s v="78 weeks"/>
    <s v="Lung"/>
    <s v="Fibrosis score - histopathology mean grade 4 or greater (Table 9)"/>
    <s v="Rat"/>
    <s v="Weanling F344"/>
    <s v="M"/>
    <n v="3"/>
    <n v="8.8000000000000007"/>
    <m/>
    <m/>
    <s v="mg/m3"/>
    <s v="N"/>
    <s v="N"/>
    <s v="N"/>
    <s v="N"/>
    <s v="Units conversion needed;"/>
    <m/>
    <n v="3000"/>
    <m/>
    <m/>
    <s v="band C"/>
    <m/>
    <s v="C"/>
    <s v=""/>
    <m/>
    <m/>
    <x v="2"/>
    <m/>
    <s v="0,3,9,16"/>
    <m/>
    <s v="N"/>
    <n v="3"/>
    <m/>
    <m/>
    <s v="N"/>
    <s v="N"/>
    <s v="Y"/>
    <s v="N"/>
    <n v="0"/>
    <n v="0"/>
    <n v="1"/>
    <n v="0"/>
  </r>
  <r>
    <n v="68"/>
    <s v="Y"/>
    <s v="Additional OEB Data"/>
    <n v="100236"/>
    <s v="10.3109/08958379509015209"/>
    <x v="10"/>
    <m/>
    <s v="Kaolin-based RCF"/>
    <s v="Kaolin-based RCF"/>
    <s v="Micro"/>
    <s v="104 weeks"/>
    <s v="104 weeks"/>
    <s v="Lung"/>
    <s v="Fibrosis score - histopathology mean grade 4 or greater (Table 9)"/>
    <s v="Rat"/>
    <s v="Weanling F344"/>
    <s v="M"/>
    <n v="3"/>
    <n v="8.8000000000000007"/>
    <m/>
    <m/>
    <s v="mg/m3"/>
    <s v="N"/>
    <s v="N"/>
    <s v="N"/>
    <s v="N"/>
    <s v="Units conversion needed;"/>
    <m/>
    <n v="3000"/>
    <m/>
    <m/>
    <s v="band C"/>
    <m/>
    <s v="C"/>
    <s v=""/>
    <m/>
    <m/>
    <x v="2"/>
    <m/>
    <s v="0,3,9,16"/>
    <m/>
    <s v="N"/>
    <n v="3"/>
    <m/>
    <m/>
    <s v="N"/>
    <s v="N"/>
    <s v="Y"/>
    <s v="N"/>
    <n v="0"/>
    <n v="0"/>
    <n v="1"/>
    <n v="0"/>
  </r>
  <r>
    <n v="69"/>
    <s v="Y"/>
    <s v="Additional OEB Data"/>
    <n v="100235"/>
    <s v="10.3109/08958379509015208"/>
    <x v="11"/>
    <m/>
    <s v="RCF1"/>
    <s v="RCF1"/>
    <s v="Micro"/>
    <s v="13 weeks"/>
    <s v="13 weeks"/>
    <s v="Lung"/>
    <s v="Fibrosis score - histopathology mean grade 4 or greater (Table 7)"/>
    <s v="Rat"/>
    <s v="Weanling F344"/>
    <s v="M"/>
    <n v="29.1"/>
    <m/>
    <m/>
    <m/>
    <s v="mg/m3"/>
    <s v="N"/>
    <s v="N"/>
    <s v="N"/>
    <s v="N"/>
    <s v="Units conversion needed;"/>
    <m/>
    <n v="29100"/>
    <m/>
    <m/>
    <s v="band B"/>
    <m/>
    <s v="B"/>
    <s v=""/>
    <m/>
    <m/>
    <x v="2"/>
    <m/>
    <m/>
    <m/>
    <s v="N"/>
    <n v="2"/>
    <m/>
    <m/>
    <s v="N"/>
    <s v="Y"/>
    <s v="N"/>
    <s v="N"/>
    <n v="0"/>
    <n v="1"/>
    <n v="0"/>
    <n v="0"/>
  </r>
  <r>
    <n v="70"/>
    <s v="Y"/>
    <s v="Additional OEB Data"/>
    <n v="100235"/>
    <s v="10.3109/08958379509015208"/>
    <x v="11"/>
    <m/>
    <s v="RCF1"/>
    <s v="RCF1"/>
    <s v="Micro"/>
    <s v="26 weeks"/>
    <s v="26 weeks"/>
    <s v="Lung"/>
    <s v="Fibrosis score - histopathology mean grade 4 or greater (Table 7)"/>
    <s v="Rat"/>
    <s v="Weanling F344"/>
    <s v="M"/>
    <m/>
    <n v="29.1"/>
    <m/>
    <m/>
    <s v="mg/m3"/>
    <s v="N"/>
    <s v="N"/>
    <s v="Y"/>
    <s v="N"/>
    <s v="Divide LOAEL by 10;Units conversion needed;"/>
    <m/>
    <m/>
    <n v="2910"/>
    <m/>
    <m/>
    <s v="band C"/>
    <s v="C"/>
    <s v=""/>
    <m/>
    <m/>
    <x v="2"/>
    <m/>
    <m/>
    <m/>
    <s v="N"/>
    <n v="3"/>
    <m/>
    <m/>
    <s v="N"/>
    <s v="N"/>
    <s v="Y"/>
    <s v="N"/>
    <n v="0"/>
    <n v="0"/>
    <n v="1"/>
    <n v="0"/>
  </r>
  <r>
    <n v="71"/>
    <s v="Y"/>
    <s v="Additional OEB Data"/>
    <n v="100235"/>
    <s v="10.3109/08958379509015208"/>
    <x v="11"/>
    <m/>
    <s v="RCF1"/>
    <s v="RCF1"/>
    <s v="Micro"/>
    <s v="39 weeks"/>
    <s v="39 weeks"/>
    <s v="Lung"/>
    <s v="Fibrosis score - histopathology mean grade 4 or greater (Table 7)"/>
    <s v="Rat"/>
    <s v="Weanling F344"/>
    <s v="M"/>
    <m/>
    <n v="29.1"/>
    <m/>
    <m/>
    <s v="mg/m3"/>
    <s v="N"/>
    <s v="N"/>
    <s v="Y"/>
    <s v="N"/>
    <s v="Divide LOAEL by 10;Units conversion needed;"/>
    <m/>
    <m/>
    <n v="2910"/>
    <m/>
    <m/>
    <s v="band C"/>
    <s v="C"/>
    <s v=""/>
    <m/>
    <m/>
    <x v="2"/>
    <m/>
    <m/>
    <m/>
    <s v="N"/>
    <n v="3"/>
    <m/>
    <m/>
    <s v="N"/>
    <s v="N"/>
    <s v="Y"/>
    <s v="N"/>
    <n v="0"/>
    <n v="0"/>
    <n v="1"/>
    <n v="0"/>
  </r>
  <r>
    <n v="72"/>
    <s v="Y"/>
    <s v="Additional OEB Data"/>
    <n v="100235"/>
    <s v="10.3109/08958379509015208"/>
    <x v="11"/>
    <m/>
    <s v="RCF1"/>
    <s v="RCF1"/>
    <s v="Micro"/>
    <s v="52 weeks"/>
    <s v="52 weeks"/>
    <s v="Lung"/>
    <s v="Fibrosis score - histopathology mean grade 4 or greater (Table 7)"/>
    <s v="Rat"/>
    <s v="Weanling F344"/>
    <s v="M"/>
    <m/>
    <n v="29.1"/>
    <m/>
    <m/>
    <s v="mg/m3"/>
    <s v="N"/>
    <s v="N"/>
    <s v="Y"/>
    <s v="N"/>
    <s v="Divide LOAEL by 10;Units conversion needed;"/>
    <m/>
    <m/>
    <n v="2910"/>
    <m/>
    <m/>
    <s v="band C"/>
    <s v="C"/>
    <s v=""/>
    <m/>
    <m/>
    <x v="2"/>
    <m/>
    <m/>
    <m/>
    <s v="N"/>
    <n v="3"/>
    <m/>
    <m/>
    <s v="N"/>
    <s v="N"/>
    <s v="Y"/>
    <s v="N"/>
    <n v="0"/>
    <n v="0"/>
    <n v="1"/>
    <n v="0"/>
  </r>
  <r>
    <n v="73"/>
    <s v="Y"/>
    <s v="Additional OEB Data"/>
    <n v="100235"/>
    <s v="10.3109/08958379509015208"/>
    <x v="11"/>
    <m/>
    <s v="RCF1"/>
    <s v="RCF1"/>
    <s v="Micro"/>
    <s v="65 weeks"/>
    <s v="65 weeks"/>
    <s v="Lung"/>
    <s v="Fibrosis score - histopathology mean grade 4 or greater (Table 7)"/>
    <s v="Rat"/>
    <s v="Weanling F344"/>
    <s v="M"/>
    <m/>
    <n v="29.1"/>
    <m/>
    <m/>
    <s v="mg/m3"/>
    <s v="N"/>
    <s v="N"/>
    <s v="Y"/>
    <s v="N"/>
    <s v="Divide LOAEL by 10;Units conversion needed;"/>
    <m/>
    <m/>
    <n v="2910"/>
    <m/>
    <m/>
    <s v="band C"/>
    <s v="C"/>
    <s v=""/>
    <m/>
    <m/>
    <x v="2"/>
    <m/>
    <m/>
    <m/>
    <s v="N"/>
    <n v="3"/>
    <m/>
    <m/>
    <s v="N"/>
    <s v="N"/>
    <s v="Y"/>
    <s v="N"/>
    <n v="0"/>
    <n v="0"/>
    <n v="1"/>
    <n v="0"/>
  </r>
  <r>
    <n v="74"/>
    <s v="Y"/>
    <s v="Additional OEB Data"/>
    <n v="100235"/>
    <s v="10.3109/08958379509015208"/>
    <x v="11"/>
    <m/>
    <s v="RCF1"/>
    <s v="RCF1"/>
    <s v="Micro"/>
    <s v="78 weeks"/>
    <s v="78 weeks"/>
    <s v="Lung"/>
    <s v="Fibrosis score - histopathology mean grade 4 or greater (Table 7)"/>
    <s v="Rat"/>
    <s v="Weanling F344"/>
    <s v="M"/>
    <m/>
    <n v="29.1"/>
    <m/>
    <m/>
    <s v="mg/m3"/>
    <s v="N"/>
    <s v="N"/>
    <s v="Y"/>
    <s v="N"/>
    <s v="Divide LOAEL by 10;Units conversion needed;"/>
    <m/>
    <m/>
    <n v="2910"/>
    <m/>
    <m/>
    <s v="band C"/>
    <s v="C"/>
    <s v=""/>
    <m/>
    <m/>
    <x v="2"/>
    <m/>
    <m/>
    <m/>
    <s v="N"/>
    <n v="3"/>
    <m/>
    <m/>
    <s v="N"/>
    <s v="N"/>
    <s v="Y"/>
    <s v="N"/>
    <n v="0"/>
    <n v="0"/>
    <n v="1"/>
    <n v="0"/>
  </r>
  <r>
    <n v="75"/>
    <s v="Y"/>
    <s v="Additional OEB Data"/>
    <n v="100235"/>
    <s v="10.3109/08958379509015208"/>
    <x v="11"/>
    <m/>
    <s v="RCF1"/>
    <s v="RCF1"/>
    <s v="Micro"/>
    <s v="104 weeks"/>
    <s v="104 weeks"/>
    <s v="Lung"/>
    <s v="Fibrosis score - histopathology mean grade 4 or greater (Table 7)"/>
    <s v="Rat"/>
    <s v="Weanling F344"/>
    <s v="M"/>
    <m/>
    <n v="29.1"/>
    <m/>
    <m/>
    <s v="mg/m3"/>
    <s v="N"/>
    <s v="N"/>
    <s v="Y"/>
    <s v="N"/>
    <s v="Divide LOAEL by 10;Units conversion needed;"/>
    <m/>
    <m/>
    <n v="2910"/>
    <m/>
    <m/>
    <s v="band C"/>
    <s v="C"/>
    <s v=""/>
    <m/>
    <m/>
    <x v="2"/>
    <m/>
    <m/>
    <m/>
    <s v="N"/>
    <n v="3"/>
    <m/>
    <m/>
    <s v="N"/>
    <s v="N"/>
    <s v="Y"/>
    <s v="N"/>
    <n v="0"/>
    <n v="0"/>
    <n v="1"/>
    <n v="0"/>
  </r>
  <r>
    <n v="76"/>
    <s v="Y"/>
    <s v="Additional OEB Data"/>
    <n v="100235"/>
    <s v="10.3109/08958379509015208"/>
    <x v="11"/>
    <m/>
    <s v="RCF2"/>
    <s v="RCF2"/>
    <s v="Micro"/>
    <s v="13 weeks"/>
    <s v="13 weeks"/>
    <s v="Lung"/>
    <s v="Fibrosis score - histopathology mean grade 4 or greater (Table 7)"/>
    <s v="Rat"/>
    <s v="Weanling F344"/>
    <s v="M"/>
    <n v="28.9"/>
    <m/>
    <m/>
    <m/>
    <s v="mg/m3"/>
    <s v="N"/>
    <s v="N"/>
    <s v="N"/>
    <s v="N"/>
    <s v="Units conversion needed;"/>
    <m/>
    <n v="28900"/>
    <m/>
    <m/>
    <s v="band B"/>
    <m/>
    <s v="B"/>
    <s v=""/>
    <m/>
    <m/>
    <x v="2"/>
    <m/>
    <m/>
    <m/>
    <s v="N"/>
    <n v="2"/>
    <m/>
    <m/>
    <s v="N"/>
    <s v="Y"/>
    <s v="N"/>
    <s v="N"/>
    <n v="0"/>
    <n v="1"/>
    <n v="0"/>
    <n v="0"/>
  </r>
  <r>
    <n v="77"/>
    <s v="Y"/>
    <s v="Additional OEB Data"/>
    <n v="100235"/>
    <s v="10.3109/08958379509015208"/>
    <x v="11"/>
    <m/>
    <s v="RCF2"/>
    <s v="RCF2"/>
    <s v="Micro"/>
    <s v="26 weeks"/>
    <s v="26 weeks"/>
    <s v="Lung"/>
    <s v="Fibrosis score - histopathology mean grade 4 or greater (Table 7)"/>
    <s v="Rat"/>
    <s v="Weanling F344"/>
    <s v="M"/>
    <n v="28.9"/>
    <m/>
    <m/>
    <m/>
    <s v="mg/m3"/>
    <s v="N"/>
    <s v="N"/>
    <s v="N"/>
    <s v="N"/>
    <s v="Units conversion needed;"/>
    <m/>
    <n v="28900"/>
    <m/>
    <m/>
    <s v="band B"/>
    <m/>
    <s v="B"/>
    <s v=""/>
    <m/>
    <m/>
    <x v="2"/>
    <m/>
    <m/>
    <m/>
    <s v="N"/>
    <n v="2"/>
    <m/>
    <m/>
    <s v="N"/>
    <s v="N"/>
    <s v="Y"/>
    <s v="N"/>
    <n v="0"/>
    <n v="0"/>
    <n v="1"/>
    <n v="0"/>
  </r>
  <r>
    <n v="78"/>
    <s v="Y"/>
    <s v="Additional OEB Data"/>
    <n v="100235"/>
    <s v="10.3109/08958379509015208"/>
    <x v="11"/>
    <m/>
    <s v="RCF2"/>
    <s v="RCF2"/>
    <s v="Micro"/>
    <s v="39 weeks"/>
    <s v="39 weeks"/>
    <s v="Lung"/>
    <s v="Fibrosis score - histopathology mean grade 4 or greater (Table 7)"/>
    <s v="Rat"/>
    <s v="Weanling F344"/>
    <s v="M"/>
    <m/>
    <n v="28.9"/>
    <m/>
    <m/>
    <s v="mg/m3"/>
    <s v="N"/>
    <s v="N"/>
    <s v="Y"/>
    <s v="N"/>
    <s v="Divide LOAEL by 10;Units conversion needed;"/>
    <m/>
    <m/>
    <n v="2889.9999999999995"/>
    <m/>
    <m/>
    <s v="band C"/>
    <s v="C"/>
    <s v=""/>
    <m/>
    <m/>
    <x v="2"/>
    <m/>
    <m/>
    <m/>
    <s v="N"/>
    <n v="3"/>
    <m/>
    <m/>
    <s v="N"/>
    <s v="N"/>
    <s v="Y"/>
    <s v="N"/>
    <n v="0"/>
    <n v="0"/>
    <n v="1"/>
    <n v="0"/>
  </r>
  <r>
    <n v="79"/>
    <s v="Y"/>
    <s v="Additional OEB Data"/>
    <n v="100235"/>
    <s v="10.3109/08958379509015208"/>
    <x v="11"/>
    <m/>
    <s v="RCF2"/>
    <s v="RCF2"/>
    <s v="Micro"/>
    <s v="52 weeks"/>
    <s v="52 weeks"/>
    <s v="Lung"/>
    <s v="Fibrosis score - histopathology mean grade 4 or greater (Table 7)"/>
    <s v="Rat"/>
    <s v="Weanling F344"/>
    <s v="M"/>
    <m/>
    <n v="28.9"/>
    <m/>
    <m/>
    <s v="mg/m3"/>
    <s v="N"/>
    <s v="N"/>
    <s v="Y"/>
    <s v="N"/>
    <s v="Divide LOAEL by 10;Units conversion needed;"/>
    <m/>
    <m/>
    <n v="2889.9999999999995"/>
    <m/>
    <m/>
    <s v="band C"/>
    <s v="C"/>
    <s v=""/>
    <m/>
    <m/>
    <x v="2"/>
    <m/>
    <m/>
    <m/>
    <s v="N"/>
    <n v="3"/>
    <m/>
    <m/>
    <s v="N"/>
    <s v="N"/>
    <s v="Y"/>
    <s v="N"/>
    <n v="0"/>
    <n v="0"/>
    <n v="1"/>
    <n v="0"/>
  </r>
  <r>
    <n v="80"/>
    <s v="Y"/>
    <s v="Additional OEB Data"/>
    <n v="100235"/>
    <s v="10.3109/08958379509015208"/>
    <x v="11"/>
    <m/>
    <s v="RCF2"/>
    <s v="RCF2"/>
    <s v="Micro"/>
    <s v="65 weeks"/>
    <s v="65 weeks"/>
    <s v="Lung"/>
    <s v="Fibrosis score - histopathology mean grade 4 or greater (Table 7)"/>
    <s v="Rat"/>
    <s v="Weanling F344"/>
    <s v="M"/>
    <m/>
    <n v="28.9"/>
    <m/>
    <m/>
    <s v="mg/m3"/>
    <s v="N"/>
    <s v="N"/>
    <s v="Y"/>
    <s v="N"/>
    <s v="Divide LOAEL by 10;Units conversion needed;"/>
    <m/>
    <m/>
    <n v="2889.9999999999995"/>
    <m/>
    <m/>
    <s v="band C"/>
    <s v="C"/>
    <s v=""/>
    <m/>
    <m/>
    <x v="2"/>
    <m/>
    <m/>
    <m/>
    <s v="N"/>
    <n v="3"/>
    <m/>
    <m/>
    <s v="N"/>
    <s v="N"/>
    <s v="Y"/>
    <s v="N"/>
    <n v="0"/>
    <n v="0"/>
    <n v="1"/>
    <n v="0"/>
  </r>
  <r>
    <n v="81"/>
    <s v="Y"/>
    <s v="Additional OEB Data"/>
    <n v="100235"/>
    <s v="10.3109/08958379509015208"/>
    <x v="11"/>
    <m/>
    <s v="RCF2"/>
    <s v="RCF2"/>
    <s v="Micro"/>
    <s v="78 weeks"/>
    <s v="78 weeks"/>
    <s v="Lung"/>
    <s v="Fibrosis score - histopathology mean grade 4 or greater (Table 7)"/>
    <s v="Rat"/>
    <s v="Weanling F344"/>
    <s v="M"/>
    <m/>
    <n v="28.9"/>
    <m/>
    <m/>
    <s v="mg/m3"/>
    <s v="N"/>
    <s v="N"/>
    <s v="Y"/>
    <s v="N"/>
    <s v="Divide LOAEL by 10;Units conversion needed;"/>
    <m/>
    <m/>
    <n v="2889.9999999999995"/>
    <m/>
    <m/>
    <s v="band C"/>
    <s v="C"/>
    <s v=""/>
    <m/>
    <m/>
    <x v="2"/>
    <m/>
    <m/>
    <m/>
    <s v="N"/>
    <n v="3"/>
    <m/>
    <m/>
    <s v="N"/>
    <s v="N"/>
    <s v="Y"/>
    <s v="N"/>
    <n v="0"/>
    <n v="0"/>
    <n v="1"/>
    <n v="0"/>
  </r>
  <r>
    <n v="82"/>
    <s v="Y"/>
    <s v="Additional OEB Data"/>
    <n v="100235"/>
    <s v="10.3109/08958379509015208"/>
    <x v="11"/>
    <m/>
    <s v="RCF2"/>
    <s v="RCF2"/>
    <s v="Micro"/>
    <s v="104 weeks"/>
    <s v="104 weeks"/>
    <s v="Lung"/>
    <s v="Fibrosis score - histopathology mean grade 4 or greater (Table 7)"/>
    <s v="Rat"/>
    <s v="Weanling F344"/>
    <s v="M"/>
    <m/>
    <n v="28.9"/>
    <m/>
    <m/>
    <s v="mg/m3"/>
    <s v="N"/>
    <s v="N"/>
    <s v="Y"/>
    <s v="N"/>
    <s v="Divide LOAEL by 10;Units conversion needed;"/>
    <m/>
    <m/>
    <n v="2889.9999999999995"/>
    <m/>
    <m/>
    <s v="band C"/>
    <s v="C"/>
    <s v=""/>
    <m/>
    <m/>
    <x v="2"/>
    <m/>
    <m/>
    <m/>
    <s v="N"/>
    <n v="3"/>
    <m/>
    <m/>
    <s v="N"/>
    <s v="N"/>
    <s v="Y"/>
    <s v="N"/>
    <n v="0"/>
    <n v="0"/>
    <n v="1"/>
    <n v="0"/>
  </r>
  <r>
    <n v="83"/>
    <s v="Y"/>
    <s v="Additional OEB Data"/>
    <n v="100235"/>
    <s v="10.3109/08958379509015208"/>
    <x v="11"/>
    <m/>
    <s v="RCF3"/>
    <s v="RCF3"/>
    <s v="Micro"/>
    <s v="13 weeks"/>
    <s v="13 weeks"/>
    <s v="Lung"/>
    <s v="Fibrosis score - histopathology mean grade 4 or greater (Table 7)"/>
    <s v="Rat"/>
    <s v="Weanling F344"/>
    <s v="M"/>
    <n v="29.2"/>
    <m/>
    <m/>
    <m/>
    <s v="mg/m3"/>
    <s v="N"/>
    <s v="N"/>
    <s v="N"/>
    <s v="N"/>
    <s v="Units conversion needed;"/>
    <m/>
    <n v="29200"/>
    <m/>
    <m/>
    <s v="band B"/>
    <m/>
    <s v="B"/>
    <s v=""/>
    <m/>
    <m/>
    <x v="2"/>
    <m/>
    <m/>
    <m/>
    <s v="N"/>
    <n v="2"/>
    <m/>
    <m/>
    <s v="N"/>
    <s v="Y"/>
    <s v="N"/>
    <s v="N"/>
    <n v="0"/>
    <n v="1"/>
    <n v="0"/>
    <n v="0"/>
  </r>
  <r>
    <n v="84"/>
    <s v="Y"/>
    <s v="Additional OEB Data"/>
    <n v="100235"/>
    <s v="10.3109/08958379509015208"/>
    <x v="11"/>
    <m/>
    <s v="RCF3"/>
    <s v="RCF3"/>
    <s v="Micro"/>
    <s v="26 weeks"/>
    <s v="26 weeks"/>
    <s v="Lung"/>
    <s v="Fibrosis score - histopathology mean grade 4 or greater (Table 7)"/>
    <s v="Rat"/>
    <s v="Weanling F344"/>
    <s v="M"/>
    <m/>
    <n v="29.2"/>
    <m/>
    <m/>
    <s v="mg/m3"/>
    <s v="N"/>
    <s v="N"/>
    <s v="Y"/>
    <s v="N"/>
    <s v="Divide LOAEL by 10;Units conversion needed;"/>
    <m/>
    <m/>
    <n v="2920"/>
    <m/>
    <m/>
    <s v="band C"/>
    <s v="C"/>
    <s v=""/>
    <m/>
    <m/>
    <x v="2"/>
    <m/>
    <m/>
    <m/>
    <s v="N"/>
    <n v="3"/>
    <m/>
    <m/>
    <s v="N"/>
    <s v="N"/>
    <s v="Y"/>
    <s v="N"/>
    <n v="0"/>
    <n v="0"/>
    <n v="1"/>
    <n v="0"/>
  </r>
  <r>
    <n v="85"/>
    <s v="Y"/>
    <s v="Additional OEB Data"/>
    <n v="100235"/>
    <s v="10.3109/08958379509015208"/>
    <x v="11"/>
    <m/>
    <s v="RCF3"/>
    <s v="RCF3"/>
    <s v="Micro"/>
    <s v="39 weeks"/>
    <s v="39 weeks"/>
    <s v="Lung"/>
    <s v="Fibrosis score - histopathology mean grade 4 or greater (Table 7)"/>
    <s v="Rat"/>
    <s v="Weanling F344"/>
    <s v="M"/>
    <m/>
    <n v="29.2"/>
    <m/>
    <m/>
    <s v="mg/m3"/>
    <s v="N"/>
    <s v="N"/>
    <s v="Y"/>
    <s v="N"/>
    <s v="Divide LOAEL by 10;Units conversion needed;"/>
    <m/>
    <m/>
    <n v="2920"/>
    <m/>
    <m/>
    <s v="band C"/>
    <s v="C"/>
    <s v=""/>
    <m/>
    <m/>
    <x v="2"/>
    <m/>
    <m/>
    <m/>
    <s v="N"/>
    <n v="3"/>
    <m/>
    <m/>
    <s v="N"/>
    <s v="N"/>
    <s v="Y"/>
    <s v="N"/>
    <n v="0"/>
    <n v="0"/>
    <n v="1"/>
    <n v="0"/>
  </r>
  <r>
    <n v="86"/>
    <s v="Y"/>
    <s v="Additional OEB Data"/>
    <n v="100235"/>
    <s v="10.3109/08958379509015208"/>
    <x v="11"/>
    <m/>
    <s v="RCF3"/>
    <s v="RCF3"/>
    <s v="Micro"/>
    <s v="52 weeks"/>
    <s v="52 weeks"/>
    <s v="Lung"/>
    <s v="Fibrosis score - histopathology mean grade 4 or greater (Table 7)"/>
    <s v="Rat"/>
    <s v="Weanling F344"/>
    <s v="M"/>
    <m/>
    <n v="29.2"/>
    <m/>
    <m/>
    <s v="mg/m3"/>
    <s v="N"/>
    <s v="N"/>
    <s v="Y"/>
    <s v="N"/>
    <s v="Divide LOAEL by 10;Units conversion needed;"/>
    <m/>
    <m/>
    <n v="2920"/>
    <m/>
    <m/>
    <s v="band C"/>
    <s v="C"/>
    <s v=""/>
    <m/>
    <m/>
    <x v="2"/>
    <m/>
    <m/>
    <m/>
    <s v="N"/>
    <n v="3"/>
    <m/>
    <m/>
    <s v="N"/>
    <s v="N"/>
    <s v="Y"/>
    <s v="N"/>
    <n v="0"/>
    <n v="0"/>
    <n v="1"/>
    <n v="0"/>
  </r>
  <r>
    <n v="87"/>
    <s v="Y"/>
    <s v="Additional OEB Data"/>
    <n v="100235"/>
    <s v="10.3109/08958379509015208"/>
    <x v="11"/>
    <m/>
    <s v="RCF3"/>
    <s v="RCF3"/>
    <s v="Micro"/>
    <s v="65 weeks"/>
    <s v="65 weeks"/>
    <s v="Lung"/>
    <s v="Fibrosis score - histopathology mean grade 4 or greater (Table 7)"/>
    <s v="Rat"/>
    <s v="Weanling F344"/>
    <s v="M"/>
    <m/>
    <n v="29.2"/>
    <m/>
    <m/>
    <s v="mg/m3"/>
    <s v="N"/>
    <s v="N"/>
    <s v="Y"/>
    <s v="N"/>
    <s v="Divide LOAEL by 10;Units conversion needed;"/>
    <m/>
    <m/>
    <n v="2920"/>
    <m/>
    <m/>
    <s v="band C"/>
    <s v="C"/>
    <s v=""/>
    <m/>
    <m/>
    <x v="2"/>
    <m/>
    <m/>
    <m/>
    <s v="N"/>
    <n v="3"/>
    <m/>
    <m/>
    <s v="N"/>
    <s v="N"/>
    <s v="Y"/>
    <s v="N"/>
    <n v="0"/>
    <n v="0"/>
    <n v="1"/>
    <n v="0"/>
  </r>
  <r>
    <n v="88"/>
    <s v="Y"/>
    <s v="Additional OEB Data"/>
    <n v="100235"/>
    <s v="10.3109/08958379509015208"/>
    <x v="11"/>
    <m/>
    <s v="RCF3"/>
    <s v="RCF3"/>
    <s v="Micro"/>
    <s v="78 weeks"/>
    <s v="78 weeks"/>
    <s v="Lung"/>
    <s v="Fibrosis score - histopathology mean grade 4 or greater (Table 7)"/>
    <s v="Rat"/>
    <s v="Weanling F344"/>
    <s v="M"/>
    <m/>
    <n v="29.2"/>
    <m/>
    <m/>
    <s v="mg/m3"/>
    <s v="N"/>
    <s v="N"/>
    <s v="Y"/>
    <s v="N"/>
    <s v="Divide LOAEL by 10;Units conversion needed;"/>
    <m/>
    <m/>
    <n v="2920"/>
    <m/>
    <m/>
    <s v="band C"/>
    <s v="C"/>
    <s v=""/>
    <m/>
    <m/>
    <x v="2"/>
    <m/>
    <m/>
    <m/>
    <s v="N"/>
    <n v="3"/>
    <m/>
    <m/>
    <s v="N"/>
    <s v="N"/>
    <s v="Y"/>
    <s v="N"/>
    <n v="0"/>
    <n v="0"/>
    <n v="1"/>
    <n v="0"/>
  </r>
  <r>
    <n v="89"/>
    <s v="Y"/>
    <s v="Additional OEB Data"/>
    <n v="100235"/>
    <s v="10.3109/08958379509015208"/>
    <x v="11"/>
    <m/>
    <s v="RCF3"/>
    <s v="RCF3"/>
    <s v="Micro"/>
    <s v="104 weeks"/>
    <s v="104 weeks"/>
    <s v="Lung"/>
    <s v="Fibrosis score - histopathology mean grade 4 or greater (Table 7)"/>
    <s v="Rat"/>
    <s v="Weanling F344"/>
    <s v="M"/>
    <m/>
    <n v="29.2"/>
    <m/>
    <m/>
    <s v="mg/m3"/>
    <s v="N"/>
    <s v="N"/>
    <s v="Y"/>
    <s v="N"/>
    <s v="Divide LOAEL by 10;Units conversion needed;"/>
    <m/>
    <m/>
    <n v="2920"/>
    <m/>
    <m/>
    <s v="band C"/>
    <s v="C"/>
    <s v=""/>
    <m/>
    <m/>
    <x v="2"/>
    <m/>
    <m/>
    <m/>
    <s v="N"/>
    <n v="3"/>
    <m/>
    <m/>
    <s v="N"/>
    <s v="N"/>
    <s v="Y"/>
    <s v="N"/>
    <n v="0"/>
    <n v="0"/>
    <n v="1"/>
    <n v="0"/>
  </r>
  <r>
    <n v="90"/>
    <s v="Y"/>
    <s v="Additional OEB Data"/>
    <n v="100235"/>
    <s v="10.3109/08958379509015208"/>
    <x v="11"/>
    <m/>
    <s v="RCF4"/>
    <s v="RCF4"/>
    <s v="Micro"/>
    <s v="13 weeks"/>
    <s v="13 weeks"/>
    <s v="Lung"/>
    <s v="Fibrosis score - histopathology mean grade 4 or greater (Table 7)"/>
    <s v="Rat"/>
    <s v="Weanling F344"/>
    <s v="M"/>
    <n v="30.1"/>
    <m/>
    <m/>
    <m/>
    <s v="mg/m3"/>
    <s v="N"/>
    <s v="N"/>
    <s v="N"/>
    <s v="N"/>
    <s v="Units conversion needed;"/>
    <m/>
    <n v="30100"/>
    <m/>
    <m/>
    <s v="band A"/>
    <m/>
    <s v="A"/>
    <s v=""/>
    <m/>
    <m/>
    <x v="2"/>
    <m/>
    <m/>
    <m/>
    <s v="N"/>
    <n v="1"/>
    <m/>
    <m/>
    <s v="N"/>
    <s v="Y"/>
    <s v="N"/>
    <s v="N"/>
    <n v="0"/>
    <n v="1"/>
    <n v="0"/>
    <n v="0"/>
  </r>
  <r>
    <n v="91"/>
    <s v="Y"/>
    <s v="Additional OEB Data"/>
    <n v="100235"/>
    <s v="10.3109/08958379509015208"/>
    <x v="11"/>
    <m/>
    <s v="RCF4"/>
    <s v="RCF4"/>
    <s v="Micro"/>
    <s v="26 weeks"/>
    <s v="26 weeks"/>
    <s v="Lung"/>
    <s v="Fibrosis score - histopathology mean grade 4 or greater (Table 7)"/>
    <s v="Rat"/>
    <s v="Weanling F344"/>
    <s v="M"/>
    <n v="30.1"/>
    <m/>
    <m/>
    <m/>
    <s v="mg/m3"/>
    <s v="N"/>
    <s v="N"/>
    <s v="N"/>
    <s v="N"/>
    <s v="Units conversion needed;"/>
    <m/>
    <n v="30100"/>
    <m/>
    <m/>
    <s v="band A"/>
    <m/>
    <s v="A"/>
    <s v=""/>
    <m/>
    <m/>
    <x v="2"/>
    <m/>
    <m/>
    <m/>
    <s v="N"/>
    <n v="1"/>
    <m/>
    <m/>
    <s v="N"/>
    <s v="N"/>
    <s v="Y"/>
    <s v="N"/>
    <n v="0"/>
    <n v="0"/>
    <n v="1"/>
    <n v="0"/>
  </r>
  <r>
    <n v="92"/>
    <s v="Y"/>
    <s v="Additional OEB Data"/>
    <n v="100235"/>
    <s v="10.3109/08958379509015208"/>
    <x v="11"/>
    <m/>
    <s v="RCF4"/>
    <s v="RCF4"/>
    <s v="Micro"/>
    <s v="39 weeks"/>
    <s v="39 weeks"/>
    <s v="Lung"/>
    <s v="Fibrosis score - histopathology mean grade 4 or greater (Table 7)"/>
    <s v="Rat"/>
    <s v="Weanling F344"/>
    <s v="M"/>
    <n v="30.1"/>
    <m/>
    <m/>
    <m/>
    <s v="mg/m3"/>
    <s v="N"/>
    <s v="N"/>
    <s v="N"/>
    <s v="N"/>
    <s v="Units conversion needed;"/>
    <m/>
    <n v="30100"/>
    <m/>
    <m/>
    <s v="band A"/>
    <m/>
    <s v="A"/>
    <s v=""/>
    <m/>
    <m/>
    <x v="2"/>
    <m/>
    <m/>
    <m/>
    <s v="N"/>
    <n v="1"/>
    <m/>
    <m/>
    <s v="N"/>
    <s v="N"/>
    <s v="Y"/>
    <s v="N"/>
    <n v="0"/>
    <n v="0"/>
    <n v="1"/>
    <n v="0"/>
  </r>
  <r>
    <n v="93"/>
    <s v="Y"/>
    <s v="Additional OEB Data"/>
    <n v="100235"/>
    <s v="10.3109/08958379509015208"/>
    <x v="11"/>
    <m/>
    <s v="RCF4"/>
    <s v="RCF4"/>
    <s v="Micro"/>
    <s v="52 weeks"/>
    <s v="52 weeks"/>
    <s v="Lung"/>
    <s v="Fibrosis score - histopathology mean grade 4 or greater (Table 7)"/>
    <s v="Rat"/>
    <s v="Weanling F344"/>
    <s v="M"/>
    <m/>
    <n v="30.1"/>
    <m/>
    <m/>
    <s v="mg/m3"/>
    <s v="N"/>
    <s v="N"/>
    <s v="Y"/>
    <s v="N"/>
    <s v="Divide LOAEL by 10;Units conversion needed;"/>
    <m/>
    <m/>
    <n v="3010.0000000000005"/>
    <m/>
    <m/>
    <s v="band B"/>
    <s v="B"/>
    <s v=""/>
    <m/>
    <m/>
    <x v="2"/>
    <m/>
    <m/>
    <m/>
    <s v="N"/>
    <n v="2"/>
    <m/>
    <m/>
    <s v="N"/>
    <s v="N"/>
    <s v="Y"/>
    <s v="N"/>
    <n v="0"/>
    <n v="0"/>
    <n v="1"/>
    <n v="0"/>
  </r>
  <r>
    <n v="94"/>
    <s v="Y"/>
    <s v="Additional OEB Data"/>
    <n v="100235"/>
    <s v="10.3109/08958379509015208"/>
    <x v="11"/>
    <m/>
    <s v="RCF4"/>
    <s v="RCF4"/>
    <s v="Micro"/>
    <s v="65 weeks"/>
    <s v="65 weeks"/>
    <s v="Lung"/>
    <s v="Fibrosis score - histopathology mean grade 4 or greater (Table 7)"/>
    <s v="Rat"/>
    <s v="Weanling F344"/>
    <s v="M"/>
    <m/>
    <n v="30.1"/>
    <m/>
    <m/>
    <s v="mg/m3"/>
    <s v="N"/>
    <s v="N"/>
    <s v="Y"/>
    <s v="N"/>
    <s v="Divide LOAEL by 10;Units conversion needed;"/>
    <m/>
    <m/>
    <n v="3010.0000000000005"/>
    <m/>
    <m/>
    <s v="band B"/>
    <s v="B"/>
    <s v=""/>
    <m/>
    <m/>
    <x v="2"/>
    <m/>
    <m/>
    <m/>
    <s v="N"/>
    <n v="2"/>
    <m/>
    <m/>
    <s v="N"/>
    <s v="N"/>
    <s v="Y"/>
    <s v="N"/>
    <n v="0"/>
    <n v="0"/>
    <n v="1"/>
    <n v="0"/>
  </r>
  <r>
    <n v="95"/>
    <s v="Y"/>
    <s v="Additional OEB Data"/>
    <n v="100235"/>
    <s v="10.3109/08958379509015208"/>
    <x v="11"/>
    <m/>
    <s v="RCF4"/>
    <s v="RCF4"/>
    <s v="Micro"/>
    <s v="78 weeks"/>
    <s v="78 weeks"/>
    <s v="Lung"/>
    <s v="Fibrosis score - histopathology mean grade 4 or greater (Table 7)"/>
    <s v="Rat"/>
    <s v="Weanling F344"/>
    <s v="M"/>
    <m/>
    <n v="30.1"/>
    <m/>
    <m/>
    <s v="mg/m3"/>
    <s v="N"/>
    <s v="N"/>
    <s v="Y"/>
    <s v="N"/>
    <s v="Divide LOAEL by 10;Units conversion needed;"/>
    <m/>
    <m/>
    <n v="3010.0000000000005"/>
    <m/>
    <m/>
    <s v="band B"/>
    <s v="B"/>
    <s v=""/>
    <m/>
    <m/>
    <x v="2"/>
    <m/>
    <m/>
    <m/>
    <s v="N"/>
    <n v="2"/>
    <m/>
    <m/>
    <s v="N"/>
    <s v="N"/>
    <s v="Y"/>
    <s v="N"/>
    <n v="0"/>
    <n v="0"/>
    <n v="1"/>
    <n v="0"/>
  </r>
  <r>
    <n v="96"/>
    <s v="Y"/>
    <s v="Additional OEB Data"/>
    <n v="100235"/>
    <s v="10.3109/08958379509015208"/>
    <x v="11"/>
    <m/>
    <s v="RCF4"/>
    <s v="RCF4"/>
    <s v="Micro"/>
    <s v="104 weeks"/>
    <s v="104 weeks"/>
    <s v="Lung"/>
    <s v="Fibrosis score - histopathology mean grade 4 or greater (Table 7)"/>
    <s v="Rat"/>
    <s v="Weanling F344"/>
    <s v="M"/>
    <m/>
    <n v="30.1"/>
    <m/>
    <m/>
    <s v="mg/m3"/>
    <s v="N"/>
    <s v="N"/>
    <s v="Y"/>
    <s v="N"/>
    <s v="Divide LOAEL by 10;Units conversion needed;"/>
    <m/>
    <m/>
    <n v="3010.0000000000005"/>
    <m/>
    <m/>
    <s v="band B"/>
    <s v="B"/>
    <s v=""/>
    <m/>
    <m/>
    <x v="2"/>
    <m/>
    <m/>
    <m/>
    <s v="N"/>
    <n v="2"/>
    <m/>
    <m/>
    <s v="N"/>
    <s v="N"/>
    <s v="Y"/>
    <s v="N"/>
    <n v="0"/>
    <n v="0"/>
    <n v="1"/>
    <n v="0"/>
  </r>
  <r>
    <n v="97"/>
    <s v="Y"/>
    <s v="Additional OEB Data"/>
    <n v="100235"/>
    <s v="10.3109/08958379509015208"/>
    <x v="11"/>
    <m/>
    <s v="Chryostile Asbestos"/>
    <s v="Chryostile Asbestos"/>
    <s v="Micro"/>
    <s v="13 weeks"/>
    <s v="13 weeks"/>
    <s v="Lung"/>
    <s v="Fibrosis score - histopathology mean grade 4 or greater (Table 7)"/>
    <s v="Rat"/>
    <s v="Weanling F344"/>
    <s v="M"/>
    <m/>
    <n v="10.1"/>
    <m/>
    <m/>
    <s v="mg/m3"/>
    <s v="N"/>
    <s v="N"/>
    <s v="Y"/>
    <s v="N"/>
    <s v="Divide LOAEL by 10;Units conversion needed;"/>
    <m/>
    <m/>
    <n v="1010"/>
    <m/>
    <m/>
    <s v="band C"/>
    <s v="C"/>
    <s v=""/>
    <m/>
    <m/>
    <x v="2"/>
    <m/>
    <m/>
    <m/>
    <s v="N"/>
    <n v="3"/>
    <m/>
    <m/>
    <s v="N"/>
    <s v="Y"/>
    <s v="N"/>
    <s v="N"/>
    <n v="0"/>
    <n v="1"/>
    <n v="0"/>
    <n v="0"/>
  </r>
  <r>
    <n v="98"/>
    <s v="Y"/>
    <s v="Additional OEB Data"/>
    <n v="100235"/>
    <s v="10.3109/08958379509015208"/>
    <x v="11"/>
    <m/>
    <s v="Chryostile Asbestos"/>
    <s v="Chryostile Asbestos"/>
    <s v="Micro"/>
    <s v="26 weeks"/>
    <s v="26 weeks"/>
    <s v="Lung"/>
    <s v="Fibrosis score - histopathology mean grade 4 or greater (Table 7)"/>
    <s v="Rat"/>
    <s v="Weanling F344"/>
    <s v="M"/>
    <m/>
    <n v="10.1"/>
    <m/>
    <m/>
    <s v="mg/m3"/>
    <s v="N"/>
    <s v="N"/>
    <s v="Y"/>
    <s v="N"/>
    <s v="Divide LOAEL by 10;Units conversion needed;"/>
    <m/>
    <m/>
    <n v="1010"/>
    <m/>
    <m/>
    <s v="band C"/>
    <s v="C"/>
    <s v=""/>
    <m/>
    <m/>
    <x v="2"/>
    <m/>
    <m/>
    <m/>
    <s v="N"/>
    <n v="3"/>
    <m/>
    <m/>
    <s v="N"/>
    <s v="N"/>
    <s v="Y"/>
    <s v="N"/>
    <n v="0"/>
    <n v="0"/>
    <n v="1"/>
    <n v="0"/>
  </r>
  <r>
    <n v="99"/>
    <s v="Y"/>
    <s v="Additional OEB Data"/>
    <n v="100235"/>
    <s v="10.3109/08958379509015208"/>
    <x v="11"/>
    <m/>
    <s v="Chryostile Asbestos"/>
    <s v="Chryostile Asbestos"/>
    <s v="Micro"/>
    <s v="39 weeks"/>
    <s v="39 weeks"/>
    <s v="Lung"/>
    <s v="Fibrosis score - histopathology mean grade 4 or greater (Table 7)"/>
    <s v="Rat"/>
    <s v="Weanling F344"/>
    <s v="M"/>
    <m/>
    <n v="10.1"/>
    <m/>
    <m/>
    <s v="mg/m3"/>
    <s v="N"/>
    <s v="N"/>
    <s v="Y"/>
    <s v="N"/>
    <s v="Divide LOAEL by 10;Units conversion needed;"/>
    <m/>
    <m/>
    <n v="1010"/>
    <m/>
    <m/>
    <s v="band C"/>
    <s v="C"/>
    <s v=""/>
    <m/>
    <m/>
    <x v="2"/>
    <m/>
    <m/>
    <m/>
    <s v="N"/>
    <n v="3"/>
    <m/>
    <m/>
    <s v="N"/>
    <s v="N"/>
    <s v="Y"/>
    <s v="N"/>
    <n v="0"/>
    <n v="0"/>
    <n v="1"/>
    <n v="0"/>
  </r>
  <r>
    <n v="100"/>
    <s v="Y"/>
    <s v="Additional OEB Data"/>
    <n v="100235"/>
    <s v="10.3109/08958379509015208"/>
    <x v="11"/>
    <m/>
    <s v="Chryostile Asbestos"/>
    <s v="Chryostile Asbestos"/>
    <s v="Micro"/>
    <s v="52 weeks"/>
    <s v="52 weeks"/>
    <s v="Lung"/>
    <s v="Fibrosis score - histopathology mean grade 4 or greater (Table 7)"/>
    <s v="Rat"/>
    <s v="Weanling F344"/>
    <s v="M"/>
    <m/>
    <n v="10.1"/>
    <m/>
    <m/>
    <s v="mg/m3"/>
    <s v="N"/>
    <s v="N"/>
    <s v="Y"/>
    <s v="N"/>
    <s v="Divide LOAEL by 10;Units conversion needed;"/>
    <m/>
    <m/>
    <n v="1010"/>
    <m/>
    <m/>
    <s v="band C"/>
    <s v="C"/>
    <s v=""/>
    <m/>
    <m/>
    <x v="2"/>
    <m/>
    <m/>
    <m/>
    <s v="N"/>
    <n v="3"/>
    <m/>
    <m/>
    <s v="N"/>
    <s v="N"/>
    <s v="Y"/>
    <s v="N"/>
    <n v="0"/>
    <n v="0"/>
    <n v="1"/>
    <n v="0"/>
  </r>
  <r>
    <n v="101"/>
    <s v="Y"/>
    <s v="Additional OEB Data"/>
    <n v="100235"/>
    <s v="10.3109/08958379509015208"/>
    <x v="11"/>
    <m/>
    <s v="Chryostile Asbestos"/>
    <s v="Chryostile Asbestos"/>
    <s v="Micro"/>
    <s v="65 weeks"/>
    <s v="65 weeks"/>
    <s v="Lung"/>
    <s v="Fibrosis score - histopathology mean grade 4 or greater (Table 7)"/>
    <s v="Rat"/>
    <s v="Weanling F344"/>
    <s v="M"/>
    <m/>
    <n v="10.1"/>
    <m/>
    <m/>
    <s v="mg/m3"/>
    <s v="N"/>
    <s v="N"/>
    <s v="Y"/>
    <s v="N"/>
    <s v="Divide LOAEL by 10;Units conversion needed;"/>
    <m/>
    <m/>
    <n v="1010"/>
    <m/>
    <m/>
    <s v="band C"/>
    <s v="C"/>
    <s v=""/>
    <m/>
    <m/>
    <x v="2"/>
    <m/>
    <m/>
    <m/>
    <s v="N"/>
    <n v="3"/>
    <m/>
    <m/>
    <s v="N"/>
    <s v="N"/>
    <s v="Y"/>
    <s v="N"/>
    <n v="0"/>
    <n v="0"/>
    <n v="1"/>
    <n v="0"/>
  </r>
  <r>
    <n v="102"/>
    <s v="Y"/>
    <s v="Additional OEB Data"/>
    <n v="100235"/>
    <s v="10.3109/08958379509015208"/>
    <x v="11"/>
    <m/>
    <s v="Chryostile Asbestos"/>
    <s v="Chryostile Asbestos"/>
    <s v="Micro"/>
    <s v="78 weeks"/>
    <s v="78 weeks"/>
    <s v="Lung"/>
    <s v="Fibrosis score - histopathology mean grade 4 or greater (Table 7)"/>
    <s v="Rat"/>
    <s v="Weanling F344"/>
    <s v="M"/>
    <m/>
    <n v="10.1"/>
    <m/>
    <m/>
    <s v="mg/m3"/>
    <s v="N"/>
    <s v="N"/>
    <s v="Y"/>
    <s v="N"/>
    <s v="Divide LOAEL by 10;Units conversion needed;"/>
    <m/>
    <m/>
    <n v="1010"/>
    <m/>
    <m/>
    <s v="band C"/>
    <s v="C"/>
    <s v=""/>
    <m/>
    <m/>
    <x v="2"/>
    <m/>
    <m/>
    <m/>
    <s v="N"/>
    <n v="3"/>
    <m/>
    <m/>
    <s v="N"/>
    <s v="N"/>
    <s v="Y"/>
    <s v="N"/>
    <n v="0"/>
    <n v="0"/>
    <n v="1"/>
    <n v="0"/>
  </r>
  <r>
    <n v="103"/>
    <s v="Y"/>
    <s v="Additional OEB Data"/>
    <n v="100235"/>
    <s v="10.3109/08958379509015208"/>
    <x v="11"/>
    <m/>
    <s v="Chryostile Asbestos"/>
    <s v="Chryostile Asbestos"/>
    <s v="Micro"/>
    <s v="104 weeks"/>
    <s v="104 weeks"/>
    <s v="Lung"/>
    <s v="Fibrosis score - histopathology mean grade 4 or greater (Table 7)"/>
    <s v="Rat"/>
    <s v="Weanling F344"/>
    <s v="M"/>
    <m/>
    <n v="10.1"/>
    <m/>
    <m/>
    <s v="mg/m3"/>
    <s v="N"/>
    <s v="N"/>
    <s v="Y"/>
    <s v="N"/>
    <s v="Divide LOAEL by 10;Units conversion needed;"/>
    <m/>
    <m/>
    <n v="1010"/>
    <m/>
    <m/>
    <s v="band C"/>
    <s v="C"/>
    <s v=""/>
    <m/>
    <m/>
    <x v="2"/>
    <m/>
    <m/>
    <m/>
    <s v="N"/>
    <n v="3"/>
    <m/>
    <m/>
    <s v="N"/>
    <s v="N"/>
    <s v="Y"/>
    <s v="N"/>
    <n v="0"/>
    <n v="0"/>
    <n v="1"/>
    <n v="0"/>
  </r>
  <r>
    <n v="104"/>
    <s v="Y"/>
    <s v="Additional OEB Data"/>
    <n v="100043"/>
    <m/>
    <x v="12"/>
    <s v="Y"/>
    <s v="Iron"/>
    <s v="Fe3O4"/>
    <s v="Micro"/>
    <s v="13 weeks"/>
    <s v="13 weeks"/>
    <s v="Lung"/>
    <s v="PMN%"/>
    <s v="Rat"/>
    <s v="Winstar HsdCpb:WU (SPF)"/>
    <s v="M"/>
    <m/>
    <n v="4.7"/>
    <m/>
    <m/>
    <s v="mg/m3"/>
    <s v="N"/>
    <s v="N"/>
    <s v="Y"/>
    <s v="N"/>
    <s v="Divide LOAEL by 10;Units conversion needed;"/>
    <m/>
    <m/>
    <n v="470.00000000000006"/>
    <m/>
    <m/>
    <s v="band C"/>
    <s v="C"/>
    <s v=""/>
    <m/>
    <m/>
    <x v="0"/>
    <m/>
    <m/>
    <m/>
    <s v="N"/>
    <n v="3"/>
    <m/>
    <m/>
    <s v="N"/>
    <s v="Y"/>
    <s v="N"/>
    <s v="N"/>
    <n v="0"/>
    <n v="1"/>
    <n v="0"/>
    <n v="0"/>
  </r>
  <r>
    <n v="105"/>
    <m/>
    <s v="Additional OEB Data"/>
    <n v="100043"/>
    <m/>
    <x v="12"/>
    <m/>
    <s v="Iron"/>
    <s v="Fe3O4"/>
    <s v="Micro"/>
    <s v="13 weeks"/>
    <s v="13 weeks"/>
    <s v="Lung"/>
    <s v="PMN%"/>
    <s v="Rat"/>
    <s v="Winstar HsdCpb:WU (SPF)"/>
    <s v="F"/>
    <m/>
    <n v="4.7"/>
    <m/>
    <m/>
    <s v="mg/m3"/>
    <s v="N"/>
    <s v="N"/>
    <s v="Y"/>
    <s v="N"/>
    <s v="Divide LOAEL by 10;Units conversion needed;"/>
    <m/>
    <m/>
    <n v="470.00000000000006"/>
    <m/>
    <m/>
    <s v="band C"/>
    <s v="C"/>
    <s v=""/>
    <s v="Y"/>
    <m/>
    <x v="0"/>
    <m/>
    <m/>
    <m/>
    <s v="N"/>
    <n v="3"/>
    <s v="LOAEL"/>
    <n v="470.00000000000006"/>
    <s v="N"/>
    <s v="Y"/>
    <s v="N"/>
    <s v="N"/>
    <n v="0"/>
    <n v="1"/>
    <n v="0"/>
    <n v="0"/>
  </r>
  <r>
    <n v="106"/>
    <m/>
    <s v="Additional OEB Data"/>
    <n v="100043"/>
    <s v="10.1002/jat.1668"/>
    <x v="12"/>
    <m/>
    <s v="Iron"/>
    <s v="Fe3O4"/>
    <s v="Micro"/>
    <s v="13 weeks"/>
    <s v="13 weeks"/>
    <s v="Lung"/>
    <s v="Fibrosis score - severity of increased collagen fibers (sirius red stain)"/>
    <s v="Rat"/>
    <s v="Winstar HsdCpb:WU (SPF)"/>
    <s v="M"/>
    <n v="15"/>
    <n v="50"/>
    <m/>
    <m/>
    <s v="mg/m3"/>
    <s v="N"/>
    <s v="N"/>
    <s v="N"/>
    <s v="N"/>
    <s v="Units conversion needed;"/>
    <m/>
    <n v="15000"/>
    <n v="5000"/>
    <m/>
    <s v="band B"/>
    <s v="band B"/>
    <s v="B"/>
    <s v=""/>
    <m/>
    <m/>
    <x v="2"/>
    <m/>
    <s v="0, 10, 15, 50"/>
    <m/>
    <s v="N"/>
    <n v="2"/>
    <s v="NOAEL"/>
    <n v="15000"/>
    <s v="N"/>
    <s v="Y"/>
    <s v="N"/>
    <s v="N"/>
    <n v="0"/>
    <n v="1"/>
    <n v="0"/>
    <n v="0"/>
  </r>
  <r>
    <n v="107"/>
    <m/>
    <s v="Additional OEB Data"/>
    <n v="100043"/>
    <s v="10.1002/jat.1668"/>
    <x v="12"/>
    <m/>
    <s v="Iron"/>
    <s v="Fe3O4"/>
    <s v="Micro"/>
    <s v="13 weeks"/>
    <s v="13 weeks"/>
    <s v="Lung"/>
    <s v="Fibrosis score - severity of increased collagen fibers (sirius red stain)"/>
    <s v="Rat"/>
    <s v="Winstar HsdCpb:WU (SPF)"/>
    <s v="F"/>
    <n v="15"/>
    <n v="50"/>
    <m/>
    <m/>
    <s v="mg/m3"/>
    <s v="N"/>
    <s v="N"/>
    <s v="N"/>
    <s v="N"/>
    <s v="Units conversion needed;"/>
    <m/>
    <n v="15000"/>
    <n v="5000"/>
    <m/>
    <s v="band B"/>
    <s v="band B"/>
    <s v="B"/>
    <s v=""/>
    <m/>
    <m/>
    <x v="2"/>
    <m/>
    <s v="0, 10, 15, 50"/>
    <m/>
    <s v="N"/>
    <n v="2"/>
    <s v="NOAEL"/>
    <n v="15000"/>
    <s v="N"/>
    <s v="Y"/>
    <s v="N"/>
    <s v="N"/>
    <n v="0"/>
    <n v="1"/>
    <n v="0"/>
    <n v="0"/>
  </r>
  <r>
    <n v="108"/>
    <s v="Y"/>
    <s v="Additional OEB Data"/>
    <n v="100161"/>
    <m/>
    <x v="13"/>
    <s v="Y"/>
    <s v="Silica"/>
    <s v="Cristobalite"/>
    <s v="Micro"/>
    <s v="8 weeks"/>
    <s v="8 weeks"/>
    <s v="Lung"/>
    <s v="PMN%"/>
    <s v="Rat"/>
    <s v="Fischer 344"/>
    <s v="M"/>
    <m/>
    <n v="1.3"/>
    <m/>
    <m/>
    <s v="mg/m3"/>
    <s v="N"/>
    <s v="Y"/>
    <s v="Y"/>
    <s v="N"/>
    <s v="Divide NOAEL or BMDL by 3;Divide LOAEL by 10;Units conversion needed;"/>
    <m/>
    <m/>
    <n v="43.333333333333336"/>
    <m/>
    <m/>
    <s v="band D"/>
    <s v="D"/>
    <s v=""/>
    <s v="Y"/>
    <m/>
    <x v="0"/>
    <m/>
    <m/>
    <m/>
    <s v="Y"/>
    <n v="4"/>
    <m/>
    <m/>
    <s v="N"/>
    <s v="Y"/>
    <s v="N"/>
    <s v="N"/>
    <n v="0"/>
    <n v="1"/>
    <n v="0"/>
    <n v="0"/>
  </r>
  <r>
    <n v="109"/>
    <s v="Y"/>
    <s v="Additional OEB Data"/>
    <n v="100161"/>
    <m/>
    <x v="13"/>
    <s v="Y"/>
    <s v="Silica"/>
    <s v="Cristobalite"/>
    <s v="Micro"/>
    <s v="12 weeks"/>
    <s v="12 weeks"/>
    <s v="Lung"/>
    <s v="PMN%"/>
    <s v="Rat"/>
    <s v="Fischer 344"/>
    <s v="M"/>
    <m/>
    <n v="1.3"/>
    <m/>
    <m/>
    <s v="mg/m3"/>
    <s v="N"/>
    <s v="N"/>
    <s v="Y"/>
    <s v="N"/>
    <s v="Divide LOAEL by 10;Units conversion needed;"/>
    <m/>
    <m/>
    <n v="130"/>
    <m/>
    <m/>
    <s v="band D"/>
    <s v="D"/>
    <s v=""/>
    <s v="Y"/>
    <m/>
    <x v="0"/>
    <m/>
    <m/>
    <m/>
    <s v="Y"/>
    <n v="4"/>
    <m/>
    <m/>
    <s v="N"/>
    <s v="Y"/>
    <s v="N"/>
    <s v="N"/>
    <n v="0"/>
    <n v="1"/>
    <n v="0"/>
    <n v="0"/>
  </r>
  <r>
    <n v="110"/>
    <s v="Y"/>
    <s v="Additional OEB Data"/>
    <n v="100161"/>
    <m/>
    <x v="13"/>
    <s v="Y"/>
    <s v="Titanium dioxide"/>
    <s v="ufTiO2"/>
    <s v="Nano"/>
    <s v="8 weeks"/>
    <s v="8 weeks"/>
    <s v="Lung"/>
    <s v="PMN%"/>
    <s v="Rat"/>
    <s v="Fischer 344"/>
    <s v="M"/>
    <m/>
    <n v="23.5"/>
    <m/>
    <m/>
    <s v="mg/m3"/>
    <s v="N"/>
    <s v="Y"/>
    <s v="Y"/>
    <s v="N"/>
    <s v="Divide NOAEL or BMDL by 3;Divide LOAEL by 10;Units conversion needed;"/>
    <m/>
    <m/>
    <n v="783.33333333333337"/>
    <m/>
    <m/>
    <s v="band C"/>
    <s v="C"/>
    <s v=""/>
    <s v="Y"/>
    <m/>
    <x v="0"/>
    <m/>
    <m/>
    <m/>
    <s v="Y"/>
    <n v="3"/>
    <m/>
    <m/>
    <s v="N"/>
    <s v="Y"/>
    <s v="N"/>
    <s v="N"/>
    <n v="0"/>
    <n v="1"/>
    <n v="0"/>
    <n v="0"/>
  </r>
  <r>
    <n v="111"/>
    <s v="Y"/>
    <s v="Additional OEB Data"/>
    <n v="100161"/>
    <m/>
    <x v="13"/>
    <s v="Y"/>
    <s v="Titanium dioxide"/>
    <s v="ufTiO2"/>
    <s v="Nano"/>
    <s v="12 weeks"/>
    <s v="12 weeks"/>
    <s v="Lung"/>
    <s v="PMN%"/>
    <s v="Rat"/>
    <s v="Fischer 344"/>
    <s v="M"/>
    <m/>
    <n v="23.5"/>
    <m/>
    <m/>
    <s v="mg/m3"/>
    <s v="N"/>
    <s v="N"/>
    <s v="Y"/>
    <s v="N"/>
    <s v="Divide LOAEL by 10;Units conversion needed;"/>
    <m/>
    <m/>
    <n v="2350"/>
    <m/>
    <m/>
    <s v="band C"/>
    <s v="C"/>
    <s v=""/>
    <s v="Y"/>
    <m/>
    <x v="0"/>
    <m/>
    <m/>
    <m/>
    <s v="Y"/>
    <n v="3"/>
    <m/>
    <m/>
    <s v="N"/>
    <s v="Y"/>
    <s v="N"/>
    <s v="N"/>
    <n v="0"/>
    <n v="1"/>
    <n v="0"/>
    <n v="0"/>
  </r>
  <r>
    <n v="112"/>
    <s v="Y"/>
    <s v="Additional OEB Data"/>
    <n v="100161"/>
    <m/>
    <x v="13"/>
    <s v="Y"/>
    <s v="Titanium dioxide"/>
    <s v="fTiO2"/>
    <s v="Micro"/>
    <s v="8 weeks"/>
    <s v="8 weeks"/>
    <s v="Lung"/>
    <s v="PMN%"/>
    <s v="Rat"/>
    <s v="Fischer 344"/>
    <s v="M"/>
    <n v="22.3"/>
    <m/>
    <m/>
    <m/>
    <s v="mg/m3"/>
    <s v="N"/>
    <s v="Y"/>
    <s v="N"/>
    <s v="N"/>
    <s v="Divide NOAEL or BMDL by 3;Units conversion needed;"/>
    <m/>
    <n v="7433.333333333333"/>
    <m/>
    <m/>
    <s v="band B"/>
    <m/>
    <s v="B"/>
    <s v=""/>
    <s v="Y"/>
    <m/>
    <x v="0"/>
    <m/>
    <m/>
    <m/>
    <s v="Y"/>
    <n v="2"/>
    <m/>
    <m/>
    <s v="N"/>
    <s v="Y"/>
    <s v="N"/>
    <s v="N"/>
    <n v="0"/>
    <n v="1"/>
    <n v="0"/>
    <n v="0"/>
  </r>
  <r>
    <n v="113"/>
    <s v="Y"/>
    <s v="Additional OEB Data"/>
    <n v="100161"/>
    <m/>
    <x v="13"/>
    <s v="Y"/>
    <s v="Titanium dioxide"/>
    <s v="fTiO2"/>
    <s v="Micro"/>
    <s v="12 weeks"/>
    <s v="12 weeks"/>
    <s v="Lung"/>
    <s v="PMN%"/>
    <s v="Rat"/>
    <s v="Fischer 344"/>
    <s v="M"/>
    <m/>
    <n v="22.3"/>
    <m/>
    <m/>
    <s v="mg/m3"/>
    <s v="N"/>
    <s v="N"/>
    <s v="Y"/>
    <s v="N"/>
    <s v="Divide LOAEL by 10;Units conversion needed;"/>
    <m/>
    <m/>
    <n v="2230"/>
    <m/>
    <m/>
    <s v="band C"/>
    <s v="C"/>
    <s v=""/>
    <s v="Y"/>
    <m/>
    <x v="0"/>
    <m/>
    <m/>
    <m/>
    <s v="Y"/>
    <n v="3"/>
    <m/>
    <m/>
    <s v="N"/>
    <s v="Y"/>
    <s v="N"/>
    <s v="N"/>
    <n v="0"/>
    <n v="1"/>
    <n v="0"/>
    <n v="0"/>
  </r>
  <r>
    <n v="114"/>
    <m/>
    <s v="Additional OEB Data"/>
    <n v="100132"/>
    <m/>
    <x v="14"/>
    <s v="Y"/>
    <s v="Silica"/>
    <s v="Crystalline"/>
    <s v="Micro"/>
    <s v="6.5 weeks"/>
    <s v="6.5 weeks"/>
    <s v="Lung"/>
    <s v="PMN%"/>
    <s v="Rat"/>
    <s v="Fischer 344"/>
    <s v="M"/>
    <m/>
    <n v="3"/>
    <m/>
    <m/>
    <s v="mg/m3"/>
    <s v="N"/>
    <s v="Y"/>
    <s v="Y"/>
    <s v="N"/>
    <s v="Divide NOAEL or BMDL by 3;Divide LOAEL by 10;Units conversion needed;"/>
    <m/>
    <m/>
    <n v="100"/>
    <m/>
    <m/>
    <s v="band D"/>
    <s v="D"/>
    <s v=""/>
    <s v="Y"/>
    <m/>
    <x v="0"/>
    <m/>
    <m/>
    <m/>
    <s v="Y"/>
    <n v="4"/>
    <s v="LOAEL"/>
    <n v="100"/>
    <s v="N"/>
    <s v="Y"/>
    <s v="N"/>
    <s v="N"/>
    <n v="0"/>
    <n v="1"/>
    <n v="0"/>
    <n v="0"/>
  </r>
  <r>
    <n v="115"/>
    <m/>
    <s v="Additional OEB Data"/>
    <n v="100132"/>
    <m/>
    <x v="14"/>
    <s v="Y"/>
    <s v="Silica"/>
    <s v="Crystalline"/>
    <s v="Micro"/>
    <s v="13 weeks"/>
    <s v="13 weeks"/>
    <s v="Lung"/>
    <s v="PMN%"/>
    <s v="Rat"/>
    <s v="Fischer 344"/>
    <s v="M"/>
    <m/>
    <n v="3"/>
    <m/>
    <m/>
    <s v="mg/m3"/>
    <s v="N"/>
    <s v="N"/>
    <s v="Y"/>
    <s v="N"/>
    <s v="Divide LOAEL by 10;Units conversion needed;"/>
    <m/>
    <m/>
    <n v="300"/>
    <m/>
    <m/>
    <s v="band D"/>
    <s v="D"/>
    <s v=""/>
    <s v="Y"/>
    <m/>
    <x v="0"/>
    <m/>
    <m/>
    <m/>
    <s v="Y"/>
    <n v="4"/>
    <s v="LOAEL"/>
    <n v="300"/>
    <s v="N"/>
    <s v="Y"/>
    <s v="N"/>
    <s v="N"/>
    <n v="0"/>
    <n v="1"/>
    <n v="0"/>
    <n v="0"/>
  </r>
  <r>
    <n v="116"/>
    <m/>
    <s v="Additional OEB Data"/>
    <n v="100132"/>
    <m/>
    <x v="14"/>
    <s v="Y"/>
    <s v="Silica"/>
    <s v="Amorphous"/>
    <s v="Nano"/>
    <s v="6.5 weeks"/>
    <s v="6.5 weeks"/>
    <s v="Lung"/>
    <s v="PMN%"/>
    <s v="Rat"/>
    <s v="Fischer 344"/>
    <s v="M"/>
    <m/>
    <n v="50.4"/>
    <m/>
    <m/>
    <s v="mg/m3"/>
    <s v="N"/>
    <s v="Y"/>
    <s v="Y"/>
    <s v="N"/>
    <s v="Divide NOAEL or BMDL by 3;Divide LOAEL by 10;Units conversion needed;"/>
    <m/>
    <m/>
    <n v="1680"/>
    <m/>
    <m/>
    <s v="band C"/>
    <s v="C"/>
    <s v=""/>
    <s v="Y"/>
    <m/>
    <x v="0"/>
    <m/>
    <m/>
    <m/>
    <s v="Y"/>
    <n v="3"/>
    <s v="LOAEL"/>
    <n v="1680"/>
    <s v="N"/>
    <s v="Y"/>
    <s v="N"/>
    <s v="N"/>
    <n v="0"/>
    <n v="1"/>
    <n v="0"/>
    <n v="0"/>
  </r>
  <r>
    <n v="117"/>
    <m/>
    <s v="Additional OEB Data"/>
    <n v="100132"/>
    <m/>
    <x v="14"/>
    <s v="Y"/>
    <s v="Silica"/>
    <s v="Amorphous"/>
    <s v="Nano"/>
    <s v="13 weeks"/>
    <s v="13 weeks"/>
    <s v="Lung"/>
    <s v="PMN%"/>
    <s v="Rat"/>
    <s v="Fischer 344"/>
    <s v="M"/>
    <m/>
    <n v="50.4"/>
    <m/>
    <m/>
    <s v="mg/m3"/>
    <s v="N"/>
    <s v="N"/>
    <s v="Y"/>
    <s v="N"/>
    <s v="Divide LOAEL by 10;Units conversion needed;"/>
    <m/>
    <m/>
    <n v="5040"/>
    <m/>
    <m/>
    <s v="band B"/>
    <s v="B"/>
    <s v=""/>
    <s v="Y"/>
    <m/>
    <x v="0"/>
    <m/>
    <m/>
    <m/>
    <s v="Y"/>
    <n v="2"/>
    <s v="LOAEL"/>
    <n v="5040"/>
    <s v="N"/>
    <s v="Y"/>
    <s v="N"/>
    <s v="N"/>
    <n v="0"/>
    <n v="1"/>
    <n v="0"/>
    <n v="0"/>
  </r>
  <r>
    <n v="118"/>
    <s v="Y"/>
    <s v="Additional OEB Data"/>
    <n v="100103"/>
    <m/>
    <x v="15"/>
    <s v="Y"/>
    <s v="Carbon black"/>
    <s v="Printex90 (UF)"/>
    <s v="Nano"/>
    <s v="13 weeks"/>
    <s v="13 weeks"/>
    <s v="Lung"/>
    <s v="PMN%"/>
    <s v="Rat"/>
    <s v="Fischer 344"/>
    <s v="F"/>
    <n v="1.2"/>
    <n v="7.1"/>
    <m/>
    <m/>
    <s v="mg/m3"/>
    <s v="N"/>
    <s v="N"/>
    <s v="N"/>
    <s v="N"/>
    <s v="Units conversion needed;"/>
    <m/>
    <n v="1200"/>
    <m/>
    <m/>
    <s v="band C"/>
    <m/>
    <s v="C"/>
    <s v=""/>
    <m/>
    <m/>
    <x v="0"/>
    <m/>
    <m/>
    <m/>
    <s v="Y"/>
    <n v="3"/>
    <m/>
    <m/>
    <s v="N"/>
    <s v="Y"/>
    <s v="N"/>
    <s v="N"/>
    <n v="0"/>
    <n v="1"/>
    <n v="0"/>
    <n v="0"/>
  </r>
  <r>
    <n v="119"/>
    <s v="Y"/>
    <s v="Additional OEB Data"/>
    <n v="100103"/>
    <m/>
    <x v="15"/>
    <s v="Y"/>
    <s v="Carbon black"/>
    <s v="ST V"/>
    <s v="Nano"/>
    <s v="13 weeks"/>
    <s v="13 weeks"/>
    <s v="Lung"/>
    <s v="PMN%"/>
    <s v="Rat"/>
    <s v="Fischer 344"/>
    <s v="F"/>
    <m/>
    <n v="48.2"/>
    <m/>
    <m/>
    <s v="mg/m3"/>
    <s v="N"/>
    <s v="N"/>
    <s v="Y"/>
    <s v="N"/>
    <s v="Divide LOAEL by 10;Units conversion needed;"/>
    <m/>
    <m/>
    <n v="4820"/>
    <m/>
    <m/>
    <s v="band B"/>
    <s v="B"/>
    <s v=""/>
    <m/>
    <m/>
    <x v="0"/>
    <m/>
    <m/>
    <m/>
    <s v="Y"/>
    <n v="2"/>
    <m/>
    <m/>
    <s v="N"/>
    <s v="Y"/>
    <s v="N"/>
    <s v="N"/>
    <n v="0"/>
    <n v="1"/>
    <n v="0"/>
    <n v="0"/>
  </r>
  <r>
    <n v="120"/>
    <s v="Y"/>
    <s v="Additional OEB Data"/>
    <n v="100217"/>
    <m/>
    <x v="16"/>
    <s v="Y"/>
    <s v="Gold"/>
    <s v="Gold (high)"/>
    <s v="Nano"/>
    <s v="13 weeks"/>
    <s v="13 weeks"/>
    <s v="Lung"/>
    <s v="PMN Count"/>
    <s v="Rat"/>
    <s v="SPF Sprague Dawley"/>
    <s v="F"/>
    <n v="1850000"/>
    <m/>
    <m/>
    <m/>
    <s v="particles/cm3"/>
    <s v="N"/>
    <s v="N"/>
    <s v="N"/>
    <s v="N"/>
    <s v="Units conversion needed;"/>
    <m/>
    <n v="1850000000"/>
    <m/>
    <m/>
    <s v="band A"/>
    <m/>
    <s v="A"/>
    <s v=""/>
    <m/>
    <m/>
    <x v="0"/>
    <m/>
    <m/>
    <m/>
    <s v="N"/>
    <n v="1"/>
    <m/>
    <m/>
    <s v="N"/>
    <s v="Y"/>
    <s v="N"/>
    <s v="N"/>
    <n v="0"/>
    <n v="1"/>
    <n v="0"/>
    <n v="0"/>
  </r>
  <r>
    <n v="121"/>
    <s v="Y"/>
    <s v="Additional OEB Data"/>
    <n v="100217"/>
    <m/>
    <x v="16"/>
    <s v="Y"/>
    <s v="Gold"/>
    <s v="Gold (high)"/>
    <s v="Nano"/>
    <s v="13 weeks"/>
    <s v="13 weeks"/>
    <s v="Lung"/>
    <s v="PMN Count"/>
    <s v="Rat"/>
    <s v="SPF Sprague Dawley"/>
    <s v="M"/>
    <n v="1850000"/>
    <m/>
    <m/>
    <m/>
    <s v="particles/cm3"/>
    <s v="N"/>
    <s v="N"/>
    <s v="N"/>
    <s v="N"/>
    <s v="Units conversion needed;"/>
    <m/>
    <n v="1850000000"/>
    <m/>
    <m/>
    <s v="band A"/>
    <m/>
    <s v="A"/>
    <s v=""/>
    <m/>
    <m/>
    <x v="0"/>
    <m/>
    <m/>
    <m/>
    <s v="N"/>
    <n v="1"/>
    <m/>
    <m/>
    <s v="N"/>
    <s v="Y"/>
    <s v="N"/>
    <s v="N"/>
    <n v="0"/>
    <n v="1"/>
    <n v="0"/>
    <n v="0"/>
  </r>
  <r>
    <n v="122"/>
    <s v="Y"/>
    <s v="Additional OEB Data"/>
    <n v="100122"/>
    <m/>
    <x v="17"/>
    <s v="Y"/>
    <s v="Carbon black"/>
    <s v="HSCb"/>
    <s v="Nano"/>
    <s v="13 weeks"/>
    <s v="13 weeks"/>
    <s v="Lung"/>
    <s v="PMN%"/>
    <s v="Rat"/>
    <s v="F344"/>
    <s v="F"/>
    <n v="1.1000000000000001"/>
    <n v="7.6"/>
    <m/>
    <m/>
    <s v="mg/m3"/>
    <s v="N"/>
    <s v="N"/>
    <s v="N"/>
    <s v="N"/>
    <s v="Units conversion needed;"/>
    <m/>
    <n v="1100"/>
    <m/>
    <m/>
    <s v="band C"/>
    <m/>
    <s v="C"/>
    <s v=""/>
    <m/>
    <m/>
    <x v="0"/>
    <m/>
    <m/>
    <m/>
    <s v="Y"/>
    <n v="3"/>
    <m/>
    <m/>
    <s v="N"/>
    <s v="Y"/>
    <s v="N"/>
    <s v="N"/>
    <n v="0"/>
    <n v="1"/>
    <n v="0"/>
    <n v="0"/>
  </r>
  <r>
    <n v="123"/>
    <s v="Y"/>
    <s v="Additional OEB Data"/>
    <n v="100122"/>
    <m/>
    <x v="17"/>
    <s v="Y"/>
    <s v="Carbon black"/>
    <s v="LSCb"/>
    <s v="Nano"/>
    <s v="13 weeks"/>
    <s v="13 weeks"/>
    <s v="Lung"/>
    <s v="PMN%"/>
    <s v="Rat"/>
    <s v="F344"/>
    <s v="F"/>
    <m/>
    <n v="48.2"/>
    <m/>
    <m/>
    <s v="mg/m3"/>
    <s v="N"/>
    <s v="N"/>
    <s v="Y"/>
    <s v="N"/>
    <s v="Divide LOAEL by 10;Units conversion needed;"/>
    <m/>
    <m/>
    <n v="4820"/>
    <m/>
    <m/>
    <s v="band B"/>
    <s v="B"/>
    <s v=""/>
    <s v="Y"/>
    <m/>
    <x v="0"/>
    <m/>
    <m/>
    <m/>
    <s v="Y"/>
    <n v="2"/>
    <m/>
    <m/>
    <s v="N"/>
    <s v="Y"/>
    <s v="N"/>
    <s v="N"/>
    <n v="0"/>
    <n v="1"/>
    <n v="0"/>
    <n v="0"/>
  </r>
  <r>
    <n v="124"/>
    <s v="Y"/>
    <s v="Additional OEB Data"/>
    <n v="100122"/>
    <m/>
    <x v="17"/>
    <s v="Y"/>
    <s v="Carbon black"/>
    <s v="HSCb"/>
    <s v="Nano"/>
    <s v="13 weeks"/>
    <s v="13 weeks"/>
    <s v="Lung"/>
    <s v="PMN%"/>
    <s v="Mouse"/>
    <s v="B6C3F1"/>
    <s v="F"/>
    <m/>
    <n v="1.1000000000000001"/>
    <m/>
    <m/>
    <s v="mg/m3"/>
    <s v="N"/>
    <s v="N"/>
    <s v="Y"/>
    <s v="N"/>
    <s v="Divide LOAEL by 10;Units conversion needed;"/>
    <m/>
    <m/>
    <n v="110.00000000000001"/>
    <m/>
    <m/>
    <s v="band D"/>
    <s v="D"/>
    <s v=""/>
    <s v="Y"/>
    <m/>
    <x v="0"/>
    <m/>
    <m/>
    <m/>
    <s v="Y"/>
    <n v="4"/>
    <m/>
    <m/>
    <s v="N"/>
    <s v="Y"/>
    <s v="N"/>
    <s v="N"/>
    <n v="0"/>
    <n v="1"/>
    <n v="0"/>
    <n v="0"/>
  </r>
  <r>
    <n v="125"/>
    <s v="Y"/>
    <s v="Additional OEB Data"/>
    <n v="100122"/>
    <m/>
    <x v="17"/>
    <s v="Y"/>
    <s v="Carbon black"/>
    <s v="HSCb"/>
    <s v="Nano"/>
    <s v="13 weeks"/>
    <s v="13 weeks"/>
    <s v="Lung"/>
    <s v="PMN%"/>
    <s v="Hamster"/>
    <s v="F1B Syrian golden"/>
    <s v="F"/>
    <m/>
    <n v="1.1000000000000001"/>
    <m/>
    <m/>
    <s v="mg/m3"/>
    <s v="N"/>
    <s v="N"/>
    <s v="Y"/>
    <s v="N"/>
    <s v="Divide LOAEL by 10;Units conversion needed;"/>
    <m/>
    <m/>
    <n v="110.00000000000001"/>
    <m/>
    <m/>
    <s v="band D"/>
    <s v="D"/>
    <s v=""/>
    <m/>
    <m/>
    <x v="0"/>
    <m/>
    <m/>
    <m/>
    <s v="Y"/>
    <n v="4"/>
    <m/>
    <m/>
    <s v="N"/>
    <s v="Y"/>
    <s v="N"/>
    <s v="N"/>
    <n v="0"/>
    <n v="1"/>
    <n v="0"/>
    <n v="0"/>
  </r>
  <r>
    <n v="126"/>
    <m/>
    <s v="Additional OEB Data"/>
    <n v="100072"/>
    <m/>
    <x v="18"/>
    <m/>
    <s v="Carbon black"/>
    <s v="Printex 90"/>
    <s v="Nano"/>
    <s v="13 weeks"/>
    <s v="13 weeks"/>
    <s v="Lung"/>
    <s v="PMN%"/>
    <s v="Rat"/>
    <s v="Fischer 344"/>
    <s v="F"/>
    <n v="1"/>
    <n v="7"/>
    <m/>
    <m/>
    <s v="mg/m3"/>
    <s v="N"/>
    <s v="N"/>
    <s v="N"/>
    <s v="N"/>
    <s v="Units conversion needed;"/>
    <m/>
    <n v="1000"/>
    <m/>
    <m/>
    <s v="band C"/>
    <m/>
    <s v="C"/>
    <s v=""/>
    <s v="Y"/>
    <m/>
    <x v="0"/>
    <m/>
    <m/>
    <m/>
    <s v="Y"/>
    <n v="3"/>
    <s v="NOAEL"/>
    <n v="1000"/>
    <s v="N"/>
    <s v="Y"/>
    <s v="N"/>
    <s v="N"/>
    <n v="0"/>
    <n v="1"/>
    <n v="0"/>
    <n v="0"/>
  </r>
  <r>
    <n v="127"/>
    <m/>
    <s v="Additional OEB Data"/>
    <n v="100072"/>
    <m/>
    <x v="18"/>
    <m/>
    <s v="Carbon black"/>
    <s v="Printex 90"/>
    <s v="Nano"/>
    <s v="13 weeks"/>
    <s v="13 weeks"/>
    <s v="Lung"/>
    <s v="PMN%"/>
    <s v="Mouse"/>
    <s v="B6C3F1"/>
    <s v="F"/>
    <n v="1"/>
    <n v="7"/>
    <m/>
    <m/>
    <s v="mg/m3"/>
    <s v="N"/>
    <s v="N"/>
    <s v="N"/>
    <s v="N"/>
    <s v="Units conversion needed;"/>
    <m/>
    <n v="1000"/>
    <m/>
    <m/>
    <s v="band C"/>
    <m/>
    <s v="C"/>
    <s v=""/>
    <s v="Y"/>
    <m/>
    <x v="0"/>
    <m/>
    <m/>
    <m/>
    <s v="Y"/>
    <n v="3"/>
    <s v="NOAEL"/>
    <n v="1000"/>
    <s v="N"/>
    <s v="Y"/>
    <s v="N"/>
    <s v="N"/>
    <n v="0"/>
    <n v="1"/>
    <n v="0"/>
    <n v="0"/>
  </r>
  <r>
    <n v="128"/>
    <s v="Y"/>
    <s v="Additional OEB Data"/>
    <n v="100072"/>
    <m/>
    <x v="18"/>
    <m/>
    <s v="Carbon black"/>
    <s v="Printex 90"/>
    <s v="Nano"/>
    <s v="13 weeks"/>
    <s v="13 weeks"/>
    <s v="Lung"/>
    <s v="PMN%"/>
    <s v="Hamster"/>
    <s v="F1B Syrian golden"/>
    <s v="F"/>
    <n v="1"/>
    <n v="7"/>
    <m/>
    <m/>
    <s v="mg/m3"/>
    <s v="N"/>
    <s v="N"/>
    <s v="N"/>
    <s v="N"/>
    <s v="Units conversion needed;"/>
    <m/>
    <n v="1000"/>
    <m/>
    <m/>
    <s v="band C"/>
    <m/>
    <s v="C"/>
    <s v=""/>
    <m/>
    <m/>
    <x v="0"/>
    <m/>
    <m/>
    <m/>
    <s v="Y"/>
    <n v="3"/>
    <m/>
    <m/>
    <s v="N"/>
    <s v="Y"/>
    <s v="N"/>
    <s v="N"/>
    <n v="0"/>
    <n v="1"/>
    <n v="0"/>
    <n v="0"/>
  </r>
  <r>
    <n v="129"/>
    <m/>
    <s v="fibrosis_noael_loael_20240812.xlsx"/>
    <s v="10026-24-1"/>
    <m/>
    <x v="19"/>
    <m/>
    <s v="Cobalt"/>
    <s v="Cobalt sulfate heptahydrate"/>
    <s v="Micro"/>
    <s v="2 year"/>
    <s v="2 years"/>
    <s v="Lung"/>
    <s v="Fibrosis incidence"/>
    <s v="Mouse"/>
    <s v="B6C3F1"/>
    <s v="F"/>
    <n v="3"/>
    <s v="na"/>
    <s v="NA"/>
    <s v="NA"/>
    <s v="mg/m3"/>
    <s v="N"/>
    <s v="N"/>
    <s v="N"/>
    <s v="N"/>
    <s v="Units conversion needed;"/>
    <s v=""/>
    <n v="3000"/>
    <s v=""/>
    <m/>
    <s v="band C"/>
    <m/>
    <s v="C"/>
    <s v=""/>
    <m/>
    <s v="NTP_fibrosis_noael_loael_bmd_bmdl.xlsx"/>
    <x v="2"/>
    <m/>
    <m/>
    <m/>
    <s v="N"/>
    <n v="3"/>
    <s v="NOAEL"/>
    <n v="3000"/>
    <s v="N"/>
    <s v="N"/>
    <s v="Y"/>
    <s v="N"/>
    <n v="0"/>
    <n v="0"/>
    <n v="1"/>
    <n v="0"/>
  </r>
  <r>
    <n v="130"/>
    <m/>
    <s v="fibrosis_noael_loael_20240812.xlsx"/>
    <s v="10026-24-1"/>
    <m/>
    <x v="19"/>
    <m/>
    <s v="Cobalt"/>
    <s v="Cobalt sulfate heptahydrate"/>
    <s v="Micro"/>
    <s v="2 year"/>
    <s v="2 years"/>
    <s v="Lung"/>
    <s v="Fibrosis incidence"/>
    <s v="Mouse"/>
    <s v="B6C3F1"/>
    <s v="M"/>
    <n v="3"/>
    <s v="na"/>
    <s v="NA"/>
    <s v="NA"/>
    <s v="mg/m3"/>
    <s v="N"/>
    <s v="N"/>
    <s v="N"/>
    <s v="N"/>
    <s v="Units conversion needed;"/>
    <s v=""/>
    <n v="3000"/>
    <s v=""/>
    <m/>
    <s v="band C"/>
    <m/>
    <s v="C"/>
    <s v=""/>
    <m/>
    <s v="NTP_fibrosis_noael_loael_bmd_bmdl.xlsx"/>
    <x v="2"/>
    <m/>
    <m/>
    <m/>
    <s v="N"/>
    <n v="3"/>
    <s v="NOAEL"/>
    <n v="3000"/>
    <s v="N"/>
    <s v="N"/>
    <s v="Y"/>
    <s v="N"/>
    <n v="0"/>
    <n v="0"/>
    <n v="1"/>
    <n v="0"/>
  </r>
  <r>
    <n v="131"/>
    <m/>
    <s v="fibrosis_combined_pods"/>
    <s v="10026-24-1"/>
    <m/>
    <x v="19"/>
    <m/>
    <s v="Cobalt"/>
    <s v="Cobalt sulfate heptahydrate"/>
    <s v="Micro"/>
    <s v="2 year"/>
    <s v="2 years"/>
    <s v="Lung"/>
    <s v="Fibrosis incidence"/>
    <s v="Rat"/>
    <s v="F 344/N"/>
    <s v="F"/>
    <s v="na"/>
    <n v="0.3"/>
    <n v="2.07859E-3"/>
    <n v="6.5382799999999996E-4"/>
    <s v="mg/m3"/>
    <s v="N"/>
    <s v="N"/>
    <s v="N"/>
    <m/>
    <m/>
    <n v="0.65382799999999996"/>
    <s v=""/>
    <s v=""/>
    <m/>
    <m/>
    <m/>
    <s v="E"/>
    <s v=""/>
    <m/>
    <s v="NTP_fibrosis_noael_loael_bmd_bmdl.xlsx"/>
    <x v="2"/>
    <m/>
    <m/>
    <m/>
    <s v="N"/>
    <n v="5"/>
    <s v="BMDL"/>
    <n v="0.65382799999999996"/>
    <s v="N"/>
    <s v="N"/>
    <s v="Y"/>
    <s v="N"/>
    <n v="0"/>
    <n v="0"/>
    <n v="1"/>
    <n v="0"/>
  </r>
  <r>
    <n v="132"/>
    <m/>
    <s v="fibrosis_combined_pods"/>
    <s v="10026-24-1"/>
    <m/>
    <x v="19"/>
    <m/>
    <s v="Cobalt"/>
    <s v="Cobalt sulfate heptahydrate"/>
    <s v="Micro"/>
    <s v="2 year"/>
    <s v="2 years"/>
    <s v="Lung"/>
    <s v="Fibrosis incidence"/>
    <s v="Rat"/>
    <s v="F 344/N"/>
    <s v="M"/>
    <s v="na"/>
    <n v="0.3"/>
    <n v="5.0723499999999998E-4"/>
    <n v="5.3291899999999997E-5"/>
    <s v="mg/m3"/>
    <s v="N"/>
    <s v="N"/>
    <s v="N"/>
    <m/>
    <m/>
    <n v="5.3291899999999996E-2"/>
    <s v=""/>
    <s v=""/>
    <m/>
    <m/>
    <m/>
    <s v="E"/>
    <s v=""/>
    <m/>
    <s v="NTP_fibrosis_noael_loael_bmd_bmdl.xlsx"/>
    <x v="2"/>
    <m/>
    <m/>
    <m/>
    <s v="N"/>
    <n v="5"/>
    <s v="BMDL"/>
    <n v="5.3291899999999996E-2"/>
    <s v="N"/>
    <s v="N"/>
    <s v="Y"/>
    <s v="N"/>
    <n v="0"/>
    <n v="0"/>
    <n v="1"/>
    <n v="0"/>
  </r>
  <r>
    <n v="133"/>
    <m/>
    <s v="fibrosis_combined_pods"/>
    <s v="10101-97-0"/>
    <m/>
    <x v="19"/>
    <m/>
    <s v="Nickel"/>
    <s v="Nickel sulfate hexahydrate"/>
    <s v="Micro"/>
    <s v="2 year"/>
    <s v="2 years"/>
    <s v="Lung"/>
    <s v="Fibrosis incidence"/>
    <s v="Mouse"/>
    <s v="B6C3F1"/>
    <s v="M"/>
    <n v="1"/>
    <s v="na"/>
    <s v="NA"/>
    <s v="NA"/>
    <s v="mg/m3"/>
    <s v="N"/>
    <s v="N"/>
    <s v="N"/>
    <m/>
    <m/>
    <s v=""/>
    <n v="1000"/>
    <s v=""/>
    <m/>
    <m/>
    <m/>
    <s v="C"/>
    <s v=""/>
    <m/>
    <s v="NTP_fibrosis_noael_loael_bmd_bmdl.xlsx"/>
    <x v="2"/>
    <m/>
    <m/>
    <m/>
    <s v="N"/>
    <n v="3"/>
    <s v="NOAEL"/>
    <n v="1000"/>
    <s v="N"/>
    <s v="N"/>
    <s v="Y"/>
    <s v="N"/>
    <n v="0"/>
    <n v="0"/>
    <n v="1"/>
    <n v="0"/>
  </r>
  <r>
    <n v="134"/>
    <m/>
    <s v="fibrosis_noael_loael_20240812.xlsx"/>
    <s v="10101-97-0"/>
    <m/>
    <x v="19"/>
    <m/>
    <s v="Nickel"/>
    <s v="Nickel sulfate hexahydrate"/>
    <s v="Micro"/>
    <s v="2 year"/>
    <s v="2 years"/>
    <s v="Lung"/>
    <s v="Fibrosis incidence"/>
    <s v="Mouse"/>
    <s v="B6C3F1"/>
    <s v="F"/>
    <n v="1"/>
    <s v="na"/>
    <s v="NA"/>
    <s v="NA"/>
    <s v="mg/m3"/>
    <s v="N"/>
    <s v="N"/>
    <s v="N"/>
    <s v="N"/>
    <s v="Units conversion needed;"/>
    <s v=""/>
    <n v="1000"/>
    <s v=""/>
    <m/>
    <s v="band C"/>
    <m/>
    <s v="C"/>
    <s v=""/>
    <m/>
    <s v="NTP_fibrosis_noael_loael_bmd_bmdl.xlsx"/>
    <x v="2"/>
    <m/>
    <m/>
    <m/>
    <s v="N"/>
    <n v="3"/>
    <s v="NOAEL"/>
    <n v="1000"/>
    <s v="N"/>
    <s v="N"/>
    <s v="Y"/>
    <s v="N"/>
    <n v="0"/>
    <n v="0"/>
    <n v="1"/>
    <n v="0"/>
  </r>
  <r>
    <n v="135"/>
    <m/>
    <s v="fibrosis_combined_pods"/>
    <s v="10101-97-0"/>
    <m/>
    <x v="19"/>
    <m/>
    <s v="Nickel"/>
    <s v="Nickel sulfate hexahydrate"/>
    <s v="Micro"/>
    <s v="2 year"/>
    <s v="2 years"/>
    <s v="Lung"/>
    <s v="Fibrosis incidence"/>
    <s v="Rat"/>
    <s v="F 344/N"/>
    <s v="F"/>
    <n v="0.12"/>
    <n v="0.25"/>
    <n v="-99"/>
    <n v="-99"/>
    <s v="mg/m3"/>
    <s v="N"/>
    <s v="N"/>
    <s v="N"/>
    <m/>
    <m/>
    <s v=""/>
    <n v="120"/>
    <s v=""/>
    <m/>
    <m/>
    <m/>
    <s v="D"/>
    <s v=""/>
    <m/>
    <s v="NTP_fibrosis_noael_loael_bmd_bmdl.xlsx"/>
    <x v="2"/>
    <m/>
    <m/>
    <m/>
    <s v="N"/>
    <n v="4"/>
    <s v="NOAEL"/>
    <n v="120"/>
    <s v="N"/>
    <s v="N"/>
    <s v="Y"/>
    <s v="N"/>
    <n v="0"/>
    <n v="0"/>
    <n v="1"/>
    <n v="0"/>
  </r>
  <r>
    <n v="136"/>
    <m/>
    <s v="fibrosis_combined_pods"/>
    <s v="10101-97-0"/>
    <m/>
    <x v="19"/>
    <m/>
    <s v="Nickel"/>
    <s v="Nickel sulfate hexahydrate"/>
    <s v="Micro"/>
    <s v="2 year"/>
    <s v="2 years"/>
    <s v="Lung"/>
    <s v="Fibrosis incidence"/>
    <s v="Rat"/>
    <s v="F 344/N"/>
    <s v="M"/>
    <n v="0.12"/>
    <n v="0.25"/>
    <n v="-99"/>
    <n v="-99"/>
    <s v="mg/m3"/>
    <s v="N"/>
    <s v="N"/>
    <s v="N"/>
    <m/>
    <m/>
    <s v=""/>
    <n v="120"/>
    <s v=""/>
    <m/>
    <m/>
    <m/>
    <s v="D"/>
    <s v=""/>
    <m/>
    <s v="NTP_fibrosis_noael_loael_bmd_bmdl.xlsx"/>
    <x v="2"/>
    <m/>
    <m/>
    <m/>
    <s v="N"/>
    <n v="4"/>
    <s v="NOAEL"/>
    <n v="120"/>
    <s v="N"/>
    <s v="N"/>
    <s v="Y"/>
    <s v="N"/>
    <n v="0"/>
    <n v="0"/>
    <n v="1"/>
    <n v="0"/>
  </r>
  <r>
    <n v="137"/>
    <m/>
    <s v="fibrosis_noael_loael_20240812.xlsx"/>
    <s v="102-54-5"/>
    <m/>
    <x v="19"/>
    <m/>
    <s v="Iron"/>
    <s v="Ferrocene (C10H10Fe)"/>
    <s v="Micro"/>
    <s v="3 month"/>
    <s v="3 months"/>
    <s v="Lung"/>
    <s v="Fibrosis incidence"/>
    <s v="Mouse"/>
    <s v="B6C3F1"/>
    <s v="F"/>
    <n v="30"/>
    <s v="na"/>
    <s v="NA"/>
    <s v="NA"/>
    <s v="mg/m3"/>
    <s v="N"/>
    <s v="N"/>
    <s v="N"/>
    <s v="N"/>
    <s v="Units conversion needed;"/>
    <s v=""/>
    <n v="30000"/>
    <s v=""/>
    <m/>
    <s v="band B"/>
    <m/>
    <s v="B"/>
    <s v=""/>
    <m/>
    <s v="NTP_fibrosis_noael_loael_bmd_bmdl.xlsx"/>
    <x v="2"/>
    <m/>
    <m/>
    <m/>
    <s v="N"/>
    <n v="2"/>
    <s v="NOAEL"/>
    <n v="30000"/>
    <s v="N"/>
    <s v="Y"/>
    <s v="N"/>
    <s v="N"/>
    <n v="0"/>
    <n v="1"/>
    <n v="0"/>
    <n v="0"/>
  </r>
  <r>
    <n v="138"/>
    <m/>
    <s v="fibrosis_noael_loael_20240812.xlsx"/>
    <s v="102-54-5"/>
    <m/>
    <x v="19"/>
    <m/>
    <s v="Iron"/>
    <s v="Ferrocene (C10H10Fe)"/>
    <s v="Micro"/>
    <s v="3 month"/>
    <s v="3 months"/>
    <s v="Lung"/>
    <s v="Fibrosis incidence"/>
    <s v="Mouse"/>
    <s v="B6C3F1"/>
    <s v="M"/>
    <n v="30"/>
    <s v="na"/>
    <s v="NA"/>
    <s v="NA"/>
    <s v="mg/m3"/>
    <s v="N"/>
    <s v="N"/>
    <s v="N"/>
    <s v="N"/>
    <s v="Units conversion needed;"/>
    <s v=""/>
    <n v="30000"/>
    <s v=""/>
    <m/>
    <s v="band B"/>
    <m/>
    <s v="B"/>
    <s v=""/>
    <m/>
    <s v="NTP_fibrosis_noael_loael_bmd_bmdl.xlsx"/>
    <x v="2"/>
    <m/>
    <m/>
    <m/>
    <s v="N"/>
    <n v="2"/>
    <s v="NOAEL"/>
    <n v="30000"/>
    <s v="N"/>
    <s v="Y"/>
    <s v="N"/>
    <s v="N"/>
    <n v="0"/>
    <n v="1"/>
    <n v="0"/>
    <n v="0"/>
  </r>
  <r>
    <n v="139"/>
    <m/>
    <s v="fibrosis_noael_loael_20240812.xlsx"/>
    <s v="102-54-5"/>
    <m/>
    <x v="19"/>
    <m/>
    <s v="Iron"/>
    <s v="Ferrocene (C10H10Fe)"/>
    <s v="Micro"/>
    <s v="3 month"/>
    <s v="3 months"/>
    <s v="Lung"/>
    <s v="Fibrosis incidence"/>
    <s v="Rat"/>
    <s v="F 344/N"/>
    <s v="F"/>
    <n v="30"/>
    <s v="na"/>
    <s v="NA"/>
    <s v="NA"/>
    <s v="mg/m3"/>
    <s v="N"/>
    <s v="N"/>
    <s v="N"/>
    <s v="N"/>
    <s v="Units conversion needed;"/>
    <s v=""/>
    <n v="30000"/>
    <s v=""/>
    <m/>
    <s v="band B"/>
    <m/>
    <s v="B"/>
    <s v=""/>
    <m/>
    <s v="NTP_fibrosis_noael_loael_bmd_bmdl.xlsx"/>
    <x v="2"/>
    <m/>
    <m/>
    <m/>
    <s v="N"/>
    <n v="2"/>
    <s v="NOAEL"/>
    <n v="30000"/>
    <s v="N"/>
    <s v="Y"/>
    <s v="N"/>
    <s v="N"/>
    <n v="0"/>
    <n v="1"/>
    <n v="0"/>
    <n v="0"/>
  </r>
  <r>
    <n v="140"/>
    <m/>
    <s v="fibrosis_noael_loael_20240812.xlsx"/>
    <s v="102-54-5"/>
    <m/>
    <x v="19"/>
    <m/>
    <s v="Iron"/>
    <s v="Ferrocene (C10H10Fe)"/>
    <s v="Micro"/>
    <s v="3 month"/>
    <s v="3 months"/>
    <s v="Lung"/>
    <s v="Fibrosis incidence"/>
    <s v="Rat"/>
    <s v="F 344/N"/>
    <s v="M"/>
    <n v="30"/>
    <s v="na"/>
    <s v="NA"/>
    <s v="NA"/>
    <s v="mg/m3"/>
    <s v="N"/>
    <s v="N"/>
    <s v="N"/>
    <s v="N"/>
    <s v="Units conversion needed;"/>
    <s v=""/>
    <n v="30000"/>
    <s v=""/>
    <m/>
    <s v="band B"/>
    <m/>
    <s v="B"/>
    <s v=""/>
    <m/>
    <s v="NTP_fibrosis_noael_loael_bmd_bmdl.xlsx"/>
    <x v="2"/>
    <m/>
    <m/>
    <m/>
    <s v="N"/>
    <n v="2"/>
    <s v="NOAEL"/>
    <n v="30000"/>
    <s v="N"/>
    <s v="Y"/>
    <s v="N"/>
    <s v="N"/>
    <n v="0"/>
    <n v="1"/>
    <n v="0"/>
    <n v="0"/>
  </r>
  <r>
    <n v="141"/>
    <m/>
    <s v="fibrosis_combined_pods"/>
    <s v="12035-72-2"/>
    <m/>
    <x v="19"/>
    <m/>
    <s v="Nickel"/>
    <s v="Nickel subsulfide"/>
    <s v="Micro"/>
    <s v="2 year"/>
    <s v="2 years"/>
    <s v="Lung"/>
    <s v="Fibrosis incidence"/>
    <s v="Mouse"/>
    <s v="B6C3F1"/>
    <s v="F"/>
    <s v="na"/>
    <n v="0.6"/>
    <n v="0.57164400000000004"/>
    <n v="0.46002700000000002"/>
    <s v="mg/m3"/>
    <s v="N"/>
    <s v="N"/>
    <s v="N"/>
    <m/>
    <m/>
    <n v="460.02700000000004"/>
    <s v=""/>
    <s v=""/>
    <m/>
    <m/>
    <m/>
    <s v="C"/>
    <s v=""/>
    <m/>
    <s v="NTP_fibrosis_noael_loael_bmd_bmdl.xlsx"/>
    <x v="2"/>
    <m/>
    <m/>
    <m/>
    <s v="N"/>
    <n v="3"/>
    <s v="BMDL"/>
    <n v="460.02700000000004"/>
    <s v="N"/>
    <s v="N"/>
    <s v="Y"/>
    <s v="N"/>
    <n v="0"/>
    <n v="0"/>
    <n v="1"/>
    <n v="0"/>
  </r>
  <r>
    <n v="142"/>
    <m/>
    <s v="fibrosis_combined_pods"/>
    <s v="12035-72-2"/>
    <m/>
    <x v="19"/>
    <m/>
    <s v="Nickel"/>
    <s v="Nickel subsulfide"/>
    <s v="Micro"/>
    <s v="2 year"/>
    <s v="2 years"/>
    <s v="Lung"/>
    <s v="Fibrosis incidence"/>
    <s v="Mouse"/>
    <s v="B6C3F1"/>
    <s v="M"/>
    <n v="0.6"/>
    <n v="1.2"/>
    <n v="0.72589400000000004"/>
    <n v="0.5202"/>
    <s v="mg/m3"/>
    <s v="N"/>
    <s v="N"/>
    <s v="N"/>
    <m/>
    <m/>
    <n v="520.20000000000005"/>
    <n v="600"/>
    <s v=""/>
    <m/>
    <m/>
    <m/>
    <s v="C"/>
    <s v=""/>
    <m/>
    <s v="NTP_fibrosis_noael_loael_bmd_bmdl.xlsx"/>
    <x v="2"/>
    <m/>
    <m/>
    <m/>
    <s v="N"/>
    <n v="3"/>
    <s v="BMDL"/>
    <n v="520.20000000000005"/>
    <s v="N"/>
    <s v="N"/>
    <s v="Y"/>
    <s v="N"/>
    <n v="0"/>
    <n v="0"/>
    <n v="1"/>
    <n v="0"/>
  </r>
  <r>
    <n v="143"/>
    <m/>
    <s v="fibrosis_combined_pods"/>
    <s v="12035-72-2"/>
    <m/>
    <x v="19"/>
    <m/>
    <s v="Nickel"/>
    <s v="Nickel subsulfide"/>
    <s v="Micro"/>
    <s v="2 year"/>
    <s v="2 years"/>
    <s v="Lung"/>
    <s v="Fibrosis incidence"/>
    <s v="Rat"/>
    <s v="F 344/N"/>
    <s v="F"/>
    <s v="na"/>
    <n v="0.15"/>
    <n v="-99"/>
    <n v="-99"/>
    <s v="mg/m3"/>
    <s v="N"/>
    <s v="N"/>
    <s v="Y"/>
    <m/>
    <m/>
    <s v=""/>
    <s v=""/>
    <n v="15"/>
    <m/>
    <m/>
    <m/>
    <s v="E"/>
    <s v=""/>
    <m/>
    <s v="NTP_fibrosis_noael_loael_bmd_bmdl.xlsx"/>
    <x v="2"/>
    <m/>
    <m/>
    <m/>
    <s v="N"/>
    <n v="5"/>
    <s v="LOAEL"/>
    <n v="15"/>
    <s v="N"/>
    <s v="N"/>
    <s v="Y"/>
    <s v="N"/>
    <n v="0"/>
    <n v="0"/>
    <n v="1"/>
    <n v="0"/>
  </r>
  <r>
    <n v="144"/>
    <m/>
    <s v="fibrosis_combined_pods"/>
    <s v="12035-72-2"/>
    <m/>
    <x v="19"/>
    <m/>
    <s v="Nickel"/>
    <s v="Nickel subsulfide"/>
    <s v="Micro"/>
    <s v="2 year"/>
    <s v="2 years"/>
    <s v="Lung"/>
    <s v="Fibrosis incidence"/>
    <s v="Rat"/>
    <s v="F 344/N"/>
    <s v="M"/>
    <s v="na"/>
    <n v="0.15"/>
    <n v="-99"/>
    <n v="-99"/>
    <s v="mg/m3"/>
    <s v="N"/>
    <s v="N"/>
    <s v="Y"/>
    <m/>
    <m/>
    <s v=""/>
    <s v=""/>
    <n v="15"/>
    <m/>
    <m/>
    <m/>
    <s v="E"/>
    <s v=""/>
    <m/>
    <s v="NTP_fibrosis_noael_loael_bmd_bmdl.xlsx"/>
    <x v="2"/>
    <m/>
    <m/>
    <m/>
    <s v="N"/>
    <n v="5"/>
    <s v="LOAEL"/>
    <n v="15"/>
    <s v="N"/>
    <s v="N"/>
    <s v="Y"/>
    <s v="N"/>
    <n v="0"/>
    <n v="0"/>
    <n v="1"/>
    <n v="0"/>
  </r>
  <r>
    <n v="145"/>
    <m/>
    <s v="fibrosis_noael_loael_20240812.xlsx"/>
    <s v="1303-00-0"/>
    <m/>
    <x v="19"/>
    <m/>
    <s v="Gallium"/>
    <s v="Gallium arsenide"/>
    <s v="Micro"/>
    <s v="2 year"/>
    <s v="2 years"/>
    <s v="Lung"/>
    <s v="Fibrosis incidence"/>
    <s v="Mouse"/>
    <s v="B6C3F1"/>
    <s v="F"/>
    <n v="1"/>
    <s v="na"/>
    <s v="NA"/>
    <s v="NA"/>
    <s v="mg/m3"/>
    <s v="N"/>
    <s v="N"/>
    <s v="N"/>
    <s v="N"/>
    <s v="Units conversion needed;"/>
    <s v=""/>
    <n v="1000"/>
    <s v=""/>
    <m/>
    <s v="band C"/>
    <m/>
    <s v="C"/>
    <s v=""/>
    <m/>
    <s v="NTP_fibrosis_noael_loael_bmd_bmdl.xlsx"/>
    <x v="2"/>
    <m/>
    <m/>
    <m/>
    <s v="N"/>
    <n v="3"/>
    <s v="NOAEL"/>
    <n v="1000"/>
    <s v="N"/>
    <s v="N"/>
    <s v="Y"/>
    <s v="N"/>
    <n v="0"/>
    <n v="0"/>
    <n v="1"/>
    <n v="0"/>
  </r>
  <r>
    <n v="146"/>
    <m/>
    <s v="fibrosis_noael_loael_20240812.xlsx"/>
    <s v="1303-00-0"/>
    <m/>
    <x v="19"/>
    <m/>
    <s v="Gallium"/>
    <s v="Gallium arsenide"/>
    <s v="Micro"/>
    <s v="2 year"/>
    <s v="2 years"/>
    <s v="Lung"/>
    <s v="Fibrosis incidence"/>
    <s v="Mouse"/>
    <s v="B6C3F1"/>
    <s v="M"/>
    <n v="1"/>
    <s v="na"/>
    <s v="NA"/>
    <s v="NA"/>
    <s v="mg/m3"/>
    <s v="N"/>
    <s v="N"/>
    <s v="N"/>
    <s v="N"/>
    <s v="Units conversion needed;"/>
    <s v=""/>
    <n v="1000"/>
    <s v=""/>
    <m/>
    <s v="band C"/>
    <m/>
    <s v="C"/>
    <s v=""/>
    <m/>
    <s v="NTP_fibrosis_noael_loael_bmd_bmdl.xlsx"/>
    <x v="2"/>
    <m/>
    <m/>
    <m/>
    <s v="N"/>
    <n v="3"/>
    <s v="NOAEL"/>
    <n v="1000"/>
    <s v="N"/>
    <s v="N"/>
    <s v="Y"/>
    <s v="N"/>
    <n v="0"/>
    <n v="0"/>
    <n v="1"/>
    <n v="0"/>
  </r>
  <r>
    <n v="147"/>
    <m/>
    <s v="fibrosis_noael_loael_20240812.xlsx"/>
    <s v="1303-00-0"/>
    <m/>
    <x v="19"/>
    <m/>
    <s v="Gallium"/>
    <s v="Gallium arsenide"/>
    <s v="Micro"/>
    <s v="2 year"/>
    <s v="2 years"/>
    <s v="Lung"/>
    <s v="Fibrosis incidence"/>
    <s v="Rat"/>
    <s v="F 344/N"/>
    <s v="F"/>
    <n v="1"/>
    <s v="na"/>
    <s v="NA"/>
    <s v="NA"/>
    <s v="mg/m3"/>
    <s v="N"/>
    <s v="N"/>
    <s v="N"/>
    <s v="N"/>
    <s v="Units conversion needed;"/>
    <s v=""/>
    <n v="1000"/>
    <s v=""/>
    <m/>
    <s v="band C"/>
    <m/>
    <s v="C"/>
    <s v=""/>
    <m/>
    <s v="NTP_fibrosis_noael_loael_bmd_bmdl.xlsx"/>
    <x v="2"/>
    <m/>
    <m/>
    <m/>
    <s v="N"/>
    <n v="3"/>
    <s v="NOAEL"/>
    <n v="1000"/>
    <s v="N"/>
    <s v="N"/>
    <s v="Y"/>
    <s v="N"/>
    <n v="0"/>
    <n v="0"/>
    <n v="1"/>
    <n v="0"/>
  </r>
  <r>
    <n v="148"/>
    <m/>
    <s v="fibrosis_noael_loael_20240812.xlsx"/>
    <s v="1303-00-0"/>
    <m/>
    <x v="19"/>
    <m/>
    <s v="Gallium"/>
    <s v="Gallium arsenide"/>
    <s v="Micro"/>
    <s v="2 year"/>
    <s v="2 years"/>
    <s v="Lung"/>
    <s v="Fibrosis incidence"/>
    <s v="Rat"/>
    <s v="F 344/N"/>
    <s v="M"/>
    <n v="1"/>
    <s v="na"/>
    <s v="NA"/>
    <s v="NA"/>
    <s v="mg/m3"/>
    <s v="N"/>
    <s v="N"/>
    <s v="N"/>
    <s v="N"/>
    <s v="Units conversion needed;"/>
    <s v=""/>
    <n v="1000"/>
    <s v=""/>
    <m/>
    <s v="band C"/>
    <m/>
    <s v="C"/>
    <s v=""/>
    <m/>
    <s v="NTP_fibrosis_noael_loael_bmd_bmdl.xlsx"/>
    <x v="2"/>
    <m/>
    <m/>
    <m/>
    <s v="N"/>
    <n v="3"/>
    <s v="NOAEL"/>
    <n v="1000"/>
    <s v="N"/>
    <s v="N"/>
    <s v="Y"/>
    <s v="N"/>
    <n v="0"/>
    <n v="0"/>
    <n v="1"/>
    <n v="0"/>
  </r>
  <r>
    <n v="149"/>
    <s v="Y"/>
    <s v="fibrosis_combined_pods"/>
    <s v="1309-64-4"/>
    <m/>
    <x v="19"/>
    <m/>
    <s v="Antimony"/>
    <s v="Antimony trioxide"/>
    <s v="Micro"/>
    <s v="2 week"/>
    <s v="2 weeks"/>
    <s v="Lung"/>
    <s v="Fibrosis incidence"/>
    <s v="Mouse"/>
    <s v="B6C3F1"/>
    <s v="F"/>
    <s v="na"/>
    <s v="na"/>
    <s v="NA"/>
    <s v="NA"/>
    <s v="mg/m3"/>
    <s v="Y"/>
    <s v="Y"/>
    <s v="N"/>
    <m/>
    <m/>
    <s v=""/>
    <s v=""/>
    <s v=""/>
    <m/>
    <m/>
    <m/>
    <s v=""/>
    <s v="Y"/>
    <m/>
    <s v="NTP_fibrosis_noael_loael_bmd_bmdl.xlsx"/>
    <x v="2"/>
    <m/>
    <m/>
    <m/>
    <s v="N"/>
    <n v="0"/>
    <m/>
    <m/>
    <s v="Y"/>
    <s v="N"/>
    <s v="N"/>
    <s v="N"/>
    <n v="1"/>
    <n v="0"/>
    <n v="0"/>
    <n v="0"/>
  </r>
  <r>
    <n v="150"/>
    <s v="Y"/>
    <s v="fibrosis_combined_pods"/>
    <s v="1309-64-4"/>
    <m/>
    <x v="19"/>
    <m/>
    <s v="Antimony"/>
    <s v="Antimony trioxide"/>
    <s v="Micro"/>
    <s v="2 week"/>
    <s v="2 weeks"/>
    <s v="Lung"/>
    <s v="Fibrosis incidence"/>
    <s v="Mouse"/>
    <s v="B6C3F1"/>
    <s v="M"/>
    <s v="na"/>
    <s v="na"/>
    <s v="NA"/>
    <s v="NA"/>
    <s v="mg/m3"/>
    <s v="Y"/>
    <s v="Y"/>
    <s v="N"/>
    <m/>
    <m/>
    <s v=""/>
    <s v=""/>
    <s v=""/>
    <m/>
    <m/>
    <m/>
    <s v=""/>
    <s v="Y"/>
    <m/>
    <s v="NTP_fibrosis_noael_loael_bmd_bmdl.xlsx"/>
    <x v="2"/>
    <m/>
    <m/>
    <m/>
    <s v="N"/>
    <n v="0"/>
    <m/>
    <m/>
    <s v="Y"/>
    <s v="N"/>
    <s v="N"/>
    <s v="N"/>
    <n v="1"/>
    <n v="0"/>
    <n v="0"/>
    <n v="0"/>
  </r>
  <r>
    <n v="151"/>
    <s v="Y"/>
    <s v="fibrosis_combined_pods"/>
    <s v="1309-64-4"/>
    <m/>
    <x v="19"/>
    <m/>
    <s v="Antimony"/>
    <s v="Antimony trioxide"/>
    <s v="Micro"/>
    <s v="2 week"/>
    <s v="2 weeks"/>
    <s v="Lung"/>
    <s v="Fibrosis incidence"/>
    <s v="Rat"/>
    <s v="Wistar"/>
    <s v="F"/>
    <s v="na"/>
    <s v="na"/>
    <s v="NA"/>
    <s v="NA"/>
    <s v="mg/m3"/>
    <s v="Y"/>
    <s v="Y"/>
    <s v="N"/>
    <m/>
    <m/>
    <s v=""/>
    <s v=""/>
    <s v=""/>
    <m/>
    <m/>
    <m/>
    <s v=""/>
    <s v="Y"/>
    <m/>
    <s v="NTP_fibrosis_noael_loael_bmd_bmdl.xlsx"/>
    <x v="2"/>
    <m/>
    <m/>
    <m/>
    <s v="N"/>
    <n v="0"/>
    <m/>
    <m/>
    <s v="Y"/>
    <s v="N"/>
    <s v="N"/>
    <s v="N"/>
    <n v="1"/>
    <n v="0"/>
    <n v="0"/>
    <n v="0"/>
  </r>
  <r>
    <n v="152"/>
    <s v="Y"/>
    <s v="fibrosis_combined_pods"/>
    <s v="1309-64-4"/>
    <m/>
    <x v="19"/>
    <m/>
    <s v="Antimony"/>
    <s v="Antimony trioxide"/>
    <s v="Micro"/>
    <s v="2 week"/>
    <s v="2 weeks"/>
    <s v="Lung"/>
    <s v="Fibrosis incidence"/>
    <s v="Rat"/>
    <s v="Wistar"/>
    <s v="M"/>
    <s v="na"/>
    <s v="na"/>
    <s v="NA"/>
    <s v="NA"/>
    <s v="mg/m3"/>
    <s v="Y"/>
    <s v="Y"/>
    <s v="N"/>
    <m/>
    <m/>
    <s v=""/>
    <s v=""/>
    <s v=""/>
    <m/>
    <m/>
    <m/>
    <s v=""/>
    <s v="Y"/>
    <m/>
    <s v="NTP_fibrosis_noael_loael_bmd_bmdl.xlsx"/>
    <x v="2"/>
    <m/>
    <m/>
    <m/>
    <s v="N"/>
    <n v="0"/>
    <m/>
    <m/>
    <s v="Y"/>
    <s v="N"/>
    <s v="N"/>
    <s v="N"/>
    <n v="1"/>
    <n v="0"/>
    <n v="0"/>
    <n v="0"/>
  </r>
  <r>
    <n v="153"/>
    <m/>
    <s v="fibrosis_combined_pods"/>
    <s v="1309-64-4"/>
    <m/>
    <x v="19"/>
    <m/>
    <s v="Antimony"/>
    <s v="Antimony trioxide"/>
    <s v="Micro"/>
    <s v="2 year"/>
    <s v="2 years"/>
    <s v="Lung"/>
    <s v="Fibrosis incidence"/>
    <s v="Mouse"/>
    <s v="B6C3F1"/>
    <s v="F"/>
    <s v="na"/>
    <n v="3"/>
    <n v="0.91052"/>
    <n v="0.649451"/>
    <s v="mg/m3"/>
    <s v="N"/>
    <s v="N"/>
    <s v="N"/>
    <m/>
    <m/>
    <n v="649.45100000000002"/>
    <s v=""/>
    <s v=""/>
    <m/>
    <m/>
    <m/>
    <s v="C"/>
    <s v=""/>
    <m/>
    <s v="NTP_fibrosis_noael_loael_bmd_bmdl.xlsx"/>
    <x v="2"/>
    <m/>
    <m/>
    <m/>
    <s v="N"/>
    <n v="3"/>
    <s v="BMDL"/>
    <n v="649.45100000000002"/>
    <s v="N"/>
    <s v="N"/>
    <s v="Y"/>
    <s v="N"/>
    <n v="0"/>
    <n v="0"/>
    <n v="1"/>
    <n v="0"/>
  </r>
  <r>
    <n v="154"/>
    <m/>
    <s v="fibrosis_combined_pods"/>
    <s v="1309-64-4"/>
    <m/>
    <x v="19"/>
    <m/>
    <s v="Antimony"/>
    <s v="Antimony trioxide"/>
    <s v="Micro"/>
    <s v="2 year"/>
    <s v="2 years"/>
    <s v="Lung"/>
    <s v="Fibrosis incidence"/>
    <s v="Mouse"/>
    <s v="B6C3F1"/>
    <s v="M"/>
    <s v="na"/>
    <n v="3"/>
    <n v="0.44513000000000003"/>
    <n v="0.33743299999999998"/>
    <s v="mg/m3"/>
    <s v="N"/>
    <s v="N"/>
    <s v="N"/>
    <m/>
    <m/>
    <n v="337.43299999999999"/>
    <s v=""/>
    <s v=""/>
    <m/>
    <m/>
    <m/>
    <s v="C"/>
    <s v=""/>
    <m/>
    <s v="NTP_fibrosis_noael_loael_bmd_bmdl.xlsx"/>
    <x v="2"/>
    <m/>
    <m/>
    <m/>
    <s v="N"/>
    <n v="3"/>
    <s v="BMDL"/>
    <n v="337.43299999999999"/>
    <s v="N"/>
    <s v="N"/>
    <s v="Y"/>
    <s v="N"/>
    <n v="0"/>
    <n v="0"/>
    <n v="1"/>
    <n v="0"/>
  </r>
  <r>
    <n v="155"/>
    <m/>
    <s v="fibrosis_combined_pods"/>
    <s v="1309-64-4"/>
    <m/>
    <x v="19"/>
    <m/>
    <s v="Antimony"/>
    <s v="Antimony trioxide"/>
    <s v="Micro"/>
    <s v="2 year"/>
    <s v="2 years"/>
    <s v="Lung"/>
    <s v="Fibrosis incidence"/>
    <s v="Rat"/>
    <s v="Wistar"/>
    <s v="F"/>
    <s v="na"/>
    <n v="3"/>
    <n v="5.0280400000000001E-3"/>
    <n v="5.2830300000000004E-4"/>
    <s v="mg/m3"/>
    <s v="N"/>
    <s v="N"/>
    <s v="N"/>
    <m/>
    <m/>
    <n v="0.52830300000000008"/>
    <s v=""/>
    <s v=""/>
    <m/>
    <m/>
    <m/>
    <s v="E"/>
    <s v=""/>
    <m/>
    <s v="NTP_fibrosis_noael_loael_bmd_bmdl.xlsx"/>
    <x v="2"/>
    <m/>
    <m/>
    <m/>
    <s v="N"/>
    <n v="5"/>
    <s v="BMDL"/>
    <n v="0.52830300000000008"/>
    <s v="N"/>
    <s v="N"/>
    <s v="Y"/>
    <s v="N"/>
    <n v="0"/>
    <n v="0"/>
    <n v="1"/>
    <n v="0"/>
  </r>
  <r>
    <n v="156"/>
    <m/>
    <s v="fibrosis_combined_pods"/>
    <s v="1309-64-4"/>
    <m/>
    <x v="19"/>
    <m/>
    <s v="Antimony"/>
    <s v="Antimony trioxide"/>
    <s v="Micro"/>
    <s v="2 year"/>
    <s v="2 years"/>
    <s v="Lung"/>
    <s v="Fibrosis incidence"/>
    <s v="Rat"/>
    <s v="Wistar"/>
    <s v="M"/>
    <s v="na"/>
    <n v="3"/>
    <n v="1.06379E-2"/>
    <n v="2.4917199999999998E-3"/>
    <s v="mg/m3"/>
    <s v="N"/>
    <s v="N"/>
    <s v="N"/>
    <m/>
    <m/>
    <n v="2.4917199999999999"/>
    <s v=""/>
    <s v=""/>
    <m/>
    <m/>
    <m/>
    <s v="E"/>
    <s v=""/>
    <m/>
    <s v="NTP_fibrosis_noael_loael_bmd_bmdl.xlsx"/>
    <x v="2"/>
    <m/>
    <m/>
    <m/>
    <s v="N"/>
    <n v="5"/>
    <s v="BMDL"/>
    <n v="2.4917199999999999"/>
    <s v="N"/>
    <s v="N"/>
    <s v="Y"/>
    <s v="N"/>
    <n v="0"/>
    <n v="0"/>
    <n v="1"/>
    <n v="0"/>
  </r>
  <r>
    <n v="157"/>
    <m/>
    <s v="fibrosis_noael_loael_20240812.xlsx"/>
    <s v="1313-27-5"/>
    <m/>
    <x v="19"/>
    <m/>
    <s v="Molybdenum"/>
    <s v="Molybdenum trioxide"/>
    <s v="Micro"/>
    <s v="2 year"/>
    <s v="2 years"/>
    <s v="Lung"/>
    <s v="Fibrosis incidence"/>
    <s v="Mouse"/>
    <s v="B6C3F1"/>
    <s v="F"/>
    <n v="100"/>
    <s v="na"/>
    <s v="NA"/>
    <s v="NA"/>
    <s v="mg/m3"/>
    <s v="N"/>
    <s v="N"/>
    <s v="N"/>
    <s v="N"/>
    <s v="Units conversion needed;"/>
    <s v=""/>
    <n v="100000"/>
    <s v=""/>
    <m/>
    <s v="band A"/>
    <m/>
    <s v="A"/>
    <s v=""/>
    <m/>
    <s v="NTP_fibrosis_noael_loael_bmd_bmdl.xlsx"/>
    <x v="2"/>
    <m/>
    <m/>
    <m/>
    <s v="N"/>
    <n v="1"/>
    <s v="NOAEL"/>
    <n v="100000"/>
    <s v="N"/>
    <s v="N"/>
    <s v="Y"/>
    <s v="N"/>
    <n v="0"/>
    <n v="0"/>
    <n v="1"/>
    <n v="0"/>
  </r>
  <r>
    <n v="158"/>
    <m/>
    <s v="fibrosis_noael_loael_20240812.xlsx"/>
    <s v="1313-27-5"/>
    <m/>
    <x v="19"/>
    <m/>
    <s v="Molybdenum"/>
    <s v="Molybdenum trioxide"/>
    <s v="Micro"/>
    <s v="2 year"/>
    <s v="2 years"/>
    <s v="Lung"/>
    <s v="Fibrosis incidence"/>
    <s v="Mouse"/>
    <s v="B6C3F1"/>
    <s v="M"/>
    <n v="100"/>
    <s v="na"/>
    <s v="NA"/>
    <s v="NA"/>
    <s v="mg/m3"/>
    <s v="N"/>
    <s v="N"/>
    <s v="N"/>
    <s v="N"/>
    <s v="Units conversion needed;"/>
    <s v=""/>
    <n v="100000"/>
    <s v=""/>
    <m/>
    <s v="band A"/>
    <m/>
    <s v="A"/>
    <s v=""/>
    <m/>
    <s v="NTP_fibrosis_noael_loael_bmd_bmdl.xlsx"/>
    <x v="2"/>
    <m/>
    <m/>
    <m/>
    <s v="N"/>
    <n v="1"/>
    <s v="NOAEL"/>
    <n v="100000"/>
    <s v="N"/>
    <s v="N"/>
    <s v="Y"/>
    <s v="N"/>
    <n v="0"/>
    <n v="0"/>
    <n v="1"/>
    <n v="0"/>
  </r>
  <r>
    <n v="159"/>
    <m/>
    <s v="fibrosis_noael_loael_20240812.xlsx"/>
    <s v="1313-27-5"/>
    <m/>
    <x v="19"/>
    <m/>
    <s v="Molybdenum"/>
    <s v="Molybdenum trioxide"/>
    <s v="Micro"/>
    <s v="2 year"/>
    <s v="2 years"/>
    <s v="Lung"/>
    <s v="Fibrosis incidence"/>
    <s v="Rat"/>
    <s v="F 344/N"/>
    <s v="F"/>
    <n v="100"/>
    <s v="na"/>
    <s v="NA"/>
    <s v="NA"/>
    <s v="mg/m3"/>
    <s v="N"/>
    <s v="N"/>
    <s v="N"/>
    <s v="N"/>
    <s v="Units conversion needed;"/>
    <s v=""/>
    <n v="100000"/>
    <s v=""/>
    <m/>
    <s v="band A"/>
    <m/>
    <s v="A"/>
    <s v=""/>
    <m/>
    <s v="NTP_fibrosis_noael_loael_bmd_bmdl.xlsx"/>
    <x v="2"/>
    <m/>
    <m/>
    <m/>
    <s v="N"/>
    <n v="1"/>
    <s v="NOAEL"/>
    <n v="100000"/>
    <s v="N"/>
    <s v="N"/>
    <s v="Y"/>
    <s v="N"/>
    <n v="0"/>
    <n v="0"/>
    <n v="1"/>
    <n v="0"/>
  </r>
  <r>
    <n v="160"/>
    <m/>
    <s v="fibrosis_combined_pods"/>
    <s v="1313-27-5"/>
    <m/>
    <x v="19"/>
    <m/>
    <s v="Molybdenum"/>
    <s v="Molybdenum trioxide"/>
    <s v="Micro"/>
    <s v="2 year"/>
    <s v="2 years"/>
    <s v="Lung"/>
    <s v="Fibrosis incidence"/>
    <s v="Rat"/>
    <s v="F 344/N"/>
    <s v="M"/>
    <n v="100"/>
    <s v="na"/>
    <s v="NA"/>
    <s v="NA"/>
    <s v="mg/m3"/>
    <s v="N"/>
    <s v="N"/>
    <s v="N"/>
    <m/>
    <m/>
    <s v=""/>
    <n v="100000"/>
    <s v=""/>
    <m/>
    <m/>
    <m/>
    <s v="A"/>
    <s v=""/>
    <m/>
    <s v="NTP_fibrosis_noael_loael_bmd_bmdl.xlsx"/>
    <x v="2"/>
    <m/>
    <m/>
    <m/>
    <s v="N"/>
    <n v="1"/>
    <s v="NOAEL"/>
    <n v="100000"/>
    <s v="N"/>
    <s v="N"/>
    <s v="Y"/>
    <s v="N"/>
    <n v="0"/>
    <n v="0"/>
    <n v="1"/>
    <n v="0"/>
  </r>
  <r>
    <n v="161"/>
    <m/>
    <s v="fibrosis_combined_pods"/>
    <s v="1313-99-1"/>
    <m/>
    <x v="19"/>
    <s v="Y"/>
    <s v="Nickel"/>
    <s v="Nickel (II) oxide"/>
    <s v="Micro"/>
    <s v="2 year"/>
    <s v="2 years"/>
    <s v="Lung"/>
    <s v="Fibrosis incidence"/>
    <s v="Mouse"/>
    <s v="B6C3F1"/>
    <s v="F"/>
    <n v="5"/>
    <s v="na"/>
    <n v="7.0650500000000003"/>
    <n v="4.8677999999999999"/>
    <s v="mg/m3"/>
    <s v="N"/>
    <s v="N"/>
    <s v="N"/>
    <m/>
    <m/>
    <n v="4867.8"/>
    <n v="5000"/>
    <s v=""/>
    <m/>
    <m/>
    <m/>
    <s v="B"/>
    <s v=""/>
    <m/>
    <s v="NTP_fibrosis_noael_loael_bmd_bmdl.xlsx"/>
    <x v="2"/>
    <m/>
    <m/>
    <m/>
    <s v="N"/>
    <n v="2"/>
    <s v="BMDL"/>
    <n v="4867.8"/>
    <s v="N"/>
    <s v="N"/>
    <s v="Y"/>
    <s v="N"/>
    <n v="0"/>
    <n v="0"/>
    <n v="1"/>
    <n v="0"/>
  </r>
  <r>
    <n v="162"/>
    <m/>
    <s v="fibrosis_combined_pods"/>
    <s v="1313-99-1"/>
    <m/>
    <x v="19"/>
    <s v="Y"/>
    <s v="Nickel"/>
    <s v="Nickel (II) oxide"/>
    <s v="Micro"/>
    <s v="2 year"/>
    <s v="2 years"/>
    <s v="Lung"/>
    <s v="Fibrosis incidence"/>
    <s v="Mouse"/>
    <s v="B6C3F1"/>
    <s v="M"/>
    <n v="5"/>
    <s v="na"/>
    <s v="NA"/>
    <s v="NA"/>
    <s v="mg/m3"/>
    <s v="N"/>
    <s v="N"/>
    <s v="N"/>
    <m/>
    <m/>
    <s v=""/>
    <n v="5000"/>
    <s v=""/>
    <m/>
    <m/>
    <m/>
    <s v="B"/>
    <s v=""/>
    <m/>
    <s v="NTP_fibrosis_noael_loael_bmd_bmdl.xlsx"/>
    <x v="2"/>
    <m/>
    <m/>
    <m/>
    <s v="N"/>
    <n v="2"/>
    <s v="NOAEL"/>
    <n v="5000"/>
    <s v="N"/>
    <s v="N"/>
    <s v="Y"/>
    <s v="N"/>
    <n v="0"/>
    <n v="0"/>
    <n v="1"/>
    <n v="0"/>
  </r>
  <r>
    <n v="163"/>
    <m/>
    <s v="fibrosis_combined_pods"/>
    <s v="1313-99-1"/>
    <m/>
    <x v="19"/>
    <s v="Y"/>
    <s v="Nickel"/>
    <s v="Nickel (II) oxide"/>
    <s v="Micro"/>
    <s v="2 year"/>
    <s v="2 years"/>
    <s v="Lung"/>
    <s v="Fibrosis incidence"/>
    <s v="Rat"/>
    <s v="F 344/N"/>
    <s v="F"/>
    <n v="2.5"/>
    <s v="na"/>
    <s v="NA"/>
    <s v="NA"/>
    <s v="mg/m3"/>
    <s v="N"/>
    <s v="N"/>
    <s v="N"/>
    <m/>
    <m/>
    <s v=""/>
    <n v="2500"/>
    <s v=""/>
    <m/>
    <m/>
    <m/>
    <s v="C"/>
    <s v=""/>
    <m/>
    <s v="NTP_fibrosis_noael_loael_bmd_bmdl.xlsx"/>
    <x v="2"/>
    <m/>
    <m/>
    <m/>
    <s v="N"/>
    <n v="3"/>
    <s v="NOAEL"/>
    <n v="2500"/>
    <s v="N"/>
    <s v="N"/>
    <s v="Y"/>
    <s v="N"/>
    <n v="0"/>
    <n v="0"/>
    <n v="1"/>
    <n v="0"/>
  </r>
  <r>
    <n v="164"/>
    <m/>
    <s v="fibrosis_noael_loael_20240812.xlsx"/>
    <s v="1313-99-1"/>
    <m/>
    <x v="19"/>
    <s v="Y"/>
    <s v="Nickel"/>
    <s v="Nickel (II) oxide"/>
    <s v="Micro"/>
    <s v="2 year"/>
    <s v="2 years"/>
    <s v="Lung"/>
    <s v="Fibrosis incidence"/>
    <s v="Rat"/>
    <s v="F 344/N"/>
    <s v="M"/>
    <n v="2.5"/>
    <s v="na"/>
    <s v="NA"/>
    <s v="NA"/>
    <s v="mg/m3"/>
    <s v="N"/>
    <s v="N"/>
    <s v="N"/>
    <s v="N"/>
    <s v="Units conversion needed;"/>
    <s v=""/>
    <n v="2500"/>
    <s v=""/>
    <m/>
    <s v="band C"/>
    <m/>
    <s v="C"/>
    <s v=""/>
    <m/>
    <s v="NTP_fibrosis_noael_loael_bmd_bmdl.xlsx"/>
    <x v="2"/>
    <m/>
    <m/>
    <m/>
    <s v="N"/>
    <n v="3"/>
    <s v="NOAEL"/>
    <n v="2500"/>
    <s v="N"/>
    <s v="N"/>
    <s v="Y"/>
    <s v="N"/>
    <n v="0"/>
    <n v="0"/>
    <n v="1"/>
    <n v="0"/>
  </r>
  <r>
    <n v="165"/>
    <m/>
    <s v="fibrosis_noael_loael_20240812.xlsx"/>
    <s v="1314-62-1"/>
    <m/>
    <x v="19"/>
    <m/>
    <s v="Vanadium"/>
    <s v="Vanadium pentoxide"/>
    <s v="Micro"/>
    <s v="3 month"/>
    <s v="3 months"/>
    <s v="Lung"/>
    <s v="Fibrosis incidence"/>
    <s v="Mouse"/>
    <s v="B6C3F1"/>
    <s v="F"/>
    <n v="16"/>
    <s v="na"/>
    <s v="NA"/>
    <s v="NA"/>
    <s v="mg/m3"/>
    <s v="N"/>
    <s v="N"/>
    <s v="N"/>
    <s v="N"/>
    <s v="Units conversion needed;"/>
    <s v=""/>
    <n v="16000"/>
    <s v=""/>
    <m/>
    <s v="band B"/>
    <m/>
    <s v="B"/>
    <s v=""/>
    <m/>
    <s v="NTP_fibrosis_noael_loael_bmd_bmdl.xlsx"/>
    <x v="2"/>
    <m/>
    <m/>
    <m/>
    <s v="N"/>
    <n v="2"/>
    <s v="NOAEL"/>
    <n v="16000"/>
    <s v="N"/>
    <s v="Y"/>
    <s v="N"/>
    <s v="N"/>
    <n v="0"/>
    <n v="1"/>
    <n v="0"/>
    <n v="0"/>
  </r>
  <r>
    <n v="166"/>
    <m/>
    <s v="fibrosis_noael_loael_20240812.xlsx"/>
    <s v="1314-62-1"/>
    <m/>
    <x v="19"/>
    <m/>
    <s v="Vanadium"/>
    <s v="Vanadium pentoxide"/>
    <s v="Micro"/>
    <s v="3 month"/>
    <s v="3 months"/>
    <s v="Lung"/>
    <s v="Fibrosis incidence"/>
    <s v="Mouse"/>
    <s v="B6C3F1"/>
    <s v="M"/>
    <n v="16"/>
    <s v="na"/>
    <s v="NA"/>
    <s v="NA"/>
    <s v="mg/m3"/>
    <s v="N"/>
    <s v="N"/>
    <s v="N"/>
    <s v="N"/>
    <s v="Units conversion needed;"/>
    <s v=""/>
    <n v="16000"/>
    <s v=""/>
    <m/>
    <s v="band B"/>
    <m/>
    <s v="B"/>
    <s v=""/>
    <m/>
    <s v="NTP_fibrosis_noael_loael_bmd_bmdl.xlsx"/>
    <x v="2"/>
    <m/>
    <m/>
    <m/>
    <s v="N"/>
    <n v="2"/>
    <s v="NOAEL"/>
    <n v="16000"/>
    <s v="N"/>
    <s v="Y"/>
    <s v="N"/>
    <s v="N"/>
    <n v="0"/>
    <n v="1"/>
    <n v="0"/>
    <n v="0"/>
  </r>
  <r>
    <n v="167"/>
    <m/>
    <s v="fibrosis_combined_pods"/>
    <s v="1314-62-1"/>
    <m/>
    <x v="19"/>
    <m/>
    <s v="Vanadium"/>
    <s v="Vanadium pentoxide"/>
    <s v="Micro"/>
    <s v="3 month"/>
    <s v="3 months"/>
    <s v="Lung"/>
    <s v="Fibrosis incidence"/>
    <s v="Rat"/>
    <s v="F 344/N"/>
    <s v="M"/>
    <n v="2"/>
    <n v="4"/>
    <n v="1.9118900000000001"/>
    <n v="1.44231"/>
    <s v="mg/m3"/>
    <s v="N"/>
    <s v="N"/>
    <s v="N"/>
    <m/>
    <m/>
    <n v="1442.31"/>
    <n v="2000"/>
    <s v=""/>
    <m/>
    <m/>
    <m/>
    <s v="C"/>
    <s v=""/>
    <m/>
    <s v="NTP_fibrosis_noael_loael_bmd_bmdl.xlsx"/>
    <x v="2"/>
    <m/>
    <m/>
    <m/>
    <s v="N"/>
    <n v="3"/>
    <s v="BMDL"/>
    <n v="1442.31"/>
    <s v="N"/>
    <s v="Y"/>
    <s v="N"/>
    <s v="N"/>
    <n v="0"/>
    <n v="1"/>
    <n v="0"/>
    <n v="0"/>
  </r>
  <r>
    <n v="168"/>
    <m/>
    <s v="fibrosis_combined_pods"/>
    <s v="1314-62-1"/>
    <m/>
    <x v="19"/>
    <m/>
    <s v="Vanadium"/>
    <s v="Vanadium pentoxide"/>
    <s v="Micro"/>
    <s v="3 month"/>
    <s v="3 months"/>
    <s v="Lung"/>
    <s v="Fibrosis incidence"/>
    <s v="Rat"/>
    <s v="F 344/N"/>
    <s v="F"/>
    <s v="NA"/>
    <n v="4"/>
    <n v="2.6505999999999998"/>
    <n v="1.9557"/>
    <s v="mg/m3"/>
    <s v="N"/>
    <s v="N"/>
    <s v="N"/>
    <m/>
    <m/>
    <n v="1955.7"/>
    <s v=""/>
    <s v=""/>
    <m/>
    <m/>
    <m/>
    <s v="C"/>
    <s v=""/>
    <m/>
    <s v="NTP_fibrosis_noael_loael_bmd_bmdl.xlsx"/>
    <x v="2"/>
    <m/>
    <m/>
    <m/>
    <s v="N"/>
    <n v="3"/>
    <s v="BMDL"/>
    <n v="1955.7"/>
    <s v="N"/>
    <s v="Y"/>
    <s v="N"/>
    <s v="N"/>
    <n v="0"/>
    <n v="1"/>
    <n v="0"/>
    <n v="0"/>
  </r>
  <r>
    <n v="169"/>
    <m/>
    <s v="fibrosis_combined_pods"/>
    <s v="1314-62-1"/>
    <m/>
    <x v="19"/>
    <m/>
    <s v="Vanadium"/>
    <s v="Vanadium pentoxide"/>
    <s v="Micro"/>
    <s v="2 year"/>
    <s v="2 years"/>
    <s v="Lung"/>
    <s v="Fibrosis incidence"/>
    <s v="Mouse"/>
    <s v="B6C3F1"/>
    <s v="F"/>
    <n v="2"/>
    <n v="4"/>
    <n v="2.6666099999999999"/>
    <n v="1.74444"/>
    <s v="mg/m3"/>
    <s v="N"/>
    <s v="N"/>
    <s v="N"/>
    <m/>
    <m/>
    <n v="1744.44"/>
    <n v="2000"/>
    <s v=""/>
    <m/>
    <m/>
    <m/>
    <s v="C"/>
    <s v=""/>
    <m/>
    <s v="NTP_fibrosis_noael_loael_bmd_bmdl.xlsx"/>
    <x v="2"/>
    <m/>
    <m/>
    <m/>
    <s v="N"/>
    <n v="3"/>
    <s v="BMDL"/>
    <n v="1744.44"/>
    <s v="N"/>
    <s v="N"/>
    <s v="Y"/>
    <s v="N"/>
    <n v="0"/>
    <n v="0"/>
    <n v="1"/>
    <n v="0"/>
  </r>
  <r>
    <n v="170"/>
    <m/>
    <s v="fibrosis_combined_pods"/>
    <s v="1314-62-1"/>
    <m/>
    <x v="19"/>
    <m/>
    <s v="Vanadium"/>
    <s v="Vanadium pentoxide"/>
    <s v="Micro"/>
    <s v="2 year"/>
    <s v="2 years"/>
    <s v="Lung"/>
    <s v="Fibrosis incidence"/>
    <s v="Mouse"/>
    <s v="B6C3F1"/>
    <s v="M"/>
    <n v="1"/>
    <n v="2"/>
    <n v="1.35351"/>
    <n v="0.87787700000000002"/>
    <s v="mg/m3"/>
    <s v="N"/>
    <s v="N"/>
    <s v="N"/>
    <m/>
    <m/>
    <n v="877.87700000000007"/>
    <n v="1000"/>
    <s v=""/>
    <m/>
    <m/>
    <m/>
    <s v="C"/>
    <s v=""/>
    <m/>
    <s v="NTP_fibrosis_noael_loael_bmd_bmdl.xlsx"/>
    <x v="2"/>
    <m/>
    <m/>
    <m/>
    <s v="N"/>
    <n v="3"/>
    <s v="BMDL"/>
    <n v="877.87700000000007"/>
    <s v="N"/>
    <s v="N"/>
    <s v="Y"/>
    <s v="N"/>
    <n v="0"/>
    <n v="0"/>
    <n v="1"/>
    <n v="0"/>
  </r>
  <r>
    <n v="171"/>
    <m/>
    <s v="fibrosis_combined_pods"/>
    <s v="1314-62-1"/>
    <m/>
    <x v="19"/>
    <m/>
    <s v="Vanadium"/>
    <s v="Vanadium pentoxide"/>
    <s v="Micro"/>
    <s v="2 year"/>
    <s v="2 years"/>
    <s v="Lung"/>
    <s v="Fibrosis incidence"/>
    <s v="Rat"/>
    <s v="F 344/N"/>
    <s v="F"/>
    <n v="1"/>
    <n v="2"/>
    <n v="-99"/>
    <n v="-99"/>
    <s v="mg/m3"/>
    <s v="N"/>
    <s v="N"/>
    <s v="N"/>
    <m/>
    <m/>
    <s v=""/>
    <n v="1000"/>
    <s v=""/>
    <m/>
    <m/>
    <m/>
    <s v="C"/>
    <s v=""/>
    <m/>
    <s v="NTP_fibrosis_noael_loael_bmd_bmdl.xlsx"/>
    <x v="2"/>
    <m/>
    <m/>
    <m/>
    <s v="N"/>
    <n v="3"/>
    <s v="NOAEL"/>
    <n v="1000"/>
    <s v="N"/>
    <s v="N"/>
    <s v="Y"/>
    <s v="N"/>
    <n v="0"/>
    <n v="0"/>
    <n v="1"/>
    <n v="0"/>
  </r>
  <r>
    <n v="172"/>
    <m/>
    <s v="fibrosis_combined_pods"/>
    <s v="1314-62-1"/>
    <m/>
    <x v="19"/>
    <m/>
    <s v="Vanadium"/>
    <s v="Vanadium pentoxide"/>
    <s v="Micro"/>
    <s v="2 year"/>
    <s v="2 years"/>
    <s v="Lung"/>
    <s v="Fibrosis incidence"/>
    <s v="Rat"/>
    <s v="F 344/N"/>
    <s v="M"/>
    <n v="0.5"/>
    <n v="1"/>
    <n v="0.62308399999999997"/>
    <n v="0.42810700000000002"/>
    <s v="mg/m3"/>
    <s v="N"/>
    <s v="N"/>
    <s v="N"/>
    <m/>
    <m/>
    <n v="428.10700000000003"/>
    <n v="500"/>
    <s v=""/>
    <m/>
    <m/>
    <m/>
    <s v="C"/>
    <s v=""/>
    <m/>
    <s v="NTP_fibrosis_noael_loael_bmd_bmdl.xlsx"/>
    <x v="2"/>
    <m/>
    <m/>
    <m/>
    <s v="N"/>
    <n v="3"/>
    <s v="BMDL"/>
    <n v="428.10700000000003"/>
    <s v="N"/>
    <s v="N"/>
    <s v="Y"/>
    <s v="N"/>
    <n v="0"/>
    <n v="0"/>
    <n v="1"/>
    <n v="0"/>
  </r>
  <r>
    <n v="173"/>
    <m/>
    <s v="fibrosis_combined_pods"/>
    <s v="13765-19-0"/>
    <m/>
    <x v="19"/>
    <m/>
    <s v="Calcium chromate"/>
    <s v="Calcium chromate"/>
    <s v="Micro"/>
    <s v="2 year"/>
    <s v="2 years"/>
    <s v="Lung"/>
    <s v="Fibrosis incidence"/>
    <s v="Rat"/>
    <s v="Sprague"/>
    <s v="M"/>
    <n v="20"/>
    <s v="NA"/>
    <n v="-99"/>
    <n v="-99"/>
    <s v="mg/m3"/>
    <s v="N"/>
    <s v="N"/>
    <s v="N"/>
    <m/>
    <m/>
    <s v=""/>
    <n v="20000"/>
    <s v=""/>
    <m/>
    <m/>
    <m/>
    <s v="B"/>
    <s v=""/>
    <m/>
    <s v="NTP_fibrosis_noael_loael_bmd_bmdl.xlsx"/>
    <x v="2"/>
    <m/>
    <m/>
    <m/>
    <s v="N"/>
    <n v="2"/>
    <s v="NOAEL"/>
    <n v="20000"/>
    <s v="N"/>
    <s v="N"/>
    <s v="Y"/>
    <s v="N"/>
    <n v="0"/>
    <n v="0"/>
    <n v="1"/>
    <n v="0"/>
  </r>
  <r>
    <n v="174"/>
    <s v="Y"/>
    <s v="fibrosis_combined_pods"/>
    <s v="13765-19-0"/>
    <m/>
    <x v="19"/>
    <m/>
    <s v="Calcium chromate"/>
    <s v="Calcium chromate"/>
    <s v="Micro"/>
    <s v="2 year"/>
    <s v="2 years"/>
    <s v="Lung"/>
    <s v="Fibrosis incidence"/>
    <s v="Hamster"/>
    <s v="Syrian"/>
    <s v="M"/>
    <n v="20"/>
    <s v="NA"/>
    <n v="-99"/>
    <n v="-99"/>
    <s v="mg/m3"/>
    <s v="N"/>
    <s v="N"/>
    <s v="N"/>
    <m/>
    <m/>
    <s v=""/>
    <n v="20000"/>
    <s v=""/>
    <m/>
    <m/>
    <m/>
    <s v="B"/>
    <s v=""/>
    <m/>
    <s v="NTP_fibrosis_noael_loael_bmd_bmdl.xlsx"/>
    <x v="2"/>
    <m/>
    <m/>
    <m/>
    <s v="N"/>
    <n v="2"/>
    <m/>
    <m/>
    <s v="N"/>
    <s v="N"/>
    <s v="Y"/>
    <s v="N"/>
    <n v="0"/>
    <n v="0"/>
    <n v="1"/>
    <n v="0"/>
  </r>
  <r>
    <n v="175"/>
    <m/>
    <s v="fibrosis_noael_loael_20240812.xlsx"/>
    <s v="14807-96-6"/>
    <m/>
    <x v="19"/>
    <m/>
    <s v="Talc"/>
    <s v="Talc"/>
    <s v="Micro"/>
    <s v="2 year"/>
    <s v="2 years"/>
    <s v="Lung"/>
    <s v="Fibrosis incidence"/>
    <s v="Mouse"/>
    <s v="B6C3F1"/>
    <s v="F"/>
    <n v="18"/>
    <s v="NA"/>
    <s v="NA"/>
    <s v="NA"/>
    <s v="mg/m3"/>
    <s v="N"/>
    <s v="N"/>
    <s v="N"/>
    <s v="N"/>
    <s v="Units conversion needed;"/>
    <s v=""/>
    <n v="18000"/>
    <s v=""/>
    <m/>
    <s v="band B"/>
    <m/>
    <s v="B"/>
    <s v=""/>
    <m/>
    <s v="NTP_fibrosis_noael_loael_bmd_bmdl.xlsx"/>
    <x v="2"/>
    <m/>
    <m/>
    <m/>
    <s v="N"/>
    <n v="2"/>
    <s v="NOAEL"/>
    <n v="18000"/>
    <s v="N"/>
    <s v="N"/>
    <s v="Y"/>
    <s v="N"/>
    <n v="0"/>
    <n v="0"/>
    <n v="1"/>
    <n v="0"/>
  </r>
  <r>
    <n v="176"/>
    <m/>
    <s v="fibrosis_noael_loael_20240812.xlsx"/>
    <s v="14807-96-6"/>
    <m/>
    <x v="19"/>
    <m/>
    <s v="Talc"/>
    <s v="Talc"/>
    <s v="Micro"/>
    <s v="2 year"/>
    <s v="2 years"/>
    <s v="Lung"/>
    <s v="Fibrosis incidence"/>
    <s v="Mouse"/>
    <s v="B6C3F1"/>
    <s v="M"/>
    <n v="18"/>
    <s v="NA"/>
    <s v="NA"/>
    <s v="NA"/>
    <s v="mg/m3"/>
    <s v="N"/>
    <s v="N"/>
    <s v="N"/>
    <s v="N"/>
    <s v="Units conversion needed;"/>
    <s v=""/>
    <n v="18000"/>
    <s v=""/>
    <m/>
    <s v="band B"/>
    <m/>
    <s v="B"/>
    <s v=""/>
    <m/>
    <s v="NTP_fibrosis_noael_loael_bmd_bmdl.xlsx"/>
    <x v="2"/>
    <m/>
    <m/>
    <m/>
    <s v="N"/>
    <n v="2"/>
    <s v="NOAEL"/>
    <n v="18000"/>
    <s v="N"/>
    <s v="N"/>
    <s v="Y"/>
    <s v="N"/>
    <n v="0"/>
    <n v="0"/>
    <n v="1"/>
    <n v="0"/>
  </r>
  <r>
    <n v="177"/>
    <m/>
    <s v="fibrosis_combined_pods"/>
    <s v="14807-96-6"/>
    <m/>
    <x v="19"/>
    <m/>
    <s v="Talc"/>
    <s v="Talc"/>
    <s v="Micro"/>
    <s v="2 year"/>
    <s v="2 years"/>
    <s v="Lung"/>
    <s v="Fibrosis incidence"/>
    <s v="Rat"/>
    <s v="F 344/N"/>
    <s v="F"/>
    <s v="NA"/>
    <n v="6"/>
    <n v="0.89480700000000002"/>
    <n v="0.71142700000000003"/>
    <s v="mg/m3"/>
    <s v="N"/>
    <s v="N"/>
    <s v="N"/>
    <m/>
    <m/>
    <n v="711.42700000000002"/>
    <s v=""/>
    <s v=""/>
    <m/>
    <m/>
    <m/>
    <s v="C"/>
    <s v=""/>
    <m/>
    <s v="NTP_fibrosis_noael_loael_bmd_bmdl.xlsx"/>
    <x v="2"/>
    <m/>
    <m/>
    <m/>
    <s v="N"/>
    <n v="3"/>
    <s v="BMDL"/>
    <n v="711.42700000000002"/>
    <s v="N"/>
    <s v="N"/>
    <s v="Y"/>
    <s v="N"/>
    <n v="0"/>
    <n v="0"/>
    <n v="1"/>
    <n v="0"/>
  </r>
  <r>
    <n v="178"/>
    <m/>
    <s v="fibrosis_combined_pods"/>
    <s v="14807-96-6"/>
    <m/>
    <x v="19"/>
    <m/>
    <s v="Talc"/>
    <s v="Talc"/>
    <s v="Micro"/>
    <s v="2 year"/>
    <s v="2 years"/>
    <s v="Lung"/>
    <s v="Fibrosis incidence"/>
    <s v="Rat"/>
    <s v="F 344/N"/>
    <s v="M"/>
    <s v="NA"/>
    <n v="6"/>
    <n v="1.8124899999999999"/>
    <n v="1.40947"/>
    <s v="mg/m3"/>
    <s v="N"/>
    <s v="N"/>
    <s v="N"/>
    <m/>
    <m/>
    <n v="1409.47"/>
    <s v=""/>
    <s v=""/>
    <m/>
    <m/>
    <m/>
    <s v="C"/>
    <s v=""/>
    <m/>
    <s v="NTP_fibrosis_noael_loael_bmd_bmdl.xlsx"/>
    <x v="2"/>
    <m/>
    <m/>
    <m/>
    <s v="N"/>
    <n v="3"/>
    <s v="BMDL"/>
    <n v="1409.47"/>
    <s v="N"/>
    <s v="N"/>
    <s v="Y"/>
    <s v="N"/>
    <n v="0"/>
    <n v="0"/>
    <n v="1"/>
    <n v="0"/>
  </r>
  <r>
    <n v="179"/>
    <m/>
    <s v="fibrosis_combined_pods"/>
    <s v="22398-80-7"/>
    <m/>
    <x v="19"/>
    <m/>
    <s v="Indium"/>
    <s v="Indium phosphide"/>
    <s v="Micro"/>
    <s v="3 month"/>
    <s v="3 months"/>
    <s v="Lung"/>
    <s v="Fibrosis incidence"/>
    <s v="Mouse"/>
    <s v="B6C3F1"/>
    <s v="F"/>
    <s v="NA"/>
    <n v="1"/>
    <n v="7.9278500000000002E-3"/>
    <n v="8.1861900000000003E-4"/>
    <s v="mg/m3"/>
    <s v="N"/>
    <s v="N"/>
    <s v="N"/>
    <m/>
    <m/>
    <n v="0.81861899999999999"/>
    <s v=""/>
    <s v=""/>
    <m/>
    <m/>
    <m/>
    <s v="E"/>
    <s v=""/>
    <m/>
    <s v="NTP_fibrosis_noael_loael_bmd_bmdl.xlsx"/>
    <x v="2"/>
    <m/>
    <m/>
    <m/>
    <s v="Y"/>
    <n v="5"/>
    <s v="BMDL"/>
    <n v="0.81861899999999999"/>
    <s v="N"/>
    <s v="Y"/>
    <s v="N"/>
    <s v="N"/>
    <n v="0"/>
    <n v="1"/>
    <n v="0"/>
    <n v="0"/>
  </r>
  <r>
    <n v="180"/>
    <m/>
    <s v="fibrosis_combined_pods"/>
    <s v="22398-80-7"/>
    <m/>
    <x v="19"/>
    <m/>
    <s v="Indium"/>
    <s v="Indium phosphide"/>
    <s v="Micro"/>
    <s v="3 month"/>
    <s v="3 months"/>
    <s v="Lung"/>
    <s v="Fibrosis incidence"/>
    <s v="Mouse"/>
    <s v="B6C3F1"/>
    <s v="M"/>
    <s v="NA"/>
    <n v="1"/>
    <n v="-99"/>
    <n v="-99"/>
    <s v="mg/m3"/>
    <s v="N"/>
    <s v="N"/>
    <s v="Y"/>
    <m/>
    <m/>
    <s v=""/>
    <s v=""/>
    <n v="100"/>
    <m/>
    <m/>
    <m/>
    <s v="D"/>
    <s v=""/>
    <m/>
    <s v="NTP_fibrosis_noael_loael_bmd_bmdl.xlsx"/>
    <x v="2"/>
    <m/>
    <m/>
    <m/>
    <s v="Y"/>
    <n v="4"/>
    <s v="LOAEL"/>
    <n v="100"/>
    <s v="N"/>
    <s v="Y"/>
    <s v="N"/>
    <s v="N"/>
    <n v="0"/>
    <n v="1"/>
    <n v="0"/>
    <n v="0"/>
  </r>
  <r>
    <n v="181"/>
    <m/>
    <s v="fibrosis_combined_pods"/>
    <s v="22398-80-7"/>
    <m/>
    <x v="19"/>
    <m/>
    <s v="Indium"/>
    <s v="Indium phosphide"/>
    <s v="Micro"/>
    <s v="3 month"/>
    <s v="3 months"/>
    <s v="Lung"/>
    <s v="Fibrosis incidence"/>
    <s v="Rat"/>
    <s v="F 344/N"/>
    <s v="F"/>
    <s v="NA"/>
    <n v="3"/>
    <n v="1.53302"/>
    <n v="0.96622399999999997"/>
    <s v="mg/m3"/>
    <s v="N"/>
    <s v="N"/>
    <s v="N"/>
    <m/>
    <m/>
    <n v="966.22399999999993"/>
    <s v=""/>
    <s v=""/>
    <m/>
    <m/>
    <m/>
    <s v="C"/>
    <s v=""/>
    <m/>
    <s v="NTP_fibrosis_noael_loael_bmd_bmdl.xlsx"/>
    <x v="2"/>
    <m/>
    <m/>
    <m/>
    <s v="Y"/>
    <n v="3"/>
    <s v="BMDL"/>
    <n v="966.22399999999993"/>
    <s v="N"/>
    <s v="Y"/>
    <s v="N"/>
    <s v="N"/>
    <n v="0"/>
    <n v="1"/>
    <n v="0"/>
    <n v="0"/>
  </r>
  <r>
    <n v="182"/>
    <m/>
    <s v="fibrosis_combined_pods"/>
    <s v="22398-80-7"/>
    <m/>
    <x v="19"/>
    <m/>
    <s v="Indium"/>
    <s v="Indium phosphide"/>
    <s v="Micro"/>
    <s v="3 month"/>
    <s v="3 months"/>
    <s v="Lung"/>
    <s v="Fibrosis incidence"/>
    <s v="Rat"/>
    <s v="F 344/N"/>
    <s v="M"/>
    <s v="NA"/>
    <n v="3"/>
    <n v="0.73979600000000001"/>
    <n v="0.27301300000000001"/>
    <s v="mg/m3"/>
    <s v="N"/>
    <s v="N"/>
    <s v="N"/>
    <m/>
    <m/>
    <n v="273.01300000000003"/>
    <s v=""/>
    <s v=""/>
    <m/>
    <m/>
    <m/>
    <s v="D"/>
    <s v=""/>
    <m/>
    <s v="NTP_fibrosis_noael_loael_bmd_bmdl.xlsx"/>
    <x v="2"/>
    <m/>
    <m/>
    <m/>
    <s v="Y"/>
    <n v="4"/>
    <s v="BMDL"/>
    <n v="273.01300000000003"/>
    <s v="N"/>
    <s v="Y"/>
    <s v="N"/>
    <s v="N"/>
    <n v="0"/>
    <n v="1"/>
    <n v="0"/>
    <n v="0"/>
  </r>
  <r>
    <n v="183"/>
    <m/>
    <s v="fibrosis_combined_pods"/>
    <s v="22398-80-7"/>
    <m/>
    <x v="19"/>
    <m/>
    <s v="Indium"/>
    <s v="Indium phosphide"/>
    <s v="Micro"/>
    <s v="2 year"/>
    <s v="2 years"/>
    <s v="Lung"/>
    <s v="Fibrosis incidence"/>
    <s v="Mouse"/>
    <s v="B6C3F1"/>
    <s v="F"/>
    <s v="NA"/>
    <n v="0.03"/>
    <n v="1.9934900000000001E-4"/>
    <n v="7.5842300000000004E-5"/>
    <s v="mg/m3"/>
    <s v="N"/>
    <s v="N"/>
    <s v="N"/>
    <m/>
    <m/>
    <n v="7.5842300000000001E-2"/>
    <s v=""/>
    <s v=""/>
    <m/>
    <m/>
    <m/>
    <s v="E"/>
    <s v=""/>
    <m/>
    <s v="NTP_fibrosis_noael_loael_bmd_bmdl.xlsx"/>
    <x v="2"/>
    <m/>
    <m/>
    <m/>
    <s v="Y"/>
    <n v="5"/>
    <s v="BMDL"/>
    <n v="7.5842300000000001E-2"/>
    <s v="N"/>
    <s v="N"/>
    <s v="Y"/>
    <s v="N"/>
    <n v="0"/>
    <n v="0"/>
    <n v="1"/>
    <n v="0"/>
  </r>
  <r>
    <n v="184"/>
    <m/>
    <s v="fibrosis_combined_pods"/>
    <s v="22398-80-7"/>
    <m/>
    <x v="19"/>
    <m/>
    <s v="Indium"/>
    <s v="Indium phosphide"/>
    <s v="Micro"/>
    <s v="2 year"/>
    <s v="2 years"/>
    <s v="Lung"/>
    <s v="Fibrosis incidence"/>
    <s v="Mouse"/>
    <s v="B6C3F1"/>
    <s v="M"/>
    <s v="NA"/>
    <n v="0.03"/>
    <n v="4.8158400000000003E-5"/>
    <n v="5.0651900000000004E-6"/>
    <s v="mg/m3"/>
    <s v="N"/>
    <s v="N"/>
    <s v="N"/>
    <m/>
    <m/>
    <n v="5.0651900000000007E-3"/>
    <s v=""/>
    <s v=""/>
    <m/>
    <m/>
    <m/>
    <s v="E"/>
    <s v=""/>
    <m/>
    <s v="NTP_fibrosis_noael_loael_bmd_bmdl.xlsx"/>
    <x v="2"/>
    <m/>
    <m/>
    <m/>
    <s v="Y"/>
    <n v="5"/>
    <s v="BMDL"/>
    <n v="5.0651900000000007E-3"/>
    <s v="N"/>
    <s v="N"/>
    <s v="Y"/>
    <s v="N"/>
    <n v="0"/>
    <n v="0"/>
    <n v="1"/>
    <n v="0"/>
  </r>
  <r>
    <n v="185"/>
    <m/>
    <s v="fibrosis_combined_pods"/>
    <s v="22398-80-7"/>
    <m/>
    <x v="19"/>
    <m/>
    <s v="Indium"/>
    <s v="Indium phosphide"/>
    <s v="Micro"/>
    <s v="2 year"/>
    <s v="2 years"/>
    <s v="Lung"/>
    <s v="Fibrosis incidence"/>
    <s v="Rat"/>
    <s v="F 344/N"/>
    <s v="F"/>
    <s v="NA"/>
    <n v="0.03"/>
    <n v="1.4780199999999999E-4"/>
    <n v="4.7344800000000001E-5"/>
    <s v="mg/m3"/>
    <s v="N"/>
    <s v="N"/>
    <s v="N"/>
    <m/>
    <m/>
    <n v="4.7344799999999999E-2"/>
    <s v=""/>
    <s v=""/>
    <m/>
    <m/>
    <m/>
    <s v="E"/>
    <s v=""/>
    <m/>
    <s v="NTP_fibrosis_noael_loael_bmd_bmdl.xlsx"/>
    <x v="2"/>
    <m/>
    <m/>
    <m/>
    <s v="Y"/>
    <n v="5"/>
    <s v="BMDL"/>
    <n v="4.7344799999999999E-2"/>
    <s v="N"/>
    <s v="N"/>
    <s v="Y"/>
    <s v="N"/>
    <n v="0"/>
    <n v="0"/>
    <n v="1"/>
    <n v="0"/>
  </r>
  <r>
    <n v="186"/>
    <m/>
    <s v="fibrosis_combined_pods"/>
    <s v="22398-80-7"/>
    <m/>
    <x v="19"/>
    <m/>
    <s v="Indium"/>
    <s v="Indium phosphide"/>
    <s v="Micro"/>
    <s v="2 year"/>
    <s v="2 years"/>
    <s v="Lung"/>
    <s v="Fibrosis incidence"/>
    <s v="Rat"/>
    <s v="F 344/N"/>
    <s v="M"/>
    <s v="NA"/>
    <n v="0.03"/>
    <n v="8.0790099999999998E-4"/>
    <n v="5.1393700000000001E-4"/>
    <s v="mg/m3"/>
    <s v="N"/>
    <s v="N"/>
    <s v="N"/>
    <m/>
    <m/>
    <n v="0.51393699999999998"/>
    <s v=""/>
    <s v=""/>
    <m/>
    <m/>
    <m/>
    <s v="E"/>
    <s v=""/>
    <m/>
    <s v="NTP_fibrosis_noael_loael_bmd_bmdl.xlsx"/>
    <x v="2"/>
    <m/>
    <m/>
    <m/>
    <s v="Y"/>
    <n v="5"/>
    <s v="BMDL"/>
    <n v="0.51393699999999998"/>
    <s v="N"/>
    <s v="N"/>
    <s v="Y"/>
    <s v="N"/>
    <n v="0"/>
    <n v="0"/>
    <n v="1"/>
    <n v="0"/>
  </r>
  <r>
    <n v="187"/>
    <m/>
    <s v="fibrosis_combined_pods"/>
    <s v="2698-41-1"/>
    <m/>
    <x v="19"/>
    <m/>
    <s v="CS"/>
    <s v="o-Chlorobenzalmalononitrile (CS)"/>
    <s v="Micro"/>
    <s v="2 year"/>
    <s v="2 years"/>
    <s v="Lung"/>
    <s v="Fibrosis incidence"/>
    <s v="Mouse"/>
    <s v="B6C3F1"/>
    <s v="F"/>
    <n v="1.5"/>
    <s v="NA"/>
    <s v="NA"/>
    <s v="NA"/>
    <s v="mg/m3"/>
    <s v="N"/>
    <s v="N"/>
    <s v="N"/>
    <m/>
    <m/>
    <s v=""/>
    <n v="1500"/>
    <s v=""/>
    <m/>
    <m/>
    <m/>
    <s v="C"/>
    <s v=""/>
    <m/>
    <s v="NTP_fibrosis_noael_loael_bmd_bmdl.xlsx"/>
    <x v="2"/>
    <m/>
    <m/>
    <m/>
    <s v="N"/>
    <n v="3"/>
    <s v="NOAEL"/>
    <n v="1500"/>
    <s v="N"/>
    <s v="N"/>
    <s v="Y"/>
    <s v="N"/>
    <n v="0"/>
    <n v="0"/>
    <n v="1"/>
    <n v="0"/>
  </r>
  <r>
    <n v="188"/>
    <m/>
    <s v="fibrosis_noael_loael_20240812.xlsx"/>
    <s v="2698-41-1"/>
    <m/>
    <x v="19"/>
    <m/>
    <s v="CS"/>
    <s v="o-Chlorobenzalmalononitrile (CS)"/>
    <s v="Micro"/>
    <s v="2 year"/>
    <s v="2 years"/>
    <s v="Lung"/>
    <s v="Fibrosis incidence"/>
    <s v="Mouse"/>
    <s v="B6C3F1"/>
    <s v="M"/>
    <n v="1.5"/>
    <s v="NA"/>
    <s v="NA"/>
    <s v="NA"/>
    <s v="mg/m3"/>
    <s v="N"/>
    <s v="N"/>
    <s v="N"/>
    <s v="N"/>
    <s v="Units conversion needed;"/>
    <s v=""/>
    <n v="1500"/>
    <s v=""/>
    <m/>
    <s v="band C"/>
    <m/>
    <s v="C"/>
    <s v=""/>
    <m/>
    <s v="NTP_fibrosis_noael_loael_bmd_bmdl.xlsx"/>
    <x v="2"/>
    <m/>
    <m/>
    <m/>
    <s v="N"/>
    <n v="3"/>
    <s v="NOAEL"/>
    <n v="1500"/>
    <s v="N"/>
    <s v="N"/>
    <s v="Y"/>
    <s v="N"/>
    <n v="0"/>
    <n v="0"/>
    <n v="1"/>
    <n v="0"/>
  </r>
  <r>
    <n v="189"/>
    <m/>
    <s v="fibrosis_noael_loael_20240812.xlsx"/>
    <s v="2698-41-1"/>
    <m/>
    <x v="19"/>
    <m/>
    <s v="CS"/>
    <s v="o-Chlorobenzalmalononitrile (CS)"/>
    <s v="Micro"/>
    <s v="2 year"/>
    <s v="2 years"/>
    <s v="Lung"/>
    <s v="Fibrosis incidence"/>
    <s v="Rat"/>
    <s v="F 344/N"/>
    <s v="F"/>
    <n v="0.75"/>
    <s v="NA"/>
    <s v="NA"/>
    <s v="NA"/>
    <s v="mg/m3"/>
    <s v="N"/>
    <s v="N"/>
    <s v="N"/>
    <s v="N"/>
    <s v="Units conversion needed;"/>
    <s v=""/>
    <n v="750"/>
    <s v=""/>
    <m/>
    <s v="band C"/>
    <m/>
    <s v="C"/>
    <s v=""/>
    <m/>
    <s v="NTP_fibrosis_noael_loael_bmd_bmdl.xlsx"/>
    <x v="2"/>
    <m/>
    <m/>
    <m/>
    <s v="N"/>
    <n v="3"/>
    <s v="NOAEL"/>
    <n v="750"/>
    <s v="N"/>
    <s v="N"/>
    <s v="Y"/>
    <s v="N"/>
    <n v="0"/>
    <n v="0"/>
    <n v="1"/>
    <n v="0"/>
  </r>
  <r>
    <n v="190"/>
    <m/>
    <s v="fibrosis_noael_loael_20240812.xlsx"/>
    <s v="2698-41-1"/>
    <m/>
    <x v="19"/>
    <m/>
    <s v="CS"/>
    <s v="o-Chlorobenzalmalononitrile (CS)"/>
    <s v="Micro"/>
    <s v="2 year"/>
    <s v="2 years"/>
    <s v="Lung"/>
    <s v="Fibrosis incidence"/>
    <s v="Rat"/>
    <s v="F 344/N"/>
    <s v="M"/>
    <n v="0.75"/>
    <s v="NA"/>
    <s v="NA"/>
    <s v="NA"/>
    <s v="mg/m3"/>
    <s v="N"/>
    <s v="N"/>
    <s v="N"/>
    <s v="N"/>
    <s v="Units conversion needed;"/>
    <s v=""/>
    <n v="750"/>
    <s v=""/>
    <m/>
    <s v="band C"/>
    <m/>
    <s v="C"/>
    <s v=""/>
    <m/>
    <s v="NTP_fibrosis_noael_loael_bmd_bmdl.xlsx"/>
    <x v="2"/>
    <m/>
    <m/>
    <m/>
    <s v="N"/>
    <n v="3"/>
    <s v="NOAEL"/>
    <n v="750"/>
    <s v="N"/>
    <s v="N"/>
    <s v="Y"/>
    <s v="N"/>
    <n v="0"/>
    <n v="0"/>
    <n v="1"/>
    <n v="0"/>
  </r>
  <r>
    <n v="191"/>
    <s v="Y"/>
    <s v="fibrosis_combined_pods"/>
    <s v="643-79-8"/>
    <m/>
    <x v="19"/>
    <m/>
    <s v="ortho-Phthalaldehyde"/>
    <s v="ortho-Phthalaldehyde"/>
    <s v="Micro"/>
    <s v="3 month"/>
    <s v="3 months"/>
    <s v="Lung"/>
    <s v="Fibrosis incidence"/>
    <s v="Mouse"/>
    <s v="B6C3F1"/>
    <s v="F"/>
    <s v="NA"/>
    <s v="NA"/>
    <s v="NA"/>
    <s v="NA"/>
    <s v="ppm"/>
    <s v="N"/>
    <s v="N"/>
    <s v="N"/>
    <m/>
    <m/>
    <s v=""/>
    <s v=""/>
    <s v=""/>
    <m/>
    <m/>
    <m/>
    <s v=""/>
    <s v="Y"/>
    <m/>
    <s v="NTP_fibrosis_noael_loael_bmd_bmdl.xlsx"/>
    <x v="2"/>
    <m/>
    <m/>
    <m/>
    <s v="N"/>
    <n v="0"/>
    <m/>
    <m/>
    <s v="N"/>
    <s v="Y"/>
    <s v="N"/>
    <s v="N"/>
    <n v="0"/>
    <n v="1"/>
    <n v="0"/>
    <n v="0"/>
  </r>
  <r>
    <n v="192"/>
    <s v="Y"/>
    <s v="fibrosis_combined_pods"/>
    <s v="643-79-8"/>
    <m/>
    <x v="19"/>
    <m/>
    <s v="ortho-Phthalaldehyde"/>
    <s v="ortho-Phthalaldehyde"/>
    <s v="Micro"/>
    <s v="3 month"/>
    <s v="3 months"/>
    <s v="Lung"/>
    <s v="Fibrosis incidence"/>
    <s v="Mouse"/>
    <s v="B6C3F1"/>
    <s v="M"/>
    <s v="NA"/>
    <s v="NA"/>
    <s v="NA"/>
    <s v="NA"/>
    <s v="ppm"/>
    <s v="N"/>
    <s v="N"/>
    <s v="N"/>
    <m/>
    <m/>
    <s v=""/>
    <s v=""/>
    <s v=""/>
    <m/>
    <m/>
    <m/>
    <s v=""/>
    <s v="Y"/>
    <m/>
    <s v="NTP_fibrosis_noael_loael_bmd_bmdl.xlsx"/>
    <x v="2"/>
    <m/>
    <m/>
    <m/>
    <s v="N"/>
    <n v="0"/>
    <m/>
    <m/>
    <s v="N"/>
    <s v="Y"/>
    <s v="N"/>
    <s v="N"/>
    <n v="0"/>
    <n v="1"/>
    <n v="0"/>
    <n v="0"/>
  </r>
  <r>
    <n v="193"/>
    <s v="Y"/>
    <s v="fibrosis_combined_pods"/>
    <s v="643-79-8"/>
    <m/>
    <x v="19"/>
    <m/>
    <s v="ortho-Phthalaldehyde"/>
    <s v="ortho-Phthalaldehyde"/>
    <s v="Micro"/>
    <s v="3 month"/>
    <s v="3 months"/>
    <s v="Lung"/>
    <s v="Fibrosis incidence"/>
    <s v="Rat"/>
    <s v="HSD"/>
    <s v="F"/>
    <n v="7"/>
    <s v="NA"/>
    <n v="1.3895900000000001"/>
    <n v="0.73653000000000002"/>
    <s v="ppm"/>
    <s v="N"/>
    <s v="N"/>
    <s v="N"/>
    <m/>
    <m/>
    <n v="736.53"/>
    <n v="7000"/>
    <s v=""/>
    <m/>
    <m/>
    <m/>
    <s v="C"/>
    <s v=""/>
    <m/>
    <s v="NTP_fibrosis_noael_loael_bmd_bmdl.xlsx"/>
    <x v="2"/>
    <m/>
    <m/>
    <m/>
    <s v="N"/>
    <n v="3"/>
    <m/>
    <m/>
    <s v="N"/>
    <s v="Y"/>
    <s v="N"/>
    <s v="N"/>
    <n v="0"/>
    <n v="1"/>
    <n v="0"/>
    <n v="0"/>
  </r>
  <r>
    <n v="194"/>
    <s v="Y"/>
    <s v="fibrosis_combined_pods"/>
    <s v="643-79-8"/>
    <m/>
    <x v="19"/>
    <m/>
    <s v="ortho-Phthalaldehyde"/>
    <s v="ortho-Phthalaldehyde"/>
    <s v="Micro"/>
    <s v="3 month"/>
    <s v="3 months"/>
    <s v="Lung"/>
    <s v="Fibrosis incidence"/>
    <s v="Rat"/>
    <s v="HSD"/>
    <s v="M"/>
    <n v="7"/>
    <s v="NA"/>
    <s v="NA"/>
    <s v="NA"/>
    <s v="ppm"/>
    <s v="N"/>
    <s v="N"/>
    <s v="N"/>
    <m/>
    <m/>
    <s v=""/>
    <n v="7000"/>
    <s v=""/>
    <m/>
    <m/>
    <m/>
    <s v="B"/>
    <s v=""/>
    <m/>
    <s v="NTP_fibrosis_noael_loael_bmd_bmdl.xlsx"/>
    <x v="2"/>
    <m/>
    <m/>
    <m/>
    <s v="N"/>
    <n v="2"/>
    <m/>
    <m/>
    <s v="N"/>
    <s v="Y"/>
    <s v="N"/>
    <s v="N"/>
    <n v="0"/>
    <n v="1"/>
    <n v="0"/>
    <n v="0"/>
  </r>
  <r>
    <n v="195"/>
    <m/>
    <s v="fibrosis_combined_pods"/>
    <s v="7440-47-3"/>
    <m/>
    <x v="19"/>
    <m/>
    <s v="Chromium"/>
    <s v="Chromium"/>
    <s v="Micro"/>
    <s v="2 year"/>
    <s v="2 years"/>
    <s v="Lung"/>
    <s v="Fibrosis incidence"/>
    <s v="Rat"/>
    <s v="Sprague"/>
    <s v="M"/>
    <n v="20"/>
    <s v="NA"/>
    <s v="NA"/>
    <s v="NA"/>
    <s v="mg/m3"/>
    <s v="N"/>
    <s v="N"/>
    <s v="N"/>
    <m/>
    <m/>
    <s v=""/>
    <n v="20000"/>
    <s v=""/>
    <m/>
    <m/>
    <m/>
    <s v="B"/>
    <s v=""/>
    <m/>
    <s v="NTP_fibrosis_noael_loael_bmd_bmdl.xlsx"/>
    <x v="2"/>
    <m/>
    <m/>
    <m/>
    <s v="N"/>
    <n v="2"/>
    <s v="NOAEL"/>
    <n v="20000"/>
    <s v="N"/>
    <s v="N"/>
    <s v="Y"/>
    <s v="N"/>
    <n v="0"/>
    <n v="0"/>
    <n v="1"/>
    <n v="0"/>
  </r>
  <r>
    <n v="196"/>
    <s v="Y"/>
    <s v="fibrosis_combined_pods"/>
    <s v="7440-47-3"/>
    <m/>
    <x v="19"/>
    <m/>
    <s v="Chromium"/>
    <s v="Chromium"/>
    <s v="Micro"/>
    <s v="2 year"/>
    <s v="2 years"/>
    <s v="Lung"/>
    <s v="Fibrosis incidence"/>
    <s v="Hamster"/>
    <s v="Syrian"/>
    <s v="M"/>
    <n v="20"/>
    <s v="NA"/>
    <s v="NA"/>
    <s v="NA"/>
    <s v="mg/m3"/>
    <s v="N"/>
    <s v="N"/>
    <s v="N"/>
    <m/>
    <m/>
    <s v=""/>
    <n v="20000"/>
    <s v=""/>
    <m/>
    <m/>
    <m/>
    <s v="B"/>
    <s v=""/>
    <m/>
    <s v="NTP_fibrosis_noael_loael_bmd_bmdl.xlsx"/>
    <x v="2"/>
    <m/>
    <m/>
    <m/>
    <s v="N"/>
    <n v="2"/>
    <m/>
    <m/>
    <s v="N"/>
    <s v="N"/>
    <s v="Y"/>
    <s v="N"/>
    <n v="0"/>
    <n v="0"/>
    <n v="1"/>
    <n v="0"/>
  </r>
  <r>
    <n v="197"/>
    <s v="Y"/>
    <s v="fibrosis_combined_pods"/>
    <s v="7440-48-4"/>
    <m/>
    <x v="19"/>
    <m/>
    <s v="Cobalt"/>
    <s v="Cobalt"/>
    <s v="Micro"/>
    <s v="2 week"/>
    <s v="2 weeks"/>
    <s v="Lung"/>
    <s v="Fibrosis incidence"/>
    <s v="Mouse"/>
    <s v="B6C3F1"/>
    <s v="F"/>
    <n v="10"/>
    <n v="20"/>
    <n v="4.9759700000000002"/>
    <n v="3.0636100000000002"/>
    <s v="mg/m3"/>
    <s v="Y"/>
    <s v="Y"/>
    <s v="N"/>
    <m/>
    <m/>
    <n v="3063.61"/>
    <n v="10000"/>
    <s v=""/>
    <m/>
    <m/>
    <m/>
    <m/>
    <s v="Y"/>
    <m/>
    <s v="NTP_fibrosis_noael_loael_bmd_bmdl.xlsx"/>
    <x v="2"/>
    <m/>
    <m/>
    <m/>
    <s v="N"/>
    <n v="0"/>
    <m/>
    <m/>
    <s v="Y"/>
    <s v="N"/>
    <s v="N"/>
    <s v="N"/>
    <n v="1"/>
    <n v="0"/>
    <n v="0"/>
    <n v="0"/>
  </r>
  <r>
    <n v="198"/>
    <s v="Y"/>
    <s v="fibrosis_combined_pods"/>
    <s v="7440-48-4"/>
    <m/>
    <x v="19"/>
    <m/>
    <s v="Cobalt"/>
    <s v="Cobalt"/>
    <s v="Micro"/>
    <s v="2 week"/>
    <s v="2 weeks"/>
    <s v="Lung"/>
    <s v="Fibrosis incidence"/>
    <s v="Mouse"/>
    <s v="B6C3F1"/>
    <s v="M"/>
    <n v="10"/>
    <n v="20"/>
    <n v="2.2608299999999999"/>
    <n v="1.38439"/>
    <s v="mg/m3"/>
    <s v="Y"/>
    <s v="Y"/>
    <s v="N"/>
    <m/>
    <m/>
    <n v="1384.39"/>
    <n v="10000"/>
    <s v=""/>
    <m/>
    <m/>
    <m/>
    <m/>
    <s v="Y"/>
    <m/>
    <s v="NTP_fibrosis_noael_loael_bmd_bmdl.xlsx"/>
    <x v="2"/>
    <m/>
    <m/>
    <m/>
    <s v="N"/>
    <n v="0"/>
    <m/>
    <m/>
    <s v="Y"/>
    <s v="N"/>
    <s v="N"/>
    <s v="N"/>
    <n v="1"/>
    <n v="0"/>
    <n v="0"/>
    <n v="0"/>
  </r>
  <r>
    <n v="199"/>
    <s v="Y"/>
    <s v="fibrosis_combined_pods"/>
    <s v="7440-48-4"/>
    <m/>
    <x v="19"/>
    <m/>
    <s v="Cobalt"/>
    <s v="Cobalt"/>
    <s v="Micro"/>
    <s v="2 week"/>
    <s v="2 weeks"/>
    <s v="Lung"/>
    <s v="Fibrosis incidence"/>
    <s v="Rat"/>
    <s v="F 344/N"/>
    <s v="F"/>
    <n v="5"/>
    <n v="10"/>
    <s v="NA"/>
    <s v="NA"/>
    <s v="mg/m3"/>
    <s v="Y"/>
    <s v="Y"/>
    <s v="N"/>
    <m/>
    <m/>
    <s v=""/>
    <n v="5000"/>
    <s v=""/>
    <m/>
    <m/>
    <m/>
    <m/>
    <s v="Y"/>
    <m/>
    <s v="NTP_fibrosis_noael_loael_bmd_bmdl.xlsx"/>
    <x v="2"/>
    <m/>
    <m/>
    <m/>
    <s v="N"/>
    <n v="0"/>
    <m/>
    <m/>
    <s v="Y"/>
    <s v="N"/>
    <s v="N"/>
    <s v="N"/>
    <n v="1"/>
    <n v="0"/>
    <n v="0"/>
    <n v="0"/>
  </r>
  <r>
    <n v="200"/>
    <s v="Y"/>
    <s v="fibrosis_combined_pods"/>
    <s v="7440-48-4"/>
    <m/>
    <x v="19"/>
    <m/>
    <s v="Cobalt"/>
    <s v="Cobalt"/>
    <s v="Micro"/>
    <s v="2 week"/>
    <s v="2 weeks"/>
    <s v="Lung"/>
    <s v="Fibrosis incidence"/>
    <s v="Rat"/>
    <s v="F 344/N"/>
    <s v="M"/>
    <n v="5"/>
    <n v="10"/>
    <s v="NA"/>
    <s v="NA"/>
    <s v="mg/m3"/>
    <s v="Y"/>
    <s v="Y"/>
    <s v="N"/>
    <m/>
    <m/>
    <s v=""/>
    <n v="5000"/>
    <s v=""/>
    <m/>
    <m/>
    <m/>
    <m/>
    <s v="Y"/>
    <m/>
    <s v="NTP_fibrosis_noael_loael_bmd_bmdl.xlsx"/>
    <x v="2"/>
    <m/>
    <m/>
    <m/>
    <s v="N"/>
    <n v="0"/>
    <m/>
    <m/>
    <s v="Y"/>
    <s v="N"/>
    <s v="N"/>
    <s v="N"/>
    <n v="1"/>
    <n v="0"/>
    <n v="0"/>
    <n v="0"/>
  </r>
  <r>
    <n v="201"/>
    <m/>
    <s v="fibrosis_noael_loael_20240812.xlsx"/>
    <s v="7440-48-4"/>
    <m/>
    <x v="19"/>
    <m/>
    <s v="Cobalt"/>
    <s v="Cobalt"/>
    <s v="Micro"/>
    <s v="3 month"/>
    <s v="3 months"/>
    <s v="Lung"/>
    <s v="Fibrosis incidence"/>
    <s v="Mouse"/>
    <s v="B6C3F1"/>
    <s v="F"/>
    <n v="10"/>
    <s v="NA"/>
    <s v="NA"/>
    <s v="NA"/>
    <s v="mg/m3"/>
    <s v="N"/>
    <s v="N"/>
    <s v="N"/>
    <s v="N"/>
    <s v="Units conversion needed;"/>
    <s v=""/>
    <n v="10000"/>
    <s v=""/>
    <m/>
    <s v="band B"/>
    <m/>
    <s v="B"/>
    <s v=""/>
    <m/>
    <s v="NTP_fibrosis_noael_loael_bmd_bmdl.xlsx"/>
    <x v="2"/>
    <m/>
    <m/>
    <m/>
    <s v="N"/>
    <n v="2"/>
    <s v="NOAEL"/>
    <n v="10000"/>
    <s v="N"/>
    <s v="Y"/>
    <s v="N"/>
    <s v="N"/>
    <n v="0"/>
    <n v="1"/>
    <n v="0"/>
    <n v="0"/>
  </r>
  <r>
    <n v="202"/>
    <m/>
    <s v="fibrosis_noael_loael_20240812.xlsx"/>
    <s v="7440-48-4"/>
    <m/>
    <x v="19"/>
    <m/>
    <s v="Cobalt"/>
    <s v="Cobalt"/>
    <s v="Micro"/>
    <s v="3 month"/>
    <s v="3 months"/>
    <s v="Lung"/>
    <s v="Fibrosis incidence"/>
    <s v="Mouse"/>
    <s v="B6C3F1"/>
    <s v="M"/>
    <n v="10"/>
    <s v="NA"/>
    <s v="NA"/>
    <s v="NA"/>
    <s v="mg/m3"/>
    <s v="N"/>
    <s v="N"/>
    <s v="N"/>
    <s v="N"/>
    <s v="Units conversion needed;"/>
    <s v=""/>
    <n v="10000"/>
    <s v=""/>
    <m/>
    <s v="band B"/>
    <m/>
    <s v="B"/>
    <s v=""/>
    <m/>
    <s v="NTP_fibrosis_noael_loael_bmd_bmdl.xlsx"/>
    <x v="2"/>
    <m/>
    <m/>
    <m/>
    <s v="N"/>
    <n v="2"/>
    <s v="NOAEL"/>
    <n v="10000"/>
    <s v="N"/>
    <s v="Y"/>
    <s v="N"/>
    <s v="N"/>
    <n v="0"/>
    <n v="1"/>
    <n v="0"/>
    <n v="0"/>
  </r>
  <r>
    <n v="203"/>
    <m/>
    <s v="fibrosis_noael_loael_20240812.xlsx"/>
    <s v="7440-48-4"/>
    <m/>
    <x v="19"/>
    <m/>
    <s v="Cobalt"/>
    <s v="Cobalt"/>
    <s v="Micro"/>
    <s v="3 month"/>
    <s v="3 months"/>
    <s v="Lung"/>
    <s v="Fibrosis incidence"/>
    <s v="Rat"/>
    <s v="F 344/N"/>
    <s v="F"/>
    <n v="5"/>
    <s v="NA"/>
    <s v="NA"/>
    <s v="NA"/>
    <s v="mg/m3"/>
    <s v="N"/>
    <s v="N"/>
    <s v="N"/>
    <s v="N"/>
    <s v="Units conversion needed;"/>
    <s v=""/>
    <n v="5000"/>
    <s v=""/>
    <m/>
    <s v="band B"/>
    <m/>
    <s v="B"/>
    <s v=""/>
    <m/>
    <s v="NTP_fibrosis_noael_loael_bmd_bmdl.xlsx"/>
    <x v="2"/>
    <m/>
    <m/>
    <m/>
    <s v="N"/>
    <n v="2"/>
    <s v="NOAEL"/>
    <n v="5000"/>
    <s v="N"/>
    <s v="Y"/>
    <s v="N"/>
    <s v="N"/>
    <n v="0"/>
    <n v="1"/>
    <n v="0"/>
    <n v="0"/>
  </r>
  <r>
    <n v="204"/>
    <m/>
    <s v="fibrosis_noael_loael_20240812.xlsx"/>
    <s v="7440-48-4"/>
    <m/>
    <x v="19"/>
    <m/>
    <s v="Cobalt"/>
    <s v="Cobalt"/>
    <s v="Micro"/>
    <s v="3 month"/>
    <s v="3 months"/>
    <s v="Lung"/>
    <s v="Fibrosis incidence"/>
    <s v="Rat"/>
    <s v="F 344/N"/>
    <s v="M"/>
    <n v="5"/>
    <s v="NA"/>
    <s v="NA"/>
    <s v="NA"/>
    <s v="mg/m3"/>
    <s v="N"/>
    <s v="N"/>
    <s v="N"/>
    <s v="N"/>
    <s v="Units conversion needed;"/>
    <s v=""/>
    <n v="5000"/>
    <s v=""/>
    <m/>
    <s v="band B"/>
    <m/>
    <s v="B"/>
    <s v=""/>
    <m/>
    <s v="NTP_fibrosis_noael_loael_bmd_bmdl.xlsx"/>
    <x v="2"/>
    <m/>
    <m/>
    <m/>
    <s v="N"/>
    <n v="2"/>
    <s v="NOAEL"/>
    <n v="5000"/>
    <s v="N"/>
    <s v="Y"/>
    <s v="N"/>
    <s v="N"/>
    <n v="0"/>
    <n v="1"/>
    <n v="0"/>
    <n v="0"/>
  </r>
  <r>
    <n v="205"/>
    <m/>
    <s v="fibrosis_noael_loael_20240812.xlsx"/>
    <s v="7440-48-4"/>
    <m/>
    <x v="19"/>
    <m/>
    <s v="Cobalt"/>
    <s v="Cobalt"/>
    <s v="Micro"/>
    <s v="2 year"/>
    <s v="2 years"/>
    <s v="Lung"/>
    <s v="Fibrosis incidence"/>
    <s v="Mouse"/>
    <s v="B6C3F1"/>
    <s v="F"/>
    <n v="5"/>
    <s v="NA"/>
    <s v="NA"/>
    <s v="NA"/>
    <s v="mg/m3"/>
    <s v="N"/>
    <s v="N"/>
    <s v="N"/>
    <s v="N"/>
    <s v="Units conversion needed;"/>
    <s v=""/>
    <n v="5000"/>
    <s v=""/>
    <m/>
    <s v="band B"/>
    <m/>
    <s v="B"/>
    <s v=""/>
    <m/>
    <s v="NTP_fibrosis_noael_loael_bmd_bmdl.xlsx"/>
    <x v="2"/>
    <m/>
    <m/>
    <m/>
    <s v="N"/>
    <n v="2"/>
    <s v="NOAEL"/>
    <n v="5000"/>
    <s v="N"/>
    <s v="N"/>
    <s v="Y"/>
    <s v="N"/>
    <n v="0"/>
    <n v="0"/>
    <n v="1"/>
    <n v="0"/>
  </r>
  <r>
    <n v="206"/>
    <m/>
    <s v="fibrosis_noael_loael_20240812.xlsx"/>
    <s v="7440-48-4"/>
    <m/>
    <x v="19"/>
    <m/>
    <s v="Cobalt"/>
    <s v="Cobalt"/>
    <s v="Micro"/>
    <s v="2 year"/>
    <s v="2 years"/>
    <s v="Lung"/>
    <s v="Fibrosis incidence"/>
    <s v="Mouse"/>
    <s v="B6C3F1"/>
    <s v="M"/>
    <n v="5"/>
    <s v="NA"/>
    <s v="NA"/>
    <s v="NA"/>
    <s v="mg/m3"/>
    <s v="N"/>
    <s v="N"/>
    <s v="N"/>
    <s v="N"/>
    <s v="Units conversion needed;"/>
    <s v=""/>
    <n v="5000"/>
    <s v=""/>
    <m/>
    <s v="band B"/>
    <m/>
    <s v="B"/>
    <s v=""/>
    <m/>
    <s v="NTP_fibrosis_noael_loael_bmd_bmdl.xlsx"/>
    <x v="2"/>
    <m/>
    <m/>
    <m/>
    <s v="N"/>
    <n v="2"/>
    <s v="NOAEL"/>
    <n v="5000"/>
    <s v="N"/>
    <s v="N"/>
    <s v="Y"/>
    <s v="N"/>
    <n v="0"/>
    <n v="0"/>
    <n v="1"/>
    <n v="0"/>
  </r>
  <r>
    <n v="207"/>
    <m/>
    <s v="fibrosis_combined_pods"/>
    <s v="7440-48-4"/>
    <m/>
    <x v="19"/>
    <m/>
    <s v="Cobalt"/>
    <s v="Cobalt"/>
    <s v="Micro"/>
    <s v="2 year"/>
    <s v="2 years"/>
    <s v="Lung"/>
    <s v="Fibrosis incidence"/>
    <s v="Rat"/>
    <s v="F344/N"/>
    <s v="F"/>
    <n v="5"/>
    <s v="NA"/>
    <s v="NA"/>
    <s v="NA"/>
    <s v="mg/m3"/>
    <s v="N"/>
    <s v="N"/>
    <s v="N"/>
    <m/>
    <m/>
    <s v=""/>
    <n v="5000"/>
    <s v=""/>
    <m/>
    <m/>
    <m/>
    <s v="B"/>
    <s v=""/>
    <m/>
    <s v="NTP_fibrosis_noael_loael_bmd_bmdl.xlsx"/>
    <x v="2"/>
    <m/>
    <m/>
    <m/>
    <s v="N"/>
    <n v="2"/>
    <s v="NOAEL"/>
    <n v="5000"/>
    <s v="N"/>
    <s v="N"/>
    <s v="Y"/>
    <s v="N"/>
    <n v="0"/>
    <n v="0"/>
    <n v="1"/>
    <n v="0"/>
  </r>
  <r>
    <n v="208"/>
    <m/>
    <s v="fibrosis_noael_loael_20240812.xlsx"/>
    <s v="7440-48-4"/>
    <m/>
    <x v="19"/>
    <m/>
    <s v="Cobalt"/>
    <s v="Cobalt"/>
    <s v="Micro"/>
    <s v="2 year"/>
    <s v="2 years"/>
    <s v="Lung"/>
    <s v="Fibrosis incidence"/>
    <s v="Rat"/>
    <s v="F344/N"/>
    <s v="M"/>
    <n v="5"/>
    <s v="NA"/>
    <s v="NA"/>
    <s v="NA"/>
    <s v="mg/m3"/>
    <s v="N"/>
    <s v="N"/>
    <s v="N"/>
    <s v="N"/>
    <s v="Units conversion needed;"/>
    <s v=""/>
    <n v="5000"/>
    <s v=""/>
    <m/>
    <s v="band B"/>
    <m/>
    <s v="B"/>
    <s v=""/>
    <m/>
    <s v="NTP_fibrosis_noael_loael_bmd_bmdl.xlsx"/>
    <x v="2"/>
    <m/>
    <m/>
    <m/>
    <s v="N"/>
    <n v="2"/>
    <s v="NOAEL"/>
    <n v="5000"/>
    <s v="N"/>
    <s v="N"/>
    <s v="Y"/>
    <s v="N"/>
    <n v="0"/>
    <n v="0"/>
    <n v="1"/>
    <n v="0"/>
  </r>
  <r>
    <n v="209"/>
    <s v="Y"/>
    <s v="fibrosis_combined_pods"/>
    <s v="BLASTINGSAND"/>
    <m/>
    <x v="19"/>
    <m/>
    <s v="ABA:BS"/>
    <s v="Abrasive Blasting Agents: Blasting Sand"/>
    <s v="Micro"/>
    <s v="2 week"/>
    <s v="2 weeks"/>
    <s v="Lung"/>
    <s v="Fibrosis incidence"/>
    <s v="Rat"/>
    <s v="F344/N"/>
    <s v="M"/>
    <s v="NA"/>
    <s v="NA"/>
    <s v="NA"/>
    <s v="NA"/>
    <s v="mg/m3"/>
    <s v="Y"/>
    <s v="Y"/>
    <s v="N"/>
    <m/>
    <m/>
    <s v=""/>
    <s v=""/>
    <s v=""/>
    <m/>
    <m/>
    <m/>
    <s v=""/>
    <s v="Y"/>
    <m/>
    <s v="NTP_fibrosis_noael_loael_bmd_bmdl.xlsx"/>
    <x v="2"/>
    <m/>
    <m/>
    <m/>
    <s v="N"/>
    <n v="0"/>
    <m/>
    <m/>
    <s v="Y"/>
    <s v="N"/>
    <s v="N"/>
    <s v="N"/>
    <n v="1"/>
    <n v="0"/>
    <n v="0"/>
    <n v="0"/>
  </r>
  <r>
    <n v="210"/>
    <m/>
    <s v="fibrosis_combined_pods"/>
    <s v="BLASTINGSAND"/>
    <m/>
    <x v="19"/>
    <m/>
    <s v="ABA:BS"/>
    <s v="Abrasive Blasting Agents: Blasting Sand"/>
    <s v="Micro"/>
    <s v="39 week"/>
    <s v="39 weeks"/>
    <s v="Lung"/>
    <s v="Fibrosis incidence"/>
    <s v="Rat"/>
    <s v="HSD"/>
    <s v="M"/>
    <s v="NA"/>
    <n v="15"/>
    <n v="4.1954999999999999E-2"/>
    <s v="NA"/>
    <s v="mg/m3"/>
    <s v="N"/>
    <s v="N"/>
    <s v="Y"/>
    <m/>
    <m/>
    <s v=""/>
    <s v=""/>
    <n v="1500"/>
    <m/>
    <m/>
    <m/>
    <s v="C"/>
    <s v=""/>
    <m/>
    <s v="NTP_fibrosis_noael_loael_bmd_bmdl.xlsx"/>
    <x v="2"/>
    <m/>
    <m/>
    <m/>
    <s v="N"/>
    <n v="3"/>
    <s v="LOAEL"/>
    <n v="1500"/>
    <s v="N"/>
    <s v="N"/>
    <s v="Y"/>
    <s v="N"/>
    <n v="0"/>
    <n v="0"/>
    <n v="1"/>
    <n v="0"/>
  </r>
  <r>
    <n v="211"/>
    <s v="Y"/>
    <s v="fibrosis_combined_pods"/>
    <s v="COALSLAG"/>
    <m/>
    <x v="19"/>
    <m/>
    <s v="ABA:CS"/>
    <s v="Abrasive blasting agents (coal slag)"/>
    <s v="Micro"/>
    <s v="2 week"/>
    <s v="2 weeks"/>
    <s v="Lung"/>
    <s v="Fibrosis incidence"/>
    <s v="Rat"/>
    <s v="F 344/N"/>
    <s v="M"/>
    <s v="NA"/>
    <s v="NA"/>
    <s v="NA"/>
    <s v="NA"/>
    <s v="mg/m3"/>
    <s v="Y"/>
    <s v="Y"/>
    <s v="N"/>
    <m/>
    <m/>
    <s v=""/>
    <s v=""/>
    <s v=""/>
    <m/>
    <m/>
    <m/>
    <s v=""/>
    <s v="Y"/>
    <m/>
    <s v="NTP_fibrosis_noael_loael_bmd_bmdl.xlsx"/>
    <x v="2"/>
    <m/>
    <m/>
    <m/>
    <s v="N"/>
    <n v="0"/>
    <m/>
    <m/>
    <s v="Y"/>
    <s v="N"/>
    <s v="N"/>
    <s v="N"/>
    <n v="1"/>
    <n v="0"/>
    <n v="0"/>
    <n v="0"/>
  </r>
  <r>
    <n v="212"/>
    <s v="Y"/>
    <s v="fibrosis_combined_pods"/>
    <s v="CRUSHEDGLASS"/>
    <m/>
    <x v="19"/>
    <m/>
    <s v="ABA:CG"/>
    <s v="Abrasive blasting agents (crushed glass)"/>
    <s v="Micro"/>
    <s v="2 week"/>
    <s v="2 weeks"/>
    <s v="Lung"/>
    <s v="Fibrosis incidence"/>
    <s v="Rat"/>
    <s v="F344/N"/>
    <s v="M"/>
    <s v="NA"/>
    <s v="NA"/>
    <s v="NA"/>
    <s v="NA"/>
    <s v="mg/m3"/>
    <s v="Y"/>
    <s v="Y"/>
    <s v="N"/>
    <m/>
    <m/>
    <s v=""/>
    <s v=""/>
    <s v=""/>
    <m/>
    <m/>
    <m/>
    <s v=""/>
    <s v="Y"/>
    <m/>
    <s v="NTP_fibrosis_noael_loael_bmd_bmdl.xlsx"/>
    <x v="2"/>
    <m/>
    <m/>
    <m/>
    <s v="N"/>
    <n v="0"/>
    <m/>
    <m/>
    <s v="Y"/>
    <s v="N"/>
    <s v="N"/>
    <s v="N"/>
    <n v="1"/>
    <n v="0"/>
    <n v="0"/>
    <n v="0"/>
  </r>
  <r>
    <n v="213"/>
    <s v="Y"/>
    <s v="fibrosis_combined_pods"/>
    <s v="GARNET"/>
    <m/>
    <x v="19"/>
    <m/>
    <s v="ABA:G"/>
    <s v="Abrasive blasting agents (garnet)"/>
    <s v="Micro"/>
    <s v="2 week"/>
    <s v="2 weeks"/>
    <s v="Lung"/>
    <s v="Fibrosis incidence"/>
    <s v="Rat"/>
    <s v="F 344/N"/>
    <s v="M"/>
    <s v="NA"/>
    <s v="NA"/>
    <s v="NA"/>
    <s v="NA"/>
    <s v="mg/m3"/>
    <s v="Y"/>
    <s v="Y"/>
    <s v="N"/>
    <m/>
    <m/>
    <s v=""/>
    <s v=""/>
    <s v=""/>
    <m/>
    <m/>
    <m/>
    <s v=""/>
    <s v="Y"/>
    <m/>
    <s v="NTP_fibrosis_noael_loael_bmd_bmdl.xlsx"/>
    <x v="2"/>
    <m/>
    <m/>
    <m/>
    <s v="N"/>
    <n v="0"/>
    <m/>
    <m/>
    <s v="Y"/>
    <s v="N"/>
    <s v="N"/>
    <s v="N"/>
    <n v="1"/>
    <n v="0"/>
    <n v="0"/>
    <n v="0"/>
  </r>
  <r>
    <n v="214"/>
    <m/>
    <s v="fibrosis_combined_pods"/>
    <s v="HEMATITESPEC"/>
    <m/>
    <x v="19"/>
    <m/>
    <s v="ABA:SH"/>
    <s v="Abrasive Blasting Agents: Specular Hematite"/>
    <s v="Micro"/>
    <s v="39 week"/>
    <s v="39 weeks"/>
    <s v="Lung"/>
    <s v="Fibrosis incidence"/>
    <s v="Rat"/>
    <s v="HSD"/>
    <s v="M"/>
    <n v="15"/>
    <n v="30"/>
    <n v="14.2652"/>
    <n v="9.3435600000000001"/>
    <s v="mg/m3"/>
    <s v="N"/>
    <s v="N"/>
    <s v="N"/>
    <m/>
    <m/>
    <n v="9343.56"/>
    <n v="15000"/>
    <s v=""/>
    <m/>
    <m/>
    <m/>
    <s v="B"/>
    <s v=""/>
    <m/>
    <s v="NTP_fibrosis_noael_loael_bmd_bmdl.xlsx"/>
    <x v="2"/>
    <m/>
    <m/>
    <m/>
    <s v="N"/>
    <n v="2"/>
    <s v="BMDL"/>
    <n v="9343.56"/>
    <s v="N"/>
    <s v="N"/>
    <s v="Y"/>
    <s v="N"/>
    <n v="0"/>
    <n v="0"/>
    <n v="1"/>
    <n v="0"/>
  </r>
  <r>
    <n v="215"/>
    <s v="Y"/>
    <s v="fibrosis_noael_loael_20240812.xlsx"/>
    <s v="L-MWNT-1020"/>
    <m/>
    <x v="19"/>
    <m/>
    <s v="CNT"/>
    <s v="1020 Long Multiwalled Carbon Nanotube"/>
    <s v="Nano"/>
    <s v="30 day"/>
    <s v="30 days"/>
    <s v="Lung"/>
    <s v="Fibrosis incidence"/>
    <s v="Mouse"/>
    <s v="B6C3F1"/>
    <s v="F"/>
    <n v="10"/>
    <s v="NA"/>
    <s v="NA"/>
    <s v="NA"/>
    <s v="mg/m3"/>
    <s v="N"/>
    <s v="Y"/>
    <s v="N"/>
    <s v="N"/>
    <s v="Divide NOAEL or BMDL by 3;Units conversion needed;"/>
    <s v=""/>
    <n v="3333.3333333333335"/>
    <s v=""/>
    <m/>
    <s v="band B"/>
    <m/>
    <s v="B"/>
    <s v=""/>
    <m/>
    <s v="NTP_fibrosis_noael_loael_bmd_bmdl.xlsx"/>
    <x v="2"/>
    <m/>
    <m/>
    <m/>
    <s v="Y"/>
    <n v="2"/>
    <m/>
    <m/>
    <s v="N"/>
    <s v="Y"/>
    <s v="N"/>
    <s v="N"/>
    <n v="0"/>
    <n v="1"/>
    <n v="0"/>
    <n v="0"/>
  </r>
  <r>
    <n v="216"/>
    <s v="Y"/>
    <s v="fibrosis_noael_loael_20240812.xlsx"/>
    <s v="L-MWNT-1020"/>
    <m/>
    <x v="19"/>
    <m/>
    <s v="CNT"/>
    <s v="1020 Long Multiwalled Carbon Nanotube"/>
    <s v="Nano"/>
    <s v="30 day"/>
    <s v="30 days"/>
    <s v="Lung"/>
    <s v="Fibrosis incidence"/>
    <s v="Mouse"/>
    <s v="B6C3F1"/>
    <s v="M"/>
    <n v="10"/>
    <s v="NA"/>
    <s v="NA"/>
    <s v="NA"/>
    <s v="mg/m3"/>
    <s v="N"/>
    <s v="Y"/>
    <s v="N"/>
    <s v="N"/>
    <s v="Divide NOAEL or BMDL by 3;Units conversion needed;"/>
    <s v=""/>
    <n v="3333.3333333333335"/>
    <s v=""/>
    <m/>
    <s v="band B"/>
    <m/>
    <s v="B"/>
    <s v=""/>
    <m/>
    <s v="NTP_fibrosis_noael_loael_bmd_bmdl.xlsx"/>
    <x v="2"/>
    <m/>
    <m/>
    <m/>
    <s v="Y"/>
    <n v="2"/>
    <m/>
    <m/>
    <s v="N"/>
    <s v="Y"/>
    <s v="N"/>
    <s v="N"/>
    <n v="0"/>
    <n v="1"/>
    <n v="0"/>
    <n v="0"/>
  </r>
  <r>
    <n v="217"/>
    <s v="Y"/>
    <s v="fibrosis_noael_loael_20240812.xlsx"/>
    <s v="L-MWNT-1020"/>
    <m/>
    <x v="19"/>
    <m/>
    <s v="CNT"/>
    <s v="1020 Long Multiwalled Carbon Nanotube"/>
    <s v="Nano"/>
    <s v="30 day"/>
    <s v="30 days"/>
    <s v="Lung"/>
    <s v="Fibrosis incidence"/>
    <s v="Rat"/>
    <s v="HSD"/>
    <s v="M"/>
    <n v="10"/>
    <s v="NA"/>
    <s v="NA"/>
    <s v="NA"/>
    <s v="mg/m3"/>
    <s v="N"/>
    <s v="Y"/>
    <s v="N"/>
    <s v="N"/>
    <s v="Divide NOAEL or BMDL by 3;Units conversion needed;"/>
    <s v=""/>
    <n v="3333.3333333333335"/>
    <s v=""/>
    <m/>
    <s v="band B"/>
    <m/>
    <s v="B"/>
    <s v=""/>
    <m/>
    <s v="NTP_fibrosis_noael_loael_bmd_bmdl.xlsx"/>
    <x v="2"/>
    <m/>
    <m/>
    <m/>
    <s v="Y"/>
    <n v="2"/>
    <m/>
    <m/>
    <s v="N"/>
    <s v="Y"/>
    <s v="N"/>
    <s v="N"/>
    <n v="0"/>
    <n v="1"/>
    <n v="0"/>
    <n v="0"/>
  </r>
  <r>
    <n v="218"/>
    <s v="Y"/>
    <s v="fibrosis_noael_loael_20240812.xlsx"/>
    <s v="L-MWNT-1020"/>
    <m/>
    <x v="19"/>
    <m/>
    <s v="CNT"/>
    <s v="1020 Long Multiwalled Carbon Nanotube"/>
    <s v="Nano"/>
    <s v="30 day"/>
    <s v="30 days"/>
    <s v="Lung"/>
    <s v="Fibrosis incidence"/>
    <s v="Rat"/>
    <s v="HSD"/>
    <s v="F"/>
    <n v="10"/>
    <s v="NA"/>
    <s v="NA"/>
    <s v="NA"/>
    <s v="mg/m3"/>
    <s v="N"/>
    <s v="Y"/>
    <s v="N"/>
    <s v="N"/>
    <s v="Divide NOAEL or BMDL by 3;Units conversion needed;"/>
    <s v=""/>
    <n v="3333.3333333333335"/>
    <s v=""/>
    <m/>
    <s v="band B"/>
    <m/>
    <s v="B"/>
    <s v=""/>
    <m/>
    <s v="NTP_fibrosis_noael_loael_bmd_bmdl.xlsx"/>
    <x v="2"/>
    <m/>
    <m/>
    <m/>
    <s v="Y"/>
    <n v="2"/>
    <m/>
    <m/>
    <s v="N"/>
    <s v="Y"/>
    <s v="N"/>
    <s v="N"/>
    <n v="0"/>
    <n v="1"/>
    <n v="0"/>
    <n v="0"/>
  </r>
  <r>
    <n v="219"/>
    <m/>
    <s v="fibrosis_combined_pods"/>
    <s v="13983-17-0"/>
    <m/>
    <x v="19"/>
    <m/>
    <s v="WCS"/>
    <s v="Wollastonite calcium silicates"/>
    <s v="Micro"/>
    <s v="1 year"/>
    <s v="1 year"/>
    <s v="Lung"/>
    <s v="Fibrosis incidence"/>
    <s v="Rat"/>
    <s v="F 344/N"/>
    <s v="M"/>
    <n v="10"/>
    <s v="NA"/>
    <s v="NA"/>
    <s v="NA"/>
    <s v="mg/m3"/>
    <s v="N"/>
    <s v="N"/>
    <s v="N"/>
    <m/>
    <m/>
    <s v=""/>
    <n v="10000"/>
    <s v=""/>
    <m/>
    <m/>
    <m/>
    <s v="B"/>
    <s v=""/>
    <m/>
    <s v="NTP_fibrosis_noael_loael_bmd_bmdl.xlsx"/>
    <x v="2"/>
    <m/>
    <m/>
    <m/>
    <s v="N"/>
    <n v="2"/>
    <s v="NOAEL"/>
    <n v="10000"/>
    <s v="N"/>
    <s v="N"/>
    <s v="Y"/>
    <s v="N"/>
    <n v="0"/>
    <n v="0"/>
    <n v="1"/>
    <n v="0"/>
  </r>
  <r>
    <n v="220"/>
    <m/>
    <s v="fibrosis_combined_pods"/>
    <s v="13983-17-0"/>
    <m/>
    <x v="19"/>
    <m/>
    <s v="WCS"/>
    <s v="Wollastonite calcium silicates"/>
    <s v="Micro"/>
    <s v="2 year"/>
    <s v="2 years"/>
    <s v="Lung"/>
    <s v="Fibrosis incidence"/>
    <s v="Rat"/>
    <s v="F 344/N"/>
    <s v="M"/>
    <n v="10"/>
    <s v="NA"/>
    <s v="NA"/>
    <s v="NA"/>
    <s v="mg/m3"/>
    <s v="N"/>
    <s v="N"/>
    <s v="N"/>
    <m/>
    <m/>
    <s v=""/>
    <n v="10000"/>
    <s v=""/>
    <m/>
    <m/>
    <m/>
    <s v="B"/>
    <s v=""/>
    <m/>
    <s v="NTP_fibrosis_noael_loael_bmd_bmdl.xlsx"/>
    <x v="2"/>
    <m/>
    <m/>
    <m/>
    <s v="N"/>
    <n v="2"/>
    <s v="NOAEL"/>
    <n v="10000"/>
    <s v="N"/>
    <s v="N"/>
    <s v="Y"/>
    <s v="N"/>
    <n v="0"/>
    <n v="0"/>
    <n v="1"/>
    <n v="0"/>
  </r>
  <r>
    <n v="221"/>
    <m/>
    <s v="fibrosis_combined_pods"/>
    <s v="13983-17-0"/>
    <m/>
    <x v="19"/>
    <m/>
    <s v="WCS"/>
    <s v="Wollastonite calcium silicates"/>
    <s v="Micro"/>
    <s v="2 year"/>
    <s v="2 years"/>
    <s v="Lung"/>
    <s v="Fibrosis incidence"/>
    <s v="Rat"/>
    <s v="F 344/N"/>
    <s v="M"/>
    <s v="NA"/>
    <n v="10"/>
    <n v="-99"/>
    <n v="-99"/>
    <s v="mg/m3"/>
    <s v="N"/>
    <s v="N"/>
    <s v="Y"/>
    <m/>
    <m/>
    <s v=""/>
    <s v=""/>
    <n v="1000"/>
    <m/>
    <m/>
    <m/>
    <s v="C"/>
    <s v=""/>
    <m/>
    <s v="asbestos; NTP_fibrosis_noael_loael_bmd_bmdl.xlsx"/>
    <x v="2"/>
    <m/>
    <m/>
    <m/>
    <s v="N"/>
    <n v="3"/>
    <s v="LOAEL"/>
    <n v="1000"/>
    <s v="N"/>
    <s v="N"/>
    <s v="Y"/>
    <s v="N"/>
    <n v="0"/>
    <n v="0"/>
    <n v="1"/>
    <n v="0"/>
  </r>
  <r>
    <n v="222"/>
    <s v="Y"/>
    <s v="NTP_infl_noael_loael"/>
    <s v="10026-24-1"/>
    <m/>
    <x v="19"/>
    <m/>
    <s v="Cobalt"/>
    <s v="Cobalt sulfate heptahydrate"/>
    <s v="Micro"/>
    <s v="2 year"/>
    <s v="2 years"/>
    <s v="Lung"/>
    <s v="Inflammation incidence"/>
    <s v="Rat"/>
    <s v="F 344/N"/>
    <s v="M"/>
    <m/>
    <n v="0.3"/>
    <n v="5.6230100000000002E-11"/>
    <m/>
    <s v="mg/m3"/>
    <s v="N"/>
    <s v="N"/>
    <m/>
    <m/>
    <m/>
    <s v="NA"/>
    <s v="NA"/>
    <n v="30"/>
    <m/>
    <m/>
    <m/>
    <s v="E"/>
    <s v=""/>
    <m/>
    <m/>
    <x v="0"/>
    <m/>
    <m/>
    <m/>
    <s v="N"/>
    <n v="5"/>
    <m/>
    <m/>
    <s v="N"/>
    <s v="N"/>
    <s v="Y"/>
    <s v="N"/>
    <n v="0"/>
    <n v="0"/>
    <n v="1"/>
    <n v="0"/>
  </r>
  <r>
    <n v="223"/>
    <s v="Y"/>
    <s v="NTP_infl_noael_loael"/>
    <s v="22398-80-7"/>
    <m/>
    <x v="19"/>
    <m/>
    <s v="Indium"/>
    <s v="Indium phosphide"/>
    <s v="Micro"/>
    <s v="2 year"/>
    <s v="2 years"/>
    <s v="Lung"/>
    <s v="Inflammation incidence"/>
    <s v="Rat"/>
    <s v="F 344/N"/>
    <s v="F"/>
    <m/>
    <n v="0.03"/>
    <n v="1.6672900000000001E-4"/>
    <n v="3.8261399999999999E-5"/>
    <s v="mg/m3"/>
    <s v="N"/>
    <s v="N"/>
    <m/>
    <m/>
    <m/>
    <n v="3.8261400000000001E-2"/>
    <s v="NA"/>
    <n v="3"/>
    <m/>
    <m/>
    <m/>
    <s v="E"/>
    <s v=""/>
    <m/>
    <m/>
    <x v="0"/>
    <m/>
    <m/>
    <m/>
    <s v="Y"/>
    <n v="5"/>
    <m/>
    <m/>
    <s v="N"/>
    <s v="N"/>
    <s v="Y"/>
    <s v="N"/>
    <n v="0"/>
    <n v="0"/>
    <n v="1"/>
    <n v="0"/>
  </r>
  <r>
    <n v="224"/>
    <s v="Y"/>
    <s v="NTP_infl_noael_loael"/>
    <s v="1303-00-0"/>
    <m/>
    <x v="19"/>
    <m/>
    <s v="Gallium"/>
    <s v="Gallium arsenide"/>
    <s v="Micro"/>
    <s v="2 year"/>
    <s v="2 years"/>
    <s v="Lung"/>
    <s v="Inflammation incidence"/>
    <s v="Rat"/>
    <s v="F 344/N"/>
    <s v="F"/>
    <m/>
    <n v="0.01"/>
    <n v="1.90185E-4"/>
    <n v="7.6456899999999996E-5"/>
    <s v="mg/m3"/>
    <s v="N"/>
    <s v="N"/>
    <m/>
    <m/>
    <m/>
    <n v="7.6456899999999994E-2"/>
    <s v="NA"/>
    <n v="1"/>
    <m/>
    <m/>
    <m/>
    <s v="E"/>
    <s v=""/>
    <m/>
    <m/>
    <x v="0"/>
    <m/>
    <m/>
    <m/>
    <s v="N"/>
    <n v="5"/>
    <m/>
    <m/>
    <s v="N"/>
    <s v="N"/>
    <s v="Y"/>
    <s v="N"/>
    <n v="0"/>
    <n v="0"/>
    <n v="1"/>
    <n v="0"/>
  </r>
  <r>
    <n v="225"/>
    <s v="Y"/>
    <s v="NTP_infl_noael_loael"/>
    <s v="22398-80-7"/>
    <m/>
    <x v="19"/>
    <m/>
    <s v="Indium"/>
    <s v="Indium phosphide"/>
    <s v="Micro"/>
    <s v="2 year"/>
    <s v="2 years"/>
    <s v="Lung"/>
    <s v="Inflammation incidence"/>
    <s v="Rat"/>
    <s v="F 344/N"/>
    <s v="M"/>
    <m/>
    <n v="0.03"/>
    <n v="1.9249100000000001E-4"/>
    <n v="3.1486799999999999E-9"/>
    <s v="mg/m3"/>
    <s v="N"/>
    <s v="N"/>
    <m/>
    <m/>
    <m/>
    <n v="3.1486799999999999E-6"/>
    <s v="NA"/>
    <n v="3"/>
    <m/>
    <m/>
    <m/>
    <s v="E"/>
    <s v=""/>
    <m/>
    <m/>
    <x v="0"/>
    <m/>
    <m/>
    <m/>
    <s v="Y"/>
    <n v="5"/>
    <m/>
    <m/>
    <s v="N"/>
    <s v="N"/>
    <s v="Y"/>
    <s v="N"/>
    <n v="0"/>
    <n v="0"/>
    <n v="1"/>
    <n v="0"/>
  </r>
  <r>
    <n v="226"/>
    <m/>
    <s v="NTP_infl_noael_loael"/>
    <s v="22398-80-7"/>
    <m/>
    <x v="19"/>
    <m/>
    <s v="Indium"/>
    <s v="Indium phosphide"/>
    <s v="Micro"/>
    <s v="3 month"/>
    <s v="3 months"/>
    <s v="Lung"/>
    <s v="Inflammation incidence"/>
    <s v="Rat"/>
    <s v="F 344/N"/>
    <s v="M"/>
    <m/>
    <n v="1"/>
    <n v="1.9372399999999899E-4"/>
    <n v="4.5750800000000002E-7"/>
    <s v="mg/m3"/>
    <s v="N"/>
    <s v="N"/>
    <m/>
    <m/>
    <m/>
    <n v="4.5750800000000002E-4"/>
    <s v="NA"/>
    <n v="100"/>
    <m/>
    <m/>
    <m/>
    <s v="E"/>
    <s v=""/>
    <m/>
    <m/>
    <x v="0"/>
    <m/>
    <m/>
    <m/>
    <s v="Y"/>
    <n v="5"/>
    <s v="BMDL"/>
    <n v="4.5750800000000002E-4"/>
    <s v="N"/>
    <s v="Y"/>
    <s v="N"/>
    <s v="N"/>
    <n v="0"/>
    <n v="1"/>
    <n v="0"/>
    <n v="0"/>
  </r>
  <r>
    <n v="227"/>
    <m/>
    <s v="NTP_infl_noael_loael"/>
    <s v="22398-80-7"/>
    <m/>
    <x v="19"/>
    <m/>
    <s v="Indium"/>
    <s v="Indium phosphide"/>
    <s v="Micro"/>
    <s v="3 month"/>
    <s v="3 months"/>
    <s v="Lung"/>
    <s v="Inflammation incidence"/>
    <s v="Rat"/>
    <s v="F 344/N"/>
    <s v="F"/>
    <m/>
    <n v="1"/>
    <n v="2.8990100000000002E-4"/>
    <n v="5.2946999999999999E-7"/>
    <s v="mg/m3"/>
    <s v="N"/>
    <s v="N"/>
    <m/>
    <m/>
    <m/>
    <n v="5.2946999999999998E-4"/>
    <s v="NA"/>
    <n v="100"/>
    <m/>
    <m/>
    <m/>
    <s v="E"/>
    <s v=""/>
    <m/>
    <m/>
    <x v="0"/>
    <m/>
    <m/>
    <m/>
    <s v="Y"/>
    <n v="5"/>
    <s v="BMDL"/>
    <n v="5.2946999999999998E-4"/>
    <s v="N"/>
    <s v="Y"/>
    <s v="N"/>
    <s v="N"/>
    <n v="0"/>
    <n v="1"/>
    <n v="0"/>
    <n v="0"/>
  </r>
  <r>
    <n v="228"/>
    <s v="Y"/>
    <s v="NTP_infl_noael_loael"/>
    <s v="1303-00-0"/>
    <m/>
    <x v="19"/>
    <m/>
    <s v="Gallium"/>
    <s v="Gallium arsenide"/>
    <s v="Micro"/>
    <s v="2 year"/>
    <s v="2 years"/>
    <s v="Lung"/>
    <s v="Inflammation incidence"/>
    <s v="Rat"/>
    <s v="F 344/N"/>
    <s v="M"/>
    <m/>
    <n v="0.01"/>
    <n v="5.5185399999999898E-4"/>
    <n v="4.0349100000000002E-4"/>
    <s v="mg/m3"/>
    <s v="N"/>
    <s v="N"/>
    <m/>
    <m/>
    <m/>
    <n v="0.40349100000000004"/>
    <s v="NA"/>
    <n v="1"/>
    <m/>
    <m/>
    <m/>
    <s v="E"/>
    <s v=""/>
    <m/>
    <m/>
    <x v="0"/>
    <m/>
    <m/>
    <m/>
    <s v="N"/>
    <n v="5"/>
    <m/>
    <m/>
    <s v="N"/>
    <s v="N"/>
    <s v="Y"/>
    <s v="N"/>
    <n v="0"/>
    <n v="0"/>
    <n v="1"/>
    <n v="0"/>
  </r>
  <r>
    <n v="229"/>
    <m/>
    <s v="NTP_infl_noael_loael"/>
    <s v="22398-80-7"/>
    <m/>
    <x v="19"/>
    <m/>
    <s v="Indium"/>
    <s v="Indium phosphide"/>
    <s v="Micro"/>
    <s v="3 month"/>
    <s v="3 months"/>
    <s v="Lung"/>
    <s v="Inflammation incidence"/>
    <s v="Mouse"/>
    <s v="B6C3F1"/>
    <s v="F"/>
    <m/>
    <n v="1"/>
    <n v="8.5297900000000002E-4"/>
    <n v="2.6008900000000002E-4"/>
    <s v="mg/m3"/>
    <s v="N"/>
    <s v="N"/>
    <m/>
    <m/>
    <m/>
    <n v="0.26008900000000001"/>
    <s v="NA"/>
    <n v="100"/>
    <m/>
    <m/>
    <m/>
    <s v="E"/>
    <s v=""/>
    <m/>
    <m/>
    <x v="0"/>
    <m/>
    <m/>
    <m/>
    <s v="Y"/>
    <n v="5"/>
    <s v="BMDL"/>
    <n v="0.26008900000000001"/>
    <s v="N"/>
    <s v="Y"/>
    <s v="N"/>
    <s v="N"/>
    <n v="0"/>
    <n v="1"/>
    <n v="0"/>
    <n v="0"/>
  </r>
  <r>
    <n v="230"/>
    <m/>
    <s v="NTP_infl_noael_loael"/>
    <s v="7440-48-4"/>
    <m/>
    <x v="19"/>
    <m/>
    <s v="Cobalt"/>
    <s v="Cobalt"/>
    <s v="Micro"/>
    <s v="3 month"/>
    <s v="3 months"/>
    <s v="Lung"/>
    <s v="Inflammation incidence"/>
    <s v="Rat"/>
    <s v="F 344/N"/>
    <s v="M"/>
    <m/>
    <n v="0.625"/>
    <n v="1.6487699999999899E-3"/>
    <n v="8.6166600000000006E-6"/>
    <s v="mg/m3"/>
    <s v="N"/>
    <s v="N"/>
    <m/>
    <m/>
    <m/>
    <n v="8.6166599999999999E-3"/>
    <s v="NA"/>
    <n v="62.5"/>
    <m/>
    <m/>
    <m/>
    <s v="E"/>
    <s v=""/>
    <m/>
    <m/>
    <x v="0"/>
    <m/>
    <m/>
    <m/>
    <s v="N"/>
    <n v="5"/>
    <s v="BMDL"/>
    <n v="8.6166599999999999E-3"/>
    <s v="N"/>
    <s v="Y"/>
    <s v="N"/>
    <s v="N"/>
    <n v="0"/>
    <n v="1"/>
    <n v="0"/>
    <n v="0"/>
  </r>
  <r>
    <n v="231"/>
    <s v="Y"/>
    <s v="NTP_infl_noael_loael"/>
    <s v="10026-24-1"/>
    <m/>
    <x v="19"/>
    <m/>
    <s v="Cobalt"/>
    <s v="Cobalt sulfate heptahydrate"/>
    <s v="Micro"/>
    <s v="2 year"/>
    <s v="2 years"/>
    <s v="Lung"/>
    <s v="Inflammation incidence"/>
    <s v="Rat"/>
    <s v="F 344/N"/>
    <s v="F"/>
    <m/>
    <n v="0.3"/>
    <n v="2.3062E-3"/>
    <n v="7.2081800000000002E-4"/>
    <s v="mg/m3"/>
    <s v="N"/>
    <s v="N"/>
    <m/>
    <m/>
    <m/>
    <n v="0.72081800000000007"/>
    <s v="NA"/>
    <n v="30"/>
    <m/>
    <m/>
    <m/>
    <s v="E"/>
    <s v=""/>
    <m/>
    <m/>
    <x v="0"/>
    <m/>
    <m/>
    <m/>
    <s v="N"/>
    <n v="5"/>
    <m/>
    <m/>
    <s v="N"/>
    <s v="N"/>
    <s v="Y"/>
    <s v="N"/>
    <n v="0"/>
    <n v="0"/>
    <n v="1"/>
    <n v="0"/>
  </r>
  <r>
    <n v="232"/>
    <s v="Y"/>
    <s v="NTP_infl_noael_loael"/>
    <s v="7440-48-4"/>
    <m/>
    <x v="19"/>
    <m/>
    <s v="Cobalt"/>
    <s v="Cobalt"/>
    <s v="Micro"/>
    <s v="2 year"/>
    <s v="2 years"/>
    <s v="Lung"/>
    <s v="Inflammation incidence"/>
    <s v="Rat"/>
    <s v="F344/N Tac"/>
    <s v="F"/>
    <m/>
    <n v="1.25"/>
    <n v="3.9476900000000002E-3"/>
    <n v="8.4923E-6"/>
    <s v="mg/m3"/>
    <s v="N"/>
    <s v="N"/>
    <m/>
    <m/>
    <m/>
    <n v="8.4922999999999995E-3"/>
    <s v="NA"/>
    <n v="125"/>
    <m/>
    <m/>
    <m/>
    <s v="E"/>
    <s v=""/>
    <m/>
    <m/>
    <x v="0"/>
    <m/>
    <m/>
    <m/>
    <s v="N"/>
    <n v="5"/>
    <m/>
    <m/>
    <s v="N"/>
    <s v="N"/>
    <s v="Y"/>
    <s v="N"/>
    <n v="0"/>
    <n v="0"/>
    <n v="1"/>
    <n v="0"/>
  </r>
  <r>
    <n v="233"/>
    <s v="Y"/>
    <s v="NTP_infl_noael_loael"/>
    <s v="7440-48-4"/>
    <m/>
    <x v="19"/>
    <m/>
    <s v="Cobalt"/>
    <s v="Cobalt"/>
    <s v="Micro"/>
    <s v="2 year"/>
    <s v="2 years"/>
    <s v="Lung"/>
    <s v="Inflammation incidence"/>
    <s v="Rat"/>
    <s v="F344/N Tac"/>
    <s v="M"/>
    <m/>
    <n v="1.25"/>
    <n v="3.9581E-3"/>
    <n v="9.2373200000000002E-6"/>
    <s v="mg/m3"/>
    <s v="N"/>
    <s v="N"/>
    <m/>
    <m/>
    <m/>
    <n v="9.2373200000000003E-3"/>
    <s v="NA"/>
    <n v="125"/>
    <m/>
    <m/>
    <m/>
    <s v="E"/>
    <s v=""/>
    <m/>
    <m/>
    <x v="0"/>
    <m/>
    <m/>
    <m/>
    <s v="N"/>
    <n v="5"/>
    <m/>
    <m/>
    <s v="N"/>
    <s v="N"/>
    <s v="Y"/>
    <s v="N"/>
    <n v="0"/>
    <n v="0"/>
    <n v="1"/>
    <n v="0"/>
  </r>
  <r>
    <n v="234"/>
    <m/>
    <s v="NTP_infl_noael_loael"/>
    <s v="7440-48-4"/>
    <m/>
    <x v="19"/>
    <m/>
    <s v="Cobalt"/>
    <s v="Cobalt"/>
    <s v="Micro"/>
    <s v="3 month"/>
    <s v="3 months"/>
    <s v="Lung"/>
    <s v="Inflammation incidence"/>
    <s v="Rat"/>
    <s v="F 344/N"/>
    <s v="F"/>
    <m/>
    <n v="0.625"/>
    <n v="6.2520400000000004E-3"/>
    <n v="6.0286000000000002E-6"/>
    <s v="mg/m3"/>
    <s v="N"/>
    <s v="N"/>
    <m/>
    <m/>
    <m/>
    <n v="6.0286000000000003E-3"/>
    <s v="NA"/>
    <n v="62.5"/>
    <m/>
    <m/>
    <m/>
    <s v="E"/>
    <s v=""/>
    <m/>
    <m/>
    <x v="0"/>
    <m/>
    <m/>
    <m/>
    <s v="N"/>
    <n v="5"/>
    <s v="BMDL"/>
    <n v="6.0286000000000003E-3"/>
    <s v="N"/>
    <s v="Y"/>
    <s v="N"/>
    <s v="N"/>
    <n v="0"/>
    <n v="1"/>
    <n v="0"/>
    <n v="0"/>
  </r>
  <r>
    <n v="235"/>
    <s v="Y"/>
    <s v="NTP_infl_noael_loael"/>
    <s v="1313-99-1"/>
    <m/>
    <x v="19"/>
    <s v="Y"/>
    <s v="Nickel"/>
    <s v="Nickel (II) oxide"/>
    <s v="Micro"/>
    <s v="2 year"/>
    <s v="2 years"/>
    <s v="Lung"/>
    <s v="Inflammation incidence"/>
    <s v="Rat"/>
    <s v="F 344/N"/>
    <s v="M"/>
    <m/>
    <n v="0.62"/>
    <n v="7.8786299999999906E-3"/>
    <m/>
    <s v="mg/m3"/>
    <s v="N"/>
    <s v="N"/>
    <m/>
    <m/>
    <m/>
    <s v="NA"/>
    <s v="NA"/>
    <n v="62"/>
    <m/>
    <m/>
    <m/>
    <s v="D"/>
    <s v=""/>
    <m/>
    <m/>
    <x v="0"/>
    <m/>
    <m/>
    <m/>
    <s v="N"/>
    <n v="4"/>
    <m/>
    <m/>
    <s v="N"/>
    <s v="N"/>
    <s v="Y"/>
    <s v="N"/>
    <n v="0"/>
    <n v="0"/>
    <n v="1"/>
    <n v="0"/>
  </r>
  <r>
    <n v="236"/>
    <m/>
    <s v="NTP_infl_noael_loael"/>
    <s v="22398-80-7"/>
    <m/>
    <x v="19"/>
    <m/>
    <s v="Indium"/>
    <s v="Indium phosphide"/>
    <s v="Micro"/>
    <s v="3 month"/>
    <s v="3 months"/>
    <s v="Lung"/>
    <s v="Inflammation incidence"/>
    <s v="Mouse"/>
    <s v="B6C3F1"/>
    <s v="M"/>
    <m/>
    <n v="1"/>
    <n v="1.01692999999999E-2"/>
    <n v="1.8431000000000001E-3"/>
    <s v="mg/m3"/>
    <s v="N"/>
    <s v="N"/>
    <m/>
    <m/>
    <m/>
    <n v="1.8431000000000002"/>
    <s v="NA"/>
    <n v="100"/>
    <m/>
    <m/>
    <m/>
    <s v="E"/>
    <s v=""/>
    <m/>
    <m/>
    <x v="0"/>
    <m/>
    <m/>
    <m/>
    <s v="Y"/>
    <n v="5"/>
    <s v="BMDL"/>
    <n v="1.8431000000000002"/>
    <s v="N"/>
    <s v="Y"/>
    <s v="N"/>
    <s v="N"/>
    <n v="0"/>
    <n v="1"/>
    <n v="0"/>
    <n v="0"/>
  </r>
  <r>
    <n v="237"/>
    <s v="Y"/>
    <s v="NTP_infl_noael_loael"/>
    <s v="12035-72-2"/>
    <m/>
    <x v="19"/>
    <m/>
    <s v="Nickel"/>
    <s v="Nickel subsulfide"/>
    <s v="Micro"/>
    <s v="2 year"/>
    <s v="2 years"/>
    <s v="Lung"/>
    <s v="Inflammation incidence"/>
    <s v="Mouse"/>
    <s v="B6C3F1"/>
    <s v="M"/>
    <m/>
    <n v="0.6"/>
    <n v="1.06351999999999E-2"/>
    <n v="6.1741799999999996E-3"/>
    <s v="mg/m3"/>
    <s v="N"/>
    <s v="N"/>
    <m/>
    <m/>
    <m/>
    <n v="6.1741799999999998"/>
    <s v="NA"/>
    <n v="60"/>
    <m/>
    <m/>
    <m/>
    <s v="E"/>
    <s v=""/>
    <m/>
    <m/>
    <x v="0"/>
    <m/>
    <m/>
    <m/>
    <s v="N"/>
    <n v="5"/>
    <m/>
    <m/>
    <s v="N"/>
    <s v="N"/>
    <s v="Y"/>
    <s v="N"/>
    <n v="0"/>
    <n v="0"/>
    <n v="1"/>
    <n v="0"/>
  </r>
  <r>
    <n v="238"/>
    <s v="Y"/>
    <s v="NTP_infl_noael_loael"/>
    <s v="1309-64-4"/>
    <m/>
    <x v="19"/>
    <m/>
    <s v="Antimony"/>
    <s v="Antimony trioxide"/>
    <s v="Micro"/>
    <s v="2 year"/>
    <s v="2 years"/>
    <s v="Lung"/>
    <s v="Inflammation incidence"/>
    <s v="Mouse"/>
    <s v="B6C3F1"/>
    <s v="F"/>
    <m/>
    <n v="3"/>
    <n v="1.8288100000000002E-2"/>
    <m/>
    <s v="mg/m3"/>
    <s v="N"/>
    <s v="N"/>
    <m/>
    <m/>
    <m/>
    <s v="NA"/>
    <s v="NA"/>
    <n v="300"/>
    <m/>
    <m/>
    <m/>
    <s v="D"/>
    <s v=""/>
    <m/>
    <m/>
    <x v="0"/>
    <m/>
    <m/>
    <m/>
    <s v="N"/>
    <n v="4"/>
    <m/>
    <m/>
    <s v="N"/>
    <s v="N"/>
    <s v="Y"/>
    <s v="N"/>
    <n v="0"/>
    <n v="0"/>
    <n v="1"/>
    <n v="0"/>
  </r>
  <r>
    <n v="239"/>
    <s v="Y"/>
    <s v="NTP_infl_noael_loael"/>
    <s v="1309-64-4"/>
    <m/>
    <x v="19"/>
    <m/>
    <s v="Antimony"/>
    <s v="Antimony trioxide"/>
    <s v="Micro"/>
    <s v="2 year"/>
    <s v="2 years"/>
    <s v="Lung"/>
    <s v="Inflammation incidence"/>
    <s v="Rat"/>
    <s v="Wistar Han"/>
    <s v="M"/>
    <m/>
    <n v="3"/>
    <n v="2.7424799999999899E-2"/>
    <m/>
    <s v="mg/m3"/>
    <s v="N"/>
    <s v="N"/>
    <m/>
    <m/>
    <m/>
    <s v="NA"/>
    <s v="NA"/>
    <n v="300"/>
    <m/>
    <m/>
    <m/>
    <s v="D"/>
    <s v=""/>
    <m/>
    <m/>
    <x v="0"/>
    <m/>
    <m/>
    <m/>
    <s v="N"/>
    <n v="4"/>
    <m/>
    <m/>
    <s v="N"/>
    <s v="N"/>
    <s v="Y"/>
    <s v="N"/>
    <n v="0"/>
    <n v="0"/>
    <n v="1"/>
    <n v="0"/>
  </r>
  <r>
    <n v="240"/>
    <s v="Y"/>
    <s v="NTP_infl_noael_loael"/>
    <s v="1309-64-4"/>
    <m/>
    <x v="19"/>
    <m/>
    <s v="Antimony"/>
    <s v="Antimony trioxide"/>
    <s v="Micro"/>
    <s v="2 year"/>
    <s v="2 years"/>
    <s v="Lung"/>
    <s v="Inflammation incidence"/>
    <s v="Rat"/>
    <s v="Wistar Han"/>
    <s v="F"/>
    <m/>
    <n v="3"/>
    <n v="3.21848E-2"/>
    <m/>
    <s v="mg/m3"/>
    <s v="N"/>
    <s v="N"/>
    <m/>
    <m/>
    <m/>
    <s v="NA"/>
    <s v="NA"/>
    <n v="300"/>
    <m/>
    <m/>
    <m/>
    <s v="D"/>
    <s v=""/>
    <m/>
    <m/>
    <x v="0"/>
    <m/>
    <m/>
    <m/>
    <s v="N"/>
    <n v="4"/>
    <m/>
    <m/>
    <s v="N"/>
    <s v="N"/>
    <s v="Y"/>
    <s v="N"/>
    <n v="0"/>
    <n v="0"/>
    <n v="1"/>
    <n v="0"/>
  </r>
  <r>
    <n v="241"/>
    <s v="Y"/>
    <s v="NTP_infl_noael_loael"/>
    <s v="1314-62-1"/>
    <m/>
    <x v="19"/>
    <m/>
    <s v="Vanadium"/>
    <s v="Vanadium pentoxide"/>
    <s v="Micro"/>
    <s v="2 year"/>
    <s v="2 years"/>
    <s v="Lung"/>
    <s v="Inflammation incidence"/>
    <s v="Mouse"/>
    <s v="B6C3F1"/>
    <s v="M"/>
    <m/>
    <n v="1"/>
    <n v="3.3184499999999902E-2"/>
    <n v="1.98511E-2"/>
    <s v="mg/m3"/>
    <s v="N"/>
    <s v="N"/>
    <m/>
    <m/>
    <m/>
    <n v="19.851099999999999"/>
    <s v="NA"/>
    <n v="100"/>
    <m/>
    <m/>
    <m/>
    <s v="E"/>
    <s v=""/>
    <m/>
    <m/>
    <x v="0"/>
    <m/>
    <m/>
    <m/>
    <s v="N"/>
    <n v="5"/>
    <m/>
    <m/>
    <s v="N"/>
    <s v="N"/>
    <s v="Y"/>
    <s v="N"/>
    <n v="0"/>
    <n v="0"/>
    <n v="1"/>
    <n v="0"/>
  </r>
  <r>
    <n v="242"/>
    <s v="Y"/>
    <s v="NTP_infl_noael_loael"/>
    <s v="12035-72-2"/>
    <m/>
    <x v="19"/>
    <m/>
    <s v="Nickel"/>
    <s v="Nickel subsulfide"/>
    <s v="Micro"/>
    <s v="2 year"/>
    <s v="2 years"/>
    <s v="Lung"/>
    <s v="Inflammation incidence"/>
    <s v="Mouse"/>
    <s v="B6C3F1"/>
    <s v="F"/>
    <m/>
    <n v="0.6"/>
    <n v="4.21611E-2"/>
    <n v="3.4030600000000001E-2"/>
    <s v="mg/m3"/>
    <s v="N"/>
    <s v="N"/>
    <m/>
    <m/>
    <m/>
    <n v="34.0306"/>
    <s v="NA"/>
    <n v="60"/>
    <m/>
    <m/>
    <m/>
    <s v="D"/>
    <s v=""/>
    <m/>
    <m/>
    <x v="0"/>
    <m/>
    <m/>
    <m/>
    <s v="N"/>
    <n v="4"/>
    <m/>
    <m/>
    <s v="N"/>
    <s v="N"/>
    <s v="Y"/>
    <s v="N"/>
    <n v="0"/>
    <n v="0"/>
    <n v="1"/>
    <n v="0"/>
  </r>
  <r>
    <n v="243"/>
    <s v="Y"/>
    <s v="NTP_infl_noael_loael"/>
    <s v="BLASTINGSAND"/>
    <m/>
    <x v="19"/>
    <m/>
    <s v="ABA:BS"/>
    <s v="Abrasive Blasting Agents: Blasting Sand"/>
    <s v="Micro"/>
    <s v="39 week"/>
    <s v="39 weeks"/>
    <s v="Lung"/>
    <s v="Inflammation incidence"/>
    <s v="Rat"/>
    <s v="HSD"/>
    <s v="M"/>
    <m/>
    <n v="15"/>
    <n v="9.6656500000000006E-2"/>
    <m/>
    <s v="mg/m3"/>
    <s v="N"/>
    <s v="N"/>
    <m/>
    <m/>
    <m/>
    <s v="NA"/>
    <s v="NA"/>
    <n v="1500"/>
    <m/>
    <m/>
    <m/>
    <s v="C"/>
    <s v=""/>
    <m/>
    <m/>
    <x v="0"/>
    <m/>
    <m/>
    <m/>
    <s v="N"/>
    <n v="3"/>
    <m/>
    <m/>
    <s v="N"/>
    <s v="N"/>
    <s v="Y"/>
    <s v="N"/>
    <n v="0"/>
    <n v="0"/>
    <n v="1"/>
    <n v="0"/>
  </r>
  <r>
    <n v="244"/>
    <s v="Y"/>
    <s v="NTP_infl_noael_loael"/>
    <s v="1313-99-1"/>
    <m/>
    <x v="19"/>
    <s v="Y"/>
    <s v="Nickel"/>
    <s v="Nickel (II) oxide"/>
    <s v="Micro"/>
    <s v="2 year"/>
    <s v="2 years"/>
    <s v="Lung"/>
    <s v="Inflammation incidence"/>
    <s v="Mouse"/>
    <s v="B6C3F1"/>
    <s v="F"/>
    <m/>
    <n v="1.25"/>
    <n v="0.100381"/>
    <n v="7.0837700000000003E-2"/>
    <s v="mg/m3"/>
    <s v="N"/>
    <s v="N"/>
    <m/>
    <m/>
    <m/>
    <n v="70.837699999999998"/>
    <s v="NA"/>
    <n v="125"/>
    <m/>
    <m/>
    <m/>
    <s v="D"/>
    <s v=""/>
    <m/>
    <m/>
    <x v="0"/>
    <m/>
    <m/>
    <m/>
    <s v="N"/>
    <n v="4"/>
    <m/>
    <m/>
    <s v="N"/>
    <s v="N"/>
    <s v="Y"/>
    <s v="N"/>
    <n v="0"/>
    <n v="0"/>
    <n v="1"/>
    <n v="0"/>
  </r>
  <r>
    <n v="245"/>
    <m/>
    <s v="NTP_infl_noael_loael"/>
    <s v="L-MWNT-1020"/>
    <m/>
    <x v="19"/>
    <m/>
    <s v="CNT"/>
    <s v="1020 Long Multiwalled Carbon Nanotube"/>
    <s v="Nano"/>
    <s v="30 day"/>
    <s v="30 days"/>
    <s v="Lung"/>
    <s v="Inflammation incidence"/>
    <s v="Rat"/>
    <s v="HSD"/>
    <s v="F"/>
    <n v="0.3"/>
    <n v="1"/>
    <n v="0.27642800000000001"/>
    <n v="0.19084999999999999"/>
    <s v="mg/m3"/>
    <s v="N"/>
    <s v="Y"/>
    <m/>
    <m/>
    <m/>
    <n v="63.616666666666667"/>
    <n v="99.999999999999986"/>
    <n v="33.333333333333336"/>
    <m/>
    <m/>
    <m/>
    <s v="D"/>
    <s v=""/>
    <m/>
    <m/>
    <x v="0"/>
    <m/>
    <m/>
    <m/>
    <s v="Y"/>
    <n v="4"/>
    <s v="BMDL"/>
    <n v="63.616666666666667"/>
    <s v="N"/>
    <s v="Y"/>
    <s v="N"/>
    <s v="N"/>
    <n v="0"/>
    <n v="1"/>
    <n v="0"/>
    <n v="0"/>
  </r>
  <r>
    <n v="246"/>
    <s v="Y"/>
    <s v="NTP_infl_noael_loael"/>
    <s v="10101-97-0"/>
    <m/>
    <x v="19"/>
    <m/>
    <s v="Nickel"/>
    <s v="Nickel sulfate hexahydrate"/>
    <s v="Micro"/>
    <s v="2 year"/>
    <s v="2 years"/>
    <s v="Lung"/>
    <s v="Inflammation incidence"/>
    <s v="Mouse"/>
    <s v="B6C3F1"/>
    <s v="F"/>
    <m/>
    <n v="0.25"/>
    <n v="0.30990200000000001"/>
    <n v="0.26694600000000002"/>
    <s v="mg/m3"/>
    <s v="N"/>
    <s v="N"/>
    <m/>
    <m/>
    <m/>
    <n v="266.94600000000003"/>
    <s v="NA"/>
    <n v="25"/>
    <m/>
    <m/>
    <m/>
    <s v="D"/>
    <s v=""/>
    <m/>
    <m/>
    <x v="0"/>
    <m/>
    <m/>
    <m/>
    <s v="N"/>
    <n v="4"/>
    <m/>
    <m/>
    <s v="N"/>
    <s v="N"/>
    <s v="Y"/>
    <s v="N"/>
    <n v="0"/>
    <n v="0"/>
    <n v="1"/>
    <n v="0"/>
  </r>
  <r>
    <n v="247"/>
    <s v="Y"/>
    <s v="NTP_infl_noael_loael"/>
    <s v="1303-00-0"/>
    <m/>
    <x v="19"/>
    <m/>
    <s v="Gallium"/>
    <s v="Gallium arsenide"/>
    <s v="Micro"/>
    <s v="2 year"/>
    <s v="2 years"/>
    <s v="Lung"/>
    <s v="Inflammation incidence"/>
    <s v="Mouse"/>
    <s v="B6C3F1"/>
    <s v="F"/>
    <n v="0.1"/>
    <n v="0.5"/>
    <n v="0.31356099999999898"/>
    <n v="0.24712000000000001"/>
    <s v="mg/m3"/>
    <s v="N"/>
    <s v="N"/>
    <m/>
    <m/>
    <m/>
    <n v="247.12"/>
    <n v="100"/>
    <n v="50"/>
    <m/>
    <m/>
    <m/>
    <s v="D"/>
    <s v=""/>
    <m/>
    <m/>
    <x v="0"/>
    <m/>
    <m/>
    <m/>
    <s v="N"/>
    <n v="4"/>
    <m/>
    <m/>
    <s v="N"/>
    <s v="N"/>
    <s v="Y"/>
    <s v="N"/>
    <n v="0"/>
    <n v="0"/>
    <n v="1"/>
    <n v="0"/>
  </r>
  <r>
    <n v="248"/>
    <s v="Y"/>
    <s v="NTP_infl_noael_loael"/>
    <s v="1313-99-1"/>
    <m/>
    <x v="19"/>
    <s v="Y"/>
    <s v="Nickel"/>
    <s v="Nickel (II) oxide"/>
    <s v="Micro"/>
    <s v="2 year"/>
    <s v="2 years"/>
    <s v="Lung"/>
    <s v="Inflammation incidence"/>
    <s v="Mouse"/>
    <s v="B6C3F1"/>
    <s v="M"/>
    <m/>
    <n v="1.25"/>
    <n v="0.345575999999999"/>
    <n v="0.29385899999999998"/>
    <s v="mg/m3"/>
    <s v="N"/>
    <s v="N"/>
    <m/>
    <m/>
    <m/>
    <n v="293.85899999999998"/>
    <s v="NA"/>
    <n v="125"/>
    <m/>
    <m/>
    <m/>
    <s v="D"/>
    <s v=""/>
    <m/>
    <m/>
    <x v="0"/>
    <m/>
    <m/>
    <m/>
    <s v="N"/>
    <n v="4"/>
    <m/>
    <m/>
    <s v="N"/>
    <s v="N"/>
    <s v="Y"/>
    <s v="N"/>
    <n v="0"/>
    <n v="0"/>
    <n v="1"/>
    <n v="0"/>
  </r>
  <r>
    <n v="249"/>
    <s v="Y"/>
    <s v="NTP_infl_noael_loael"/>
    <s v="1303-00-0"/>
    <m/>
    <x v="19"/>
    <m/>
    <s v="Gallium"/>
    <s v="Gallium arsenide"/>
    <s v="Micro"/>
    <s v="2 year"/>
    <s v="2 years"/>
    <s v="Lung"/>
    <s v="Inflammation incidence"/>
    <s v="Mouse"/>
    <s v="B6C3F1"/>
    <s v="M"/>
    <n v="0.1"/>
    <n v="0.5"/>
    <n v="0.365734"/>
    <n v="0.30688700000000002"/>
    <s v="mg/m3"/>
    <s v="N"/>
    <s v="N"/>
    <m/>
    <m/>
    <m/>
    <n v="306.887"/>
    <n v="100"/>
    <n v="50"/>
    <m/>
    <m/>
    <m/>
    <s v="D"/>
    <s v=""/>
    <m/>
    <m/>
    <x v="0"/>
    <m/>
    <m/>
    <m/>
    <s v="N"/>
    <n v="4"/>
    <m/>
    <m/>
    <s v="N"/>
    <s v="N"/>
    <s v="Y"/>
    <s v="N"/>
    <n v="0"/>
    <n v="0"/>
    <n v="1"/>
    <n v="0"/>
  </r>
  <r>
    <n v="250"/>
    <s v="Y"/>
    <s v="NTP_infl_noael_loael"/>
    <s v="1314-62-1"/>
    <m/>
    <x v="19"/>
    <m/>
    <s v="Vanadium"/>
    <s v="Vanadium pentoxide"/>
    <s v="Micro"/>
    <s v="2 year"/>
    <s v="2 years"/>
    <s v="Lung"/>
    <s v="Inflammation incidence"/>
    <s v="Rat"/>
    <s v="F 344/N"/>
    <s v="M"/>
    <n v="0.5"/>
    <n v="1"/>
    <n v="0.40507500000000002"/>
    <n v="0.34647699999999998"/>
    <s v="mg/m3"/>
    <s v="N"/>
    <s v="N"/>
    <m/>
    <m/>
    <m/>
    <n v="346.47699999999998"/>
    <n v="500"/>
    <n v="100"/>
    <m/>
    <m/>
    <m/>
    <s v="C"/>
    <s v=""/>
    <m/>
    <m/>
    <x v="0"/>
    <m/>
    <m/>
    <m/>
    <s v="N"/>
    <n v="3"/>
    <m/>
    <m/>
    <s v="N"/>
    <s v="N"/>
    <s v="Y"/>
    <s v="N"/>
    <n v="0"/>
    <n v="0"/>
    <n v="1"/>
    <n v="0"/>
  </r>
  <r>
    <n v="251"/>
    <m/>
    <s v="NTP_infl_noael_loael"/>
    <s v="L-MWNT-1020"/>
    <m/>
    <x v="19"/>
    <m/>
    <s v="CNT"/>
    <s v="1020 Long Multiwalled Carbon Nanotube"/>
    <s v="Nano"/>
    <s v="30 day"/>
    <s v="30 days"/>
    <s v="Lung"/>
    <s v="Inflammation incidence"/>
    <s v="Rat"/>
    <s v="HSD"/>
    <s v="M"/>
    <n v="0.3"/>
    <n v="1"/>
    <n v="0.446828"/>
    <n v="0.24806300000000001"/>
    <s v="mg/m3"/>
    <s v="N"/>
    <s v="Y"/>
    <m/>
    <m/>
    <m/>
    <n v="82.687666666666672"/>
    <n v="99.999999999999986"/>
    <n v="33.333333333333336"/>
    <m/>
    <m/>
    <m/>
    <s v="D"/>
    <s v=""/>
    <m/>
    <m/>
    <x v="0"/>
    <m/>
    <m/>
    <m/>
    <s v="Y"/>
    <n v="4"/>
    <s v="BMDL"/>
    <n v="82.687666666666672"/>
    <s v="N"/>
    <s v="Y"/>
    <s v="N"/>
    <s v="N"/>
    <n v="0"/>
    <n v="1"/>
    <n v="0"/>
    <n v="0"/>
  </r>
  <r>
    <n v="252"/>
    <s v="Y"/>
    <s v="NTP_infl_noael_loael"/>
    <s v="1313-99-1"/>
    <m/>
    <x v="19"/>
    <s v="Y"/>
    <s v="Nickel"/>
    <s v="Nickel (II) oxide"/>
    <s v="Micro"/>
    <s v="2 year"/>
    <s v="2 years"/>
    <s v="Lung"/>
    <s v="Inflammation incidence"/>
    <s v="Rat"/>
    <s v="F 344/N"/>
    <s v="F"/>
    <m/>
    <n v="0.62"/>
    <n v="0.464808"/>
    <n v="3.9022900000000002E-4"/>
    <s v="mg/m3"/>
    <s v="N"/>
    <s v="N"/>
    <m/>
    <m/>
    <m/>
    <n v="0.39022900000000005"/>
    <s v="NA"/>
    <n v="62"/>
    <m/>
    <m/>
    <m/>
    <s v="E"/>
    <s v=""/>
    <m/>
    <m/>
    <x v="0"/>
    <m/>
    <m/>
    <m/>
    <s v="N"/>
    <n v="5"/>
    <m/>
    <m/>
    <s v="N"/>
    <s v="N"/>
    <s v="Y"/>
    <s v="N"/>
    <n v="0"/>
    <n v="0"/>
    <n v="1"/>
    <n v="0"/>
  </r>
  <r>
    <n v="253"/>
    <s v="Y"/>
    <s v="NTP_infl_noael_loael"/>
    <s v="10101-97-0"/>
    <m/>
    <x v="19"/>
    <m/>
    <s v="Nickel"/>
    <s v="Nickel sulfate hexahydrate"/>
    <s v="Micro"/>
    <s v="2 year"/>
    <s v="2 years"/>
    <s v="Lung"/>
    <s v="Inflammation incidence"/>
    <s v="Mouse"/>
    <s v="B6C3F1"/>
    <s v="M"/>
    <n v="0.5"/>
    <n v="1"/>
    <n v="0.47326699999999899"/>
    <n v="0.40687800000000002"/>
    <s v="mg/m3"/>
    <s v="N"/>
    <s v="N"/>
    <m/>
    <m/>
    <m/>
    <n v="406.87800000000004"/>
    <n v="500"/>
    <n v="100"/>
    <m/>
    <m/>
    <m/>
    <s v="C"/>
    <s v=""/>
    <m/>
    <m/>
    <x v="0"/>
    <m/>
    <m/>
    <m/>
    <s v="N"/>
    <n v="3"/>
    <m/>
    <m/>
    <s v="N"/>
    <s v="N"/>
    <s v="Y"/>
    <s v="N"/>
    <n v="0"/>
    <n v="0"/>
    <n v="1"/>
    <n v="0"/>
  </r>
  <r>
    <n v="254"/>
    <s v="Y"/>
    <s v="NTP_infl_noael_loael"/>
    <s v="1309-64-4"/>
    <m/>
    <x v="19"/>
    <m/>
    <s v="Antimony"/>
    <s v="Antimony trioxide"/>
    <s v="Micro"/>
    <s v="2 year"/>
    <s v="2 years"/>
    <s v="Lung"/>
    <s v="Inflammation incidence"/>
    <s v="Mouse"/>
    <s v="B6C3F1"/>
    <s v="M"/>
    <m/>
    <n v="3"/>
    <n v="0.49371399999999899"/>
    <n v="0.31303599999999998"/>
    <s v="mg/m3"/>
    <s v="N"/>
    <s v="N"/>
    <m/>
    <m/>
    <m/>
    <n v="313.036"/>
    <s v="NA"/>
    <n v="300"/>
    <m/>
    <m/>
    <m/>
    <s v="C"/>
    <s v=""/>
    <m/>
    <m/>
    <x v="0"/>
    <m/>
    <m/>
    <m/>
    <s v="N"/>
    <n v="3"/>
    <m/>
    <m/>
    <s v="N"/>
    <s v="N"/>
    <s v="Y"/>
    <s v="N"/>
    <n v="0"/>
    <n v="0"/>
    <n v="1"/>
    <n v="0"/>
  </r>
  <r>
    <n v="255"/>
    <s v="Y"/>
    <s v="NTP_infl_noael_loael"/>
    <s v="14807-96-6"/>
    <m/>
    <x v="19"/>
    <m/>
    <s v="Talc"/>
    <s v="Talc"/>
    <s v="Micro"/>
    <s v="2 year"/>
    <s v="2 years"/>
    <s v="Lung"/>
    <s v="Inflammation incidence"/>
    <s v="Mouse"/>
    <s v="B6C3F1"/>
    <s v="F"/>
    <m/>
    <n v="6"/>
    <n v="0.51558899999999896"/>
    <n v="0.348026"/>
    <s v="mg/m3"/>
    <s v="N"/>
    <s v="N"/>
    <m/>
    <m/>
    <m/>
    <n v="348.02600000000001"/>
    <s v="NA"/>
    <n v="600"/>
    <m/>
    <m/>
    <m/>
    <s v="C"/>
    <s v=""/>
    <m/>
    <m/>
    <x v="0"/>
    <m/>
    <m/>
    <m/>
    <s v="N"/>
    <n v="3"/>
    <m/>
    <m/>
    <s v="N"/>
    <s v="N"/>
    <s v="Y"/>
    <s v="N"/>
    <n v="0"/>
    <n v="0"/>
    <n v="1"/>
    <n v="0"/>
  </r>
  <r>
    <n v="256"/>
    <s v="Y"/>
    <s v="NTP_infl_noael_loael"/>
    <s v="14807-96-6"/>
    <m/>
    <x v="19"/>
    <m/>
    <s v="Talc"/>
    <s v="Talc"/>
    <s v="Micro"/>
    <s v="2 year"/>
    <s v="2 years"/>
    <s v="Lung"/>
    <s v="Inflammation incidence"/>
    <s v="Rat"/>
    <s v="F 344/N"/>
    <s v="F"/>
    <m/>
    <n v="6"/>
    <n v="0.88295199999999896"/>
    <n v="0.57178099999999998"/>
    <s v="mg/m3"/>
    <s v="N"/>
    <s v="N"/>
    <m/>
    <m/>
    <m/>
    <n v="571.78099999999995"/>
    <s v="NA"/>
    <n v="600"/>
    <m/>
    <m/>
    <m/>
    <s v="C"/>
    <s v=""/>
    <m/>
    <m/>
    <x v="0"/>
    <m/>
    <m/>
    <m/>
    <s v="N"/>
    <n v="3"/>
    <m/>
    <m/>
    <s v="N"/>
    <s v="N"/>
    <s v="Y"/>
    <s v="N"/>
    <n v="0"/>
    <n v="0"/>
    <n v="1"/>
    <n v="0"/>
  </r>
  <r>
    <n v="257"/>
    <m/>
    <s v="NTP_infl_noael_loael"/>
    <s v="L-MWNT-1020"/>
    <m/>
    <x v="19"/>
    <m/>
    <s v="CNT"/>
    <s v="1020 Long Multiwalled Carbon Nanotube"/>
    <s v="Nano"/>
    <s v="30 day"/>
    <s v="30 days"/>
    <s v="Lung"/>
    <s v="Inflammation incidence"/>
    <s v="Mouse"/>
    <s v="B6C3F1"/>
    <s v="M"/>
    <m/>
    <n v="0.1"/>
    <n v="0.888737"/>
    <n v="0.27964099999999997"/>
    <s v="mg/m3"/>
    <s v="N"/>
    <s v="Y"/>
    <m/>
    <m/>
    <m/>
    <n v="93.213666666666654"/>
    <s v="NA"/>
    <n v="3.3333333333333335"/>
    <m/>
    <m/>
    <m/>
    <s v="D"/>
    <s v=""/>
    <m/>
    <m/>
    <x v="0"/>
    <m/>
    <m/>
    <m/>
    <s v="Y"/>
    <n v="4"/>
    <s v="BMDL"/>
    <n v="93.213666666666654"/>
    <s v="N"/>
    <s v="Y"/>
    <s v="N"/>
    <s v="N"/>
    <n v="0"/>
    <n v="1"/>
    <n v="0"/>
    <n v="0"/>
  </r>
  <r>
    <n v="258"/>
    <m/>
    <s v="NTP_infl_noael_loael"/>
    <s v="1314-62-1"/>
    <m/>
    <x v="19"/>
    <m/>
    <s v="Vanadium"/>
    <s v="Vanadium pentoxide"/>
    <s v="Micro"/>
    <s v="3 month"/>
    <s v="3 months"/>
    <s v="Lung"/>
    <s v="Inflammation incidence"/>
    <s v="Mouse"/>
    <s v="B6C3F1"/>
    <s v="F"/>
    <n v="1"/>
    <n v="2"/>
    <n v="0.89881800000000001"/>
    <n v="0.28163899999999997"/>
    <s v="mg/m3"/>
    <s v="N"/>
    <s v="N"/>
    <m/>
    <m/>
    <m/>
    <n v="281.63899999999995"/>
    <n v="1000"/>
    <n v="200"/>
    <m/>
    <m/>
    <m/>
    <s v="D"/>
    <s v=""/>
    <m/>
    <m/>
    <x v="0"/>
    <m/>
    <m/>
    <m/>
    <s v="N"/>
    <n v="4"/>
    <s v="BMDL"/>
    <n v="281.63899999999995"/>
    <s v="N"/>
    <s v="Y"/>
    <s v="N"/>
    <s v="N"/>
    <n v="0"/>
    <n v="1"/>
    <n v="0"/>
    <n v="0"/>
  </r>
  <r>
    <n v="259"/>
    <m/>
    <s v="NTP_infl_noael_loael"/>
    <s v="L-MWNT-1020"/>
    <m/>
    <x v="19"/>
    <m/>
    <s v="CNT"/>
    <s v="1020 Long Multiwalled Carbon Nanotube"/>
    <s v="Nano"/>
    <s v="30 day"/>
    <s v="30 days"/>
    <s v="Lung"/>
    <s v="Inflammation incidence"/>
    <s v="Mouse"/>
    <s v="B6C3F1"/>
    <s v="F"/>
    <m/>
    <n v="0.1"/>
    <n v="0.90525199999999895"/>
    <n v="0.41188799999999998"/>
    <s v="mg/m3"/>
    <s v="N"/>
    <s v="Y"/>
    <m/>
    <m/>
    <m/>
    <n v="137.29599999999999"/>
    <s v="NA"/>
    <n v="3.3333333333333335"/>
    <m/>
    <m/>
    <m/>
    <s v="D"/>
    <s v=""/>
    <m/>
    <m/>
    <x v="0"/>
    <m/>
    <m/>
    <m/>
    <s v="Y"/>
    <n v="4"/>
    <s v="BMDL"/>
    <n v="137.29599999999999"/>
    <s v="N"/>
    <s v="Y"/>
    <s v="N"/>
    <s v="N"/>
    <n v="0"/>
    <n v="1"/>
    <n v="0"/>
    <n v="0"/>
  </r>
  <r>
    <n v="260"/>
    <m/>
    <s v="NTP_infl_noael_loael"/>
    <s v="1314-62-1"/>
    <m/>
    <x v="19"/>
    <m/>
    <s v="Vanadium"/>
    <s v="Vanadium pentoxide"/>
    <s v="Micro"/>
    <s v="3 month"/>
    <s v="3 months"/>
    <s v="Lung"/>
    <s v="Inflammation incidence"/>
    <s v="Mouse"/>
    <s v="B6C3F1"/>
    <s v="M"/>
    <n v="2"/>
    <n v="4"/>
    <n v="0.90603999999999896"/>
    <n v="0.49424000000000001"/>
    <s v="mg/m3"/>
    <s v="N"/>
    <s v="N"/>
    <m/>
    <m/>
    <m/>
    <n v="494.24"/>
    <n v="2000"/>
    <n v="400"/>
    <m/>
    <m/>
    <m/>
    <s v="C"/>
    <s v=""/>
    <m/>
    <m/>
    <x v="0"/>
    <m/>
    <m/>
    <m/>
    <s v="N"/>
    <n v="3"/>
    <s v="BMDL"/>
    <n v="494.24"/>
    <s v="N"/>
    <s v="Y"/>
    <s v="N"/>
    <s v="N"/>
    <n v="0"/>
    <n v="1"/>
    <n v="0"/>
    <n v="0"/>
  </r>
  <r>
    <n v="261"/>
    <s v="Y"/>
    <s v="NTP_infl_noael_loael"/>
    <s v="1314-62-1"/>
    <m/>
    <x v="19"/>
    <m/>
    <s v="Vanadium"/>
    <s v="Vanadium pentoxide"/>
    <s v="Micro"/>
    <s v="2 year"/>
    <s v="2 years"/>
    <s v="Lung"/>
    <s v="Inflammation incidence"/>
    <s v="Rat"/>
    <s v="F 344/N"/>
    <s v="F"/>
    <n v="1"/>
    <n v="2"/>
    <n v="0.93596599999999897"/>
    <n v="0.66329700000000003"/>
    <s v="mg/m3"/>
    <s v="N"/>
    <s v="N"/>
    <m/>
    <m/>
    <m/>
    <n v="663.29700000000003"/>
    <n v="1000"/>
    <n v="200"/>
    <m/>
    <m/>
    <m/>
    <s v="C"/>
    <s v=""/>
    <m/>
    <m/>
    <x v="0"/>
    <m/>
    <m/>
    <m/>
    <s v="N"/>
    <n v="3"/>
    <m/>
    <m/>
    <s v="N"/>
    <s v="N"/>
    <s v="Y"/>
    <s v="N"/>
    <n v="0"/>
    <n v="0"/>
    <n v="1"/>
    <n v="0"/>
  </r>
  <r>
    <n v="262"/>
    <s v="Y"/>
    <s v="NTP_infl_noael_loael"/>
    <s v="643-79-8"/>
    <m/>
    <x v="19"/>
    <m/>
    <s v="ortho-Phthalaldehyde"/>
    <s v="ortho-Phthalaldehyde"/>
    <s v="Micro"/>
    <s v="3 month"/>
    <s v="3 months"/>
    <s v="Lung"/>
    <s v="Inflammation incidence"/>
    <s v="Rat"/>
    <s v="HSD"/>
    <s v="M"/>
    <m/>
    <n v="0.44"/>
    <n v="1.0777000000000001"/>
    <n v="0.61373800000000001"/>
    <s v="ppm"/>
    <s v="N"/>
    <s v="N"/>
    <m/>
    <m/>
    <m/>
    <n v="0.61373800000000001"/>
    <s v="NA"/>
    <n v="4.3999999999999997E-2"/>
    <m/>
    <m/>
    <m/>
    <s v="E"/>
    <s v=""/>
    <m/>
    <m/>
    <x v="0"/>
    <m/>
    <m/>
    <m/>
    <s v="N"/>
    <n v="5"/>
    <m/>
    <m/>
    <s v="N"/>
    <s v="Y"/>
    <s v="N"/>
    <s v="N"/>
    <n v="0"/>
    <n v="1"/>
    <n v="0"/>
    <n v="0"/>
  </r>
  <r>
    <n v="263"/>
    <s v="Y"/>
    <s v="NTP_infl_noael_loael"/>
    <s v="643-79-8"/>
    <m/>
    <x v="19"/>
    <m/>
    <s v="ortho-Phthalaldehyde"/>
    <s v="ortho-Phthalaldehyde"/>
    <s v="Micro"/>
    <s v="3 month"/>
    <s v="3 months"/>
    <s v="Lung"/>
    <s v="Inflammation incidence"/>
    <s v="Rat"/>
    <s v="HSD"/>
    <s v="F"/>
    <m/>
    <n v="0.44"/>
    <n v="1.1095299999999899"/>
    <n v="0.64012599999999997"/>
    <s v="ppm"/>
    <s v="N"/>
    <s v="N"/>
    <m/>
    <m/>
    <m/>
    <n v="0.64012599999999997"/>
    <s v="NA"/>
    <n v="4.3999999999999997E-2"/>
    <m/>
    <m/>
    <m/>
    <s v="E"/>
    <s v=""/>
    <m/>
    <m/>
    <x v="0"/>
    <m/>
    <m/>
    <m/>
    <s v="N"/>
    <n v="5"/>
    <m/>
    <m/>
    <s v="N"/>
    <s v="Y"/>
    <s v="N"/>
    <s v="N"/>
    <n v="0"/>
    <n v="1"/>
    <n v="0"/>
    <n v="0"/>
  </r>
  <r>
    <n v="264"/>
    <s v="Y"/>
    <s v="NTP_infl_noael_loael"/>
    <s v="14807-96-6"/>
    <m/>
    <x v="19"/>
    <m/>
    <s v="Talc"/>
    <s v="Talc"/>
    <s v="Micro"/>
    <s v="2 year"/>
    <s v="2 years"/>
    <s v="Lung"/>
    <s v="Inflammation incidence"/>
    <s v="Mouse"/>
    <s v="B6C3F1"/>
    <s v="M"/>
    <m/>
    <n v="6"/>
    <n v="1.23089"/>
    <n v="0.96841200000000005"/>
    <s v="mg/m3"/>
    <s v="N"/>
    <s v="N"/>
    <m/>
    <m/>
    <m/>
    <n v="0.96841200000000005"/>
    <s v="NA"/>
    <n v="600"/>
    <m/>
    <m/>
    <m/>
    <s v="E"/>
    <s v=""/>
    <m/>
    <m/>
    <x v="0"/>
    <m/>
    <m/>
    <m/>
    <s v="N"/>
    <n v="5"/>
    <m/>
    <m/>
    <s v="N"/>
    <s v="N"/>
    <s v="Y"/>
    <s v="N"/>
    <n v="0"/>
    <n v="0"/>
    <n v="1"/>
    <n v="0"/>
  </r>
  <r>
    <n v="265"/>
    <s v="Y"/>
    <s v="NTP_infl_noael_loael"/>
    <s v="GARNET"/>
    <m/>
    <x v="19"/>
    <m/>
    <s v="ABA:G"/>
    <s v="Abrasive blasting agents (garnet)"/>
    <s v="Micro"/>
    <s v="2 week"/>
    <s v="2 weeks"/>
    <s v="Lung"/>
    <s v="Inflammation incidence"/>
    <s v="Rat"/>
    <s v="F 344/N"/>
    <s v="M"/>
    <n v="3"/>
    <n v="15"/>
    <n v="1.36239"/>
    <n v="0.22953499999999999"/>
    <s v="mg/m3"/>
    <s v="Y"/>
    <s v="Y"/>
    <m/>
    <m/>
    <m/>
    <n v="76.511666666666656"/>
    <n v="1000"/>
    <n v="500"/>
    <m/>
    <m/>
    <m/>
    <m/>
    <s v="Y"/>
    <m/>
    <m/>
    <x v="0"/>
    <m/>
    <m/>
    <m/>
    <s v="N"/>
    <n v="0"/>
    <m/>
    <m/>
    <s v="Y"/>
    <s v="N"/>
    <s v="N"/>
    <s v="N"/>
    <n v="1"/>
    <n v="0"/>
    <n v="0"/>
    <n v="0"/>
  </r>
  <r>
    <n v="266"/>
    <m/>
    <s v="NTP_infl_noael_loael"/>
    <s v="1314-62-1"/>
    <m/>
    <x v="19"/>
    <m/>
    <s v="Vanadium"/>
    <s v="Vanadium pentoxide"/>
    <s v="Micro"/>
    <s v="3 month"/>
    <s v="3 months"/>
    <s v="Lung"/>
    <s v="Inflammation incidence"/>
    <s v="Rat"/>
    <s v="F 344/N"/>
    <s v="M"/>
    <n v="16"/>
    <m/>
    <n v="1.5667899999999899"/>
    <n v="0.95874899999999996"/>
    <s v="mg/m3"/>
    <s v="N"/>
    <s v="N"/>
    <m/>
    <m/>
    <m/>
    <n v="958.74899999999991"/>
    <n v="16000"/>
    <s v="NA"/>
    <m/>
    <m/>
    <m/>
    <s v="C"/>
    <s v=""/>
    <m/>
    <m/>
    <x v="0"/>
    <m/>
    <m/>
    <m/>
    <s v="N"/>
    <n v="3"/>
    <s v="BMDL"/>
    <n v="958.74899999999991"/>
    <s v="N"/>
    <s v="Y"/>
    <s v="N"/>
    <s v="N"/>
    <n v="0"/>
    <n v="1"/>
    <n v="0"/>
    <n v="0"/>
  </r>
  <r>
    <n v="267"/>
    <s v="Y"/>
    <s v="NTP_infl_noael_loael"/>
    <s v="643-79-8"/>
    <m/>
    <x v="19"/>
    <m/>
    <s v="ortho-Phthalaldehyde"/>
    <s v="ortho-Phthalaldehyde"/>
    <s v="Micro"/>
    <s v="3 month"/>
    <s v="3 months"/>
    <s v="Lung"/>
    <s v="Inflammation incidence"/>
    <s v="Mouse"/>
    <s v="B6C3F1"/>
    <s v="F"/>
    <n v="1.75"/>
    <n v="3.5"/>
    <n v="1.99512"/>
    <n v="1.24088"/>
    <s v="ppm"/>
    <s v="N"/>
    <s v="N"/>
    <m/>
    <m/>
    <m/>
    <n v="1.24088"/>
    <n v="1.75"/>
    <n v="0.35"/>
    <m/>
    <m/>
    <m/>
    <s v="E"/>
    <s v=""/>
    <m/>
    <m/>
    <x v="0"/>
    <m/>
    <m/>
    <m/>
    <s v="N"/>
    <n v="5"/>
    <m/>
    <m/>
    <s v="N"/>
    <s v="Y"/>
    <s v="N"/>
    <s v="N"/>
    <n v="0"/>
    <n v="1"/>
    <n v="0"/>
    <n v="0"/>
  </r>
  <r>
    <n v="268"/>
    <s v="Y"/>
    <s v="NTP_infl_noael_loael"/>
    <s v="643-79-8"/>
    <m/>
    <x v="19"/>
    <m/>
    <s v="ortho-Phthalaldehyde"/>
    <s v="ortho-Phthalaldehyde"/>
    <s v="Micro"/>
    <s v="3 month"/>
    <s v="3 months"/>
    <s v="Lung"/>
    <s v="Inflammation incidence"/>
    <s v="Mouse"/>
    <s v="B6C3F1"/>
    <s v="M"/>
    <m/>
    <n v="0.44"/>
    <n v="2.49603999999999"/>
    <n v="1.5834900000000001"/>
    <s v="ppm"/>
    <s v="N"/>
    <s v="N"/>
    <m/>
    <m/>
    <m/>
    <n v="1.5834900000000001"/>
    <s v="NA"/>
    <n v="4.3999999999999997E-2"/>
    <m/>
    <m/>
    <m/>
    <s v="E"/>
    <s v=""/>
    <m/>
    <m/>
    <x v="0"/>
    <m/>
    <m/>
    <m/>
    <s v="N"/>
    <n v="5"/>
    <m/>
    <m/>
    <s v="N"/>
    <s v="Y"/>
    <s v="N"/>
    <s v="N"/>
    <n v="0"/>
    <n v="1"/>
    <n v="0"/>
    <n v="0"/>
  </r>
  <r>
    <n v="269"/>
    <m/>
    <s v="NTP_infl_noael_loael"/>
    <s v="1314-62-1"/>
    <m/>
    <x v="19"/>
    <m/>
    <s v="Vanadium"/>
    <s v="Vanadium pentoxide"/>
    <s v="Micro"/>
    <s v="3 month"/>
    <s v="3 months"/>
    <s v="Lung"/>
    <s v="Inflammation incidence"/>
    <s v="Rat"/>
    <s v="F 344/N"/>
    <s v="F"/>
    <n v="16"/>
    <m/>
    <n v="2.6505999999999901"/>
    <n v="1.9557"/>
    <s v="mg/m3"/>
    <s v="N"/>
    <s v="N"/>
    <m/>
    <m/>
    <m/>
    <n v="1955.7"/>
    <n v="16000"/>
    <s v="NA"/>
    <m/>
    <m/>
    <m/>
    <s v="C"/>
    <s v=""/>
    <m/>
    <m/>
    <x v="0"/>
    <m/>
    <m/>
    <m/>
    <s v="N"/>
    <n v="3"/>
    <s v="BMDL"/>
    <n v="1955.7"/>
    <s v="N"/>
    <s v="Y"/>
    <s v="N"/>
    <s v="N"/>
    <n v="0"/>
    <n v="1"/>
    <n v="0"/>
    <n v="0"/>
  </r>
  <r>
    <n v="270"/>
    <s v="Y"/>
    <s v="NTP_infl_noael_loael"/>
    <s v="7440-48-4"/>
    <m/>
    <x v="19"/>
    <m/>
    <s v="Cobalt"/>
    <s v="Cobalt"/>
    <s v="Micro"/>
    <s v="2 year"/>
    <s v="2 years"/>
    <s v="Lung"/>
    <s v="Inflammation incidence"/>
    <s v="Mouse"/>
    <s v="B6C3F1"/>
    <s v="M"/>
    <n v="2.5"/>
    <n v="5"/>
    <n v="2.7403400000000002"/>
    <n v="2.2886500000000001"/>
    <s v="mg/m3"/>
    <s v="N"/>
    <s v="N"/>
    <m/>
    <m/>
    <m/>
    <n v="2288.65"/>
    <n v="2500"/>
    <n v="500"/>
    <m/>
    <m/>
    <m/>
    <s v="C"/>
    <s v=""/>
    <m/>
    <m/>
    <x v="0"/>
    <m/>
    <m/>
    <m/>
    <s v="N"/>
    <n v="3"/>
    <m/>
    <m/>
    <s v="N"/>
    <s v="N"/>
    <s v="Y"/>
    <s v="N"/>
    <n v="0"/>
    <n v="0"/>
    <n v="1"/>
    <n v="0"/>
  </r>
  <r>
    <n v="271"/>
    <s v="Y"/>
    <s v="NTP_infl_noael_loael"/>
    <s v="7440-48-4"/>
    <m/>
    <x v="19"/>
    <m/>
    <s v="Cobalt"/>
    <s v="Cobalt"/>
    <s v="Micro"/>
    <s v="2 week"/>
    <s v="2 weeks"/>
    <s v="Lung"/>
    <s v="Inflammation incidence"/>
    <s v="Mouse"/>
    <s v="B6C3F1"/>
    <s v="F"/>
    <m/>
    <n v="2.5"/>
    <n v="2.7873299999999901"/>
    <n v="1.3123899999999999"/>
    <s v="mg/m3"/>
    <s v="Y"/>
    <s v="Y"/>
    <m/>
    <m/>
    <m/>
    <n v="437.46333333333331"/>
    <s v="NA"/>
    <n v="83.333333333333329"/>
    <m/>
    <m/>
    <m/>
    <m/>
    <s v="Y"/>
    <m/>
    <m/>
    <x v="0"/>
    <m/>
    <m/>
    <m/>
    <s v="N"/>
    <n v="0"/>
    <m/>
    <m/>
    <s v="Y"/>
    <s v="N"/>
    <s v="N"/>
    <s v="N"/>
    <n v="1"/>
    <n v="0"/>
    <n v="0"/>
    <n v="0"/>
  </r>
  <r>
    <n v="272"/>
    <s v="Y"/>
    <s v="NTP_infl_noael_loael"/>
    <s v="7440-48-4"/>
    <m/>
    <x v="19"/>
    <m/>
    <s v="Cobalt"/>
    <s v="Cobalt"/>
    <s v="Micro"/>
    <s v="2 year"/>
    <s v="2 years"/>
    <s v="Lung"/>
    <s v="Inflammation incidence"/>
    <s v="Mouse"/>
    <s v="B6C3F1"/>
    <s v="F"/>
    <n v="2.5"/>
    <n v="5"/>
    <n v="2.8055400000000001"/>
    <n v="1.86694"/>
    <s v="mg/m3"/>
    <s v="N"/>
    <s v="N"/>
    <m/>
    <m/>
    <m/>
    <n v="1866.94"/>
    <n v="2500"/>
    <n v="500"/>
    <m/>
    <m/>
    <m/>
    <s v="C"/>
    <s v=""/>
    <m/>
    <m/>
    <x v="0"/>
    <m/>
    <m/>
    <m/>
    <s v="N"/>
    <n v="3"/>
    <m/>
    <m/>
    <s v="N"/>
    <s v="N"/>
    <s v="Y"/>
    <s v="N"/>
    <n v="0"/>
    <n v="0"/>
    <n v="1"/>
    <n v="0"/>
  </r>
  <r>
    <n v="273"/>
    <s v="Y"/>
    <s v="NTP_infl_noael_loael"/>
    <s v="10026-24-1"/>
    <m/>
    <x v="19"/>
    <m/>
    <s v="Cobalt"/>
    <s v="Cobalt sulfate heptahydrate"/>
    <s v="Micro"/>
    <s v="2 year"/>
    <s v="2 years"/>
    <s v="Lung"/>
    <s v="Inflammation incidence"/>
    <s v="Mouse"/>
    <s v="B6C3F1"/>
    <s v="M"/>
    <n v="3"/>
    <m/>
    <n v="5.0066199999999901"/>
    <n v="2.29976"/>
    <s v="mg/m3"/>
    <s v="N"/>
    <s v="N"/>
    <m/>
    <m/>
    <m/>
    <n v="2299.7600000000002"/>
    <n v="3000"/>
    <s v="NA"/>
    <m/>
    <m/>
    <m/>
    <s v="C"/>
    <s v=""/>
    <m/>
    <m/>
    <x v="0"/>
    <m/>
    <m/>
    <m/>
    <s v="N"/>
    <n v="3"/>
    <m/>
    <m/>
    <s v="N"/>
    <s v="N"/>
    <s v="Y"/>
    <s v="N"/>
    <n v="0"/>
    <n v="0"/>
    <n v="1"/>
    <n v="0"/>
  </r>
  <r>
    <n v="274"/>
    <s v="Y"/>
    <s v="NTP_infl_noael_loael"/>
    <s v="HEMATITESPEC"/>
    <m/>
    <x v="19"/>
    <m/>
    <s v="ABA:SH"/>
    <s v="Abrasive Blasting Agents: Specular Hematite"/>
    <s v="Micro"/>
    <s v="39 week"/>
    <s v="39 weeks"/>
    <s v="Lung"/>
    <s v="Inflammation incidence"/>
    <s v="Rat"/>
    <s v="Harlan Sprague Dawley"/>
    <s v="M"/>
    <m/>
    <n v="15"/>
    <n v="5.1957500000000003"/>
    <n v="3.2742800000000001"/>
    <s v="mg/m3"/>
    <s v="N"/>
    <s v="N"/>
    <m/>
    <m/>
    <m/>
    <n v="3274.28"/>
    <s v="NA"/>
    <n v="1500"/>
    <m/>
    <m/>
    <m/>
    <s v="B"/>
    <s v=""/>
    <m/>
    <m/>
    <x v="0"/>
    <m/>
    <m/>
    <m/>
    <s v="N"/>
    <n v="2"/>
    <m/>
    <m/>
    <s v="N"/>
    <s v="N"/>
    <s v="Y"/>
    <s v="N"/>
    <n v="0"/>
    <n v="0"/>
    <n v="1"/>
    <n v="0"/>
  </r>
  <r>
    <n v="275"/>
    <s v="Y"/>
    <s v="NTP_infl_noael_loael"/>
    <s v="COALSLAG"/>
    <m/>
    <x v="19"/>
    <m/>
    <s v="ABA:CS"/>
    <s v="Abrasive blasting agents (coal slag)"/>
    <s v="Micro"/>
    <s v="2 week"/>
    <s v="2 weeks"/>
    <s v="Lung"/>
    <s v="Inflammation incidence"/>
    <s v="Rat"/>
    <s v="F 344/N"/>
    <s v="M"/>
    <m/>
    <n v="3"/>
    <n v="7.0232000000000001"/>
    <n v="3.06738"/>
    <s v="mg/m3"/>
    <s v="Y"/>
    <s v="Y"/>
    <m/>
    <m/>
    <m/>
    <n v="1022.4599999999999"/>
    <s v="NA"/>
    <n v="99.999999999999986"/>
    <m/>
    <m/>
    <m/>
    <m/>
    <s v="Y"/>
    <m/>
    <m/>
    <x v="0"/>
    <m/>
    <m/>
    <m/>
    <s v="N"/>
    <n v="0"/>
    <m/>
    <m/>
    <s v="Y"/>
    <s v="N"/>
    <s v="N"/>
    <s v="N"/>
    <n v="1"/>
    <n v="0"/>
    <n v="0"/>
    <n v="0"/>
  </r>
  <r>
    <n v="276"/>
    <s v="Y"/>
    <s v="NTP_infl_noael_loael"/>
    <s v="1313-27-5"/>
    <m/>
    <x v="19"/>
    <m/>
    <s v="Molybdenum"/>
    <s v="Molybdenum trioxide"/>
    <s v="Micro"/>
    <s v="2 year"/>
    <s v="2 years"/>
    <s v="Lung"/>
    <s v="Inflammation incidence"/>
    <s v="Rat"/>
    <s v="F 344/N"/>
    <s v="M"/>
    <n v="10"/>
    <n v="30"/>
    <n v="13.6419999999999"/>
    <n v="9.6016700000000004"/>
    <s v="mg/m3"/>
    <s v="N"/>
    <s v="N"/>
    <m/>
    <m/>
    <m/>
    <n v="9601.67"/>
    <n v="10000"/>
    <n v="3000"/>
    <m/>
    <m/>
    <m/>
    <s v="B"/>
    <s v=""/>
    <m/>
    <m/>
    <x v="0"/>
    <m/>
    <m/>
    <m/>
    <s v="N"/>
    <n v="2"/>
    <m/>
    <m/>
    <s v="N"/>
    <s v="N"/>
    <s v="Y"/>
    <s v="N"/>
    <n v="0"/>
    <n v="0"/>
    <n v="1"/>
    <n v="0"/>
  </r>
  <r>
    <n v="277"/>
    <s v="Y"/>
    <s v="NTP_infl_noael_loael"/>
    <s v="7440-48-4"/>
    <m/>
    <x v="19"/>
    <m/>
    <s v="Cobalt"/>
    <s v="Cobalt"/>
    <s v="Micro"/>
    <s v="2 week"/>
    <s v="2 weeks"/>
    <s v="Lung"/>
    <s v="Inflammation incidence"/>
    <s v="Rat"/>
    <s v="F 344/N"/>
    <s v="M"/>
    <m/>
    <n v="2.5"/>
    <n v="16.389700000000001"/>
    <n v="8.0010499999999993"/>
    <s v="mg/m3"/>
    <s v="Y"/>
    <s v="Y"/>
    <m/>
    <m/>
    <m/>
    <n v="8001.0499999999993"/>
    <s v="NA"/>
    <n v="83.333333333333329"/>
    <m/>
    <m/>
    <m/>
    <m/>
    <s v="Y"/>
    <m/>
    <m/>
    <x v="0"/>
    <m/>
    <m/>
    <m/>
    <s v="N"/>
    <n v="0"/>
    <m/>
    <m/>
    <s v="Y"/>
    <s v="N"/>
    <s v="N"/>
    <s v="N"/>
    <n v="1"/>
    <n v="0"/>
    <n v="0"/>
    <n v="0"/>
  </r>
  <r>
    <n v="278"/>
    <s v="Y"/>
    <s v="NTP_infl_noael_loael"/>
    <s v="7440-48-4"/>
    <m/>
    <x v="19"/>
    <m/>
    <s v="Cobalt"/>
    <s v="Cobalt"/>
    <s v="Micro"/>
    <s v="2 week"/>
    <s v="2 weeks"/>
    <s v="Lung"/>
    <s v="Inflammation incidence"/>
    <s v="Rat"/>
    <s v="F 344/N"/>
    <s v="F"/>
    <n v="20"/>
    <n v="40"/>
    <n v="18.105"/>
    <n v="9.4618500000000001"/>
    <s v="mg/m3"/>
    <s v="Y"/>
    <s v="Y"/>
    <m/>
    <m/>
    <m/>
    <n v="9461.85"/>
    <n v="6666.666666666667"/>
    <n v="1333.3333333333333"/>
    <m/>
    <m/>
    <m/>
    <m/>
    <s v="Y"/>
    <m/>
    <m/>
    <x v="0"/>
    <m/>
    <m/>
    <m/>
    <s v="N"/>
    <n v="0"/>
    <m/>
    <m/>
    <s v="Y"/>
    <s v="N"/>
    <s v="N"/>
    <s v="N"/>
    <n v="1"/>
    <n v="0"/>
    <n v="0"/>
    <n v="0"/>
  </r>
  <r>
    <n v="279"/>
    <s v="Y"/>
    <s v="NTP_infl_noael_loael"/>
    <s v="1309-64-4"/>
    <m/>
    <x v="19"/>
    <m/>
    <s v="Antimony"/>
    <s v="Antimony trioxide"/>
    <s v="Micro"/>
    <s v="2 week"/>
    <s v="2 weeks"/>
    <s v="Lung"/>
    <s v="Inflammation incidence"/>
    <s v="Rat"/>
    <s v="Wistar Han"/>
    <s v="F"/>
    <m/>
    <n v="3.75"/>
    <n v="19.9542"/>
    <n v="13.217499999999999"/>
    <s v="mg/m3"/>
    <s v="Y"/>
    <s v="Y"/>
    <m/>
    <m/>
    <m/>
    <n v="13217.5"/>
    <s v="NA"/>
    <n v="125"/>
    <m/>
    <m/>
    <m/>
    <m/>
    <s v="Y"/>
    <m/>
    <m/>
    <x v="0"/>
    <m/>
    <m/>
    <m/>
    <s v="N"/>
    <n v="0"/>
    <m/>
    <m/>
    <s v="Y"/>
    <s v="N"/>
    <s v="N"/>
    <s v="N"/>
    <n v="1"/>
    <n v="0"/>
    <n v="0"/>
    <n v="0"/>
  </r>
  <r>
    <n v="280"/>
    <s v="Y"/>
    <s v="NTP_infl_noael_loael"/>
    <s v="1309-64-4"/>
    <m/>
    <x v="19"/>
    <m/>
    <s v="Antimony"/>
    <s v="Antimony trioxide"/>
    <s v="Micro"/>
    <s v="2 week"/>
    <s v="2 weeks"/>
    <s v="Lung"/>
    <s v="Inflammation incidence"/>
    <s v="Rat"/>
    <s v="Wistar Han"/>
    <s v="M"/>
    <m/>
    <n v="3.75"/>
    <n v="19.9542"/>
    <n v="13.217499999999999"/>
    <s v="mg/m3"/>
    <s v="Y"/>
    <s v="Y"/>
    <m/>
    <m/>
    <m/>
    <n v="13217.5"/>
    <s v="NA"/>
    <n v="125"/>
    <m/>
    <m/>
    <m/>
    <m/>
    <s v="Y"/>
    <m/>
    <m/>
    <x v="0"/>
    <m/>
    <m/>
    <m/>
    <s v="N"/>
    <n v="0"/>
    <m/>
    <m/>
    <s v="Y"/>
    <s v="N"/>
    <s v="N"/>
    <s v="N"/>
    <n v="1"/>
    <n v="0"/>
    <n v="0"/>
    <n v="0"/>
  </r>
  <r>
    <n v="281"/>
    <m/>
    <s v="NTP_infl_noael_loael"/>
    <s v="102-54-5"/>
    <m/>
    <x v="19"/>
    <m/>
    <s v="Iron"/>
    <s v="Ferrocene (C10H10Fe)"/>
    <s v="Micro"/>
    <s v="3 month"/>
    <s v="3 months"/>
    <s v="Lung"/>
    <s v="Inflammation incidence"/>
    <s v="Rat"/>
    <s v="F 344/N"/>
    <s v="F"/>
    <n v="30"/>
    <m/>
    <n v="30.0001"/>
    <n v="14.037699999999999"/>
    <s v="mg/m3"/>
    <s v="N"/>
    <s v="N"/>
    <m/>
    <m/>
    <m/>
    <n v="14037.699999999999"/>
    <n v="30000"/>
    <s v="NA"/>
    <m/>
    <m/>
    <m/>
    <s v="B"/>
    <s v=""/>
    <m/>
    <m/>
    <x v="0"/>
    <m/>
    <m/>
    <m/>
    <s v="N"/>
    <n v="2"/>
    <s v="BMDL"/>
    <n v="14037.699999999999"/>
    <s v="N"/>
    <s v="Y"/>
    <s v="N"/>
    <s v="N"/>
    <n v="0"/>
    <n v="1"/>
    <n v="0"/>
    <n v="0"/>
  </r>
  <r>
    <n v="282"/>
    <s v="Y"/>
    <s v="NTP_infl_noael_loael"/>
    <s v="7440-48-4"/>
    <m/>
    <x v="19"/>
    <m/>
    <s v="Cobalt"/>
    <s v="Cobalt"/>
    <s v="Micro"/>
    <s v="2 week"/>
    <s v="2 weeks"/>
    <s v="Lung"/>
    <s v="Inflammation incidence"/>
    <s v="Mouse"/>
    <s v="B6C3F1"/>
    <s v="M"/>
    <n v="40"/>
    <m/>
    <n v="35.4711"/>
    <n v="14.462999999999999"/>
    <s v="mg/m3"/>
    <s v="Y"/>
    <s v="Y"/>
    <m/>
    <m/>
    <m/>
    <n v="4821"/>
    <n v="13333.333333333334"/>
    <s v="NA"/>
    <m/>
    <m/>
    <m/>
    <m/>
    <s v="Y"/>
    <m/>
    <m/>
    <x v="0"/>
    <m/>
    <m/>
    <m/>
    <s v="N"/>
    <n v="0"/>
    <m/>
    <m/>
    <s v="Y"/>
    <s v="N"/>
    <s v="N"/>
    <s v="N"/>
    <n v="1"/>
    <n v="0"/>
    <n v="0"/>
    <n v="0"/>
  </r>
  <r>
    <n v="283"/>
    <s v="Y"/>
    <s v="NTP_infl_noael_loael"/>
    <s v="1309-64-4"/>
    <m/>
    <x v="19"/>
    <m/>
    <s v="Antimony"/>
    <s v="Antimony trioxide"/>
    <s v="Micro"/>
    <s v="2 week"/>
    <s v="2 weeks"/>
    <s v="Lung"/>
    <s v="Inflammation incidence"/>
    <s v="Mouse"/>
    <s v="B6C3F1"/>
    <s v="F"/>
    <m/>
    <n v="3.75"/>
    <s v="NA"/>
    <m/>
    <s v="mg/m3"/>
    <s v="Y"/>
    <s v="Y"/>
    <m/>
    <m/>
    <m/>
    <s v="NA"/>
    <s v="NA"/>
    <n v="125"/>
    <m/>
    <m/>
    <m/>
    <m/>
    <s v="Y"/>
    <m/>
    <m/>
    <x v="0"/>
    <m/>
    <m/>
    <m/>
    <s v="N"/>
    <n v="0"/>
    <m/>
    <m/>
    <s v="Y"/>
    <s v="N"/>
    <s v="N"/>
    <s v="N"/>
    <n v="1"/>
    <n v="0"/>
    <n v="0"/>
    <n v="0"/>
  </r>
  <r>
    <n v="284"/>
    <s v="Y"/>
    <s v="NTP_infl_noael_loael"/>
    <s v="1309-64-4"/>
    <m/>
    <x v="19"/>
    <m/>
    <s v="Antimony"/>
    <s v="Antimony trioxide"/>
    <s v="Micro"/>
    <s v="2 week"/>
    <s v="2 weeks"/>
    <s v="Lung"/>
    <s v="Inflammation incidence"/>
    <s v="Mouse"/>
    <s v="B6C3F1"/>
    <s v="M"/>
    <m/>
    <n v="3.75"/>
    <s v="NA"/>
    <m/>
    <s v="mg/m3"/>
    <s v="Y"/>
    <s v="Y"/>
    <m/>
    <m/>
    <m/>
    <s v="NA"/>
    <s v="NA"/>
    <n v="125"/>
    <m/>
    <m/>
    <m/>
    <m/>
    <s v="Y"/>
    <m/>
    <m/>
    <x v="0"/>
    <m/>
    <m/>
    <m/>
    <s v="N"/>
    <n v="0"/>
    <m/>
    <m/>
    <s v="Y"/>
    <s v="N"/>
    <s v="N"/>
    <s v="N"/>
    <n v="1"/>
    <n v="0"/>
    <n v="0"/>
    <n v="0"/>
  </r>
  <r>
    <n v="285"/>
    <s v="Y"/>
    <s v="NTP_infl_noael_loael"/>
    <s v="BLASTINGSAND"/>
    <m/>
    <x v="19"/>
    <m/>
    <s v="ABA:BS"/>
    <s v="Abrasive Blasting Agents: Blasting Sand"/>
    <s v="Micro"/>
    <s v="2 week"/>
    <s v="2 weeks"/>
    <s v="Lung"/>
    <s v="Inflammation incidence"/>
    <s v="Rat"/>
    <s v="F344/N Tac"/>
    <s v="M"/>
    <m/>
    <n v="3"/>
    <s v="NA"/>
    <m/>
    <s v="mg/m3"/>
    <s v="Y"/>
    <s v="Y"/>
    <m/>
    <m/>
    <m/>
    <s v="NA"/>
    <s v="NA"/>
    <n v="99.999999999999986"/>
    <m/>
    <m/>
    <m/>
    <m/>
    <s v="Y"/>
    <m/>
    <m/>
    <x v="0"/>
    <m/>
    <m/>
    <m/>
    <s v="N"/>
    <n v="0"/>
    <m/>
    <m/>
    <s v="Y"/>
    <s v="N"/>
    <s v="N"/>
    <s v="N"/>
    <n v="1"/>
    <n v="0"/>
    <n v="0"/>
    <n v="0"/>
  </r>
  <r>
    <n v="286"/>
    <s v="Y"/>
    <s v="NTP_infl_noael_loael"/>
    <s v="CRUSHEDGLASS"/>
    <m/>
    <x v="19"/>
    <m/>
    <s v="NA"/>
    <s v="NA"/>
    <s v="Micro"/>
    <s v="2 week"/>
    <s v="2 weeks"/>
    <s v="Lung"/>
    <s v="Inflammation incidence"/>
    <s v="Rat"/>
    <s v="F344/N Tac"/>
    <s v="M"/>
    <n v="30"/>
    <m/>
    <s v="NA"/>
    <m/>
    <s v="mg/m3"/>
    <s v="Y"/>
    <s v="Y"/>
    <m/>
    <m/>
    <m/>
    <s v="NA"/>
    <n v="10000"/>
    <s v="NA"/>
    <m/>
    <m/>
    <m/>
    <m/>
    <s v="Y"/>
    <m/>
    <m/>
    <x v="0"/>
    <m/>
    <m/>
    <m/>
    <s v="N"/>
    <n v="0"/>
    <m/>
    <m/>
    <s v="Y"/>
    <s v="N"/>
    <s v="N"/>
    <s v="N"/>
    <n v="1"/>
    <n v="0"/>
    <n v="0"/>
    <n v="0"/>
  </r>
  <r>
    <n v="287"/>
    <s v="Y"/>
    <s v="NTP_infl_noael_loael"/>
    <s v="10026-24-1"/>
    <m/>
    <x v="19"/>
    <m/>
    <s v="Cobalt"/>
    <s v="Cobalt sulfate heptahydrate"/>
    <s v="Micro"/>
    <s v="2 year"/>
    <s v="2 years"/>
    <s v="Lung"/>
    <s v="Inflammation incidence"/>
    <s v="Mouse"/>
    <s v="B6C3F1"/>
    <s v="F"/>
    <n v="3"/>
    <m/>
    <s v="NA"/>
    <m/>
    <s v="mg/m3"/>
    <s v="N"/>
    <s v="N"/>
    <m/>
    <m/>
    <m/>
    <s v="NA"/>
    <n v="3000"/>
    <s v="NA"/>
    <m/>
    <m/>
    <m/>
    <s v="C"/>
    <s v=""/>
    <m/>
    <m/>
    <x v="0"/>
    <m/>
    <m/>
    <m/>
    <s v="N"/>
    <n v="3"/>
    <m/>
    <m/>
    <s v="N"/>
    <s v="N"/>
    <s v="Y"/>
    <s v="N"/>
    <n v="0"/>
    <n v="0"/>
    <n v="1"/>
    <n v="0"/>
  </r>
  <r>
    <n v="288"/>
    <s v="Y"/>
    <s v="NTP_infl_noael_loael"/>
    <s v="1313-27-5"/>
    <m/>
    <x v="19"/>
    <m/>
    <s v="Molybdenum"/>
    <s v="Molybdenum trioxide"/>
    <s v="Micro"/>
    <s v="2 year"/>
    <s v="2 years"/>
    <s v="Lung"/>
    <s v="Inflammation incidence"/>
    <s v="Mouse"/>
    <s v="B6C3F1"/>
    <s v="F"/>
    <m/>
    <n v="10"/>
    <s v="NA"/>
    <m/>
    <s v="mg/m3"/>
    <s v="N"/>
    <s v="N"/>
    <m/>
    <m/>
    <m/>
    <s v="NA"/>
    <s v="NA"/>
    <n v="1000"/>
    <m/>
    <m/>
    <m/>
    <s v="C"/>
    <s v=""/>
    <m/>
    <m/>
    <x v="0"/>
    <m/>
    <m/>
    <m/>
    <s v="N"/>
    <n v="3"/>
    <m/>
    <m/>
    <s v="N"/>
    <s v="N"/>
    <s v="Y"/>
    <s v="N"/>
    <n v="0"/>
    <n v="0"/>
    <n v="1"/>
    <n v="0"/>
  </r>
  <r>
    <n v="289"/>
    <s v="Y"/>
    <s v="NTP_infl_noael_loael"/>
    <s v="1313-27-5"/>
    <m/>
    <x v="19"/>
    <m/>
    <s v="Molybdenum"/>
    <s v="Molybdenum trioxide"/>
    <s v="Micro"/>
    <s v="2 year"/>
    <s v="2 years"/>
    <s v="Lung"/>
    <s v="Inflammation incidence"/>
    <s v="Mouse"/>
    <s v="B6C3F1"/>
    <s v="M"/>
    <n v="100"/>
    <m/>
    <s v="NA"/>
    <m/>
    <s v="mg/m3"/>
    <s v="N"/>
    <s v="N"/>
    <m/>
    <m/>
    <m/>
    <s v="NA"/>
    <n v="100000"/>
    <s v="NA"/>
    <m/>
    <m/>
    <m/>
    <s v="A"/>
    <s v=""/>
    <m/>
    <m/>
    <x v="0"/>
    <m/>
    <m/>
    <m/>
    <s v="N"/>
    <n v="1"/>
    <m/>
    <m/>
    <s v="N"/>
    <s v="N"/>
    <s v="Y"/>
    <s v="N"/>
    <n v="0"/>
    <n v="0"/>
    <n v="1"/>
    <n v="0"/>
  </r>
  <r>
    <n v="290"/>
    <s v="Y"/>
    <s v="NTP_infl_noael_loael"/>
    <s v="13765-19-0"/>
    <m/>
    <x v="19"/>
    <m/>
    <s v="Calcium chromate"/>
    <s v="Calcium chromate"/>
    <s v="Micro"/>
    <s v="2 year"/>
    <s v="2 years"/>
    <s v="Lung"/>
    <s v="Inflammation incidence"/>
    <s v="Rat"/>
    <s v="Sprague Dawley"/>
    <s v="M"/>
    <n v="20"/>
    <m/>
    <s v="NA"/>
    <m/>
    <s v="mg/m3"/>
    <s v="N"/>
    <s v="N"/>
    <m/>
    <m/>
    <m/>
    <s v="NA"/>
    <n v="20000"/>
    <s v="NA"/>
    <m/>
    <m/>
    <m/>
    <s v="B"/>
    <s v=""/>
    <m/>
    <m/>
    <x v="0"/>
    <m/>
    <m/>
    <m/>
    <s v="N"/>
    <n v="2"/>
    <m/>
    <m/>
    <s v="N"/>
    <s v="N"/>
    <s v="Y"/>
    <s v="N"/>
    <n v="0"/>
    <n v="0"/>
    <n v="1"/>
    <n v="0"/>
  </r>
  <r>
    <n v="291"/>
    <s v="Y"/>
    <s v="NTP_infl_noael_loael"/>
    <s v="13765-19-0"/>
    <m/>
    <x v="19"/>
    <m/>
    <s v="Calcium chromate"/>
    <s v="Calcium chromate"/>
    <s v="Micro"/>
    <s v="2 year"/>
    <s v="2 years"/>
    <s v="Lung"/>
    <s v="Inflammation incidence"/>
    <s v="Hamster"/>
    <s v="Syrian Golden"/>
    <s v="M"/>
    <n v="20"/>
    <m/>
    <s v="NA"/>
    <m/>
    <s v="mg/m3"/>
    <s v="N"/>
    <s v="N"/>
    <m/>
    <m/>
    <m/>
    <s v="NA"/>
    <n v="20000"/>
    <s v="NA"/>
    <m/>
    <m/>
    <m/>
    <s v="B"/>
    <s v=""/>
    <m/>
    <m/>
    <x v="0"/>
    <m/>
    <m/>
    <m/>
    <s v="N"/>
    <n v="2"/>
    <m/>
    <m/>
    <s v="N"/>
    <s v="N"/>
    <s v="Y"/>
    <s v="N"/>
    <n v="0"/>
    <n v="0"/>
    <n v="1"/>
    <n v="0"/>
  </r>
  <r>
    <n v="292"/>
    <s v="Y"/>
    <s v="NTP_infl_noael_loael"/>
    <s v="13983-17-0"/>
    <m/>
    <x v="19"/>
    <m/>
    <s v="WCS"/>
    <s v="Wollastonite calcium silicates"/>
    <s v="Micro"/>
    <s v="2 year"/>
    <s v="2 years"/>
    <s v="Lung"/>
    <s v="Inflammation incidence"/>
    <s v="Rat"/>
    <s v="F 344/N"/>
    <s v="M"/>
    <n v="10"/>
    <m/>
    <s v="NA"/>
    <m/>
    <s v="mg/m3"/>
    <s v="N"/>
    <s v="N"/>
    <m/>
    <m/>
    <m/>
    <s v="NA"/>
    <n v="10000"/>
    <s v="NA"/>
    <m/>
    <m/>
    <m/>
    <s v="B"/>
    <s v=""/>
    <m/>
    <m/>
    <x v="0"/>
    <m/>
    <m/>
    <m/>
    <s v="N"/>
    <n v="2"/>
    <m/>
    <m/>
    <s v="N"/>
    <s v="N"/>
    <s v="Y"/>
    <s v="N"/>
    <n v="0"/>
    <n v="0"/>
    <n v="1"/>
    <n v="0"/>
  </r>
  <r>
    <n v="293"/>
    <s v="Y"/>
    <s v="NTP_infl_noael_loael"/>
    <s v="2698-41-1"/>
    <m/>
    <x v="19"/>
    <m/>
    <s v="CS"/>
    <s v="o-Chlorobenzalmalononitrile (CS)"/>
    <s v="Micro"/>
    <s v="2 year"/>
    <s v="2 years"/>
    <s v="Lung"/>
    <s v="Inflammation incidence"/>
    <s v="Mouse"/>
    <s v="B6C3F1"/>
    <s v="F"/>
    <n v="1.5"/>
    <m/>
    <s v="NA"/>
    <m/>
    <s v="mg/m3"/>
    <s v="N"/>
    <s v="N"/>
    <m/>
    <m/>
    <m/>
    <s v="NA"/>
    <n v="1500"/>
    <s v="NA"/>
    <m/>
    <m/>
    <m/>
    <s v="C"/>
    <s v=""/>
    <m/>
    <m/>
    <x v="0"/>
    <m/>
    <m/>
    <m/>
    <s v="N"/>
    <n v="3"/>
    <m/>
    <m/>
    <s v="N"/>
    <s v="N"/>
    <s v="Y"/>
    <s v="N"/>
    <n v="0"/>
    <n v="0"/>
    <n v="1"/>
    <n v="0"/>
  </r>
  <r>
    <n v="294"/>
    <s v="Y"/>
    <s v="NTP_infl_noael_loael"/>
    <s v="2698-41-1"/>
    <m/>
    <x v="19"/>
    <m/>
    <s v="CS"/>
    <s v="o-Chlorobenzalmalononitrile (CS)"/>
    <s v="Micro"/>
    <s v="2 year"/>
    <s v="2 years"/>
    <s v="Lung"/>
    <s v="Inflammation incidence"/>
    <s v="Mouse"/>
    <s v="B6C3F1"/>
    <s v="M"/>
    <n v="1.5"/>
    <m/>
    <s v="NA"/>
    <m/>
    <s v="mg/m3"/>
    <s v="N"/>
    <s v="N"/>
    <m/>
    <m/>
    <m/>
    <s v="NA"/>
    <n v="1500"/>
    <s v="NA"/>
    <m/>
    <m/>
    <m/>
    <s v="C"/>
    <s v=""/>
    <m/>
    <m/>
    <x v="0"/>
    <m/>
    <m/>
    <m/>
    <s v="N"/>
    <n v="3"/>
    <m/>
    <m/>
    <s v="N"/>
    <s v="N"/>
    <s v="Y"/>
    <s v="N"/>
    <n v="0"/>
    <n v="0"/>
    <n v="1"/>
    <n v="0"/>
  </r>
  <r>
    <n v="295"/>
    <s v="Y"/>
    <s v="NTP_infl_noael_loael"/>
    <s v="2698-41-1"/>
    <m/>
    <x v="19"/>
    <m/>
    <s v="CS"/>
    <s v="o-Chlorobenzalmalononitrile (CS)"/>
    <s v="Micro"/>
    <s v="2 year"/>
    <s v="2 years"/>
    <s v="Lung"/>
    <s v="Inflammation incidence"/>
    <s v="Rat"/>
    <s v="F 344/N"/>
    <s v="M"/>
    <n v="0.75"/>
    <m/>
    <s v="NA"/>
    <m/>
    <s v="mg/m3"/>
    <s v="N"/>
    <s v="N"/>
    <m/>
    <m/>
    <m/>
    <s v="NA"/>
    <n v="750"/>
    <s v="NA"/>
    <m/>
    <m/>
    <m/>
    <s v="C"/>
    <s v=""/>
    <m/>
    <m/>
    <x v="0"/>
    <m/>
    <m/>
    <m/>
    <s v="N"/>
    <n v="3"/>
    <m/>
    <m/>
    <s v="N"/>
    <s v="N"/>
    <s v="Y"/>
    <s v="N"/>
    <n v="0"/>
    <n v="0"/>
    <n v="1"/>
    <n v="0"/>
  </r>
  <r>
    <n v="296"/>
    <m/>
    <s v="NTP_infl_noael_loael"/>
    <s v="102-54-5"/>
    <m/>
    <x v="19"/>
    <m/>
    <s v="Iron"/>
    <s v="Ferrocene (C10H10Fe)"/>
    <s v="Micro"/>
    <s v="3 month"/>
    <s v="3 months"/>
    <s v="Lung"/>
    <s v="Inflammation incidence"/>
    <s v="Mouse"/>
    <s v="B6C3F1"/>
    <s v="F"/>
    <n v="30"/>
    <m/>
    <s v="NA"/>
    <m/>
    <s v="mg/m3"/>
    <s v="N"/>
    <s v="N"/>
    <m/>
    <m/>
    <m/>
    <s v="NA"/>
    <n v="30000"/>
    <s v="NA"/>
    <m/>
    <m/>
    <m/>
    <s v="B"/>
    <s v=""/>
    <m/>
    <m/>
    <x v="0"/>
    <m/>
    <m/>
    <m/>
    <s v="N"/>
    <n v="2"/>
    <s v="NOAEL"/>
    <n v="30000"/>
    <s v="N"/>
    <s v="Y"/>
    <s v="N"/>
    <s v="N"/>
    <n v="0"/>
    <n v="1"/>
    <n v="0"/>
    <n v="0"/>
  </r>
  <r>
    <n v="297"/>
    <m/>
    <s v="NTP_infl_noael_loael"/>
    <s v="102-54-5"/>
    <m/>
    <x v="19"/>
    <m/>
    <s v="Iron"/>
    <s v="Ferrocene (C10H10Fe)"/>
    <s v="Micro"/>
    <s v="3 month"/>
    <s v="3 months"/>
    <s v="Lung"/>
    <s v="Inflammation incidence"/>
    <s v="Mouse"/>
    <s v="B6C3F1"/>
    <s v="M"/>
    <n v="30"/>
    <m/>
    <s v="NA"/>
    <m/>
    <s v="mg/m3"/>
    <s v="N"/>
    <s v="N"/>
    <m/>
    <m/>
    <m/>
    <s v="NA"/>
    <n v="30000"/>
    <s v="NA"/>
    <m/>
    <m/>
    <m/>
    <s v="B"/>
    <s v=""/>
    <m/>
    <m/>
    <x v="0"/>
    <m/>
    <m/>
    <m/>
    <s v="N"/>
    <n v="2"/>
    <s v="NOAEL"/>
    <n v="30000"/>
    <s v="N"/>
    <s v="Y"/>
    <s v="N"/>
    <s v="N"/>
    <n v="0"/>
    <n v="1"/>
    <n v="0"/>
    <n v="0"/>
  </r>
  <r>
    <n v="298"/>
    <m/>
    <s v="NTP_infl_noael_loael"/>
    <s v="102-54-5"/>
    <m/>
    <x v="19"/>
    <m/>
    <s v="Iron"/>
    <s v="Ferrocene (C10H10Fe)"/>
    <s v="Micro"/>
    <s v="3 month"/>
    <s v="3 months"/>
    <s v="Lung"/>
    <s v="Inflammation incidence"/>
    <s v="Rat"/>
    <s v="F 344/N"/>
    <s v="M"/>
    <n v="30"/>
    <m/>
    <s v="NA"/>
    <m/>
    <s v="mg/m3"/>
    <s v="N"/>
    <s v="N"/>
    <m/>
    <m/>
    <m/>
    <s v="NA"/>
    <n v="30000"/>
    <s v="NA"/>
    <m/>
    <m/>
    <m/>
    <s v="B"/>
    <s v=""/>
    <m/>
    <m/>
    <x v="0"/>
    <m/>
    <m/>
    <m/>
    <s v="N"/>
    <n v="2"/>
    <s v="NOAEL"/>
    <n v="30000"/>
    <s v="N"/>
    <s v="Y"/>
    <s v="N"/>
    <s v="N"/>
    <n v="0"/>
    <n v="1"/>
    <n v="0"/>
    <n v="0"/>
  </r>
  <r>
    <n v="299"/>
    <m/>
    <s v="NTP_infl_noael_loael"/>
    <s v="7440-48-4"/>
    <m/>
    <x v="19"/>
    <m/>
    <s v="Cobalt"/>
    <s v="Cobalt"/>
    <s v="Micro"/>
    <s v="3 month"/>
    <s v="3 months"/>
    <s v="Lung"/>
    <s v="Inflammation incidence"/>
    <s v="Mouse"/>
    <s v="B6C3F1"/>
    <s v="F"/>
    <m/>
    <n v="0.625"/>
    <s v="NA"/>
    <m/>
    <s v="mg/m3"/>
    <s v="N"/>
    <s v="N"/>
    <m/>
    <m/>
    <m/>
    <s v="NA"/>
    <s v="NA"/>
    <n v="62.5"/>
    <m/>
    <m/>
    <m/>
    <s v="D"/>
    <s v=""/>
    <m/>
    <m/>
    <x v="0"/>
    <m/>
    <m/>
    <m/>
    <s v="N"/>
    <n v="4"/>
    <s v="LOAEL"/>
    <n v="62.5"/>
    <s v="N"/>
    <s v="Y"/>
    <s v="N"/>
    <s v="N"/>
    <n v="0"/>
    <n v="1"/>
    <n v="0"/>
    <n v="0"/>
  </r>
  <r>
    <n v="300"/>
    <m/>
    <s v="NTP_infl_noael_loael"/>
    <s v="7440-48-4"/>
    <m/>
    <x v="19"/>
    <m/>
    <s v="Cobalt"/>
    <s v="Cobalt"/>
    <s v="Micro"/>
    <s v="3 month"/>
    <s v="3 months"/>
    <s v="Lung"/>
    <s v="Inflammation incidence"/>
    <s v="Mouse"/>
    <s v="B6C3F1"/>
    <s v="M"/>
    <m/>
    <n v="0.625"/>
    <s v="NA"/>
    <m/>
    <s v="mg/m3"/>
    <s v="N"/>
    <s v="N"/>
    <m/>
    <m/>
    <m/>
    <s v="NA"/>
    <s v="NA"/>
    <n v="62.5"/>
    <m/>
    <m/>
    <m/>
    <s v="D"/>
    <s v=""/>
    <m/>
    <m/>
    <x v="0"/>
    <m/>
    <m/>
    <m/>
    <s v="N"/>
    <n v="4"/>
    <s v="LOAEL"/>
    <n v="62.5"/>
    <s v="N"/>
    <s v="Y"/>
    <s v="N"/>
    <s v="N"/>
    <n v="0"/>
    <n v="1"/>
    <n v="0"/>
    <n v="0"/>
  </r>
  <r>
    <n v="301"/>
    <s v="Y"/>
    <s v="NTP_infl_noael_loael"/>
    <s v="10101-97-0"/>
    <m/>
    <x v="19"/>
    <m/>
    <s v="Nickel"/>
    <s v="Nickel sulfate hexahydrate"/>
    <s v="Micro"/>
    <s v="2 year"/>
    <s v="2 years"/>
    <s v="Lung"/>
    <s v="Inflammation incidence"/>
    <s v="Rat"/>
    <s v="F 344/N"/>
    <s v="F"/>
    <n v="0.12"/>
    <n v="0.25"/>
    <s v="No adequate fits"/>
    <m/>
    <s v="mg/m3"/>
    <s v="N"/>
    <s v="N"/>
    <m/>
    <m/>
    <m/>
    <s v="NA"/>
    <n v="120"/>
    <n v="25"/>
    <m/>
    <m/>
    <m/>
    <s v="D"/>
    <s v=""/>
    <m/>
    <m/>
    <x v="0"/>
    <m/>
    <m/>
    <m/>
    <s v="N"/>
    <n v="4"/>
    <m/>
    <m/>
    <s v="N"/>
    <s v="N"/>
    <s v="Y"/>
    <s v="N"/>
    <n v="0"/>
    <n v="0"/>
    <n v="1"/>
    <n v="0"/>
  </r>
  <r>
    <n v="302"/>
    <s v="Y"/>
    <s v="NTP_infl_noael_loael"/>
    <s v="10101-97-0"/>
    <m/>
    <x v="19"/>
    <m/>
    <s v="Nickel"/>
    <s v="Nickel sulfate hexahydrate"/>
    <s v="Micro"/>
    <s v="2 year"/>
    <s v="2 years"/>
    <s v="Lung"/>
    <s v="Inflammation incidence"/>
    <s v="Rat"/>
    <s v="F 344/N"/>
    <s v="M"/>
    <n v="0.12"/>
    <n v="0.25"/>
    <s v="No adequate fits"/>
    <m/>
    <s v="mg/m3"/>
    <s v="N"/>
    <s v="N"/>
    <m/>
    <m/>
    <m/>
    <s v="NA"/>
    <n v="120"/>
    <n v="25"/>
    <m/>
    <m/>
    <m/>
    <s v="D"/>
    <s v=""/>
    <m/>
    <m/>
    <x v="0"/>
    <m/>
    <m/>
    <m/>
    <s v="N"/>
    <n v="4"/>
    <m/>
    <m/>
    <s v="N"/>
    <s v="N"/>
    <s v="Y"/>
    <s v="N"/>
    <n v="0"/>
    <n v="0"/>
    <n v="1"/>
    <n v="0"/>
  </r>
  <r>
    <n v="303"/>
    <s v="Y"/>
    <s v="NTP_infl_noael_loael"/>
    <s v="12035-72-2"/>
    <m/>
    <x v="19"/>
    <m/>
    <s v="Nickel"/>
    <s v="Nickel subsulfide"/>
    <s v="Micro"/>
    <s v="2 year"/>
    <s v="2 years"/>
    <s v="Lung"/>
    <s v="Inflammation incidence"/>
    <s v="Rat"/>
    <s v="F 344/N"/>
    <s v="F"/>
    <m/>
    <n v="0.15"/>
    <s v="No adequate fits"/>
    <m/>
    <s v="mg/m3"/>
    <s v="N"/>
    <s v="N"/>
    <m/>
    <m/>
    <m/>
    <s v="NA"/>
    <s v="NA"/>
    <n v="15"/>
    <m/>
    <m/>
    <m/>
    <s v="E"/>
    <s v=""/>
    <m/>
    <m/>
    <x v="0"/>
    <m/>
    <m/>
    <m/>
    <s v="N"/>
    <n v="5"/>
    <m/>
    <m/>
    <s v="N"/>
    <s v="N"/>
    <s v="Y"/>
    <s v="N"/>
    <n v="0"/>
    <n v="0"/>
    <n v="1"/>
    <n v="0"/>
  </r>
  <r>
    <n v="304"/>
    <s v="Y"/>
    <s v="NTP_infl_noael_loael"/>
    <s v="12035-72-2"/>
    <m/>
    <x v="19"/>
    <m/>
    <s v="Nickel"/>
    <s v="Nickel subsulfide"/>
    <s v="Micro"/>
    <s v="2 year"/>
    <s v="2 years"/>
    <s v="Lung"/>
    <s v="Inflammation incidence"/>
    <s v="Rat"/>
    <s v="F 344/N"/>
    <s v="M"/>
    <m/>
    <n v="0.15"/>
    <s v="No adequate fits"/>
    <m/>
    <s v="mg/m3"/>
    <s v="N"/>
    <s v="N"/>
    <m/>
    <m/>
    <m/>
    <s v="NA"/>
    <s v="NA"/>
    <n v="15"/>
    <m/>
    <m/>
    <m/>
    <s v="E"/>
    <s v=""/>
    <m/>
    <m/>
    <x v="0"/>
    <m/>
    <m/>
    <m/>
    <s v="N"/>
    <n v="5"/>
    <m/>
    <m/>
    <s v="N"/>
    <s v="N"/>
    <s v="Y"/>
    <s v="N"/>
    <n v="0"/>
    <n v="0"/>
    <n v="1"/>
    <n v="0"/>
  </r>
  <r>
    <n v="305"/>
    <s v="Y"/>
    <s v="NTP_infl_noael_loael"/>
    <s v="1313-27-5"/>
    <m/>
    <x v="19"/>
    <m/>
    <s v="Molybdenum"/>
    <s v="Molybdenum trioxide"/>
    <s v="Micro"/>
    <s v="2 year"/>
    <s v="2 years"/>
    <s v="Lung"/>
    <s v="Inflammation incidence"/>
    <s v="Rat"/>
    <s v="F 344/N"/>
    <s v="F"/>
    <n v="10"/>
    <n v="30"/>
    <s v="No adequate fits"/>
    <m/>
    <s v="mg/m3"/>
    <s v="N"/>
    <s v="N"/>
    <m/>
    <m/>
    <m/>
    <s v="NA"/>
    <n v="10000"/>
    <n v="3000"/>
    <m/>
    <m/>
    <m/>
    <s v="B"/>
    <s v=""/>
    <m/>
    <m/>
    <x v="0"/>
    <m/>
    <m/>
    <m/>
    <s v="N"/>
    <n v="2"/>
    <m/>
    <m/>
    <s v="N"/>
    <s v="N"/>
    <s v="Y"/>
    <s v="N"/>
    <n v="0"/>
    <n v="0"/>
    <n v="1"/>
    <n v="0"/>
  </r>
  <r>
    <n v="306"/>
    <s v="Y"/>
    <s v="NTP_infl_noael_loael"/>
    <s v="1314-62-1"/>
    <m/>
    <x v="19"/>
    <m/>
    <s v="Vanadium"/>
    <s v="Vanadium pentoxide"/>
    <s v="Micro"/>
    <s v="2 year"/>
    <s v="2 years"/>
    <s v="Lung"/>
    <s v="Inflammation incidence"/>
    <s v="Mouse"/>
    <s v="B6C3F1"/>
    <s v="F"/>
    <m/>
    <n v="1"/>
    <s v="No adequate fits"/>
    <m/>
    <s v="mg/m3"/>
    <s v="N"/>
    <s v="N"/>
    <m/>
    <m/>
    <m/>
    <s v="NA"/>
    <s v="NA"/>
    <n v="100"/>
    <m/>
    <m/>
    <m/>
    <s v="D"/>
    <s v=""/>
    <m/>
    <m/>
    <x v="0"/>
    <m/>
    <m/>
    <m/>
    <s v="N"/>
    <n v="4"/>
    <m/>
    <m/>
    <s v="N"/>
    <s v="N"/>
    <s v="Y"/>
    <s v="N"/>
    <n v="0"/>
    <n v="0"/>
    <n v="1"/>
    <n v="0"/>
  </r>
  <r>
    <n v="307"/>
    <s v="Y"/>
    <s v="NTP_infl_noael_loael"/>
    <s v="14807-96-6"/>
    <m/>
    <x v="19"/>
    <m/>
    <s v="Talc"/>
    <s v="Talc"/>
    <s v="Micro"/>
    <s v="2 year"/>
    <s v="2 years"/>
    <s v="Lung"/>
    <s v="Inflammation incidence"/>
    <s v="Rat"/>
    <s v="F 344/N"/>
    <s v="M"/>
    <m/>
    <n v="6"/>
    <s v="No adequate fits"/>
    <m/>
    <s v="mg/m3"/>
    <s v="N"/>
    <s v="N"/>
    <m/>
    <m/>
    <m/>
    <s v="NA"/>
    <s v="NA"/>
    <n v="600"/>
    <m/>
    <m/>
    <m/>
    <s v="C"/>
    <s v=""/>
    <m/>
    <m/>
    <x v="0"/>
    <m/>
    <m/>
    <m/>
    <s v="N"/>
    <n v="3"/>
    <m/>
    <m/>
    <s v="N"/>
    <s v="N"/>
    <s v="Y"/>
    <s v="N"/>
    <n v="0"/>
    <n v="0"/>
    <n v="1"/>
    <n v="0"/>
  </r>
  <r>
    <n v="308"/>
    <s v="Y"/>
    <s v="NTP_infl_noael_loael"/>
    <s v="22398-80-7"/>
    <m/>
    <x v="19"/>
    <m/>
    <s v="Indium"/>
    <s v="Indium phosphide"/>
    <s v="Micro"/>
    <s v="2 year"/>
    <s v="2 years"/>
    <s v="Lung"/>
    <s v="Inflammation incidence"/>
    <s v="Mouse"/>
    <s v="B6C3F1"/>
    <s v="F"/>
    <m/>
    <n v="0.03"/>
    <s v="No adequate fits"/>
    <m/>
    <s v="mg/m3"/>
    <s v="N"/>
    <s v="N"/>
    <m/>
    <m/>
    <m/>
    <s v="NA"/>
    <s v="NA"/>
    <n v="3"/>
    <m/>
    <m/>
    <m/>
    <s v="E"/>
    <s v=""/>
    <m/>
    <m/>
    <x v="0"/>
    <m/>
    <m/>
    <m/>
    <s v="Y"/>
    <n v="5"/>
    <m/>
    <m/>
    <s v="N"/>
    <s v="N"/>
    <s v="Y"/>
    <s v="N"/>
    <n v="0"/>
    <n v="0"/>
    <n v="1"/>
    <n v="0"/>
  </r>
  <r>
    <n v="309"/>
    <s v="Y"/>
    <s v="NTP_infl_noael_loael"/>
    <s v="22398-80-7"/>
    <m/>
    <x v="19"/>
    <m/>
    <s v="Indium"/>
    <s v="Indium phosphide"/>
    <s v="Micro"/>
    <s v="2 year"/>
    <s v="2 years"/>
    <s v="Lung"/>
    <s v="Inflammation incidence"/>
    <s v="Mouse"/>
    <s v="B6C3F1"/>
    <s v="M"/>
    <m/>
    <n v="0.03"/>
    <s v="No adequate fits"/>
    <m/>
    <s v="mg/m3"/>
    <s v="N"/>
    <s v="N"/>
    <m/>
    <m/>
    <m/>
    <s v="NA"/>
    <s v="NA"/>
    <n v="3"/>
    <m/>
    <m/>
    <m/>
    <s v="E"/>
    <s v=""/>
    <m/>
    <m/>
    <x v="0"/>
    <m/>
    <m/>
    <m/>
    <s v="Y"/>
    <n v="5"/>
    <m/>
    <m/>
    <s v="N"/>
    <s v="N"/>
    <s v="Y"/>
    <s v="N"/>
    <n v="0"/>
    <n v="0"/>
    <n v="1"/>
    <n v="0"/>
  </r>
  <r>
    <n v="310"/>
    <s v="Y"/>
    <s v="NTP_infl_noael_loael"/>
    <s v="2698-41-1"/>
    <m/>
    <x v="19"/>
    <m/>
    <s v="CS"/>
    <s v="o-Chlorobenzalmalononitrile (CS)"/>
    <s v="Micro"/>
    <s v="2 year"/>
    <s v="2 years"/>
    <s v="Lung"/>
    <s v="Inflammation incidence"/>
    <s v="Rat"/>
    <s v="F 344/N"/>
    <s v="F"/>
    <n v="0.25"/>
    <n v="0.75"/>
    <s v="No adequate fits"/>
    <m/>
    <s v="mg/m3"/>
    <s v="N"/>
    <s v="N"/>
    <m/>
    <m/>
    <m/>
    <s v="NA"/>
    <n v="250"/>
    <n v="75"/>
    <m/>
    <m/>
    <m/>
    <s v="D"/>
    <s v=""/>
    <m/>
    <m/>
    <x v="0"/>
    <m/>
    <m/>
    <m/>
    <s v="N"/>
    <n v="4"/>
    <m/>
    <m/>
    <s v="N"/>
    <s v="N"/>
    <s v="Y"/>
    <s v="N"/>
    <n v="0"/>
    <n v="0"/>
    <n v="1"/>
    <n v="0"/>
  </r>
  <r>
    <n v="311"/>
    <s v="Y"/>
    <s v="NTP_infl_noael_loael"/>
    <s v="7440-47-3"/>
    <m/>
    <x v="19"/>
    <m/>
    <s v="Chromium"/>
    <s v="Chromium"/>
    <s v="Micro"/>
    <s v="2 year"/>
    <s v="2 years"/>
    <s v="Lung"/>
    <s v="Inflammation incidence"/>
    <s v="Rat"/>
    <s v="Sprague Dawley"/>
    <s v="M"/>
    <m/>
    <n v="20"/>
    <s v="No adequate fits"/>
    <m/>
    <s v="mg/m3"/>
    <s v="N"/>
    <s v="N"/>
    <m/>
    <m/>
    <m/>
    <s v="NA"/>
    <s v="NA"/>
    <n v="2000"/>
    <m/>
    <m/>
    <m/>
    <s v="C"/>
    <s v=""/>
    <m/>
    <m/>
    <x v="0"/>
    <m/>
    <m/>
    <m/>
    <s v="N"/>
    <n v="3"/>
    <m/>
    <m/>
    <s v="N"/>
    <s v="N"/>
    <s v="Y"/>
    <s v="N"/>
    <n v="0"/>
    <n v="0"/>
    <n v="1"/>
    <n v="0"/>
  </r>
  <r>
    <n v="312"/>
    <s v="Y"/>
    <s v="NTP_infl_noael_loael"/>
    <s v="7440-47-3"/>
    <m/>
    <x v="19"/>
    <m/>
    <s v="Chromium"/>
    <s v="Chromium"/>
    <s v="Micro"/>
    <s v="2 year"/>
    <s v="2 years"/>
    <s v="Lung"/>
    <s v="Inflammation incidence"/>
    <s v="Hamster"/>
    <s v="Syrian Golden"/>
    <s v="M"/>
    <m/>
    <n v="20"/>
    <s v="No adequate fits"/>
    <m/>
    <s v="mg/m3"/>
    <s v="N"/>
    <s v="N"/>
    <m/>
    <m/>
    <m/>
    <s v="NA"/>
    <s v="NA"/>
    <n v="2000"/>
    <m/>
    <m/>
    <m/>
    <s v="C"/>
    <s v=""/>
    <m/>
    <m/>
    <x v="0"/>
    <m/>
    <m/>
    <m/>
    <s v="N"/>
    <n v="3"/>
    <m/>
    <m/>
    <s v="N"/>
    <s v="N"/>
    <s v="Y"/>
    <s v="N"/>
    <n v="0"/>
    <n v="0"/>
    <n v="1"/>
    <n v="0"/>
  </r>
  <r>
    <n v="313"/>
    <m/>
    <s v="NTP_lungneo_noael_loael"/>
    <s v="22398-80-7"/>
    <m/>
    <x v="19"/>
    <m/>
    <s v="Indium"/>
    <s v="Indium phosphide"/>
    <s v="Micro"/>
    <s v="2 year"/>
    <s v="2 years"/>
    <s v="Lung"/>
    <s v="Neoplasia incidence"/>
    <s v="Rat"/>
    <s v="F 344/N"/>
    <s v="M"/>
    <m/>
    <n v="0.03"/>
    <n v="1.2120799999999999E-2"/>
    <n v="7.5795000000000003E-3"/>
    <s v="mg/m3"/>
    <s v="N"/>
    <s v="N"/>
    <m/>
    <m/>
    <m/>
    <n v="3.7897500000000002"/>
    <s v="NA"/>
    <n v="3"/>
    <m/>
    <m/>
    <m/>
    <s v="E"/>
    <s v=""/>
    <m/>
    <m/>
    <x v="3"/>
    <m/>
    <m/>
    <m/>
    <s v="Y"/>
    <n v="5"/>
    <s v="BMDL"/>
    <n v="3.7897500000000002"/>
    <s v="N"/>
    <s v="N"/>
    <s v="Y"/>
    <s v="N"/>
    <n v="0"/>
    <n v="0"/>
    <n v="1"/>
    <n v="0"/>
  </r>
  <r>
    <n v="314"/>
    <m/>
    <s v="NTP_lungneo_noael_loael"/>
    <s v="7440-48-4"/>
    <m/>
    <x v="19"/>
    <m/>
    <s v="Cobalt"/>
    <s v="Cobalt"/>
    <s v="Micro"/>
    <s v="2 year"/>
    <s v="2 years"/>
    <s v="Lung"/>
    <s v="Neoplasia incidence"/>
    <s v="Mouse"/>
    <s v="B6C3F1"/>
    <s v="M"/>
    <m/>
    <n v="1.25"/>
    <n v="8.5497100000000006E-2"/>
    <n v="4.7623499999999999E-2"/>
    <s v="mg/m3"/>
    <s v="N"/>
    <s v="N"/>
    <m/>
    <m/>
    <m/>
    <n v="23.81175"/>
    <s v="NA"/>
    <n v="125"/>
    <m/>
    <m/>
    <m/>
    <s v="D"/>
    <s v=""/>
    <m/>
    <m/>
    <x v="3"/>
    <m/>
    <m/>
    <m/>
    <s v="N"/>
    <n v="4"/>
    <s v="BMDL"/>
    <n v="23.81175"/>
    <s v="N"/>
    <s v="N"/>
    <s v="Y"/>
    <s v="N"/>
    <n v="0"/>
    <n v="0"/>
    <n v="1"/>
    <n v="0"/>
  </r>
  <r>
    <n v="315"/>
    <m/>
    <s v="NTP_lungneo_noael_loael"/>
    <s v="1314-62-1"/>
    <m/>
    <x v="19"/>
    <m/>
    <s v="Vanadium"/>
    <s v="Vanadium pentoxide"/>
    <s v="Micro"/>
    <s v="2 year"/>
    <s v="2 years"/>
    <s v="Lung"/>
    <s v="Neoplasia incidence"/>
    <s v="Mouse"/>
    <s v="B6C3F1"/>
    <s v="M"/>
    <m/>
    <n v="1"/>
    <n v="0.158111"/>
    <n v="7.8961299999999998E-2"/>
    <s v="mg/m3"/>
    <s v="N"/>
    <s v="N"/>
    <m/>
    <m/>
    <m/>
    <n v="39.480649999999997"/>
    <s v="NA"/>
    <n v="100"/>
    <m/>
    <m/>
    <m/>
    <s v="D"/>
    <s v=""/>
    <m/>
    <m/>
    <x v="3"/>
    <m/>
    <m/>
    <m/>
    <s v="N"/>
    <n v="4"/>
    <s v="BMDL"/>
    <n v="39.480649999999997"/>
    <s v="N"/>
    <s v="N"/>
    <s v="Y"/>
    <s v="N"/>
    <n v="0"/>
    <n v="0"/>
    <n v="1"/>
    <n v="0"/>
  </r>
  <r>
    <n v="316"/>
    <m/>
    <s v="NTP_lungneo_noael_loael"/>
    <s v="1303-00-0"/>
    <m/>
    <x v="19"/>
    <m/>
    <s v="Gallium"/>
    <s v="Gallium arsenide"/>
    <s v="Micro"/>
    <s v="2 year"/>
    <s v="2 years"/>
    <s v="Lung"/>
    <s v="Neoplasia incidence"/>
    <s v="Rat"/>
    <s v="F 344/N"/>
    <s v="F"/>
    <n v="0.1"/>
    <n v="1"/>
    <n v="0.34188000000000002"/>
    <n v="0.212394"/>
    <s v="mg/m3"/>
    <s v="N"/>
    <s v="N"/>
    <m/>
    <m/>
    <m/>
    <n v="106.197"/>
    <n v="100"/>
    <n v="100"/>
    <m/>
    <m/>
    <m/>
    <s v="D"/>
    <s v=""/>
    <m/>
    <m/>
    <x v="3"/>
    <m/>
    <m/>
    <m/>
    <s v="N"/>
    <n v="4"/>
    <s v="BMDL"/>
    <n v="106.197"/>
    <s v="N"/>
    <s v="N"/>
    <s v="Y"/>
    <s v="N"/>
    <n v="0"/>
    <n v="0"/>
    <n v="1"/>
    <n v="0"/>
  </r>
  <r>
    <n v="317"/>
    <m/>
    <s v="NTP_lungneo_noael_loael"/>
    <s v="7440-48-4"/>
    <m/>
    <x v="19"/>
    <m/>
    <s v="Cobalt"/>
    <s v="Cobalt"/>
    <s v="Micro"/>
    <s v="2 year"/>
    <s v="2 years"/>
    <s v="Lung"/>
    <s v="Neoplasia incidence"/>
    <s v="Rat"/>
    <s v="F344/N Tac"/>
    <s v="M"/>
    <m/>
    <n v="1.25"/>
    <n v="0.36754799999999999"/>
    <n v="0.29896600000000001"/>
    <s v="mg/m3"/>
    <s v="N"/>
    <s v="N"/>
    <m/>
    <m/>
    <m/>
    <n v="149.43799999999999"/>
    <s v="NA"/>
    <n v="125"/>
    <m/>
    <m/>
    <m/>
    <s v="D"/>
    <s v=""/>
    <m/>
    <m/>
    <x v="3"/>
    <m/>
    <m/>
    <m/>
    <s v="N"/>
    <n v="4"/>
    <s v="BMDL"/>
    <n v="149.43799999999999"/>
    <s v="N"/>
    <s v="N"/>
    <s v="Y"/>
    <s v="N"/>
    <n v="0"/>
    <n v="0"/>
    <n v="1"/>
    <n v="0"/>
  </r>
  <r>
    <n v="318"/>
    <s v="Y"/>
    <s v="NTP_lungneo_noael_loael"/>
    <s v="7440-48-4"/>
    <m/>
    <x v="19"/>
    <m/>
    <s v="Cobalt"/>
    <s v="Cobalt"/>
    <s v="Micro"/>
    <s v="3 month"/>
    <s v="3 months"/>
    <s v="Lung"/>
    <s v="Neoplasia incidence"/>
    <s v="Mouse"/>
    <s v="B6C3F1"/>
    <s v="F"/>
    <m/>
    <n v="1.25"/>
    <n v="0.38692799999999999"/>
    <n v="0.29887599999999998"/>
    <s v="mg/m3"/>
    <s v="N"/>
    <s v="N"/>
    <m/>
    <m/>
    <m/>
    <n v="149.483"/>
    <s v="NA"/>
    <n v="125"/>
    <m/>
    <m/>
    <m/>
    <s v="D"/>
    <s v=""/>
    <m/>
    <s v="Excluded because duration is &lt;2yr and endpoint is neoplasia"/>
    <x v="3"/>
    <m/>
    <m/>
    <m/>
    <s v="N"/>
    <n v="4"/>
    <m/>
    <m/>
    <s v="N"/>
    <s v="Y"/>
    <s v="N"/>
    <s v="N"/>
    <n v="0"/>
    <n v="1"/>
    <n v="0"/>
    <n v="0"/>
  </r>
  <r>
    <n v="319"/>
    <m/>
    <s v="NTP_lungneo_noael_loael"/>
    <s v="7440-48-4"/>
    <m/>
    <x v="19"/>
    <m/>
    <s v="Cobalt"/>
    <s v="Cobalt"/>
    <s v="Micro"/>
    <s v="2 year"/>
    <s v="2 years"/>
    <s v="Lung"/>
    <s v="Neoplasia incidence"/>
    <s v="Rat"/>
    <s v="F344/N Tac"/>
    <s v="F"/>
    <m/>
    <n v="1.25"/>
    <n v="0.41844399999999998"/>
    <n v="0.33453500000000003"/>
    <s v="mg/m3"/>
    <s v="N"/>
    <s v="N"/>
    <m/>
    <m/>
    <m/>
    <n v="155.45000000000002"/>
    <s v="NA"/>
    <n v="125"/>
    <m/>
    <m/>
    <m/>
    <s v="D"/>
    <s v=""/>
    <m/>
    <m/>
    <x v="3"/>
    <m/>
    <m/>
    <m/>
    <s v="N"/>
    <n v="4"/>
    <s v="BMDL"/>
    <n v="155.45000000000002"/>
    <s v="N"/>
    <s v="N"/>
    <s v="Y"/>
    <s v="N"/>
    <n v="0"/>
    <n v="0"/>
    <n v="1"/>
    <n v="0"/>
  </r>
  <r>
    <n v="320"/>
    <m/>
    <s v="NTP_lungneo_noael_loael"/>
    <s v="10026-24-1"/>
    <m/>
    <x v="19"/>
    <m/>
    <s v="Cobalt"/>
    <s v="Cobalt sulfate heptahydrate"/>
    <s v="Micro"/>
    <s v="2 year"/>
    <s v="2 years"/>
    <s v="Lung"/>
    <s v="Neoplasia incidence"/>
    <s v="Mouse"/>
    <s v="B6C3F1"/>
    <s v="M"/>
    <n v="1"/>
    <n v="3"/>
    <n v="0.57379000000000002"/>
    <n v="0.31090000000000001"/>
    <s v="mg/m3"/>
    <s v="N"/>
    <s v="N"/>
    <m/>
    <m/>
    <m/>
    <n v="167.26750000000001"/>
    <n v="1000"/>
    <n v="300"/>
    <m/>
    <m/>
    <m/>
    <s v="D"/>
    <s v=""/>
    <m/>
    <m/>
    <x v="3"/>
    <m/>
    <m/>
    <m/>
    <s v="N"/>
    <n v="4"/>
    <s v="BMDL"/>
    <n v="167.26750000000001"/>
    <s v="N"/>
    <s v="N"/>
    <s v="Y"/>
    <s v="N"/>
    <n v="0"/>
    <n v="0"/>
    <n v="1"/>
    <n v="0"/>
  </r>
  <r>
    <n v="321"/>
    <m/>
    <s v="NTP_lungneo_noael_loael"/>
    <s v="10026-24-1"/>
    <m/>
    <x v="19"/>
    <m/>
    <s v="Cobalt"/>
    <s v="Cobalt sulfate heptahydrate"/>
    <s v="Micro"/>
    <s v="2 year"/>
    <s v="2 years"/>
    <s v="Lung"/>
    <s v="Neoplasia incidence"/>
    <s v="Mouse"/>
    <s v="B6C3F1"/>
    <s v="F"/>
    <n v="0.3"/>
    <n v="1"/>
    <n v="0.753525"/>
    <n v="0.43531399999999998"/>
    <s v="mg/m3"/>
    <s v="N"/>
    <s v="N"/>
    <m/>
    <m/>
    <m/>
    <n v="173.83100000000002"/>
    <n v="300"/>
    <n v="100"/>
    <m/>
    <m/>
    <m/>
    <s v="D"/>
    <s v=""/>
    <m/>
    <m/>
    <x v="3"/>
    <m/>
    <m/>
    <m/>
    <s v="N"/>
    <n v="4"/>
    <s v="BMDL"/>
    <n v="173.83100000000002"/>
    <s v="N"/>
    <s v="N"/>
    <s v="Y"/>
    <s v="N"/>
    <n v="0"/>
    <n v="0"/>
    <n v="1"/>
    <n v="0"/>
  </r>
  <r>
    <n v="322"/>
    <m/>
    <s v="NTP_lungneo_noael_loael"/>
    <s v="12035-72-2"/>
    <m/>
    <x v="19"/>
    <m/>
    <s v="Nickel"/>
    <s v="Nickel subsulfide"/>
    <s v="Micro"/>
    <s v="2 year"/>
    <s v="2 years"/>
    <s v="Lung"/>
    <s v="Neoplasia incidence"/>
    <s v="Rat"/>
    <s v="F 344/N"/>
    <s v="F"/>
    <n v="0.15"/>
    <n v="1"/>
    <n v="0.77912400000000004"/>
    <n v="0.34766200000000003"/>
    <s v="mg/m3"/>
    <s v="N"/>
    <s v="N"/>
    <m/>
    <m/>
    <m/>
    <n v="217.65699999999998"/>
    <n v="150"/>
    <n v="100"/>
    <m/>
    <m/>
    <m/>
    <s v="D"/>
    <s v=""/>
    <m/>
    <m/>
    <x v="3"/>
    <m/>
    <m/>
    <m/>
    <s v="N"/>
    <n v="4"/>
    <s v="BMDL"/>
    <n v="217.65699999999998"/>
    <s v="N"/>
    <s v="N"/>
    <s v="Y"/>
    <s v="N"/>
    <n v="0"/>
    <n v="0"/>
    <n v="1"/>
    <n v="0"/>
  </r>
  <r>
    <n v="323"/>
    <m/>
    <s v="NTP_lungneo_noael_loael"/>
    <s v="10026-24-1"/>
    <m/>
    <x v="19"/>
    <m/>
    <s v="Cobalt"/>
    <s v="Cobalt sulfate heptahydrate"/>
    <s v="Micro"/>
    <s v="2 year"/>
    <s v="2 years"/>
    <s v="Lung"/>
    <s v="Neoplasia incidence"/>
    <s v="Rat"/>
    <s v="F 344/N"/>
    <s v="M"/>
    <n v="1"/>
    <n v="3"/>
    <n v="2.65909"/>
    <n v="1.2152799999999999"/>
    <s v="mg/m3"/>
    <s v="N"/>
    <s v="N"/>
    <m/>
    <m/>
    <m/>
    <n v="607.64"/>
    <n v="1000"/>
    <n v="300"/>
    <m/>
    <m/>
    <m/>
    <s v="D"/>
    <s v=""/>
    <m/>
    <m/>
    <x v="3"/>
    <m/>
    <m/>
    <m/>
    <s v="N"/>
    <n v="4"/>
    <s v="BMDL"/>
    <n v="607.64"/>
    <s v="N"/>
    <s v="N"/>
    <s v="Y"/>
    <s v="N"/>
    <n v="0"/>
    <n v="0"/>
    <n v="1"/>
    <n v="0"/>
  </r>
  <r>
    <n v="324"/>
    <m/>
    <s v="NTP_lungneo_noael_loael"/>
    <s v="1313-99-1"/>
    <m/>
    <x v="19"/>
    <s v="Y"/>
    <s v="Nickel"/>
    <s v="Nickel (II) oxide"/>
    <s v="Micro"/>
    <s v="2 year"/>
    <s v="2 years"/>
    <s v="Lung"/>
    <s v="Neoplasia incidence"/>
    <s v="Rat"/>
    <s v="F 344/N"/>
    <s v="M"/>
    <n v="2.5"/>
    <m/>
    <n v="2.9112200000000001"/>
    <n v="1.4950600000000001"/>
    <s v="mg/m3"/>
    <s v="N"/>
    <s v="N"/>
    <m/>
    <m/>
    <m/>
    <n v="747.53"/>
    <n v="2500"/>
    <s v="NA"/>
    <m/>
    <m/>
    <m/>
    <s v="D"/>
    <s v=""/>
    <m/>
    <m/>
    <x v="3"/>
    <m/>
    <m/>
    <m/>
    <s v="N"/>
    <n v="4"/>
    <s v="BMDL"/>
    <n v="747.53"/>
    <s v="N"/>
    <s v="N"/>
    <s v="Y"/>
    <s v="N"/>
    <n v="0"/>
    <n v="0"/>
    <n v="1"/>
    <n v="0"/>
  </r>
  <r>
    <n v="325"/>
    <s v="Y"/>
    <s v="NTP_lungneo_noael_loael"/>
    <s v="Nik95"/>
    <s v="https://doi.org/10.1006/faat.1995.1042"/>
    <x v="19"/>
    <s v="Y"/>
    <s v="Carbon black"/>
    <s v="CB_Elft12"/>
    <s v="Micro"/>
    <s v="2 year"/>
    <s v="2 years"/>
    <s v="Lung"/>
    <s v="Neoplasia incidence"/>
    <s v="Rat"/>
    <s v="F 344/N"/>
    <s v="F"/>
    <m/>
    <n v="2.5"/>
    <n v="3.2453500000000002"/>
    <n v="2.7275299999999998"/>
    <s v="mg/m3"/>
    <s v="N"/>
    <s v="N"/>
    <m/>
    <m/>
    <m/>
    <n v="1363.7649999999999"/>
    <s v="NA"/>
    <n v="250"/>
    <m/>
    <m/>
    <m/>
    <s v="D"/>
    <s v=""/>
    <m/>
    <m/>
    <x v="3"/>
    <m/>
    <m/>
    <m/>
    <s v="Y"/>
    <n v="4"/>
    <m/>
    <m/>
    <s v="N"/>
    <s v="N"/>
    <s v="Y"/>
    <s v="N"/>
    <n v="0"/>
    <n v="0"/>
    <n v="1"/>
    <n v="0"/>
  </r>
  <r>
    <n v="326"/>
    <m/>
    <s v="NTP_lungneo_noael_loael"/>
    <s v="14807-96-6"/>
    <m/>
    <x v="19"/>
    <m/>
    <s v="Talc"/>
    <s v="Talc"/>
    <s v="Micro"/>
    <s v="2 year"/>
    <s v="2 years"/>
    <s v="Lung"/>
    <s v="Neoplasia incidence"/>
    <s v="Rat"/>
    <s v="F 344/N"/>
    <s v="F"/>
    <n v="6"/>
    <n v="18"/>
    <n v="15.158300000000001"/>
    <n v="10.478400000000001"/>
    <s v="mg/m3"/>
    <s v="N"/>
    <s v="N"/>
    <m/>
    <m/>
    <m/>
    <n v="4637.97"/>
    <n v="6000"/>
    <n v="1800"/>
    <m/>
    <m/>
    <m/>
    <s v="D"/>
    <s v=""/>
    <m/>
    <m/>
    <x v="3"/>
    <m/>
    <m/>
    <m/>
    <s v="N"/>
    <n v="4"/>
    <s v="BMDL"/>
    <n v="4637.97"/>
    <s v="N"/>
    <s v="N"/>
    <s v="Y"/>
    <s v="N"/>
    <n v="0"/>
    <n v="0"/>
    <n v="1"/>
    <n v="0"/>
  </r>
  <r>
    <n v="327"/>
    <m/>
    <s v="NTP_lungneo_noael_loael"/>
    <s v="1309-64-4"/>
    <m/>
    <x v="19"/>
    <m/>
    <s v="Antimony"/>
    <s v="Antimony trioxide"/>
    <s v="Micro"/>
    <s v="2 year"/>
    <s v="2 years"/>
    <s v="Lung"/>
    <s v="Neoplasia incidence"/>
    <s v="Rat"/>
    <s v="Wistar Han"/>
    <s v="F"/>
    <n v="3"/>
    <n v="10"/>
    <n v="15.2881"/>
    <n v="9.2759400000000003"/>
    <s v="mg/m3"/>
    <s v="N"/>
    <s v="N"/>
    <m/>
    <m/>
    <m/>
    <n v="5239.2000000000007"/>
    <n v="3000"/>
    <n v="1000"/>
    <m/>
    <m/>
    <m/>
    <s v="D"/>
    <s v=""/>
    <m/>
    <m/>
    <x v="3"/>
    <m/>
    <m/>
    <m/>
    <s v="N"/>
    <n v="4"/>
    <s v="BMDL"/>
    <n v="5239.2000000000007"/>
    <s v="N"/>
    <s v="N"/>
    <s v="Y"/>
    <s v="N"/>
    <n v="0"/>
    <n v="0"/>
    <n v="1"/>
    <n v="0"/>
  </r>
  <r>
    <n v="328"/>
    <m/>
    <s v="NTP_lungneo_noael_loael"/>
    <s v="1309-64-4"/>
    <m/>
    <x v="19"/>
    <m/>
    <s v="Antimony"/>
    <s v="Antimony trioxide"/>
    <s v="Micro"/>
    <s v="2 year"/>
    <s v="2 years"/>
    <s v="Lung"/>
    <s v="Neoplasia incidence"/>
    <s v="Rat"/>
    <s v="Wistar Han"/>
    <s v="M"/>
    <n v="30"/>
    <m/>
    <n v="25.9025"/>
    <n v="11.146000000000001"/>
    <s v="mg/m3"/>
    <s v="N"/>
    <s v="N"/>
    <m/>
    <m/>
    <m/>
    <n v="5573"/>
    <n v="30000"/>
    <s v="NA"/>
    <m/>
    <m/>
    <m/>
    <s v="D"/>
    <s v=""/>
    <m/>
    <m/>
    <x v="3"/>
    <m/>
    <m/>
    <m/>
    <s v="N"/>
    <n v="4"/>
    <s v="BMDL"/>
    <n v="5573"/>
    <s v="N"/>
    <s v="N"/>
    <s v="Y"/>
    <s v="N"/>
    <n v="0"/>
    <n v="0"/>
    <n v="1"/>
    <n v="0"/>
  </r>
  <r>
    <n v="329"/>
    <m/>
    <s v="NTP_lungneo_noael_loael"/>
    <s v="1313-27-5"/>
    <m/>
    <x v="19"/>
    <m/>
    <s v="Molybdenum"/>
    <s v="Molybdenum trioxide"/>
    <s v="Micro"/>
    <s v="2 year"/>
    <s v="2 years"/>
    <s v="Lung"/>
    <s v="Neoplasia incidence"/>
    <s v="Mouse"/>
    <s v="B6C3F1"/>
    <s v="F"/>
    <n v="30"/>
    <n v="100"/>
    <n v="37.483499999999999"/>
    <n v="22.706399999999999"/>
    <s v="mg/m3"/>
    <s v="N"/>
    <s v="N"/>
    <m/>
    <m/>
    <m/>
    <n v="11353.199999999999"/>
    <n v="30000"/>
    <n v="10000"/>
    <m/>
    <m/>
    <m/>
    <s v="D"/>
    <s v=""/>
    <m/>
    <m/>
    <x v="3"/>
    <m/>
    <m/>
    <m/>
    <s v="N"/>
    <n v="4"/>
    <s v="BMDL"/>
    <n v="11353.199999999999"/>
    <s v="N"/>
    <s v="N"/>
    <s v="Y"/>
    <s v="N"/>
    <n v="0"/>
    <n v="0"/>
    <n v="1"/>
    <n v="0"/>
  </r>
  <r>
    <n v="330"/>
    <m/>
    <s v="NTP_lungneo_noael_loael"/>
    <s v="Lee85"/>
    <m/>
    <x v="19"/>
    <m/>
    <s v="Titanium dioxide"/>
    <s v="TiO2"/>
    <s v="Micro"/>
    <s v="2 year"/>
    <s v="2 years"/>
    <s v="Lung"/>
    <s v="Neoplasia incidence"/>
    <s v="Rat"/>
    <s v="SD"/>
    <s v="F"/>
    <m/>
    <n v="10"/>
    <n v="199.333"/>
    <n v="153.74100000000001"/>
    <s v="mg/m3"/>
    <s v="N"/>
    <s v="N"/>
    <m/>
    <m/>
    <m/>
    <n v="76870.5"/>
    <s v="NA"/>
    <n v="1000"/>
    <m/>
    <m/>
    <m/>
    <s v="C"/>
    <s v=""/>
    <m/>
    <m/>
    <x v="3"/>
    <m/>
    <m/>
    <m/>
    <s v="Y"/>
    <n v="3"/>
    <s v="BMDL"/>
    <n v="76870.5"/>
    <s v="N"/>
    <s v="N"/>
    <s v="Y"/>
    <s v="N"/>
    <n v="0"/>
    <n v="0"/>
    <n v="1"/>
    <n v="0"/>
  </r>
  <r>
    <n v="331"/>
    <m/>
    <s v="NTP_lungneo_noael_loael"/>
    <s v="Lee85"/>
    <m/>
    <x v="19"/>
    <m/>
    <s v="Titanium dioxide"/>
    <s v="TiO2"/>
    <s v="Micro"/>
    <s v="2 year"/>
    <s v="2 years"/>
    <s v="Lung"/>
    <s v="Neoplasia incidence"/>
    <s v="Rat"/>
    <s v="SD"/>
    <s v="M"/>
    <n v="50"/>
    <n v="250"/>
    <n v="225.72499999999999"/>
    <n v="159.39400000000001"/>
    <s v="mg/m3"/>
    <s v="N"/>
    <s v="N"/>
    <m/>
    <m/>
    <m/>
    <n v="79697"/>
    <n v="50000"/>
    <n v="25000"/>
    <m/>
    <m/>
    <m/>
    <s v="C"/>
    <s v=""/>
    <m/>
    <m/>
    <x v="3"/>
    <m/>
    <m/>
    <m/>
    <s v="Y"/>
    <n v="3"/>
    <s v="BMDL"/>
    <n v="79697"/>
    <s v="N"/>
    <s v="N"/>
    <s v="Y"/>
    <s v="N"/>
    <n v="0"/>
    <n v="0"/>
    <n v="1"/>
    <n v="0"/>
  </r>
  <r>
    <n v="332"/>
    <s v="Y"/>
    <s v="NTP_lungneo_noael_loael"/>
    <s v="10026-24-1"/>
    <m/>
    <x v="19"/>
    <m/>
    <s v="Cobalt sulfate heptahydrate"/>
    <s v="Cobalt sulfate heptahydrate"/>
    <s v="Micro"/>
    <s v="2 year"/>
    <s v="2 years"/>
    <s v="Lung"/>
    <s v="Neoplasia incidence"/>
    <s v="Rat"/>
    <s v="F 344/N"/>
    <s v="F"/>
    <n v="0.3"/>
    <n v="1"/>
    <s v="NA"/>
    <s v="NA"/>
    <s v="mg/m3"/>
    <s v="N"/>
    <s v="N"/>
    <m/>
    <m/>
    <m/>
    <s v="NA"/>
    <n v="300"/>
    <n v="100"/>
    <m/>
    <m/>
    <m/>
    <s v="D"/>
    <s v=""/>
    <m/>
    <s v="Excluded because a BMDL is required for an OEB"/>
    <x v="3"/>
    <m/>
    <m/>
    <m/>
    <s v="N"/>
    <n v="4"/>
    <m/>
    <m/>
    <s v="N"/>
    <s v="N"/>
    <s v="Y"/>
    <s v="N"/>
    <n v="0"/>
    <n v="0"/>
    <n v="1"/>
    <n v="0"/>
  </r>
  <r>
    <n v="333"/>
    <s v="Y"/>
    <s v="NTP_lungneo_noael_loael"/>
    <s v="12035-72-2"/>
    <m/>
    <x v="19"/>
    <m/>
    <s v="Nickel subsulfide"/>
    <s v="Nickel subsulfide"/>
    <s v="Micro"/>
    <s v="2 year"/>
    <s v="2 years"/>
    <s v="Lung"/>
    <s v="Neoplasia incidence"/>
    <s v="Rat"/>
    <s v="F 344/N"/>
    <s v="M"/>
    <m/>
    <n v="0.15"/>
    <s v="NA"/>
    <s v="NA"/>
    <s v="mg/m3"/>
    <s v="N"/>
    <s v="N"/>
    <m/>
    <m/>
    <m/>
    <s v="NA"/>
    <s v="NA"/>
    <n v="15"/>
    <m/>
    <m/>
    <m/>
    <s v="E"/>
    <s v=""/>
    <m/>
    <s v="Excluded because a BMDL is required for an OEB"/>
    <x v="3"/>
    <m/>
    <m/>
    <m/>
    <s v="N"/>
    <n v="5"/>
    <m/>
    <m/>
    <s v="N"/>
    <s v="N"/>
    <s v="Y"/>
    <s v="N"/>
    <n v="0"/>
    <n v="0"/>
    <n v="1"/>
    <n v="0"/>
  </r>
  <r>
    <n v="334"/>
    <s v="Y"/>
    <s v="NTP_lungneo_noael_loael"/>
    <s v="1309-64-4"/>
    <m/>
    <x v="19"/>
    <m/>
    <s v="Antimony trioxide"/>
    <s v="Antimony trioxide"/>
    <s v="Micro"/>
    <s v="2 year"/>
    <s v="2 years"/>
    <s v="Lung"/>
    <s v="Neoplasia incidence"/>
    <s v="Mouse"/>
    <s v="B6C3F1"/>
    <s v="M"/>
    <m/>
    <n v="3"/>
    <s v="NA"/>
    <s v="NA"/>
    <s v="mg/m3"/>
    <s v="N"/>
    <s v="N"/>
    <m/>
    <m/>
    <m/>
    <s v="NA"/>
    <s v="NA"/>
    <n v="300"/>
    <m/>
    <m/>
    <m/>
    <s v="D"/>
    <s v=""/>
    <m/>
    <s v="Excluded because a BMDL is required for an OEB"/>
    <x v="3"/>
    <m/>
    <m/>
    <m/>
    <s v="N"/>
    <n v="4"/>
    <m/>
    <m/>
    <s v="N"/>
    <s v="N"/>
    <s v="Y"/>
    <s v="N"/>
    <n v="0"/>
    <n v="0"/>
    <n v="1"/>
    <n v="0"/>
  </r>
  <r>
    <n v="335"/>
    <s v="Y"/>
    <s v="NTP_lungneo_noael_loael"/>
    <s v="1313-99-1"/>
    <m/>
    <x v="19"/>
    <s v="Y"/>
    <s v="Nickel (II) oxide"/>
    <s v="Nickel (II) oxide"/>
    <s v="Micro"/>
    <s v="2 year"/>
    <s v="2 years"/>
    <s v="Lung"/>
    <s v="Neoplasia incidence"/>
    <s v="Rat"/>
    <s v="F 344/N"/>
    <s v="F"/>
    <n v="2.5"/>
    <m/>
    <s v="NA"/>
    <s v="NA"/>
    <s v="mg/m3"/>
    <s v="N"/>
    <s v="N"/>
    <m/>
    <m/>
    <m/>
    <s v="NA"/>
    <n v="2500"/>
    <s v="NA"/>
    <m/>
    <m/>
    <m/>
    <s v="C"/>
    <s v=""/>
    <m/>
    <s v="Excluded because a BMDL is required for an OEB"/>
    <x v="3"/>
    <m/>
    <m/>
    <m/>
    <s v="N"/>
    <n v="3"/>
    <m/>
    <m/>
    <s v="N"/>
    <s v="N"/>
    <s v="Y"/>
    <s v="N"/>
    <n v="0"/>
    <n v="0"/>
    <n v="1"/>
    <n v="0"/>
  </r>
  <r>
    <n v="336"/>
    <s v="Y"/>
    <s v="NTP_lungneo_noael_loael"/>
    <s v="1314-62-1"/>
    <m/>
    <x v="19"/>
    <m/>
    <s v="Vanadium"/>
    <s v="Vanadium pentoxide"/>
    <s v="Micro"/>
    <s v="2 year"/>
    <s v="2 years"/>
    <s v="Lung"/>
    <s v="Neoplasia incidence"/>
    <s v="Mouse"/>
    <s v="B6C3F1"/>
    <s v="F"/>
    <m/>
    <n v="1"/>
    <s v="NA"/>
    <s v="NA"/>
    <s v="mg/m3"/>
    <s v="N"/>
    <s v="N"/>
    <m/>
    <m/>
    <m/>
    <s v="NA"/>
    <s v="NA"/>
    <n v="100"/>
    <m/>
    <m/>
    <m/>
    <s v="D"/>
    <s v=""/>
    <m/>
    <s v="Excluded because a BMDL is required for an OEB"/>
    <x v="3"/>
    <m/>
    <m/>
    <m/>
    <s v="N"/>
    <n v="4"/>
    <m/>
    <m/>
    <s v="N"/>
    <s v="N"/>
    <s v="Y"/>
    <s v="N"/>
    <n v="0"/>
    <n v="0"/>
    <n v="1"/>
    <n v="0"/>
  </r>
  <r>
    <n v="337"/>
    <s v="Y"/>
    <s v="NTP_lungneo_noael_loael"/>
    <s v="22398-80-7"/>
    <m/>
    <x v="19"/>
    <m/>
    <s v="Indium"/>
    <s v="Indium phosphide"/>
    <s v="Micro"/>
    <s v="2 year"/>
    <s v="2 years"/>
    <s v="Lung"/>
    <s v="Neoplasia incidence"/>
    <s v="Rat"/>
    <s v="F 344/N"/>
    <s v="F"/>
    <m/>
    <n v="0.03"/>
    <s v="NA"/>
    <s v="NA"/>
    <s v="mg/m3"/>
    <s v="N"/>
    <s v="N"/>
    <m/>
    <m/>
    <m/>
    <s v="NA"/>
    <s v="NA"/>
    <n v="3"/>
    <m/>
    <m/>
    <m/>
    <s v="E"/>
    <s v=""/>
    <m/>
    <s v="Excluded because a BMDL is required for an OEB"/>
    <x v="3"/>
    <m/>
    <m/>
    <m/>
    <s v="Y"/>
    <n v="5"/>
    <m/>
    <m/>
    <s v="N"/>
    <s v="N"/>
    <s v="Y"/>
    <s v="N"/>
    <n v="0"/>
    <n v="0"/>
    <n v="1"/>
    <n v="0"/>
  </r>
  <r>
    <n v="338"/>
    <s v="Y"/>
    <s v="NTP_lungneo_noael_loael"/>
    <s v="Hein95"/>
    <m/>
    <x v="19"/>
    <m/>
    <s v="Titanium dioxide"/>
    <s v="TiO2_P25"/>
    <s v="Micro"/>
    <s v="2 year"/>
    <s v="2 years"/>
    <s v="Lung"/>
    <s v="Neoplasia incidence"/>
    <s v="Rat"/>
    <s v="Wistar"/>
    <s v="F"/>
    <m/>
    <n v="9.3000000000000007"/>
    <s v="NA"/>
    <s v="NA"/>
    <s v="mg/m3"/>
    <s v="N"/>
    <s v="N"/>
    <m/>
    <m/>
    <m/>
    <s v="NA"/>
    <s v="NA"/>
    <n v="930"/>
    <m/>
    <m/>
    <m/>
    <s v="C"/>
    <s v=""/>
    <m/>
    <s v="Excluded because a BMDL is required for an OEB"/>
    <x v="3"/>
    <m/>
    <m/>
    <m/>
    <s v="Y"/>
    <n v="3"/>
    <m/>
    <m/>
    <s v="N"/>
    <s v="N"/>
    <s v="Y"/>
    <s v="N"/>
    <n v="0"/>
    <n v="0"/>
    <n v="1"/>
    <n v="0"/>
  </r>
  <r>
    <n v="339"/>
    <s v="Y"/>
    <s v="NTP_lungneo_noael_loael"/>
    <s v="Hein95"/>
    <m/>
    <x v="19"/>
    <m/>
    <s v="Carbon black"/>
    <s v="CB_P90"/>
    <s v="Micro"/>
    <s v="2 year"/>
    <s v="2 years"/>
    <s v="Lung"/>
    <s v="Neoplasia incidence"/>
    <s v="Rat"/>
    <s v="Wistar"/>
    <s v="F"/>
    <m/>
    <n v="11.4"/>
    <s v="NA"/>
    <s v="NA"/>
    <s v="mg/m3"/>
    <s v="N"/>
    <s v="N"/>
    <m/>
    <m/>
    <m/>
    <s v="NA"/>
    <s v="NA"/>
    <n v="1140.0000000000002"/>
    <m/>
    <m/>
    <m/>
    <s v="C"/>
    <s v=""/>
    <m/>
    <s v="Excluded because a BMDL is required for an OEB"/>
    <x v="3"/>
    <m/>
    <m/>
    <m/>
    <s v="Y"/>
    <n v="3"/>
    <m/>
    <m/>
    <s v="N"/>
    <s v="N"/>
    <s v="Y"/>
    <s v="N"/>
    <n v="0"/>
    <n v="0"/>
    <n v="1"/>
    <n v="0"/>
  </r>
  <r>
    <n v="340"/>
    <s v="Y"/>
    <s v="NTP_lungneo_noael_loael"/>
    <s v="22398-80-7"/>
    <m/>
    <x v="19"/>
    <m/>
    <s v="Indium"/>
    <s v="Indium phosphide"/>
    <s v="Micro"/>
    <s v="3 month"/>
    <s v="3 months"/>
    <s v="Lung"/>
    <s v="Neoplasia incidence"/>
    <s v="Mouse"/>
    <s v="B6C3F1"/>
    <s v="F"/>
    <m/>
    <n v="0.03"/>
    <s v="NA"/>
    <s v="NA"/>
    <s v="mg/m3"/>
    <s v="N"/>
    <s v="N"/>
    <m/>
    <m/>
    <m/>
    <s v="NA"/>
    <s v="NA"/>
    <n v="3"/>
    <m/>
    <m/>
    <m/>
    <s v="E"/>
    <s v=""/>
    <m/>
    <s v="Excluded because duration is &lt;2yr and endpoint is neoplasia"/>
    <x v="3"/>
    <m/>
    <m/>
    <m/>
    <s v="Y"/>
    <n v="5"/>
    <m/>
    <m/>
    <s v="N"/>
    <s v="Y"/>
    <s v="N"/>
    <s v="N"/>
    <n v="0"/>
    <n v="1"/>
    <n v="0"/>
    <n v="0"/>
  </r>
  <r>
    <n v="341"/>
    <s v="Y"/>
    <s v="NTP_lungneo_noael_loael"/>
    <s v="1309-64-4"/>
    <m/>
    <x v="19"/>
    <m/>
    <s v="Antimony trioxide"/>
    <s v="Antimony trioxide"/>
    <s v="Micro"/>
    <s v="2 week"/>
    <s v="2 weeks"/>
    <s v="Lung"/>
    <s v="Neoplasia incidence"/>
    <s v="Mouse"/>
    <s v="B6C3F1"/>
    <s v="F"/>
    <n v="60"/>
    <m/>
    <m/>
    <m/>
    <s v="mg/m3"/>
    <s v="Y"/>
    <s v="Y"/>
    <m/>
    <m/>
    <m/>
    <s v="NA"/>
    <n v="20000"/>
    <s v="NA"/>
    <m/>
    <m/>
    <m/>
    <m/>
    <s v="Y"/>
    <m/>
    <s v="Excluded because duration is &lt;2yr and endpoint is neoplasia"/>
    <x v="3"/>
    <m/>
    <m/>
    <m/>
    <s v="N"/>
    <n v="0"/>
    <m/>
    <m/>
    <s v="Y"/>
    <s v="N"/>
    <s v="N"/>
    <s v="N"/>
    <n v="1"/>
    <n v="0"/>
    <n v="0"/>
    <n v="0"/>
  </r>
  <r>
    <n v="342"/>
    <s v="Y"/>
    <s v="NTP_lungneo_noael_loael"/>
    <s v="1309-64-4"/>
    <m/>
    <x v="19"/>
    <m/>
    <s v="Antimony trioxide"/>
    <s v="Antimony trioxide"/>
    <s v="Micro"/>
    <s v="2 week"/>
    <s v="2 weeks"/>
    <s v="Lung"/>
    <s v="Neoplasia incidence"/>
    <s v="Mouse"/>
    <s v="B6C3F1"/>
    <s v="M"/>
    <n v="60"/>
    <m/>
    <m/>
    <m/>
    <s v="mg/m3"/>
    <s v="Y"/>
    <s v="Y"/>
    <m/>
    <m/>
    <m/>
    <s v="NA"/>
    <n v="20000"/>
    <s v="NA"/>
    <m/>
    <m/>
    <m/>
    <m/>
    <s v="Y"/>
    <m/>
    <s v="Excluded because duration is &lt;2yr and endpoint is neoplasia"/>
    <x v="3"/>
    <m/>
    <m/>
    <m/>
    <s v="N"/>
    <n v="0"/>
    <m/>
    <m/>
    <s v="Y"/>
    <s v="N"/>
    <s v="N"/>
    <s v="N"/>
    <n v="1"/>
    <n v="0"/>
    <n v="0"/>
    <n v="0"/>
  </r>
  <r>
    <n v="343"/>
    <s v="Y"/>
    <s v="NTP_lungneo_noael_loael"/>
    <s v="1309-64-4"/>
    <m/>
    <x v="19"/>
    <m/>
    <s v="Antimony trioxide"/>
    <s v="Antimony trioxide"/>
    <s v="Micro"/>
    <s v="2 week"/>
    <s v="2 weeks"/>
    <s v="Lung"/>
    <s v="Neoplasia incidence"/>
    <s v="Rat"/>
    <s v="Wistar Han"/>
    <s v="F"/>
    <n v="60"/>
    <m/>
    <m/>
    <m/>
    <s v="mg/m3"/>
    <s v="Y"/>
    <s v="Y"/>
    <m/>
    <m/>
    <m/>
    <s v="NA"/>
    <n v="20000"/>
    <s v="NA"/>
    <m/>
    <m/>
    <m/>
    <m/>
    <s v="Y"/>
    <m/>
    <s v="Excluded because duration is &lt;2yr and endpoint is neoplasia"/>
    <x v="3"/>
    <m/>
    <m/>
    <m/>
    <s v="N"/>
    <n v="0"/>
    <m/>
    <m/>
    <s v="Y"/>
    <s v="N"/>
    <s v="N"/>
    <s v="N"/>
    <n v="1"/>
    <n v="0"/>
    <n v="0"/>
    <n v="0"/>
  </r>
  <r>
    <n v="344"/>
    <s v="Y"/>
    <s v="NTP_lungneo_noael_loael"/>
    <s v="1309-64-4"/>
    <m/>
    <x v="19"/>
    <m/>
    <s v="Antimony trioxide"/>
    <s v="Antimony trioxide"/>
    <s v="Micro"/>
    <s v="2 week"/>
    <s v="2 weeks"/>
    <s v="Lung"/>
    <s v="Neoplasia incidence"/>
    <s v="Rat"/>
    <s v="Wistar Han"/>
    <s v="M"/>
    <n v="60"/>
    <m/>
    <m/>
    <m/>
    <s v="mg/m3"/>
    <s v="Y"/>
    <s v="Y"/>
    <m/>
    <m/>
    <m/>
    <s v="NA"/>
    <n v="20000"/>
    <s v="NA"/>
    <m/>
    <m/>
    <m/>
    <m/>
    <s v="Y"/>
    <m/>
    <s v="Excluded because duration is &lt;2yr and endpoint is neoplasia"/>
    <x v="3"/>
    <m/>
    <m/>
    <m/>
    <s v="N"/>
    <n v="0"/>
    <m/>
    <m/>
    <s v="Y"/>
    <s v="N"/>
    <s v="N"/>
    <s v="N"/>
    <n v="1"/>
    <n v="0"/>
    <n v="0"/>
    <n v="0"/>
  </r>
  <r>
    <n v="345"/>
    <s v="Y"/>
    <s v="NTP_lungneo_noael_loael"/>
    <s v="7440-48-4"/>
    <m/>
    <x v="19"/>
    <m/>
    <s v="Cobalt"/>
    <s v="Cobalt"/>
    <s v="Micro"/>
    <s v="2 week"/>
    <s v="2 weeks"/>
    <s v="Lung"/>
    <s v="Neoplasia incidence"/>
    <s v="Mouse"/>
    <s v="B6C3F1"/>
    <s v="M"/>
    <n v="40"/>
    <m/>
    <m/>
    <m/>
    <s v="mg/m3"/>
    <s v="Y"/>
    <s v="Y"/>
    <m/>
    <m/>
    <m/>
    <s v="NA"/>
    <n v="13333.333333333334"/>
    <s v="NA"/>
    <m/>
    <m/>
    <m/>
    <m/>
    <s v="Y"/>
    <m/>
    <s v="Excluded because duration is &lt;2yr and endpoint is neoplasia"/>
    <x v="3"/>
    <m/>
    <m/>
    <m/>
    <s v="N"/>
    <n v="0"/>
    <m/>
    <m/>
    <s v="Y"/>
    <s v="N"/>
    <s v="N"/>
    <s v="N"/>
    <n v="1"/>
    <n v="0"/>
    <n v="0"/>
    <n v="0"/>
  </r>
  <r>
    <n v="346"/>
    <s v="Y"/>
    <s v="NTP_lungneo_noael_loael"/>
    <s v="7440-48-4"/>
    <m/>
    <x v="19"/>
    <m/>
    <s v="Cobalt"/>
    <s v="Cobalt"/>
    <s v="Micro"/>
    <s v="2 week"/>
    <s v="2 weeks"/>
    <s v="Lung"/>
    <s v="Neoplasia incidence"/>
    <s v="Rat"/>
    <s v="F 344/N"/>
    <s v="F"/>
    <n v="40"/>
    <m/>
    <m/>
    <m/>
    <s v="mg/m3"/>
    <s v="Y"/>
    <s v="Y"/>
    <m/>
    <m/>
    <m/>
    <s v="NA"/>
    <n v="13333.333333333334"/>
    <s v="NA"/>
    <m/>
    <m/>
    <m/>
    <m/>
    <s v="Y"/>
    <m/>
    <s v="Excluded because duration is &lt;2yr and endpoint is neoplasia"/>
    <x v="3"/>
    <m/>
    <m/>
    <m/>
    <s v="N"/>
    <n v="0"/>
    <m/>
    <m/>
    <s v="Y"/>
    <s v="N"/>
    <s v="N"/>
    <s v="N"/>
    <n v="1"/>
    <n v="0"/>
    <n v="0"/>
    <n v="0"/>
  </r>
  <r>
    <n v="347"/>
    <s v="Y"/>
    <s v="NTP_lungneo_noael_loael"/>
    <s v="7440-48-4"/>
    <m/>
    <x v="19"/>
    <m/>
    <s v="Cobalt"/>
    <s v="Cobalt"/>
    <s v="Micro"/>
    <s v="2 week"/>
    <s v="2 weeks"/>
    <s v="Lung"/>
    <s v="Neoplasia incidence"/>
    <s v="Rat"/>
    <s v="F 344/N"/>
    <s v="M"/>
    <n v="40"/>
    <m/>
    <m/>
    <m/>
    <s v="mg/m3"/>
    <s v="Y"/>
    <s v="Y"/>
    <m/>
    <m/>
    <m/>
    <s v="NA"/>
    <n v="13333.333333333334"/>
    <s v="NA"/>
    <m/>
    <m/>
    <m/>
    <m/>
    <s v="Y"/>
    <m/>
    <s v="Excluded because duration is &lt;2yr and endpoint is neoplasia"/>
    <x v="3"/>
    <m/>
    <m/>
    <m/>
    <s v="N"/>
    <n v="0"/>
    <m/>
    <m/>
    <s v="Y"/>
    <s v="N"/>
    <s v="N"/>
    <s v="N"/>
    <n v="1"/>
    <n v="0"/>
    <n v="0"/>
    <n v="0"/>
  </r>
  <r>
    <n v="348"/>
    <s v="Y"/>
    <s v="NTP_lungneo_noael_loael"/>
    <s v="7440-48-4"/>
    <m/>
    <x v="19"/>
    <m/>
    <s v="Cobalt"/>
    <s v="Cobalt"/>
    <s v="Micro"/>
    <s v="2 week"/>
    <s v="2 weeks"/>
    <s v="Lung"/>
    <s v="Neoplasia incidence"/>
    <s v="Mouse"/>
    <s v="B6C3F1"/>
    <s v="F"/>
    <n v="10"/>
    <m/>
    <m/>
    <m/>
    <s v="mg/m3"/>
    <s v="Y"/>
    <s v="Y"/>
    <m/>
    <m/>
    <m/>
    <s v="NA"/>
    <n v="3333.3333333333335"/>
    <s v="NA"/>
    <m/>
    <m/>
    <m/>
    <m/>
    <s v="Y"/>
    <m/>
    <s v="Excluded because duration is &lt;2yr and endpoint is neoplasia"/>
    <x v="3"/>
    <m/>
    <m/>
    <m/>
    <s v="N"/>
    <n v="0"/>
    <m/>
    <m/>
    <s v="Y"/>
    <s v="N"/>
    <s v="N"/>
    <s v="N"/>
    <n v="1"/>
    <n v="0"/>
    <n v="0"/>
    <n v="0"/>
  </r>
  <r>
    <n v="349"/>
    <s v="Y"/>
    <s v="NTP_lungneo_noael_loael"/>
    <s v="BLASTINGSAND"/>
    <m/>
    <x v="19"/>
    <m/>
    <s v="ABA:BS"/>
    <s v="Abrasive Blasting Agents: Blasting Sand"/>
    <s v="Micro"/>
    <s v="2 week"/>
    <s v="2 weeks"/>
    <s v="Lung"/>
    <s v="Neoplasia incidence"/>
    <s v="Rat"/>
    <s v="HSD"/>
    <s v="M"/>
    <m/>
    <n v="15"/>
    <m/>
    <m/>
    <s v="mg/m3"/>
    <s v="Y"/>
    <s v="Y"/>
    <m/>
    <m/>
    <m/>
    <s v="NA"/>
    <s v="NA"/>
    <n v="500"/>
    <m/>
    <m/>
    <m/>
    <m/>
    <s v="Y"/>
    <m/>
    <s v="Excluded because duration is &lt;2yr and endpoint is neoplasia"/>
    <x v="3"/>
    <m/>
    <m/>
    <m/>
    <s v="N"/>
    <n v="0"/>
    <m/>
    <m/>
    <s v="Y"/>
    <s v="N"/>
    <s v="N"/>
    <s v="N"/>
    <n v="1"/>
    <n v="0"/>
    <n v="0"/>
    <n v="0"/>
  </r>
  <r>
    <n v="350"/>
    <s v="Y"/>
    <s v="NTP_lungneo_noael_loael"/>
    <s v="CRUSHEDGLASS"/>
    <m/>
    <x v="19"/>
    <m/>
    <s v="NA"/>
    <s v="NA"/>
    <s v="Micro"/>
    <s v="2 week"/>
    <s v="2 weeks"/>
    <s v="Lung"/>
    <s v="Neoplasia incidence"/>
    <s v="Rat"/>
    <s v="F344/N Tac"/>
    <s v="M"/>
    <m/>
    <n v="3"/>
    <m/>
    <m/>
    <s v="mg/m3"/>
    <s v="Y"/>
    <s v="Y"/>
    <m/>
    <m/>
    <m/>
    <s v="NA"/>
    <s v="NA"/>
    <n v="99.999999999999986"/>
    <m/>
    <m/>
    <m/>
    <m/>
    <s v="Y"/>
    <m/>
    <s v="Excluded because duration is &lt;2yr and endpoint is neoplasia"/>
    <x v="3"/>
    <m/>
    <m/>
    <m/>
    <s v="N"/>
    <n v="0"/>
    <m/>
    <m/>
    <s v="Y"/>
    <s v="N"/>
    <s v="N"/>
    <s v="N"/>
    <n v="1"/>
    <n v="0"/>
    <n v="0"/>
    <n v="0"/>
  </r>
  <r>
    <n v="351"/>
    <s v="Y"/>
    <s v="NTP_lungneo_noael_loael"/>
    <s v="GARNET"/>
    <m/>
    <x v="19"/>
    <m/>
    <s v="ABA:G"/>
    <s v="Abrasive blasting agents (garnet)"/>
    <s v="Micro"/>
    <s v="2 week"/>
    <s v="2 weeks"/>
    <s v="Lung"/>
    <s v="Neoplasia incidence"/>
    <s v="Rat"/>
    <s v="F 344/N"/>
    <s v="M"/>
    <m/>
    <n v="3"/>
    <m/>
    <m/>
    <s v="mg/m3"/>
    <s v="Y"/>
    <s v="Y"/>
    <m/>
    <m/>
    <m/>
    <s v="NA"/>
    <s v="NA"/>
    <n v="99.999999999999986"/>
    <m/>
    <m/>
    <m/>
    <m/>
    <s v="Y"/>
    <m/>
    <s v="Excluded because duration is &lt;2yr and endpoint is neoplasia"/>
    <x v="3"/>
    <m/>
    <m/>
    <m/>
    <s v="N"/>
    <n v="0"/>
    <m/>
    <m/>
    <s v="Y"/>
    <s v="N"/>
    <s v="N"/>
    <s v="N"/>
    <n v="1"/>
    <n v="0"/>
    <n v="0"/>
    <n v="0"/>
  </r>
  <r>
    <n v="352"/>
    <s v="Y"/>
    <s v="NTP_lungneo_noael_loael"/>
    <s v="HEMATITESPEC"/>
    <m/>
    <x v="19"/>
    <m/>
    <s v="ABA:SH"/>
    <s v="Abrasive Blasting Agents: Specular Hematite"/>
    <s v="Micro"/>
    <s v="2 week"/>
    <s v="2 weeks"/>
    <s v="Lung"/>
    <s v="Neoplasia incidence"/>
    <s v="Rat"/>
    <s v="Harlan Sprague Dawley"/>
    <s v="M"/>
    <m/>
    <n v="15"/>
    <m/>
    <m/>
    <s v="mg/m3"/>
    <s v="Y"/>
    <s v="Y"/>
    <m/>
    <m/>
    <m/>
    <s v="NA"/>
    <s v="NA"/>
    <n v="500"/>
    <m/>
    <m/>
    <m/>
    <m/>
    <s v="Y"/>
    <m/>
    <s v="Excluded because duration is &lt;2yr and endpoint is neoplasia"/>
    <x v="3"/>
    <m/>
    <m/>
    <m/>
    <s v="N"/>
    <n v="0"/>
    <m/>
    <m/>
    <s v="Y"/>
    <s v="N"/>
    <s v="N"/>
    <s v="N"/>
    <n v="1"/>
    <n v="0"/>
    <n v="0"/>
    <n v="0"/>
  </r>
  <r>
    <n v="353"/>
    <s v="Y"/>
    <s v="NTP_lungneo_noael_loael"/>
    <s v="10101-97-0"/>
    <m/>
    <x v="19"/>
    <m/>
    <s v="Nickel sulfate hexahydrate"/>
    <s v="Nickel sulfate hexahydrate"/>
    <s v="Micro"/>
    <s v="2 year"/>
    <s v="2 years"/>
    <s v="Lung"/>
    <s v="Neoplasia incidence"/>
    <s v="Mouse"/>
    <s v="B6C3F1"/>
    <s v="M"/>
    <n v="1"/>
    <m/>
    <m/>
    <m/>
    <s v="mg/m3"/>
    <s v="N"/>
    <s v="N"/>
    <m/>
    <m/>
    <m/>
    <s v="NA"/>
    <n v="1000"/>
    <s v="NA"/>
    <m/>
    <m/>
    <m/>
    <s v="C"/>
    <s v=""/>
    <m/>
    <s v="Excluded because a BMDL is required for an OEB"/>
    <x v="3"/>
    <m/>
    <m/>
    <m/>
    <s v="N"/>
    <n v="3"/>
    <m/>
    <m/>
    <s v="N"/>
    <s v="N"/>
    <s v="Y"/>
    <s v="N"/>
    <n v="0"/>
    <n v="0"/>
    <n v="1"/>
    <n v="0"/>
  </r>
  <r>
    <n v="354"/>
    <s v="Y"/>
    <s v="NTP_lungneo_noael_loael"/>
    <s v="10101-97-0"/>
    <m/>
    <x v="19"/>
    <m/>
    <s v="Nickel sulfate hexahydrate"/>
    <s v="Nickel sulfate hexahydrate"/>
    <s v="Micro"/>
    <s v="2 year"/>
    <s v="2 years"/>
    <s v="Lung"/>
    <s v="Neoplasia incidence"/>
    <s v="Mouse"/>
    <s v="B6C3F1"/>
    <s v="F"/>
    <n v="1"/>
    <m/>
    <m/>
    <m/>
    <s v="mg/m3"/>
    <s v="N"/>
    <s v="N"/>
    <m/>
    <m/>
    <m/>
    <s v="NA"/>
    <n v="1000"/>
    <s v="NA"/>
    <m/>
    <m/>
    <m/>
    <s v="C"/>
    <s v=""/>
    <m/>
    <s v="Excluded because a BMDL is required for an OEB"/>
    <x v="3"/>
    <m/>
    <m/>
    <m/>
    <s v="N"/>
    <n v="3"/>
    <m/>
    <m/>
    <s v="N"/>
    <s v="N"/>
    <s v="Y"/>
    <s v="N"/>
    <n v="0"/>
    <n v="0"/>
    <n v="1"/>
    <n v="0"/>
  </r>
  <r>
    <n v="355"/>
    <s v="Y"/>
    <s v="NTP_lungneo_noael_loael"/>
    <s v="10101-97-0"/>
    <m/>
    <x v="19"/>
    <m/>
    <s v="Nickel sulfate hexahydrate"/>
    <s v="Nickel sulfate hexahydrate"/>
    <s v="Micro"/>
    <s v="2 year"/>
    <s v="2 years"/>
    <s v="Lung"/>
    <s v="Neoplasia incidence"/>
    <s v="Rat"/>
    <s v="F 344/N"/>
    <s v="F"/>
    <n v="0.5"/>
    <m/>
    <m/>
    <m/>
    <s v="mg/m3"/>
    <s v="N"/>
    <s v="N"/>
    <m/>
    <m/>
    <m/>
    <s v="NA"/>
    <n v="500"/>
    <s v="NA"/>
    <m/>
    <m/>
    <m/>
    <s v="C"/>
    <s v=""/>
    <m/>
    <s v="Excluded because a BMDL is required for an OEB"/>
    <x v="3"/>
    <m/>
    <m/>
    <m/>
    <s v="N"/>
    <n v="3"/>
    <m/>
    <m/>
    <s v="N"/>
    <s v="N"/>
    <s v="Y"/>
    <s v="N"/>
    <n v="0"/>
    <n v="0"/>
    <n v="1"/>
    <n v="0"/>
  </r>
  <r>
    <n v="356"/>
    <s v="Y"/>
    <s v="NTP_lungneo_noael_loael"/>
    <s v="10101-97-0"/>
    <m/>
    <x v="19"/>
    <m/>
    <s v="Nickel sulfate hexahydrate"/>
    <s v="Nickel sulfate hexahydrate"/>
    <s v="Micro"/>
    <s v="2 year"/>
    <s v="2 years"/>
    <s v="Lung"/>
    <s v="Neoplasia incidence"/>
    <s v="Rat"/>
    <s v="F 344/N"/>
    <s v="M"/>
    <n v="0.5"/>
    <m/>
    <m/>
    <m/>
    <s v="mg/m3"/>
    <s v="N"/>
    <s v="N"/>
    <m/>
    <m/>
    <m/>
    <s v="NA"/>
    <n v="500"/>
    <s v="NA"/>
    <m/>
    <m/>
    <m/>
    <s v="C"/>
    <s v=""/>
    <m/>
    <s v="Excluded because a BMDL is required for an OEB"/>
    <x v="3"/>
    <m/>
    <m/>
    <m/>
    <s v="N"/>
    <n v="3"/>
    <m/>
    <m/>
    <s v="N"/>
    <s v="N"/>
    <s v="Y"/>
    <s v="N"/>
    <n v="0"/>
    <n v="0"/>
    <n v="1"/>
    <n v="0"/>
  </r>
  <r>
    <n v="357"/>
    <s v="Y"/>
    <s v="NTP_lungneo_noael_loael"/>
    <s v="12035-72-2"/>
    <m/>
    <x v="19"/>
    <m/>
    <s v="Nickel subsulfide"/>
    <s v="Nickel subsulfide"/>
    <s v="Micro"/>
    <s v="2 year"/>
    <s v="2 years"/>
    <s v="Lung"/>
    <s v="Neoplasia incidence"/>
    <s v="Mouse"/>
    <s v="B6C3F1"/>
    <s v="F"/>
    <n v="1.2"/>
    <m/>
    <m/>
    <m/>
    <s v="mg/m3"/>
    <s v="N"/>
    <s v="N"/>
    <m/>
    <m/>
    <m/>
    <s v="NA"/>
    <n v="1200"/>
    <s v="NA"/>
    <m/>
    <m/>
    <m/>
    <s v="C"/>
    <s v=""/>
    <m/>
    <s v="Excluded because a BMDL is required for an OEB"/>
    <x v="3"/>
    <m/>
    <m/>
    <m/>
    <s v="N"/>
    <n v="3"/>
    <m/>
    <m/>
    <s v="N"/>
    <s v="N"/>
    <s v="Y"/>
    <s v="N"/>
    <n v="0"/>
    <n v="0"/>
    <n v="1"/>
    <n v="0"/>
  </r>
  <r>
    <n v="358"/>
    <s v="Y"/>
    <s v="NTP_lungneo_noael_loael"/>
    <s v="12035-72-2"/>
    <m/>
    <x v="19"/>
    <m/>
    <s v="Nickel subsulfide"/>
    <s v="Nickel subsulfide"/>
    <s v="Micro"/>
    <s v="2 year"/>
    <s v="2 years"/>
    <s v="Lung"/>
    <s v="Neoplasia incidence"/>
    <s v="Mouse"/>
    <s v="B6C3F1"/>
    <s v="M"/>
    <n v="1.2"/>
    <m/>
    <m/>
    <m/>
    <s v="mg/m3"/>
    <s v="N"/>
    <s v="N"/>
    <m/>
    <m/>
    <m/>
    <s v="NA"/>
    <n v="1200"/>
    <s v="NA"/>
    <m/>
    <m/>
    <m/>
    <s v="C"/>
    <s v=""/>
    <m/>
    <s v="Excluded because a BMDL is required for an OEB"/>
    <x v="3"/>
    <m/>
    <m/>
    <m/>
    <s v="N"/>
    <n v="3"/>
    <m/>
    <m/>
    <s v="N"/>
    <s v="N"/>
    <s v="Y"/>
    <s v="N"/>
    <n v="0"/>
    <n v="0"/>
    <n v="1"/>
    <n v="0"/>
  </r>
  <r>
    <n v="359"/>
    <s v="Y"/>
    <s v="NTP_lungneo_noael_loael"/>
    <s v="1303-00-0"/>
    <m/>
    <x v="19"/>
    <m/>
    <s v="Gallium arsenide"/>
    <s v="Gallium arsenide"/>
    <s v="Micro"/>
    <s v="2 year"/>
    <s v="2 years"/>
    <s v="Lung"/>
    <s v="Neoplasia incidence"/>
    <s v="Mouse"/>
    <s v="B6C3F1"/>
    <s v="F"/>
    <n v="1"/>
    <m/>
    <m/>
    <m/>
    <s v="mg/m3"/>
    <s v="N"/>
    <s v="N"/>
    <m/>
    <m/>
    <m/>
    <s v="NA"/>
    <n v="1000"/>
    <s v="NA"/>
    <m/>
    <m/>
    <m/>
    <s v="C"/>
    <s v=""/>
    <m/>
    <s v="Excluded because a BMDL is required for an OEB"/>
    <x v="3"/>
    <m/>
    <m/>
    <m/>
    <s v="N"/>
    <n v="3"/>
    <m/>
    <m/>
    <s v="N"/>
    <s v="N"/>
    <s v="Y"/>
    <s v="N"/>
    <n v="0"/>
    <n v="0"/>
    <n v="1"/>
    <n v="0"/>
  </r>
  <r>
    <n v="360"/>
    <s v="Y"/>
    <s v="NTP_lungneo_noael_loael"/>
    <s v="1303-00-0"/>
    <m/>
    <x v="19"/>
    <m/>
    <s v="Gallium arsenide"/>
    <s v="Gallium arsenide"/>
    <s v="Micro"/>
    <s v="2 year"/>
    <s v="2 years"/>
    <s v="Lung"/>
    <s v="Neoplasia incidence"/>
    <s v="Mouse"/>
    <s v="B6C3F1"/>
    <s v="M"/>
    <n v="1"/>
    <m/>
    <m/>
    <m/>
    <s v="mg/m3"/>
    <s v="N"/>
    <s v="N"/>
    <m/>
    <m/>
    <m/>
    <s v="NA"/>
    <n v="1000"/>
    <s v="NA"/>
    <m/>
    <m/>
    <m/>
    <s v="C"/>
    <s v=""/>
    <m/>
    <s v="Excluded because a BMDL is required for an OEB"/>
    <x v="3"/>
    <m/>
    <m/>
    <m/>
    <s v="N"/>
    <n v="3"/>
    <m/>
    <m/>
    <s v="N"/>
    <s v="N"/>
    <s v="Y"/>
    <s v="N"/>
    <n v="0"/>
    <n v="0"/>
    <n v="1"/>
    <n v="0"/>
  </r>
  <r>
    <n v="361"/>
    <s v="Y"/>
    <s v="NTP_lungneo_noael_loael"/>
    <s v="1303-00-0"/>
    <m/>
    <x v="19"/>
    <m/>
    <s v="Gallium arsenide"/>
    <s v="Gallium arsenide"/>
    <s v="Micro"/>
    <s v="2 year"/>
    <s v="2 years"/>
    <s v="Lung"/>
    <s v="Neoplasia incidence"/>
    <s v="Rat"/>
    <s v="F 344/N"/>
    <s v="M"/>
    <n v="1"/>
    <m/>
    <m/>
    <m/>
    <s v="mg/m3"/>
    <s v="N"/>
    <s v="N"/>
    <m/>
    <m/>
    <m/>
    <s v="NA"/>
    <n v="1000"/>
    <s v="NA"/>
    <m/>
    <m/>
    <m/>
    <s v="C"/>
    <s v=""/>
    <m/>
    <s v="Excluded because a BMDL is required for an OEB"/>
    <x v="3"/>
    <m/>
    <m/>
    <m/>
    <s v="N"/>
    <n v="3"/>
    <m/>
    <m/>
    <s v="N"/>
    <s v="N"/>
    <s v="Y"/>
    <s v="N"/>
    <n v="0"/>
    <n v="0"/>
    <n v="1"/>
    <n v="0"/>
  </r>
  <r>
    <n v="362"/>
    <s v="Y"/>
    <s v="NTP_lungneo_noael_loael"/>
    <s v="1309-64-4"/>
    <m/>
    <x v="19"/>
    <m/>
    <s v="Antimony trioxide"/>
    <s v="Antimony trioxide"/>
    <s v="Micro"/>
    <s v="2 year"/>
    <s v="2 years"/>
    <s v="Lung"/>
    <s v="Neoplasia incidence"/>
    <s v="Mouse"/>
    <s v="B6C3F1"/>
    <s v="F"/>
    <m/>
    <n v="3"/>
    <m/>
    <m/>
    <s v="mg/m3"/>
    <s v="N"/>
    <s v="N"/>
    <m/>
    <m/>
    <m/>
    <s v="NA"/>
    <s v="NA"/>
    <n v="300"/>
    <m/>
    <m/>
    <m/>
    <s v="D"/>
    <s v=""/>
    <m/>
    <s v="Excluded because a BMDL is required for an OEB"/>
    <x v="3"/>
    <m/>
    <m/>
    <m/>
    <s v="N"/>
    <n v="4"/>
    <m/>
    <m/>
    <s v="N"/>
    <s v="N"/>
    <s v="Y"/>
    <s v="N"/>
    <n v="0"/>
    <n v="0"/>
    <n v="1"/>
    <n v="0"/>
  </r>
  <r>
    <n v="363"/>
    <s v="Y"/>
    <s v="NTP_lungneo_noael_loael"/>
    <s v="1313-27-5"/>
    <m/>
    <x v="19"/>
    <m/>
    <s v="Molybdenum trioxide"/>
    <s v="Molybdenum trioxide"/>
    <s v="Micro"/>
    <s v="2 year"/>
    <s v="2 years"/>
    <s v="Lung"/>
    <s v="Neoplasia incidence"/>
    <s v="Mouse"/>
    <s v="B6C3F1"/>
    <s v="M"/>
    <m/>
    <n v="10"/>
    <m/>
    <m/>
    <s v="mg/m3"/>
    <s v="N"/>
    <s v="N"/>
    <m/>
    <m/>
    <m/>
    <s v="NA"/>
    <s v="NA"/>
    <n v="1000"/>
    <m/>
    <m/>
    <m/>
    <s v="C"/>
    <s v=""/>
    <m/>
    <s v="Excluded because a BMDL is required for an OEB"/>
    <x v="3"/>
    <m/>
    <m/>
    <m/>
    <s v="N"/>
    <n v="3"/>
    <m/>
    <m/>
    <s v="N"/>
    <s v="N"/>
    <s v="Y"/>
    <s v="N"/>
    <n v="0"/>
    <n v="0"/>
    <n v="1"/>
    <n v="0"/>
  </r>
  <r>
    <n v="364"/>
    <s v="Y"/>
    <s v="NTP_lungneo_noael_loael"/>
    <s v="1313-27-5"/>
    <m/>
    <x v="19"/>
    <m/>
    <s v="Molybdenum trioxide"/>
    <s v="Molybdenum trioxide"/>
    <s v="Micro"/>
    <s v="2 year"/>
    <s v="2 years"/>
    <s v="Lung"/>
    <s v="Neoplasia incidence"/>
    <s v="Rat"/>
    <s v="F 344/N"/>
    <s v="F"/>
    <n v="100"/>
    <m/>
    <m/>
    <m/>
    <s v="mg/m3"/>
    <s v="N"/>
    <s v="N"/>
    <m/>
    <m/>
    <m/>
    <s v="NA"/>
    <n v="100000"/>
    <s v="NA"/>
    <m/>
    <m/>
    <m/>
    <s v="A"/>
    <s v=""/>
    <m/>
    <s v="Excluded because a BMDL is required for an OEB"/>
    <x v="3"/>
    <m/>
    <m/>
    <m/>
    <s v="N"/>
    <n v="1"/>
    <m/>
    <m/>
    <s v="N"/>
    <s v="N"/>
    <s v="Y"/>
    <s v="N"/>
    <n v="0"/>
    <n v="0"/>
    <n v="1"/>
    <n v="0"/>
  </r>
  <r>
    <n v="365"/>
    <s v="Y"/>
    <s v="NTP_lungneo_noael_loael"/>
    <s v="1313-27-5"/>
    <m/>
    <x v="19"/>
    <m/>
    <s v="Molybdenum trioxide"/>
    <s v="Molybdenum trioxide"/>
    <s v="Micro"/>
    <s v="2 year"/>
    <s v="2 years"/>
    <s v="Lung"/>
    <s v="Neoplasia incidence"/>
    <s v="Rat"/>
    <s v="F 344/N"/>
    <s v="M"/>
    <n v="100"/>
    <m/>
    <m/>
    <m/>
    <s v="mg/m3"/>
    <s v="N"/>
    <s v="N"/>
    <m/>
    <m/>
    <m/>
    <s v="NA"/>
    <n v="100000"/>
    <s v="NA"/>
    <m/>
    <m/>
    <m/>
    <s v="A"/>
    <s v=""/>
    <m/>
    <s v="Excluded because a BMDL is required for an OEB"/>
    <x v="3"/>
    <m/>
    <m/>
    <m/>
    <s v="N"/>
    <n v="1"/>
    <m/>
    <m/>
    <s v="N"/>
    <s v="N"/>
    <s v="Y"/>
    <s v="N"/>
    <n v="0"/>
    <n v="0"/>
    <n v="1"/>
    <n v="0"/>
  </r>
  <r>
    <n v="366"/>
    <s v="Y"/>
    <s v="NTP_lungneo_noael_loael"/>
    <s v="1313-99-1"/>
    <m/>
    <x v="19"/>
    <s v="Y"/>
    <s v="Nickel (II) oxide"/>
    <s v="Nickel (II) oxide"/>
    <s v="Micro"/>
    <s v="2 year"/>
    <s v="2 years"/>
    <s v="Lung"/>
    <s v="Neoplasia incidence"/>
    <s v="Mouse"/>
    <s v="B6C3F1"/>
    <s v="F"/>
    <m/>
    <n v="1.25"/>
    <m/>
    <m/>
    <s v="mg/m3"/>
    <s v="N"/>
    <s v="N"/>
    <m/>
    <m/>
    <m/>
    <s v="NA"/>
    <s v="NA"/>
    <n v="125"/>
    <m/>
    <m/>
    <m/>
    <s v="D"/>
    <s v=""/>
    <m/>
    <s v="Excluded because a BMDL is required for an OEB"/>
    <x v="3"/>
    <m/>
    <m/>
    <m/>
    <s v="N"/>
    <n v="4"/>
    <m/>
    <m/>
    <s v="N"/>
    <s v="N"/>
    <s v="Y"/>
    <s v="N"/>
    <n v="0"/>
    <n v="0"/>
    <n v="1"/>
    <n v="0"/>
  </r>
  <r>
    <n v="367"/>
    <s v="Y"/>
    <s v="NTP_lungneo_noael_loael"/>
    <s v="1313-99-1"/>
    <m/>
    <x v="19"/>
    <s v="Y"/>
    <s v="Nickel (II) oxide"/>
    <s v="Nickel (II) oxide"/>
    <s v="Micro"/>
    <s v="2 year"/>
    <s v="2 years"/>
    <s v="Lung"/>
    <s v="Neoplasia incidence"/>
    <s v="Mouse"/>
    <s v="B6C3F1"/>
    <s v="M"/>
    <n v="5"/>
    <m/>
    <m/>
    <m/>
    <s v="mg/m3"/>
    <s v="N"/>
    <s v="N"/>
    <m/>
    <m/>
    <m/>
    <s v="NA"/>
    <n v="5000"/>
    <s v="NA"/>
    <m/>
    <m/>
    <m/>
    <s v="B"/>
    <s v=""/>
    <m/>
    <s v="Excluded because a BMDL is required for an OEB"/>
    <x v="3"/>
    <m/>
    <m/>
    <m/>
    <s v="N"/>
    <n v="2"/>
    <m/>
    <m/>
    <s v="N"/>
    <s v="N"/>
    <s v="Y"/>
    <s v="N"/>
    <n v="0"/>
    <n v="0"/>
    <n v="1"/>
    <n v="0"/>
  </r>
  <r>
    <n v="368"/>
    <s v="Y"/>
    <s v="NTP_lungneo_noael_loael"/>
    <s v="1314-62-1"/>
    <m/>
    <x v="19"/>
    <m/>
    <s v="Vanadium"/>
    <s v="Vanadium pentoxide"/>
    <s v="Micro"/>
    <s v="2 year"/>
    <s v="2 years"/>
    <s v="Lung"/>
    <s v="Neoplasia incidence"/>
    <s v="Rat"/>
    <s v="F 344/N"/>
    <s v="F"/>
    <n v="2"/>
    <m/>
    <m/>
    <m/>
    <s v="mg/m3"/>
    <s v="N"/>
    <s v="N"/>
    <m/>
    <m/>
    <m/>
    <s v="NA"/>
    <n v="2000"/>
    <s v="NA"/>
    <m/>
    <m/>
    <m/>
    <s v="C"/>
    <s v=""/>
    <m/>
    <s v="Excluded because a BMDL is required for an OEB"/>
    <x v="3"/>
    <m/>
    <m/>
    <m/>
    <s v="N"/>
    <n v="3"/>
    <m/>
    <m/>
    <s v="N"/>
    <s v="N"/>
    <s v="Y"/>
    <s v="N"/>
    <n v="0"/>
    <n v="0"/>
    <n v="1"/>
    <n v="0"/>
  </r>
  <r>
    <n v="369"/>
    <s v="Y"/>
    <s v="NTP_lungneo_noael_loael"/>
    <s v="1314-62-1"/>
    <m/>
    <x v="19"/>
    <m/>
    <s v="Vanadium"/>
    <s v="Vanadium pentoxide"/>
    <s v="Micro"/>
    <s v="2 year"/>
    <s v="2 years"/>
    <s v="Lung"/>
    <s v="Neoplasia incidence"/>
    <s v="Rat"/>
    <s v="F 344/N"/>
    <s v="M"/>
    <n v="2"/>
    <m/>
    <m/>
    <m/>
    <s v="mg/m3"/>
    <s v="N"/>
    <s v="N"/>
    <m/>
    <m/>
    <m/>
    <s v="NA"/>
    <n v="2000"/>
    <s v="NA"/>
    <m/>
    <m/>
    <m/>
    <s v="C"/>
    <s v=""/>
    <m/>
    <s v="Excluded because a BMDL is required for an OEB"/>
    <x v="3"/>
    <m/>
    <m/>
    <m/>
    <s v="N"/>
    <n v="3"/>
    <m/>
    <m/>
    <s v="N"/>
    <s v="N"/>
    <s v="Y"/>
    <s v="N"/>
    <n v="0"/>
    <n v="0"/>
    <n v="1"/>
    <n v="0"/>
  </r>
  <r>
    <n v="370"/>
    <s v="Y"/>
    <s v="NTP_lungneo_noael_loael"/>
    <s v="13765-19-0"/>
    <m/>
    <x v="19"/>
    <m/>
    <s v="Calcium chromate"/>
    <s v="Calcium chromate"/>
    <s v="Micro"/>
    <s v="2 year"/>
    <s v="2 years"/>
    <s v="Lung"/>
    <s v="Neoplasia incidence"/>
    <s v="Rat"/>
    <s v="Sprague Dawley"/>
    <s v="M"/>
    <n v="20"/>
    <m/>
    <m/>
    <m/>
    <s v="mg/m3"/>
    <s v="N"/>
    <s v="N"/>
    <m/>
    <m/>
    <m/>
    <s v="NA"/>
    <n v="20000"/>
    <s v="NA"/>
    <m/>
    <m/>
    <m/>
    <s v="B"/>
    <s v=""/>
    <m/>
    <s v="Excluded because a BMDL is required for an OEB"/>
    <x v="3"/>
    <m/>
    <m/>
    <m/>
    <s v="N"/>
    <n v="2"/>
    <m/>
    <m/>
    <s v="N"/>
    <s v="N"/>
    <s v="Y"/>
    <s v="N"/>
    <n v="0"/>
    <n v="0"/>
    <n v="1"/>
    <n v="0"/>
  </r>
  <r>
    <n v="371"/>
    <s v="Y"/>
    <s v="NTP_lungneo_noael_loael"/>
    <s v="13765-19-0"/>
    <m/>
    <x v="19"/>
    <m/>
    <s v="Calcium chromate"/>
    <s v="Calcium chromate"/>
    <s v="Micro"/>
    <s v="2 year"/>
    <s v="2 years"/>
    <s v="Lung"/>
    <s v="Neoplasia incidence"/>
    <s v="Hamster"/>
    <s v="Syrian Golden"/>
    <s v="M"/>
    <n v="20"/>
    <m/>
    <m/>
    <m/>
    <s v="mg/m3"/>
    <s v="N"/>
    <s v="N"/>
    <m/>
    <m/>
    <m/>
    <s v="NA"/>
    <n v="20000"/>
    <s v="NA"/>
    <m/>
    <m/>
    <m/>
    <s v="B"/>
    <s v=""/>
    <m/>
    <s v="Excluded because a BMDL is required for an OEB"/>
    <x v="3"/>
    <m/>
    <m/>
    <m/>
    <s v="N"/>
    <n v="2"/>
    <m/>
    <m/>
    <s v="N"/>
    <s v="N"/>
    <s v="Y"/>
    <s v="N"/>
    <n v="0"/>
    <n v="0"/>
    <n v="1"/>
    <n v="0"/>
  </r>
  <r>
    <n v="372"/>
    <s v="Y"/>
    <s v="NTP_lungneo_noael_loael"/>
    <s v="14807-96-6"/>
    <m/>
    <x v="19"/>
    <m/>
    <s v="Talc"/>
    <s v="Talc"/>
    <s v="Micro"/>
    <s v="2 year"/>
    <s v="2 years"/>
    <s v="Lung"/>
    <s v="Neoplasia incidence"/>
    <s v="Mouse"/>
    <s v="B6C3F1"/>
    <s v="F"/>
    <n v="18"/>
    <m/>
    <m/>
    <m/>
    <s v="mg/m3"/>
    <s v="N"/>
    <s v="N"/>
    <m/>
    <m/>
    <m/>
    <s v="NA"/>
    <n v="18000"/>
    <s v="NA"/>
    <m/>
    <m/>
    <m/>
    <s v="B"/>
    <s v=""/>
    <m/>
    <s v="Excluded because a BMDL is required for an OEB"/>
    <x v="3"/>
    <m/>
    <m/>
    <m/>
    <s v="N"/>
    <n v="2"/>
    <m/>
    <m/>
    <s v="N"/>
    <s v="N"/>
    <s v="Y"/>
    <s v="N"/>
    <n v="0"/>
    <n v="0"/>
    <n v="1"/>
    <n v="0"/>
  </r>
  <r>
    <n v="373"/>
    <s v="Y"/>
    <s v="NTP_lungneo_noael_loael"/>
    <s v="14807-96-6"/>
    <m/>
    <x v="19"/>
    <m/>
    <s v="Talc"/>
    <s v="Talc"/>
    <s v="Micro"/>
    <s v="2 year"/>
    <s v="2 years"/>
    <s v="Lung"/>
    <s v="Neoplasia incidence"/>
    <s v="Mouse"/>
    <s v="B6C3F1"/>
    <s v="M"/>
    <n v="18"/>
    <m/>
    <m/>
    <m/>
    <s v="mg/m3"/>
    <s v="N"/>
    <s v="N"/>
    <m/>
    <m/>
    <m/>
    <s v="NA"/>
    <n v="18000"/>
    <s v="NA"/>
    <m/>
    <m/>
    <m/>
    <s v="B"/>
    <s v=""/>
    <m/>
    <s v="Excluded because a BMDL is required for an OEB"/>
    <x v="3"/>
    <m/>
    <m/>
    <m/>
    <s v="N"/>
    <n v="2"/>
    <m/>
    <m/>
    <s v="N"/>
    <s v="N"/>
    <s v="Y"/>
    <s v="N"/>
    <n v="0"/>
    <n v="0"/>
    <n v="1"/>
    <n v="0"/>
  </r>
  <r>
    <n v="374"/>
    <s v="Y"/>
    <s v="NTP_lungneo_noael_loael"/>
    <s v="14807-96-6"/>
    <m/>
    <x v="19"/>
    <m/>
    <s v="Talc"/>
    <s v="Talc"/>
    <s v="Micro"/>
    <s v="2 year"/>
    <s v="2 years"/>
    <s v="Lung"/>
    <s v="Neoplasia incidence"/>
    <s v="Rat"/>
    <s v="F 344/N"/>
    <s v="M"/>
    <n v="18"/>
    <m/>
    <m/>
    <m/>
    <s v="mg/m3"/>
    <s v="N"/>
    <s v="N"/>
    <m/>
    <m/>
    <m/>
    <s v="NA"/>
    <n v="18000"/>
    <s v="NA"/>
    <m/>
    <m/>
    <m/>
    <s v="B"/>
    <s v=""/>
    <m/>
    <s v="Excluded because a BMDL is required for an OEB"/>
    <x v="3"/>
    <m/>
    <m/>
    <m/>
    <s v="N"/>
    <n v="2"/>
    <m/>
    <m/>
    <s v="N"/>
    <s v="N"/>
    <s v="Y"/>
    <s v="N"/>
    <n v="0"/>
    <n v="0"/>
    <n v="1"/>
    <n v="0"/>
  </r>
  <r>
    <n v="375"/>
    <s v="Y"/>
    <s v="NTP_lungneo_noael_loael"/>
    <s v="22398-80-7"/>
    <m/>
    <x v="19"/>
    <m/>
    <s v="Indium"/>
    <s v="Indium phosphide"/>
    <s v="Micro"/>
    <s v="2 year"/>
    <s v="2 years"/>
    <s v="Lung"/>
    <s v="Neoplasia incidence"/>
    <s v="Mouse"/>
    <s v="B6C3F1"/>
    <s v="F"/>
    <n v="100"/>
    <m/>
    <m/>
    <m/>
    <s v="mg/m3"/>
    <s v="N"/>
    <s v="N"/>
    <m/>
    <m/>
    <m/>
    <s v="NA"/>
    <n v="100000"/>
    <s v="NA"/>
    <m/>
    <m/>
    <m/>
    <s v="A"/>
    <s v=""/>
    <m/>
    <s v="Excluded because a BMDL is required for an OEB"/>
    <x v="3"/>
    <m/>
    <m/>
    <m/>
    <s v="Y"/>
    <n v="1"/>
    <m/>
    <m/>
    <s v="N"/>
    <s v="N"/>
    <s v="Y"/>
    <s v="N"/>
    <n v="0"/>
    <n v="0"/>
    <n v="1"/>
    <n v="0"/>
  </r>
  <r>
    <n v="376"/>
    <s v="Y"/>
    <s v="NTP_lungneo_noael_loael"/>
    <s v="22398-80-7"/>
    <m/>
    <x v="19"/>
    <m/>
    <s v="Indium"/>
    <s v="Indium phosphide"/>
    <s v="Micro"/>
    <s v="2 year"/>
    <s v="2 years"/>
    <s v="Lung"/>
    <s v="Neoplasia incidence"/>
    <s v="Mouse"/>
    <s v="B6C3F1"/>
    <s v="M"/>
    <n v="0.3"/>
    <m/>
    <m/>
    <m/>
    <s v="mg/m3"/>
    <s v="N"/>
    <s v="N"/>
    <m/>
    <m/>
    <m/>
    <s v="NA"/>
    <n v="300"/>
    <s v="NA"/>
    <m/>
    <m/>
    <m/>
    <s v="D"/>
    <s v=""/>
    <m/>
    <s v="Excluded because a BMDL is required for an OEB"/>
    <x v="3"/>
    <m/>
    <m/>
    <m/>
    <s v="Y"/>
    <n v="4"/>
    <m/>
    <m/>
    <s v="N"/>
    <s v="N"/>
    <s v="Y"/>
    <s v="N"/>
    <n v="0"/>
    <n v="0"/>
    <n v="1"/>
    <n v="0"/>
  </r>
  <r>
    <n v="377"/>
    <s v="Y"/>
    <s v="NTP_lungneo_noael_loael"/>
    <s v="2698-41-1"/>
    <m/>
    <x v="19"/>
    <m/>
    <s v="CS"/>
    <s v="o-Chlorobenzalmalononitrile (CS)"/>
    <s v="Micro"/>
    <s v="2 year"/>
    <s v="2 years"/>
    <s v="Lung"/>
    <s v="Neoplasia incidence"/>
    <s v="Mouse"/>
    <s v="B6C3F1"/>
    <s v="F"/>
    <n v="1.5"/>
    <m/>
    <m/>
    <m/>
    <s v="mg/m3"/>
    <s v="N"/>
    <s v="N"/>
    <m/>
    <m/>
    <m/>
    <s v="NA"/>
    <n v="1500"/>
    <s v="NA"/>
    <m/>
    <m/>
    <m/>
    <s v="C"/>
    <s v=""/>
    <m/>
    <s v="Excluded because a BMDL is required for an OEB"/>
    <x v="3"/>
    <m/>
    <m/>
    <m/>
    <s v="N"/>
    <n v="3"/>
    <m/>
    <m/>
    <s v="N"/>
    <s v="N"/>
    <s v="Y"/>
    <s v="N"/>
    <n v="0"/>
    <n v="0"/>
    <n v="1"/>
    <n v="0"/>
  </r>
  <r>
    <n v="378"/>
    <s v="Y"/>
    <s v="NTP_lungneo_noael_loael"/>
    <s v="2698-41-1"/>
    <m/>
    <x v="19"/>
    <m/>
    <s v="CS"/>
    <s v="o-Chlorobenzalmalononitrile (CS)"/>
    <s v="Micro"/>
    <s v="2 year"/>
    <s v="2 years"/>
    <s v="Lung"/>
    <s v="Neoplasia incidence"/>
    <s v="Mouse"/>
    <s v="B6C3F1"/>
    <s v="M"/>
    <n v="1.5"/>
    <m/>
    <m/>
    <m/>
    <s v="mg/m3"/>
    <s v="N"/>
    <s v="N"/>
    <m/>
    <m/>
    <m/>
    <s v="NA"/>
    <n v="1500"/>
    <s v="NA"/>
    <m/>
    <m/>
    <m/>
    <s v="C"/>
    <s v=""/>
    <m/>
    <s v="Excluded because a BMDL is required for an OEB"/>
    <x v="3"/>
    <m/>
    <m/>
    <m/>
    <s v="N"/>
    <n v="3"/>
    <m/>
    <m/>
    <s v="N"/>
    <s v="N"/>
    <s v="Y"/>
    <s v="N"/>
    <n v="0"/>
    <n v="0"/>
    <n v="1"/>
    <n v="0"/>
  </r>
  <r>
    <n v="379"/>
    <s v="Y"/>
    <s v="NTP_lungneo_noael_loael"/>
    <s v="2698-41-1"/>
    <m/>
    <x v="19"/>
    <m/>
    <s v="CS"/>
    <s v="o-Chlorobenzalmalononitrile (CS)"/>
    <s v="Micro"/>
    <s v="2 year"/>
    <s v="2 years"/>
    <s v="Lung"/>
    <s v="Neoplasia incidence"/>
    <s v="Rat"/>
    <s v="F 344/N"/>
    <s v="F"/>
    <n v="0.75"/>
    <m/>
    <m/>
    <m/>
    <s v="mg/m3"/>
    <s v="N"/>
    <s v="N"/>
    <m/>
    <m/>
    <m/>
    <s v="NA"/>
    <n v="750"/>
    <s v="NA"/>
    <m/>
    <m/>
    <m/>
    <s v="C"/>
    <s v=""/>
    <m/>
    <s v="Excluded because a BMDL is required for an OEB"/>
    <x v="3"/>
    <m/>
    <m/>
    <m/>
    <s v="N"/>
    <n v="3"/>
    <m/>
    <m/>
    <s v="N"/>
    <s v="N"/>
    <s v="Y"/>
    <s v="N"/>
    <n v="0"/>
    <n v="0"/>
    <n v="1"/>
    <n v="0"/>
  </r>
  <r>
    <n v="380"/>
    <s v="Y"/>
    <s v="NTP_lungneo_noael_loael"/>
    <s v="2698-41-1"/>
    <m/>
    <x v="19"/>
    <m/>
    <s v="CS"/>
    <s v="o-Chlorobenzalmalononitrile (CS)"/>
    <s v="Micro"/>
    <s v="2 year"/>
    <s v="2 years"/>
    <s v="Lung"/>
    <s v="Neoplasia incidence"/>
    <s v="Rat"/>
    <s v="F 344/N"/>
    <s v="M"/>
    <n v="0.75"/>
    <m/>
    <m/>
    <m/>
    <s v="mg/m3"/>
    <s v="N"/>
    <s v="N"/>
    <m/>
    <m/>
    <m/>
    <s v="NA"/>
    <n v="750"/>
    <s v="NA"/>
    <m/>
    <m/>
    <m/>
    <s v="C"/>
    <s v=""/>
    <m/>
    <s v="Excluded because a BMDL is required for an OEB"/>
    <x v="3"/>
    <m/>
    <m/>
    <m/>
    <s v="N"/>
    <n v="3"/>
    <m/>
    <m/>
    <s v="N"/>
    <s v="N"/>
    <s v="Y"/>
    <s v="N"/>
    <n v="0"/>
    <n v="0"/>
    <n v="1"/>
    <n v="0"/>
  </r>
  <r>
    <n v="381"/>
    <s v="Y"/>
    <s v="NTP_lungneo_noael_loael"/>
    <s v="643-79-8"/>
    <m/>
    <x v="19"/>
    <m/>
    <s v="ortho-Phthalaldehyde"/>
    <s v="ortho-Phthalaldehyde"/>
    <s v="Micro"/>
    <s v="2 year"/>
    <s v="2 years"/>
    <s v="Lung"/>
    <s v="Neoplasia incidence"/>
    <s v="Mouse"/>
    <s v="B6C3F1"/>
    <s v="F"/>
    <n v="7"/>
    <m/>
    <m/>
    <m/>
    <s v="ppm"/>
    <s v="N"/>
    <s v="N"/>
    <m/>
    <m/>
    <m/>
    <s v="NA"/>
    <n v="7"/>
    <s v="NA"/>
    <m/>
    <m/>
    <m/>
    <s v="E"/>
    <s v=""/>
    <m/>
    <s v="Excluded because a BMDL is required for an OEB"/>
    <x v="3"/>
    <m/>
    <m/>
    <m/>
    <s v="N"/>
    <n v="5"/>
    <m/>
    <m/>
    <s v="N"/>
    <s v="N"/>
    <s v="Y"/>
    <s v="N"/>
    <n v="0"/>
    <n v="0"/>
    <n v="1"/>
    <n v="0"/>
  </r>
  <r>
    <n v="382"/>
    <s v="Y"/>
    <s v="NTP_lungneo_noael_loael"/>
    <s v="7440-47-3"/>
    <m/>
    <x v="19"/>
    <m/>
    <s v="Chromium"/>
    <s v="Chromium"/>
    <s v="Micro"/>
    <s v="2 year"/>
    <s v="2 years"/>
    <s v="Lung"/>
    <s v="Neoplasia incidence"/>
    <s v="Hamster"/>
    <s v="Syrian Golden"/>
    <s v="M"/>
    <n v="20"/>
    <m/>
    <m/>
    <m/>
    <s v="mg/m3"/>
    <s v="N"/>
    <s v="N"/>
    <m/>
    <m/>
    <m/>
    <s v="NA"/>
    <n v="20000"/>
    <s v="NA"/>
    <m/>
    <m/>
    <m/>
    <s v="B"/>
    <s v=""/>
    <m/>
    <s v="Excluded because a BMDL is required for an OEB"/>
    <x v="3"/>
    <m/>
    <m/>
    <m/>
    <s v="N"/>
    <n v="2"/>
    <m/>
    <m/>
    <s v="N"/>
    <s v="N"/>
    <s v="Y"/>
    <s v="N"/>
    <n v="0"/>
    <n v="0"/>
    <n v="1"/>
    <n v="0"/>
  </r>
  <r>
    <n v="383"/>
    <s v="Y"/>
    <s v="NTP_lungneo_noael_loael"/>
    <s v="7440-48-4"/>
    <m/>
    <x v="19"/>
    <m/>
    <s v="Cobalt"/>
    <s v="Cobalt"/>
    <s v="Micro"/>
    <s v="2 year"/>
    <s v="2 years"/>
    <s v="Lung"/>
    <s v="Neoplasia incidence"/>
    <s v="Mouse"/>
    <s v="B6C3F1"/>
    <s v="F"/>
    <n v="40"/>
    <m/>
    <m/>
    <m/>
    <s v="mg/m3"/>
    <s v="N"/>
    <s v="N"/>
    <m/>
    <m/>
    <m/>
    <s v="NA"/>
    <n v="40000"/>
    <s v="NA"/>
    <m/>
    <m/>
    <m/>
    <s v="A"/>
    <s v=""/>
    <m/>
    <s v="Excluded because a BMDL is required for an OEB"/>
    <x v="3"/>
    <m/>
    <m/>
    <m/>
    <s v="N"/>
    <n v="1"/>
    <m/>
    <m/>
    <s v="N"/>
    <s v="N"/>
    <s v="Y"/>
    <s v="N"/>
    <n v="0"/>
    <n v="0"/>
    <n v="1"/>
    <n v="0"/>
  </r>
  <r>
    <n v="384"/>
    <s v="Y"/>
    <s v="NTP_lungneo_noael_loael"/>
    <s v="BLASTINGSAND"/>
    <m/>
    <x v="19"/>
    <m/>
    <s v="ABA:BS"/>
    <s v="Abrasive Blasting Agents: Blasting Sand"/>
    <s v="Micro"/>
    <s v="2 year"/>
    <s v="2 years"/>
    <s v="Lung"/>
    <s v="Neoplasia incidence"/>
    <s v="Rat"/>
    <s v="F344/N Tac"/>
    <s v="M"/>
    <m/>
    <n v="3"/>
    <m/>
    <m/>
    <s v="mg/m3"/>
    <s v="N"/>
    <s v="N"/>
    <m/>
    <m/>
    <m/>
    <s v="NA"/>
    <s v="NA"/>
    <n v="300"/>
    <m/>
    <m/>
    <m/>
    <s v="D"/>
    <s v=""/>
    <m/>
    <s v="Excluded because a BMDL is required for an OEB"/>
    <x v="3"/>
    <m/>
    <m/>
    <m/>
    <s v="N"/>
    <n v="4"/>
    <m/>
    <m/>
    <s v="N"/>
    <s v="N"/>
    <s v="Y"/>
    <s v="N"/>
    <n v="0"/>
    <n v="0"/>
    <n v="1"/>
    <n v="0"/>
  </r>
  <r>
    <n v="385"/>
    <s v="Y"/>
    <s v="NTP_lungneo_noael_loael"/>
    <s v="13983-17-0"/>
    <m/>
    <x v="19"/>
    <m/>
    <s v="WCS"/>
    <s v="Wollastonite calcium silicates"/>
    <s v="Micro"/>
    <s v="2 year"/>
    <s v="2 years"/>
    <s v="Lung"/>
    <s v="Neoplasia incidence"/>
    <s v="Rat"/>
    <s v="F 344/N"/>
    <s v="M"/>
    <n v="10"/>
    <m/>
    <m/>
    <m/>
    <s v="mg/m3"/>
    <s v="N"/>
    <s v="N"/>
    <m/>
    <m/>
    <m/>
    <s v="NA"/>
    <n v="10000"/>
    <s v="NA"/>
    <m/>
    <m/>
    <m/>
    <s v="B"/>
    <s v=""/>
    <m/>
    <s v="Excluded because a BMDL is required for an OEB"/>
    <x v="3"/>
    <m/>
    <m/>
    <m/>
    <s v="N"/>
    <n v="2"/>
    <m/>
    <m/>
    <s v="N"/>
    <s v="N"/>
    <s v="Y"/>
    <s v="N"/>
    <n v="0"/>
    <n v="0"/>
    <n v="1"/>
    <n v="0"/>
  </r>
  <r>
    <n v="386"/>
    <s v="Y"/>
    <s v="NTP_lungneo_noael_loael"/>
    <s v="13983-17-0"/>
    <m/>
    <x v="19"/>
    <m/>
    <s v="WCS"/>
    <s v="Wollastonite calcium silicates"/>
    <s v="Micro"/>
    <s v="2 year"/>
    <s v="2 years"/>
    <s v="Lung"/>
    <s v="Neoplasia incidence"/>
    <s v="Rat"/>
    <s v="F 344/N"/>
    <s v="M"/>
    <m/>
    <n v="10"/>
    <m/>
    <m/>
    <s v="mg/m3"/>
    <s v="N"/>
    <s v="N"/>
    <m/>
    <m/>
    <m/>
    <s v="NA"/>
    <s v="NA"/>
    <n v="1000"/>
    <m/>
    <m/>
    <m/>
    <s v="C"/>
    <s v=""/>
    <m/>
    <s v="Excluded because a BMDL is required for an OEB"/>
    <x v="3"/>
    <m/>
    <m/>
    <m/>
    <s v="N"/>
    <n v="3"/>
    <m/>
    <m/>
    <s v="N"/>
    <s v="N"/>
    <s v="Y"/>
    <s v="N"/>
    <n v="0"/>
    <n v="0"/>
    <n v="1"/>
    <n v="0"/>
  </r>
  <r>
    <n v="387"/>
    <s v="Y"/>
    <s v="NTP_lungneo_noael_loael"/>
    <s v="Nik95"/>
    <s v="https://doi.org/10.1006/faat.1995.1042"/>
    <x v="19"/>
    <s v="Y"/>
    <s v="Carbon black"/>
    <s v="CB_Elft12"/>
    <s v="Micro"/>
    <s v="2 year"/>
    <s v="2 years"/>
    <s v="Lung"/>
    <s v="Neoplasia incidence"/>
    <s v="Rat"/>
    <s v="F344/N"/>
    <s v="M"/>
    <n v="6.6"/>
    <m/>
    <m/>
    <m/>
    <s v="mg/m3"/>
    <s v="N"/>
    <s v="N"/>
    <m/>
    <m/>
    <m/>
    <s v="NA"/>
    <n v="6600"/>
    <s v="NA"/>
    <m/>
    <m/>
    <m/>
    <s v="B"/>
    <s v=""/>
    <m/>
    <s v="Excluded because a BMDL is required for an OEB"/>
    <x v="3"/>
    <m/>
    <m/>
    <m/>
    <s v="Y"/>
    <n v="2"/>
    <m/>
    <m/>
    <s v="N"/>
    <s v="N"/>
    <s v="Y"/>
    <s v="N"/>
    <n v="0"/>
    <n v="0"/>
    <n v="1"/>
    <n v="0"/>
  </r>
  <r>
    <n v="388"/>
    <s v="Y"/>
    <s v="NTP_lungneo_noael_loael"/>
    <s v="Hein95"/>
    <m/>
    <x v="19"/>
    <m/>
    <s v="Carbon black"/>
    <s v="CB_P90"/>
    <s v="Micro"/>
    <s v="2 year"/>
    <s v="2 years"/>
    <s v="Lung"/>
    <s v="Neoplasia incidence"/>
    <s v="Rat"/>
    <s v="Wistar"/>
    <s v="F"/>
    <n v="5.4"/>
    <m/>
    <m/>
    <m/>
    <s v="mg/m3"/>
    <s v="N"/>
    <s v="N"/>
    <m/>
    <m/>
    <m/>
    <s v="NA"/>
    <n v="5400"/>
    <s v="NA"/>
    <m/>
    <m/>
    <m/>
    <s v="B"/>
    <s v=""/>
    <m/>
    <s v="Excluded because a BMDL is required for an OEB"/>
    <x v="3"/>
    <m/>
    <m/>
    <m/>
    <s v="Y"/>
    <n v="2"/>
    <m/>
    <m/>
    <s v="N"/>
    <s v="N"/>
    <s v="Y"/>
    <s v="N"/>
    <n v="0"/>
    <n v="0"/>
    <n v="1"/>
    <n v="0"/>
  </r>
  <r>
    <n v="389"/>
    <s v="Y"/>
    <s v="NTP_lungneo_noael_loael"/>
    <s v="102-54-5"/>
    <m/>
    <x v="19"/>
    <m/>
    <s v="Iron"/>
    <s v="Ferrocene (C10H10Fe)"/>
    <s v="Micro"/>
    <s v="3 month"/>
    <s v="3 months"/>
    <s v="Lung"/>
    <s v="Neoplasia incidence"/>
    <s v="Mouse"/>
    <s v="B6C3F1"/>
    <s v="F"/>
    <n v="30"/>
    <m/>
    <m/>
    <m/>
    <s v="mg/m3"/>
    <s v="N"/>
    <s v="N"/>
    <m/>
    <m/>
    <m/>
    <s v="NA"/>
    <n v="30000"/>
    <s v="NA"/>
    <m/>
    <m/>
    <m/>
    <s v="B"/>
    <s v=""/>
    <m/>
    <s v="Excluded because duration is &lt;2yr and endpoint is neoplasia"/>
    <x v="3"/>
    <m/>
    <m/>
    <m/>
    <s v="N"/>
    <n v="2"/>
    <m/>
    <m/>
    <s v="N"/>
    <s v="Y"/>
    <s v="N"/>
    <s v="N"/>
    <n v="0"/>
    <n v="1"/>
    <n v="0"/>
    <n v="0"/>
  </r>
  <r>
    <n v="390"/>
    <s v="Y"/>
    <s v="NTP_lungneo_noael_loael"/>
    <s v="102-54-5"/>
    <m/>
    <x v="19"/>
    <m/>
    <s v="Iron"/>
    <s v="Ferrocene (C10H10Fe)"/>
    <s v="Micro"/>
    <s v="3 month"/>
    <s v="3 months"/>
    <s v="Lung"/>
    <s v="Neoplasia incidence"/>
    <s v="Mouse"/>
    <s v="B6C3F1"/>
    <s v="M"/>
    <n v="30"/>
    <m/>
    <m/>
    <m/>
    <s v="mg/m3"/>
    <s v="N"/>
    <s v="N"/>
    <m/>
    <m/>
    <m/>
    <s v="NA"/>
    <n v="30000"/>
    <s v="NA"/>
    <m/>
    <m/>
    <m/>
    <s v="B"/>
    <s v=""/>
    <m/>
    <s v="Excluded because duration is &lt;2yr and endpoint is neoplasia"/>
    <x v="3"/>
    <m/>
    <m/>
    <m/>
    <s v="N"/>
    <n v="2"/>
    <m/>
    <m/>
    <s v="N"/>
    <s v="Y"/>
    <s v="N"/>
    <s v="N"/>
    <n v="0"/>
    <n v="1"/>
    <n v="0"/>
    <n v="0"/>
  </r>
  <r>
    <n v="391"/>
    <s v="Y"/>
    <s v="NTP_lungneo_noael_loael"/>
    <s v="102-54-5"/>
    <m/>
    <x v="19"/>
    <m/>
    <s v="Iron"/>
    <s v="Ferrocene (C10H10Fe)"/>
    <s v="Micro"/>
    <s v="3 month"/>
    <s v="3 months"/>
    <s v="Lung"/>
    <s v="Neoplasia incidence"/>
    <s v="Rat"/>
    <s v="F 344/N"/>
    <s v="F"/>
    <n v="30"/>
    <m/>
    <m/>
    <m/>
    <s v="mg/m3"/>
    <s v="N"/>
    <s v="N"/>
    <m/>
    <m/>
    <m/>
    <s v="NA"/>
    <n v="30000"/>
    <s v="NA"/>
    <m/>
    <m/>
    <m/>
    <s v="B"/>
    <s v=""/>
    <m/>
    <s v="Excluded because duration is &lt;2yr and endpoint is neoplasia"/>
    <x v="3"/>
    <m/>
    <m/>
    <m/>
    <s v="N"/>
    <n v="2"/>
    <m/>
    <m/>
    <s v="N"/>
    <s v="Y"/>
    <s v="N"/>
    <s v="N"/>
    <n v="0"/>
    <n v="1"/>
    <n v="0"/>
    <n v="0"/>
  </r>
  <r>
    <n v="392"/>
    <s v="Y"/>
    <s v="NTP_lungneo_noael_loael"/>
    <s v="102-54-5"/>
    <m/>
    <x v="19"/>
    <m/>
    <s v="Iron"/>
    <s v="Ferrocene (C10H10Fe)"/>
    <s v="Micro"/>
    <s v="3 month"/>
    <s v="3 months"/>
    <s v="Lung"/>
    <s v="Neoplasia incidence"/>
    <s v="Rat"/>
    <s v="F 344/N"/>
    <s v="M"/>
    <n v="30"/>
    <m/>
    <m/>
    <m/>
    <s v="mg/m3"/>
    <s v="N"/>
    <s v="N"/>
    <m/>
    <m/>
    <m/>
    <s v="NA"/>
    <n v="30000"/>
    <s v="NA"/>
    <m/>
    <m/>
    <m/>
    <s v="B"/>
    <s v=""/>
    <m/>
    <s v="Excluded because duration is &lt;2yr and endpoint is neoplasia"/>
    <x v="3"/>
    <m/>
    <m/>
    <m/>
    <s v="N"/>
    <n v="2"/>
    <m/>
    <m/>
    <s v="N"/>
    <s v="Y"/>
    <s v="N"/>
    <s v="N"/>
    <n v="0"/>
    <n v="1"/>
    <n v="0"/>
    <n v="0"/>
  </r>
  <r>
    <n v="393"/>
    <s v="Y"/>
    <s v="NTP_lungneo_noael_loael"/>
    <s v="1314-62-1"/>
    <m/>
    <x v="19"/>
    <m/>
    <s v="Vanadium"/>
    <s v="Vanadium pentoxide"/>
    <s v="Micro"/>
    <s v="3 month"/>
    <s v="3 months"/>
    <s v="Lung"/>
    <s v="Neoplasia incidence"/>
    <s v="Mouse"/>
    <s v="B6C3F1"/>
    <s v="F"/>
    <n v="16"/>
    <m/>
    <m/>
    <m/>
    <s v="mg/m3"/>
    <s v="N"/>
    <s v="N"/>
    <m/>
    <m/>
    <m/>
    <s v="NA"/>
    <n v="16000"/>
    <s v="NA"/>
    <m/>
    <m/>
    <m/>
    <s v="B"/>
    <s v=""/>
    <m/>
    <s v="Excluded because duration is &lt;2yr and endpoint is neoplasia"/>
    <x v="3"/>
    <m/>
    <m/>
    <m/>
    <s v="N"/>
    <n v="2"/>
    <m/>
    <m/>
    <s v="N"/>
    <s v="Y"/>
    <s v="N"/>
    <s v="N"/>
    <n v="0"/>
    <n v="1"/>
    <n v="0"/>
    <n v="0"/>
  </r>
  <r>
    <n v="394"/>
    <s v="Y"/>
    <s v="NTP_lungneo_noael_loael"/>
    <s v="1314-62-1"/>
    <m/>
    <x v="19"/>
    <m/>
    <s v="Vanadium"/>
    <s v="Vanadium pentoxide"/>
    <s v="Micro"/>
    <s v="3 month"/>
    <s v="3 months"/>
    <s v="Lung"/>
    <s v="Neoplasia incidence"/>
    <s v="Mouse"/>
    <s v="B6C3F1"/>
    <s v="M"/>
    <n v="16"/>
    <m/>
    <m/>
    <m/>
    <s v="mg/m3"/>
    <s v="N"/>
    <s v="N"/>
    <m/>
    <m/>
    <m/>
    <s v="NA"/>
    <n v="16000"/>
    <s v="NA"/>
    <m/>
    <m/>
    <m/>
    <s v="B"/>
    <s v=""/>
    <m/>
    <s v="Excluded because duration is &lt;2yr and endpoint is neoplasia"/>
    <x v="3"/>
    <m/>
    <m/>
    <m/>
    <s v="N"/>
    <n v="2"/>
    <m/>
    <m/>
    <s v="N"/>
    <s v="Y"/>
    <s v="N"/>
    <s v="N"/>
    <n v="0"/>
    <n v="1"/>
    <n v="0"/>
    <n v="0"/>
  </r>
  <r>
    <n v="395"/>
    <s v="Y"/>
    <s v="NTP_lungneo_noael_loael"/>
    <s v="1314-62-1"/>
    <m/>
    <x v="19"/>
    <m/>
    <s v="Vanadium"/>
    <s v="Vanadium pentoxide"/>
    <s v="Micro"/>
    <s v="3 month"/>
    <s v="3 months"/>
    <s v="Lung"/>
    <s v="Neoplasia incidence"/>
    <s v="Rat"/>
    <s v="F 344/N"/>
    <s v="M"/>
    <n v="16"/>
    <m/>
    <m/>
    <m/>
    <s v="mg/m3"/>
    <s v="N"/>
    <s v="N"/>
    <m/>
    <m/>
    <m/>
    <s v="NA"/>
    <n v="16000"/>
    <s v="NA"/>
    <m/>
    <m/>
    <m/>
    <s v="B"/>
    <s v=""/>
    <m/>
    <s v="Excluded because duration is &lt;2yr and endpoint is neoplasia"/>
    <x v="3"/>
    <m/>
    <m/>
    <m/>
    <s v="N"/>
    <n v="2"/>
    <m/>
    <m/>
    <s v="N"/>
    <s v="Y"/>
    <s v="N"/>
    <s v="N"/>
    <n v="0"/>
    <n v="1"/>
    <n v="0"/>
    <n v="0"/>
  </r>
  <r>
    <n v="396"/>
    <s v="Y"/>
    <s v="NTP_lungneo_noael_loael"/>
    <s v="1314-62-1"/>
    <m/>
    <x v="19"/>
    <m/>
    <s v="Vanadium"/>
    <s v="Vanadium pentoxide"/>
    <s v="Micro"/>
    <s v="3 month"/>
    <s v="3 months"/>
    <s v="Lung"/>
    <s v="Neoplasia incidence"/>
    <s v="Rat"/>
    <s v="F 344/N"/>
    <s v="F"/>
    <n v="16"/>
    <m/>
    <m/>
    <m/>
    <s v="mg/m3"/>
    <s v="N"/>
    <s v="N"/>
    <m/>
    <m/>
    <m/>
    <s v="NA"/>
    <n v="16000"/>
    <s v="NA"/>
    <m/>
    <m/>
    <m/>
    <s v="B"/>
    <s v=""/>
    <m/>
    <s v="Excluded because duration is &lt;2yr and endpoint is neoplasia"/>
    <x v="3"/>
    <m/>
    <m/>
    <m/>
    <s v="N"/>
    <n v="2"/>
    <m/>
    <m/>
    <s v="N"/>
    <s v="Y"/>
    <s v="N"/>
    <s v="N"/>
    <n v="0"/>
    <n v="1"/>
    <n v="0"/>
    <n v="0"/>
  </r>
  <r>
    <n v="397"/>
    <s v="Y"/>
    <s v="NTP_lungneo_noael_loael"/>
    <s v="22398-80-7"/>
    <m/>
    <x v="19"/>
    <m/>
    <s v="Indium"/>
    <s v="Indium phosphide"/>
    <s v="Micro"/>
    <s v="3 month"/>
    <s v="3 months"/>
    <s v="Lung"/>
    <s v="Neoplasia incidence"/>
    <s v="Mouse"/>
    <s v="B6C3F1"/>
    <s v="M"/>
    <n v="100"/>
    <m/>
    <m/>
    <m/>
    <s v="mg/m3"/>
    <s v="N"/>
    <s v="N"/>
    <m/>
    <m/>
    <m/>
    <s v="NA"/>
    <n v="100000"/>
    <s v="NA"/>
    <m/>
    <m/>
    <m/>
    <s v="A"/>
    <s v=""/>
    <m/>
    <s v="Excluded because duration is &lt;2yr and endpoint is neoplasia"/>
    <x v="3"/>
    <m/>
    <m/>
    <m/>
    <s v="Y"/>
    <n v="1"/>
    <m/>
    <m/>
    <s v="N"/>
    <s v="Y"/>
    <s v="N"/>
    <s v="N"/>
    <n v="0"/>
    <n v="1"/>
    <n v="0"/>
    <n v="0"/>
  </r>
  <r>
    <n v="398"/>
    <s v="Y"/>
    <s v="NTP_lungneo_noael_loael"/>
    <s v="22398-80-7"/>
    <m/>
    <x v="19"/>
    <m/>
    <s v="Indium"/>
    <s v="Indium phosphide"/>
    <s v="Micro"/>
    <s v="3 month"/>
    <s v="3 months"/>
    <s v="Lung"/>
    <s v="Neoplasia incidence"/>
    <s v="Rat"/>
    <s v="F 344/N"/>
    <s v="F"/>
    <n v="100"/>
    <m/>
    <m/>
    <m/>
    <s v="mg/m3"/>
    <s v="N"/>
    <s v="N"/>
    <m/>
    <m/>
    <m/>
    <s v="NA"/>
    <n v="100000"/>
    <s v="NA"/>
    <m/>
    <m/>
    <m/>
    <s v="A"/>
    <s v=""/>
    <m/>
    <s v="Excluded because duration is &lt;2yr and endpoint is neoplasia"/>
    <x v="3"/>
    <m/>
    <m/>
    <m/>
    <s v="Y"/>
    <n v="1"/>
    <m/>
    <m/>
    <s v="N"/>
    <s v="Y"/>
    <s v="N"/>
    <s v="N"/>
    <n v="0"/>
    <n v="1"/>
    <n v="0"/>
    <n v="0"/>
  </r>
  <r>
    <n v="399"/>
    <s v="Y"/>
    <s v="NTP_lungneo_noael_loael"/>
    <s v="22398-80-7"/>
    <m/>
    <x v="19"/>
    <m/>
    <s v="Indium"/>
    <s v="Indium phosphide"/>
    <s v="Micro"/>
    <s v="3 month"/>
    <s v="3 months"/>
    <s v="Lung"/>
    <s v="Neoplasia incidence"/>
    <s v="Rat"/>
    <s v="F 344/N"/>
    <s v="M"/>
    <n v="100"/>
    <m/>
    <m/>
    <m/>
    <s v="mg/m3"/>
    <s v="N"/>
    <s v="N"/>
    <m/>
    <m/>
    <m/>
    <s v="NA"/>
    <n v="100000"/>
    <s v="NA"/>
    <m/>
    <m/>
    <m/>
    <s v="A"/>
    <s v=""/>
    <m/>
    <s v="Excluded because duration is &lt;2yr and endpoint is neoplasia"/>
    <x v="3"/>
    <m/>
    <m/>
    <m/>
    <s v="Y"/>
    <n v="1"/>
    <m/>
    <m/>
    <s v="N"/>
    <s v="Y"/>
    <s v="N"/>
    <s v="N"/>
    <n v="0"/>
    <n v="1"/>
    <n v="0"/>
    <n v="0"/>
  </r>
  <r>
    <n v="400"/>
    <s v="Y"/>
    <s v="NTP_lungneo_noael_loael"/>
    <s v="643-79-8"/>
    <m/>
    <x v="19"/>
    <m/>
    <s v="ortho-Phthalaldehyde"/>
    <s v="ortho-Phthalaldehyde"/>
    <s v="Micro"/>
    <s v="3 month"/>
    <s v="3 months"/>
    <s v="Lung"/>
    <s v="Neoplasia incidence"/>
    <s v="Mouse"/>
    <s v="B6C3F1"/>
    <s v="M"/>
    <n v="7"/>
    <m/>
    <m/>
    <m/>
    <s v="ppm"/>
    <s v="N"/>
    <s v="N"/>
    <m/>
    <m/>
    <m/>
    <s v="NA"/>
    <n v="7"/>
    <s v="NA"/>
    <m/>
    <m/>
    <m/>
    <s v="E"/>
    <s v=""/>
    <m/>
    <s v="Excluded because duration is &lt;2yr and endpoint is neoplasia"/>
    <x v="3"/>
    <m/>
    <m/>
    <m/>
    <s v="N"/>
    <n v="5"/>
    <m/>
    <m/>
    <s v="N"/>
    <s v="Y"/>
    <s v="N"/>
    <s v="N"/>
    <n v="0"/>
    <n v="1"/>
    <n v="0"/>
    <n v="0"/>
  </r>
  <r>
    <n v="401"/>
    <s v="Y"/>
    <s v="NTP_lungneo_noael_loael"/>
    <s v="643-79-8"/>
    <m/>
    <x v="19"/>
    <m/>
    <s v="ortho-Phthalaldehyde"/>
    <s v="ortho-Phthalaldehyde"/>
    <s v="Micro"/>
    <s v="3 month"/>
    <s v="3 months"/>
    <s v="Lung"/>
    <s v="Neoplasia incidence"/>
    <s v="Rat"/>
    <s v="HSD"/>
    <s v="F"/>
    <n v="7"/>
    <m/>
    <m/>
    <m/>
    <s v="ppm"/>
    <s v="N"/>
    <s v="N"/>
    <m/>
    <m/>
    <m/>
    <s v="NA"/>
    <n v="7"/>
    <s v="NA"/>
    <m/>
    <m/>
    <m/>
    <s v="E"/>
    <s v=""/>
    <m/>
    <s v="Excluded because duration is &lt;2yr and endpoint is neoplasia"/>
    <x v="3"/>
    <m/>
    <m/>
    <m/>
    <s v="N"/>
    <n v="5"/>
    <m/>
    <m/>
    <s v="N"/>
    <s v="Y"/>
    <s v="N"/>
    <s v="N"/>
    <n v="0"/>
    <n v="1"/>
    <n v="0"/>
    <n v="0"/>
  </r>
  <r>
    <n v="402"/>
    <s v="Y"/>
    <s v="NTP_lungneo_noael_loael"/>
    <s v="643-79-8"/>
    <m/>
    <x v="19"/>
    <m/>
    <s v="ortho-Phthalaldehyde"/>
    <s v="ortho-Phthalaldehyde"/>
    <s v="Micro"/>
    <s v="3 month"/>
    <s v="3 months"/>
    <s v="Lung"/>
    <s v="Neoplasia incidence"/>
    <s v="Rat"/>
    <s v="HSD"/>
    <s v="M"/>
    <n v="7"/>
    <m/>
    <m/>
    <m/>
    <s v="ppm"/>
    <s v="N"/>
    <s v="N"/>
    <m/>
    <m/>
    <m/>
    <s v="NA"/>
    <n v="7"/>
    <s v="NA"/>
    <m/>
    <m/>
    <m/>
    <s v="E"/>
    <s v=""/>
    <m/>
    <s v="Excluded because duration is &lt;2yr and endpoint is neoplasia"/>
    <x v="3"/>
    <m/>
    <m/>
    <m/>
    <s v="N"/>
    <n v="5"/>
    <m/>
    <m/>
    <s v="N"/>
    <s v="Y"/>
    <s v="N"/>
    <s v="N"/>
    <n v="0"/>
    <n v="1"/>
    <n v="0"/>
    <n v="0"/>
  </r>
  <r>
    <n v="403"/>
    <s v="Y"/>
    <s v="NTP_lungneo_noael_loael"/>
    <s v="7440-47-3"/>
    <m/>
    <x v="19"/>
    <m/>
    <s v="Chromium"/>
    <s v="Chromium"/>
    <s v="Micro"/>
    <s v="3 month"/>
    <s v="3 months"/>
    <s v="Lung"/>
    <s v="Neoplasia incidence"/>
    <s v="Rat"/>
    <s v="Sprague Dawley"/>
    <s v="M"/>
    <n v="20"/>
    <m/>
    <m/>
    <m/>
    <s v="mg/m3"/>
    <s v="N"/>
    <s v="N"/>
    <m/>
    <m/>
    <m/>
    <s v="NA"/>
    <n v="20000"/>
    <s v="NA"/>
    <m/>
    <m/>
    <m/>
    <s v="B"/>
    <s v=""/>
    <m/>
    <s v="Excluded because duration is &lt;2yr and endpoint is neoplasia"/>
    <x v="3"/>
    <m/>
    <m/>
    <m/>
    <s v="N"/>
    <n v="2"/>
    <m/>
    <m/>
    <s v="N"/>
    <s v="Y"/>
    <s v="N"/>
    <s v="N"/>
    <n v="0"/>
    <n v="1"/>
    <n v="0"/>
    <n v="0"/>
  </r>
  <r>
    <n v="404"/>
    <s v="Y"/>
    <s v="NTP_lungneo_noael_loael"/>
    <s v="7440-48-4"/>
    <m/>
    <x v="19"/>
    <m/>
    <s v="Cobalt"/>
    <s v="Cobalt"/>
    <s v="Micro"/>
    <s v="3 month"/>
    <s v="3 months"/>
    <s v="Lung"/>
    <s v="Neoplasia incidence"/>
    <s v="Mouse"/>
    <s v="B6C3F1"/>
    <s v="M"/>
    <n v="10"/>
    <m/>
    <m/>
    <m/>
    <s v="mg/m3"/>
    <s v="N"/>
    <s v="N"/>
    <m/>
    <m/>
    <m/>
    <s v="NA"/>
    <n v="10000"/>
    <s v="NA"/>
    <m/>
    <m/>
    <m/>
    <s v="B"/>
    <s v=""/>
    <m/>
    <s v="Excluded because duration is &lt;2yr and endpoint is neoplasia"/>
    <x v="3"/>
    <m/>
    <m/>
    <m/>
    <s v="N"/>
    <n v="2"/>
    <m/>
    <m/>
    <s v="N"/>
    <s v="Y"/>
    <s v="N"/>
    <s v="N"/>
    <n v="0"/>
    <n v="1"/>
    <n v="0"/>
    <n v="0"/>
  </r>
  <r>
    <n v="405"/>
    <s v="Y"/>
    <s v="NTP_lungneo_noael_loael"/>
    <s v="7440-48-4"/>
    <m/>
    <x v="19"/>
    <m/>
    <s v="Cobalt"/>
    <s v="Cobalt"/>
    <s v="Micro"/>
    <s v="3 month"/>
    <s v="3 months"/>
    <s v="Lung"/>
    <s v="Neoplasia incidence"/>
    <s v="Rat"/>
    <s v="F 344/N"/>
    <s v="F"/>
    <n v="5"/>
    <m/>
    <m/>
    <m/>
    <s v="mg/m3"/>
    <s v="N"/>
    <s v="N"/>
    <m/>
    <m/>
    <m/>
    <s v="NA"/>
    <n v="5000"/>
    <s v="NA"/>
    <m/>
    <m/>
    <m/>
    <s v="B"/>
    <s v=""/>
    <m/>
    <s v="Excluded because duration is &lt;2yr and endpoint is neoplasia"/>
    <x v="3"/>
    <m/>
    <m/>
    <m/>
    <s v="N"/>
    <n v="2"/>
    <m/>
    <m/>
    <s v="N"/>
    <s v="Y"/>
    <s v="N"/>
    <s v="N"/>
    <n v="0"/>
    <n v="1"/>
    <n v="0"/>
    <n v="0"/>
  </r>
  <r>
    <n v="406"/>
    <s v="Y"/>
    <s v="NTP_lungneo_noael_loael"/>
    <s v="7440-48-4"/>
    <m/>
    <x v="19"/>
    <m/>
    <s v="Cobalt"/>
    <s v="Cobalt"/>
    <s v="Micro"/>
    <s v="3 month"/>
    <s v="3 months"/>
    <s v="Lung"/>
    <s v="Neoplasia incidence"/>
    <s v="Rat"/>
    <s v="F 344/N"/>
    <s v="M"/>
    <n v="5"/>
    <m/>
    <m/>
    <m/>
    <s v="mg/m3"/>
    <s v="N"/>
    <s v="N"/>
    <m/>
    <m/>
    <m/>
    <s v="NA"/>
    <n v="5000"/>
    <s v="NA"/>
    <m/>
    <m/>
    <m/>
    <s v="B"/>
    <s v=""/>
    <m/>
    <s v="Excluded because duration is &lt;2yr and endpoint is neoplasia"/>
    <x v="3"/>
    <m/>
    <m/>
    <m/>
    <s v="N"/>
    <n v="2"/>
    <m/>
    <m/>
    <s v="N"/>
    <s v="Y"/>
    <s v="N"/>
    <s v="N"/>
    <n v="0"/>
    <n v="1"/>
    <n v="0"/>
    <n v="0"/>
  </r>
  <r>
    <n v="407"/>
    <s v="Y"/>
    <s v="NTP_lungneo_noael_loael"/>
    <s v="13983-17-0"/>
    <m/>
    <x v="19"/>
    <m/>
    <s v="WCS"/>
    <s v="Wollastonite calcium silicates"/>
    <s v="Micro"/>
    <s v="30 day"/>
    <s v="30 days"/>
    <s v="Lung"/>
    <s v="Neoplasia incidence"/>
    <s v="Rat"/>
    <s v="F 344/N"/>
    <s v="M"/>
    <n v="10"/>
    <m/>
    <m/>
    <m/>
    <s v="mg/m3"/>
    <s v="N"/>
    <s v="Y"/>
    <m/>
    <m/>
    <m/>
    <s v="NA"/>
    <n v="3333.3333333333335"/>
    <s v="NA"/>
    <m/>
    <m/>
    <m/>
    <s v="B"/>
    <s v=""/>
    <m/>
    <s v="Excluded because duration is &lt;2yr and endpoint is neoplasia"/>
    <x v="3"/>
    <m/>
    <m/>
    <m/>
    <s v="N"/>
    <n v="2"/>
    <m/>
    <m/>
    <s v="N"/>
    <s v="Y"/>
    <s v="N"/>
    <s v="N"/>
    <n v="0"/>
    <n v="1"/>
    <n v="0"/>
    <n v="0"/>
  </r>
  <r>
    <n v="408"/>
    <s v="Y"/>
    <s v="NTP_lungneo_noael_loael"/>
    <s v="L-MWNT-1020"/>
    <m/>
    <x v="19"/>
    <m/>
    <s v="CNT"/>
    <s v="1020 Long Multiwalled Carbon Nanotube"/>
    <s v="Nano"/>
    <s v="30 day"/>
    <s v="30 days"/>
    <s v="Lung"/>
    <s v="Neoplasia incidence"/>
    <s v="Mouse"/>
    <s v="B6C3F1"/>
    <s v="M"/>
    <m/>
    <n v="0.1"/>
    <m/>
    <m/>
    <s v="mg/m3"/>
    <s v="N"/>
    <s v="Y"/>
    <m/>
    <m/>
    <m/>
    <s v="NA"/>
    <s v="NA"/>
    <n v="3.3333333333333335"/>
    <m/>
    <m/>
    <m/>
    <s v="E"/>
    <s v=""/>
    <m/>
    <s v="Excluded because duration is &lt;2yr and endpoint is neoplasia"/>
    <x v="3"/>
    <m/>
    <m/>
    <m/>
    <s v="Y"/>
    <n v="5"/>
    <m/>
    <m/>
    <s v="N"/>
    <s v="Y"/>
    <s v="N"/>
    <s v="N"/>
    <n v="0"/>
    <n v="1"/>
    <n v="0"/>
    <n v="0"/>
  </r>
  <r>
    <n v="409"/>
    <s v="Y"/>
    <s v="NTP_lungneo_noael_loael"/>
    <s v="L-MWNT-1020"/>
    <m/>
    <x v="19"/>
    <m/>
    <s v="CNT"/>
    <s v="1020 Long Multiwalled Carbon Nanotube"/>
    <s v="Nano"/>
    <s v="30 day"/>
    <s v="30 days"/>
    <s v="Lung"/>
    <s v="Neoplasia incidence"/>
    <s v="Rat"/>
    <s v="HSD"/>
    <s v="M"/>
    <m/>
    <n v="0.1"/>
    <m/>
    <m/>
    <s v="mg/m3"/>
    <s v="N"/>
    <s v="Y"/>
    <m/>
    <m/>
    <m/>
    <s v="NA"/>
    <s v="NA"/>
    <n v="3.3333333333333335"/>
    <m/>
    <m/>
    <m/>
    <s v="E"/>
    <s v=""/>
    <m/>
    <s v="Excluded because duration is &lt;2yr and endpoint is neoplasia"/>
    <x v="3"/>
    <m/>
    <m/>
    <m/>
    <s v="Y"/>
    <n v="5"/>
    <m/>
    <m/>
    <s v="N"/>
    <s v="Y"/>
    <s v="N"/>
    <s v="N"/>
    <n v="0"/>
    <n v="1"/>
    <n v="0"/>
    <n v="0"/>
  </r>
  <r>
    <n v="410"/>
    <s v="Y"/>
    <s v="NTP_lungneo_noael_loael"/>
    <s v="L-MWNT-1020"/>
    <m/>
    <x v="19"/>
    <m/>
    <s v="CNT"/>
    <s v="1020 Long Multiwalled Carbon Nanotube"/>
    <s v="Nano"/>
    <s v="30 day"/>
    <s v="30 days"/>
    <s v="Lung"/>
    <s v="Neoplasia incidence"/>
    <s v="Rat"/>
    <s v="HSD"/>
    <s v="F"/>
    <m/>
    <n v="0.1"/>
    <m/>
    <m/>
    <s v="mg/m3"/>
    <s v="N"/>
    <s v="Y"/>
    <m/>
    <m/>
    <m/>
    <s v="NA"/>
    <s v="NA"/>
    <n v="3.3333333333333335"/>
    <m/>
    <m/>
    <m/>
    <s v="E"/>
    <s v=""/>
    <m/>
    <s v="Excluded because duration is &lt;2yr and endpoint is neoplasia"/>
    <x v="3"/>
    <m/>
    <m/>
    <m/>
    <s v="Y"/>
    <n v="5"/>
    <m/>
    <m/>
    <s v="N"/>
    <s v="Y"/>
    <s v="N"/>
    <s v="N"/>
    <n v="0"/>
    <n v="1"/>
    <n v="0"/>
    <n v="0"/>
  </r>
  <r>
    <n v="411"/>
    <s v="Y"/>
    <s v="NTP_lungneo_noael_loael"/>
    <s v="COALSLAG"/>
    <m/>
    <x v="19"/>
    <m/>
    <s v="ABA:CS"/>
    <s v="Abrasive blasting agents (coal slag)"/>
    <s v="Micro"/>
    <s v="39 week"/>
    <s v="39 weeks"/>
    <s v="Lung"/>
    <s v="Neoplasia incidence"/>
    <s v="Rat"/>
    <s v="F 344/N"/>
    <s v="M"/>
    <m/>
    <n v="3"/>
    <m/>
    <m/>
    <s v="mg/m3"/>
    <s v="N"/>
    <s v="N"/>
    <m/>
    <m/>
    <m/>
    <s v="NA"/>
    <s v="NA"/>
    <n v="300"/>
    <m/>
    <m/>
    <m/>
    <s v="D"/>
    <s v=""/>
    <m/>
    <s v="Excluded because duration is &lt;2yr and endpoint is neoplasia"/>
    <x v="3"/>
    <m/>
    <m/>
    <m/>
    <s v="N"/>
    <n v="4"/>
    <m/>
    <m/>
    <s v="N"/>
    <s v="N"/>
    <s v="Y"/>
    <s v="N"/>
    <n v="0"/>
    <n v="0"/>
    <n v="1"/>
    <n v="0"/>
  </r>
  <r>
    <n v="412"/>
    <s v="Y"/>
    <s v="NTP_lungneo_noael_loael"/>
    <s v="L-MWNT-1020"/>
    <m/>
    <x v="19"/>
    <m/>
    <s v="CNT"/>
    <s v="1020 Long Multiwalled Carbon Nanotube"/>
    <s v="Nano"/>
    <s v="39 week"/>
    <s v="39 weeks"/>
    <s v="Lung"/>
    <s v="Neoplasia incidence"/>
    <s v="Mouse"/>
    <s v="B6C3F1"/>
    <s v="F"/>
    <m/>
    <n v="0.1"/>
    <m/>
    <m/>
    <s v="mg/m3"/>
    <s v="N"/>
    <s v="N"/>
    <m/>
    <m/>
    <m/>
    <s v="NA"/>
    <s v="NA"/>
    <n v="10"/>
    <m/>
    <m/>
    <m/>
    <s v="E"/>
    <s v=""/>
    <m/>
    <s v="Excluded because duration is &lt;2yr and endpoint is neoplasia"/>
    <x v="3"/>
    <m/>
    <m/>
    <m/>
    <s v="Y"/>
    <n v="5"/>
    <m/>
    <m/>
    <s v="N"/>
    <s v="N"/>
    <s v="Y"/>
    <s v="N"/>
    <n v="0"/>
    <n v="0"/>
    <n v="1"/>
    <n v="0"/>
  </r>
  <r>
    <n v="413"/>
    <m/>
    <s v="oecd_bands_v1"/>
    <n v="200001"/>
    <m/>
    <x v="20"/>
    <m/>
    <s v="C60"/>
    <s v="C60 fullerene"/>
    <s v="Nano"/>
    <s v="28 days"/>
    <s v="28 days"/>
    <s v="Lung"/>
    <s v="Inflammation"/>
    <s v="Rat"/>
    <s v="Wistar"/>
    <s v="M"/>
    <n v="0.12"/>
    <m/>
    <m/>
    <m/>
    <s v="mg/m3"/>
    <s v="N"/>
    <s v="Y"/>
    <m/>
    <m/>
    <m/>
    <m/>
    <n v="40"/>
    <m/>
    <m/>
    <m/>
    <m/>
    <s v="D"/>
    <s v=""/>
    <s v="Y"/>
    <m/>
    <x v="0"/>
    <m/>
    <m/>
    <m/>
    <s v="N"/>
    <n v="4"/>
    <s v="NOAEL"/>
    <n v="40"/>
    <s v="N"/>
    <s v="Y"/>
    <s v="N"/>
    <s v="N"/>
    <n v="0"/>
    <n v="1"/>
    <n v="0"/>
    <n v="0"/>
  </r>
  <r>
    <n v="414"/>
    <m/>
    <s v="oecd_bands_v1"/>
    <n v="200004"/>
    <m/>
    <x v="21"/>
    <m/>
    <s v="Zinc"/>
    <s v="NM-111 Z-COTEÂ® HP1"/>
    <s v="Nano"/>
    <s v="28 days"/>
    <s v="90 days"/>
    <s v="Lung"/>
    <s v="Inflammation"/>
    <s v="Rat"/>
    <s v="Wistar (Clr:WI(WU))"/>
    <s v="M"/>
    <n v="1.5"/>
    <n v="4.5"/>
    <m/>
    <m/>
    <s v="mg/m3"/>
    <s v="N"/>
    <s v="Y"/>
    <m/>
    <m/>
    <m/>
    <m/>
    <n v="1500"/>
    <n v="4500"/>
    <m/>
    <m/>
    <m/>
    <s v="C"/>
    <s v=""/>
    <s v="Y"/>
    <m/>
    <x v="0"/>
    <m/>
    <m/>
    <m/>
    <s v="Y"/>
    <n v="3"/>
    <s v="NOAEL"/>
    <n v="1500"/>
    <s v="N"/>
    <s v="Y"/>
    <s v="N"/>
    <s v="N"/>
    <n v="0"/>
    <n v="1"/>
    <n v="0"/>
    <n v="0"/>
  </r>
  <r>
    <n v="415"/>
    <s v="Y"/>
    <s v="oecd_bands_v1"/>
    <n v="200008"/>
    <m/>
    <x v="22"/>
    <m/>
    <s v="Cerium"/>
    <s v="NM-213"/>
    <s v="Micro"/>
    <s v="28 days"/>
    <s v="28 days"/>
    <s v="Lung"/>
    <s v="Inflammation"/>
    <s v="Rat"/>
    <s v="Wistar (Clr:WI(WU))"/>
    <s v="M"/>
    <m/>
    <n v="5.9"/>
    <m/>
    <m/>
    <s v="mg/m3"/>
    <s v="N"/>
    <s v="Y"/>
    <m/>
    <m/>
    <m/>
    <m/>
    <m/>
    <n v="590"/>
    <m/>
    <m/>
    <m/>
    <s v="C"/>
    <s v=""/>
    <s v="Y"/>
    <m/>
    <x v="0"/>
    <m/>
    <m/>
    <m/>
    <s v="Y"/>
    <n v="3"/>
    <s v="LOAEL"/>
    <n v="590"/>
    <s v="N"/>
    <s v="Y"/>
    <s v="N"/>
    <s v="N"/>
    <n v="0"/>
    <n v="1"/>
    <n v="0"/>
    <n v="0"/>
  </r>
  <r>
    <n v="416"/>
    <s v="Y"/>
    <s v="oecd_bands_v1"/>
    <n v="200009"/>
    <m/>
    <x v="23"/>
    <m/>
    <s v="Cerium"/>
    <s v="NM-211 (Ceria Dry)"/>
    <s v="Nano"/>
    <s v="90 days"/>
    <s v="90 days"/>
    <s v="Lung"/>
    <s v="Inflammation"/>
    <s v="Rat"/>
    <s v="Wistar (Clr:WI(WU))"/>
    <s v="M"/>
    <m/>
    <n v="1.2"/>
    <m/>
    <m/>
    <s v="mg/m3"/>
    <s v="N"/>
    <s v="N"/>
    <m/>
    <m/>
    <m/>
    <m/>
    <m/>
    <n v="120"/>
    <m/>
    <m/>
    <m/>
    <s v="D"/>
    <s v=""/>
    <s v="Y"/>
    <m/>
    <x v="0"/>
    <m/>
    <m/>
    <m/>
    <s v="Y"/>
    <n v="4"/>
    <s v="LOAEL"/>
    <n v="120"/>
    <s v="N"/>
    <s v="Y"/>
    <s v="N"/>
    <s v="N"/>
    <n v="0"/>
    <n v="1"/>
    <n v="0"/>
    <n v="0"/>
  </r>
  <r>
    <n v="417"/>
    <s v="Y"/>
    <s v="oecd_bands_v1"/>
    <n v="200010"/>
    <m/>
    <x v="24"/>
    <m/>
    <s v="Cerium"/>
    <s v="NM-212(Nanograin Ceria)"/>
    <s v="Nano"/>
    <s v="90 days"/>
    <s v="90 days"/>
    <s v="Lung"/>
    <s v="Inflammation"/>
    <s v="Rat"/>
    <s v="Wistar (Clr:WI(WU))"/>
    <s v="M"/>
    <m/>
    <n v="2.5"/>
    <m/>
    <m/>
    <s v="mg/m3"/>
    <s v="N"/>
    <s v="N"/>
    <m/>
    <m/>
    <m/>
    <m/>
    <m/>
    <n v="250"/>
    <m/>
    <m/>
    <m/>
    <s v="D"/>
    <s v=""/>
    <s v="Y"/>
    <m/>
    <x v="0"/>
    <m/>
    <m/>
    <m/>
    <s v="Y"/>
    <n v="4"/>
    <s v="LOAEL"/>
    <n v="250"/>
    <s v="N"/>
    <s v="Y"/>
    <s v="N"/>
    <s v="N"/>
    <n v="0"/>
    <n v="1"/>
    <n v="0"/>
    <n v="0"/>
  </r>
  <r>
    <n v="418"/>
    <m/>
    <s v="oecd_bands_v1"/>
    <n v="200011"/>
    <m/>
    <x v="25"/>
    <m/>
    <s v="Cerium"/>
    <s v="CeO2 in aliphatic hydrocarbons (Envirox)"/>
    <s v="Nano"/>
    <s v="90 days"/>
    <s v="90 days"/>
    <s v="Lung"/>
    <s v="Inflammation"/>
    <s v="Mouse"/>
    <s v="ApoE(-/-) (B6.129P2-Apoetm1Unc N11, Taconic,Denmark)"/>
    <s v="M"/>
    <n v="1.7"/>
    <m/>
    <m/>
    <m/>
    <s v="mg/m3"/>
    <s v="N"/>
    <s v="N"/>
    <m/>
    <m/>
    <m/>
    <m/>
    <n v="566.66666666666663"/>
    <m/>
    <m/>
    <m/>
    <m/>
    <s v="C"/>
    <s v=""/>
    <s v="Y"/>
    <m/>
    <x v="0"/>
    <m/>
    <m/>
    <m/>
    <s v="Y"/>
    <n v="3"/>
    <s v="NOAEL"/>
    <n v="566.66666666666663"/>
    <s v="N"/>
    <s v="Y"/>
    <s v="N"/>
    <s v="N"/>
    <n v="0"/>
    <n v="1"/>
    <n v="0"/>
    <n v="0"/>
  </r>
  <r>
    <n v="419"/>
    <s v="Y"/>
    <s v="oecd_bands_v1"/>
    <n v="200012"/>
    <m/>
    <x v="26"/>
    <s v="Y"/>
    <s v="Cerium"/>
    <s v="CeO2"/>
    <s v="Nano"/>
    <s v="28 days"/>
    <s v="28 days"/>
    <s v="Lung"/>
    <s v="Inflammation"/>
    <s v="Mouse"/>
    <s v="CD-1"/>
    <s v="M"/>
    <m/>
    <m/>
    <m/>
    <m/>
    <m/>
    <s v="N"/>
    <s v="Y"/>
    <m/>
    <m/>
    <m/>
    <m/>
    <m/>
    <m/>
    <m/>
    <m/>
    <m/>
    <s v="D"/>
    <s v=""/>
    <m/>
    <m/>
    <x v="0"/>
    <m/>
    <m/>
    <m/>
    <s v="Y"/>
    <n v="4"/>
    <m/>
    <m/>
    <s v="N"/>
    <s v="Y"/>
    <s v="N"/>
    <s v="N"/>
    <n v="0"/>
    <n v="1"/>
    <n v="0"/>
    <n v="0"/>
  </r>
  <r>
    <n v="420"/>
    <s v="Y"/>
    <s v="oecd_bands_v1"/>
    <n v="200018"/>
    <s v="https://doi.org/10.1016/0278-6915(91)90205-L"/>
    <x v="27"/>
    <m/>
    <s v="Silica"/>
    <s v="NM-201_Sipernat 22S"/>
    <s v="Nano"/>
    <s v="28 days"/>
    <s v="28 days"/>
    <s v="Lung"/>
    <s v="Inflammation"/>
    <s v="Rat"/>
    <s v="Wistar (Cpb:WU Wistar rand.)"/>
    <s v="M"/>
    <m/>
    <m/>
    <m/>
    <m/>
    <m/>
    <s v="N"/>
    <s v="Y"/>
    <m/>
    <m/>
    <m/>
    <m/>
    <m/>
    <m/>
    <m/>
    <m/>
    <m/>
    <s v="C"/>
    <s v=""/>
    <s v="Y"/>
    <m/>
    <x v="0"/>
    <m/>
    <m/>
    <m/>
    <s v="Y"/>
    <n v="3"/>
    <m/>
    <m/>
    <s v="N"/>
    <s v="Y"/>
    <s v="N"/>
    <s v="N"/>
    <n v="0"/>
    <n v="1"/>
    <n v="0"/>
    <n v="0"/>
  </r>
  <r>
    <n v="421"/>
    <s v="Y"/>
    <s v="oecd_bands_v1"/>
    <n v="200019"/>
    <s v="https://doi.org/10.1016/0278-6915(91)90205-L"/>
    <x v="27"/>
    <m/>
    <s v="Silica"/>
    <s v="SiO2 (Aerosil R 974)"/>
    <s v="Nano"/>
    <s v="90 days"/>
    <s v="90 days"/>
    <s v="Lung"/>
    <s v="Inflammation"/>
    <s v="Rat"/>
    <s v="Wistar (Cpb:WU Wistar rand.)"/>
    <s v="M"/>
    <m/>
    <m/>
    <m/>
    <m/>
    <m/>
    <s v="N"/>
    <s v="N"/>
    <m/>
    <m/>
    <m/>
    <m/>
    <m/>
    <m/>
    <m/>
    <m/>
    <m/>
    <s v="C"/>
    <s v=""/>
    <s v="Y"/>
    <m/>
    <x v="0"/>
    <m/>
    <m/>
    <m/>
    <s v="Y"/>
    <n v="3"/>
    <m/>
    <m/>
    <s v="N"/>
    <s v="Y"/>
    <s v="N"/>
    <s v="N"/>
    <n v="0"/>
    <n v="1"/>
    <n v="0"/>
    <n v="0"/>
  </r>
  <r>
    <n v="422"/>
    <s v="Y"/>
    <s v="oecd_bands_v1"/>
    <n v="200020"/>
    <s v="https://doi.org/10.1016/0278-6915(91)90205-L"/>
    <x v="27"/>
    <m/>
    <s v="Silica"/>
    <s v="NM-203_Aerosil 200"/>
    <s v="Nano"/>
    <s v="28 days"/>
    <s v="28 days"/>
    <s v="Lung"/>
    <s v="Inflammation"/>
    <s v="Rat"/>
    <s v="Wistar (Cpb:WU Wistar rand.)"/>
    <s v="M"/>
    <m/>
    <m/>
    <m/>
    <m/>
    <m/>
    <s v="N"/>
    <s v="Y"/>
    <m/>
    <m/>
    <m/>
    <m/>
    <m/>
    <m/>
    <m/>
    <m/>
    <m/>
    <s v="C"/>
    <s v=""/>
    <s v="Y"/>
    <m/>
    <x v="0"/>
    <m/>
    <m/>
    <m/>
    <s v="Y"/>
    <n v="3"/>
    <m/>
    <m/>
    <s v="N"/>
    <s v="Y"/>
    <s v="N"/>
    <s v="N"/>
    <n v="0"/>
    <n v="1"/>
    <n v="0"/>
    <n v="0"/>
  </r>
  <r>
    <n v="423"/>
    <s v="Y"/>
    <s v="oecd_bands_v1"/>
    <n v="200043"/>
    <m/>
    <x v="28"/>
    <s v="Y"/>
    <s v="Silver"/>
    <s v="Nanosized silver"/>
    <s v="Nano"/>
    <s v="90 days"/>
    <s v="90 days"/>
    <s v="Lung"/>
    <s v="Inflammation"/>
    <s v="Rat"/>
    <s v="Sprague-Dawley (Crl:SD)"/>
    <s v="M"/>
    <m/>
    <m/>
    <m/>
    <m/>
    <m/>
    <s v="N"/>
    <s v="N"/>
    <m/>
    <m/>
    <m/>
    <m/>
    <m/>
    <m/>
    <m/>
    <m/>
    <m/>
    <s v="D"/>
    <s v=""/>
    <m/>
    <m/>
    <x v="0"/>
    <m/>
    <m/>
    <m/>
    <s v="Y"/>
    <n v="4"/>
    <m/>
    <m/>
    <s v="N"/>
    <s v="Y"/>
    <s v="N"/>
    <s v="N"/>
    <n v="0"/>
    <n v="1"/>
    <n v="0"/>
    <n v="0"/>
  </r>
  <r>
    <n v="424"/>
    <m/>
    <s v="oecd_bands_v1"/>
    <n v="200044"/>
    <m/>
    <x v="29"/>
    <m/>
    <s v="Silver"/>
    <s v="Nanosized silver"/>
    <s v="Nano"/>
    <s v="90 days"/>
    <s v="90 days"/>
    <s v="Lung"/>
    <s v="Inflammation"/>
    <s v="Rat"/>
    <s v="Sprague-Dawley"/>
    <s v="M"/>
    <n v="3.48E-3"/>
    <m/>
    <m/>
    <m/>
    <s v="mg/m3"/>
    <s v="N"/>
    <s v="N"/>
    <m/>
    <m/>
    <m/>
    <m/>
    <n v="1.1599999999999999"/>
    <m/>
    <m/>
    <m/>
    <m/>
    <s v="E"/>
    <s v=""/>
    <s v="Y"/>
    <m/>
    <x v="0"/>
    <m/>
    <m/>
    <m/>
    <s v="Y"/>
    <n v="5"/>
    <s v="NOAEL"/>
    <n v="1.1599999999999999"/>
    <s v="N"/>
    <s v="Y"/>
    <s v="N"/>
    <s v="N"/>
    <n v="0"/>
    <n v="1"/>
    <n v="0"/>
    <n v="0"/>
  </r>
  <r>
    <n v="425"/>
    <m/>
    <s v="oecd_bands_v1"/>
    <n v="200058"/>
    <m/>
    <x v="30"/>
    <s v="Y"/>
    <s v="Gold"/>
    <s v="Nanosized gold"/>
    <s v="Nano"/>
    <s v="90 days"/>
    <s v="90 days"/>
    <s v="Lung"/>
    <s v="Inflammation"/>
    <s v="Rat"/>
    <s v="Sprague-Dawley (Crl:SD)"/>
    <s v="M"/>
    <n v="3.8000000000000002E-4"/>
    <m/>
    <m/>
    <m/>
    <s v="mg/m3"/>
    <s v="N"/>
    <s v="N"/>
    <m/>
    <m/>
    <m/>
    <m/>
    <n v="0.38"/>
    <m/>
    <m/>
    <m/>
    <m/>
    <s v="E"/>
    <s v=""/>
    <s v="Y"/>
    <m/>
    <x v="0"/>
    <m/>
    <m/>
    <m/>
    <s v="N"/>
    <n v="5"/>
    <s v="NOAEL"/>
    <n v="0.38"/>
    <s v="N"/>
    <s v="Y"/>
    <s v="N"/>
    <s v="N"/>
    <n v="0"/>
    <n v="1"/>
    <n v="0"/>
    <n v="0"/>
  </r>
  <r>
    <n v="426"/>
    <s v="Y"/>
    <s v="oecd_bands_v1"/>
    <n v="200063"/>
    <m/>
    <x v="31"/>
    <m/>
    <s v="CNT"/>
    <s v="SWCNT"/>
    <s v="Nano"/>
    <s v="90 days"/>
    <s v="28 days"/>
    <s v="Lung"/>
    <s v="Inflammation"/>
    <s v="Rat"/>
    <s v="Wistar"/>
    <s v="M"/>
    <n v="0.4"/>
    <m/>
    <m/>
    <m/>
    <s v="mg/m3"/>
    <s v="N"/>
    <s v="N"/>
    <m/>
    <m/>
    <m/>
    <m/>
    <n v="133.33333333333334"/>
    <m/>
    <m/>
    <m/>
    <m/>
    <s v="D"/>
    <s v=""/>
    <s v="Y"/>
    <m/>
    <x v="0"/>
    <m/>
    <m/>
    <m/>
    <s v="Y"/>
    <n v="4"/>
    <s v="NOAEL"/>
    <n v="133.33333333333334"/>
    <s v="N"/>
    <s v="Y"/>
    <s v="N"/>
    <s v="N"/>
    <n v="0"/>
    <n v="1"/>
    <n v="0"/>
    <n v="0"/>
  </r>
  <r>
    <n v="427"/>
    <m/>
    <s v="oecd_bands_v1"/>
    <n v="200064"/>
    <m/>
    <x v="32"/>
    <m/>
    <s v="CNT"/>
    <s v="SWCNT"/>
    <s v="Nano"/>
    <s v="28 days"/>
    <s v="28 days"/>
    <s v="Lung"/>
    <s v="Inflammation"/>
    <s v="Rat"/>
    <s v="Wistar"/>
    <s v="M"/>
    <n v="0.13"/>
    <m/>
    <m/>
    <m/>
    <s v="mg/m3"/>
    <s v="N"/>
    <s v="Y"/>
    <m/>
    <m/>
    <m/>
    <m/>
    <n v="43.333333333333336"/>
    <m/>
    <m/>
    <m/>
    <m/>
    <s v="D"/>
    <s v=""/>
    <s v="Y"/>
    <m/>
    <x v="0"/>
    <m/>
    <m/>
    <m/>
    <s v="Y"/>
    <n v="4"/>
    <s v="NOAEL"/>
    <n v="43.333333333333336"/>
    <s v="N"/>
    <s v="Y"/>
    <s v="N"/>
    <s v="N"/>
    <n v="0"/>
    <n v="1"/>
    <n v="0"/>
    <n v="0"/>
  </r>
  <r>
    <n v="428"/>
    <m/>
    <s v="oecd_bands_v1"/>
    <n v="200070"/>
    <m/>
    <x v="33"/>
    <m/>
    <s v="CNT"/>
    <s v="MWCNT"/>
    <s v="Nano"/>
    <s v="60 days"/>
    <s v="90 days"/>
    <s v="Lung"/>
    <s v="Inflammation"/>
    <s v="Rat"/>
    <s v="Wistar (Crl:WI)"/>
    <s v="M"/>
    <m/>
    <n v="0.1"/>
    <m/>
    <m/>
    <s v="mg/m3"/>
    <s v="N"/>
    <s v="Y"/>
    <m/>
    <m/>
    <m/>
    <m/>
    <m/>
    <n v="1"/>
    <m/>
    <m/>
    <m/>
    <s v="E"/>
    <s v=""/>
    <s v="Y"/>
    <m/>
    <x v="0"/>
    <m/>
    <m/>
    <m/>
    <s v="Y"/>
    <n v="5"/>
    <s v="LOAEL"/>
    <n v="1"/>
    <s v="N"/>
    <s v="Y"/>
    <s v="N"/>
    <s v="N"/>
    <n v="0"/>
    <n v="1"/>
    <n v="0"/>
    <n v="0"/>
  </r>
  <r>
    <n v="429"/>
    <m/>
    <s v="oecd_bands_v1"/>
    <n v="200070"/>
    <m/>
    <x v="33"/>
    <m/>
    <s v="CNT"/>
    <s v="MWCNT Nanocyl NC 7000"/>
    <s v="Nano"/>
    <s v="30 days"/>
    <s v="90 days"/>
    <s v="Lung"/>
    <s v="Inflammation"/>
    <s v="Rat"/>
    <s v="Wistar (Crl:WI)"/>
    <s v="F"/>
    <m/>
    <n v="0.1"/>
    <m/>
    <m/>
    <s v="mg/m3"/>
    <s v="N"/>
    <s v="Y"/>
    <m/>
    <m/>
    <m/>
    <m/>
    <m/>
    <n v="1"/>
    <m/>
    <m/>
    <m/>
    <s v="E"/>
    <s v=""/>
    <s v="Y"/>
    <m/>
    <x v="0"/>
    <m/>
    <m/>
    <m/>
    <s v="Y"/>
    <n v="5"/>
    <s v="LOAEL"/>
    <n v="1"/>
    <s v="N"/>
    <s v="Y"/>
    <s v="N"/>
    <s v="N"/>
    <n v="0"/>
    <n v="1"/>
    <n v="0"/>
    <n v="0"/>
  </r>
  <r>
    <n v="430"/>
    <s v="Y"/>
    <s v="oecd_bands_v1"/>
    <n v="200071"/>
    <m/>
    <x v="34"/>
    <s v="Y"/>
    <s v="CNT"/>
    <s v="MWCNT Baytubes"/>
    <s v="Nano"/>
    <s v="13 weeks"/>
    <s v="13 weeks"/>
    <s v="Lung"/>
    <s v="Inflammation"/>
    <s v="Rat"/>
    <s v="Wistar (HsCpb:WU)"/>
    <s v="M"/>
    <m/>
    <m/>
    <m/>
    <m/>
    <m/>
    <s v="N"/>
    <s v="N"/>
    <m/>
    <m/>
    <m/>
    <m/>
    <m/>
    <m/>
    <m/>
    <m/>
    <m/>
    <s v="D"/>
    <s v=""/>
    <m/>
    <m/>
    <x v="0"/>
    <m/>
    <m/>
    <m/>
    <s v="Y"/>
    <n v="4"/>
    <m/>
    <m/>
    <s v="N"/>
    <s v="Y"/>
    <s v="N"/>
    <s v="N"/>
    <n v="0"/>
    <n v="1"/>
    <n v="0"/>
    <n v="0"/>
  </r>
  <r>
    <n v="431"/>
    <s v="Y"/>
    <s v="oecd_bands_v1"/>
    <n v="200071"/>
    <m/>
    <x v="34"/>
    <m/>
    <s v="CNT"/>
    <s v="MWCNT-7"/>
    <s v="Nano"/>
    <s v="90 days"/>
    <s v="90 days"/>
    <s v="Lung"/>
    <s v="Inflammation"/>
    <s v="Rat"/>
    <s v="Wistar (HsCpb:WU)"/>
    <s v="F"/>
    <n v="0.1"/>
    <n v="0.4"/>
    <m/>
    <m/>
    <s v="mg/m3"/>
    <s v="N"/>
    <s v="N"/>
    <m/>
    <m/>
    <m/>
    <m/>
    <n v="100"/>
    <m/>
    <m/>
    <m/>
    <m/>
    <s v="D"/>
    <s v=""/>
    <s v="Y"/>
    <m/>
    <x v="0"/>
    <m/>
    <m/>
    <m/>
    <s v="Y"/>
    <n v="4"/>
    <s v="NOAEL"/>
    <n v="100"/>
    <s v="N"/>
    <s v="Y"/>
    <s v="N"/>
    <s v="N"/>
    <n v="0"/>
    <n v="1"/>
    <n v="0"/>
    <n v="0"/>
  </r>
  <r>
    <n v="432"/>
    <s v="Y"/>
    <s v="oecd_bands_v1"/>
    <n v="200072"/>
    <m/>
    <x v="35"/>
    <m/>
    <s v="CNT"/>
    <s v="MWCNT-7"/>
    <s v="Nano"/>
    <s v="12 weeks"/>
    <s v="12 weeks"/>
    <s v="Lung"/>
    <s v="Inflammation"/>
    <s v="Rat"/>
    <s v="Fischer 344"/>
    <s v="M"/>
    <m/>
    <n v="0.2"/>
    <m/>
    <m/>
    <s v="mg/m3"/>
    <s v="N"/>
    <s v="N*"/>
    <m/>
    <m/>
    <m/>
    <m/>
    <m/>
    <n v="20"/>
    <m/>
    <m/>
    <m/>
    <s v="E"/>
    <s v=""/>
    <s v="Y"/>
    <m/>
    <x v="0"/>
    <m/>
    <m/>
    <m/>
    <s v="Y"/>
    <n v="5"/>
    <s v="LOAEL"/>
    <n v="20"/>
    <s v="N"/>
    <s v="Y"/>
    <s v="N"/>
    <s v="N"/>
    <n v="0"/>
    <n v="1"/>
    <n v="0"/>
    <n v="0"/>
  </r>
  <r>
    <n v="433"/>
    <m/>
    <s v="oecd_bands_v1"/>
    <n v="200073"/>
    <m/>
    <x v="36"/>
    <m/>
    <s v="CNT"/>
    <s v="MWCNT"/>
    <s v="Nano"/>
    <s v="28 days"/>
    <s v="28 days"/>
    <s v="Lung"/>
    <s v="Inflammation"/>
    <s v="Rat"/>
    <s v="Wistar"/>
    <s v="M"/>
    <m/>
    <n v="0.37"/>
    <m/>
    <m/>
    <s v="mg/m3"/>
    <s v="N"/>
    <s v="Y"/>
    <m/>
    <m/>
    <m/>
    <m/>
    <m/>
    <n v="37"/>
    <m/>
    <m/>
    <m/>
    <s v="D"/>
    <s v=""/>
    <s v="Y"/>
    <m/>
    <x v="0"/>
    <m/>
    <m/>
    <m/>
    <s v="Y"/>
    <n v="4"/>
    <s v="LOAEL"/>
    <n v="37"/>
    <s v="N"/>
    <s v="Y"/>
    <s v="N"/>
    <s v="N"/>
    <n v="0"/>
    <n v="1"/>
    <n v="0"/>
    <n v="0"/>
  </r>
  <r>
    <n v="434"/>
    <s v="Y"/>
    <s v="oecd_bands_v1"/>
    <n v="200077"/>
    <m/>
    <x v="37"/>
    <m/>
    <s v="CNT"/>
    <s v="MWCNT"/>
    <s v="Nano"/>
    <s v="60 days"/>
    <s v="60 days"/>
    <s v="Lung"/>
    <s v="Inflammation"/>
    <s v="Mouse"/>
    <s v="Kunming"/>
    <s v="F"/>
    <m/>
    <n v="32.6"/>
    <m/>
    <m/>
    <s v="mg/m3"/>
    <s v="N"/>
    <s v="Y"/>
    <m/>
    <m/>
    <m/>
    <m/>
    <m/>
    <n v="3260"/>
    <m/>
    <m/>
    <m/>
    <s v="B"/>
    <s v=""/>
    <s v="Y"/>
    <m/>
    <x v="0"/>
    <m/>
    <m/>
    <m/>
    <s v="Y"/>
    <n v="2"/>
    <s v="LOAEL"/>
    <n v="3260"/>
    <s v="N"/>
    <s v="Y"/>
    <s v="N"/>
    <s v="N"/>
    <n v="0"/>
    <n v="1"/>
    <n v="0"/>
    <n v="0"/>
  </r>
  <r>
    <n v="435"/>
    <s v="Y"/>
    <s v="oecd_bands_v1"/>
    <n v="200078"/>
    <m/>
    <x v="37"/>
    <m/>
    <s v="CNT"/>
    <s v="MWCNT"/>
    <s v="Nano"/>
    <s v="30 days"/>
    <s v="30 days"/>
    <s v="Lung"/>
    <s v="Inflammation"/>
    <s v="Mouse"/>
    <s v="Kunming"/>
    <s v="F"/>
    <n v="32.6"/>
    <m/>
    <m/>
    <m/>
    <s v="mg/m3"/>
    <s v="N"/>
    <s v="Y"/>
    <m/>
    <m/>
    <m/>
    <m/>
    <n v="10866.666666666666"/>
    <m/>
    <m/>
    <m/>
    <m/>
    <s v="B"/>
    <s v=""/>
    <s v="Y"/>
    <m/>
    <x v="0"/>
    <m/>
    <m/>
    <m/>
    <s v="Y"/>
    <n v="2"/>
    <s v="NOAEL"/>
    <n v="10866.666666666666"/>
    <s v="N"/>
    <s v="Y"/>
    <s v="N"/>
    <s v="N"/>
    <n v="0"/>
    <n v="1"/>
    <n v="0"/>
    <n v="0"/>
  </r>
  <r>
    <n v="436"/>
    <s v="Y"/>
    <s v="oecd_bands_v1"/>
    <n v="200084"/>
    <m/>
    <x v="38"/>
    <s v="Y"/>
    <s v="Titanium dioxide"/>
    <s v="P25"/>
    <s v="Nano"/>
    <s v="13.5 months"/>
    <s v="24 months"/>
    <s v="Lung"/>
    <s v="Cancer"/>
    <s v="Rat"/>
    <s v="Wistar (Crl:(WI)BR)"/>
    <s v="F"/>
    <m/>
    <n v="10"/>
    <m/>
    <m/>
    <s v="mg/m3"/>
    <s v="N"/>
    <s v="N"/>
    <s v="Y"/>
    <s v="N"/>
    <m/>
    <m/>
    <m/>
    <m/>
    <m/>
    <m/>
    <m/>
    <m/>
    <s v="Y"/>
    <s v="Y"/>
    <m/>
    <x v="3"/>
    <m/>
    <m/>
    <m/>
    <s v="Y"/>
    <n v="0"/>
    <m/>
    <m/>
    <s v="N"/>
    <s v="N"/>
    <s v="Y"/>
    <s v="N"/>
    <n v="0"/>
    <n v="0"/>
    <n v="1"/>
    <n v="0"/>
  </r>
  <r>
    <n v="437"/>
    <s v="Y"/>
    <s v="oecd_bands_v1"/>
    <n v="200085"/>
    <m/>
    <x v="39"/>
    <s v="Y"/>
    <s v="Titanium dioxide"/>
    <s v="P25"/>
    <s v="Nano"/>
    <s v="90 days"/>
    <s v="90 days"/>
    <s v="Lung"/>
    <s v="Inflammation"/>
    <s v="Rat"/>
    <s v="F344"/>
    <s v="F"/>
    <m/>
    <m/>
    <m/>
    <m/>
    <m/>
    <s v="N"/>
    <s v="N"/>
    <m/>
    <m/>
    <m/>
    <m/>
    <m/>
    <m/>
    <m/>
    <m/>
    <m/>
    <s v="C"/>
    <s v=""/>
    <m/>
    <m/>
    <x v="0"/>
    <m/>
    <m/>
    <m/>
    <s v="Y"/>
    <n v="3"/>
    <m/>
    <m/>
    <s v="N"/>
    <s v="Y"/>
    <s v="N"/>
    <s v="N"/>
    <n v="0"/>
    <n v="1"/>
    <n v="0"/>
    <n v="0"/>
  </r>
  <r>
    <n v="438"/>
    <m/>
    <s v="oecd_bands_v1"/>
    <n v="200086"/>
    <m/>
    <x v="40"/>
    <m/>
    <s v="Titanium dioxide"/>
    <s v="P25"/>
    <s v="Nano"/>
    <s v="90 days"/>
    <s v="90 days"/>
    <s v="Lung"/>
    <s v="Inflammation"/>
    <s v="Rat"/>
    <s v="Fischer 344"/>
    <s v="M"/>
    <m/>
    <n v="23.5"/>
    <m/>
    <m/>
    <s v="mg/m3"/>
    <s v="N"/>
    <s v="N"/>
    <m/>
    <m/>
    <m/>
    <m/>
    <m/>
    <n v="2350"/>
    <m/>
    <m/>
    <m/>
    <s v="C"/>
    <s v=""/>
    <s v="Y"/>
    <m/>
    <x v="0"/>
    <m/>
    <m/>
    <m/>
    <s v="Y"/>
    <n v="3"/>
    <s v="LOAEL"/>
    <n v="2350"/>
    <s v="N"/>
    <s v="Y"/>
    <s v="N"/>
    <s v="N"/>
    <n v="0"/>
    <n v="1"/>
    <n v="0"/>
    <n v="0"/>
  </r>
  <r>
    <n v="439"/>
    <m/>
    <s v="oecd_bands_v1"/>
    <n v="200087"/>
    <m/>
    <x v="41"/>
    <m/>
    <s v="Titanium dioxide"/>
    <s v="NM-103 (UV TITAN M212)"/>
    <s v="Nano"/>
    <s v="32(m)/33(f) days"/>
    <s v="32 days"/>
    <s v="Lung"/>
    <s v="Inflammation"/>
    <s v="Rat"/>
    <s v="Wistar (Crl:WI(Han))"/>
    <s v="M"/>
    <n v="3.1"/>
    <n v="12.1"/>
    <m/>
    <m/>
    <s v="mg/m3"/>
    <s v="N"/>
    <s v="Y"/>
    <m/>
    <m/>
    <m/>
    <m/>
    <n v="1033.3333333333333"/>
    <n v="12100"/>
    <m/>
    <m/>
    <m/>
    <s v="C"/>
    <s v=""/>
    <s v="Y"/>
    <m/>
    <x v="0"/>
    <m/>
    <m/>
    <m/>
    <s v="Y"/>
    <n v="3"/>
    <s v="NOAEL"/>
    <n v="1033.3333333333333"/>
    <s v="N"/>
    <s v="Y"/>
    <s v="N"/>
    <s v="N"/>
    <n v="0"/>
    <n v="1"/>
    <n v="0"/>
    <n v="0"/>
  </r>
  <r>
    <n v="440"/>
    <m/>
    <s v="oecd_bands_v1"/>
    <n v="200088"/>
    <m/>
    <x v="41"/>
    <m/>
    <s v="Titanium dioxide"/>
    <s v="NM-104 (UV TITAN M262)"/>
    <s v="Nano"/>
    <s v="28 days"/>
    <s v="28 days"/>
    <s v="Lung"/>
    <s v="Inflammation"/>
    <s v="Rat"/>
    <s v="Wistar (Crl:WI (Han))"/>
    <s v="M"/>
    <n v="3.1"/>
    <n v="12.1"/>
    <m/>
    <m/>
    <s v="mg/m3"/>
    <s v="N"/>
    <s v="Y"/>
    <m/>
    <m/>
    <m/>
    <m/>
    <n v="1033.3333333333333"/>
    <n v="12100"/>
    <m/>
    <m/>
    <m/>
    <s v="C"/>
    <s v=""/>
    <s v="Y"/>
    <m/>
    <x v="0"/>
    <m/>
    <m/>
    <m/>
    <s v="Y"/>
    <n v="3"/>
    <s v="NOAEL"/>
    <n v="1033.3333333333333"/>
    <s v="N"/>
    <s v="Y"/>
    <s v="N"/>
    <s v="N"/>
    <n v="0"/>
    <n v="1"/>
    <n v="0"/>
    <n v="0"/>
  </r>
  <r>
    <n v="441"/>
    <m/>
    <s v="oecd_bands_v1"/>
    <n v="200089"/>
    <m/>
    <x v="41"/>
    <m/>
    <s v="Titanium dioxide"/>
    <s v="NM-105 (P25)"/>
    <s v="Nano"/>
    <s v="30 days"/>
    <s v="30 days"/>
    <s v="Lung"/>
    <s v="Inflammation"/>
    <s v="Rat"/>
    <s v="Wistar (Crl:WI (Han))"/>
    <s v="M"/>
    <n v="3.1"/>
    <n v="12.1"/>
    <m/>
    <m/>
    <s v="mg/m3"/>
    <s v="N"/>
    <s v="Y"/>
    <m/>
    <m/>
    <m/>
    <m/>
    <n v="1033.3333333333333"/>
    <n v="12100"/>
    <m/>
    <m/>
    <m/>
    <s v="C"/>
    <s v=""/>
    <s v="Y"/>
    <m/>
    <x v="0"/>
    <m/>
    <m/>
    <m/>
    <s v="Y"/>
    <n v="3"/>
    <s v="NOAEL"/>
    <n v="1033.3333333333333"/>
    <s v="N"/>
    <s v="Y"/>
    <s v="N"/>
    <s v="N"/>
    <n v="0"/>
    <n v="1"/>
    <n v="0"/>
    <n v="0"/>
  </r>
  <r>
    <n v="442"/>
    <s v="Y"/>
    <s v="oecd_bands_v1"/>
    <n v="200093"/>
    <m/>
    <x v="38"/>
    <s v="Y"/>
    <s v="Titanium dioxide"/>
    <s v="P25"/>
    <s v="Nano"/>
    <s v="28 days"/>
    <s v="13.5 months"/>
    <s v="Lung"/>
    <s v="Cancer"/>
    <s v="Mouse"/>
    <s v="Crl:NMRI"/>
    <s v="F"/>
    <m/>
    <n v="10"/>
    <m/>
    <m/>
    <s v="mg/m3"/>
    <s v="N"/>
    <s v="Y"/>
    <s v="Y"/>
    <s v="N"/>
    <m/>
    <m/>
    <m/>
    <n v="1000"/>
    <m/>
    <m/>
    <m/>
    <m/>
    <s v="Y"/>
    <s v="Y"/>
    <m/>
    <x v="3"/>
    <m/>
    <m/>
    <m/>
    <s v="Y"/>
    <n v="0"/>
    <s v="LOAEL"/>
    <n v="1000"/>
    <s v="N"/>
    <s v="N"/>
    <s v="Y"/>
    <s v="N"/>
    <n v="0"/>
    <n v="0"/>
    <n v="1"/>
    <n v="0"/>
  </r>
  <r>
    <n v="443"/>
    <s v="Y"/>
    <s v="oecd_bands_v1"/>
    <n v="200094"/>
    <m/>
    <x v="39"/>
    <s v="Y"/>
    <s v="Titanium dioxide"/>
    <s v="P25"/>
    <s v="Nano"/>
    <s v="90 days"/>
    <s v="90 days"/>
    <s v="Lung"/>
    <s v="Inflammation"/>
    <s v="Rat"/>
    <s v="F344"/>
    <s v="F"/>
    <m/>
    <m/>
    <m/>
    <m/>
    <m/>
    <s v="N"/>
    <s v="N"/>
    <m/>
    <m/>
    <m/>
    <m/>
    <m/>
    <m/>
    <m/>
    <m/>
    <m/>
    <s v="C"/>
    <s v=""/>
    <m/>
    <m/>
    <x v="0"/>
    <m/>
    <m/>
    <m/>
    <s v="Y"/>
    <n v="3"/>
    <m/>
    <m/>
    <s v="N"/>
    <s v="Y"/>
    <s v="N"/>
    <s v="N"/>
    <n v="0"/>
    <n v="1"/>
    <n v="0"/>
    <n v="0"/>
  </r>
  <r>
    <n v="444"/>
    <s v="Y"/>
    <s v="oecd_bands_v1"/>
    <n v="300001"/>
    <m/>
    <x v="42"/>
    <m/>
    <s v="CNT"/>
    <s v="CNF VCGF-H"/>
    <s v="Nano"/>
    <s v="90 days"/>
    <s v="90 days"/>
    <s v="Lung"/>
    <s v="Inflammation"/>
    <s v="Rat"/>
    <s v="Sprague Dawley"/>
    <s v="M"/>
    <n v="0.54"/>
    <n v="2.5"/>
    <m/>
    <m/>
    <s v="mg/m3"/>
    <s v="N"/>
    <s v="N"/>
    <m/>
    <m/>
    <m/>
    <m/>
    <n v="540"/>
    <n v="2500"/>
    <m/>
    <m/>
    <m/>
    <s v="C"/>
    <s v=""/>
    <s v="Y"/>
    <m/>
    <x v="0"/>
    <m/>
    <m/>
    <m/>
    <s v="Y"/>
    <n v="3"/>
    <s v="NOAEL"/>
    <n v="540"/>
    <s v="N"/>
    <s v="Y"/>
    <s v="N"/>
    <s v="N"/>
    <n v="0"/>
    <n v="1"/>
    <n v="0"/>
    <n v="0"/>
  </r>
  <r>
    <n v="445"/>
    <s v="Y"/>
    <s v="oecd_bands_v1"/>
    <n v="300002"/>
    <m/>
    <x v="42"/>
    <m/>
    <s v="CNT"/>
    <s v="CNF VCGF-H"/>
    <s v="Nano"/>
    <s v="90 days"/>
    <s v="90 days"/>
    <s v="Lung"/>
    <s v="Inflammation"/>
    <s v="Rat"/>
    <s v="Sprague Dawley"/>
    <s v="F"/>
    <n v="0.54"/>
    <n v="2.5"/>
    <m/>
    <m/>
    <s v="mg/m3"/>
    <s v="N"/>
    <s v="N"/>
    <m/>
    <m/>
    <m/>
    <m/>
    <n v="540"/>
    <n v="2500"/>
    <m/>
    <m/>
    <m/>
    <s v="C"/>
    <s v=""/>
    <s v="Y"/>
    <m/>
    <x v="0"/>
    <m/>
    <m/>
    <m/>
    <s v="Y"/>
    <n v="3"/>
    <s v="NOAEL"/>
    <n v="540"/>
    <s v="N"/>
    <s v="Y"/>
    <s v="N"/>
    <s v="N"/>
    <n v="0"/>
    <n v="1"/>
    <n v="0"/>
    <n v="0"/>
  </r>
  <r>
    <n v="446"/>
    <s v="Y"/>
    <s v="oecd_bands_v1"/>
    <n v="300003"/>
    <m/>
    <x v="43"/>
    <s v="Y"/>
    <s v="CNT"/>
    <s v="MWCNT Graphistrength C100 "/>
    <s v="Nano"/>
    <s v="90 days"/>
    <s v="90 days"/>
    <s v="Lung"/>
    <s v="Inflammation"/>
    <s v="Rat"/>
    <s v="Wistar"/>
    <s v="M"/>
    <m/>
    <m/>
    <m/>
    <m/>
    <m/>
    <s v="N"/>
    <s v="N"/>
    <m/>
    <m/>
    <m/>
    <m/>
    <m/>
    <m/>
    <m/>
    <m/>
    <m/>
    <s v="D"/>
    <s v=""/>
    <s v="Y"/>
    <m/>
    <x v="0"/>
    <m/>
    <m/>
    <m/>
    <s v="Y"/>
    <n v="4"/>
    <m/>
    <m/>
    <s v="N"/>
    <s v="Y"/>
    <s v="N"/>
    <s v="N"/>
    <n v="0"/>
    <n v="1"/>
    <n v="0"/>
    <n v="0"/>
  </r>
  <r>
    <n v="447"/>
    <s v="Y"/>
    <s v="oecd_bands_v1"/>
    <n v="300004"/>
    <m/>
    <x v="43"/>
    <s v="Y"/>
    <s v="CNT"/>
    <s v="MWCNT Graphistrength C100 "/>
    <s v="Nano"/>
    <s v="90 days"/>
    <s v="90 days"/>
    <s v="Lung"/>
    <s v="Inflammation"/>
    <s v="Rat"/>
    <s v="Wistar"/>
    <s v="F"/>
    <m/>
    <m/>
    <m/>
    <m/>
    <m/>
    <s v="N"/>
    <s v="N"/>
    <m/>
    <m/>
    <m/>
    <m/>
    <m/>
    <m/>
    <m/>
    <m/>
    <m/>
    <s v="D"/>
    <s v=""/>
    <m/>
    <m/>
    <x v="0"/>
    <m/>
    <m/>
    <m/>
    <s v="Y"/>
    <n v="4"/>
    <m/>
    <m/>
    <s v="N"/>
    <s v="Y"/>
    <s v="N"/>
    <s v="N"/>
    <n v="0"/>
    <n v="1"/>
    <n v="0"/>
    <n v="0"/>
  </r>
  <r>
    <n v="448"/>
    <m/>
    <s v="atl_inh_pmn_bands_v1"/>
    <m/>
    <m/>
    <x v="12"/>
    <s v="Y"/>
    <s v="Iron"/>
    <s v="Fe3O4 "/>
    <s v="Micro"/>
    <s v="Subchronic"/>
    <s v="13 weeks"/>
    <s v="Lung"/>
    <s v="Inflammation"/>
    <s v="Rat"/>
    <s v="Winstar"/>
    <s v="M"/>
    <m/>
    <m/>
    <n v="0.413489"/>
    <n v="0.19502900000000001"/>
    <s v="mg/m3"/>
    <s v="N"/>
    <s v="N"/>
    <m/>
    <m/>
    <m/>
    <n v="195.029"/>
    <m/>
    <m/>
    <m/>
    <m/>
    <m/>
    <s v="D"/>
    <s v=""/>
    <s v="Y"/>
    <m/>
    <x v="0"/>
    <m/>
    <m/>
    <m/>
    <s v="N"/>
    <n v="4"/>
    <s v="BMDL"/>
    <n v="195.029"/>
    <s v="N"/>
    <s v="Y"/>
    <s v="N"/>
    <s v="N"/>
    <n v="0"/>
    <n v="1"/>
    <n v="0"/>
    <n v="0"/>
  </r>
  <r>
    <n v="449"/>
    <s v="Y"/>
    <s v="atl_inh_pmn_bands_v1"/>
    <m/>
    <m/>
    <x v="15"/>
    <s v="Y"/>
    <s v="Carbon black"/>
    <s v="Printex 90 "/>
    <s v="Nano"/>
    <s v="13 weeks"/>
    <s v="13 weeks"/>
    <s v="Lung"/>
    <s v="Inflammation"/>
    <s v="Rat"/>
    <s v="F344"/>
    <s v="F"/>
    <m/>
    <m/>
    <m/>
    <m/>
    <m/>
    <m/>
    <m/>
    <m/>
    <m/>
    <m/>
    <m/>
    <m/>
    <m/>
    <m/>
    <m/>
    <m/>
    <s v="D"/>
    <s v=""/>
    <m/>
    <m/>
    <x v="0"/>
    <m/>
    <m/>
    <m/>
    <s v="Y"/>
    <n v="4"/>
    <m/>
    <m/>
    <s v="N"/>
    <s v="Y"/>
    <s v="N"/>
    <s v="N"/>
    <n v="0"/>
    <n v="1"/>
    <n v="0"/>
    <n v="0"/>
  </r>
  <r>
    <n v="450"/>
    <s v="Y"/>
    <s v="atl_inh_pmn_bands_v1"/>
    <m/>
    <m/>
    <x v="17"/>
    <s v="Y"/>
    <s v="Carbon black"/>
    <s v="HSCb "/>
    <s v="Nano"/>
    <s v="13 weeks"/>
    <s v="13 weeks"/>
    <s v="Lung"/>
    <s v="Inflammation"/>
    <s v="Rat"/>
    <s v="F344"/>
    <s v="F"/>
    <m/>
    <m/>
    <m/>
    <n v="10.7128"/>
    <s v="ug/m3"/>
    <s v="N"/>
    <s v="N"/>
    <m/>
    <m/>
    <m/>
    <m/>
    <m/>
    <m/>
    <m/>
    <m/>
    <m/>
    <s v="E"/>
    <s v=""/>
    <s v="Y"/>
    <m/>
    <x v="0"/>
    <m/>
    <m/>
    <m/>
    <s v="Y"/>
    <n v="5"/>
    <m/>
    <m/>
    <s v="N"/>
    <s v="Y"/>
    <s v="N"/>
    <s v="N"/>
    <n v="0"/>
    <n v="1"/>
    <n v="0"/>
    <n v="0"/>
  </r>
  <r>
    <n v="451"/>
    <s v="Y"/>
    <s v="atl_inh_pmn_bands_v1"/>
    <m/>
    <m/>
    <x v="44"/>
    <s v="Y"/>
    <s v="Iron"/>
    <s v="Fe3O4  Magnetite "/>
    <s v="Micro"/>
    <s v="Subchronic"/>
    <s v="13 weeks"/>
    <s v="Lung"/>
    <s v="Inflammation"/>
    <s v="Rat"/>
    <s v="Winstar"/>
    <s v="M"/>
    <m/>
    <m/>
    <m/>
    <m/>
    <m/>
    <s v="N"/>
    <s v="N"/>
    <m/>
    <m/>
    <m/>
    <m/>
    <m/>
    <m/>
    <m/>
    <m/>
    <m/>
    <s v="E"/>
    <s v=""/>
    <s v="Y"/>
    <m/>
    <x v="0"/>
    <m/>
    <m/>
    <m/>
    <s v="N"/>
    <n v="5"/>
    <m/>
    <m/>
    <s v="N"/>
    <s v="Y"/>
    <s v="N"/>
    <s v="N"/>
    <n v="0"/>
    <n v="1"/>
    <n v="0"/>
    <n v="0"/>
  </r>
  <r>
    <n v="452"/>
    <s v="Y"/>
    <s v="atl_inh_pmn_bands_v1"/>
    <m/>
    <m/>
    <x v="44"/>
    <s v="Y"/>
    <s v="Iron"/>
    <s v="FeCO3 Siderite "/>
    <s v="Micro"/>
    <s v="Subchronic"/>
    <s v="13 weeks"/>
    <s v="Lung"/>
    <s v="Inflammation"/>
    <s v="Rat"/>
    <s v="Winstar"/>
    <s v="M"/>
    <m/>
    <m/>
    <m/>
    <m/>
    <m/>
    <s v="N"/>
    <s v="N"/>
    <m/>
    <m/>
    <m/>
    <m/>
    <m/>
    <m/>
    <m/>
    <m/>
    <m/>
    <s v="E"/>
    <s v=""/>
    <s v="Y"/>
    <m/>
    <x v="0"/>
    <m/>
    <m/>
    <m/>
    <s v="N"/>
    <n v="5"/>
    <m/>
    <m/>
    <s v="N"/>
    <s v="Y"/>
    <s v="N"/>
    <s v="N"/>
    <n v="0"/>
    <n v="1"/>
    <n v="0"/>
    <n v="0"/>
  </r>
  <r>
    <n v="453"/>
    <m/>
    <s v="Hadrup et al 2023 DS_28d+ inhal and OEB est (102623a) - To Check Gosens (050324 edk)"/>
    <n v="1001"/>
    <m/>
    <x v="45"/>
    <m/>
    <s v="Silver"/>
    <s v="Synthesised by authors"/>
    <s v="Nano"/>
    <s v="0.7x10(6) particles/cm3, 1.4x10(6), or 2.9x10(6) for 6 h/day for 90 days = 0,05 mg/m3   0,13 mg/m3  and 0,5 mg/m3 for 6h/day 5 days per week for 13 weeks"/>
    <s v="13 weeks"/>
    <s v="Lung"/>
    <s v="Inflammation"/>
    <s v="Rat"/>
    <m/>
    <m/>
    <n v="0.5"/>
    <s v="n"/>
    <m/>
    <m/>
    <s v="mg/m3"/>
    <s v="N"/>
    <s v="N"/>
    <m/>
    <m/>
    <m/>
    <m/>
    <n v="500"/>
    <m/>
    <m/>
    <s v="C"/>
    <m/>
    <s v="C"/>
    <s v=""/>
    <s v="Y"/>
    <m/>
    <x v="0"/>
    <m/>
    <m/>
    <m/>
    <s v="Y"/>
    <n v="3"/>
    <s v="NOAEL"/>
    <n v="500"/>
    <s v="N"/>
    <s v="Y"/>
    <s v="N"/>
    <s v="N"/>
    <n v="0"/>
    <n v="1"/>
    <n v="0"/>
    <n v="0"/>
  </r>
  <r>
    <n v="454"/>
    <s v="Y"/>
    <s v="Hadrup et al 2023 DS_28d+ inhal and OEB est (102623a) - To Check Gosens (050324 edk)"/>
    <n v="2002"/>
    <m/>
    <x v="46"/>
    <s v="Y"/>
    <s v="Carbon black"/>
    <s v="CB Printex 90"/>
    <s v="Nano"/>
    <s v="18 h/day, 5 days per week for up to 24 months (7.2 mg/m3 for first 4 months and then 12.2 mg/m3 for 20 months)  average exposure 11,6 mg/m3 for 104 weeks"/>
    <s v="104 weeks"/>
    <s v="Lung"/>
    <s v="Inflammation"/>
    <s v="Rat"/>
    <m/>
    <m/>
    <s v="n"/>
    <s v="n"/>
    <m/>
    <m/>
    <s v="mg/m3"/>
    <s v="N"/>
    <s v="N"/>
    <s v="N"/>
    <s v="N"/>
    <m/>
    <m/>
    <m/>
    <m/>
    <m/>
    <m/>
    <m/>
    <m/>
    <s v="Y"/>
    <m/>
    <m/>
    <x v="0"/>
    <m/>
    <m/>
    <m/>
    <s v="Y"/>
    <n v="0"/>
    <m/>
    <m/>
    <s v="N"/>
    <s v="N"/>
    <s v="Y"/>
    <s v="N"/>
    <n v="0"/>
    <n v="0"/>
    <n v="1"/>
    <n v="0"/>
  </r>
  <r>
    <n v="455"/>
    <s v="Y"/>
    <s v="Hadrup et al 2023 DS_28d+ inhal and OEB est (102623a) - To Check Gosens (050324 edk)"/>
    <n v="2003"/>
    <m/>
    <x v="47"/>
    <s v="Y"/>
    <s v="Carbon black"/>
    <s v="CB Printex 90"/>
    <s v="Nano"/>
    <s v="18 h/day, 5 days per week for up to 13,5 months (7.2 mg/m3 for first 4 months and then 12.2 mg/m3 for 9.5 months)  average exposure 10,7 mg/m3 for 54 weeks"/>
    <s v="54 weeks"/>
    <s v="Lung"/>
    <s v="Inflammation"/>
    <s v="Mouse"/>
    <m/>
    <m/>
    <s v="n"/>
    <s v="n"/>
    <m/>
    <m/>
    <s v="mg/m3"/>
    <s v="N"/>
    <s v="N"/>
    <s v="N"/>
    <s v="N"/>
    <m/>
    <m/>
    <m/>
    <m/>
    <m/>
    <m/>
    <m/>
    <m/>
    <s v="Y"/>
    <m/>
    <m/>
    <x v="0"/>
    <m/>
    <m/>
    <m/>
    <s v="Y"/>
    <n v="0"/>
    <m/>
    <m/>
    <s v="N"/>
    <s v="N"/>
    <s v="Y"/>
    <s v="N"/>
    <n v="0"/>
    <n v="0"/>
    <n v="1"/>
    <n v="0"/>
  </r>
  <r>
    <n v="456"/>
    <s v="Y"/>
    <s v="Hadrup et al 2023 DS_28d+ inhal and OEB est (102623a) - To Check Gosens (050324 edk)"/>
    <n v="2006"/>
    <s v="Mauderly, Joe L., M. B. Snipes, Edward B. Barr, Steven A. Belinsky, James A. Bond, A. L. Brooks, I. Y. Chang, Y. S. Cheng, N. A. Gillett, and W. C. Griffith. &quot;Pulmonary toxicity of inhaled diesel exhaust and carbon black in chronically exposed rats. Part I: Neoplastic and nonneoplastic lung lesions.&quot; Research Report (Health Effects Institute) 68 Pt 1 (1994): 1-75."/>
    <x v="48"/>
    <m/>
    <s v="Carbon black"/>
    <s v="CB Elftex-12 furnace black, Cabot Boston"/>
    <s v="Nano"/>
    <s v="2.5 or 6.5  mg/m3 for 16 h/day , 5 days/week for 24 months"/>
    <s v="24 months"/>
    <s v="Lung"/>
    <s v="Inflammation"/>
    <s v="Rat"/>
    <m/>
    <m/>
    <s v="n"/>
    <s v="n"/>
    <m/>
    <m/>
    <s v="mg/m3"/>
    <s v="N"/>
    <s v="N"/>
    <s v="N"/>
    <s v="N"/>
    <m/>
    <m/>
    <m/>
    <m/>
    <m/>
    <m/>
    <m/>
    <m/>
    <s v="Y"/>
    <m/>
    <m/>
    <x v="0"/>
    <m/>
    <m/>
    <m/>
    <s v="Y"/>
    <n v="0"/>
    <m/>
    <m/>
    <s v="N"/>
    <s v="N"/>
    <s v="Y"/>
    <s v="N"/>
    <n v="0"/>
    <n v="0"/>
    <n v="1"/>
    <n v="0"/>
  </r>
  <r>
    <n v="457"/>
    <s v="Y"/>
    <s v="Hadrup et al 2023 DS_28d+ inhal and OEB est (102623a) - To Check Gosens (050324 edk)"/>
    <n v="2007"/>
    <s v="Mauderly, Joe L., M. B. Snipes, Edward B. Barr, Steven A. Belinsky, James A. Bond, A. L. Brooks, I. Y. Chang, Y. S. Cheng, N. A. Gillett, and W. C. Griffith. &quot;Pulmonary toxicity of inhaled diesel exhaust and carbon black in chronically exposed rats. Part I: Neoplastic and nonneoplastic lung lesions.&quot; Research Report (Health Effects Institute) 68 Pt 1 (1994): 1-75."/>
    <x v="48"/>
    <m/>
    <s v="Carbon black"/>
    <s v="CB Elftex-12 furnace black, Cabot Boston"/>
    <s v="Nano"/>
    <s v="2.5 or 6.5  mg/m3 for 16 h/day, 5 days/week for 24 months"/>
    <s v="24 months"/>
    <s v="Lung"/>
    <s v="Inflammation"/>
    <s v="Rat"/>
    <m/>
    <m/>
    <s v="n"/>
    <n v="2.5"/>
    <m/>
    <m/>
    <s v="mg/m3"/>
    <s v="N"/>
    <s v="N"/>
    <m/>
    <m/>
    <m/>
    <m/>
    <m/>
    <n v="250"/>
    <m/>
    <m/>
    <s v="D"/>
    <s v="D"/>
    <s v=""/>
    <s v="Y"/>
    <m/>
    <x v="0"/>
    <m/>
    <m/>
    <m/>
    <s v="Y"/>
    <n v="4"/>
    <m/>
    <m/>
    <s v="N"/>
    <s v="N"/>
    <s v="Y"/>
    <s v="N"/>
    <n v="0"/>
    <n v="0"/>
    <n v="1"/>
    <n v="0"/>
  </r>
  <r>
    <n v="458"/>
    <s v="Y"/>
    <s v="Hadrup et al 2023 DS_28d+ inhal and OEB est (102623a) - To Check Gosens (050324 edk)"/>
    <n v="2008"/>
    <m/>
    <x v="49"/>
    <s v="Y"/>
    <s v="Carbon black"/>
    <s v="CB Printex 90"/>
    <s v="Nano"/>
    <s v="1, 7 and 50 mg/m3 6 h/day  5 days /week for 13 weeks"/>
    <s v="13 weeks"/>
    <s v="Lung"/>
    <s v="Inflammation"/>
    <s v="Rat"/>
    <m/>
    <m/>
    <s v="1*"/>
    <s v="7*"/>
    <m/>
    <m/>
    <s v="mg/m3"/>
    <s v="N"/>
    <s v="N"/>
    <m/>
    <m/>
    <m/>
    <m/>
    <n v="1000"/>
    <n v="700"/>
    <m/>
    <s v="C"/>
    <s v="C"/>
    <s v="C"/>
    <s v=""/>
    <m/>
    <m/>
    <x v="0"/>
    <m/>
    <m/>
    <m/>
    <s v="Y"/>
    <n v="3"/>
    <m/>
    <m/>
    <s v="N"/>
    <s v="Y"/>
    <s v="N"/>
    <s v="N"/>
    <n v="0"/>
    <n v="1"/>
    <n v="0"/>
    <n v="0"/>
  </r>
  <r>
    <n v="459"/>
    <s v="Y"/>
    <s v="Hadrup et al 2023 DS_28d+ inhal and OEB est (102623a) - To Check Gosens (050324 edk)"/>
    <n v="2009"/>
    <m/>
    <x v="49"/>
    <s v="Y"/>
    <s v="Carbon black"/>
    <s v="CB Sterling V"/>
    <s v="Nano"/>
    <s v="50 mg/m3 6 h/day 5 days/week for 13 weeks"/>
    <s v="13 weeks"/>
    <s v="Lung"/>
    <s v="Inflammation"/>
    <s v="Rat"/>
    <m/>
    <m/>
    <s v="n"/>
    <n v="50"/>
    <m/>
    <m/>
    <s v="mg/m3"/>
    <s v="N"/>
    <s v="N"/>
    <m/>
    <m/>
    <m/>
    <m/>
    <m/>
    <n v="5000"/>
    <m/>
    <m/>
    <s v="B"/>
    <s v="B"/>
    <s v=""/>
    <m/>
    <m/>
    <x v="0"/>
    <m/>
    <m/>
    <m/>
    <s v="Y"/>
    <n v="2"/>
    <m/>
    <m/>
    <s v="N"/>
    <s v="Y"/>
    <s v="N"/>
    <s v="N"/>
    <n v="0"/>
    <n v="1"/>
    <n v="0"/>
    <n v="0"/>
  </r>
  <r>
    <n v="460"/>
    <s v="Y"/>
    <s v="Hadrup et al 2023 DS_28d+ inhal and OEB est (102623a) - To Check Gosens (050324 edk)"/>
    <n v="2010"/>
    <m/>
    <x v="50"/>
    <s v="Y"/>
    <s v="Carbon black"/>
    <s v="CB Printex 90"/>
    <s v="Nano"/>
    <s v="1, 7 and 50 mg/m3 6 h/day  5 days /week for 13 weeks"/>
    <s v="13 weeks"/>
    <s v="Lung"/>
    <s v="Inflammation"/>
    <s v="Mouse"/>
    <m/>
    <m/>
    <s v="n*"/>
    <s v="1*"/>
    <m/>
    <m/>
    <s v="mg/m3"/>
    <s v="N"/>
    <s v="N"/>
    <m/>
    <m/>
    <m/>
    <m/>
    <m/>
    <n v="100"/>
    <m/>
    <m/>
    <s v="D"/>
    <s v="D"/>
    <s v=""/>
    <m/>
    <m/>
    <x v="0"/>
    <m/>
    <m/>
    <m/>
    <s v="Y"/>
    <n v="4"/>
    <m/>
    <m/>
    <s v="N"/>
    <s v="Y"/>
    <s v="N"/>
    <s v="N"/>
    <n v="0"/>
    <n v="1"/>
    <n v="0"/>
    <n v="0"/>
  </r>
  <r>
    <n v="461"/>
    <s v="Y"/>
    <s v="Hadrup et al 2023 DS_28d+ inhal and OEB est (102623a) - To Check Gosens (050324 edk)"/>
    <n v="2011"/>
    <m/>
    <x v="51"/>
    <s v="Y"/>
    <s v="Carbon black"/>
    <s v="CB Printex 90"/>
    <s v="Nano"/>
    <s v="1, 7 and 50 mg/m3 6 h/day  5 days /week for 13 weeks"/>
    <s v="13 weeks"/>
    <s v="Lung"/>
    <s v="Inflammation"/>
    <s v="Hamster"/>
    <m/>
    <m/>
    <s v="n*"/>
    <s v="1*"/>
    <m/>
    <m/>
    <s v="mg/m3"/>
    <s v="N"/>
    <s v="N"/>
    <m/>
    <m/>
    <m/>
    <m/>
    <m/>
    <n v="100"/>
    <m/>
    <m/>
    <s v="D"/>
    <s v="D"/>
    <s v=""/>
    <m/>
    <m/>
    <x v="0"/>
    <m/>
    <m/>
    <m/>
    <s v="Y"/>
    <n v="4"/>
    <m/>
    <m/>
    <s v="N"/>
    <s v="Y"/>
    <s v="N"/>
    <s v="N"/>
    <n v="0"/>
    <n v="1"/>
    <n v="0"/>
    <n v="0"/>
  </r>
  <r>
    <n v="462"/>
    <s v="Y"/>
    <s v="Hadrup et al 2023 DS_28d+ inhal and OEB est (102623a) - To Check Gosens (050324 edk)"/>
    <n v="2012"/>
    <m/>
    <x v="52"/>
    <s v="Y"/>
    <s v="Carbon black"/>
    <s v="CB Printex 90"/>
    <s v="Nano"/>
    <s v="1, 7 and 50 mg/m3 6 h/day  5 days /week for 13 weeks"/>
    <s v="13 weeks"/>
    <s v="Lung"/>
    <s v="Inflammation"/>
    <s v="Rat"/>
    <m/>
    <m/>
    <s v="These data are similar to those in Elder et al."/>
    <s v="These data are similar to those in Elder et al."/>
    <m/>
    <m/>
    <s v="mg/m3"/>
    <s v="N"/>
    <s v="N"/>
    <m/>
    <m/>
    <m/>
    <m/>
    <m/>
    <m/>
    <m/>
    <m/>
    <m/>
    <m/>
    <s v="Y"/>
    <m/>
    <m/>
    <x v="0"/>
    <m/>
    <m/>
    <m/>
    <s v="Y"/>
    <n v="0"/>
    <m/>
    <m/>
    <s v="N"/>
    <s v="Y"/>
    <s v="N"/>
    <s v="N"/>
    <n v="0"/>
    <n v="1"/>
    <n v="0"/>
    <n v="0"/>
  </r>
  <r>
    <n v="463"/>
    <s v="Y"/>
    <s v="Hadrup et al 2023 DS_28d+ inhal and OEB est (102623a) - To Check Gosens (050324 edk)"/>
    <n v="2013"/>
    <m/>
    <x v="52"/>
    <s v="Y"/>
    <s v="Carbon black"/>
    <s v="CB Sterling V"/>
    <s v="Nano"/>
    <s v="50 mg/m3 6 h/day 5 days/week for 13 weeks"/>
    <s v="13 weeks"/>
    <s v="Lung"/>
    <s v="Inflammation"/>
    <s v="Rat"/>
    <m/>
    <m/>
    <s v="These data are similar to those in Elder et al."/>
    <s v="These data are similar to those in Elder et al."/>
    <m/>
    <m/>
    <s v="mg/m3"/>
    <s v="N"/>
    <s v="N"/>
    <m/>
    <m/>
    <m/>
    <m/>
    <m/>
    <m/>
    <m/>
    <m/>
    <m/>
    <m/>
    <s v="Y"/>
    <m/>
    <m/>
    <x v="0"/>
    <m/>
    <m/>
    <m/>
    <s v="Y"/>
    <n v="0"/>
    <m/>
    <m/>
    <s v="N"/>
    <s v="Y"/>
    <s v="N"/>
    <s v="N"/>
    <n v="0"/>
    <n v="1"/>
    <n v="0"/>
    <n v="0"/>
  </r>
  <r>
    <n v="464"/>
    <s v="Y"/>
    <s v="Hadrup et al 2023 DS_28d+ inhal and OEB est (102623a) - To Check Gosens (050324 edk)"/>
    <n v="2014"/>
    <m/>
    <x v="53"/>
    <s v="Y"/>
    <s v="Carbon black"/>
    <s v="CB Monarch 880, Cabot"/>
    <s v="Nano"/>
    <s v="1.1   7.1  or 52.8 mg/m3 for 6 h/day 5 days/week for 13 weeks"/>
    <s v="13 weeks"/>
    <s v="Lung"/>
    <s v="Inflammation"/>
    <s v="Rat"/>
    <m/>
    <m/>
    <n v="1"/>
    <n v="7"/>
    <m/>
    <m/>
    <s v="mg/m3"/>
    <s v="N"/>
    <s v="N"/>
    <m/>
    <m/>
    <m/>
    <m/>
    <n v="1000"/>
    <n v="700"/>
    <m/>
    <s v="C"/>
    <s v="C"/>
    <s v="C"/>
    <s v=""/>
    <s v="Y"/>
    <m/>
    <x v="0"/>
    <m/>
    <m/>
    <m/>
    <s v="Y"/>
    <n v="3"/>
    <m/>
    <m/>
    <s v="N"/>
    <s v="Y"/>
    <s v="N"/>
    <s v="N"/>
    <n v="0"/>
    <n v="1"/>
    <n v="0"/>
    <n v="0"/>
  </r>
  <r>
    <n v="465"/>
    <m/>
    <s v="Hadrup et al 2023 DS_28d+ inhal and OEB est (102623a) - To Check Gosens (050324 edk)"/>
    <n v="2015"/>
    <m/>
    <x v="54"/>
    <m/>
    <s v="Carbon black"/>
    <s v="CB Elftex-12 furnace black, Cabot Boston"/>
    <s v="Nano"/>
    <s v="10 mg/m3 for 7 h/day 5 days/week for 12 weeks"/>
    <s v="12 weeks"/>
    <s v="Lung"/>
    <s v="Inflammation"/>
    <s v="Rat"/>
    <m/>
    <m/>
    <s v="n"/>
    <n v="10"/>
    <m/>
    <m/>
    <s v="mg/m3"/>
    <s v="N"/>
    <s v="N"/>
    <m/>
    <m/>
    <m/>
    <m/>
    <m/>
    <n v="1000"/>
    <m/>
    <m/>
    <s v="C"/>
    <s v="C"/>
    <s v=""/>
    <s v="Y"/>
    <m/>
    <x v="0"/>
    <m/>
    <m/>
    <m/>
    <s v="Y"/>
    <n v="3"/>
    <s v="LOAEL"/>
    <n v="1000"/>
    <s v="N"/>
    <s v="Y"/>
    <s v="N"/>
    <s v="N"/>
    <n v="0"/>
    <n v="1"/>
    <n v="0"/>
    <n v="0"/>
  </r>
  <r>
    <n v="466"/>
    <s v="Y"/>
    <s v="Hadrup et al 2023 DS_28d+ inhal and OEB est (102623a) - To Check Gosens (050324 edk)"/>
    <n v="2019"/>
    <m/>
    <x v="55"/>
    <m/>
    <s v="Carbon black"/>
    <s v="CB  Elftex 12, Cabot "/>
    <s v="Nano"/>
    <s v="3.5 mg/m3 16 h/day, 7 days per week, the neutrophils were measured in BAL at 6 and 12 weeks of exposure"/>
    <s v="12 weeks"/>
    <s v="Lung"/>
    <s v="Inflammation"/>
    <s v="Rat"/>
    <m/>
    <m/>
    <s v="n"/>
    <n v="3.5"/>
    <m/>
    <m/>
    <s v="mg/m3"/>
    <s v="N"/>
    <s v="N"/>
    <m/>
    <m/>
    <m/>
    <m/>
    <m/>
    <n v="350"/>
    <m/>
    <m/>
    <s v="C"/>
    <s v="C"/>
    <s v=""/>
    <m/>
    <m/>
    <x v="0"/>
    <m/>
    <m/>
    <m/>
    <s v="Y"/>
    <n v="3"/>
    <m/>
    <m/>
    <s v="N"/>
    <s v="Y"/>
    <s v="N"/>
    <s v="N"/>
    <n v="0"/>
    <n v="1"/>
    <n v="0"/>
    <n v="0"/>
  </r>
  <r>
    <n v="467"/>
    <m/>
    <s v="Hadrup et al 2023 DS_28d+ inhal and OEB est (102623a) - To Check Gosens (050324 edk)"/>
    <n v="2020"/>
    <m/>
    <x v="55"/>
    <m/>
    <s v="Carbon black"/>
    <s v="CB  Elftex 12, Cabot "/>
    <s v="Nano"/>
    <s v="13 mg/m3 for 6 h/day for 5 days/week, the neutrophils were measured in BAL at 6 and 12 weeks of exposure"/>
    <s v="12 weeks"/>
    <s v="Lung"/>
    <s v="Inflammation"/>
    <s v="Rat"/>
    <m/>
    <m/>
    <s v="n"/>
    <n v="13"/>
    <m/>
    <m/>
    <s v="mg/m3"/>
    <s v="N"/>
    <s v="N*"/>
    <m/>
    <m/>
    <m/>
    <m/>
    <m/>
    <n v="1300"/>
    <m/>
    <m/>
    <s v="C"/>
    <s v="C"/>
    <s v=""/>
    <s v="Y"/>
    <m/>
    <x v="0"/>
    <m/>
    <m/>
    <m/>
    <s v="Y"/>
    <n v="3"/>
    <s v="LOAEL"/>
    <n v="1300"/>
    <s v="N"/>
    <s v="Y"/>
    <s v="N"/>
    <s v="N"/>
    <n v="0"/>
    <n v="1"/>
    <n v="0"/>
    <n v="0"/>
  </r>
  <r>
    <n v="468"/>
    <s v="Y"/>
    <s v="Hadrup et al 2023 DS_28d+ inhal and OEB est (102623a) - To Check Gosens (050324 edk)"/>
    <n v="2021"/>
    <m/>
    <x v="55"/>
    <m/>
    <s v="Carbon black"/>
    <s v="CB  Elftex 12, Cabot "/>
    <s v="Nano"/>
    <s v="98 mg/m3  for 4 h/day for 1 day/week, the neutrophils were measured in BAL at 6 and 12 weeks of exposure"/>
    <s v="12 weeks"/>
    <s v="Lung"/>
    <s v="Inflammation"/>
    <s v="Rat"/>
    <m/>
    <m/>
    <s v="n"/>
    <n v="98"/>
    <m/>
    <m/>
    <s v="mg/m3"/>
    <s v="Y*"/>
    <s v="Y"/>
    <m/>
    <m/>
    <m/>
    <m/>
    <m/>
    <n v="9800"/>
    <m/>
    <m/>
    <m/>
    <m/>
    <s v="Y"/>
    <m/>
    <m/>
    <x v="0"/>
    <m/>
    <m/>
    <m/>
    <s v="Y"/>
    <n v="0"/>
    <m/>
    <m/>
    <s v="N"/>
    <s v="Y"/>
    <s v="N"/>
    <s v="N"/>
    <n v="0"/>
    <n v="1"/>
    <n v="0"/>
    <n v="0"/>
  </r>
  <r>
    <n v="469"/>
    <s v="Y"/>
    <s v="Hadrup et al 2023 DS_28d+ inhal and OEB est (102623a) - To Check Gosens (050324 edk)"/>
    <n v="3002"/>
    <m/>
    <x v="56"/>
    <s v="Y"/>
    <s v="CNT"/>
    <s v="MWCNT Graphistrength C100"/>
    <s v="Nano"/>
    <s v="0.05, 0.25 or 5  mg/m3 6 h/day, 5 days/week for 90 days "/>
    <s v="90 days"/>
    <s v="Lung"/>
    <s v="Inflammation"/>
    <s v="Rat"/>
    <m/>
    <m/>
    <n v="0.05"/>
    <n v="0.25"/>
    <m/>
    <m/>
    <s v="mg/m3"/>
    <s v="N"/>
    <s v="N"/>
    <m/>
    <m/>
    <m/>
    <m/>
    <n v="50"/>
    <n v="25"/>
    <m/>
    <s v="D"/>
    <s v="E"/>
    <s v="E"/>
    <s v=""/>
    <m/>
    <m/>
    <x v="0"/>
    <m/>
    <m/>
    <m/>
    <s v="Y"/>
    <n v="5"/>
    <m/>
    <m/>
    <s v="N"/>
    <s v="Y"/>
    <s v="N"/>
    <s v="N"/>
    <n v="0"/>
    <n v="1"/>
    <n v="0"/>
    <n v="0"/>
  </r>
  <r>
    <n v="470"/>
    <m/>
    <s v="Hadrup et al 2023 DS_28d+ inhal and OEB est (102623a) - To Check Gosens (050324 edk)"/>
    <n v="3003"/>
    <m/>
    <x v="57"/>
    <s v="Y"/>
    <s v="CNT"/>
    <s v="MWCNT Baytubes"/>
    <s v="Nano"/>
    <s v="0.1, 0.4, 1.5 or 6 mg/m3 for 8 weeks or 13 weeks  6 h/day 5 days/week"/>
    <s v="13 weeks"/>
    <s v="Lung"/>
    <s v="Inflammation"/>
    <s v="Rat"/>
    <m/>
    <m/>
    <n v="0.1"/>
    <n v="0.4"/>
    <m/>
    <m/>
    <s v="mg/m3"/>
    <s v="N"/>
    <s v="N"/>
    <m/>
    <m/>
    <m/>
    <m/>
    <n v="100"/>
    <n v="40"/>
    <m/>
    <s v="D"/>
    <s v="D"/>
    <s v="D"/>
    <s v=""/>
    <s v="Y"/>
    <m/>
    <x v="0"/>
    <m/>
    <m/>
    <m/>
    <s v="Y"/>
    <n v="4"/>
    <s v="NOAEL"/>
    <n v="100"/>
    <s v="N"/>
    <s v="Y"/>
    <s v="N"/>
    <s v="N"/>
    <n v="0"/>
    <n v="1"/>
    <n v="0"/>
    <n v="0"/>
  </r>
  <r>
    <n v="471"/>
    <s v="Y"/>
    <s v="Hadrup et al 2023 DS_28d+ inhal and OEB est (102623a) - To Check Gosens (050324 edk)"/>
    <n v="3012"/>
    <m/>
    <x v="58"/>
    <s v="Y"/>
    <s v="CNT"/>
    <s v="MWNT-7"/>
    <s v="Nano"/>
    <s v="0.02, 0.2 or 2 mg/m3 6 h/day, 5 days/week for 104 weeks "/>
    <s v="104 weeks"/>
    <s v="Lung"/>
    <s v="Inflammation"/>
    <s v="Rat"/>
    <m/>
    <m/>
    <n v="0.2"/>
    <n v="2"/>
    <m/>
    <m/>
    <s v="mg/m3"/>
    <s v="N"/>
    <s v="N"/>
    <m/>
    <m/>
    <m/>
    <m/>
    <n v="200"/>
    <n v="200"/>
    <m/>
    <s v="D"/>
    <s v="D"/>
    <s v="D"/>
    <s v=""/>
    <s v="Y"/>
    <m/>
    <x v="0"/>
    <m/>
    <m/>
    <m/>
    <s v="Y"/>
    <n v="4"/>
    <m/>
    <m/>
    <s v="N"/>
    <s v="N"/>
    <s v="Y"/>
    <s v="N"/>
    <n v="0"/>
    <n v="0"/>
    <n v="1"/>
    <n v="0"/>
  </r>
  <r>
    <n v="472"/>
    <m/>
    <s v="Hadrup et al 2023 DS_28d+ inhal and OEB est (102623a) - To Check Gosens (050324 edk)"/>
    <n v="3016"/>
    <m/>
    <x v="59"/>
    <s v="Y"/>
    <s v="CNT"/>
    <s v="MWNT-7"/>
    <s v="Nano"/>
    <s v="0.2, 1 or 5 mg/m3 6 h/day 5 days/week for 13 weeks"/>
    <s v="13 weeks"/>
    <s v="Lung"/>
    <s v="Inflammation"/>
    <s v="Rat"/>
    <m/>
    <m/>
    <n v="0.2"/>
    <n v="1"/>
    <m/>
    <m/>
    <s v="mg/m3"/>
    <s v="N"/>
    <s v="N"/>
    <m/>
    <m/>
    <m/>
    <m/>
    <n v="200"/>
    <n v="100"/>
    <m/>
    <s v="D"/>
    <s v="D"/>
    <s v="D"/>
    <s v=""/>
    <s v="Y"/>
    <m/>
    <x v="0"/>
    <m/>
    <m/>
    <m/>
    <s v="Y"/>
    <n v="4"/>
    <s v="NOAEL"/>
    <n v="200"/>
    <s v="N"/>
    <s v="Y"/>
    <s v="N"/>
    <s v="N"/>
    <n v="0"/>
    <n v="1"/>
    <n v="0"/>
    <n v="0"/>
  </r>
  <r>
    <n v="473"/>
    <s v="Y"/>
    <s v="Hadrup et al 2023 DS_28d+ inhal and OEB est (102623a) - To Check Gosens (050324 edk)"/>
    <n v="5002"/>
    <m/>
    <x v="60"/>
    <s v="Y"/>
    <s v="Cerium"/>
    <s v="No product name reported"/>
    <s v="Nano"/>
    <s v="2 mg/m3 for 6 h/day for 7, 14 or 28 days"/>
    <s v="28 days"/>
    <s v="Lung"/>
    <s v="Inflammation"/>
    <s v="Mouse"/>
    <m/>
    <m/>
    <s v="n"/>
    <n v="2"/>
    <m/>
    <m/>
    <s v="mg/m3"/>
    <s v="N"/>
    <s v="Y"/>
    <m/>
    <m/>
    <m/>
    <m/>
    <m/>
    <n v="66.666666666666671"/>
    <m/>
    <m/>
    <s v="D"/>
    <s v="D"/>
    <s v=""/>
    <m/>
    <m/>
    <x v="0"/>
    <m/>
    <m/>
    <m/>
    <s v="Y"/>
    <n v="4"/>
    <m/>
    <m/>
    <s v="N"/>
    <s v="Y"/>
    <s v="N"/>
    <s v="N"/>
    <n v="0"/>
    <n v="1"/>
    <n v="0"/>
    <n v="0"/>
  </r>
  <r>
    <n v="474"/>
    <s v="Y"/>
    <s v="Hadrup et al 2023 DS_28d+ inhal and OEB est (102623a) - To Check Gosens (050324 edk)"/>
    <n v="5005"/>
    <m/>
    <x v="61"/>
    <m/>
    <s v="Cerium"/>
    <s v="NM-211"/>
    <s v="Nano"/>
    <s v="50 mg/m3 described as dose equivalents of 1.2  3.5 and 10.8 mg/m3 based on differences in exposure duration [28 d inhalation]"/>
    <s v="28 days"/>
    <s v="Lung"/>
    <s v="Inflammation"/>
    <s v="Rat"/>
    <m/>
    <m/>
    <s v="n"/>
    <s v="*50"/>
    <m/>
    <m/>
    <s v="mg/m3"/>
    <s v="Y"/>
    <s v="Y"/>
    <m/>
    <m/>
    <m/>
    <m/>
    <m/>
    <m/>
    <m/>
    <m/>
    <m/>
    <m/>
    <s v="Y"/>
    <m/>
    <m/>
    <x v="0"/>
    <m/>
    <m/>
    <m/>
    <s v="Y"/>
    <n v="0"/>
    <m/>
    <m/>
    <s v="N"/>
    <s v="Y"/>
    <s v="N"/>
    <s v="N"/>
    <n v="0"/>
    <n v="1"/>
    <n v="0"/>
    <n v="0"/>
  </r>
  <r>
    <n v="475"/>
    <s v="Y"/>
    <s v="Hadrup et al 2023 DS_28d+ inhal and OEB est (102623a) - To Check Gosens (050324 edk)"/>
    <n v="5006"/>
    <m/>
    <x v="61"/>
    <m/>
    <s v="Cerium"/>
    <s v="NM-211"/>
    <s v="Nano"/>
    <s v="50 mg/m3 described as dose equivalents of 1.2  3.5 and 10.8 mg/m3 based on differences in exposure duration"/>
    <s v="28 days"/>
    <s v="Lung"/>
    <s v="Inflammation"/>
    <s v="Rat"/>
    <m/>
    <m/>
    <s v="n"/>
    <s v="*50"/>
    <m/>
    <m/>
    <s v="mg/m3"/>
    <s v="Y"/>
    <s v="Y"/>
    <m/>
    <m/>
    <m/>
    <m/>
    <m/>
    <m/>
    <m/>
    <m/>
    <m/>
    <m/>
    <s v="Y"/>
    <m/>
    <m/>
    <x v="0"/>
    <m/>
    <m/>
    <m/>
    <s v="Y"/>
    <n v="0"/>
    <m/>
    <m/>
    <s v="N"/>
    <s v="Y"/>
    <s v="N"/>
    <s v="N"/>
    <n v="0"/>
    <n v="1"/>
    <n v="0"/>
    <n v="0"/>
  </r>
  <r>
    <n v="476"/>
    <s v="Y"/>
    <s v="Hadrup et al 2023 DS_28d+ inhal and OEB est (102623a) - To Check Gosens (050324 edk)"/>
    <n v="5007"/>
    <m/>
    <x v="61"/>
    <m/>
    <s v="Cerium"/>
    <s v="NM-211"/>
    <s v="Nano"/>
    <s v="50 mg/m3 described as dose equivalents of 1.2  3.5 and 10.8 mg/m3 based on differences in exposure duration"/>
    <s v="28 days"/>
    <s v="Lung"/>
    <s v="Inflammation"/>
    <s v="Rat"/>
    <m/>
    <m/>
    <s v="n"/>
    <n v="50"/>
    <m/>
    <m/>
    <s v="mg/m3"/>
    <s v="N"/>
    <s v="Y"/>
    <m/>
    <m/>
    <m/>
    <m/>
    <m/>
    <n v="5000"/>
    <m/>
    <m/>
    <s v="B"/>
    <s v="B"/>
    <s v=""/>
    <m/>
    <m/>
    <x v="0"/>
    <m/>
    <m/>
    <m/>
    <s v="Y"/>
    <n v="2"/>
    <m/>
    <m/>
    <s v="N"/>
    <s v="Y"/>
    <s v="N"/>
    <s v="N"/>
    <n v="0"/>
    <n v="1"/>
    <n v="0"/>
    <n v="0"/>
  </r>
  <r>
    <n v="477"/>
    <s v="Y"/>
    <s v="Hadrup et al 2023 DS_28d+ inhal and OEB est (102623a) - To Check Gosens (050324 edk)"/>
    <n v="5008"/>
    <m/>
    <x v="61"/>
    <m/>
    <s v="Cerium"/>
    <s v="NM-212"/>
    <s v="Nano"/>
    <s v="50 mg/m3 described as dose equivalents of 2.5, 6.7 and 19.9 mg/m3 based on differences in exposure duration"/>
    <s v="28 days"/>
    <s v="Lung"/>
    <s v="Inflammation"/>
    <s v="Rat"/>
    <m/>
    <m/>
    <s v="n"/>
    <s v="*50"/>
    <m/>
    <m/>
    <s v="mg/m3"/>
    <s v="Y"/>
    <s v="Y"/>
    <m/>
    <m/>
    <m/>
    <m/>
    <m/>
    <m/>
    <m/>
    <m/>
    <m/>
    <m/>
    <s v="Y"/>
    <m/>
    <m/>
    <x v="0"/>
    <m/>
    <m/>
    <m/>
    <s v="Y"/>
    <n v="0"/>
    <m/>
    <m/>
    <s v="N"/>
    <s v="Y"/>
    <s v="N"/>
    <s v="N"/>
    <n v="0"/>
    <n v="1"/>
    <n v="0"/>
    <n v="0"/>
  </r>
  <r>
    <n v="478"/>
    <s v="Y"/>
    <s v="Hadrup et al 2023 DS_28d+ inhal and OEB est (102623a) - To Check Gosens (050324 edk)"/>
    <n v="5009"/>
    <m/>
    <x v="61"/>
    <m/>
    <s v="Cerium"/>
    <s v="NM-212"/>
    <s v="Nano"/>
    <s v="50 mg/m3 described as dose equivalents of 2.5, 6.7 and 19.9 mg/m3 based on differences in exposure duration"/>
    <s v="28 days"/>
    <s v="Lung"/>
    <s v="Inflammation"/>
    <s v="Rat"/>
    <m/>
    <m/>
    <s v="n"/>
    <s v="*50"/>
    <m/>
    <m/>
    <s v="mg/m3"/>
    <s v="Y"/>
    <s v="Y"/>
    <m/>
    <m/>
    <m/>
    <m/>
    <m/>
    <m/>
    <m/>
    <m/>
    <m/>
    <m/>
    <s v="Y"/>
    <m/>
    <m/>
    <x v="0"/>
    <m/>
    <m/>
    <m/>
    <s v="Y"/>
    <n v="0"/>
    <m/>
    <m/>
    <s v="N"/>
    <s v="Y"/>
    <s v="N"/>
    <s v="N"/>
    <n v="0"/>
    <n v="1"/>
    <n v="0"/>
    <n v="0"/>
  </r>
  <r>
    <n v="479"/>
    <s v="Y"/>
    <s v="Hadrup et al 2023 DS_28d+ inhal and OEB est (102623a) - To Check Gosens (050324 edk)"/>
    <n v="5010"/>
    <m/>
    <x v="61"/>
    <m/>
    <s v="Cerium"/>
    <s v="NM-212"/>
    <s v="Nano"/>
    <s v="50 mg/m3 described as dose equivalents of 2.5, 6.7 and 19.9 mg/m3 based on differences in exposure duration"/>
    <s v="28 days"/>
    <s v="Lung"/>
    <s v="Inflammation"/>
    <s v="Rat"/>
    <m/>
    <m/>
    <s v="n"/>
    <n v="50"/>
    <m/>
    <m/>
    <s v="mg/m3"/>
    <s v="N"/>
    <s v="Y"/>
    <m/>
    <m/>
    <m/>
    <m/>
    <m/>
    <n v="5000"/>
    <m/>
    <m/>
    <s v="B"/>
    <s v="B"/>
    <s v=""/>
    <m/>
    <m/>
    <x v="0"/>
    <m/>
    <m/>
    <m/>
    <s v="Y"/>
    <n v="2"/>
    <m/>
    <m/>
    <s v="N"/>
    <s v="Y"/>
    <s v="N"/>
    <s v="N"/>
    <n v="0"/>
    <n v="1"/>
    <n v="0"/>
    <n v="0"/>
  </r>
  <r>
    <n v="480"/>
    <s v="Y"/>
    <s v="Hadrup et al 2023 DS_28d+ inhal and OEB est (102623a) - To Check Gosens (050324 edk)"/>
    <n v="5011"/>
    <m/>
    <x v="61"/>
    <m/>
    <s v="Cerium"/>
    <s v="NM-213"/>
    <s v="Micro"/>
    <s v="50 mg/m3 described as dose equivalents of 5.9 , 18.4  and 55 mg/m3 based on differences in exposure duration"/>
    <s v="28 days"/>
    <s v="Lung"/>
    <s v="Inflammation"/>
    <s v="Rat"/>
    <m/>
    <m/>
    <s v="n"/>
    <s v="*50"/>
    <m/>
    <m/>
    <s v="mg/m3"/>
    <s v="Y"/>
    <s v="Y"/>
    <m/>
    <m/>
    <m/>
    <m/>
    <m/>
    <m/>
    <m/>
    <m/>
    <m/>
    <m/>
    <s v="Y"/>
    <m/>
    <m/>
    <x v="0"/>
    <m/>
    <m/>
    <m/>
    <s v="Y"/>
    <n v="0"/>
    <m/>
    <m/>
    <s v="N"/>
    <s v="Y"/>
    <s v="N"/>
    <s v="N"/>
    <n v="0"/>
    <n v="1"/>
    <n v="0"/>
    <n v="0"/>
  </r>
  <r>
    <n v="481"/>
    <s v="Y"/>
    <s v="Hadrup et al 2023 DS_28d+ inhal and OEB est (102623a) - To Check Gosens (050324 edk)"/>
    <n v="5012"/>
    <m/>
    <x v="61"/>
    <m/>
    <s v="Cerium"/>
    <s v="NM-213"/>
    <s v="Micro"/>
    <s v="50 mg/m3 described as dose equivalents of 5.9 , 18.4  and 55 mg/m3 based on differences in exposure duration"/>
    <s v="28 days"/>
    <s v="Lung"/>
    <s v="Inflammation"/>
    <s v="Rat"/>
    <m/>
    <m/>
    <s v="n"/>
    <s v="*50"/>
    <m/>
    <m/>
    <s v="mg/m3"/>
    <s v="Y"/>
    <s v="Y"/>
    <m/>
    <m/>
    <m/>
    <m/>
    <m/>
    <m/>
    <m/>
    <m/>
    <m/>
    <m/>
    <s v="Y"/>
    <m/>
    <m/>
    <x v="0"/>
    <m/>
    <m/>
    <m/>
    <s v="Y"/>
    <n v="0"/>
    <m/>
    <m/>
    <s v="N"/>
    <s v="Y"/>
    <s v="N"/>
    <s v="N"/>
    <n v="0"/>
    <n v="1"/>
    <n v="0"/>
    <n v="0"/>
  </r>
  <r>
    <n v="482"/>
    <s v="Y"/>
    <s v="Hadrup et al 2023 DS_28d+ inhal and OEB est (102623a) - To Check Gosens (050324 edk)"/>
    <n v="5013"/>
    <m/>
    <x v="61"/>
    <m/>
    <s v="Cerium"/>
    <s v="NM-213"/>
    <s v="Micro"/>
    <s v="50 mg/m3 described as dose equivalents of 5.9 , 18.4  and 55 mg/m3 based on differences in exposure duration"/>
    <s v="28 days"/>
    <s v="Lung"/>
    <s v="Inflammation"/>
    <s v="Rat"/>
    <m/>
    <m/>
    <s v="n"/>
    <n v="50"/>
    <m/>
    <m/>
    <s v="mg/m3"/>
    <s v="N"/>
    <s v="Y"/>
    <m/>
    <m/>
    <m/>
    <m/>
    <m/>
    <n v="1666.6666666666667"/>
    <m/>
    <m/>
    <s v="C"/>
    <s v="C"/>
    <s v=""/>
    <m/>
    <m/>
    <x v="0"/>
    <m/>
    <m/>
    <m/>
    <s v="Y"/>
    <n v="3"/>
    <m/>
    <m/>
    <s v="N"/>
    <s v="Y"/>
    <s v="N"/>
    <s v="N"/>
    <n v="0"/>
    <n v="1"/>
    <n v="0"/>
    <n v="0"/>
  </r>
  <r>
    <n v="483"/>
    <s v="Y"/>
    <s v="Hadrup et al 2023 DS_28d+ inhal and OEB est (102623a) - To Check Gosens (050324 edk)"/>
    <n v="5014"/>
    <m/>
    <x v="62"/>
    <m/>
    <s v="Cerium"/>
    <s v="NM-212 "/>
    <s v="Nano"/>
    <s v="3 or 6 months exposure with 0,1 to 3 mg/m3 6h/day 5 days per weeks"/>
    <s v="6 months"/>
    <s v="Lung"/>
    <s v="Inflammation"/>
    <s v="Rat"/>
    <m/>
    <m/>
    <s v="n"/>
    <s v="n"/>
    <m/>
    <m/>
    <s v="mg/m3"/>
    <s v="N"/>
    <s v="N"/>
    <s v="N"/>
    <s v="N"/>
    <m/>
    <m/>
    <m/>
    <m/>
    <m/>
    <m/>
    <m/>
    <m/>
    <s v="Y"/>
    <m/>
    <m/>
    <x v="0"/>
    <m/>
    <m/>
    <m/>
    <s v="Y"/>
    <n v="0"/>
    <m/>
    <m/>
    <s v="N"/>
    <s v="N"/>
    <s v="Y"/>
    <s v="N"/>
    <n v="0"/>
    <n v="0"/>
    <n v="1"/>
    <n v="0"/>
  </r>
  <r>
    <n v="484"/>
    <s v="Y"/>
    <s v="Hadrup et al 2023 DS_28d+ inhal and OEB est (102623a) - To Check Gosens (050324 edk)"/>
    <n v="5015"/>
    <m/>
    <x v="63"/>
    <s v="Y"/>
    <s v="Cerium"/>
    <s v="NM-212"/>
    <s v="Nano"/>
    <s v="0.5, 5 or 25 mg/m3 for 6 h/day 5 days/week for 4 weeks"/>
    <s v="4 weeks"/>
    <s v="Lung"/>
    <s v="Inflammation"/>
    <s v="Rat"/>
    <m/>
    <m/>
    <n v="0.5"/>
    <n v="5"/>
    <m/>
    <m/>
    <s v="mg/m3"/>
    <s v="N"/>
    <s v="Y"/>
    <m/>
    <m/>
    <m/>
    <m/>
    <n v="166.66666666666666"/>
    <n v="166.66666666666666"/>
    <m/>
    <s v="D"/>
    <s v="D"/>
    <s v="D"/>
    <s v=""/>
    <m/>
    <m/>
    <x v="0"/>
    <m/>
    <m/>
    <m/>
    <s v="Y"/>
    <n v="4"/>
    <m/>
    <m/>
    <s v="N"/>
    <s v="Y"/>
    <s v="N"/>
    <s v="N"/>
    <n v="0"/>
    <n v="1"/>
    <n v="0"/>
    <n v="0"/>
  </r>
  <r>
    <n v="485"/>
    <s v="Y"/>
    <s v="Hadrup et al 2023 DS_28d+ inhal and OEB est (102623a) - To Check Gosens (050324 edk)"/>
    <n v="5016"/>
    <m/>
    <x v="64"/>
    <s v="Y"/>
    <s v="Cerium"/>
    <s v="NM-212"/>
    <s v="Nano"/>
    <s v="0.1, 0.3, 1 and 3 mg/m3 6 h/day 5 days/week over up to 90 days [Note: NOAEL-LOAEL is for 90 d (390 hr]"/>
    <s v="90 days"/>
    <s v="Lung"/>
    <s v="Inflammation"/>
    <s v="Rat"/>
    <m/>
    <m/>
    <n v="0.3"/>
    <n v="1"/>
    <m/>
    <m/>
    <s v="mg/m3"/>
    <s v="N"/>
    <s v="N"/>
    <m/>
    <m/>
    <m/>
    <m/>
    <n v="300"/>
    <n v="100"/>
    <m/>
    <s v="D"/>
    <s v="D"/>
    <s v="D"/>
    <s v=""/>
    <m/>
    <m/>
    <x v="0"/>
    <m/>
    <m/>
    <m/>
    <s v="Y"/>
    <n v="4"/>
    <m/>
    <m/>
    <s v="N"/>
    <s v="Y"/>
    <s v="N"/>
    <s v="N"/>
    <n v="0"/>
    <n v="1"/>
    <n v="0"/>
    <n v="0"/>
  </r>
  <r>
    <n v="486"/>
    <s v="Y"/>
    <s v="Hadrup et al 2023 DS_28d+ inhal and OEB est (102623a) - To Check Gosens (050324 edk)"/>
    <n v="6001"/>
    <m/>
    <x v="65"/>
    <m/>
    <s v="Cobalt"/>
    <s v="CoCl2"/>
    <s v="Micro"/>
    <s v="0.5 mg/m3 for 4 months, 5 days/week, 6 hr/day"/>
    <s v="4 months"/>
    <s v="Lung"/>
    <s v="Inflammation"/>
    <s v="Rabbit"/>
    <m/>
    <m/>
    <n v="0.5"/>
    <s v="n"/>
    <m/>
    <m/>
    <s v="mg/m3"/>
    <s v="N"/>
    <s v="N"/>
    <m/>
    <m/>
    <m/>
    <m/>
    <n v="500"/>
    <m/>
    <m/>
    <s v="C"/>
    <m/>
    <s v="C"/>
    <s v=""/>
    <m/>
    <m/>
    <x v="0"/>
    <m/>
    <m/>
    <m/>
    <s v="N"/>
    <n v="3"/>
    <m/>
    <m/>
    <s v="N"/>
    <s v="N"/>
    <s v="Y"/>
    <s v="N"/>
    <n v="0"/>
    <n v="0"/>
    <n v="1"/>
    <n v="0"/>
  </r>
  <r>
    <n v="487"/>
    <s v="Y"/>
    <s v="Hadrup et al 2023 DS_28d+ inhal and OEB est (102623a) - To Check Gosens (050324 edk)"/>
    <n v="6002"/>
    <m/>
    <x v="66"/>
    <m/>
    <s v="Cobalt"/>
    <s v="CoCl2"/>
    <s v="Micro"/>
    <s v="0.5 mg/m3 for 4 months, 5 days/week, 6 hr/day"/>
    <s v="4 months"/>
    <s v="Lung"/>
    <s v="Inflammation"/>
    <s v="Rabbit"/>
    <m/>
    <m/>
    <n v="0.5"/>
    <s v="n"/>
    <m/>
    <m/>
    <s v="mg/m3"/>
    <s v="N"/>
    <s v="N"/>
    <m/>
    <m/>
    <m/>
    <m/>
    <n v="500"/>
    <m/>
    <m/>
    <s v="C"/>
    <m/>
    <s v="C"/>
    <s v=""/>
    <m/>
    <m/>
    <x v="0"/>
    <m/>
    <m/>
    <m/>
    <s v="N"/>
    <n v="3"/>
    <m/>
    <m/>
    <s v="N"/>
    <s v="N"/>
    <s v="Y"/>
    <s v="N"/>
    <n v="0"/>
    <n v="0"/>
    <n v="1"/>
    <n v="0"/>
  </r>
  <r>
    <n v="488"/>
    <s v="Y"/>
    <s v="Hadrup et al 2023 DS_28d+ inhal and OEB est (102623a) - To Check Gosens (050324 edk)"/>
    <n v="6003"/>
    <m/>
    <x v="67"/>
    <m/>
    <s v="Cobalt"/>
    <s v="CoSO4"/>
    <s v="Nano"/>
    <s v="0.3, 1 or 3 mg/m3 for 5 days per week, 6h /day for 104 weeks"/>
    <s v="104 weeks"/>
    <s v="Lung"/>
    <s v="Inflammation"/>
    <s v="Rat"/>
    <m/>
    <m/>
    <s v="n"/>
    <s v="n"/>
    <m/>
    <m/>
    <s v="mg/m3"/>
    <s v="N"/>
    <s v="N"/>
    <s v="N"/>
    <s v="N"/>
    <m/>
    <m/>
    <m/>
    <m/>
    <m/>
    <m/>
    <m/>
    <m/>
    <s v="Y"/>
    <m/>
    <m/>
    <x v="0"/>
    <m/>
    <m/>
    <m/>
    <s v="N"/>
    <n v="0"/>
    <m/>
    <m/>
    <s v="N"/>
    <s v="N"/>
    <s v="Y"/>
    <s v="N"/>
    <n v="0"/>
    <n v="0"/>
    <n v="1"/>
    <n v="0"/>
  </r>
  <r>
    <n v="489"/>
    <s v="Y"/>
    <s v="Hadrup et al 2023 DS_28d+ inhal and OEB est (102623a) - To Check Gosens (050324 edk)"/>
    <n v="6004"/>
    <m/>
    <x v="68"/>
    <m/>
    <s v="Cobalt"/>
    <s v="CoSO4"/>
    <s v="Nano"/>
    <s v="0.3, 1 or 3 mg/m3 for 5 days per week, 6h /day for 104 weeks"/>
    <s v="104 weeks"/>
    <s v="Lung"/>
    <s v="Inflammation"/>
    <s v="Mouse"/>
    <m/>
    <m/>
    <s v="n"/>
    <s v="n"/>
    <m/>
    <m/>
    <s v="mg/m3"/>
    <s v="N"/>
    <s v="N"/>
    <s v="N"/>
    <s v="N"/>
    <m/>
    <m/>
    <m/>
    <m/>
    <m/>
    <m/>
    <m/>
    <m/>
    <s v="Y"/>
    <m/>
    <m/>
    <x v="0"/>
    <m/>
    <m/>
    <m/>
    <s v="N"/>
    <n v="0"/>
    <m/>
    <m/>
    <s v="N"/>
    <s v="N"/>
    <s v="Y"/>
    <s v="N"/>
    <n v="0"/>
    <n v="0"/>
    <n v="1"/>
    <n v="0"/>
  </r>
  <r>
    <n v="490"/>
    <s v="Y"/>
    <s v="Hadrup et al 2023 DS_28d+ inhal and OEB est (102623a) - To Check Gosens (050324 edk)"/>
    <n v="6005"/>
    <m/>
    <x v="69"/>
    <m/>
    <s v="Cobalt"/>
    <s v="CoO"/>
    <s v="Micro"/>
    <s v="10 mg/m3 for 7 h/day  5 days / week for 10 - 20 months (all life span) set to 40 weeks and thus 1400 h"/>
    <s v="40 weeks"/>
    <s v="Lung"/>
    <s v="Inflammation"/>
    <s v="Hamster"/>
    <m/>
    <m/>
    <s v="n"/>
    <s v="n"/>
    <m/>
    <m/>
    <s v="mg/m3"/>
    <s v="N"/>
    <s v="N"/>
    <s v="N"/>
    <m/>
    <m/>
    <m/>
    <m/>
    <m/>
    <m/>
    <m/>
    <m/>
    <m/>
    <s v="Y"/>
    <m/>
    <m/>
    <x v="0"/>
    <m/>
    <m/>
    <m/>
    <s v="N"/>
    <n v="0"/>
    <m/>
    <m/>
    <s v="N"/>
    <s v="N"/>
    <s v="Y"/>
    <s v="N"/>
    <n v="0"/>
    <n v="0"/>
    <n v="1"/>
    <n v="0"/>
  </r>
  <r>
    <n v="491"/>
    <s v="Y"/>
    <s v="Hadrup et al 2023 DS_28d+ inhal and OEB est (102623a) - To Check Gosens (050324 edk)"/>
    <n v="6006"/>
    <m/>
    <x v="70"/>
    <m/>
    <s v="Cobalt"/>
    <s v="CoSO4"/>
    <s v="Nano"/>
    <s v="0.11, 0.32 or 1.14 mg cobolt/m3 for 6 h/day 5 days per week for up to 105 weeks"/>
    <s v="105 weeks"/>
    <s v="Lung"/>
    <s v="Inflammation"/>
    <s v="Mouse"/>
    <m/>
    <m/>
    <s v="n"/>
    <s v="n"/>
    <m/>
    <m/>
    <s v="mg/m3"/>
    <s v="N"/>
    <s v="N"/>
    <s v="N"/>
    <s v="N"/>
    <m/>
    <m/>
    <m/>
    <m/>
    <m/>
    <m/>
    <m/>
    <m/>
    <s v="Y"/>
    <m/>
    <m/>
    <x v="0"/>
    <m/>
    <m/>
    <m/>
    <s v="N"/>
    <n v="0"/>
    <m/>
    <m/>
    <s v="N"/>
    <s v="N"/>
    <s v="N"/>
    <s v="Y"/>
    <n v="0"/>
    <n v="0"/>
    <n v="0"/>
    <n v="1"/>
  </r>
  <r>
    <n v="492"/>
    <s v="Y"/>
    <s v="Hadrup et al 2023 DS_28d+ inhal and OEB est (102623a) - To Check Gosens (050324 edk)"/>
    <n v="6007"/>
    <m/>
    <x v="71"/>
    <m/>
    <s v="Cobalt"/>
    <s v="CoSO4"/>
    <s v="Nano"/>
    <s v="0.11, 0.32 or 1.14 mg cobolt/m3 for 6 h/day 5 days per week for up to 105 weeks"/>
    <s v="105 weeks"/>
    <s v="Lung"/>
    <s v="Inflammation"/>
    <s v="Rat"/>
    <m/>
    <m/>
    <s v="n"/>
    <s v="n"/>
    <m/>
    <m/>
    <s v="mg/m3"/>
    <s v="N"/>
    <s v="N"/>
    <s v="N"/>
    <s v="N"/>
    <m/>
    <m/>
    <m/>
    <m/>
    <m/>
    <m/>
    <m/>
    <m/>
    <s v="Y"/>
    <m/>
    <m/>
    <x v="0"/>
    <m/>
    <m/>
    <m/>
    <s v="N"/>
    <n v="0"/>
    <m/>
    <m/>
    <s v="N"/>
    <s v="N"/>
    <s v="N"/>
    <s v="Y"/>
    <n v="0"/>
    <n v="0"/>
    <n v="0"/>
    <n v="1"/>
  </r>
  <r>
    <n v="493"/>
    <s v="Y"/>
    <s v="Hadrup et al 2023 DS_28d+ inhal and OEB est (102623a) - To Check Gosens (050324 edk)"/>
    <n v="6008"/>
    <m/>
    <x v="70"/>
    <m/>
    <s v="Cobalt"/>
    <s v="Co metal"/>
    <s v="Nano"/>
    <s v="1.25, 2.5 or 5 mg/m3 for 6 h/day 5 days per week for up to 105 weeks"/>
    <s v="105 weeks"/>
    <s v="Lung"/>
    <s v="Inflammation"/>
    <s v="Mouse"/>
    <m/>
    <m/>
    <s v="n"/>
    <s v="n"/>
    <m/>
    <m/>
    <s v="mg/m3"/>
    <s v="N"/>
    <s v="N"/>
    <s v="N"/>
    <s v="N"/>
    <m/>
    <m/>
    <m/>
    <m/>
    <m/>
    <m/>
    <m/>
    <m/>
    <s v="Y"/>
    <m/>
    <m/>
    <x v="0"/>
    <m/>
    <m/>
    <m/>
    <s v="N"/>
    <n v="0"/>
    <m/>
    <m/>
    <s v="N"/>
    <s v="N"/>
    <s v="N"/>
    <s v="Y"/>
    <n v="0"/>
    <n v="0"/>
    <n v="0"/>
    <n v="1"/>
  </r>
  <r>
    <n v="494"/>
    <s v="Y"/>
    <s v="Hadrup et al 2023 DS_28d+ inhal and OEB est (102623a) - To Check Gosens (050324 edk)"/>
    <n v="6009"/>
    <m/>
    <x v="71"/>
    <m/>
    <s v="Cobalt"/>
    <s v="Co metal"/>
    <s v="Nano"/>
    <s v="1.25, 2.5 or 5 mg/m3 for 6 h/day 5 days per week for up to 105 weeks"/>
    <s v="105 weeks"/>
    <s v="Lung"/>
    <s v="Inflammation"/>
    <s v="Rat"/>
    <m/>
    <m/>
    <s v="n"/>
    <s v="n"/>
    <m/>
    <m/>
    <s v="mg/m3"/>
    <s v="N"/>
    <s v="N"/>
    <s v="N"/>
    <s v="N"/>
    <m/>
    <m/>
    <m/>
    <m/>
    <m/>
    <m/>
    <m/>
    <m/>
    <s v="Y"/>
    <m/>
    <m/>
    <x v="0"/>
    <m/>
    <m/>
    <m/>
    <s v="N"/>
    <n v="0"/>
    <m/>
    <m/>
    <s v="N"/>
    <s v="N"/>
    <s v="N"/>
    <s v="Y"/>
    <n v="0"/>
    <n v="0"/>
    <n v="0"/>
    <n v="1"/>
  </r>
  <r>
    <n v="495"/>
    <s v="Y"/>
    <s v="Hadrup et al 2023 DS_28d+ inhal and OEB est (102623a) - To Check Gosens (050324 edk)"/>
    <n v="6010"/>
    <m/>
    <x v="72"/>
    <m/>
    <s v="Cobalt"/>
    <s v="CoO"/>
    <s v="Unclear"/>
    <s v="10 mg/m3 7 h/day 5 days/week for the whole life 14.6 months "/>
    <s v="14.6 months"/>
    <s v="Lung"/>
    <s v="Inflammation"/>
    <s v="Hamster"/>
    <m/>
    <m/>
    <s v="n"/>
    <s v="n"/>
    <m/>
    <m/>
    <s v="mg/m3"/>
    <s v="N"/>
    <s v="N"/>
    <s v="N"/>
    <m/>
    <m/>
    <m/>
    <m/>
    <m/>
    <m/>
    <m/>
    <m/>
    <m/>
    <s v="Y"/>
    <m/>
    <m/>
    <x v="0"/>
    <m/>
    <m/>
    <m/>
    <s v="N"/>
    <n v="0"/>
    <m/>
    <m/>
    <s v="N"/>
    <s v="N"/>
    <s v="Y"/>
    <s v="N"/>
    <n v="0"/>
    <n v="0"/>
    <n v="1"/>
    <n v="0"/>
  </r>
  <r>
    <n v="496"/>
    <s v="Y"/>
    <s v="Hadrup et al 2023 DS_28d+ inhal and OEB est (102623a) - To Check Gosens (050324 edk)"/>
    <n v="8003"/>
    <m/>
    <x v="73"/>
    <m/>
    <s v="Iron"/>
    <s v="Fe3O4 Ferroxide black 88p"/>
    <s v="Micro"/>
    <s v="5, 15, or 50 mg/m3 for 13 weeks, 6 h/day for 5 days"/>
    <s v="13 weeks"/>
    <s v="Lung"/>
    <s v="Inflammation"/>
    <s v="Rat"/>
    <m/>
    <m/>
    <n v="15"/>
    <n v="50"/>
    <m/>
    <m/>
    <s v="mg/m3"/>
    <s v="N"/>
    <s v="N"/>
    <m/>
    <m/>
    <m/>
    <m/>
    <n v="15000"/>
    <n v="5000"/>
    <m/>
    <s v="B"/>
    <s v="B"/>
    <s v="B"/>
    <s v=""/>
    <s v="Y"/>
    <m/>
    <x v="0"/>
    <m/>
    <m/>
    <m/>
    <s v="N"/>
    <n v="2"/>
    <m/>
    <m/>
    <s v="N"/>
    <s v="Y"/>
    <s v="N"/>
    <s v="N"/>
    <n v="0"/>
    <n v="1"/>
    <n v="0"/>
    <n v="0"/>
  </r>
  <r>
    <n v="497"/>
    <m/>
    <s v="Hadrup et al 2023 DS_28d+ inhal and OEB est (102623a) - To Check Gosens (050324 edk)"/>
    <n v="8004"/>
    <m/>
    <x v="74"/>
    <m/>
    <s v="Iron"/>
    <s v="Fe(CO)5 Carbonyl iron powder (metallic iron; particle size range 0.2–2.0 mm) "/>
    <s v="Micro"/>
    <s v="5, 50 and 250 mg/m3 for 4 weeks 6 h/day 5 days/week"/>
    <s v="4 weeks"/>
    <s v="Lung"/>
    <s v="Inflammation"/>
    <s v="Rat"/>
    <m/>
    <m/>
    <n v="50"/>
    <n v="250"/>
    <m/>
    <m/>
    <s v="mg/m3"/>
    <s v="N"/>
    <s v="Y"/>
    <m/>
    <m/>
    <m/>
    <m/>
    <n v="16666.666666666668"/>
    <n v="8333.3333333333339"/>
    <m/>
    <s v="B"/>
    <s v="B"/>
    <s v="B"/>
    <s v=""/>
    <s v="Y"/>
    <m/>
    <x v="0"/>
    <m/>
    <m/>
    <m/>
    <s v="N"/>
    <n v="2"/>
    <s v="NOAEL"/>
    <n v="16666.666666666668"/>
    <s v="N"/>
    <s v="Y"/>
    <s v="N"/>
    <s v="N"/>
    <n v="0"/>
    <n v="1"/>
    <n v="0"/>
    <n v="0"/>
  </r>
  <r>
    <n v="498"/>
    <s v="Y"/>
    <s v="Hadrup et al 2023 DS_28d+ inhal and OEB est (102623a) - To Check Gosens (050324 edk)"/>
    <n v="8005"/>
    <m/>
    <x v="75"/>
    <s v="Y"/>
    <s v="Iron"/>
    <s v="Fe2O3 Synthesised by authors"/>
    <s v="Nano"/>
    <s v="1.14 mg/m3 4 h/day 5 days/week for 3 months"/>
    <s v="3 months"/>
    <s v="Lung"/>
    <s v="Inflammation"/>
    <s v="Rat"/>
    <m/>
    <m/>
    <s v="n"/>
    <n v="1.1399999999999999"/>
    <m/>
    <m/>
    <s v="mg/m3"/>
    <s v="N"/>
    <s v="Y*"/>
    <m/>
    <m/>
    <m/>
    <m/>
    <m/>
    <n v="38"/>
    <m/>
    <m/>
    <s v="D"/>
    <s v="D"/>
    <s v=""/>
    <m/>
    <m/>
    <x v="0"/>
    <m/>
    <m/>
    <m/>
    <s v="N"/>
    <n v="4"/>
    <m/>
    <m/>
    <s v="N"/>
    <s v="Y"/>
    <s v="N"/>
    <s v="N"/>
    <n v="0"/>
    <n v="1"/>
    <n v="0"/>
    <n v="0"/>
  </r>
  <r>
    <n v="499"/>
    <s v="Y"/>
    <s v="Hadrup et al 2023 DS_28d+ inhal and OEB est (102623a) - To Check Gosens (050324 edk)"/>
    <n v="9001"/>
    <m/>
    <x v="76"/>
    <m/>
    <s v="Nickel"/>
    <s v="Designated Ni metal powder but no product name reported"/>
    <m/>
    <s v="0.1, 0.4 and 1 mg/m3 6h/day 5 days a week for up to 24 months, actually only up to 0.4 mg/m3 for carcinogenicity"/>
    <s v="24 months"/>
    <s v="Lung"/>
    <s v="Inflammation"/>
    <s v="Rat"/>
    <m/>
    <m/>
    <s v="n"/>
    <s v="n"/>
    <m/>
    <m/>
    <s v="mg/m3"/>
    <s v="N"/>
    <s v="N"/>
    <s v="N"/>
    <s v="N"/>
    <m/>
    <m/>
    <m/>
    <m/>
    <m/>
    <m/>
    <m/>
    <m/>
    <s v="Y"/>
    <m/>
    <m/>
    <x v="0"/>
    <m/>
    <m/>
    <m/>
    <s v="N"/>
    <n v="0"/>
    <m/>
    <m/>
    <s v="N"/>
    <s v="N"/>
    <s v="Y"/>
    <s v="N"/>
    <n v="0"/>
    <n v="0"/>
    <n v="1"/>
    <n v="0"/>
  </r>
  <r>
    <n v="500"/>
    <s v="Y"/>
    <s v="Hadrup et al 2023 DS_28d+ inhal and OEB est (102623a) - To Check Gosens (050324 edk)"/>
    <n v="9002"/>
    <m/>
    <x v="77"/>
    <m/>
    <s v="Nickel"/>
    <s v="NiCl2"/>
    <s v="Micro"/>
    <s v="0.6 mg/m3 for 4 months, 5 days/week, 6 hr/day"/>
    <s v="4 months"/>
    <s v="Lung"/>
    <s v="Inflammation"/>
    <s v="Rabbit"/>
    <m/>
    <m/>
    <s v="n"/>
    <n v="0.6"/>
    <m/>
    <m/>
    <s v="mg/m3"/>
    <s v="N"/>
    <s v="N"/>
    <m/>
    <m/>
    <m/>
    <m/>
    <m/>
    <n v="60"/>
    <m/>
    <m/>
    <s v="D"/>
    <s v="D"/>
    <s v=""/>
    <m/>
    <m/>
    <x v="0"/>
    <m/>
    <m/>
    <m/>
    <s v="N"/>
    <n v="4"/>
    <m/>
    <m/>
    <s v="N"/>
    <s v="N"/>
    <s v="Y"/>
    <s v="N"/>
    <n v="0"/>
    <n v="0"/>
    <n v="1"/>
    <n v="0"/>
  </r>
  <r>
    <n v="501"/>
    <s v="Y"/>
    <s v="Hadrup et al 2023 DS_28d+ inhal and OEB est (102623a) - To Check Gosens (050324 edk)"/>
    <n v="9003"/>
    <m/>
    <x v="78"/>
    <m/>
    <s v="Nickel"/>
    <s v="NiO"/>
    <s v="Unclear"/>
    <s v="0,62     1,2    2,5    mg/m3  6h/day 5 d/week for 104 weeks doses recalculated into 76   147  and 304 mg Ni/kg bw"/>
    <s v="104 weeks"/>
    <s v="Lung"/>
    <s v="Inflammation"/>
    <s v="Rat"/>
    <m/>
    <m/>
    <s v="n"/>
    <s v="n"/>
    <m/>
    <m/>
    <s v="mg/m3"/>
    <s v="N"/>
    <s v="N"/>
    <m/>
    <m/>
    <m/>
    <m/>
    <m/>
    <m/>
    <m/>
    <m/>
    <m/>
    <m/>
    <s v="Y"/>
    <m/>
    <m/>
    <x v="0"/>
    <m/>
    <m/>
    <m/>
    <s v="N"/>
    <n v="0"/>
    <m/>
    <m/>
    <s v="N"/>
    <s v="N"/>
    <s v="Y"/>
    <s v="N"/>
    <n v="0"/>
    <n v="0"/>
    <n v="1"/>
    <n v="0"/>
  </r>
  <r>
    <n v="502"/>
    <s v="Y"/>
    <s v="Hadrup et al 2023 DS_28d+ inhal and OEB est (102623a) - To Check Gosens (050324 edk)"/>
    <n v="9004"/>
    <m/>
    <x v="79"/>
    <m/>
    <s v="Nickel"/>
    <s v="NiO"/>
    <s v="Unclear"/>
    <s v="1.25, 2.5 or 5 mg/m3 6 h/day 5 d/week for 104 weeks recalculated into 275  550 and 1100 mg/kg bw"/>
    <s v="104 weeks"/>
    <s v="Lung"/>
    <s v="Inflammation"/>
    <s v="Mouse"/>
    <m/>
    <m/>
    <s v="n"/>
    <s v="n"/>
    <m/>
    <m/>
    <s v="mg/m3"/>
    <s v="N"/>
    <s v="N"/>
    <m/>
    <m/>
    <m/>
    <m/>
    <m/>
    <m/>
    <m/>
    <m/>
    <m/>
    <m/>
    <s v="Y"/>
    <m/>
    <m/>
    <x v="0"/>
    <m/>
    <m/>
    <m/>
    <s v="N"/>
    <n v="0"/>
    <m/>
    <m/>
    <s v="N"/>
    <s v="N"/>
    <s v="Y"/>
    <s v="N"/>
    <n v="0"/>
    <n v="0"/>
    <n v="1"/>
    <n v="0"/>
  </r>
  <r>
    <n v="503"/>
    <s v="Y"/>
    <s v="Hadrup et al 2023 DS_28d+ inhal and OEB est (102623a) - To Check Gosens (050324 edk)"/>
    <n v="9005"/>
    <m/>
    <x v="80"/>
    <s v="Y"/>
    <s v="Nickel"/>
    <s v="NiO"/>
    <s v="Unclear"/>
    <s v="0.62, 1.2 or 2.5 mg/m3, for a 2 year study"/>
    <s v="2 years"/>
    <s v="Lung"/>
    <s v="Inflammation"/>
    <s v="Rat"/>
    <m/>
    <m/>
    <s v="n"/>
    <s v="n"/>
    <m/>
    <m/>
    <s v="mg/m3"/>
    <s v="N"/>
    <s v="N"/>
    <s v="N"/>
    <s v="N"/>
    <m/>
    <m/>
    <m/>
    <m/>
    <m/>
    <m/>
    <m/>
    <m/>
    <s v="Y"/>
    <m/>
    <m/>
    <x v="0"/>
    <m/>
    <m/>
    <m/>
    <s v="N"/>
    <n v="0"/>
    <m/>
    <m/>
    <s v="N"/>
    <s v="N"/>
    <s v="Y"/>
    <s v="N"/>
    <n v="0"/>
    <n v="0"/>
    <n v="1"/>
    <n v="0"/>
  </r>
  <r>
    <n v="504"/>
    <s v="Y"/>
    <s v="Hadrup et al 2023 DS_28d+ inhal and OEB est (102623a) - To Check Gosens (050324 edk)"/>
    <n v="9006"/>
    <m/>
    <x v="81"/>
    <s v="Y"/>
    <s v="Nickel"/>
    <s v="NiO"/>
    <s v="Unclear"/>
    <s v="0.62, 1.2, 2.5, 5 or 10 (highest does not thested for micronuclei) mg/m3 for 6 h/day   5 days/week for 13 weeks"/>
    <s v="13 weeks"/>
    <s v="Lung"/>
    <s v="Inflammation"/>
    <s v="Mouse"/>
    <m/>
    <m/>
    <s v="n"/>
    <s v="n"/>
    <m/>
    <m/>
    <s v="mg/m3"/>
    <s v="N"/>
    <s v="N"/>
    <s v="N"/>
    <s v="N"/>
    <m/>
    <m/>
    <m/>
    <m/>
    <m/>
    <m/>
    <m/>
    <m/>
    <s v="Y"/>
    <m/>
    <m/>
    <x v="0"/>
    <m/>
    <m/>
    <m/>
    <s v="N"/>
    <n v="0"/>
    <m/>
    <m/>
    <s v="N"/>
    <s v="Y"/>
    <s v="N"/>
    <s v="N"/>
    <n v="0"/>
    <n v="1"/>
    <n v="0"/>
    <n v="0"/>
  </r>
  <r>
    <n v="505"/>
    <s v="Y"/>
    <s v="Hadrup et al 2023 DS_28d+ inhal and OEB est (102623a) - To Check Gosens (050324 edk)"/>
    <n v="9007"/>
    <m/>
    <x v="81"/>
    <s v="Y"/>
    <s v="Nickel"/>
    <s v="NiO"/>
    <s v="Unclear"/>
    <s v="1.25, 2.5, or 5 mg/m3  for 2 years"/>
    <s v="2 years"/>
    <s v="Lung"/>
    <s v="Inflammation"/>
    <s v="Mouse"/>
    <m/>
    <m/>
    <s v="n"/>
    <s v="n"/>
    <m/>
    <m/>
    <s v="mg/m3"/>
    <s v="N"/>
    <s v="N"/>
    <s v="N"/>
    <s v="N"/>
    <m/>
    <m/>
    <m/>
    <m/>
    <m/>
    <m/>
    <m/>
    <m/>
    <s v="Y"/>
    <m/>
    <m/>
    <x v="0"/>
    <m/>
    <m/>
    <m/>
    <s v="N"/>
    <n v="0"/>
    <m/>
    <m/>
    <s v="N"/>
    <s v="N"/>
    <s v="Y"/>
    <s v="N"/>
    <n v="0"/>
    <n v="0"/>
    <n v="1"/>
    <n v="0"/>
  </r>
  <r>
    <n v="506"/>
    <s v="Y"/>
    <s v="Hadrup et al 2023 DS_28d+ inhal and OEB est (102623a) - To Check Gosens (050324 edk)"/>
    <n v="9008"/>
    <m/>
    <x v="82"/>
    <m/>
    <s v="Nickel"/>
    <s v="NiO (green) particles"/>
    <s v="Unclear"/>
    <s v="0.6 or 8 mg/m3 {DURATION?  140 hr more than 4 wk x 30 hr/wk}"/>
    <s v="4 weeks"/>
    <s v="Lung"/>
    <s v="Inflammation"/>
    <s v="Rat"/>
    <m/>
    <m/>
    <s v="n"/>
    <s v="n"/>
    <m/>
    <m/>
    <s v="mg/m3"/>
    <s v="N"/>
    <s v="Y"/>
    <s v="N"/>
    <s v="N"/>
    <m/>
    <m/>
    <m/>
    <m/>
    <m/>
    <m/>
    <m/>
    <m/>
    <s v="Y"/>
    <m/>
    <m/>
    <x v="0"/>
    <m/>
    <m/>
    <m/>
    <s v="N"/>
    <n v="0"/>
    <m/>
    <m/>
    <s v="N"/>
    <s v="Y"/>
    <s v="N"/>
    <s v="N"/>
    <n v="0"/>
    <n v="1"/>
    <n v="0"/>
    <n v="0"/>
  </r>
  <r>
    <n v="507"/>
    <s v="Y"/>
    <s v="Hadrup et al 2023 DS_28d+ inhal and OEB est (102623a) - To Check Gosens (050324 edk)"/>
    <n v="9009"/>
    <m/>
    <x v="83"/>
    <m/>
    <s v="Nickel"/>
    <s v="NiO"/>
    <s v="Unclear"/>
    <s v="53 µg/L = 53 mg/m3, 7 h /day 5 days/week lifelong {Hamster - use?}"/>
    <s v="Lifelong"/>
    <s v="Lung"/>
    <s v="Inflammation"/>
    <s v="Hamster"/>
    <m/>
    <m/>
    <s v="n"/>
    <s v="n"/>
    <m/>
    <m/>
    <s v="mg/m3"/>
    <s v="N"/>
    <s v="N"/>
    <s v="N"/>
    <m/>
    <m/>
    <m/>
    <m/>
    <m/>
    <m/>
    <m/>
    <m/>
    <m/>
    <s v="Y"/>
    <m/>
    <m/>
    <x v="0"/>
    <m/>
    <m/>
    <m/>
    <s v="N"/>
    <n v="0"/>
    <m/>
    <m/>
    <s v="N"/>
    <s v="N"/>
    <s v="N"/>
    <s v="Y"/>
    <n v="0"/>
    <n v="0"/>
    <n v="0"/>
    <n v="1"/>
  </r>
  <r>
    <n v="508"/>
    <s v="Y"/>
    <s v="Hadrup et al 2023 DS_28d+ inhal and OEB est (102623a) - To Check Gosens (050324 edk)"/>
    <n v="9010"/>
    <m/>
    <x v="84"/>
    <m/>
    <s v="Nickel"/>
    <s v=" Ni(CO)4 Ni Nickel carbonyl"/>
    <s v="Unclear"/>
    <s v="0.6 mg/L = 600 mg/m3 for 0.5 h  {Hamster - use?}  Acute exposure - delete"/>
    <s v="0.5 hours"/>
    <s v="Lung"/>
    <s v="Inflammation"/>
    <s v="Hamster"/>
    <m/>
    <m/>
    <s v="n"/>
    <s v="n"/>
    <m/>
    <m/>
    <s v="mg/m3"/>
    <s v="Y"/>
    <s v="Y"/>
    <m/>
    <m/>
    <m/>
    <m/>
    <m/>
    <m/>
    <m/>
    <m/>
    <m/>
    <m/>
    <s v="Y"/>
    <m/>
    <m/>
    <x v="0"/>
    <m/>
    <m/>
    <m/>
    <s v="N"/>
    <n v="0"/>
    <m/>
    <m/>
    <s v="Y"/>
    <s v="N"/>
    <s v="N"/>
    <s v="N"/>
    <n v="1"/>
    <n v="0"/>
    <n v="0"/>
    <n v="0"/>
  </r>
  <r>
    <n v="509"/>
    <s v="Y"/>
    <s v="Hadrup et al 2023 DS_28d+ inhal and OEB est (102623a) - To Check Gosens (050324 edk)"/>
    <n v="9011"/>
    <m/>
    <x v="84"/>
    <m/>
    <s v="Nickel"/>
    <s v=" Ni(CO)4 Ni Nickel carbonyl"/>
    <s v="Unclear"/>
    <s v="0.03 mg/L = 30 mg/m3 for 0,5 h three times per week, lifelong  {Hamster - use?}"/>
    <s v="Lifelong"/>
    <s v="Lung"/>
    <s v="Inflammation"/>
    <s v="Hamster"/>
    <m/>
    <m/>
    <s v="n"/>
    <s v="n"/>
    <m/>
    <m/>
    <s v="mg/m3"/>
    <s v="N"/>
    <s v="N"/>
    <s v="N"/>
    <m/>
    <m/>
    <m/>
    <m/>
    <m/>
    <m/>
    <m/>
    <m/>
    <m/>
    <s v="Y"/>
    <m/>
    <m/>
    <x v="0"/>
    <m/>
    <m/>
    <m/>
    <s v="N"/>
    <n v="0"/>
    <m/>
    <m/>
    <s v="N"/>
    <s v="N"/>
    <s v="N"/>
    <s v="Y"/>
    <n v="0"/>
    <n v="0"/>
    <n v="0"/>
    <n v="1"/>
  </r>
  <r>
    <n v="510"/>
    <s v="Y"/>
    <s v="Hadrup et al 2023 DS_28d+ inhal and OEB est (102623a) - To Check Gosens (050324 edk)"/>
    <n v="9012"/>
    <m/>
    <x v="72"/>
    <m/>
    <s v="Nickel"/>
    <s v="NiO"/>
    <s v="Unclear"/>
    <s v="53 mg/m3 7h/day 5 days/week, lifelong (14.1 months)   {Hamster - use?}"/>
    <s v="Lifelong"/>
    <s v="Lung"/>
    <s v="Inflammation"/>
    <s v="Hamster"/>
    <m/>
    <m/>
    <s v="n"/>
    <s v="n"/>
    <m/>
    <m/>
    <s v="mg/m3"/>
    <s v="N"/>
    <s v="N"/>
    <s v="N"/>
    <m/>
    <m/>
    <m/>
    <m/>
    <m/>
    <m/>
    <m/>
    <m/>
    <m/>
    <s v="Y"/>
    <m/>
    <m/>
    <x v="0"/>
    <m/>
    <m/>
    <m/>
    <s v="N"/>
    <n v="0"/>
    <m/>
    <m/>
    <s v="N"/>
    <s v="N"/>
    <s v="N"/>
    <s v="Y"/>
    <n v="0"/>
    <n v="0"/>
    <n v="0"/>
    <n v="1"/>
  </r>
  <r>
    <n v="511"/>
    <s v="Y"/>
    <s v="Hadrup et al 2023 DS_28d+ inhal and OEB est (102623a) - To Check Gosens (050324 edk)"/>
    <n v="9013"/>
    <m/>
    <x v="85"/>
    <m/>
    <s v="Nickel"/>
    <s v="NiO"/>
    <s v="Nano"/>
    <s v="0.23 mg/m3 4h/day 5 days/week for up to 10 months"/>
    <s v="10 months"/>
    <s v="Lung"/>
    <s v="Inflammation"/>
    <s v="Rat"/>
    <m/>
    <m/>
    <s v="n"/>
    <n v="0.23"/>
    <m/>
    <m/>
    <s v="mg/m3"/>
    <s v="N"/>
    <s v="N"/>
    <m/>
    <m/>
    <m/>
    <m/>
    <m/>
    <n v="23"/>
    <m/>
    <m/>
    <s v="E"/>
    <s v="E"/>
    <s v=""/>
    <s v="Y"/>
    <m/>
    <x v="0"/>
    <m/>
    <m/>
    <m/>
    <s v="N"/>
    <n v="5"/>
    <m/>
    <m/>
    <s v="N"/>
    <s v="N"/>
    <s v="Y"/>
    <s v="N"/>
    <n v="0"/>
    <n v="0"/>
    <n v="1"/>
    <n v="0"/>
  </r>
  <r>
    <n v="512"/>
    <m/>
    <s v="Hadrup et al 2023 DS_28d+ inhal and OEB est (102623a) - To Check Gosens (050324 edk)"/>
    <n v="9015"/>
    <m/>
    <x v="86"/>
    <m/>
    <s v="Nickel"/>
    <s v="NiO"/>
    <s v="Nano"/>
    <s v="0.0024 mg/m3 4h/day 5 days/week for 6 months (also 4 weeks and 3 months but same results on neutrophils and genotoxicity)"/>
    <s v="3 months"/>
    <s v="Lung"/>
    <s v="Inflammation"/>
    <s v="Rat"/>
    <m/>
    <m/>
    <s v="n"/>
    <n v="2.3999999999999998E-3"/>
    <m/>
    <m/>
    <s v="mg/m3"/>
    <s v="N"/>
    <s v="N"/>
    <m/>
    <m/>
    <m/>
    <m/>
    <m/>
    <n v="0.24"/>
    <m/>
    <m/>
    <s v="E(F)"/>
    <s v="E"/>
    <s v=""/>
    <s v="Y"/>
    <m/>
    <x v="0"/>
    <m/>
    <m/>
    <m/>
    <s v="N"/>
    <n v="5"/>
    <s v="LOAEL"/>
    <n v="0.24"/>
    <s v="N"/>
    <s v="Y"/>
    <s v="N"/>
    <s v="N"/>
    <n v="0"/>
    <n v="1"/>
    <n v="0"/>
    <n v="0"/>
  </r>
  <r>
    <n v="513"/>
    <s v="Y"/>
    <s v="Hadrup et al 2023 DS_28d+ inhal and OEB est (102623a) - To Check Gosens (050324 edk)"/>
    <n v="10001"/>
    <s v="10.1021/es800975u"/>
    <x v="87"/>
    <s v="Y"/>
    <s v="Silica"/>
    <s v="SiO2 Amorphous silica -synthetic"/>
    <s v="Nano"/>
    <s v="24.1 mg/m3, 40 min/day for 4 weeks"/>
    <s v="4 weeks"/>
    <s v="Lung"/>
    <s v="Inflammation"/>
    <s v="Rat"/>
    <m/>
    <m/>
    <s v="n"/>
    <n v="24.1"/>
    <m/>
    <m/>
    <s v="mg/m3"/>
    <s v="N*"/>
    <s v="Y"/>
    <m/>
    <m/>
    <m/>
    <m/>
    <m/>
    <n v="803.33333333333337"/>
    <m/>
    <m/>
    <s v="C"/>
    <s v="C"/>
    <s v=""/>
    <m/>
    <m/>
    <x v="0"/>
    <m/>
    <m/>
    <m/>
    <s v="Y"/>
    <n v="3"/>
    <m/>
    <m/>
    <s v="N"/>
    <s v="Y"/>
    <s v="N"/>
    <s v="N"/>
    <n v="0"/>
    <n v="1"/>
    <n v="0"/>
    <n v="0"/>
  </r>
  <r>
    <n v="514"/>
    <s v="Y"/>
    <s v="Hadrup et al 2023 DS_28d+ inhal and OEB est (102623a) - To Check Gosens (050324 edk)"/>
    <n v="10002"/>
    <s v="10.1021/es800975u"/>
    <x v="87"/>
    <s v="Y"/>
    <s v="Silica"/>
    <s v="SiO2 Amorphous silica -synthetic"/>
    <s v="Nano"/>
    <s v="24.1 mg/m3, 40 min/day for 4 weeks"/>
    <s v="4 weeks"/>
    <s v="Lung"/>
    <s v="Inflammation"/>
    <s v="Rat"/>
    <m/>
    <m/>
    <s v="n"/>
    <n v="24.1"/>
    <m/>
    <m/>
    <s v="mg/m3"/>
    <s v="N*"/>
    <s v="Y"/>
    <m/>
    <m/>
    <m/>
    <m/>
    <m/>
    <m/>
    <m/>
    <m/>
    <m/>
    <m/>
    <s v="Y"/>
    <m/>
    <m/>
    <x v="0"/>
    <m/>
    <m/>
    <m/>
    <s v="Y"/>
    <n v="0"/>
    <m/>
    <m/>
    <s v="N"/>
    <s v="Y"/>
    <s v="N"/>
    <s v="N"/>
    <n v="0"/>
    <n v="1"/>
    <n v="0"/>
    <n v="0"/>
  </r>
  <r>
    <n v="515"/>
    <s v="Y"/>
    <s v="Hadrup et al 2023 DS_28d+ inhal and OEB est (102623a) - To Check Gosens (050324 edk)"/>
    <n v="10003"/>
    <s v="10.1021/es800975u"/>
    <x v="87"/>
    <s v="Y"/>
    <s v="Silica"/>
    <s v="SiO2 Amorphous silica -synthetic"/>
    <s v="Nano"/>
    <s v="24.1 mg/m3, 40 min/day for 4 weeks"/>
    <s v="4 weeks"/>
    <s v="Lung"/>
    <s v="Inflammation"/>
    <s v="Rat"/>
    <m/>
    <m/>
    <s v="n"/>
    <n v="24.1"/>
    <m/>
    <m/>
    <s v="mg/m3"/>
    <s v="N*"/>
    <s v="Y"/>
    <m/>
    <m/>
    <m/>
    <m/>
    <m/>
    <m/>
    <m/>
    <m/>
    <m/>
    <m/>
    <s v="Y"/>
    <m/>
    <m/>
    <x v="0"/>
    <m/>
    <m/>
    <m/>
    <s v="Y"/>
    <n v="0"/>
    <m/>
    <m/>
    <s v="N"/>
    <s v="Y"/>
    <s v="N"/>
    <s v="N"/>
    <n v="0"/>
    <n v="1"/>
    <n v="0"/>
    <n v="0"/>
  </r>
  <r>
    <n v="516"/>
    <s v="Y"/>
    <s v="Hadrup et al 2023 DS_28d+ inhal and OEB est (102623a) - To Check Gosens (050324 edk)"/>
    <n v="10004"/>
    <s v="10.1093/toxsci/kfp254"/>
    <x v="88"/>
    <s v="Y"/>
    <s v="Silica"/>
    <s v="SiO2 Amorphous silica -synthetic 4850MR"/>
    <s v="Nano"/>
    <s v="10 mg/m3 for 2h, 2h on 4 consecutive days, or 2 h on 4 consecutive days for 4 weeks"/>
    <s v="4 weeks"/>
    <s v="Lung"/>
    <s v="Inflammation"/>
    <s v="Mouse"/>
    <m/>
    <m/>
    <n v="10"/>
    <s v="n"/>
    <m/>
    <m/>
    <s v="mg/m3"/>
    <s v="N*"/>
    <s v="Y"/>
    <m/>
    <m/>
    <m/>
    <m/>
    <n v="3333.3333333333335"/>
    <m/>
    <m/>
    <s v="B"/>
    <m/>
    <s v="B"/>
    <s v=""/>
    <m/>
    <m/>
    <x v="0"/>
    <m/>
    <m/>
    <m/>
    <s v="Y"/>
    <n v="2"/>
    <m/>
    <m/>
    <s v="N"/>
    <s v="Y"/>
    <s v="N"/>
    <s v="N"/>
    <n v="0"/>
    <n v="1"/>
    <n v="0"/>
    <n v="0"/>
  </r>
  <r>
    <n v="517"/>
    <s v="Y"/>
    <s v="Hadrup et al 2023 DS_28d+ inhal and OEB est (102623a) - To Check Gosens (050324 edk)"/>
    <n v="10009"/>
    <m/>
    <x v="89"/>
    <s v="Y"/>
    <s v="Silica"/>
    <s v="SAS Silica amorphous Aerosil 200 Degussa"/>
    <s v="Nano"/>
    <s v="50 mg/m3 for 6h/day 5 days/week for 13 weeks"/>
    <s v="13 weeks"/>
    <s v="Lung"/>
    <s v="Inflammation"/>
    <s v="Rat"/>
    <m/>
    <m/>
    <s v="n"/>
    <n v="50"/>
    <m/>
    <m/>
    <s v="mg/m3"/>
    <s v="N"/>
    <s v="N"/>
    <m/>
    <m/>
    <m/>
    <m/>
    <m/>
    <n v="5000"/>
    <m/>
    <m/>
    <s v="B"/>
    <s v="B"/>
    <s v=""/>
    <m/>
    <m/>
    <x v="0"/>
    <m/>
    <m/>
    <m/>
    <s v="Y"/>
    <n v="2"/>
    <m/>
    <m/>
    <s v="N"/>
    <s v="Y"/>
    <s v="N"/>
    <s v="N"/>
    <n v="0"/>
    <n v="1"/>
    <n v="0"/>
    <n v="0"/>
  </r>
  <r>
    <n v="518"/>
    <s v="Y"/>
    <s v="Hadrup et al 2023 DS_28d+ inhal and OEB est (102623a) - To Check Gosens (050324 edk)"/>
    <n v="10011"/>
    <s v="10.1080/08958378.2018.1426661"/>
    <x v="90"/>
    <s v="Y"/>
    <s v="Silica"/>
    <s v="SiO2 Amorphous silica -synthetic"/>
    <s v="Nano"/>
    <s v="0.4 1.4 or 5.4 mg/m3 6h/day 5 days/week in total 20 days of exposure over 28 days"/>
    <s v="28 days"/>
    <s v="Lung"/>
    <s v="Inflammation"/>
    <s v="Rat"/>
    <m/>
    <m/>
    <n v="5.4"/>
    <s v="n"/>
    <m/>
    <m/>
    <s v="mg/m3"/>
    <s v="N"/>
    <s v="Y"/>
    <m/>
    <m/>
    <m/>
    <m/>
    <n v="1800"/>
    <m/>
    <m/>
    <s v="C"/>
    <m/>
    <s v="C"/>
    <s v=""/>
    <m/>
    <m/>
    <x v="0"/>
    <m/>
    <m/>
    <m/>
    <s v="Y"/>
    <n v="3"/>
    <m/>
    <m/>
    <s v="N"/>
    <s v="Y"/>
    <s v="N"/>
    <s v="N"/>
    <n v="0"/>
    <n v="1"/>
    <n v="0"/>
    <n v="0"/>
  </r>
  <r>
    <n v="519"/>
    <s v="Y"/>
    <s v="Hadrup et al 2023 DS_28d+ inhal and OEB est (102623a) - To Check Gosens (050324 edk)"/>
    <n v="11102"/>
    <m/>
    <x v="91"/>
    <s v="Y"/>
    <s v="Silica"/>
    <s v="Quartz Si silica DQ12 quartz"/>
    <s v="Micro"/>
    <s v="1 mg/m3 6h/d 5d/week, for 104 weeks"/>
    <s v="104 weeks"/>
    <s v="Lung"/>
    <s v="Inflammation"/>
    <s v="Rat"/>
    <m/>
    <m/>
    <s v="n"/>
    <s v="n"/>
    <m/>
    <m/>
    <s v="mg/m3"/>
    <s v="N"/>
    <s v="N"/>
    <s v="N"/>
    <s v="N"/>
    <m/>
    <m/>
    <m/>
    <m/>
    <m/>
    <m/>
    <m/>
    <m/>
    <s v="Y"/>
    <m/>
    <m/>
    <x v="0"/>
    <m/>
    <m/>
    <m/>
    <s v="Y"/>
    <n v="0"/>
    <m/>
    <m/>
    <s v="N"/>
    <s v="N"/>
    <s v="Y"/>
    <s v="N"/>
    <n v="0"/>
    <n v="0"/>
    <n v="1"/>
    <n v="0"/>
  </r>
  <r>
    <n v="520"/>
    <s v="Y"/>
    <s v="Hadrup et al 2023 DS_28d+ inhal and OEB est (102623a) - To Check Gosens (050324 edk)"/>
    <n v="11103"/>
    <m/>
    <x v="92"/>
    <s v="Y"/>
    <s v="Silica"/>
    <s v="Quartz Si Min-U-Sil 5"/>
    <s v="Micro"/>
    <s v="15 mg/m3 6h/ day 5 days per with a total of 20 exposure days"/>
    <s v="20 days"/>
    <s v="Lung"/>
    <s v="Inflammation"/>
    <s v="Rat"/>
    <m/>
    <m/>
    <s v="n"/>
    <n v="15"/>
    <m/>
    <m/>
    <s v="mg/m3"/>
    <s v="N"/>
    <s v="Y"/>
    <m/>
    <m/>
    <m/>
    <m/>
    <m/>
    <n v="500"/>
    <m/>
    <m/>
    <s v="C"/>
    <s v="C"/>
    <s v=""/>
    <m/>
    <m/>
    <x v="0"/>
    <m/>
    <m/>
    <m/>
    <s v="Y"/>
    <n v="3"/>
    <m/>
    <m/>
    <s v="Y"/>
    <s v="N"/>
    <s v="N"/>
    <s v="N"/>
    <n v="1"/>
    <n v="0"/>
    <n v="0"/>
    <n v="0"/>
  </r>
  <r>
    <n v="521"/>
    <s v="Y"/>
    <s v="Hadrup et al 2023 DS_28d+ inhal and OEB est (102623a) - To Check Gosens (050324 edk)"/>
    <n v="11104"/>
    <m/>
    <x v="92"/>
    <s v="Y"/>
    <s v="Silica"/>
    <s v="Quartz Si Min-U-Sil 5"/>
    <s v="Micro"/>
    <s v="15 mg/m3 6h/ day 5 days per with a total of 40 exposure days"/>
    <s v="40 days"/>
    <s v="Lung"/>
    <s v="Inflammation"/>
    <s v="Rat"/>
    <m/>
    <m/>
    <s v="n"/>
    <s v="*15"/>
    <m/>
    <m/>
    <s v="mg/m3"/>
    <s v="N"/>
    <s v="Y"/>
    <m/>
    <m/>
    <m/>
    <m/>
    <m/>
    <m/>
    <m/>
    <m/>
    <m/>
    <m/>
    <s v="Y"/>
    <m/>
    <m/>
    <x v="0"/>
    <m/>
    <m/>
    <m/>
    <s v="Y"/>
    <n v="0"/>
    <m/>
    <m/>
    <s v="N"/>
    <s v="Y"/>
    <s v="N"/>
    <s v="N"/>
    <n v="0"/>
    <n v="1"/>
    <n v="0"/>
    <n v="0"/>
  </r>
  <r>
    <n v="522"/>
    <s v="Y"/>
    <s v="Hadrup et al 2023 DS_28d+ inhal and OEB est (102623a) - To Check Gosens (050324 edk)"/>
    <n v="11105"/>
    <m/>
    <x v="92"/>
    <s v="Y"/>
    <s v="Silica"/>
    <s v="Quartz Si Min-U-Sil 5"/>
    <s v="Micro"/>
    <s v="15 mg/m3 6h/ day 5 days per with a total of 60 exposure days"/>
    <s v="60 days"/>
    <s v="Lung"/>
    <s v="Inflammation"/>
    <s v="Rat"/>
    <m/>
    <m/>
    <s v="n"/>
    <s v="*15"/>
    <m/>
    <m/>
    <s v="mg/m3"/>
    <s v="N"/>
    <s v="N*"/>
    <m/>
    <m/>
    <m/>
    <m/>
    <m/>
    <m/>
    <m/>
    <m/>
    <m/>
    <m/>
    <s v="Y"/>
    <m/>
    <m/>
    <x v="0"/>
    <m/>
    <m/>
    <m/>
    <s v="Y"/>
    <n v="0"/>
    <m/>
    <m/>
    <s v="N"/>
    <s v="Y"/>
    <s v="N"/>
    <s v="N"/>
    <n v="0"/>
    <n v="1"/>
    <n v="0"/>
    <n v="0"/>
  </r>
  <r>
    <n v="523"/>
    <s v="Y"/>
    <s v="Hadrup et al 2023 DS_28d+ inhal and OEB est (102623a) - To Check Gosens (050324 edk)"/>
    <n v="11106"/>
    <m/>
    <x v="93"/>
    <s v="Y"/>
    <s v="Silica"/>
    <s v="Quartz Si Min-U-Sil 5, US SILICA"/>
    <s v="Micro"/>
    <s v="15 mg/m3 for 6h/day for up to 116 days"/>
    <s v="116 days"/>
    <s v="Lung"/>
    <s v="Inflammation"/>
    <s v="Rat"/>
    <m/>
    <m/>
    <s v="n"/>
    <s v="n"/>
    <m/>
    <m/>
    <s v="mg/m3"/>
    <s v="N"/>
    <s v="N"/>
    <m/>
    <m/>
    <m/>
    <m/>
    <m/>
    <m/>
    <m/>
    <m/>
    <m/>
    <m/>
    <s v="Y"/>
    <m/>
    <m/>
    <x v="0"/>
    <m/>
    <m/>
    <m/>
    <s v="Y"/>
    <n v="0"/>
    <m/>
    <m/>
    <s v="N"/>
    <s v="N"/>
    <s v="Y"/>
    <s v="N"/>
    <n v="0"/>
    <n v="0"/>
    <n v="1"/>
    <n v="0"/>
  </r>
  <r>
    <n v="524"/>
    <s v="Y"/>
    <s v="Hadrup et al 2023 DS_28d+ inhal and OEB est (102623a) - To Check Gosens (050324 edk)"/>
    <n v="11107"/>
    <m/>
    <x v="93"/>
    <s v="Y"/>
    <s v="Silica"/>
    <s v="Quartz Si Min-U-Sil 5, US SILICA"/>
    <s v="Micro"/>
    <s v="15 mg/m3 for 6h/day for up to 116 days"/>
    <s v="116 days"/>
    <s v="Lung"/>
    <s v="Inflammation"/>
    <s v="Rat"/>
    <m/>
    <m/>
    <s v="n"/>
    <s v="n"/>
    <m/>
    <m/>
    <s v="mg/m3"/>
    <s v="N"/>
    <s v="N"/>
    <m/>
    <m/>
    <m/>
    <m/>
    <m/>
    <m/>
    <m/>
    <m/>
    <m/>
    <m/>
    <s v="Y"/>
    <m/>
    <m/>
    <x v="0"/>
    <m/>
    <m/>
    <m/>
    <s v="Y"/>
    <n v="0"/>
    <m/>
    <m/>
    <s v="N"/>
    <s v="N"/>
    <s v="Y"/>
    <s v="N"/>
    <n v="0"/>
    <n v="0"/>
    <n v="1"/>
    <n v="0"/>
  </r>
  <r>
    <n v="525"/>
    <s v="Y"/>
    <s v="Hadrup et al 2023 DS_28d+ inhal and OEB est (102623a) - To Check Gosens (050324 edk)"/>
    <n v="11108"/>
    <m/>
    <x v="89"/>
    <s v="Y"/>
    <s v="Silica"/>
    <s v="Cristobalite (Polymorphs) Silica crystalline, Cristobalite C and E Minerals"/>
    <s v="Micro"/>
    <s v="3 mg/m3 for 6h/day 5 days/week for 13 weeks"/>
    <s v="13 weeks"/>
    <s v="Lung"/>
    <s v="Inflammation"/>
    <s v="Rat"/>
    <m/>
    <m/>
    <s v="n"/>
    <n v="3"/>
    <m/>
    <m/>
    <s v="mg/m3"/>
    <s v="N"/>
    <s v="N"/>
    <m/>
    <m/>
    <m/>
    <m/>
    <m/>
    <n v="300"/>
    <m/>
    <m/>
    <s v="D"/>
    <s v="D"/>
    <s v=""/>
    <m/>
    <m/>
    <x v="0"/>
    <m/>
    <m/>
    <m/>
    <s v="Y"/>
    <n v="4"/>
    <m/>
    <m/>
    <s v="N"/>
    <s v="Y"/>
    <s v="N"/>
    <s v="N"/>
    <n v="0"/>
    <n v="1"/>
    <n v="0"/>
    <n v="0"/>
  </r>
  <r>
    <n v="526"/>
    <m/>
    <s v="Hadrup et al 2023 DS_28d+ inhal and OEB est (102623a) - To Check Gosens (050324 edk)"/>
    <n v="11111"/>
    <m/>
    <x v="94"/>
    <m/>
    <s v="Silica"/>
    <s v="Crystalline silica Min-U-sil 5 silica"/>
    <s v="Micro"/>
    <s v="15 mg/m3 6h/day 5 days/week for 3, 6 or 12 weeks"/>
    <s v="12 weeks"/>
    <s v="Lung"/>
    <s v="Inflammation"/>
    <s v="Rat"/>
    <m/>
    <m/>
    <s v="n"/>
    <n v="15"/>
    <m/>
    <m/>
    <s v="mg/m3"/>
    <s v="N"/>
    <s v="N*"/>
    <m/>
    <m/>
    <m/>
    <m/>
    <m/>
    <n v="1500"/>
    <m/>
    <m/>
    <s v="C"/>
    <s v="C"/>
    <s v=""/>
    <s v="Y"/>
    <m/>
    <x v="0"/>
    <m/>
    <m/>
    <m/>
    <s v="Y"/>
    <n v="3"/>
    <s v="LOAEL"/>
    <n v="1500"/>
    <s v="N"/>
    <s v="Y"/>
    <s v="N"/>
    <s v="N"/>
    <n v="0"/>
    <n v="1"/>
    <n v="0"/>
    <n v="0"/>
  </r>
  <r>
    <n v="527"/>
    <s v="Y"/>
    <s v="Hadrup et al 2023 DS_28d+ inhal and OEB est (102623a) - To Check Gosens (050324 edk)"/>
    <n v="12001"/>
    <m/>
    <x v="95"/>
    <s v="Y"/>
    <s v="Titanium dioxide"/>
    <s v="TiO2 P25 Degussa"/>
    <s v="Nano"/>
    <s v="0.5, 2 or 10 mg/m3  6h/day 5 days/week for 13 weeks"/>
    <s v="13 weeks"/>
    <s v="Lung"/>
    <s v="Inflammation"/>
    <s v="Mouse"/>
    <m/>
    <m/>
    <n v="2"/>
    <n v="10"/>
    <m/>
    <m/>
    <s v="mg/m3"/>
    <s v="N"/>
    <s v="N"/>
    <m/>
    <m/>
    <m/>
    <m/>
    <n v="2000"/>
    <n v="1000"/>
    <m/>
    <s v="C"/>
    <s v="C"/>
    <s v="C"/>
    <s v=""/>
    <m/>
    <m/>
    <x v="0"/>
    <m/>
    <m/>
    <m/>
    <s v="Y"/>
    <n v="3"/>
    <m/>
    <m/>
    <s v="N"/>
    <s v="Y"/>
    <s v="N"/>
    <s v="N"/>
    <n v="0"/>
    <n v="1"/>
    <n v="0"/>
    <n v="0"/>
  </r>
  <r>
    <n v="528"/>
    <s v="Y"/>
    <s v="Hadrup et al 2023 DS_28d+ inhal and OEB est (102623a) - To Check Gosens (050324 edk)"/>
    <n v="12002"/>
    <m/>
    <x v="96"/>
    <s v="Y"/>
    <s v="Titanium dioxide"/>
    <s v="TiO2 P25 Degussa"/>
    <s v="Nano"/>
    <s v="0.5, 2 or 10 mg/m3  6h/day 5 days/week for 13 weeks"/>
    <s v="13 weeks"/>
    <s v="Lung"/>
    <s v="Inflammation"/>
    <s v="Rat"/>
    <m/>
    <m/>
    <n v="0.5"/>
    <n v="2"/>
    <m/>
    <m/>
    <s v="mg/m3"/>
    <s v="N"/>
    <s v="N"/>
    <m/>
    <m/>
    <m/>
    <m/>
    <n v="500"/>
    <n v="200"/>
    <m/>
    <s v="C"/>
    <s v="D"/>
    <s v="D"/>
    <s v=""/>
    <m/>
    <m/>
    <x v="0"/>
    <m/>
    <m/>
    <m/>
    <s v="Y"/>
    <n v="4"/>
    <m/>
    <m/>
    <s v="N"/>
    <s v="Y"/>
    <s v="N"/>
    <s v="N"/>
    <n v="0"/>
    <n v="1"/>
    <n v="0"/>
    <n v="0"/>
  </r>
  <r>
    <n v="529"/>
    <s v="Y"/>
    <s v="Hadrup et al 2023 DS_28d+ inhal and OEB est (102623a) - To Check Gosens (050324 edk)"/>
    <n v="12003"/>
    <m/>
    <x v="97"/>
    <s v="Y"/>
    <s v="Titanium dioxide"/>
    <s v="TiO2 P25 Degussa"/>
    <s v="Nano"/>
    <s v="0.5, 2 or 10 mg/m3  6h/day 5 days/week for 13 weeks"/>
    <s v="13 weeks"/>
    <s v="Lung"/>
    <s v="Inflammation"/>
    <s v="Hamster"/>
    <m/>
    <m/>
    <n v="10"/>
    <s v="n"/>
    <m/>
    <m/>
    <s v="mg/m3"/>
    <s v="N"/>
    <s v="N"/>
    <m/>
    <m/>
    <m/>
    <m/>
    <n v="10000"/>
    <m/>
    <m/>
    <s v="B"/>
    <m/>
    <s v="B"/>
    <s v=""/>
    <m/>
    <m/>
    <x v="0"/>
    <m/>
    <m/>
    <m/>
    <s v="Y"/>
    <n v="2"/>
    <m/>
    <m/>
    <s v="N"/>
    <s v="Y"/>
    <s v="N"/>
    <s v="N"/>
    <n v="0"/>
    <n v="1"/>
    <n v="0"/>
    <n v="0"/>
  </r>
  <r>
    <n v="530"/>
    <s v="Y"/>
    <s v="Hadrup et al 2023 DS_28d+ inhal and OEB est (102623a) - To Check Gosens (050324 edk)"/>
    <n v="12004"/>
    <m/>
    <x v="98"/>
    <s v="Y"/>
    <s v="Titanium dioxide"/>
    <s v="TiO2 Rutile (called rutile type)"/>
    <s v="Micro"/>
    <s v="10, 50 or 250 mg/m3 for 6h/day 5 days/week for 13 weeks"/>
    <s v="13 weeks"/>
    <s v="Lung"/>
    <s v="Inflammation"/>
    <s v="Mouse"/>
    <m/>
    <m/>
    <n v="10"/>
    <n v="50"/>
    <m/>
    <m/>
    <s v="mg/m3"/>
    <s v="N"/>
    <s v="N"/>
    <m/>
    <m/>
    <m/>
    <m/>
    <n v="10000"/>
    <n v="5000"/>
    <m/>
    <s v="B"/>
    <s v="B"/>
    <s v="B"/>
    <s v=""/>
    <m/>
    <m/>
    <x v="0"/>
    <m/>
    <m/>
    <m/>
    <s v="Y"/>
    <n v="2"/>
    <m/>
    <m/>
    <s v="N"/>
    <s v="Y"/>
    <s v="N"/>
    <s v="N"/>
    <n v="0"/>
    <n v="1"/>
    <n v="0"/>
    <n v="0"/>
  </r>
  <r>
    <n v="531"/>
    <s v="Y"/>
    <s v="Hadrup et al 2023 DS_28d+ inhal and OEB est (102623a) - To Check Gosens (050324 edk)"/>
    <n v="12005"/>
    <m/>
    <x v="99"/>
    <s v="Y"/>
    <s v="Titanium dioxide"/>
    <s v="TiO2 Rutile (called rutile type)"/>
    <s v="Micro"/>
    <s v="10, 50 or 250 mg/m3 for 6h/day 5 days/week for 13 weeks"/>
    <s v="13 weeks"/>
    <s v="Lung"/>
    <s v="Inflammation"/>
    <s v="Rat"/>
    <m/>
    <m/>
    <s v="n"/>
    <n v="10"/>
    <m/>
    <m/>
    <s v="mg/m3"/>
    <s v="N"/>
    <s v="N"/>
    <m/>
    <m/>
    <m/>
    <m/>
    <m/>
    <n v="1000"/>
    <m/>
    <m/>
    <s v="C"/>
    <s v="C"/>
    <s v=""/>
    <m/>
    <m/>
    <x v="0"/>
    <m/>
    <m/>
    <m/>
    <s v="Y"/>
    <n v="3"/>
    <m/>
    <m/>
    <s v="N"/>
    <s v="Y"/>
    <s v="N"/>
    <s v="N"/>
    <n v="0"/>
    <n v="1"/>
    <n v="0"/>
    <n v="0"/>
  </r>
  <r>
    <n v="532"/>
    <s v="Y"/>
    <s v="Hadrup et al 2023 DS_28d+ inhal and OEB est (102623a) - To Check Gosens (050324 edk)"/>
    <n v="12006"/>
    <m/>
    <x v="100"/>
    <s v="Y"/>
    <s v="Titanium dioxide"/>
    <s v="TiO2 Rutile (called rutile type)"/>
    <s v="Micro"/>
    <s v="10, 50 or 250 mg/m3 for 6h/day 5 days/week for 13 weeks"/>
    <s v="13 weeks"/>
    <s v="Lung"/>
    <s v="Inflammation"/>
    <s v="Hamster"/>
    <m/>
    <m/>
    <n v="10"/>
    <n v="50"/>
    <m/>
    <m/>
    <s v="mg/m3"/>
    <s v="N"/>
    <s v="N"/>
    <m/>
    <m/>
    <m/>
    <m/>
    <n v="10000"/>
    <n v="5000"/>
    <m/>
    <s v="B"/>
    <s v="B"/>
    <s v="B"/>
    <s v=""/>
    <m/>
    <m/>
    <x v="0"/>
    <m/>
    <m/>
    <m/>
    <s v="Y"/>
    <n v="2"/>
    <m/>
    <m/>
    <s v="N"/>
    <s v="Y"/>
    <s v="N"/>
    <s v="N"/>
    <n v="0"/>
    <n v="1"/>
    <n v="0"/>
    <n v="0"/>
  </r>
  <r>
    <n v="533"/>
    <s v="Y"/>
    <s v="Hadrup et al 2023 DS_28d+ inhal and OEB est (102623a) - To Check Gosens (050324 edk)"/>
    <n v="12007"/>
    <m/>
    <x v="101"/>
    <s v="Y"/>
    <s v="Titanium dioxide"/>
    <s v="TiO2 anatase (Sigma Aldrich number 637254)"/>
    <s v="Nano"/>
    <s v="10 mg/m3 for 2h, 2h on 4 consecutive days, or 2 h on 4 consecutive days for 4 weeks"/>
    <s v="4 weeks"/>
    <s v="Lung"/>
    <s v="Inflammation"/>
    <s v="Mouse"/>
    <m/>
    <m/>
    <n v="10"/>
    <s v="n"/>
    <m/>
    <m/>
    <s v="mg/m3"/>
    <s v="Y*"/>
    <s v="Y"/>
    <m/>
    <m/>
    <m/>
    <m/>
    <n v="10000"/>
    <m/>
    <m/>
    <m/>
    <m/>
    <m/>
    <s v="Y"/>
    <m/>
    <m/>
    <x v="0"/>
    <m/>
    <m/>
    <m/>
    <s v="Y"/>
    <n v="0"/>
    <m/>
    <m/>
    <s v="N"/>
    <s v="Y"/>
    <s v="N"/>
    <s v="N"/>
    <n v="0"/>
    <n v="1"/>
    <n v="0"/>
    <n v="0"/>
  </r>
  <r>
    <n v="534"/>
    <s v="Y"/>
    <s v="Hadrup et al 2023 DS_28d+ inhal and OEB est (102623a) - To Check Gosens (050324 edk)"/>
    <n v="12008"/>
    <m/>
    <x v="101"/>
    <s v="Y"/>
    <s v="Titanium dioxide"/>
    <s v="TiO2 rutile (Sigma Aldrich number 224227)"/>
    <s v="Micro"/>
    <s v="10 mg/m3 for 2h, 2h on 4 consecutive days, or 2 h on 4 consecutive days for 4 weeks"/>
    <s v="4 weeks"/>
    <s v="Lung"/>
    <s v="Inflammation"/>
    <s v="Mouse"/>
    <m/>
    <m/>
    <n v="10"/>
    <s v="n"/>
    <m/>
    <m/>
    <s v="mg/m3"/>
    <s v="Y*"/>
    <s v="Y"/>
    <m/>
    <m/>
    <m/>
    <m/>
    <n v="10000"/>
    <m/>
    <m/>
    <m/>
    <m/>
    <m/>
    <s v="Y"/>
    <m/>
    <m/>
    <x v="0"/>
    <m/>
    <m/>
    <m/>
    <s v="Y"/>
    <n v="0"/>
    <m/>
    <m/>
    <s v="N"/>
    <s v="Y"/>
    <s v="N"/>
    <s v="N"/>
    <n v="0"/>
    <n v="1"/>
    <n v="0"/>
    <n v="0"/>
  </r>
  <r>
    <n v="535"/>
    <s v="Y"/>
    <s v="Hadrup et al 2023 DS_28d+ inhal and OEB est (102623a) - To Check Gosens (050324 edk)"/>
    <n v="12009"/>
    <m/>
    <x v="101"/>
    <s v="Y"/>
    <s v="Titanium dioxide"/>
    <s v="TiO2 rutile/anatase (NanoAmor number 5485HT)"/>
    <s v="Nano"/>
    <s v="10 mg/m3 for 2h, 2h on 4 consecutive days, or 2 h on 4 consecutive days for 4 weeks"/>
    <s v="4 weeks"/>
    <s v="Lung"/>
    <s v="Inflammation"/>
    <s v="Mouse"/>
    <m/>
    <m/>
    <n v="10"/>
    <s v="n"/>
    <m/>
    <m/>
    <s v="mg/m3"/>
    <s v="Y*"/>
    <s v="Y"/>
    <m/>
    <m/>
    <m/>
    <m/>
    <n v="10000"/>
    <m/>
    <m/>
    <m/>
    <m/>
    <m/>
    <s v="Y"/>
    <m/>
    <m/>
    <x v="0"/>
    <m/>
    <m/>
    <m/>
    <s v="Y"/>
    <n v="0"/>
    <m/>
    <m/>
    <s v="N"/>
    <s v="Y"/>
    <s v="N"/>
    <s v="N"/>
    <n v="0"/>
    <n v="1"/>
    <n v="0"/>
    <n v="0"/>
  </r>
  <r>
    <n v="536"/>
    <s v="Y"/>
    <s v="Hadrup et al 2023 DS_28d+ inhal and OEB est (102623a) - To Check Gosens (050324 edk)"/>
    <n v="12010"/>
    <m/>
    <x v="102"/>
    <s v="Y"/>
    <s v="Titanium dioxide"/>
    <s v="TiO2 rutile (Sigma Aldrich number 224227)"/>
    <s v="Micro"/>
    <s v="10 mg/m3 for 2h/day 3 days/week for 4 weeks"/>
    <s v="4 weeks"/>
    <s v="Lung"/>
    <s v="Inflammation"/>
    <s v="Mouse"/>
    <m/>
    <m/>
    <n v="10"/>
    <s v="n"/>
    <m/>
    <m/>
    <s v="mg/m3"/>
    <s v="Y*"/>
    <s v="Y"/>
    <m/>
    <m/>
    <m/>
    <m/>
    <n v="10000"/>
    <m/>
    <m/>
    <m/>
    <m/>
    <m/>
    <s v="Y"/>
    <m/>
    <m/>
    <x v="0"/>
    <m/>
    <m/>
    <m/>
    <s v="Y"/>
    <n v="0"/>
    <m/>
    <m/>
    <s v="N"/>
    <s v="Y"/>
    <s v="N"/>
    <s v="N"/>
    <n v="0"/>
    <n v="1"/>
    <n v="0"/>
    <n v="0"/>
  </r>
  <r>
    <n v="537"/>
    <s v="Y"/>
    <s v="Hadrup et al 2023 DS_28d+ inhal and OEB est (102623a) - To Check Gosens (050324 edk)"/>
    <n v="12014"/>
    <m/>
    <x v="103"/>
    <m/>
    <s v="Titanium dioxide"/>
    <s v="No product name reported"/>
    <s v="Micro"/>
    <s v="10, 50 or 250 mg/m3 for 6 h/day, 5 days per week for 2 years"/>
    <s v="2 years"/>
    <s v="Lung"/>
    <s v="Inflammation"/>
    <s v="Rat"/>
    <m/>
    <m/>
    <s v="n"/>
    <s v="n"/>
    <m/>
    <m/>
    <s v="mg/m3"/>
    <s v="N"/>
    <s v="N"/>
    <s v="N"/>
    <s v="N"/>
    <m/>
    <m/>
    <m/>
    <m/>
    <m/>
    <m/>
    <m/>
    <m/>
    <s v="Y"/>
    <m/>
    <m/>
    <x v="0"/>
    <m/>
    <m/>
    <m/>
    <s v="Y"/>
    <n v="0"/>
    <m/>
    <m/>
    <s v="N"/>
    <s v="N"/>
    <s v="Y"/>
    <s v="N"/>
    <n v="0"/>
    <n v="0"/>
    <n v="1"/>
    <n v="0"/>
  </r>
  <r>
    <n v="538"/>
    <s v="Y"/>
    <s v="Hadrup et al 2023 DS_28d+ inhal and OEB est (102623a) - To Check Gosens (050324 edk)"/>
    <n v="12018"/>
    <m/>
    <x v="46"/>
    <s v="Y"/>
    <s v="Titanium dioxide"/>
    <s v="TiO2 P25"/>
    <s v="Nano"/>
    <s v="18 h/day, 5 days per week for up to 24 months (7.2 mg/m3 for first 4 months and then 14.8 mg/m3 for 4 months, and 9.4 mg/m3 for 16 months) average exposure was 10 mg/m3 for 104 weeks"/>
    <s v="104 weeks"/>
    <s v="Lung"/>
    <s v="Inflammation"/>
    <s v="Rat"/>
    <m/>
    <m/>
    <s v="n"/>
    <s v="n"/>
    <m/>
    <m/>
    <s v="mg/m3"/>
    <s v="N"/>
    <s v="N"/>
    <m/>
    <m/>
    <m/>
    <m/>
    <m/>
    <m/>
    <m/>
    <m/>
    <m/>
    <m/>
    <s v="Y"/>
    <m/>
    <m/>
    <x v="0"/>
    <m/>
    <m/>
    <m/>
    <s v="Y"/>
    <n v="0"/>
    <m/>
    <m/>
    <s v="N"/>
    <s v="N"/>
    <s v="Y"/>
    <s v="N"/>
    <n v="0"/>
    <n v="0"/>
    <n v="1"/>
    <n v="0"/>
  </r>
  <r>
    <n v="539"/>
    <s v="Y"/>
    <s v="Hadrup et al 2023 DS_28d+ inhal and OEB est (102623a) - To Check Gosens (050324 edk)"/>
    <n v="12019"/>
    <m/>
    <x v="47"/>
    <s v="Y"/>
    <s v="Titanium dioxide"/>
    <s v="TiO2 P25"/>
    <s v="Nano"/>
    <s v="18 h/day, 5 days per week for up to 24 months (7.2 mg/m3 for first 4 months and then 14.8 mg/m3 for 4 months, and 9.4 mg/m3 for 5.5 months) average exposure was 10,3 mg/m3 for 54 weeks"/>
    <s v="54 weeks"/>
    <s v="Lung"/>
    <s v="Inflammation"/>
    <s v="Mouse"/>
    <m/>
    <m/>
    <s v="n"/>
    <s v="n"/>
    <m/>
    <m/>
    <s v="mg/m3"/>
    <s v="N"/>
    <s v="N"/>
    <m/>
    <m/>
    <m/>
    <m/>
    <m/>
    <m/>
    <m/>
    <m/>
    <m/>
    <m/>
    <s v="Y"/>
    <m/>
    <m/>
    <x v="0"/>
    <m/>
    <m/>
    <m/>
    <s v="Y"/>
    <n v="0"/>
    <m/>
    <m/>
    <s v="N"/>
    <s v="N"/>
    <s v="Y"/>
    <s v="N"/>
    <n v="0"/>
    <n v="0"/>
    <n v="1"/>
    <n v="0"/>
  </r>
  <r>
    <n v="540"/>
    <s v="Y"/>
    <s v="Hadrup et al 2023 DS_28d+ inhal and OEB est (102623a) - To Check Gosens (050324 edk)"/>
    <n v="12022"/>
    <m/>
    <x v="104"/>
    <s v="Y"/>
    <s v="Titanium dioxide"/>
    <s v="TiO2 Rutile, Sigma Aldrich prod no. 224227, 5% anatase according to Sigma Aldrich hompage"/>
    <s v="Micro"/>
    <s v="16 m2 for  16 h (1 h/day 4 days/week for 4 weeks) {ck if 1 hr/d for 4 wks counts, vs 6 hr/d}"/>
    <s v="4 weeks"/>
    <s v="Lung"/>
    <s v="Inflammation"/>
    <s v="Mouse"/>
    <m/>
    <m/>
    <n v="16"/>
    <s v="n"/>
    <m/>
    <m/>
    <s v="mg/m3"/>
    <s v="Y*"/>
    <s v="Y"/>
    <s v="N"/>
    <m/>
    <m/>
    <m/>
    <n v="16000"/>
    <m/>
    <m/>
    <m/>
    <m/>
    <m/>
    <s v="Y"/>
    <m/>
    <m/>
    <x v="0"/>
    <m/>
    <m/>
    <m/>
    <s v="Y"/>
    <n v="0"/>
    <m/>
    <m/>
    <s v="N"/>
    <s v="Y"/>
    <s v="N"/>
    <s v="N"/>
    <n v="0"/>
    <n v="1"/>
    <n v="0"/>
    <n v="0"/>
  </r>
  <r>
    <n v="541"/>
    <s v="Y"/>
    <s v="Hadrup et al 2023 DS_28d+ inhal and OEB est (102623a) - To Check Gosens (050324 edk)"/>
    <n v="12023"/>
    <m/>
    <x v="91"/>
    <s v="Y"/>
    <s v="Titanium dioxide"/>
    <s v="TiO2 Bayertitan T"/>
    <s v="Micro"/>
    <s v="5 mg/m3 6 h/d 5d/week, for 104 weeks"/>
    <s v="104 weeks"/>
    <s v="Lung"/>
    <s v="Inflammation"/>
    <s v="Rat"/>
    <m/>
    <m/>
    <s v="n"/>
    <s v="n"/>
    <m/>
    <m/>
    <s v="mg/m3"/>
    <s v="N"/>
    <s v="N"/>
    <s v="N"/>
    <s v="N"/>
    <m/>
    <m/>
    <m/>
    <m/>
    <m/>
    <m/>
    <m/>
    <m/>
    <s v="Y"/>
    <m/>
    <m/>
    <x v="0"/>
    <m/>
    <m/>
    <m/>
    <s v="Y"/>
    <n v="0"/>
    <m/>
    <m/>
    <s v="N"/>
    <s v="N"/>
    <s v="Y"/>
    <s v="N"/>
    <n v="0"/>
    <n v="0"/>
    <n v="1"/>
    <n v="0"/>
  </r>
  <r>
    <n v="542"/>
    <m/>
    <s v="Hadrup et al 2023 DS_28d+ inhal and OEB est (102623a) - To Check Gosens (050324 edk)"/>
    <n v="12024"/>
    <m/>
    <x v="74"/>
    <m/>
    <s v="Titanium dioxide"/>
    <s v="TiO2 Rutile"/>
    <s v="Nano"/>
    <s v="5, 50 and 250 mg/m3 for 4 weeks 6 h/day 5 days/week"/>
    <s v="4 weeks"/>
    <s v="Lung"/>
    <s v="Inflammation"/>
    <s v="Rat"/>
    <m/>
    <m/>
    <n v="50"/>
    <n v="250"/>
    <m/>
    <m/>
    <s v="mg/m3"/>
    <s v="N"/>
    <s v="Y"/>
    <m/>
    <m/>
    <m/>
    <m/>
    <n v="16666.666666666668"/>
    <n v="8333.3333333333339"/>
    <m/>
    <s v="B"/>
    <s v="B"/>
    <s v="B"/>
    <s v=""/>
    <s v="Y"/>
    <m/>
    <x v="0"/>
    <m/>
    <m/>
    <m/>
    <s v="Y"/>
    <n v="2"/>
    <s v="NOAEL"/>
    <n v="16666.666666666668"/>
    <s v="N"/>
    <s v="Y"/>
    <s v="N"/>
    <s v="N"/>
    <n v="0"/>
    <n v="1"/>
    <n v="0"/>
    <n v="0"/>
  </r>
  <r>
    <n v="543"/>
    <s v="Y"/>
    <s v="Hadrup et al 2023 DS_28d+ inhal and OEB est (102623a) - To Check Gosens (050324 edk)"/>
    <n v="12025"/>
    <m/>
    <x v="105"/>
    <m/>
    <s v="Titanium dioxide"/>
    <s v="TiO2 Anatase"/>
    <s v="Nano"/>
    <s v="2, 8 and 32 mg/m3 for 6 h/day, 5 days/week for 26 weeks"/>
    <s v="26 weeks"/>
    <s v="Lung"/>
    <s v="Inflammation"/>
    <s v="Mouse"/>
    <m/>
    <m/>
    <s v="n"/>
    <s v="n"/>
    <m/>
    <m/>
    <s v="mg/m3"/>
    <s v="N"/>
    <s v="N"/>
    <s v="N"/>
    <s v="N"/>
    <m/>
    <m/>
    <m/>
    <m/>
    <m/>
    <m/>
    <m/>
    <m/>
    <s v="Y"/>
    <m/>
    <m/>
    <x v="0"/>
    <m/>
    <m/>
    <m/>
    <s v="Y"/>
    <n v="0"/>
    <m/>
    <m/>
    <s v="N"/>
    <s v="N"/>
    <s v="Y"/>
    <s v="N"/>
    <n v="0"/>
    <n v="0"/>
    <n v="1"/>
    <n v="0"/>
  </r>
  <r>
    <n v="544"/>
    <m/>
    <s v="Hadrup et al 2023 DS_28d+ inhal and OEB est (102623a) - To Check Gosens (050324 edk)"/>
    <n v="12027"/>
    <m/>
    <x v="106"/>
    <m/>
    <s v="Titanium dioxide"/>
    <s v="TiO2 Anatase"/>
    <s v="Nano"/>
    <s v="6.3, 12.5, 25 and 50 mg/m3 for 6h/day, 5 days/week for 13 weeks"/>
    <s v="13 weeks"/>
    <s v="Lung"/>
    <s v="Inflammation"/>
    <s v="Rat"/>
    <m/>
    <m/>
    <n v="12.5"/>
    <n v="25"/>
    <m/>
    <m/>
    <s v="mg/m3"/>
    <s v="N"/>
    <s v="N"/>
    <m/>
    <m/>
    <m/>
    <m/>
    <n v="12500"/>
    <n v="2500"/>
    <m/>
    <s v="B"/>
    <s v="C"/>
    <s v="C"/>
    <s v=""/>
    <s v="Y"/>
    <m/>
    <x v="0"/>
    <m/>
    <m/>
    <m/>
    <s v="Y"/>
    <n v="3"/>
    <s v="NOAEL"/>
    <n v="12500"/>
    <s v="N"/>
    <s v="Y"/>
    <s v="N"/>
    <s v="N"/>
    <n v="0"/>
    <n v="1"/>
    <n v="0"/>
    <n v="0"/>
  </r>
  <r>
    <n v="545"/>
    <s v="Y"/>
    <s v="Hadrup et al 2023 DS_28d+ inhal and OEB est (102623a) - To Check Gosens (050324 edk)"/>
    <n v="13002"/>
    <m/>
    <x v="107"/>
    <s v="Y"/>
    <s v="Zinc"/>
    <s v="No product name reported (two lots were purchased, one was used for the 2-week study and the other for the 13-week study)"/>
    <s v="Nano"/>
    <s v="3,5 mg/m3 4 h/day for 13 weeks"/>
    <s v="13 weeks"/>
    <s v="Lung"/>
    <s v="Inflammation"/>
    <s v="Mouse"/>
    <m/>
    <m/>
    <n v="3.5"/>
    <s v="n"/>
    <m/>
    <m/>
    <s v="mg/m3"/>
    <s v="N"/>
    <s v="N*"/>
    <m/>
    <m/>
    <m/>
    <m/>
    <n v="3500"/>
    <m/>
    <m/>
    <s v="B"/>
    <m/>
    <s v="B"/>
    <s v=""/>
    <m/>
    <m/>
    <x v="0"/>
    <m/>
    <m/>
    <m/>
    <s v="Y"/>
    <n v="2"/>
    <m/>
    <m/>
    <s v="N"/>
    <s v="Y"/>
    <s v="N"/>
    <s v="N"/>
    <n v="0"/>
    <n v="1"/>
    <n v="0"/>
    <n v="0"/>
  </r>
  <r>
    <n v="546"/>
    <m/>
    <s v="NOAELs, LOAELs from nanoMeOx searches - AAT 120123"/>
    <n v="1"/>
    <m/>
    <x v="108"/>
    <m/>
    <s v="Aluminum"/>
    <s v="Aluminum oxide NPs"/>
    <s v="Nano"/>
    <s v="28 (5d/w) days"/>
    <s v="28 days"/>
    <s v="Lung, BAL"/>
    <s v="PMNs (10^3/uL)"/>
    <s v="Rat"/>
    <s v="Sprague Dawley"/>
    <s v="M"/>
    <m/>
    <n v="0.2"/>
    <m/>
    <m/>
    <s v="mg/m3"/>
    <s v="N"/>
    <s v="Y"/>
    <s v="Y"/>
    <s v="N"/>
    <s v="Divide NOAEL or BMDL by 3;Divide LOAEL by 10;Units conversion needed;"/>
    <s v="NA"/>
    <m/>
    <n v="6.666666666666667"/>
    <m/>
    <m/>
    <s v="band E"/>
    <s v="E"/>
    <m/>
    <s v="Y"/>
    <m/>
    <x v="0"/>
    <m/>
    <m/>
    <m/>
    <s v="Y"/>
    <n v="5"/>
    <s v="LOAEL"/>
    <n v="6.666666666666667"/>
    <s v="N"/>
    <s v="Y"/>
    <s v="N"/>
    <s v="N"/>
    <n v="0"/>
    <n v="1"/>
    <n v="0"/>
    <n v="0"/>
  </r>
  <r>
    <n v="547"/>
    <s v="Y"/>
    <s v="NOAELs, LOAELs from nanoMeOx searches - AAT 120123"/>
    <n v="1"/>
    <m/>
    <x v="108"/>
    <m/>
    <s v="Aluminum"/>
    <s v="Aluminum oxide NPs"/>
    <s v="Nano"/>
    <s v="28 (5d/w) days"/>
    <s v="28 days"/>
    <s v="Lung, BAL"/>
    <s v="PMNs (10^3/uL)"/>
    <s v="Rat"/>
    <s v="Sprague Dawley"/>
    <s v="M"/>
    <m/>
    <n v="5"/>
    <m/>
    <m/>
    <s v="mg/m3"/>
    <s v="N"/>
    <s v="Y"/>
    <s v="Y"/>
    <s v="N"/>
    <s v="Divide NOAEL or BMDL by 3;Divide LOAEL by 10;Units conversion needed;"/>
    <s v="NA"/>
    <m/>
    <n v="166.66666666666666"/>
    <m/>
    <m/>
    <s v="band D"/>
    <s v="D"/>
    <m/>
    <m/>
    <m/>
    <x v="0"/>
    <m/>
    <m/>
    <m/>
    <s v="Y"/>
    <n v="4"/>
    <m/>
    <m/>
    <s v="N"/>
    <s v="Y"/>
    <s v="N"/>
    <s v="N"/>
    <n v="0"/>
    <n v="1"/>
    <n v="0"/>
    <n v="0"/>
  </r>
  <r>
    <n v="548"/>
    <s v="Y"/>
    <s v="NOAELs, LOAELs from nanoMeOx searches - AAT 120123"/>
    <n v="2"/>
    <m/>
    <x v="7"/>
    <s v="Y"/>
    <s v="Cerium"/>
    <s v="CeO2 NPs"/>
    <s v="Nano"/>
    <s v="28 (6h/d) days"/>
    <s v="28 days"/>
    <s v="Lung, BAL"/>
    <s v="PMNs (% in BAL), Pulmonary fibrosis in 5/6 mice (histopathology)"/>
    <s v="Mouse"/>
    <s v="CD1"/>
    <s v="M"/>
    <m/>
    <n v="2"/>
    <m/>
    <m/>
    <s v="mg/m3"/>
    <s v="N"/>
    <s v="Y"/>
    <s v="Y"/>
    <s v="N"/>
    <s v="Divide NOAEL or BMDL by 3;Divide LOAEL by 10;Units conversion needed;"/>
    <s v="NA"/>
    <m/>
    <n v="66.666666666666671"/>
    <m/>
    <m/>
    <s v="band D"/>
    <s v="D"/>
    <m/>
    <m/>
    <m/>
    <x v="0"/>
    <m/>
    <m/>
    <m/>
    <s v="Y"/>
    <n v="4"/>
    <m/>
    <m/>
    <s v="N"/>
    <s v="Y"/>
    <s v="N"/>
    <s v="N"/>
    <n v="0"/>
    <n v="1"/>
    <n v="0"/>
    <n v="0"/>
  </r>
  <r>
    <n v="549"/>
    <m/>
    <s v="NOAELs, LOAELs from nanoMeOx searches - AAT 120123"/>
    <n v="3"/>
    <m/>
    <x v="109"/>
    <s v="Y"/>
    <s v="Cerium"/>
    <s v="CeO2 NPs (NM-212)"/>
    <s v="Nano"/>
    <s v="4 (6h/d, 5d/w, 4wks) weeks"/>
    <s v="4 weeks"/>
    <s v="Lung, BAL"/>
    <s v="PMNs (cm/uL in BAL)"/>
    <s v="Rat"/>
    <s v="Wistar"/>
    <s v="F"/>
    <n v="0.5"/>
    <n v="5"/>
    <m/>
    <m/>
    <s v="mg/m3"/>
    <s v="N"/>
    <s v="Y"/>
    <s v="N"/>
    <s v="N"/>
    <s v="Divide NOAEL or BMDL by 3;Units conversion needed;"/>
    <s v="NA"/>
    <n v="166.66666666666666"/>
    <m/>
    <m/>
    <s v="band D"/>
    <m/>
    <s v="D"/>
    <m/>
    <s v="Y"/>
    <m/>
    <x v="0"/>
    <m/>
    <m/>
    <m/>
    <s v="Y"/>
    <n v="4"/>
    <s v="NOAEL"/>
    <n v="166.66666666666666"/>
    <s v="N"/>
    <s v="Y"/>
    <s v="N"/>
    <s v="N"/>
    <n v="0"/>
    <n v="1"/>
    <n v="0"/>
    <n v="0"/>
  </r>
  <r>
    <n v="550"/>
    <s v="Y"/>
    <s v="NOAELs, LOAELs from nanoMeOx searches - AAT 120123"/>
    <n v="4"/>
    <m/>
    <x v="110"/>
    <s v="Y"/>
    <s v="Cerium"/>
    <s v="CeO2 NPs"/>
    <s v="Nano"/>
    <s v="4 (6h/d, 5d/w, 4wks) weeks"/>
    <s v="4 weeks"/>
    <s v="Lung, BAL"/>
    <s v="PMNs (x1000 cells/mL and % in BAL)"/>
    <s v="Rat"/>
    <s v="F344"/>
    <s v="M"/>
    <m/>
    <n v="2.09"/>
    <m/>
    <m/>
    <s v="mg/m3"/>
    <s v="N"/>
    <s v="Y"/>
    <s v="Y"/>
    <s v="N"/>
    <s v="Divide NOAEL or BMDL by 3;Divide LOAEL by 10;Units conversion needed;"/>
    <s v="NA"/>
    <m/>
    <n v="69.666666666666671"/>
    <m/>
    <m/>
    <s v="band D"/>
    <s v="D"/>
    <m/>
    <s v="Y"/>
    <m/>
    <x v="0"/>
    <m/>
    <m/>
    <m/>
    <s v="Y"/>
    <n v="4"/>
    <m/>
    <m/>
    <s v="N"/>
    <s v="Y"/>
    <s v="N"/>
    <s v="N"/>
    <n v="0"/>
    <n v="1"/>
    <n v="0"/>
    <n v="0"/>
  </r>
  <r>
    <n v="551"/>
    <m/>
    <s v="NOAELs, LOAELs from nanoMeOx searches - AAT 120123"/>
    <n v="5"/>
    <m/>
    <x v="111"/>
    <s v="Y"/>
    <s v="Cerium"/>
    <s v="CeO2 NPs (NM-212)"/>
    <s v="Nano"/>
    <s v="28 days"/>
    <s v="28 days"/>
    <s v="Lung, BAL"/>
    <s v="PMNs (cells/mL and % in BAL)"/>
    <s v="Rat"/>
    <s v="Wistar"/>
    <s v="F"/>
    <n v="1"/>
    <n v="3"/>
    <m/>
    <m/>
    <s v="mg/m3"/>
    <s v="N"/>
    <s v="Y"/>
    <s v="N"/>
    <s v="N"/>
    <s v="Divide NOAEL or BMDL by 3;Units conversion needed;"/>
    <s v="NA"/>
    <n v="333.33333333333331"/>
    <m/>
    <m/>
    <s v="band C"/>
    <m/>
    <s v="C"/>
    <m/>
    <s v="Y"/>
    <m/>
    <x v="0"/>
    <m/>
    <m/>
    <m/>
    <s v="Y"/>
    <n v="3"/>
    <s v="NOAEL"/>
    <n v="333.33333333333331"/>
    <s v="N"/>
    <s v="Y"/>
    <s v="N"/>
    <s v="N"/>
    <n v="0"/>
    <n v="1"/>
    <n v="0"/>
    <n v="0"/>
  </r>
  <r>
    <n v="552"/>
    <s v="Y"/>
    <s v="NOAELs, LOAELs from nanoMeOx searches - AAT 120123"/>
    <n v="5"/>
    <m/>
    <x v="111"/>
    <s v="Y"/>
    <s v="Cerium"/>
    <s v="CeO2 NPs (NM-212)"/>
    <s v="Nano"/>
    <s v="90 days"/>
    <s v="90 days"/>
    <s v="Lung, BAL"/>
    <s v="PMNs (cells/mL and % in BAL)"/>
    <s v="Rat"/>
    <s v="Wistar"/>
    <s v="F"/>
    <n v="0.3"/>
    <n v="1"/>
    <m/>
    <m/>
    <s v="mg/m3"/>
    <s v="N"/>
    <s v="N"/>
    <s v="N"/>
    <s v="N"/>
    <s v="Units conversion needed;"/>
    <s v="NA"/>
    <n v="300"/>
    <m/>
    <m/>
    <s v="band D"/>
    <m/>
    <s v="D"/>
    <m/>
    <s v="Y"/>
    <m/>
    <x v="0"/>
    <m/>
    <m/>
    <m/>
    <s v="Y"/>
    <n v="4"/>
    <m/>
    <m/>
    <s v="N"/>
    <s v="Y"/>
    <s v="N"/>
    <s v="N"/>
    <n v="0"/>
    <n v="1"/>
    <n v="0"/>
    <n v="0"/>
  </r>
  <r>
    <n v="553"/>
    <m/>
    <s v="NOAELs, LOAELs from nanoMeOx searches - AAT 120123"/>
    <n v="6"/>
    <m/>
    <x v="112"/>
    <m/>
    <s v="Indium"/>
    <s v="ITO"/>
    <s v="Nano"/>
    <s v="4 (6h/d, 5d/w, 4wks) weeks"/>
    <s v="4 weeks"/>
    <s v="Lung, BAL"/>
    <s v="PMNs (% in BAL), alveolar wall fibrosis (histopathology)"/>
    <s v="Rat"/>
    <s v="Sprague Dawley"/>
    <s v="M"/>
    <m/>
    <n v="1.1000000000000001"/>
    <m/>
    <m/>
    <s v="mg/m3"/>
    <s v="N"/>
    <s v="Y"/>
    <s v="Y"/>
    <s v="N"/>
    <s v="Divide NOAEL or BMDL by 3;Divide LOAEL by 10;Units conversion needed;"/>
    <s v="NA"/>
    <m/>
    <n v="36.666666666666671"/>
    <m/>
    <m/>
    <s v="band D"/>
    <s v="D"/>
    <m/>
    <s v="Y"/>
    <m/>
    <x v="0"/>
    <m/>
    <m/>
    <m/>
    <s v="Y"/>
    <n v="4"/>
    <s v="LOAEL"/>
    <n v="36.666666666666671"/>
    <s v="N"/>
    <s v="Y"/>
    <s v="N"/>
    <s v="N"/>
    <n v="0"/>
    <n v="1"/>
    <n v="0"/>
    <n v="0"/>
  </r>
  <r>
    <n v="554"/>
    <m/>
    <s v="NOAELs, LOAELs from nanoMeOx searches - AAT 120123"/>
    <n v="6"/>
    <m/>
    <x v="112"/>
    <m/>
    <s v="Indium"/>
    <s v="IO_4000"/>
    <s v="Micro"/>
    <s v="4 (6h/d, 5d/w, 4wks) weeks"/>
    <s v="4 weeks"/>
    <s v="Lung, BAL"/>
    <s v="PMNs (% in BAL), alveolar wall fibrosis (histopathology)"/>
    <s v="Rat"/>
    <s v="Sprague Dawley"/>
    <s v="M"/>
    <m/>
    <n v="1.3"/>
    <m/>
    <m/>
    <s v="mg/m3"/>
    <s v="N"/>
    <s v="Y"/>
    <s v="Y"/>
    <s v="N"/>
    <s v="Divide NOAEL or BMDL by 3;Divide LOAEL by 10;Units conversion needed;"/>
    <s v="NA"/>
    <m/>
    <n v="43.333333333333336"/>
    <m/>
    <m/>
    <s v="band D"/>
    <s v="D"/>
    <m/>
    <s v="Y"/>
    <m/>
    <x v="0"/>
    <m/>
    <m/>
    <m/>
    <s v="Y"/>
    <n v="4"/>
    <s v="LOAEL"/>
    <n v="43.333333333333336"/>
    <s v="N"/>
    <s v="Y"/>
    <s v="N"/>
    <s v="N"/>
    <n v="0"/>
    <n v="1"/>
    <n v="0"/>
    <n v="0"/>
  </r>
  <r>
    <n v="555"/>
    <m/>
    <s v="NOAELs, LOAELs from nanoMeOx searches - AAT 120123"/>
    <n v="6"/>
    <m/>
    <x v="112"/>
    <m/>
    <s v="Indium"/>
    <s v="IO_100"/>
    <s v="Micro"/>
    <s v="4 (6h/d, 5d/w, 4wks) weeks"/>
    <s v="4 weeks"/>
    <s v="Lung, BAL"/>
    <s v="PMNs (% in BAL), alveolar wall fibrosis (histopathology)"/>
    <s v="Rat"/>
    <s v="Sprague Dawley"/>
    <s v="M"/>
    <m/>
    <n v="1.1299999999999999"/>
    <m/>
    <m/>
    <s v="mg/m3"/>
    <s v="N"/>
    <s v="Y"/>
    <s v="Y"/>
    <s v="N"/>
    <s v="Divide NOAEL or BMDL by 3;Divide LOAEL by 10;Units conversion needed;"/>
    <s v="NA"/>
    <m/>
    <n v="37.666666666666664"/>
    <m/>
    <m/>
    <s v="band D"/>
    <s v="D"/>
    <m/>
    <s v="Y"/>
    <m/>
    <x v="0"/>
    <m/>
    <m/>
    <m/>
    <s v="Y"/>
    <n v="4"/>
    <s v="LOAEL"/>
    <n v="37.666666666666664"/>
    <s v="N"/>
    <s v="Y"/>
    <s v="N"/>
    <s v="N"/>
    <n v="0"/>
    <n v="1"/>
    <n v="0"/>
    <n v="0"/>
  </r>
  <r>
    <n v="556"/>
    <s v="Y"/>
    <s v="NOAELs, LOAELs from nanoMeOx searches - AAT 120123"/>
    <n v="7"/>
    <s v="10.1021/es800975u"/>
    <x v="113"/>
    <s v="Y"/>
    <s v="Silica"/>
    <s v="Amorphous SiO2 NPs"/>
    <s v="Nano"/>
    <s v="4 (40min/day) weeks"/>
    <s v="4 weeks"/>
    <s v="Lung, BAL"/>
    <s v="PMNs (% in BAL)"/>
    <s v="Rat"/>
    <s v="Sprague Dawley"/>
    <s v="M"/>
    <m/>
    <n v="24.1"/>
    <m/>
    <m/>
    <s v="mg/m3"/>
    <s v="N"/>
    <s v="Y"/>
    <s v="Y"/>
    <s v="N"/>
    <s v="Divide NOAEL or BMDL by 3;Divide LOAEL by 10;Units conversion needed;"/>
    <s v="NA"/>
    <m/>
    <n v="803.33333333333337"/>
    <m/>
    <m/>
    <s v="band C"/>
    <s v="C"/>
    <m/>
    <m/>
    <m/>
    <x v="0"/>
    <m/>
    <m/>
    <m/>
    <s v="Y"/>
    <n v="3"/>
    <m/>
    <m/>
    <s v="N"/>
    <s v="Y"/>
    <s v="N"/>
    <s v="N"/>
    <n v="0"/>
    <n v="1"/>
    <n v="0"/>
    <n v="0"/>
  </r>
  <r>
    <n v="557"/>
    <s v="Y"/>
    <s v="NOAELs, LOAELs from nanoMeOx searches - AAT 120123"/>
    <n v="8"/>
    <m/>
    <x v="114"/>
    <m/>
    <s v="Titanium dioxide"/>
    <s v="Silica-coated TiO2 NPs"/>
    <s v="Nano"/>
    <s v="4 (1h/day, 4d/w) weeks"/>
    <s v="4 weeks"/>
    <s v="Lung, BAL"/>
    <s v="PMNs (cells/ high power-field (HPF) in BAL)"/>
    <s v="Rat"/>
    <s v="Outbred Crl:OF1"/>
    <s v="M"/>
    <m/>
    <n v="30"/>
    <m/>
    <m/>
    <s v="mg/m3"/>
    <s v="N"/>
    <s v="Y"/>
    <s v="Y"/>
    <s v="N"/>
    <s v="Divide NOAEL or BMDL by 3;Divide LOAEL by 10;Units conversion needed;"/>
    <s v="NA"/>
    <m/>
    <n v="1000"/>
    <m/>
    <m/>
    <s v="band C"/>
    <s v="C"/>
    <m/>
    <m/>
    <m/>
    <x v="0"/>
    <m/>
    <m/>
    <m/>
    <s v="Y"/>
    <n v="3"/>
    <m/>
    <m/>
    <s v="N"/>
    <s v="Y"/>
    <s v="N"/>
    <s v="N"/>
    <n v="0"/>
    <n v="1"/>
    <n v="0"/>
    <n v="0"/>
  </r>
  <r>
    <n v="558"/>
    <m/>
    <s v="NOAELs, LOAELs from nanoMeOx searches - AAT 120123"/>
    <n v="9"/>
    <m/>
    <x v="115"/>
    <s v="Y"/>
    <s v="Indium"/>
    <s v="ITO"/>
    <s v="Micro"/>
    <s v="26 (6h/d, 5d/w) weeks"/>
    <s v="26 weeks"/>
    <s v="Lung"/>
    <s v="Fibrosis of alveolar wall ('severe' histopathlogy score)"/>
    <s v="Rat"/>
    <s v="F344/DuCrlCrlj"/>
    <s v="M"/>
    <m/>
    <n v="0.1"/>
    <m/>
    <m/>
    <s v="mg/m3"/>
    <s v="N"/>
    <s v="N"/>
    <s v="Y"/>
    <s v="N"/>
    <s v="Divide LOAEL by 10;Units conversion needed;"/>
    <s v="NA"/>
    <m/>
    <n v="10"/>
    <m/>
    <m/>
    <s v="band E"/>
    <s v="E"/>
    <m/>
    <m/>
    <m/>
    <x v="2"/>
    <m/>
    <m/>
    <m/>
    <s v="Y"/>
    <n v="5"/>
    <s v="LOAEL"/>
    <n v="10"/>
    <s v="N"/>
    <s v="N"/>
    <s v="Y"/>
    <s v="N"/>
    <n v="0"/>
    <n v="0"/>
    <n v="1"/>
    <n v="0"/>
  </r>
  <r>
    <n v="559"/>
    <m/>
    <s v="NOAELs, LOAELs from nanoMeOx searches - AAT 120123"/>
    <n v="9"/>
    <m/>
    <x v="115"/>
    <s v="Y"/>
    <s v="Indium"/>
    <s v="ITO"/>
    <s v="Micro"/>
    <s v="26 (6h/d, 5d/w) weeks"/>
    <s v="26 weeks"/>
    <s v="Lung"/>
    <s v="Fibrosis of alveolar wall ('severe' histopathlogy score)"/>
    <s v="Rat"/>
    <s v="F344/DuCrlCrlj"/>
    <s v="F"/>
    <m/>
    <n v="0.1"/>
    <m/>
    <m/>
    <s v="mg/m3"/>
    <s v="N"/>
    <s v="N"/>
    <s v="Y"/>
    <s v="N"/>
    <s v="Divide LOAEL by 10;Units conversion needed;"/>
    <s v="NA"/>
    <m/>
    <n v="10"/>
    <m/>
    <m/>
    <s v="band E"/>
    <s v="E"/>
    <m/>
    <m/>
    <m/>
    <x v="2"/>
    <m/>
    <m/>
    <m/>
    <s v="Y"/>
    <n v="5"/>
    <s v="LOAEL"/>
    <n v="10"/>
    <s v="N"/>
    <s v="N"/>
    <s v="Y"/>
    <s v="N"/>
    <n v="0"/>
    <n v="0"/>
    <n v="1"/>
    <n v="0"/>
  </r>
  <r>
    <n v="560"/>
    <m/>
    <s v="NOAELs, LOAELs from nanoMeOx searches - AAT 120123"/>
    <n v="9"/>
    <m/>
    <x v="115"/>
    <s v="Y"/>
    <s v="Indium"/>
    <s v="ITO"/>
    <s v="Micro"/>
    <s v="104 (6h/d, 5d/w) weeks"/>
    <s v="104 weeks"/>
    <s v="Lung"/>
    <s v="Fibrosis of alveolar wall ('severe' histopathlogy score)"/>
    <s v="Rat"/>
    <s v="F344/DuCrlCrlj"/>
    <s v="M"/>
    <m/>
    <n v="0.01"/>
    <m/>
    <m/>
    <s v="mg/m3"/>
    <s v="N"/>
    <s v="N"/>
    <s v="Y"/>
    <s v="N"/>
    <s v="Divide LOAEL by 10;Units conversion needed;"/>
    <s v="NA"/>
    <m/>
    <n v="1"/>
    <m/>
    <m/>
    <s v="band E"/>
    <s v="E"/>
    <m/>
    <m/>
    <m/>
    <x v="2"/>
    <m/>
    <m/>
    <m/>
    <s v="Y"/>
    <n v="5"/>
    <s v="LOAEL"/>
    <n v="1"/>
    <s v="N"/>
    <s v="N"/>
    <s v="Y"/>
    <s v="N"/>
    <n v="0"/>
    <n v="0"/>
    <n v="1"/>
    <n v="0"/>
  </r>
  <r>
    <n v="561"/>
    <m/>
    <s v="NOAELs, LOAELs from nanoMeOx searches - AAT 120123"/>
    <n v="9"/>
    <m/>
    <x v="115"/>
    <s v="Y"/>
    <s v="Indium"/>
    <s v="ITO"/>
    <s v="Micro"/>
    <s v="104 (6h/d, 5d/w) weeks"/>
    <s v="104 weeks"/>
    <s v="Lung"/>
    <s v="Fibrosis of alveolar wall ('severe' histopathlogy score)"/>
    <s v="Rat"/>
    <s v="F344/DuCrlCrlj"/>
    <s v="F"/>
    <m/>
    <n v="0.01"/>
    <m/>
    <m/>
    <s v="mg/m3"/>
    <s v="N"/>
    <s v="N"/>
    <s v="Y"/>
    <s v="N"/>
    <s v="Divide LOAEL by 10;Units conversion needed;"/>
    <s v="NA"/>
    <m/>
    <n v="1"/>
    <m/>
    <m/>
    <s v="band E"/>
    <s v="E"/>
    <m/>
    <m/>
    <m/>
    <x v="2"/>
    <m/>
    <m/>
    <m/>
    <s v="Y"/>
    <n v="5"/>
    <s v="LOAEL"/>
    <n v="1"/>
    <s v="N"/>
    <s v="N"/>
    <s v="Y"/>
    <s v="N"/>
    <n v="0"/>
    <n v="0"/>
    <n v="1"/>
    <n v="0"/>
  </r>
  <r>
    <n v="562"/>
    <s v="Y"/>
    <s v="NOAELs, LOAELs from nanoMeOx searches - AAT 120123"/>
    <n v="10"/>
    <m/>
    <x v="116"/>
    <s v="Y"/>
    <s v="Titanium dioxide"/>
    <s v="nanoTiO2 + SiO2 rutile"/>
    <s v="Nano"/>
    <s v="4 (2h/d, 4d/w) weeks"/>
    <s v="4 weeks"/>
    <s v="Lung, BAL"/>
    <s v="PMNs (% of BAL cells)"/>
    <s v="Mouse"/>
    <s v="BALB/c/Sca"/>
    <s v="F"/>
    <m/>
    <n v="10"/>
    <m/>
    <m/>
    <s v="mg/m3"/>
    <s v="N"/>
    <s v="Y"/>
    <s v="Y"/>
    <s v="N"/>
    <s v="Divide NOAEL or BMDL by 3;Divide LOAEL by 10;Units conversion needed;"/>
    <s v="NA"/>
    <m/>
    <n v="333.33333333333331"/>
    <m/>
    <m/>
    <s v="band C"/>
    <s v="C"/>
    <m/>
    <m/>
    <m/>
    <x v="0"/>
    <m/>
    <m/>
    <m/>
    <s v="Y"/>
    <n v="3"/>
    <m/>
    <m/>
    <s v="N"/>
    <s v="Y"/>
    <s v="N"/>
    <s v="N"/>
    <n v="0"/>
    <n v="1"/>
    <n v="0"/>
    <n v="0"/>
  </r>
  <r>
    <n v="563"/>
    <s v="Y"/>
    <s v="NOAELs, LOAELs from nanoMeOx searches - AAT 120123"/>
    <n v="11"/>
    <m/>
    <x v="117"/>
    <s v="Y"/>
    <s v="Iron"/>
    <s v="Fe2O3 NPs"/>
    <s v="Nano"/>
    <s v="3 (4h/d, 5d/w) months"/>
    <s v="3 months"/>
    <s v="Lung, BAL"/>
    <s v="PMNs (#x10^6 in BAL)"/>
    <s v="Rat"/>
    <s v="Outbred white"/>
    <s v="F"/>
    <m/>
    <n v="1.1399999999999999"/>
    <m/>
    <m/>
    <s v="mg/m3"/>
    <s v="N"/>
    <s v="N"/>
    <s v="Y"/>
    <s v="N"/>
    <s v="Divide LOAEL by 10;Units conversion needed;"/>
    <s v="NA"/>
    <m/>
    <n v="38"/>
    <m/>
    <m/>
    <s v="band D"/>
    <s v="D"/>
    <m/>
    <s v="Y"/>
    <m/>
    <x v="0"/>
    <m/>
    <m/>
    <m/>
    <s v="N"/>
    <n v="4"/>
    <m/>
    <m/>
    <s v="N"/>
    <s v="Y"/>
    <s v="N"/>
    <s v="N"/>
    <n v="0"/>
    <n v="1"/>
    <n v="0"/>
    <n v="0"/>
  </r>
  <r>
    <n v="564"/>
    <m/>
    <s v="NOAELs, LOAELs from nanoMeOx searches - AAT 120123"/>
    <n v="12"/>
    <m/>
    <x v="118"/>
    <m/>
    <s v="Aluminum"/>
    <s v="AlOx nanowhiskers"/>
    <s v="Nano"/>
    <s v="4 (4h/d, 5d/w) weeks"/>
    <s v="4 weeks"/>
    <s v="Lung, BAL"/>
    <s v="PMNs (#x10^3/mouse in BAL)"/>
    <s v="Mouse"/>
    <s v="C57BL/6 J"/>
    <s v="M"/>
    <n v="3.3"/>
    <m/>
    <m/>
    <m/>
    <s v="mg/m3"/>
    <s v="N"/>
    <s v="Y"/>
    <s v="N"/>
    <s v="N"/>
    <s v="Divide NOAEL or BMDL by 3;Units conversion needed;"/>
    <s v="NA"/>
    <n v="1099.9999999999998"/>
    <m/>
    <m/>
    <s v="band C"/>
    <m/>
    <s v="C"/>
    <m/>
    <s v="Y"/>
    <m/>
    <x v="0"/>
    <m/>
    <m/>
    <m/>
    <s v="Y"/>
    <n v="3"/>
    <s v="NOAEL"/>
    <n v="1099.9999999999998"/>
    <s v="N"/>
    <s v="Y"/>
    <s v="N"/>
    <s v="N"/>
    <n v="0"/>
    <n v="1"/>
    <n v="0"/>
    <n v="0"/>
  </r>
  <r>
    <n v="565"/>
    <m/>
    <s v="NOAELs, LOAELs from nanoMeOx searches - AAT 120123"/>
    <n v="13"/>
    <s v="10.1080/08958378.2018.1426661"/>
    <x v="119"/>
    <s v="Y"/>
    <s v="Silica"/>
    <s v="Synthetic Amorphous SiNPs"/>
    <s v="Nano"/>
    <s v="4 (6h/d, 5d/w) weeks"/>
    <s v="4 weeks"/>
    <s v="Lung, BAL"/>
    <s v="PMNs (#x10^6/mL in BAL)"/>
    <s v="Rat"/>
    <s v="Sprague Dawley"/>
    <s v="M"/>
    <n v="5.4"/>
    <m/>
    <m/>
    <m/>
    <s v="mg/m3"/>
    <s v="N"/>
    <s v="Y"/>
    <s v="N"/>
    <s v="N"/>
    <s v="Divide NOAEL or BMDL by 3;Units conversion needed;"/>
    <s v="NA"/>
    <n v="1800"/>
    <m/>
    <m/>
    <s v="band C"/>
    <m/>
    <s v="C"/>
    <m/>
    <s v="Y"/>
    <m/>
    <x v="0"/>
    <m/>
    <m/>
    <m/>
    <s v="Y"/>
    <n v="3"/>
    <s v="NOAEL"/>
    <n v="1800"/>
    <s v="N"/>
    <s v="Y"/>
    <s v="N"/>
    <s v="N"/>
    <n v="0"/>
    <n v="1"/>
    <n v="0"/>
    <n v="0"/>
  </r>
  <r>
    <n v="566"/>
    <m/>
    <s v="NOAELs, LOAELs from nanoMeOx searches - AAT 120123"/>
    <n v="14"/>
    <m/>
    <x v="120"/>
    <s v="Y"/>
    <s v="Zinc"/>
    <s v="ZnO NPs"/>
    <s v="Nano"/>
    <s v="13 (4h/day) weeks"/>
    <s v="13 weeks"/>
    <s v="Lung, BAL"/>
    <s v="PMNs (#x10^3/mouse in BAL)"/>
    <s v="Mouse"/>
    <s v="C57BL/6"/>
    <s v="M"/>
    <n v="3.3"/>
    <m/>
    <m/>
    <m/>
    <s v="mg/m3"/>
    <s v="N"/>
    <s v="N"/>
    <s v="N"/>
    <s v="N"/>
    <s v="Units conversion needed;"/>
    <s v="NA"/>
    <n v="3300"/>
    <m/>
    <m/>
    <s v="band B"/>
    <m/>
    <s v="B"/>
    <m/>
    <s v="Y"/>
    <m/>
    <x v="0"/>
    <m/>
    <m/>
    <m/>
    <s v="Y"/>
    <n v="2"/>
    <s v="NOAEL"/>
    <n v="3300"/>
    <s v="N"/>
    <s v="Y"/>
    <s v="N"/>
    <s v="N"/>
    <n v="0"/>
    <n v="1"/>
    <n v="0"/>
    <n v="0"/>
  </r>
  <r>
    <n v="567"/>
    <s v="Y"/>
    <s v="NOAELs, LOAELs from nanoMeOx searches - AAT 120123"/>
    <n v="15"/>
    <s v="https://doi.org/10.1016/j.tox.2017.04.010"/>
    <x v="121"/>
    <m/>
    <s v="Silica"/>
    <s v="SiO2 NPs"/>
    <s v="Nano"/>
    <s v="3 (4h/d, 5d/w) months"/>
    <s v="3 months"/>
    <s v="Lung"/>
    <s v="Absolute hydroxyproline content of lungs (ug, lung)"/>
    <s v="Rat"/>
    <s v="Outbred white"/>
    <s v="F"/>
    <m/>
    <n v="2.6"/>
    <m/>
    <m/>
    <s v="mg/m3"/>
    <s v="N"/>
    <s v="N"/>
    <s v="Y"/>
    <s v="N"/>
    <s v="Divide LOAEL by 10;Units conversion needed;"/>
    <s v="NA"/>
    <m/>
    <n v="260"/>
    <m/>
    <m/>
    <s v="band D"/>
    <s v="D"/>
    <m/>
    <m/>
    <m/>
    <x v="2"/>
    <m/>
    <m/>
    <m/>
    <s v="Y"/>
    <n v="4"/>
    <m/>
    <m/>
    <s v="N"/>
    <s v="Y"/>
    <s v="N"/>
    <s v="N"/>
    <n v="0"/>
    <n v="1"/>
    <n v="0"/>
    <n v="0"/>
  </r>
  <r>
    <n v="568"/>
    <s v="Y"/>
    <s v="NOAELs, LOAELs from nanoMeOx searches - AAT 120123"/>
    <n v="16"/>
    <m/>
    <x v="122"/>
    <m/>
    <s v="Aluminum"/>
    <s v="AlO(OH)"/>
    <s v="Nano"/>
    <s v="35 days"/>
    <s v="4 weeks"/>
    <s v="Lung, BAL"/>
    <s v="PMNs (#x10^4/lung in BAL)"/>
    <s v="Rat"/>
    <s v="Wistar"/>
    <s v="M"/>
    <n v="3"/>
    <n v="28"/>
    <m/>
    <m/>
    <s v="mg/m3"/>
    <s v="N"/>
    <s v="Y"/>
    <s v="N"/>
    <s v="N"/>
    <s v="Divide NOAEL or BMDL by 3;Units conversion needed;"/>
    <s v="NA"/>
    <n v="1000"/>
    <m/>
    <m/>
    <s v="band C"/>
    <m/>
    <s v="C"/>
    <m/>
    <m/>
    <m/>
    <x v="0"/>
    <s v="7 days"/>
    <m/>
    <m/>
    <s v="N"/>
    <n v="3"/>
    <m/>
    <m/>
    <s v="N"/>
    <s v="Y"/>
    <s v="N"/>
    <s v="N"/>
    <n v="0"/>
    <n v="1"/>
    <n v="0"/>
    <n v="0"/>
  </r>
  <r>
    <n v="569"/>
    <s v="Y"/>
    <s v="NOAELs, LOAELs from nanoMeOx searches - AAT 120123"/>
    <n v="16"/>
    <m/>
    <x v="122"/>
    <m/>
    <s v="Aluminum"/>
    <s v="AlO(OH)"/>
    <s v="Nano"/>
    <s v="56 days"/>
    <s v="4 weeks"/>
    <s v="Lung, BAL"/>
    <s v="PMNs (#x10^4/lung in BAL)"/>
    <s v="Rat"/>
    <s v="Wistar"/>
    <s v="M"/>
    <n v="3"/>
    <n v="28"/>
    <m/>
    <m/>
    <s v="mg/m3"/>
    <s v="N"/>
    <s v="Y"/>
    <s v="N"/>
    <s v="N"/>
    <s v="Divide NOAEL or BMDL by 3;Units conversion needed;"/>
    <s v="NA"/>
    <n v="1000"/>
    <m/>
    <m/>
    <s v="band C"/>
    <m/>
    <s v="C"/>
    <m/>
    <m/>
    <m/>
    <x v="0"/>
    <s v="7 days"/>
    <m/>
    <m/>
    <s v="N"/>
    <n v="3"/>
    <m/>
    <m/>
    <s v="N"/>
    <s v="Y"/>
    <s v="N"/>
    <s v="N"/>
    <n v="0"/>
    <n v="1"/>
    <n v="0"/>
    <n v="0"/>
  </r>
  <r>
    <n v="570"/>
    <s v="Y"/>
    <s v="NOAELs, LOAELs from nanoMeOx searches - AAT 120123"/>
    <n v="16"/>
    <m/>
    <x v="122"/>
    <m/>
    <s v="Aluminum"/>
    <s v="AlO(OH)"/>
    <s v="Nano"/>
    <s v="113 days"/>
    <s v="4 weeks"/>
    <s v="Lung, BAL"/>
    <s v="PMNs (#x10^4/lung in BAL)"/>
    <s v="Rat"/>
    <s v="Wistar"/>
    <s v="M"/>
    <n v="3"/>
    <n v="28"/>
    <m/>
    <m/>
    <s v="mg/m3"/>
    <s v="N"/>
    <s v="N"/>
    <s v="N"/>
    <s v="N"/>
    <s v="Units conversion needed;"/>
    <s v="NA"/>
    <n v="3000"/>
    <m/>
    <m/>
    <s v="band C"/>
    <m/>
    <s v="C"/>
    <m/>
    <m/>
    <m/>
    <x v="0"/>
    <s v="7 days"/>
    <m/>
    <m/>
    <s v="N"/>
    <n v="3"/>
    <m/>
    <m/>
    <s v="N"/>
    <s v="Y"/>
    <s v="N"/>
    <s v="N"/>
    <n v="0"/>
    <n v="1"/>
    <n v="0"/>
    <n v="0"/>
  </r>
  <r>
    <n v="571"/>
    <s v="Y"/>
    <s v="NOAELs, LOAELs from nanoMeOx searches - AAT 120123"/>
    <n v="16"/>
    <m/>
    <x v="122"/>
    <m/>
    <s v="Aluminum"/>
    <s v="AlO(OH)"/>
    <s v="Nano"/>
    <s v="35 days"/>
    <s v="4 weeks"/>
    <s v="Lung, BAL"/>
    <s v="PMNs (#x10^4/lung in BAL)"/>
    <s v="Rat"/>
    <s v="Wistar"/>
    <s v="M"/>
    <n v="3"/>
    <n v="28"/>
    <m/>
    <m/>
    <s v="mg/m3"/>
    <s v="N"/>
    <s v="Y"/>
    <s v="N"/>
    <s v="N"/>
    <s v="Divide NOAEL or BMDL by 3;Units conversion needed;"/>
    <s v="NA"/>
    <n v="1000"/>
    <m/>
    <m/>
    <s v="band C"/>
    <m/>
    <s v="C"/>
    <m/>
    <m/>
    <m/>
    <x v="0"/>
    <s v="7 days"/>
    <m/>
    <m/>
    <s v="N"/>
    <n v="3"/>
    <m/>
    <m/>
    <s v="N"/>
    <s v="Y"/>
    <s v="N"/>
    <s v="N"/>
    <n v="0"/>
    <n v="1"/>
    <n v="0"/>
    <n v="0"/>
  </r>
  <r>
    <n v="572"/>
    <s v="Y"/>
    <s v="NOAELs, LOAELs from nanoMeOx searches - AAT 120123"/>
    <n v="16"/>
    <m/>
    <x v="122"/>
    <m/>
    <s v="Aluminum"/>
    <s v="AlO(OH)"/>
    <s v="Nano"/>
    <s v="56 days"/>
    <s v="4 weeks"/>
    <s v="Lung, BAL"/>
    <s v="PMNs (#x10^4/lung in BAL)"/>
    <s v="Rat"/>
    <s v="Wistar"/>
    <s v="M"/>
    <n v="3"/>
    <n v="28"/>
    <m/>
    <m/>
    <s v="mg/m3"/>
    <s v="N"/>
    <s v="Y"/>
    <s v="N"/>
    <s v="N"/>
    <s v="Divide NOAEL or BMDL by 3;Units conversion needed;"/>
    <s v="NA"/>
    <n v="1000"/>
    <m/>
    <m/>
    <s v="band C"/>
    <m/>
    <s v="C"/>
    <m/>
    <m/>
    <m/>
    <x v="0"/>
    <s v="7 days"/>
    <m/>
    <m/>
    <s v="N"/>
    <n v="3"/>
    <m/>
    <m/>
    <s v="N"/>
    <s v="Y"/>
    <s v="N"/>
    <s v="N"/>
    <n v="0"/>
    <n v="1"/>
    <n v="0"/>
    <n v="0"/>
  </r>
  <r>
    <n v="573"/>
    <s v="Y"/>
    <s v="NOAELs, LOAELs from nanoMeOx searches - AAT 120123"/>
    <n v="16"/>
    <m/>
    <x v="122"/>
    <m/>
    <s v="Aluminum"/>
    <s v="AlO(OH)"/>
    <s v="Nano"/>
    <s v="113 days"/>
    <s v="4 weeks"/>
    <s v="Lung, BAL"/>
    <s v="PMNs (#x10^4/lung in BAL)"/>
    <s v="Rat"/>
    <s v="Wistar"/>
    <s v="M"/>
    <n v="3"/>
    <n v="28"/>
    <m/>
    <m/>
    <s v="mg/m3"/>
    <s v="N"/>
    <s v="N"/>
    <s v="N"/>
    <s v="N"/>
    <s v="Units conversion needed;"/>
    <s v="NA"/>
    <n v="3000"/>
    <m/>
    <m/>
    <s v="band C"/>
    <m/>
    <s v="C"/>
    <m/>
    <m/>
    <m/>
    <x v="0"/>
    <s v="7 days"/>
    <m/>
    <m/>
    <s v="N"/>
    <n v="3"/>
    <m/>
    <m/>
    <s v="N"/>
    <s v="Y"/>
    <s v="N"/>
    <s v="N"/>
    <n v="0"/>
    <n v="1"/>
    <n v="0"/>
    <n v="0"/>
  </r>
  <r>
    <n v="574"/>
    <s v="Y"/>
    <s v="NOAELs, LOAELs from nanoMeOx searches - AAT 120123"/>
    <n v="16"/>
    <m/>
    <x v="122"/>
    <m/>
    <s v="Iron"/>
    <s v="Fe3O4"/>
    <s v="Micro"/>
    <s v="36 days"/>
    <s v="4 weeks"/>
    <s v="Lung, BAL"/>
    <s v="PMNs (#x10^4/lung in BAL)"/>
    <s v="Rat"/>
    <s v="Wistar"/>
    <s v="M"/>
    <n v="20"/>
    <n v="50"/>
    <m/>
    <m/>
    <s v="mg/m3"/>
    <s v="N"/>
    <s v="Y"/>
    <s v="N"/>
    <s v="N"/>
    <s v="Divide NOAEL or BMDL by 3;Units conversion needed;"/>
    <s v="NA"/>
    <n v="6666.666666666667"/>
    <m/>
    <m/>
    <s v="band B"/>
    <m/>
    <s v="B"/>
    <m/>
    <m/>
    <m/>
    <x v="0"/>
    <s v="7 days"/>
    <m/>
    <m/>
    <s v="N"/>
    <n v="2"/>
    <m/>
    <m/>
    <s v="N"/>
    <s v="Y"/>
    <s v="N"/>
    <s v="N"/>
    <n v="0"/>
    <n v="1"/>
    <n v="0"/>
    <n v="0"/>
  </r>
  <r>
    <n v="575"/>
    <s v="Y"/>
    <s v="NOAELs, LOAELs from nanoMeOx searches - AAT 120123"/>
    <n v="16"/>
    <m/>
    <x v="122"/>
    <m/>
    <s v="Iron"/>
    <s v="Fe3O4"/>
    <s v="Micro"/>
    <s v="85 days"/>
    <s v="4 weeks"/>
    <s v="Lung, BAL"/>
    <s v="PMNs (#x10^4/lung in BAL)"/>
    <s v="Rat"/>
    <s v="Wistar"/>
    <s v="M"/>
    <n v="50"/>
    <n v="100"/>
    <m/>
    <m/>
    <s v="mg/m3"/>
    <s v="N"/>
    <s v="Y"/>
    <s v="N"/>
    <s v="N"/>
    <s v="Divide NOAEL or BMDL by 3;Units conversion needed;"/>
    <s v="NA"/>
    <n v="16666.666666666668"/>
    <m/>
    <m/>
    <s v="band B"/>
    <m/>
    <s v="B"/>
    <m/>
    <m/>
    <m/>
    <x v="0"/>
    <s v="7 days"/>
    <m/>
    <m/>
    <s v="N"/>
    <n v="2"/>
    <m/>
    <m/>
    <s v="N"/>
    <s v="Y"/>
    <s v="N"/>
    <s v="N"/>
    <n v="0"/>
    <n v="1"/>
    <n v="0"/>
    <n v="0"/>
  </r>
  <r>
    <n v="576"/>
    <s v="Y"/>
    <s v="NOAELs, LOAELs from nanoMeOx searches - AAT 120123"/>
    <n v="16"/>
    <m/>
    <x v="122"/>
    <m/>
    <s v="Iron"/>
    <s v="Fe3O4"/>
    <s v="Micro"/>
    <s v="197 days"/>
    <s v="4 weeks"/>
    <s v="Lung, BAL"/>
    <s v="PMNs (#x10^4/lung in BAL)"/>
    <s v="Rat"/>
    <s v="Wistar"/>
    <s v="M"/>
    <n v="50"/>
    <n v="100"/>
    <m/>
    <m/>
    <s v="mg/m3"/>
    <s v="N"/>
    <s v="N"/>
    <s v="N"/>
    <s v="N"/>
    <s v="Units conversion needed;"/>
    <s v="NA"/>
    <n v="50000"/>
    <m/>
    <m/>
    <s v="band A"/>
    <m/>
    <s v="A"/>
    <m/>
    <m/>
    <m/>
    <x v="0"/>
    <s v="7 days"/>
    <m/>
    <m/>
    <s v="N"/>
    <n v="1"/>
    <m/>
    <m/>
    <s v="N"/>
    <s v="Y"/>
    <s v="N"/>
    <s v="N"/>
    <n v="0"/>
    <n v="1"/>
    <n v="0"/>
    <n v="0"/>
  </r>
  <r>
    <n v="577"/>
    <m/>
    <s v="Gosens 2014 OEB determination.xlsx"/>
    <n v="1"/>
    <m/>
    <x v="123"/>
    <m/>
    <s v="Cerium"/>
    <s v="NM-211"/>
    <s v="Nano"/>
    <s v="28 days"/>
    <s v="28 days"/>
    <s v="Lung"/>
    <s v="PMN%"/>
    <s v="Rat"/>
    <s v="Wistar"/>
    <s v="M"/>
    <s v="na"/>
    <n v="1.2"/>
    <m/>
    <n v="0.73014155092299637"/>
    <s v="mg/m3"/>
    <s v="N"/>
    <s v="Y"/>
    <s v="Y"/>
    <s v="N"/>
    <s v="Divide NOAEL or BMDL by 3;Divide LOAEL by 10;Units conversion needed;"/>
    <n v="243.38051697433212"/>
    <s v="na"/>
    <n v="40"/>
    <s v="band D"/>
    <s v="na"/>
    <s v="band D"/>
    <s v="D"/>
    <m/>
    <s v="Y"/>
    <m/>
    <x v="0"/>
    <m/>
    <m/>
    <m/>
    <s v="Y"/>
    <n v="4"/>
    <s v="BMDL"/>
    <n v="243.38051697433212"/>
    <s v="N"/>
    <s v="Y"/>
    <s v="N"/>
    <s v="N"/>
    <n v="0"/>
    <n v="1"/>
    <n v="0"/>
    <n v="0"/>
  </r>
  <r>
    <n v="578"/>
    <m/>
    <s v="Gosens 2014 OEB determination.xlsx"/>
    <n v="2"/>
    <m/>
    <x v="123"/>
    <m/>
    <s v="Cerium"/>
    <s v="NM-211"/>
    <s v="Nano"/>
    <s v="28 days"/>
    <s v="28 days"/>
    <s v="Lung"/>
    <s v="PMN%"/>
    <s v="Rat"/>
    <s v="Wistar"/>
    <s v="F"/>
    <s v="na"/>
    <n v="1.2"/>
    <m/>
    <n v="0.19944756501927841"/>
    <s v="mg/m3"/>
    <s v="N"/>
    <s v="Y"/>
    <s v="Y"/>
    <s v="N"/>
    <s v="Divide NOAEL or BMDL by 3;Divide LOAEL by 10;Units conversion needed;"/>
    <n v="66.482521673092805"/>
    <s v="na"/>
    <n v="40"/>
    <s v="band D"/>
    <s v="na"/>
    <s v="band D"/>
    <s v="D"/>
    <m/>
    <s v="Y"/>
    <m/>
    <x v="0"/>
    <m/>
    <m/>
    <m/>
    <s v="Y"/>
    <n v="4"/>
    <s v="BMDL"/>
    <n v="66.482521673092805"/>
    <s v="N"/>
    <s v="Y"/>
    <s v="N"/>
    <s v="N"/>
    <n v="0"/>
    <n v="1"/>
    <n v="0"/>
    <n v="0"/>
  </r>
  <r>
    <n v="579"/>
    <m/>
    <s v="Gosens 2014 OEB determination.xlsx"/>
    <n v="3"/>
    <m/>
    <x v="123"/>
    <m/>
    <s v="Cerium"/>
    <s v="NM-212"/>
    <s v="Nano"/>
    <s v="28 days"/>
    <s v="28 days"/>
    <s v="Lung"/>
    <s v="PMN%"/>
    <s v="Rat"/>
    <s v="Wistar"/>
    <s v="M"/>
    <s v="na"/>
    <n v="2.5"/>
    <m/>
    <n v="2.4232615171682084"/>
    <s v="mg/m3"/>
    <s v="N"/>
    <s v="Y"/>
    <s v="Y"/>
    <s v="N"/>
    <s v="Divide NOAEL or BMDL by 3;Divide LOAEL by 10;Units conversion needed;"/>
    <n v="807.75383905606941"/>
    <s v="na"/>
    <n v="83.333333333333329"/>
    <s v="band C"/>
    <s v="na"/>
    <s v="band D"/>
    <s v="D"/>
    <m/>
    <s v="Y"/>
    <m/>
    <x v="0"/>
    <m/>
    <m/>
    <m/>
    <s v="Y"/>
    <n v="4"/>
    <s v="BMDL"/>
    <n v="807.75383905606941"/>
    <s v="N"/>
    <s v="Y"/>
    <s v="N"/>
    <s v="N"/>
    <n v="0"/>
    <n v="1"/>
    <n v="0"/>
    <n v="0"/>
  </r>
  <r>
    <n v="580"/>
    <m/>
    <s v="Gosens 2014 OEB determination.xlsx"/>
    <n v="4"/>
    <m/>
    <x v="123"/>
    <m/>
    <s v="Cerium"/>
    <s v="NM-212"/>
    <s v="Nano"/>
    <s v="28 days"/>
    <s v="28 days"/>
    <s v="Lung"/>
    <s v="PMN%"/>
    <s v="Rat"/>
    <s v="Wistar"/>
    <s v="F"/>
    <s v="na"/>
    <n v="2.5"/>
    <m/>
    <n v="0.394873571506833"/>
    <s v="mg/m3"/>
    <s v="N"/>
    <s v="Y"/>
    <s v="Y"/>
    <s v="N"/>
    <s v="Divide NOAEL or BMDL by 3;Divide LOAEL by 10;Units conversion needed;"/>
    <n v="131.624523835611"/>
    <s v="na"/>
    <n v="83.333333333333329"/>
    <s v="band D"/>
    <s v="na"/>
    <s v="band D"/>
    <s v="D"/>
    <m/>
    <s v="Y"/>
    <m/>
    <x v="0"/>
    <m/>
    <m/>
    <m/>
    <s v="Y"/>
    <n v="4"/>
    <s v="BMDL"/>
    <n v="131.624523835611"/>
    <s v="N"/>
    <s v="Y"/>
    <s v="N"/>
    <s v="N"/>
    <n v="0"/>
    <n v="1"/>
    <n v="0"/>
    <n v="0"/>
  </r>
  <r>
    <n v="581"/>
    <m/>
    <s v="Gosens 2014 OEB determination.xlsx"/>
    <n v="5"/>
    <m/>
    <x v="123"/>
    <m/>
    <s v="Cerium"/>
    <s v="NM-213"/>
    <s v="Micro"/>
    <s v="28 days"/>
    <s v="28 days"/>
    <s v="Lung"/>
    <s v="PMN%"/>
    <s v="Rat"/>
    <s v="Wistar"/>
    <s v="M"/>
    <s v="na"/>
    <n v="5.9"/>
    <m/>
    <n v="3.208090330633893"/>
    <s v="mg/m3"/>
    <s v="N"/>
    <s v="Y"/>
    <s v="Y"/>
    <s v="N"/>
    <s v="Divide NOAEL or BMDL by 3;Divide LOAEL by 10;Units conversion needed;"/>
    <n v="1069.3634435446311"/>
    <s v="na"/>
    <n v="196.66666666666669"/>
    <s v="band C"/>
    <s v="na"/>
    <s v="band D"/>
    <s v="D"/>
    <m/>
    <s v="Y"/>
    <m/>
    <x v="0"/>
    <m/>
    <m/>
    <m/>
    <s v="Y"/>
    <n v="4"/>
    <s v="BMDL"/>
    <n v="1069.3634435446311"/>
    <s v="N"/>
    <s v="Y"/>
    <s v="N"/>
    <s v="N"/>
    <n v="0"/>
    <n v="1"/>
    <n v="0"/>
    <n v="0"/>
  </r>
  <r>
    <n v="582"/>
    <m/>
    <s v="Gosens 2014 OEB determination.xlsx"/>
    <n v="6"/>
    <m/>
    <x v="123"/>
    <m/>
    <s v="Cerium"/>
    <s v="NM-213"/>
    <s v="Micro"/>
    <s v="28 days"/>
    <s v="28 days"/>
    <s v="Lung"/>
    <s v="PMN%"/>
    <s v="Rat"/>
    <s v="Wistar"/>
    <s v="F"/>
    <s v="na"/>
    <n v="5.7"/>
    <m/>
    <n v="2.9424320160193158"/>
    <s v="mg/m3"/>
    <s v="N"/>
    <s v="Y"/>
    <s v="Y"/>
    <s v="N"/>
    <s v="Divide NOAEL or BMDL by 3;Divide LOAEL by 10;Units conversion needed;"/>
    <n v="980.81067200643861"/>
    <s v="na"/>
    <n v="190.00000000000003"/>
    <s v="band C"/>
    <s v="na"/>
    <s v="band D"/>
    <s v="D"/>
    <m/>
    <s v="Y"/>
    <m/>
    <x v="0"/>
    <m/>
    <m/>
    <m/>
    <s v="Y"/>
    <n v="4"/>
    <s v="BMDL"/>
    <n v="980.81067200643861"/>
    <s v="N"/>
    <s v="Y"/>
    <s v="N"/>
    <s v="N"/>
    <n v="0"/>
    <n v="1"/>
    <n v="0"/>
    <n v="0"/>
  </r>
  <r>
    <n v="584"/>
    <s v="Y"/>
    <s v="oecd_bands_v1"/>
    <n v="200008"/>
    <m/>
    <x v="22"/>
    <m/>
    <s v="Cerium"/>
    <s v="NM-213"/>
    <s v="Micro"/>
    <s v="28 days"/>
    <s v="28 days"/>
    <s v="Lung"/>
    <s v="Inflammation"/>
    <s v="Rat"/>
    <s v="Wistar (Clr:WI(WU))"/>
    <s v="F"/>
    <m/>
    <n v="5.9"/>
    <m/>
    <m/>
    <s v="mg/m3"/>
    <s v="N"/>
    <s v="Y"/>
    <m/>
    <m/>
    <m/>
    <m/>
    <m/>
    <n v="590"/>
    <m/>
    <m/>
    <m/>
    <s v="C"/>
    <s v=""/>
    <s v="Y"/>
    <m/>
    <x v="0"/>
    <m/>
    <m/>
    <m/>
    <s v="Y"/>
    <n v="3"/>
    <s v="LOAEL"/>
    <n v="590"/>
    <s v="N"/>
    <s v="Y"/>
    <s v="N"/>
    <s v="N"/>
    <n v="0"/>
    <n v="1"/>
    <n v="0"/>
    <n v="0"/>
  </r>
  <r>
    <n v="585"/>
    <s v="Y"/>
    <s v="oecd_bands_v1"/>
    <n v="200009"/>
    <m/>
    <x v="23"/>
    <m/>
    <s v="Cerium"/>
    <s v="NM-211 (Ceria Dry)"/>
    <s v="Nano"/>
    <s v="90 days"/>
    <s v="90 days"/>
    <s v="Lung"/>
    <s v="Inflammation"/>
    <s v="Rat"/>
    <s v="Wistar (Clr:WI(WU))"/>
    <s v="F"/>
    <m/>
    <n v="1.2"/>
    <m/>
    <m/>
    <s v="mg/m3"/>
    <s v="N"/>
    <s v="N"/>
    <m/>
    <m/>
    <m/>
    <m/>
    <m/>
    <n v="120"/>
    <m/>
    <m/>
    <m/>
    <s v="D"/>
    <s v=""/>
    <s v="Y"/>
    <m/>
    <x v="0"/>
    <m/>
    <m/>
    <m/>
    <s v="Y"/>
    <n v="4"/>
    <s v="LOAEL"/>
    <n v="120"/>
    <s v="N"/>
    <s v="Y"/>
    <s v="N"/>
    <s v="N"/>
    <n v="0"/>
    <n v="1"/>
    <n v="0"/>
    <n v="0"/>
  </r>
  <r>
    <n v="586"/>
    <s v="Y"/>
    <s v="oecd_bands_v1"/>
    <n v="200010"/>
    <m/>
    <x v="24"/>
    <m/>
    <s v="Cerium"/>
    <s v="NM-212(Nanograin Ceria)"/>
    <s v="Nano"/>
    <s v="90 days"/>
    <s v="90 days"/>
    <s v="Lung"/>
    <s v="Inflammation"/>
    <s v="Rat"/>
    <s v="Wistar (Clr:WI(WU))"/>
    <s v="F"/>
    <m/>
    <n v="2.5"/>
    <m/>
    <m/>
    <s v="mg/m3"/>
    <s v="N"/>
    <s v="N"/>
    <m/>
    <m/>
    <m/>
    <m/>
    <m/>
    <n v="250"/>
    <m/>
    <m/>
    <m/>
    <s v="D"/>
    <s v=""/>
    <s v="Y"/>
    <m/>
    <x v="0"/>
    <m/>
    <m/>
    <m/>
    <s v="Y"/>
    <n v="4"/>
    <s v="LOAEL"/>
    <n v="250"/>
    <s v="N"/>
    <s v="Y"/>
    <s v="N"/>
    <s v="N"/>
    <n v="0"/>
    <n v="1"/>
    <n v="0"/>
    <n v="0"/>
  </r>
  <r>
    <n v="587"/>
    <m/>
    <s v="oecd_bands_v1"/>
    <n v="200011"/>
    <m/>
    <x v="25"/>
    <m/>
    <s v="Cerium"/>
    <s v="CeO2 in aliphatic hydrocarbons (Envirox)"/>
    <s v="Nano"/>
    <s v="90 days"/>
    <s v="90 days"/>
    <s v="Lung"/>
    <s v="Inflammation"/>
    <s v="Mouse"/>
    <s v="ApoE(-/-) (B6.129P2-Apoetm1Unc N11, Taconic,Denmark)"/>
    <s v="F"/>
    <n v="1.7"/>
    <m/>
    <m/>
    <m/>
    <s v="mg/m3"/>
    <s v="N"/>
    <s v="N"/>
    <m/>
    <m/>
    <m/>
    <m/>
    <n v="566.66666666666663"/>
    <m/>
    <m/>
    <m/>
    <m/>
    <s v="C"/>
    <s v=""/>
    <s v="Y"/>
    <m/>
    <x v="0"/>
    <m/>
    <m/>
    <m/>
    <s v="Y"/>
    <n v="3"/>
    <s v="NOAEL"/>
    <n v="566.66666666666663"/>
    <s v="N"/>
    <s v="Y"/>
    <s v="N"/>
    <s v="N"/>
    <n v="0"/>
    <n v="1"/>
    <n v="0"/>
    <n v="0"/>
  </r>
  <r>
    <n v="588"/>
    <s v="Y"/>
    <s v="oecd_bands_v1"/>
    <n v="200018"/>
    <s v="https://doi.org/10.1016/0278-6915(91)90205-L"/>
    <x v="27"/>
    <m/>
    <s v="Silica"/>
    <s v="NM-201_Sipernat 22S"/>
    <s v="Nano"/>
    <s v="28 days"/>
    <s v="28 days"/>
    <s v="Lung"/>
    <s v="Inflammation"/>
    <s v="Rat"/>
    <s v="Wistar (Cpb:WU Wistar rand.)"/>
    <s v="F"/>
    <m/>
    <m/>
    <m/>
    <m/>
    <m/>
    <s v="N"/>
    <s v="Y"/>
    <m/>
    <m/>
    <m/>
    <m/>
    <m/>
    <m/>
    <m/>
    <m/>
    <m/>
    <s v="C"/>
    <s v=""/>
    <s v="Y"/>
    <m/>
    <x v="0"/>
    <m/>
    <m/>
    <m/>
    <s v="Y"/>
    <n v="3"/>
    <m/>
    <m/>
    <s v="N"/>
    <s v="Y"/>
    <s v="N"/>
    <s v="N"/>
    <n v="0"/>
    <n v="1"/>
    <n v="0"/>
    <n v="0"/>
  </r>
  <r>
    <n v="589"/>
    <s v="Y"/>
    <s v="oecd_bands_v1"/>
    <n v="200019"/>
    <s v="https://doi.org/10.1016/0278-6915(91)90205-L"/>
    <x v="27"/>
    <m/>
    <s v="Silica"/>
    <s v="SiO2 (Aerosil R 974)"/>
    <s v="Nano"/>
    <s v="90 days"/>
    <s v="90 days"/>
    <s v="Lung"/>
    <s v="Inflammation"/>
    <s v="Rat"/>
    <s v="Wistar (Cpb:WU Wistar rand.)"/>
    <s v="F"/>
    <m/>
    <m/>
    <m/>
    <m/>
    <m/>
    <s v="N"/>
    <s v="N"/>
    <m/>
    <m/>
    <m/>
    <m/>
    <m/>
    <m/>
    <m/>
    <m/>
    <m/>
    <s v="C"/>
    <s v=""/>
    <s v="Y"/>
    <m/>
    <x v="0"/>
    <m/>
    <m/>
    <m/>
    <s v="Y"/>
    <n v="3"/>
    <m/>
    <m/>
    <s v="N"/>
    <s v="Y"/>
    <s v="N"/>
    <s v="N"/>
    <n v="0"/>
    <n v="1"/>
    <n v="0"/>
    <n v="0"/>
  </r>
  <r>
    <n v="590"/>
    <s v="Y"/>
    <s v="oecd_bands_v1"/>
    <n v="200020"/>
    <s v="https://doi.org/10.1016/0278-6915(91)90205-L"/>
    <x v="27"/>
    <m/>
    <s v="Silica"/>
    <s v="NM-203_Aerosil 200"/>
    <s v="Nano"/>
    <s v="28 days"/>
    <s v="28 days"/>
    <s v="Lung"/>
    <s v="Inflammation"/>
    <s v="Rat"/>
    <s v="Wistar (Cpb:WU Wistar rand.)"/>
    <s v="F"/>
    <m/>
    <m/>
    <m/>
    <m/>
    <m/>
    <s v="N"/>
    <s v="Y"/>
    <m/>
    <m/>
    <m/>
    <m/>
    <m/>
    <m/>
    <m/>
    <m/>
    <m/>
    <s v="C"/>
    <s v=""/>
    <s v="Y"/>
    <m/>
    <x v="0"/>
    <m/>
    <m/>
    <m/>
    <s v="Y"/>
    <n v="3"/>
    <m/>
    <m/>
    <s v="N"/>
    <s v="Y"/>
    <s v="N"/>
    <s v="N"/>
    <n v="0"/>
    <n v="1"/>
    <n v="0"/>
    <n v="0"/>
  </r>
  <r>
    <n v="591"/>
    <s v="Y"/>
    <s v="oecd_bands_v1"/>
    <n v="200043"/>
    <m/>
    <x v="28"/>
    <s v="Y"/>
    <s v="Silver"/>
    <s v="Nanosized silver"/>
    <s v="Nano"/>
    <s v="90 days"/>
    <s v="90 days"/>
    <s v="Lung"/>
    <s v="Inflammation"/>
    <s v="Rat"/>
    <s v="Sprague-Dawley (Crl:SD)"/>
    <s v="F"/>
    <m/>
    <m/>
    <m/>
    <m/>
    <m/>
    <s v="N"/>
    <s v="N"/>
    <m/>
    <m/>
    <m/>
    <m/>
    <m/>
    <m/>
    <m/>
    <m/>
    <m/>
    <s v="D"/>
    <s v=""/>
    <m/>
    <m/>
    <x v="0"/>
    <m/>
    <m/>
    <m/>
    <s v="Y"/>
    <n v="4"/>
    <m/>
    <m/>
    <s v="N"/>
    <s v="Y"/>
    <s v="N"/>
    <s v="N"/>
    <n v="0"/>
    <n v="1"/>
    <n v="0"/>
    <n v="0"/>
  </r>
  <r>
    <n v="592"/>
    <m/>
    <s v="oecd_bands_v1"/>
    <n v="200044"/>
    <m/>
    <x v="29"/>
    <m/>
    <s v="Silver"/>
    <s v="Nanosized silver"/>
    <s v="Nano"/>
    <s v="90 days"/>
    <s v="90 days"/>
    <s v="Lung"/>
    <s v="Inflammation"/>
    <s v="Rat"/>
    <s v="Sprague-Dawley"/>
    <s v="F"/>
    <n v="3.48E-3"/>
    <m/>
    <m/>
    <m/>
    <s v="mg/m3"/>
    <s v="N"/>
    <s v="N"/>
    <m/>
    <m/>
    <m/>
    <m/>
    <n v="1.1599999999999999"/>
    <m/>
    <m/>
    <m/>
    <m/>
    <s v="E"/>
    <s v=""/>
    <s v="Y"/>
    <m/>
    <x v="0"/>
    <m/>
    <m/>
    <m/>
    <s v="Y"/>
    <n v="5"/>
    <s v="NOAEL"/>
    <n v="1.1599999999999999"/>
    <s v="N"/>
    <s v="Y"/>
    <s v="N"/>
    <s v="N"/>
    <n v="0"/>
    <n v="1"/>
    <n v="0"/>
    <n v="0"/>
  </r>
  <r>
    <n v="593"/>
    <m/>
    <s v="oecd_bands_v1"/>
    <n v="200058"/>
    <m/>
    <x v="30"/>
    <s v="Y"/>
    <s v="Gold"/>
    <s v="Nanosized gold"/>
    <s v="Nano"/>
    <s v="90 days"/>
    <s v="90 days"/>
    <s v="Lung"/>
    <s v="Inflammation"/>
    <s v="Rat"/>
    <s v="Sprague-Dawley (Crl:SD)"/>
    <s v="F"/>
    <n v="3.8000000000000002E-4"/>
    <m/>
    <m/>
    <m/>
    <s v="mg/m3"/>
    <s v="N"/>
    <s v="N"/>
    <m/>
    <m/>
    <m/>
    <m/>
    <n v="0.38"/>
    <m/>
    <m/>
    <m/>
    <m/>
    <s v="E"/>
    <s v=""/>
    <s v="Y"/>
    <m/>
    <x v="0"/>
    <m/>
    <m/>
    <m/>
    <s v="N"/>
    <n v="5"/>
    <s v="NOAEL"/>
    <n v="0.38"/>
    <s v="N"/>
    <s v="Y"/>
    <s v="N"/>
    <s v="N"/>
    <n v="0"/>
    <n v="1"/>
    <n v="0"/>
    <n v="0"/>
  </r>
  <r>
    <n v="594"/>
    <s v="Y"/>
    <s v="oecd_bands_v1"/>
    <n v="200072"/>
    <m/>
    <x v="35"/>
    <m/>
    <s v="CNT"/>
    <s v="MWCNT-7"/>
    <s v="Nano"/>
    <s v="12 weeks"/>
    <s v="12 weeks"/>
    <s v="Lung"/>
    <s v="Inflammation"/>
    <s v="Rat"/>
    <s v="Fischer 344"/>
    <s v="F"/>
    <m/>
    <n v="0.2"/>
    <m/>
    <m/>
    <s v="mg/m3"/>
    <s v="N"/>
    <s v="N*"/>
    <m/>
    <m/>
    <m/>
    <m/>
    <m/>
    <n v="20"/>
    <m/>
    <m/>
    <m/>
    <s v="E"/>
    <s v=""/>
    <s v="Y"/>
    <m/>
    <x v="0"/>
    <m/>
    <m/>
    <m/>
    <s v="Y"/>
    <n v="5"/>
    <s v="LOAEL"/>
    <n v="20"/>
    <s v="N"/>
    <s v="Y"/>
    <s v="N"/>
    <s v="N"/>
    <n v="0"/>
    <n v="1"/>
    <n v="0"/>
    <n v="0"/>
  </r>
  <r>
    <n v="595"/>
    <s v="Y"/>
    <s v="OEB Template EK TB ND Combined.xlsx"/>
    <s v="nd1"/>
    <s v="10.1002/jbm.a.35945"/>
    <x v="124"/>
    <m/>
    <m/>
    <m/>
    <m/>
    <m/>
    <m/>
    <m/>
    <m/>
    <m/>
    <m/>
    <m/>
    <m/>
    <m/>
    <m/>
    <m/>
    <m/>
    <m/>
    <m/>
    <m/>
    <m/>
    <m/>
    <m/>
    <m/>
    <m/>
    <m/>
    <m/>
    <m/>
    <m/>
    <m/>
    <m/>
    <s v="Intragastric route of exposure; No10_Liu_2017_Lung inflammation caused by long-term exposure to titanium dioxide.pdf"/>
    <x v="4"/>
    <m/>
    <m/>
    <m/>
    <s v="N"/>
    <n v="0"/>
    <m/>
    <m/>
    <e v="#N/A"/>
    <e v="#N/A"/>
    <e v="#N/A"/>
    <e v="#N/A"/>
    <e v="#N/A"/>
    <e v="#N/A"/>
    <e v="#N/A"/>
    <e v="#N/A"/>
  </r>
  <r>
    <n v="596"/>
    <s v="Y"/>
    <s v="OEB Template EK TB ND Combined.xlsx"/>
    <s v="nd2"/>
    <s v="10.1016/j.taap.2009.05.026"/>
    <x v="125"/>
    <m/>
    <m/>
    <m/>
    <m/>
    <m/>
    <m/>
    <m/>
    <m/>
    <m/>
    <m/>
    <m/>
    <m/>
    <m/>
    <m/>
    <m/>
    <m/>
    <m/>
    <m/>
    <m/>
    <m/>
    <m/>
    <m/>
    <m/>
    <m/>
    <m/>
    <m/>
    <m/>
    <m/>
    <m/>
    <m/>
    <s v="IT route of exposure; No22_Cho_2009_Pulmonary toxicity and kinetic study of Cy5.5-conjugated superparamagnetic iron.pdf"/>
    <x v="4"/>
    <m/>
    <m/>
    <m/>
    <s v="N"/>
    <n v="0"/>
    <m/>
    <m/>
    <e v="#N/A"/>
    <e v="#N/A"/>
    <e v="#N/A"/>
    <e v="#N/A"/>
    <e v="#N/A"/>
    <e v="#N/A"/>
    <e v="#N/A"/>
    <e v="#N/A"/>
  </r>
  <r>
    <n v="597"/>
    <s v="Y"/>
    <s v="OEB Template EK TB ND Combined.xlsx"/>
    <s v="nd3"/>
    <s v="10.3762/bjnano.4.105"/>
    <x v="126"/>
    <m/>
    <m/>
    <m/>
    <m/>
    <m/>
    <m/>
    <m/>
    <m/>
    <m/>
    <m/>
    <m/>
    <m/>
    <m/>
    <m/>
    <m/>
    <m/>
    <m/>
    <m/>
    <m/>
    <m/>
    <m/>
    <m/>
    <m/>
    <m/>
    <m/>
    <m/>
    <m/>
    <m/>
    <m/>
    <m/>
    <s v="IT route of exposure; No30_Haberl_2013_Cytotoxic and proinflammatory effects of PVP-coated silver nanoparticles after intratracheal instillation in rats.pdf"/>
    <x v="4"/>
    <m/>
    <m/>
    <m/>
    <s v="N"/>
    <n v="0"/>
    <m/>
    <m/>
    <e v="#N/A"/>
    <e v="#N/A"/>
    <e v="#N/A"/>
    <e v="#N/A"/>
    <e v="#N/A"/>
    <e v="#N/A"/>
    <e v="#N/A"/>
    <e v="#N/A"/>
  </r>
  <r>
    <n v="598"/>
    <s v="Y"/>
    <s v="OEB Template EK TB ND Combined.xlsx"/>
    <s v="nd4"/>
    <s v="10.3109/08958378.2014.960106"/>
    <x v="127"/>
    <m/>
    <m/>
    <m/>
    <m/>
    <m/>
    <s v="14 days"/>
    <m/>
    <m/>
    <m/>
    <m/>
    <m/>
    <m/>
    <m/>
    <m/>
    <m/>
    <m/>
    <m/>
    <m/>
    <m/>
    <m/>
    <m/>
    <m/>
    <m/>
    <m/>
    <m/>
    <m/>
    <m/>
    <m/>
    <m/>
    <m/>
    <s v="14 day inhalation; No34_Kulkarni_2014_A comparative study of the toxicological aspects of vanadium pentoxide and vanadium oxide nanoparticles.pdf"/>
    <x v="4"/>
    <m/>
    <m/>
    <m/>
    <s v="N"/>
    <n v="0"/>
    <m/>
    <m/>
    <s v="Y"/>
    <s v="N"/>
    <s v="N"/>
    <s v="N"/>
    <n v="1"/>
    <n v="0"/>
    <n v="0"/>
    <n v="0"/>
  </r>
  <r>
    <n v="599"/>
    <s v="Y"/>
    <s v="OEB Template EK TB ND Combined.xlsx"/>
    <s v="nd5"/>
    <s v="10.1155/2015/376756"/>
    <x v="128"/>
    <m/>
    <m/>
    <m/>
    <m/>
    <m/>
    <s v="6 hour"/>
    <m/>
    <m/>
    <m/>
    <m/>
    <m/>
    <m/>
    <m/>
    <m/>
    <m/>
    <m/>
    <m/>
    <m/>
    <m/>
    <m/>
    <m/>
    <m/>
    <m/>
    <m/>
    <m/>
    <m/>
    <m/>
    <m/>
    <m/>
    <m/>
    <s v="6 hour inhalation; No37_Han_2015_Pulmonary Responses of Sprague-Dawley Rats in Single Inhalation Exposure to Graphene Oxide Nanomaterials.pdf"/>
    <x v="4"/>
    <m/>
    <m/>
    <m/>
    <s v="N"/>
    <n v="0"/>
    <m/>
    <m/>
    <s v="Y"/>
    <s v="N"/>
    <s v="N"/>
    <s v="N"/>
    <n v="1"/>
    <n v="0"/>
    <n v="0"/>
    <n v="0"/>
  </r>
  <r>
    <n v="600"/>
    <s v="Y"/>
    <s v="OEB Template EK TB ND Combined.xlsx"/>
    <s v="nd6"/>
    <s v="10.1016/j.toxlet.2017.04.001"/>
    <x v="129"/>
    <m/>
    <m/>
    <m/>
    <m/>
    <m/>
    <s v="4 weeks"/>
    <m/>
    <m/>
    <m/>
    <m/>
    <m/>
    <m/>
    <m/>
    <m/>
    <m/>
    <m/>
    <m/>
    <m/>
    <m/>
    <m/>
    <m/>
    <m/>
    <m/>
    <m/>
    <m/>
    <m/>
    <m/>
    <m/>
    <m/>
    <m/>
    <s v="4 week or less inhalation; has pro-inflammatory cytokines but no PMN; no fibrotic endpoints"/>
    <x v="4"/>
    <m/>
    <m/>
    <m/>
    <s v="N"/>
    <n v="0"/>
    <m/>
    <m/>
    <s v="N"/>
    <s v="Y"/>
    <s v="N"/>
    <s v="N"/>
    <n v="0"/>
    <n v="1"/>
    <n v="0"/>
    <n v="0"/>
  </r>
  <r>
    <n v="601"/>
    <s v="Y"/>
    <s v="OEB Template EK TB ND Combined.xlsx"/>
    <s v="nd7"/>
    <s v="10.1186/s12989-017-0204-6"/>
    <x v="130"/>
    <s v="Y"/>
    <s v="Cerium"/>
    <s v="NM-212 Cerium oxide"/>
    <s v="Nano"/>
    <m/>
    <s v="90 days"/>
    <s v="Lung"/>
    <s v="Fibrosis, interstitial"/>
    <s v="Rat"/>
    <s v="Wistar Crl:WI (Han)"/>
    <s v="F"/>
    <n v="3"/>
    <m/>
    <m/>
    <m/>
    <s v="mg/m3"/>
    <s v="N"/>
    <s v="N"/>
    <s v="N"/>
    <s v="N"/>
    <s v="Units conversion needed;"/>
    <m/>
    <n v="3000"/>
    <m/>
    <m/>
    <s v="band C"/>
    <m/>
    <s v="C"/>
    <m/>
    <m/>
    <s v="Histopath is only for the highest dose group (3 mg/m3 for cerium); barium only had 1 dose; No47_Schwotzer_2017_Effects from a 90-day inhalation toxicity study with cerium oxide and barium sulfate nanoparticles in rats.pdf"/>
    <x v="2"/>
    <s v="1 day"/>
    <s v="0.0, 0.1, 0.3, 1.0 and 3.0"/>
    <m/>
    <s v="Y"/>
    <n v="3"/>
    <m/>
    <m/>
    <s v="N"/>
    <s v="Y"/>
    <s v="N"/>
    <s v="N"/>
    <n v="0"/>
    <n v="1"/>
    <n v="0"/>
    <n v="0"/>
  </r>
  <r>
    <n v="602"/>
    <s v="Y"/>
    <s v="OEB Template EK TB ND Combined.xlsx"/>
    <s v="nd7"/>
    <s v="10.1186/s12989-017-0204-6"/>
    <x v="130"/>
    <s v="Y"/>
    <s v="Cerium"/>
    <s v="NM-212 Cerium oxide"/>
    <s v="Nano"/>
    <m/>
    <s v="90 days"/>
    <s v="Lung"/>
    <s v="Fibrosis, interstitial"/>
    <s v="Rat"/>
    <s v="Wistar Crl:WI (Han)"/>
    <s v="F"/>
    <n v="3"/>
    <m/>
    <m/>
    <m/>
    <s v="mg/m3"/>
    <s v="N"/>
    <s v="N"/>
    <s v="N"/>
    <s v="N"/>
    <s v="Units conversion needed;"/>
    <m/>
    <n v="3000"/>
    <m/>
    <m/>
    <s v="band C"/>
    <m/>
    <s v="C"/>
    <m/>
    <m/>
    <s v="Histopath is only for the highest dose group (3 mg/m3 for cerium); barium only had 1 dose; No47_Schwotzer_2017_Effects from a 90-day inhalation toxicity study with cerium oxide and barium sulfate nanoparticles in rats.pdf"/>
    <x v="2"/>
    <s v="28 days"/>
    <s v="0.0, 0.1, 0.3, 1.0 and 3.0"/>
    <m/>
    <s v="Y"/>
    <n v="3"/>
    <m/>
    <m/>
    <s v="N"/>
    <s v="Y"/>
    <s v="N"/>
    <s v="N"/>
    <n v="0"/>
    <n v="1"/>
    <n v="0"/>
    <n v="0"/>
  </r>
  <r>
    <n v="603"/>
    <m/>
    <s v="OEB Template EK TB ND Combined.xlsx"/>
    <s v="nd7"/>
    <s v="10.1186/s12989-017-0204-6"/>
    <x v="130"/>
    <s v="Y"/>
    <s v="Cerium"/>
    <s v="NM-212 Cerium oxide"/>
    <s v="Nano"/>
    <m/>
    <s v="90 days"/>
    <s v="Lung"/>
    <s v="Fibrosis, interstitial"/>
    <s v="Rat"/>
    <s v="Wistar Crl:WI (Han)"/>
    <s v="F"/>
    <n v="1"/>
    <n v="3"/>
    <m/>
    <m/>
    <s v="mg/m3"/>
    <s v="N"/>
    <s v="N"/>
    <s v="N"/>
    <s v="N"/>
    <s v="Units conversion needed;"/>
    <m/>
    <n v="1000"/>
    <m/>
    <m/>
    <s v="band C"/>
    <m/>
    <s v="C"/>
    <m/>
    <m/>
    <s v="Histopath is only for the highest dose group (3 mg/m3 for cerium); barium only had 1 dose; No47_Schwotzer_2017_Effects from a 90-day inhalation toxicity study with cerium oxide and barium sulfate nanoparticles in rats.pdf"/>
    <x v="2"/>
    <s v="90 days"/>
    <s v="0.0, 0.1, 0.3, 1.0 and 3.0"/>
    <m/>
    <s v="Y"/>
    <n v="3"/>
    <s v="NOAEL"/>
    <n v="1000"/>
    <s v="N"/>
    <s v="Y"/>
    <s v="N"/>
    <s v="N"/>
    <n v="0"/>
    <n v="1"/>
    <n v="0"/>
    <n v="0"/>
  </r>
  <r>
    <n v="604"/>
    <s v="Y"/>
    <s v="OEB Template EK TB ND Combined.xlsx"/>
    <s v="nd7"/>
    <s v="10.1186/s12989-017-0204-6"/>
    <x v="130"/>
    <s v="Y"/>
    <s v="Barium"/>
    <s v="Barium sulfate NM-220"/>
    <s v="Nano"/>
    <m/>
    <s v="90 days"/>
    <s v="Lung"/>
    <s v="Fibrosis, interstitial"/>
    <s v="Rat"/>
    <s v="Wistar Crl:WI (Han)"/>
    <s v="F"/>
    <n v="50"/>
    <m/>
    <m/>
    <m/>
    <s v="mg/m3"/>
    <s v="N"/>
    <s v="N"/>
    <s v="N"/>
    <s v="N"/>
    <s v="Units conversion needed;"/>
    <m/>
    <n v="50000"/>
    <m/>
    <m/>
    <s v="band A"/>
    <m/>
    <s v="A"/>
    <m/>
    <m/>
    <s v="Histopath is only for the highest dose group (3 mg/m3 for cerium); barium only had 1 dose; No47_Schwotzer_2017_Effects from a 90-day inhalation toxicity study with cerium oxide and barium sulfate nanoparticles in rats.pdf"/>
    <x v="2"/>
    <s v="1 day"/>
    <s v="0.0, 50.0"/>
    <m/>
    <s v="N"/>
    <n v="1"/>
    <m/>
    <m/>
    <s v="N"/>
    <s v="Y"/>
    <s v="N"/>
    <s v="N"/>
    <n v="0"/>
    <n v="1"/>
    <n v="0"/>
    <n v="0"/>
  </r>
  <r>
    <n v="605"/>
    <s v="Y"/>
    <s v="OEB Template EK TB ND Combined.xlsx"/>
    <s v="nd7"/>
    <s v="10.1186/s12989-017-0204-6"/>
    <x v="130"/>
    <s v="Y"/>
    <s v="Barium"/>
    <s v="Barium sulfate NM-220"/>
    <s v="Nano"/>
    <m/>
    <s v="90 days"/>
    <s v="Lung"/>
    <s v="Fibrosis, interstitial"/>
    <s v="Rat"/>
    <s v="Wistar Crl:WI (Han)"/>
    <s v="F"/>
    <n v="50"/>
    <m/>
    <m/>
    <m/>
    <s v="mg/m3"/>
    <s v="N"/>
    <s v="N"/>
    <s v="N"/>
    <s v="N"/>
    <s v="Units conversion needed;"/>
    <m/>
    <n v="50000"/>
    <m/>
    <m/>
    <s v="band A"/>
    <m/>
    <s v="A"/>
    <m/>
    <m/>
    <s v="Histopath is only for the highest dose group (3 mg/m3 for cerium); barium only had 1 dose; No47_Schwotzer_2017_Effects from a 90-day inhalation toxicity study with cerium oxide and barium sulfate nanoparticles in rats.pdf"/>
    <x v="2"/>
    <s v="28 days"/>
    <s v="0.0, 50.0"/>
    <m/>
    <s v="N"/>
    <n v="1"/>
    <m/>
    <m/>
    <s v="N"/>
    <s v="Y"/>
    <s v="N"/>
    <s v="N"/>
    <n v="0"/>
    <n v="1"/>
    <n v="0"/>
    <n v="0"/>
  </r>
  <r>
    <n v="606"/>
    <m/>
    <s v="OEB Template EK TB ND Combined.xlsx"/>
    <s v="nd7"/>
    <s v="10.1186/s12989-017-0204-6"/>
    <x v="130"/>
    <s v="Y"/>
    <s v="Barium"/>
    <s v="Barium sulfate NM-220"/>
    <s v="Nano"/>
    <m/>
    <s v="90 days"/>
    <s v="Lung"/>
    <s v="Fibrosis, interstitial"/>
    <s v="Rat"/>
    <s v="Wistar Crl:WI (Han)"/>
    <s v="F"/>
    <n v="50"/>
    <m/>
    <m/>
    <m/>
    <s v="mg/m3"/>
    <s v="N"/>
    <s v="N"/>
    <s v="N"/>
    <s v="N"/>
    <s v="Units conversion needed;"/>
    <m/>
    <n v="50000"/>
    <m/>
    <m/>
    <s v="band A"/>
    <m/>
    <s v="A"/>
    <m/>
    <m/>
    <s v="Histopath is only for the highest dose group (3 mg/m3 for cerium); barium only had 1 dose; No47_Schwotzer_2017_Effects from a 90-day inhalation toxicity study with cerium oxide and barium sulfate nanoparticles in rats.pdf"/>
    <x v="2"/>
    <s v="90 days"/>
    <s v="0.0, 50.0"/>
    <m/>
    <s v="N"/>
    <n v="1"/>
    <s v="NOAEL"/>
    <n v="50000"/>
    <s v="N"/>
    <s v="Y"/>
    <s v="N"/>
    <s v="N"/>
    <n v="0"/>
    <n v="1"/>
    <n v="0"/>
    <n v="0"/>
  </r>
  <r>
    <n v="607"/>
    <m/>
    <s v="OEB Template EK TB ND Combined.xlsx"/>
    <s v="nd7"/>
    <s v="10.1186/s12989-017-0204-6"/>
    <x v="130"/>
    <s v="Y"/>
    <s v="Cerium"/>
    <s v="NM-212 Cerium oxide"/>
    <s v="Nano"/>
    <m/>
    <s v="90 days"/>
    <s v="Lung"/>
    <s v="PMN%"/>
    <s v="Rat"/>
    <s v="Wistar Crl:WI (Han)"/>
    <s v="F"/>
    <n v="0.3"/>
    <n v="1"/>
    <m/>
    <m/>
    <s v="mg/m3"/>
    <s v="N"/>
    <s v="N"/>
    <s v="N"/>
    <s v="N"/>
    <s v="Units conversion needed;"/>
    <m/>
    <n v="300"/>
    <m/>
    <m/>
    <s v="band D"/>
    <m/>
    <s v="D"/>
    <m/>
    <m/>
    <s v="Histopath is only for the highest dose group (3 mg/m3 for cerium); barium only had 1 dose; No47_Schwotzer_2017_Effects from a 90-day inhalation toxicity study with cerium oxide and barium sulfate nanoparticles in rats.pdf"/>
    <x v="0"/>
    <s v="1 day"/>
    <s v="0.0, 0.1, 0.3, 1.0 and 3.0"/>
    <m/>
    <s v="Y"/>
    <n v="4"/>
    <s v="NOAEL"/>
    <n v="300"/>
    <s v="N"/>
    <s v="Y"/>
    <s v="N"/>
    <s v="N"/>
    <n v="0"/>
    <n v="1"/>
    <n v="0"/>
    <n v="0"/>
  </r>
  <r>
    <n v="608"/>
    <m/>
    <s v="OEB Template EK TB ND Combined.xlsx"/>
    <s v="nd7"/>
    <s v="10.1186/s12989-017-0204-6"/>
    <x v="130"/>
    <s v="Y"/>
    <s v="Cerium"/>
    <s v="NM-212 Cerium oxide"/>
    <s v="Nano"/>
    <m/>
    <s v="90 days"/>
    <s v="Lung"/>
    <s v="PMN%"/>
    <s v="Rat"/>
    <s v="Wistar Crl:WI (Han)"/>
    <s v="F"/>
    <n v="0.3"/>
    <n v="1"/>
    <m/>
    <m/>
    <s v="mg/m3"/>
    <s v="N"/>
    <s v="N"/>
    <s v="N"/>
    <s v="N"/>
    <s v="Units conversion needed;"/>
    <m/>
    <n v="300"/>
    <m/>
    <m/>
    <s v="band D"/>
    <m/>
    <s v="D"/>
    <m/>
    <m/>
    <s v="Histopath is only for the highest dose group (3 mg/m3 for cerium); barium only had 1 dose; No47_Schwotzer_2017_Effects from a 90-day inhalation toxicity study with cerium oxide and barium sulfate nanoparticles in rats.pdf"/>
    <x v="0"/>
    <s v="28 days"/>
    <s v="0.0, 0.1, 0.3, 1.0 and 3.0"/>
    <m/>
    <s v="Y"/>
    <n v="4"/>
    <s v="NOAEL"/>
    <n v="300"/>
    <s v="N"/>
    <s v="Y"/>
    <s v="N"/>
    <s v="N"/>
    <n v="0"/>
    <n v="1"/>
    <n v="0"/>
    <n v="0"/>
  </r>
  <r>
    <n v="609"/>
    <m/>
    <s v="OEB Template EK TB ND Combined.xlsx"/>
    <s v="nd7"/>
    <s v="10.1186/s12989-017-0204-6"/>
    <x v="130"/>
    <s v="Y"/>
    <s v="Cerium"/>
    <s v="NM-212 Cerium oxide"/>
    <s v="Nano"/>
    <m/>
    <s v="90 days"/>
    <s v="Lung"/>
    <s v="PMN%"/>
    <s v="Rat"/>
    <s v="Wistar Crl:WI (Han)"/>
    <s v="F"/>
    <n v="0.3"/>
    <n v="1"/>
    <m/>
    <m/>
    <s v="mg/m3"/>
    <s v="N"/>
    <s v="N"/>
    <s v="N"/>
    <s v="N"/>
    <s v="Units conversion needed;"/>
    <m/>
    <n v="300"/>
    <m/>
    <m/>
    <s v="band D"/>
    <m/>
    <s v="D"/>
    <m/>
    <m/>
    <s v="Histopath is only for the highest dose group (3 mg/m3 for cerium); barium only had 1 dose; No47_Schwotzer_2017_Effects from a 90-day inhalation toxicity study with cerium oxide and barium sulfate nanoparticles in rats.pdf"/>
    <x v="0"/>
    <s v="90 days"/>
    <s v="0.0, 0.1, 0.3, 1.0 and 3.0"/>
    <m/>
    <s v="Y"/>
    <n v="4"/>
    <s v="NOAEL"/>
    <n v="300"/>
    <s v="N"/>
    <s v="Y"/>
    <s v="N"/>
    <s v="N"/>
    <n v="0"/>
    <n v="1"/>
    <n v="0"/>
    <n v="0"/>
  </r>
  <r>
    <n v="610"/>
    <m/>
    <s v="OEB Template EK TB ND Combined.xlsx"/>
    <s v="nd7"/>
    <s v="10.1186/s12989-017-0204-6"/>
    <x v="130"/>
    <s v="Y"/>
    <s v="Barium"/>
    <s v="Barium sulfate NM-220"/>
    <s v="Nano"/>
    <m/>
    <s v="90 days"/>
    <s v="Lung"/>
    <s v="PMN%"/>
    <s v="Rat"/>
    <s v="Wistar Crl:WI (Han)"/>
    <s v="F"/>
    <m/>
    <n v="50"/>
    <m/>
    <m/>
    <s v="mg/m3"/>
    <s v="N"/>
    <s v="N"/>
    <s v="Y"/>
    <s v="N"/>
    <s v="Divide LOAEL by 10;Units conversion needed;"/>
    <m/>
    <m/>
    <n v="5000"/>
    <m/>
    <m/>
    <s v="band B"/>
    <s v="B"/>
    <m/>
    <m/>
    <s v="Histopath is only for the highest dose group (3 mg/m3 for cerium); barium only had 1 dose; No47_Schwotzer_2017_Effects from a 90-day inhalation toxicity study with cerium oxide and barium sulfate nanoparticles in rats.pdf"/>
    <x v="0"/>
    <s v="1 day"/>
    <s v="0.0, 50.0"/>
    <m/>
    <s v="N"/>
    <n v="2"/>
    <s v="LOAEL"/>
    <n v="5000"/>
    <s v="N"/>
    <s v="Y"/>
    <s v="N"/>
    <s v="N"/>
    <n v="0"/>
    <n v="1"/>
    <n v="0"/>
    <n v="0"/>
  </r>
  <r>
    <n v="611"/>
    <m/>
    <s v="OEB Template EK TB ND Combined.xlsx"/>
    <s v="nd7"/>
    <s v="10.1186/s12989-017-0204-6"/>
    <x v="130"/>
    <s v="Y"/>
    <s v="Barium"/>
    <s v="Barium sulfate NM-220"/>
    <s v="Nano"/>
    <m/>
    <s v="90 days"/>
    <s v="Lung"/>
    <s v="PMN%"/>
    <s v="Rat"/>
    <s v="Wistar Crl:WI (Han)"/>
    <s v="F"/>
    <m/>
    <n v="50"/>
    <m/>
    <m/>
    <s v="mg/m3"/>
    <s v="N"/>
    <s v="N"/>
    <s v="Y"/>
    <s v="N"/>
    <s v="Divide LOAEL by 10;Units conversion needed;"/>
    <m/>
    <m/>
    <n v="5000"/>
    <m/>
    <m/>
    <s v="band B"/>
    <s v="B"/>
    <m/>
    <m/>
    <s v="Histopath is only for the highest dose group (3 mg/m3 for cerium); barium only had 1 dose; No47_Schwotzer_2017_Effects from a 90-day inhalation toxicity study with cerium oxide and barium sulfate nanoparticles in rats.pdf"/>
    <x v="0"/>
    <s v="28 days"/>
    <s v="0.0, 50.0"/>
    <m/>
    <s v="N"/>
    <n v="2"/>
    <s v="LOAEL"/>
    <n v="5000"/>
    <s v="N"/>
    <s v="Y"/>
    <s v="N"/>
    <s v="N"/>
    <n v="0"/>
    <n v="1"/>
    <n v="0"/>
    <n v="0"/>
  </r>
  <r>
    <n v="612"/>
    <m/>
    <s v="OEB Template EK TB ND Combined.xlsx"/>
    <s v="nd7"/>
    <s v="10.1186/s12989-017-0204-6"/>
    <x v="130"/>
    <s v="Y"/>
    <s v="Barium"/>
    <s v="Barium sulfate NM-220"/>
    <s v="Nano"/>
    <m/>
    <s v="90 days"/>
    <s v="Lung"/>
    <s v="PMN%"/>
    <s v="Rat"/>
    <s v="Wistar Crl:WI (Han)"/>
    <s v="F"/>
    <m/>
    <n v="50"/>
    <m/>
    <m/>
    <s v="mg/m3"/>
    <s v="N"/>
    <s v="N"/>
    <s v="Y"/>
    <s v="N"/>
    <s v="Divide LOAEL by 10;Units conversion needed;"/>
    <m/>
    <m/>
    <n v="5000"/>
    <m/>
    <m/>
    <s v="band B"/>
    <s v="B"/>
    <m/>
    <m/>
    <s v="Histopath is only for the highest dose group (3 mg/m3 for cerium); barium only had 1 dose; No47_Schwotzer_2017_Effects from a 90-day inhalation toxicity study with cerium oxide and barium sulfate nanoparticles in rats.pdf"/>
    <x v="0"/>
    <s v="90 days"/>
    <s v="0.0, 50.0"/>
    <m/>
    <s v="N"/>
    <n v="2"/>
    <s v="LOAEL"/>
    <n v="5000"/>
    <s v="N"/>
    <s v="Y"/>
    <s v="N"/>
    <s v="N"/>
    <n v="0"/>
    <n v="1"/>
    <n v="0"/>
    <n v="0"/>
  </r>
  <r>
    <n v="613"/>
    <m/>
    <s v="OEB Template EK TB ND Combined.xlsx"/>
    <s v="nd8"/>
    <s v="10.5487/TR.2017.33.3.239"/>
    <x v="131"/>
    <m/>
    <s v="Neodymium"/>
    <s v="Nd2O3"/>
    <s v="Nano"/>
    <m/>
    <s v="28 days"/>
    <s v="Lung"/>
    <s v="Neutrophils (10^3/uL)"/>
    <s v="Rat"/>
    <s v="Sprague-Dawley"/>
    <s v="M"/>
    <m/>
    <n v="0.5"/>
    <m/>
    <m/>
    <s v="mg/m3"/>
    <s v="N"/>
    <s v="Y"/>
    <s v="Y"/>
    <s v="N"/>
    <s v="Divide NOAEL or BMDL by 3;Divide LOAEL by 10;Units conversion needed;"/>
    <m/>
    <m/>
    <n v="16.666666666666668"/>
    <m/>
    <m/>
    <s v="band E"/>
    <s v="E"/>
    <m/>
    <m/>
    <s v="28 day inhalation; various blood, serum, BAL metrics but no fibrosis (e.g., collagen, hydroxyproline); No48_Kim_2017_Twenty-Eight-Day Repeated Inhalation Toxicity Study of Nano-Sized Neodymium Oxide in Male Sprague-Dawley Rats.pdf"/>
    <x v="0"/>
    <s v="0 days"/>
    <s v="0, 0.5, 2.5, 10"/>
    <m/>
    <s v="N"/>
    <n v="5"/>
    <s v="LOAEL"/>
    <n v="16.666666666666668"/>
    <s v="N"/>
    <s v="Y"/>
    <s v="N"/>
    <s v="N"/>
    <n v="0"/>
    <n v="1"/>
    <n v="0"/>
    <n v="0"/>
  </r>
  <r>
    <n v="614"/>
    <m/>
    <s v="OEB Template EK TB ND Combined.xlsx"/>
    <s v="nd8"/>
    <s v="10.5487/TR.2017.33.3.239"/>
    <x v="131"/>
    <m/>
    <s v="Neodymium"/>
    <s v="Nd2O3"/>
    <s v="Nano"/>
    <m/>
    <s v="28 days"/>
    <s v="Lung"/>
    <s v="Neutrophils (10^3/uL)"/>
    <s v="Rat"/>
    <s v="Sprague-Dawley"/>
    <s v="M"/>
    <n v="0.5"/>
    <n v="2.5"/>
    <m/>
    <m/>
    <s v="mg/m3"/>
    <s v="N"/>
    <s v="Y"/>
    <s v="N"/>
    <s v="N"/>
    <s v="Divide NOAEL or BMDL by 3;Units conversion needed;"/>
    <m/>
    <n v="166.66666666666666"/>
    <m/>
    <m/>
    <s v="band D"/>
    <m/>
    <s v="D"/>
    <m/>
    <m/>
    <s v="28 day inhalation; various blood, serum, BAL metrics but no fibrosis (e.g., collagen, hydroxyproline); No48_Kim_2017_Twenty-Eight-Day Repeated Inhalation Toxicity Study of Nano-Sized Neodymium Oxide in Male Sprague-Dawley Rats.pdf"/>
    <x v="0"/>
    <s v="28 days"/>
    <s v="0, 0.5, 2.5, 10"/>
    <m/>
    <s v="N"/>
    <n v="4"/>
    <s v="NOAEL"/>
    <n v="166.66666666666666"/>
    <s v="N"/>
    <s v="Y"/>
    <s v="N"/>
    <s v="N"/>
    <n v="0"/>
    <n v="1"/>
    <n v="0"/>
    <n v="0"/>
  </r>
  <r>
    <n v="615"/>
    <s v="Y"/>
    <s v="OEB Template EK TB ND Combined.xlsx"/>
    <s v="nd9"/>
    <s v="10.1016/j.taap.2020.114890"/>
    <x v="132"/>
    <m/>
    <m/>
    <m/>
    <m/>
    <m/>
    <m/>
    <m/>
    <m/>
    <m/>
    <m/>
    <m/>
    <m/>
    <m/>
    <m/>
    <m/>
    <m/>
    <m/>
    <m/>
    <m/>
    <m/>
    <m/>
    <m/>
    <m/>
    <m/>
    <m/>
    <m/>
    <m/>
    <m/>
    <m/>
    <m/>
    <s v="IT route of exposure; No55_Han_2020_Amorphous silica nanoparticle-induced pulmonary inflammatory response depends on particle size and is sex-specific in rats.pdf"/>
    <x v="4"/>
    <m/>
    <m/>
    <m/>
    <s v="N"/>
    <n v="0"/>
    <m/>
    <m/>
    <e v="#N/A"/>
    <e v="#N/A"/>
    <e v="#N/A"/>
    <e v="#N/A"/>
    <e v="#N/A"/>
    <e v="#N/A"/>
    <e v="#N/A"/>
    <e v="#N/A"/>
  </r>
  <r>
    <n v="616"/>
    <s v="Y"/>
    <s v="OEB Template EK TB ND Combined.xlsx"/>
    <s v="nd10"/>
    <s v="10.1016/j.tox.2009.03.005"/>
    <x v="133"/>
    <m/>
    <m/>
    <m/>
    <m/>
    <m/>
    <m/>
    <m/>
    <m/>
    <m/>
    <m/>
    <m/>
    <m/>
    <m/>
    <m/>
    <m/>
    <m/>
    <m/>
    <m/>
    <m/>
    <m/>
    <m/>
    <m/>
    <m/>
    <m/>
    <m/>
    <m/>
    <m/>
    <m/>
    <m/>
    <m/>
    <s v="IT route of exposure"/>
    <x v="4"/>
    <m/>
    <m/>
    <m/>
    <s v="N"/>
    <n v="0"/>
    <m/>
    <m/>
    <e v="#N/A"/>
    <e v="#N/A"/>
    <e v="#N/A"/>
    <e v="#N/A"/>
    <e v="#N/A"/>
    <e v="#N/A"/>
    <e v="#N/A"/>
    <e v="#N/A"/>
  </r>
  <r>
    <n v="617"/>
    <s v="Y"/>
    <s v="OEB Template EK TB ND Combined.xlsx"/>
    <s v="nd11"/>
    <s v="10.1248/jhs.56.387"/>
    <x v="134"/>
    <m/>
    <m/>
    <m/>
    <m/>
    <m/>
    <m/>
    <m/>
    <m/>
    <m/>
    <m/>
    <m/>
    <m/>
    <m/>
    <m/>
    <m/>
    <m/>
    <m/>
    <m/>
    <m/>
    <m/>
    <m/>
    <m/>
    <m/>
    <m/>
    <m/>
    <m/>
    <m/>
    <m/>
    <m/>
    <m/>
    <s v="IT route of exposure"/>
    <x v="4"/>
    <m/>
    <m/>
    <m/>
    <s v="N"/>
    <n v="0"/>
    <m/>
    <m/>
    <e v="#N/A"/>
    <e v="#N/A"/>
    <e v="#N/A"/>
    <e v="#N/A"/>
    <e v="#N/A"/>
    <e v="#N/A"/>
    <e v="#N/A"/>
    <e v="#N/A"/>
  </r>
  <r>
    <n v="618"/>
    <s v="Y"/>
    <s v="OEB Template EK TB ND Combined.xlsx"/>
    <s v="nd12"/>
    <s v="10.1016/j.tox.2010.06.002"/>
    <x v="135"/>
    <m/>
    <m/>
    <m/>
    <m/>
    <m/>
    <m/>
    <m/>
    <m/>
    <m/>
    <m/>
    <m/>
    <m/>
    <m/>
    <m/>
    <m/>
    <m/>
    <m/>
    <m/>
    <m/>
    <m/>
    <m/>
    <m/>
    <m/>
    <m/>
    <m/>
    <m/>
    <m/>
    <m/>
    <m/>
    <m/>
    <s v="IT route of exposure"/>
    <x v="4"/>
    <m/>
    <m/>
    <m/>
    <s v="N"/>
    <n v="0"/>
    <m/>
    <m/>
    <e v="#N/A"/>
    <e v="#N/A"/>
    <e v="#N/A"/>
    <e v="#N/A"/>
    <e v="#N/A"/>
    <e v="#N/A"/>
    <e v="#N/A"/>
    <e v="#N/A"/>
  </r>
  <r>
    <n v="619"/>
    <s v="Y"/>
    <s v="OEB Template EK TB ND Combined.xlsx"/>
    <s v="nd13"/>
    <s v="10.1016/j.envres.2015.09.030"/>
    <x v="136"/>
    <m/>
    <m/>
    <m/>
    <m/>
    <m/>
    <m/>
    <m/>
    <m/>
    <m/>
    <m/>
    <m/>
    <m/>
    <m/>
    <m/>
    <m/>
    <m/>
    <m/>
    <m/>
    <m/>
    <m/>
    <m/>
    <m/>
    <m/>
    <m/>
    <m/>
    <m/>
    <m/>
    <m/>
    <m/>
    <m/>
    <s v="IT route of exposure"/>
    <x v="4"/>
    <m/>
    <m/>
    <m/>
    <s v="N"/>
    <n v="0"/>
    <m/>
    <m/>
    <e v="#N/A"/>
    <e v="#N/A"/>
    <e v="#N/A"/>
    <e v="#N/A"/>
    <e v="#N/A"/>
    <e v="#N/A"/>
    <e v="#N/A"/>
    <e v="#N/A"/>
  </r>
  <r>
    <n v="620"/>
    <s v="Y"/>
    <s v="OEB Template EK TB ND Combined.xlsx"/>
    <s v="nd14"/>
    <s v="10.3109/17435390.2015.1078851"/>
    <x v="137"/>
    <m/>
    <m/>
    <m/>
    <m/>
    <m/>
    <m/>
    <m/>
    <m/>
    <m/>
    <m/>
    <m/>
    <m/>
    <m/>
    <m/>
    <m/>
    <m/>
    <m/>
    <m/>
    <m/>
    <m/>
    <m/>
    <m/>
    <m/>
    <m/>
    <m/>
    <m/>
    <m/>
    <m/>
    <m/>
    <m/>
    <s v="Intranasal instillation route of exposure"/>
    <x v="4"/>
    <m/>
    <m/>
    <m/>
    <s v="N"/>
    <n v="0"/>
    <m/>
    <m/>
    <e v="#N/A"/>
    <e v="#N/A"/>
    <e v="#N/A"/>
    <e v="#N/A"/>
    <e v="#N/A"/>
    <e v="#N/A"/>
    <e v="#N/A"/>
    <e v="#N/A"/>
  </r>
  <r>
    <n v="621"/>
    <s v="Y"/>
    <s v="OEB Template EK TB ND Combined.xlsx"/>
    <s v="nd15"/>
    <s v="10.1002/jat.3361"/>
    <x v="138"/>
    <m/>
    <m/>
    <m/>
    <m/>
    <m/>
    <m/>
    <m/>
    <m/>
    <m/>
    <m/>
    <m/>
    <m/>
    <m/>
    <m/>
    <m/>
    <m/>
    <m/>
    <m/>
    <m/>
    <m/>
    <m/>
    <m/>
    <m/>
    <m/>
    <m/>
    <m/>
    <m/>
    <m/>
    <m/>
    <m/>
    <s v="IT route of exposure"/>
    <x v="4"/>
    <m/>
    <m/>
    <m/>
    <s v="N"/>
    <n v="0"/>
    <m/>
    <m/>
    <e v="#N/A"/>
    <e v="#N/A"/>
    <e v="#N/A"/>
    <e v="#N/A"/>
    <e v="#N/A"/>
    <e v="#N/A"/>
    <e v="#N/A"/>
    <e v="#N/A"/>
  </r>
  <r>
    <n v="622"/>
    <s v="Y"/>
    <s v="OEB Template EK TB ND Combined.xlsx"/>
    <s v="nd16"/>
    <s v="10.1080/17435390.2016.1202348"/>
    <x v="139"/>
    <m/>
    <m/>
    <m/>
    <m/>
    <m/>
    <m/>
    <m/>
    <m/>
    <m/>
    <m/>
    <m/>
    <m/>
    <m/>
    <m/>
    <m/>
    <m/>
    <m/>
    <m/>
    <m/>
    <m/>
    <m/>
    <m/>
    <m/>
    <m/>
    <m/>
    <m/>
    <m/>
    <m/>
    <m/>
    <m/>
    <s v="IT route of exposure"/>
    <x v="4"/>
    <m/>
    <m/>
    <m/>
    <s v="N"/>
    <n v="0"/>
    <m/>
    <m/>
    <e v="#N/A"/>
    <e v="#N/A"/>
    <e v="#N/A"/>
    <e v="#N/A"/>
    <e v="#N/A"/>
    <e v="#N/A"/>
    <e v="#N/A"/>
    <e v="#N/A"/>
  </r>
  <r>
    <n v="623"/>
    <s v="Y"/>
    <s v="OEB Template EK TB ND Combined.xlsx"/>
    <s v="nd17"/>
    <s v="10.1016/j.envres.2016.03.027"/>
    <x v="140"/>
    <m/>
    <m/>
    <m/>
    <m/>
    <m/>
    <m/>
    <m/>
    <m/>
    <m/>
    <m/>
    <m/>
    <m/>
    <m/>
    <m/>
    <m/>
    <m/>
    <m/>
    <m/>
    <m/>
    <m/>
    <m/>
    <m/>
    <m/>
    <m/>
    <m/>
    <m/>
    <m/>
    <m/>
    <m/>
    <m/>
    <s v="IT route of exposure"/>
    <x v="4"/>
    <m/>
    <m/>
    <m/>
    <s v="N"/>
    <n v="0"/>
    <m/>
    <m/>
    <e v="#N/A"/>
    <e v="#N/A"/>
    <e v="#N/A"/>
    <e v="#N/A"/>
    <e v="#N/A"/>
    <e v="#N/A"/>
    <e v="#N/A"/>
    <e v="#N/A"/>
  </r>
  <r>
    <n v="624"/>
    <s v="Y"/>
    <s v="OEB Template EK TB ND Combined.xlsx"/>
    <s v="nd18"/>
    <s v="10.1002/jat.3564"/>
    <x v="141"/>
    <m/>
    <m/>
    <m/>
    <m/>
    <m/>
    <m/>
    <m/>
    <m/>
    <m/>
    <m/>
    <m/>
    <m/>
    <m/>
    <m/>
    <m/>
    <m/>
    <m/>
    <m/>
    <m/>
    <m/>
    <m/>
    <m/>
    <m/>
    <m/>
    <m/>
    <m/>
    <m/>
    <m/>
    <m/>
    <m/>
    <s v="IT route of exposure"/>
    <x v="4"/>
    <m/>
    <m/>
    <m/>
    <s v="N"/>
    <n v="0"/>
    <m/>
    <m/>
    <e v="#N/A"/>
    <e v="#N/A"/>
    <e v="#N/A"/>
    <e v="#N/A"/>
    <e v="#N/A"/>
    <e v="#N/A"/>
    <e v="#N/A"/>
    <e v="#N/A"/>
  </r>
  <r>
    <n v="625"/>
    <s v="Y"/>
    <s v="OEB Template EK TB ND Combined.xlsx"/>
    <s v="nd19"/>
    <s v="10.3109/17435390.2011.635814"/>
    <x v="142"/>
    <m/>
    <m/>
    <m/>
    <m/>
    <m/>
    <m/>
    <m/>
    <m/>
    <m/>
    <m/>
    <m/>
    <m/>
    <m/>
    <m/>
    <m/>
    <m/>
    <m/>
    <m/>
    <m/>
    <m/>
    <m/>
    <m/>
    <m/>
    <m/>
    <m/>
    <m/>
    <m/>
    <m/>
    <m/>
    <m/>
    <s v="IT route of exposure"/>
    <x v="4"/>
    <m/>
    <m/>
    <m/>
    <s v="N"/>
    <n v="0"/>
    <m/>
    <m/>
    <e v="#N/A"/>
    <e v="#N/A"/>
    <e v="#N/A"/>
    <e v="#N/A"/>
    <e v="#N/A"/>
    <e v="#N/A"/>
    <e v="#N/A"/>
    <e v="#N/A"/>
  </r>
  <r>
    <n v="626"/>
    <s v="Y"/>
    <s v="OEB Template EK TB ND Combined.xlsx"/>
    <s v="nd20"/>
    <s v="10.3109/17435390.2011.648223"/>
    <x v="5"/>
    <s v="Y"/>
    <m/>
    <m/>
    <m/>
    <m/>
    <s v="12 weeks"/>
    <m/>
    <m/>
    <m/>
    <m/>
    <m/>
    <m/>
    <m/>
    <m/>
    <m/>
    <m/>
    <m/>
    <m/>
    <m/>
    <m/>
    <m/>
    <m/>
    <m/>
    <m/>
    <m/>
    <m/>
    <m/>
    <m/>
    <m/>
    <m/>
    <s v="No fibrosis endpoints; inflammation data already extracted"/>
    <x v="4"/>
    <m/>
    <m/>
    <m/>
    <s v="N"/>
    <n v="0"/>
    <m/>
    <m/>
    <s v="N"/>
    <s v="Y"/>
    <s v="N"/>
    <s v="N"/>
    <n v="0"/>
    <n v="1"/>
    <n v="0"/>
    <n v="0"/>
  </r>
  <r>
    <n v="627"/>
    <s v="Y"/>
    <s v="OEB Template EK TB ND Combined.xlsx"/>
    <s v="nd21"/>
    <s v="10.1080/17435390.2018.1431318"/>
    <x v="143"/>
    <m/>
    <m/>
    <m/>
    <m/>
    <m/>
    <s v="5 days"/>
    <m/>
    <m/>
    <m/>
    <m/>
    <m/>
    <m/>
    <m/>
    <m/>
    <m/>
    <m/>
    <m/>
    <m/>
    <m/>
    <m/>
    <m/>
    <m/>
    <m/>
    <m/>
    <m/>
    <m/>
    <m/>
    <m/>
    <m/>
    <m/>
    <s v="5 day inhalation"/>
    <x v="4"/>
    <m/>
    <m/>
    <m/>
    <s v="N"/>
    <n v="0"/>
    <m/>
    <m/>
    <s v="Y"/>
    <s v="N"/>
    <s v="N"/>
    <s v="N"/>
    <n v="1"/>
    <n v="0"/>
    <n v="0"/>
    <n v="0"/>
  </r>
  <r>
    <n v="628"/>
    <s v="Y"/>
    <s v="OEB Template EK TB ND Combined.xlsx"/>
    <s v="nd22"/>
    <s v="10.1016/j.jhazmat.2019.02.068"/>
    <x v="144"/>
    <m/>
    <m/>
    <m/>
    <m/>
    <m/>
    <m/>
    <m/>
    <m/>
    <m/>
    <m/>
    <m/>
    <m/>
    <m/>
    <m/>
    <m/>
    <m/>
    <m/>
    <m/>
    <m/>
    <m/>
    <m/>
    <m/>
    <m/>
    <m/>
    <m/>
    <m/>
    <m/>
    <m/>
    <m/>
    <m/>
    <s v="Oropharyngeal aspiration route of exposure"/>
    <x v="4"/>
    <m/>
    <m/>
    <m/>
    <s v="N"/>
    <n v="0"/>
    <m/>
    <m/>
    <e v="#N/A"/>
    <e v="#N/A"/>
    <e v="#N/A"/>
    <e v="#N/A"/>
    <e v="#N/A"/>
    <e v="#N/A"/>
    <e v="#N/A"/>
    <e v="#N/A"/>
  </r>
  <r>
    <n v="629"/>
    <s v="Y"/>
    <s v="OEB Template EK TB ND Combined.xlsx"/>
    <s v="nd23"/>
    <s v="10.1289/ehp.8266"/>
    <x v="145"/>
    <m/>
    <m/>
    <m/>
    <m/>
    <m/>
    <m/>
    <m/>
    <m/>
    <m/>
    <m/>
    <m/>
    <m/>
    <m/>
    <m/>
    <m/>
    <m/>
    <m/>
    <m/>
    <m/>
    <m/>
    <m/>
    <m/>
    <m/>
    <m/>
    <m/>
    <m/>
    <m/>
    <m/>
    <m/>
    <m/>
    <s v="IT route of exposure"/>
    <x v="4"/>
    <m/>
    <m/>
    <m/>
    <s v="N"/>
    <n v="0"/>
    <m/>
    <m/>
    <e v="#N/A"/>
    <e v="#N/A"/>
    <e v="#N/A"/>
    <e v="#N/A"/>
    <e v="#N/A"/>
    <e v="#N/A"/>
    <e v="#N/A"/>
    <e v="#N/A"/>
  </r>
  <r>
    <n v="630"/>
    <s v="Y"/>
    <s v="OEB Template EK TB ND Combined.xlsx"/>
    <s v="nd24"/>
    <s v="10.1016/j.jhazmat.2012.05.072"/>
    <x v="146"/>
    <m/>
    <m/>
    <m/>
    <m/>
    <m/>
    <m/>
    <m/>
    <m/>
    <m/>
    <m/>
    <m/>
    <m/>
    <m/>
    <m/>
    <m/>
    <m/>
    <m/>
    <m/>
    <m/>
    <m/>
    <m/>
    <m/>
    <m/>
    <m/>
    <m/>
    <m/>
    <m/>
    <m/>
    <m/>
    <m/>
    <s v="IT route of exposure"/>
    <x v="4"/>
    <m/>
    <m/>
    <m/>
    <s v="N"/>
    <n v="0"/>
    <m/>
    <m/>
    <e v="#N/A"/>
    <e v="#N/A"/>
    <e v="#N/A"/>
    <e v="#N/A"/>
    <e v="#N/A"/>
    <e v="#N/A"/>
    <e v="#N/A"/>
    <e v="#N/A"/>
  </r>
  <r>
    <n v="631"/>
    <s v="Y"/>
    <s v="OEB Template EK TB ND Combined.xlsx"/>
    <s v="nd25"/>
    <s v="10.1186/s12989-017-0234-0"/>
    <x v="147"/>
    <m/>
    <m/>
    <m/>
    <m/>
    <m/>
    <s v="7 days"/>
    <m/>
    <m/>
    <m/>
    <m/>
    <m/>
    <m/>
    <m/>
    <m/>
    <m/>
    <m/>
    <m/>
    <m/>
    <m/>
    <m/>
    <m/>
    <m/>
    <m/>
    <m/>
    <m/>
    <m/>
    <m/>
    <m/>
    <m/>
    <m/>
    <s v="7 day inhalation"/>
    <x v="4"/>
    <m/>
    <m/>
    <m/>
    <s v="N"/>
    <n v="0"/>
    <m/>
    <m/>
    <s v="Y"/>
    <s v="N"/>
    <s v="N"/>
    <s v="N"/>
    <n v="1"/>
    <n v="0"/>
    <n v="0"/>
    <n v="0"/>
  </r>
  <r>
    <n v="632"/>
    <s v="Y"/>
    <s v="OEB Template EK TB ND Combined.xlsx"/>
    <s v="nd26"/>
    <s v="10.2147/IJN.S109950"/>
    <x v="148"/>
    <m/>
    <m/>
    <m/>
    <m/>
    <m/>
    <m/>
    <m/>
    <m/>
    <m/>
    <m/>
    <m/>
    <m/>
    <m/>
    <m/>
    <m/>
    <m/>
    <m/>
    <m/>
    <m/>
    <m/>
    <m/>
    <m/>
    <m/>
    <m/>
    <m/>
    <m/>
    <m/>
    <m/>
    <m/>
    <m/>
    <s v="Injected in tail vein route of exposure"/>
    <x v="4"/>
    <m/>
    <m/>
    <m/>
    <s v="N"/>
    <n v="0"/>
    <m/>
    <m/>
    <e v="#N/A"/>
    <e v="#N/A"/>
    <e v="#N/A"/>
    <e v="#N/A"/>
    <e v="#N/A"/>
    <e v="#N/A"/>
    <e v="#N/A"/>
    <e v="#N/A"/>
  </r>
  <r>
    <n v="633"/>
    <s v="Y"/>
    <s v="OEB Template EK TB ND Combined.xlsx"/>
    <s v="nd27"/>
    <s v="10.1080/17435390.2019.1694184"/>
    <x v="149"/>
    <m/>
    <m/>
    <m/>
    <m/>
    <m/>
    <m/>
    <m/>
    <m/>
    <m/>
    <m/>
    <m/>
    <m/>
    <m/>
    <m/>
    <m/>
    <m/>
    <m/>
    <m/>
    <m/>
    <m/>
    <m/>
    <m/>
    <m/>
    <m/>
    <m/>
    <m/>
    <m/>
    <m/>
    <m/>
    <m/>
    <s v="IT route of exposure"/>
    <x v="4"/>
    <m/>
    <m/>
    <m/>
    <s v="N"/>
    <n v="0"/>
    <m/>
    <m/>
    <e v="#N/A"/>
    <e v="#N/A"/>
    <e v="#N/A"/>
    <e v="#N/A"/>
    <e v="#N/A"/>
    <e v="#N/A"/>
    <e v="#N/A"/>
    <e v="#N/A"/>
  </r>
  <r>
    <n v="634"/>
    <m/>
    <s v="OEB Template EK TB ND Combined.xlsx"/>
    <s v="nd28"/>
    <s v="10.3109/17435390.2014.933903"/>
    <x v="150"/>
    <s v="Y"/>
    <s v="CNT"/>
    <s v="MWNT-7"/>
    <s v="Nano"/>
    <m/>
    <s v="13 weeks"/>
    <s v="Lung"/>
    <s v="Focal fibrosis"/>
    <s v="Rat"/>
    <s v="F344/DuCrlCrlj"/>
    <s v="M"/>
    <n v="0.2"/>
    <n v="1"/>
    <m/>
    <m/>
    <s v="mg/m3"/>
    <s v="N"/>
    <s v="N"/>
    <s v="N"/>
    <s v="N"/>
    <s v="Units conversion needed;"/>
    <m/>
    <n v="200"/>
    <m/>
    <m/>
    <s v="band D"/>
    <m/>
    <s v="D"/>
    <m/>
    <m/>
    <s v="Inflammation already extracted; Also has fibrosis via granulomatous change (same NOAEL/LOAEL results except for female)"/>
    <x v="2"/>
    <s v="0 days"/>
    <s v="0.0, 0.2, 1.0, 5.0"/>
    <m/>
    <s v="Y"/>
    <n v="4"/>
    <s v="NOAEL"/>
    <n v="200"/>
    <s v="N"/>
    <s v="Y"/>
    <s v="N"/>
    <s v="N"/>
    <n v="0"/>
    <n v="1"/>
    <n v="0"/>
    <n v="0"/>
  </r>
  <r>
    <n v="635"/>
    <m/>
    <s v="OEB Template EK TB ND Combined.xlsx"/>
    <s v="nd28"/>
    <s v="10.3109/17435390.2014.933903"/>
    <x v="150"/>
    <s v="Y"/>
    <s v="CNT"/>
    <s v="MWNT-7"/>
    <s v="Nano"/>
    <m/>
    <s v="13 weeks"/>
    <s v="Lung"/>
    <s v="Focal fibrosis"/>
    <s v="Rat"/>
    <s v="F344/DuCrlCrlj"/>
    <s v="F"/>
    <n v="0.2"/>
    <n v="1"/>
    <m/>
    <m/>
    <s v="mg/m3"/>
    <s v="N"/>
    <s v="N"/>
    <s v="N"/>
    <s v="N"/>
    <s v="Units conversion needed;"/>
    <m/>
    <n v="200"/>
    <m/>
    <m/>
    <s v="band D"/>
    <m/>
    <s v="D"/>
    <m/>
    <m/>
    <s v="Inflammation already extracted; Also has fibrosis via granulomatous change (same NOAEL/LOAEL results except for female)"/>
    <x v="2"/>
    <s v="0 days"/>
    <s v="0.0, 0.2, 1.0, 5.0"/>
    <m/>
    <s v="Y"/>
    <n v="4"/>
    <s v="NOAEL"/>
    <n v="200"/>
    <s v="N"/>
    <s v="Y"/>
    <s v="N"/>
    <s v="N"/>
    <n v="0"/>
    <n v="1"/>
    <n v="0"/>
    <n v="0"/>
  </r>
  <r>
    <n v="636"/>
    <s v="Y"/>
    <s v="OEB Template EK TB ND Combined.xlsx"/>
    <s v="nd29"/>
    <s v="10.3109/17435390.2013.829877"/>
    <x v="151"/>
    <m/>
    <m/>
    <m/>
    <m/>
    <m/>
    <m/>
    <m/>
    <m/>
    <m/>
    <m/>
    <m/>
    <m/>
    <m/>
    <m/>
    <m/>
    <m/>
    <m/>
    <m/>
    <m/>
    <m/>
    <m/>
    <m/>
    <m/>
    <m/>
    <m/>
    <m/>
    <m/>
    <m/>
    <m/>
    <m/>
    <s v="Inflammation already extracted; EK extracted fibrosis info; 28 day or less inhalation"/>
    <x v="4"/>
    <m/>
    <m/>
    <m/>
    <s v="N"/>
    <n v="0"/>
    <m/>
    <m/>
    <e v="#N/A"/>
    <e v="#N/A"/>
    <e v="#N/A"/>
    <e v="#N/A"/>
    <e v="#N/A"/>
    <e v="#N/A"/>
    <e v="#N/A"/>
    <e v="#N/A"/>
  </r>
  <r>
    <n v="637"/>
    <s v="Y"/>
    <s v="OEB Template EK TB ND Combined.xlsx"/>
    <s v="nd30"/>
    <s v="10.1021/nn2033055"/>
    <x v="152"/>
    <m/>
    <m/>
    <m/>
    <m/>
    <m/>
    <m/>
    <m/>
    <m/>
    <m/>
    <m/>
    <m/>
    <m/>
    <m/>
    <m/>
    <m/>
    <m/>
    <m/>
    <m/>
    <m/>
    <m/>
    <m/>
    <m/>
    <m/>
    <m/>
    <m/>
    <m/>
    <m/>
    <m/>
    <m/>
    <m/>
    <s v="Oropharyngeal aspiration route of exposure"/>
    <x v="4"/>
    <m/>
    <m/>
    <m/>
    <s v="N"/>
    <n v="0"/>
    <m/>
    <m/>
    <e v="#N/A"/>
    <e v="#N/A"/>
    <e v="#N/A"/>
    <e v="#N/A"/>
    <e v="#N/A"/>
    <e v="#N/A"/>
    <e v="#N/A"/>
    <e v="#N/A"/>
  </r>
  <r>
    <n v="638"/>
    <s v="Y"/>
    <s v="OEB Template EK TB ND Combined.xlsx"/>
    <s v="nd31"/>
    <s v="10.1016/j.taap.2005.11.007"/>
    <x v="153"/>
    <m/>
    <m/>
    <m/>
    <m/>
    <m/>
    <m/>
    <m/>
    <m/>
    <m/>
    <m/>
    <m/>
    <m/>
    <m/>
    <m/>
    <m/>
    <m/>
    <m/>
    <m/>
    <m/>
    <m/>
    <m/>
    <m/>
    <m/>
    <m/>
    <m/>
    <m/>
    <m/>
    <m/>
    <m/>
    <m/>
    <s v="IT route of exposure"/>
    <x v="4"/>
    <m/>
    <m/>
    <m/>
    <s v="N"/>
    <n v="0"/>
    <m/>
    <m/>
    <e v="#N/A"/>
    <e v="#N/A"/>
    <e v="#N/A"/>
    <e v="#N/A"/>
    <e v="#N/A"/>
    <e v="#N/A"/>
    <e v="#N/A"/>
    <e v="#N/A"/>
  </r>
  <r>
    <n v="639"/>
    <s v="Y"/>
    <s v="OEB Template EK TB ND Combined.xlsx"/>
    <s v="nd32"/>
    <s v="10.1021/sc500153k"/>
    <x v="154"/>
    <m/>
    <m/>
    <m/>
    <m/>
    <m/>
    <m/>
    <m/>
    <m/>
    <m/>
    <m/>
    <m/>
    <m/>
    <m/>
    <m/>
    <m/>
    <m/>
    <m/>
    <m/>
    <m/>
    <m/>
    <m/>
    <m/>
    <m/>
    <m/>
    <m/>
    <m/>
    <m/>
    <m/>
    <m/>
    <m/>
    <s v="Pharyngeal aspiration route of exposure"/>
    <x v="4"/>
    <m/>
    <m/>
    <m/>
    <s v="N"/>
    <n v="0"/>
    <m/>
    <m/>
    <e v="#N/A"/>
    <e v="#N/A"/>
    <e v="#N/A"/>
    <e v="#N/A"/>
    <e v="#N/A"/>
    <e v="#N/A"/>
    <e v="#N/A"/>
    <e v="#N/A"/>
  </r>
  <r>
    <n v="640"/>
    <s v="Y"/>
    <s v="OEB Template EK TB ND Combined.xlsx"/>
    <s v="nd33"/>
    <s v="10.15666/aeer/1603_31453157"/>
    <x v="155"/>
    <m/>
    <m/>
    <m/>
    <m/>
    <m/>
    <m/>
    <m/>
    <m/>
    <m/>
    <m/>
    <m/>
    <m/>
    <m/>
    <m/>
    <m/>
    <m/>
    <m/>
    <m/>
    <m/>
    <m/>
    <m/>
    <m/>
    <m/>
    <m/>
    <m/>
    <m/>
    <m/>
    <m/>
    <m/>
    <m/>
    <s v="IT route of exposure"/>
    <x v="4"/>
    <m/>
    <m/>
    <m/>
    <s v="N"/>
    <n v="0"/>
    <m/>
    <m/>
    <e v="#N/A"/>
    <e v="#N/A"/>
    <e v="#N/A"/>
    <e v="#N/A"/>
    <e v="#N/A"/>
    <e v="#N/A"/>
    <e v="#N/A"/>
    <e v="#N/A"/>
  </r>
  <r>
    <n v="641"/>
    <s v="Y"/>
    <s v="OEB Template EK TB ND Combined.xlsx"/>
    <s v="nd34"/>
    <s v="10.1002/tox.10119"/>
    <x v="156"/>
    <m/>
    <m/>
    <m/>
    <m/>
    <m/>
    <s v="3 days"/>
    <m/>
    <m/>
    <m/>
    <m/>
    <m/>
    <m/>
    <m/>
    <m/>
    <m/>
    <m/>
    <m/>
    <m/>
    <m/>
    <m/>
    <m/>
    <m/>
    <m/>
    <m/>
    <m/>
    <m/>
    <m/>
    <m/>
    <m/>
    <m/>
    <s v="3 day inhalation"/>
    <x v="4"/>
    <m/>
    <m/>
    <m/>
    <s v="N"/>
    <n v="0"/>
    <m/>
    <m/>
    <s v="Y"/>
    <s v="N"/>
    <s v="N"/>
    <s v="N"/>
    <n v="1"/>
    <n v="0"/>
    <n v="0"/>
    <n v="0"/>
  </r>
  <r>
    <n v="642"/>
    <s v="Y"/>
    <s v="OEB Template EK TB ND Combined.xlsx"/>
    <s v="ek1"/>
    <s v="doi: 10.3109/17435390.2013.829877"/>
    <x v="157"/>
    <s v="Y"/>
    <s v="Cerium"/>
    <s v="CeO2 cubic crystalline"/>
    <s v="Nano"/>
    <m/>
    <s v="28 days"/>
    <s v="Lung"/>
    <s v="Fibrosis, parenchymal, multifocal"/>
    <s v="Mouse"/>
    <s v="CD1"/>
    <s v="male"/>
    <s v="NA"/>
    <n v="2"/>
    <m/>
    <m/>
    <s v="mg/m3"/>
    <s v="N"/>
    <s v="Y"/>
    <s v="Y"/>
    <s v="N"/>
    <s v="Divide NOAEL or BMDL by 3;Divide LOAEL by 10;Units conversion needed;"/>
    <m/>
    <m/>
    <n v="66.666666666666671"/>
    <m/>
    <m/>
    <s v="band D"/>
    <s v="D"/>
    <m/>
    <m/>
    <s v="Reject, &lt;3 mo inhal"/>
    <x v="2"/>
    <s v="1 day"/>
    <s v="2 mg/m3"/>
    <s v="Table IV - Fibrosis, parenchymal, multifocal - 4/6 mice at day 14 and 5/6 at d28 of inhal expos; 6/6 at d 28 PE. (6 animals per group, per text)."/>
    <s v="Y"/>
    <n v="4"/>
    <m/>
    <m/>
    <s v="N"/>
    <s v="Y"/>
    <s v="N"/>
    <s v="N"/>
    <n v="0"/>
    <n v="1"/>
    <n v="0"/>
    <n v="0"/>
  </r>
  <r>
    <n v="643"/>
    <s v="Y"/>
    <s v="OEB Template EK TB ND Combined.xlsx"/>
    <s v="ek2"/>
    <s v="DOI: 10.1186/1743-8977-11-15"/>
    <x v="158"/>
    <m/>
    <s v="Zinc"/>
    <s v="ZnO"/>
    <s v="Nano"/>
    <m/>
    <s v="28 days"/>
    <s v="Lung"/>
    <s v="Fibrosis - 4 point histopathology scale"/>
    <s v="Mouse"/>
    <s v="C57Bl/6"/>
    <s v="male"/>
    <n v="3.5"/>
    <s v="NA"/>
    <m/>
    <m/>
    <s v="mg/m3"/>
    <s v="N"/>
    <s v="Y"/>
    <s v="N"/>
    <s v="N"/>
    <s v="Divide NOAEL or BMDL by 3;Units conversion needed;"/>
    <m/>
    <n v="1166.6666666666667"/>
    <m/>
    <m/>
    <s v="band C"/>
    <m/>
    <s v="C"/>
    <m/>
    <m/>
    <s v="Reject, &lt;3 mo inhal"/>
    <x v="2"/>
    <s v="1 hour"/>
    <s v="3.5 mg/m3"/>
    <s v="4 hr/day, 5 days/wk "/>
    <s v="Y"/>
    <n v="3"/>
    <m/>
    <m/>
    <s v="N"/>
    <s v="Y"/>
    <s v="N"/>
    <s v="N"/>
    <n v="0"/>
    <n v="1"/>
    <n v="0"/>
    <n v="0"/>
  </r>
  <r>
    <n v="644"/>
    <s v="Y"/>
    <s v="OEB Template EK TB ND Combined.xlsx"/>
    <s v="ek3"/>
    <s v="DOI:10.1371/journal.pone.0118778"/>
    <x v="159"/>
    <m/>
    <s v="WC-Co or CeO2"/>
    <m/>
    <s v="Nano"/>
    <m/>
    <m/>
    <m/>
    <m/>
    <m/>
    <m/>
    <m/>
    <m/>
    <m/>
    <m/>
    <m/>
    <m/>
    <m/>
    <m/>
    <m/>
    <m/>
    <m/>
    <m/>
    <m/>
    <m/>
    <m/>
    <m/>
    <m/>
    <m/>
    <m/>
    <m/>
    <s v="Reject, not inhalation"/>
    <x v="4"/>
    <m/>
    <m/>
    <s v="IT, S-D Rats, 24 hr BALF"/>
    <s v="N"/>
    <n v="0"/>
    <m/>
    <m/>
    <e v="#N/A"/>
    <e v="#N/A"/>
    <e v="#N/A"/>
    <e v="#N/A"/>
    <e v="#N/A"/>
    <e v="#N/A"/>
    <e v="#N/A"/>
    <e v="#N/A"/>
  </r>
  <r>
    <n v="645"/>
    <s v="Y"/>
    <s v="OEB Template EK TB ND Combined.xlsx"/>
    <s v="ek4"/>
    <m/>
    <x v="160"/>
    <m/>
    <s v="SiO2"/>
    <s v="Silica, nano v micro"/>
    <m/>
    <m/>
    <m/>
    <m/>
    <m/>
    <m/>
    <m/>
    <m/>
    <m/>
    <m/>
    <m/>
    <m/>
    <m/>
    <m/>
    <m/>
    <m/>
    <m/>
    <m/>
    <m/>
    <m/>
    <m/>
    <m/>
    <m/>
    <m/>
    <m/>
    <m/>
    <m/>
    <s v="Reject, not inhalation"/>
    <x v="4"/>
    <m/>
    <m/>
    <s v="IT, 20 mg"/>
    <s v="N"/>
    <n v="0"/>
    <m/>
    <m/>
    <e v="#N/A"/>
    <e v="#N/A"/>
    <e v="#N/A"/>
    <e v="#N/A"/>
    <e v="#N/A"/>
    <e v="#N/A"/>
    <e v="#N/A"/>
    <e v="#N/A"/>
  </r>
  <r>
    <n v="646"/>
    <s v="Y"/>
    <s v="OEB Template EK TB ND Combined.xlsx"/>
    <s v="ek5"/>
    <m/>
    <x v="161"/>
    <m/>
    <s v="ZnO "/>
    <m/>
    <m/>
    <m/>
    <m/>
    <m/>
    <m/>
    <m/>
    <m/>
    <m/>
    <m/>
    <m/>
    <m/>
    <m/>
    <m/>
    <m/>
    <m/>
    <m/>
    <m/>
    <m/>
    <m/>
    <m/>
    <m/>
    <m/>
    <m/>
    <m/>
    <m/>
    <m/>
    <m/>
    <s v="Reject, not inhalation"/>
    <x v="4"/>
    <m/>
    <m/>
    <s v="Fibrosis post-expos"/>
    <s v="N"/>
    <n v="0"/>
    <m/>
    <m/>
    <e v="#N/A"/>
    <e v="#N/A"/>
    <e v="#N/A"/>
    <e v="#N/A"/>
    <e v="#N/A"/>
    <e v="#N/A"/>
    <e v="#N/A"/>
    <e v="#N/A"/>
  </r>
  <r>
    <n v="647"/>
    <s v="Y"/>
    <s v="OEB Template EK TB ND Combined.xlsx"/>
    <s v="ek6"/>
    <m/>
    <x v="162"/>
    <m/>
    <s v="ZnO "/>
    <m/>
    <m/>
    <m/>
    <m/>
    <m/>
    <m/>
    <m/>
    <m/>
    <m/>
    <m/>
    <m/>
    <m/>
    <m/>
    <m/>
    <m/>
    <m/>
    <m/>
    <m/>
    <m/>
    <m/>
    <m/>
    <m/>
    <m/>
    <m/>
    <m/>
    <m/>
    <m/>
    <m/>
    <s v="Reject, not inhalation"/>
    <x v="4"/>
    <m/>
    <m/>
    <s v="IT"/>
    <s v="N"/>
    <n v="0"/>
    <m/>
    <m/>
    <e v="#N/A"/>
    <e v="#N/A"/>
    <e v="#N/A"/>
    <e v="#N/A"/>
    <e v="#N/A"/>
    <e v="#N/A"/>
    <e v="#N/A"/>
    <e v="#N/A"/>
  </r>
  <r>
    <n v="648"/>
    <s v="Y"/>
    <s v="OEB Template EK TB ND Combined.xlsx"/>
    <s v="ek7"/>
    <m/>
    <x v="163"/>
    <m/>
    <s v="MWCNT"/>
    <m/>
    <m/>
    <m/>
    <m/>
    <m/>
    <m/>
    <m/>
    <m/>
    <m/>
    <m/>
    <m/>
    <m/>
    <m/>
    <m/>
    <m/>
    <m/>
    <m/>
    <m/>
    <m/>
    <m/>
    <m/>
    <m/>
    <m/>
    <m/>
    <m/>
    <m/>
    <m/>
    <m/>
    <s v="Reject, not inhalation"/>
    <x v="4"/>
    <m/>
    <m/>
    <s v="PA, mice"/>
    <s v="Y"/>
    <n v="0"/>
    <m/>
    <m/>
    <e v="#N/A"/>
    <e v="#N/A"/>
    <e v="#N/A"/>
    <e v="#N/A"/>
    <e v="#N/A"/>
    <e v="#N/A"/>
    <e v="#N/A"/>
    <e v="#N/A"/>
  </r>
  <r>
    <n v="649"/>
    <s v="Y"/>
    <s v="OEB Template EK TB ND Combined.xlsx"/>
    <s v="ek8"/>
    <m/>
    <x v="164"/>
    <m/>
    <s v="Rare earth oxide NPs"/>
    <m/>
    <m/>
    <m/>
    <m/>
    <m/>
    <m/>
    <m/>
    <m/>
    <m/>
    <m/>
    <m/>
    <m/>
    <m/>
    <m/>
    <m/>
    <m/>
    <m/>
    <m/>
    <m/>
    <m/>
    <m/>
    <m/>
    <m/>
    <m/>
    <m/>
    <m/>
    <m/>
    <m/>
    <s v="Reject, not inhalation"/>
    <x v="4"/>
    <m/>
    <m/>
    <s v="IT"/>
    <s v="N"/>
    <n v="0"/>
    <m/>
    <m/>
    <e v="#N/A"/>
    <e v="#N/A"/>
    <e v="#N/A"/>
    <e v="#N/A"/>
    <e v="#N/A"/>
    <e v="#N/A"/>
    <e v="#N/A"/>
    <e v="#N/A"/>
  </r>
  <r>
    <n v="650"/>
    <s v="Y"/>
    <s v="OEB Template EK TB ND Combined.xlsx"/>
    <s v="ek9"/>
    <s v="doi.org/10.1080/17435390.2019.1661041"/>
    <x v="132"/>
    <m/>
    <s v="Carbon black"/>
    <s v="CB"/>
    <s v="Nano"/>
    <m/>
    <s v="28 days"/>
    <s v="Lung"/>
    <s v="Collagen"/>
    <s v="Rat"/>
    <s v="SD"/>
    <s v="M"/>
    <s v="5*"/>
    <s v="30*"/>
    <m/>
    <m/>
    <s v="mg/m3"/>
    <s v="N"/>
    <s v="Y"/>
    <s v="N"/>
    <s v="N"/>
    <s v="Divide NOAEL or BMDL by 3;Units conversion needed;"/>
    <m/>
    <n v="1666.6666666666667"/>
    <m/>
    <m/>
    <s v="band C"/>
    <m/>
    <s v="C"/>
    <m/>
    <m/>
    <s v="Reject, &lt;3 mo inhal"/>
    <x v="2"/>
    <m/>
    <s v="5, 30 mg/m3 (6 hr/d; 7d/wk)"/>
    <s v="*Fig 3 - at 5 mg/m3 collagen is signif incr, but not hydroxyproline (L). Authors seem to consisder 30 mg/m3 the LOAEL, but not clear. To check interpretation of ressults"/>
    <s v="Y"/>
    <n v="3"/>
    <m/>
    <m/>
    <s v="N"/>
    <s v="Y"/>
    <s v="N"/>
    <s v="N"/>
    <n v="0"/>
    <n v="1"/>
    <n v="0"/>
    <n v="0"/>
  </r>
  <r>
    <n v="651"/>
    <s v="Y"/>
    <s v="OEB Template EK TB ND Combined.xlsx"/>
    <s v="ek10"/>
    <s v="10.1016/j.biopha.2018.11.093"/>
    <x v="165"/>
    <m/>
    <s v="Silica"/>
    <s v="mesoporous"/>
    <s v="Nano"/>
    <m/>
    <m/>
    <m/>
    <m/>
    <m/>
    <m/>
    <m/>
    <m/>
    <m/>
    <m/>
    <m/>
    <m/>
    <m/>
    <m/>
    <m/>
    <m/>
    <m/>
    <m/>
    <m/>
    <m/>
    <m/>
    <m/>
    <m/>
    <m/>
    <m/>
    <m/>
    <s v="Reject, not inhalation"/>
    <x v="4"/>
    <m/>
    <m/>
    <s v="intraperitoneal"/>
    <s v="Y"/>
    <n v="0"/>
    <m/>
    <m/>
    <e v="#N/A"/>
    <e v="#N/A"/>
    <e v="#N/A"/>
    <e v="#N/A"/>
    <e v="#N/A"/>
    <e v="#N/A"/>
    <e v="#N/A"/>
    <e v="#N/A"/>
  </r>
  <r>
    <n v="652"/>
    <s v="Y"/>
    <s v="OEB Template EK TB ND Combined.xlsx"/>
    <s v="ek11"/>
    <m/>
    <x v="166"/>
    <m/>
    <s v="ZnO "/>
    <m/>
    <m/>
    <m/>
    <m/>
    <m/>
    <m/>
    <m/>
    <m/>
    <m/>
    <m/>
    <m/>
    <m/>
    <m/>
    <m/>
    <m/>
    <m/>
    <m/>
    <m/>
    <m/>
    <m/>
    <m/>
    <m/>
    <m/>
    <m/>
    <m/>
    <m/>
    <m/>
    <m/>
    <s v="Reject, not inhalation"/>
    <x v="4"/>
    <m/>
    <m/>
    <s v="pharyngeal aspiration"/>
    <s v="N"/>
    <n v="0"/>
    <m/>
    <m/>
    <e v="#N/A"/>
    <e v="#N/A"/>
    <e v="#N/A"/>
    <e v="#N/A"/>
    <e v="#N/A"/>
    <e v="#N/A"/>
    <e v="#N/A"/>
    <e v="#N/A"/>
  </r>
  <r>
    <n v="653"/>
    <s v="Y"/>
    <s v="OEB Template EK TB ND Combined.xlsx"/>
    <s v="ek12"/>
    <m/>
    <x v="167"/>
    <m/>
    <s v="TiO2 or amosite"/>
    <s v="Whiskers v. Nonfibrous TiO2"/>
    <m/>
    <m/>
    <m/>
    <m/>
    <m/>
    <m/>
    <m/>
    <m/>
    <m/>
    <m/>
    <m/>
    <m/>
    <m/>
    <m/>
    <m/>
    <m/>
    <m/>
    <m/>
    <m/>
    <m/>
    <m/>
    <m/>
    <m/>
    <m/>
    <m/>
    <m/>
    <m/>
    <s v="Reject, not inhalation"/>
    <x v="4"/>
    <m/>
    <m/>
    <s v="IT"/>
    <s v="N"/>
    <n v="0"/>
    <m/>
    <m/>
    <e v="#N/A"/>
    <e v="#N/A"/>
    <e v="#N/A"/>
    <e v="#N/A"/>
    <e v="#N/A"/>
    <e v="#N/A"/>
    <e v="#N/A"/>
    <e v="#N/A"/>
  </r>
  <r>
    <n v="654"/>
    <s v="Y"/>
    <s v="OEB Template EK TB ND Combined.xlsx"/>
    <s v="ek13"/>
    <m/>
    <x v="168"/>
    <m/>
    <s v="CoO, CuO, ZnO"/>
    <s v="Fast dissolving"/>
    <m/>
    <m/>
    <m/>
    <m/>
    <m/>
    <m/>
    <m/>
    <m/>
    <m/>
    <m/>
    <m/>
    <m/>
    <m/>
    <m/>
    <m/>
    <m/>
    <m/>
    <m/>
    <m/>
    <m/>
    <m/>
    <m/>
    <m/>
    <m/>
    <m/>
    <m/>
    <m/>
    <s v="Reject, not inhalation"/>
    <x v="4"/>
    <m/>
    <m/>
    <s v="IT"/>
    <s v="N"/>
    <n v="0"/>
    <m/>
    <m/>
    <e v="#N/A"/>
    <e v="#N/A"/>
    <e v="#N/A"/>
    <e v="#N/A"/>
    <e v="#N/A"/>
    <e v="#N/A"/>
    <e v="#N/A"/>
    <e v="#N/A"/>
  </r>
  <r>
    <n v="655"/>
    <s v="Y"/>
    <s v="OEB Template EK TB ND Combined.xlsx"/>
    <s v="ek14"/>
    <m/>
    <x v="169"/>
    <m/>
    <m/>
    <m/>
    <m/>
    <m/>
    <m/>
    <m/>
    <m/>
    <m/>
    <m/>
    <m/>
    <m/>
    <m/>
    <m/>
    <m/>
    <m/>
    <m/>
    <m/>
    <m/>
    <m/>
    <m/>
    <m/>
    <m/>
    <m/>
    <m/>
    <m/>
    <m/>
    <m/>
    <m/>
    <m/>
    <s v="Reject, duplicate"/>
    <x v="4"/>
    <m/>
    <m/>
    <s v="IT"/>
    <s v="N"/>
    <n v="0"/>
    <m/>
    <m/>
    <e v="#N/A"/>
    <e v="#N/A"/>
    <e v="#N/A"/>
    <e v="#N/A"/>
    <e v="#N/A"/>
    <e v="#N/A"/>
    <e v="#N/A"/>
    <e v="#N/A"/>
  </r>
  <r>
    <n v="656"/>
    <s v="Y"/>
    <s v="OEB Template EK TB ND Combined.xlsx"/>
    <s v="ek15"/>
    <m/>
    <x v="170"/>
    <m/>
    <s v="ZnO "/>
    <m/>
    <m/>
    <m/>
    <m/>
    <m/>
    <m/>
    <m/>
    <m/>
    <m/>
    <m/>
    <m/>
    <m/>
    <m/>
    <m/>
    <m/>
    <m/>
    <m/>
    <m/>
    <m/>
    <m/>
    <m/>
    <m/>
    <m/>
    <m/>
    <m/>
    <m/>
    <m/>
    <m/>
    <s v="Reject, not inhalation"/>
    <x v="4"/>
    <m/>
    <m/>
    <m/>
    <s v="N"/>
    <n v="0"/>
    <m/>
    <m/>
    <e v="#N/A"/>
    <e v="#N/A"/>
    <e v="#N/A"/>
    <e v="#N/A"/>
    <e v="#N/A"/>
    <e v="#N/A"/>
    <e v="#N/A"/>
    <e v="#N/A"/>
  </r>
  <r>
    <n v="657"/>
    <s v="Y"/>
    <s v="OEB Template EK TB ND Combined.xlsx"/>
    <s v="ek16"/>
    <m/>
    <x v="171"/>
    <m/>
    <s v="Ceria"/>
    <s v="Nano"/>
    <m/>
    <m/>
    <m/>
    <m/>
    <m/>
    <m/>
    <m/>
    <m/>
    <m/>
    <m/>
    <m/>
    <m/>
    <m/>
    <m/>
    <m/>
    <m/>
    <m/>
    <m/>
    <m/>
    <m/>
    <m/>
    <m/>
    <m/>
    <m/>
    <m/>
    <m/>
    <m/>
    <s v="Reject, &lt;3 month inhal"/>
    <x v="4"/>
    <m/>
    <m/>
    <s v="See longer-term study"/>
    <s v="Y"/>
    <n v="0"/>
    <m/>
    <m/>
    <e v="#N/A"/>
    <e v="#N/A"/>
    <e v="#N/A"/>
    <e v="#N/A"/>
    <e v="#N/A"/>
    <e v="#N/A"/>
    <e v="#N/A"/>
    <e v="#N/A"/>
  </r>
  <r>
    <n v="658"/>
    <s v="Y"/>
    <s v="OEB Template EK TB ND Combined.xlsx"/>
    <s v="ek17"/>
    <s v="dx.doi.org/10.5491/SHAW.2011.2.3.282"/>
    <x v="172"/>
    <m/>
    <s v="CB"/>
    <m/>
    <s v="Nano"/>
    <m/>
    <s v="28 days"/>
    <m/>
    <s v="BALF and serum cytokines, blood vessel relaxation"/>
    <m/>
    <m/>
    <m/>
    <m/>
    <m/>
    <m/>
    <m/>
    <m/>
    <m/>
    <m/>
    <m/>
    <m/>
    <m/>
    <m/>
    <m/>
    <m/>
    <m/>
    <m/>
    <m/>
    <m/>
    <m/>
    <m/>
    <s v="Endpoints not fibrosis, &lt;3 mo. Inhal."/>
    <x v="4"/>
    <m/>
    <m/>
    <s v="28 d inhal; check hr/d etc."/>
    <s v="N"/>
    <n v="0"/>
    <m/>
    <m/>
    <s v="N"/>
    <s v="Y"/>
    <s v="N"/>
    <s v="N"/>
    <n v="0"/>
    <n v="1"/>
    <n v="0"/>
    <n v="0"/>
  </r>
  <r>
    <n v="659"/>
    <s v="Y"/>
    <s v="OEB Template EK TB ND Combined.xlsx"/>
    <s v="ek18"/>
    <m/>
    <x v="173"/>
    <m/>
    <s v="Copper"/>
    <m/>
    <s v="Nano"/>
    <m/>
    <m/>
    <m/>
    <m/>
    <m/>
    <m/>
    <m/>
    <m/>
    <m/>
    <m/>
    <m/>
    <m/>
    <m/>
    <m/>
    <m/>
    <m/>
    <m/>
    <m/>
    <m/>
    <m/>
    <m/>
    <m/>
    <m/>
    <m/>
    <m/>
    <m/>
    <s v="Reject, &lt;3 month inhal"/>
    <x v="4"/>
    <m/>
    <m/>
    <s v="2 wk inhal, IT"/>
    <s v="N"/>
    <n v="0"/>
    <m/>
    <m/>
    <e v="#N/A"/>
    <e v="#N/A"/>
    <e v="#N/A"/>
    <e v="#N/A"/>
    <e v="#N/A"/>
    <e v="#N/A"/>
    <e v="#N/A"/>
    <e v="#N/A"/>
  </r>
  <r>
    <n v="660"/>
    <s v="Y"/>
    <s v="OEB Template EK TB ND Combined.xlsx"/>
    <s v="ek19"/>
    <m/>
    <x v="174"/>
    <m/>
    <s v="Indium"/>
    <m/>
    <m/>
    <m/>
    <m/>
    <m/>
    <m/>
    <m/>
    <m/>
    <m/>
    <m/>
    <m/>
    <m/>
    <m/>
    <m/>
    <m/>
    <m/>
    <m/>
    <m/>
    <m/>
    <m/>
    <m/>
    <m/>
    <m/>
    <m/>
    <m/>
    <m/>
    <m/>
    <m/>
    <s v="Reject, not inhalation"/>
    <x v="4"/>
    <m/>
    <m/>
    <s v="pharyngeal aspiration"/>
    <s v="Y"/>
    <n v="0"/>
    <m/>
    <m/>
    <e v="#N/A"/>
    <e v="#N/A"/>
    <e v="#N/A"/>
    <e v="#N/A"/>
    <e v="#N/A"/>
    <e v="#N/A"/>
    <e v="#N/A"/>
    <e v="#N/A"/>
  </r>
  <r>
    <n v="661"/>
    <s v="Y"/>
    <s v="OEB Template EK TB ND Combined.xlsx"/>
    <s v="ek20"/>
    <s v="DOI: 10.3109/17435390.2014.914260"/>
    <x v="175"/>
    <m/>
    <s v="TiO2"/>
    <s v="silica-coated"/>
    <s v="Nano"/>
    <m/>
    <s v="28 days*"/>
    <m/>
    <s v="PMNs"/>
    <m/>
    <m/>
    <m/>
    <m/>
    <s v="30*"/>
    <m/>
    <m/>
    <s v="mg/m3"/>
    <m/>
    <m/>
    <m/>
    <m/>
    <m/>
    <m/>
    <m/>
    <m/>
    <m/>
    <m/>
    <m/>
    <m/>
    <m/>
    <m/>
    <s v="Endpoint not fibrosis, &lt;3 mo. Inhal."/>
    <x v="0"/>
    <m/>
    <s v="0, 30 mg/m3"/>
    <s v="*28 d inhal, 1 hr/d [NOTE short er exposure time]"/>
    <s v="N"/>
    <n v="0"/>
    <m/>
    <m/>
    <s v="N"/>
    <s v="Y"/>
    <s v="N"/>
    <s v="N"/>
    <n v="0"/>
    <n v="1"/>
    <n v="0"/>
    <n v="0"/>
  </r>
  <r>
    <n v="662"/>
    <s v="Y"/>
    <s v="OEB Template EK TB ND Combined.xlsx"/>
    <s v="ek21"/>
    <m/>
    <x v="176"/>
    <m/>
    <s v="Fe3O4, SiO2, SWCNTs"/>
    <m/>
    <s v="Nano"/>
    <m/>
    <m/>
    <m/>
    <m/>
    <m/>
    <m/>
    <m/>
    <m/>
    <m/>
    <m/>
    <m/>
    <m/>
    <m/>
    <m/>
    <m/>
    <m/>
    <m/>
    <m/>
    <m/>
    <m/>
    <m/>
    <m/>
    <m/>
    <m/>
    <m/>
    <m/>
    <s v="Reject, not inhalation"/>
    <x v="4"/>
    <m/>
    <m/>
    <s v="IT, every 2 d, for 5 wk"/>
    <s v="N"/>
    <n v="0"/>
    <m/>
    <m/>
    <e v="#N/A"/>
    <e v="#N/A"/>
    <e v="#N/A"/>
    <e v="#N/A"/>
    <e v="#N/A"/>
    <e v="#N/A"/>
    <e v="#N/A"/>
    <e v="#N/A"/>
  </r>
  <r>
    <n v="663"/>
    <s v="Y"/>
    <s v="OEB Template EK TB ND Combined.xlsx"/>
    <s v="ek22"/>
    <m/>
    <x v="177"/>
    <m/>
    <s v="Ag, ZnO, TiO2"/>
    <m/>
    <s v="Nano"/>
    <m/>
    <m/>
    <m/>
    <m/>
    <m/>
    <m/>
    <m/>
    <m/>
    <m/>
    <m/>
    <m/>
    <m/>
    <m/>
    <m/>
    <m/>
    <m/>
    <m/>
    <m/>
    <m/>
    <m/>
    <m/>
    <m/>
    <m/>
    <m/>
    <m/>
    <m/>
    <s v="Reject, not inhalation"/>
    <x v="4"/>
    <m/>
    <m/>
    <s v="IT, every 2 d, for 5 wk"/>
    <s v="N"/>
    <n v="0"/>
    <m/>
    <m/>
    <e v="#N/A"/>
    <e v="#N/A"/>
    <e v="#N/A"/>
    <e v="#N/A"/>
    <e v="#N/A"/>
    <e v="#N/A"/>
    <e v="#N/A"/>
    <e v="#N/A"/>
  </r>
  <r>
    <n v="664"/>
    <s v="Y"/>
    <s v="OEB Template EK TB ND Combined.xlsx"/>
    <s v="ek23"/>
    <m/>
    <x v="178"/>
    <m/>
    <s v="Ag, ZnO, TiO2"/>
    <m/>
    <m/>
    <m/>
    <m/>
    <m/>
    <m/>
    <m/>
    <m/>
    <m/>
    <m/>
    <m/>
    <m/>
    <m/>
    <m/>
    <m/>
    <m/>
    <m/>
    <m/>
    <m/>
    <m/>
    <m/>
    <m/>
    <m/>
    <m/>
    <m/>
    <m/>
    <m/>
    <m/>
    <s v="Reject, not inhalation"/>
    <x v="4"/>
    <m/>
    <m/>
    <s v="IT, every 2 d, for 5 wk"/>
    <s v="N"/>
    <n v="0"/>
    <m/>
    <m/>
    <e v="#N/A"/>
    <e v="#N/A"/>
    <e v="#N/A"/>
    <e v="#N/A"/>
    <e v="#N/A"/>
    <e v="#N/A"/>
    <e v="#N/A"/>
    <e v="#N/A"/>
  </r>
  <r>
    <n v="665"/>
    <s v="Y"/>
    <s v="OEB Template EK TB ND Combined.xlsx"/>
    <s v="ek24"/>
    <s v="DOI 10.1186/s12989-017-0234-0"/>
    <x v="179"/>
    <m/>
    <s v="Al2O3"/>
    <m/>
    <s v="Nano"/>
    <m/>
    <s v="7 days"/>
    <m/>
    <s v="Fibrosis - thickness of fibrosis layer"/>
    <m/>
    <m/>
    <m/>
    <m/>
    <s v="[Fibrosis LOAEL unclear in paper; See supplement]"/>
    <m/>
    <m/>
    <m/>
    <m/>
    <m/>
    <m/>
    <m/>
    <m/>
    <m/>
    <m/>
    <m/>
    <m/>
    <m/>
    <m/>
    <m/>
    <m/>
    <m/>
    <s v="Reject, &lt;3 month inhal"/>
    <x v="2"/>
    <m/>
    <m/>
    <s v="7-d inhalation; fibrosis in Fig. 4, signif incr. in sub-epithelial thickness of small airways(see text also). Fig. 1C signif incr. in PMNs. See Supplement for more info on fibrosis."/>
    <s v="N"/>
    <n v="0"/>
    <m/>
    <m/>
    <s v="Y"/>
    <s v="N"/>
    <s v="N"/>
    <s v="N"/>
    <n v="1"/>
    <n v="0"/>
    <n v="0"/>
    <n v="0"/>
  </r>
  <r>
    <n v="666"/>
    <s v="Y"/>
    <s v="OEB Template EK TB ND Combined.xlsx"/>
    <s v="ek24"/>
    <s v="DOI 10.1186/s12989-017-0234-0"/>
    <x v="179"/>
    <m/>
    <s v="Al2O3"/>
    <m/>
    <s v="Nano"/>
    <m/>
    <s v="7 days"/>
    <m/>
    <s v="% PMN"/>
    <m/>
    <m/>
    <m/>
    <m/>
    <n v="0.4"/>
    <m/>
    <m/>
    <s v="mg/m3"/>
    <m/>
    <m/>
    <m/>
    <m/>
    <m/>
    <m/>
    <m/>
    <m/>
    <m/>
    <m/>
    <m/>
    <m/>
    <m/>
    <m/>
    <s v="Endpoint not fibrosis, &lt;3 mo. Inhal."/>
    <x v="0"/>
    <m/>
    <s v="0.4 and 2 mg/m3"/>
    <m/>
    <s v="N"/>
    <n v="0"/>
    <m/>
    <m/>
    <s v="Y"/>
    <s v="N"/>
    <s v="N"/>
    <s v="N"/>
    <n v="1"/>
    <n v="0"/>
    <n v="0"/>
    <n v="0"/>
  </r>
  <r>
    <n v="667"/>
    <s v="Y"/>
    <s v="OEB Template EK TB ND Combined.xlsx"/>
    <s v="ek25"/>
    <m/>
    <x v="180"/>
    <m/>
    <s v="CeO2"/>
    <m/>
    <m/>
    <m/>
    <m/>
    <m/>
    <m/>
    <m/>
    <m/>
    <m/>
    <m/>
    <m/>
    <m/>
    <m/>
    <m/>
    <m/>
    <m/>
    <m/>
    <m/>
    <m/>
    <m/>
    <m/>
    <m/>
    <m/>
    <m/>
    <m/>
    <m/>
    <m/>
    <m/>
    <s v="Reject, not inhalation"/>
    <x v="4"/>
    <m/>
    <m/>
    <s v="IT"/>
    <s v="N"/>
    <n v="0"/>
    <m/>
    <m/>
    <e v="#N/A"/>
    <e v="#N/A"/>
    <e v="#N/A"/>
    <e v="#N/A"/>
    <e v="#N/A"/>
    <e v="#N/A"/>
    <e v="#N/A"/>
    <e v="#N/A"/>
  </r>
  <r>
    <n v="668"/>
    <s v="Y"/>
    <s v="OEB Template EK TB ND Combined.xlsx"/>
    <s v="ek26"/>
    <m/>
    <x v="181"/>
    <m/>
    <s v="Corian, a solid-surface composite, of alumina trihydrate and acrylic polymer"/>
    <m/>
    <m/>
    <m/>
    <m/>
    <m/>
    <m/>
    <m/>
    <m/>
    <m/>
    <m/>
    <m/>
    <m/>
    <m/>
    <m/>
    <m/>
    <m/>
    <m/>
    <m/>
    <m/>
    <m/>
    <m/>
    <m/>
    <m/>
    <m/>
    <m/>
    <m/>
    <m/>
    <m/>
    <s v="Reject, not inhalation"/>
    <x v="4"/>
    <m/>
    <m/>
    <s v="pharyngeal aspiration"/>
    <s v="N"/>
    <n v="0"/>
    <m/>
    <m/>
    <e v="#N/A"/>
    <e v="#N/A"/>
    <e v="#N/A"/>
    <e v="#N/A"/>
    <e v="#N/A"/>
    <e v="#N/A"/>
    <e v="#N/A"/>
    <e v="#N/A"/>
  </r>
  <r>
    <n v="669"/>
    <s v="Y"/>
    <s v="OEB Template EK TB ND Combined.xlsx"/>
    <s v="ek27"/>
    <m/>
    <x v="182"/>
    <m/>
    <s v="Ni"/>
    <m/>
    <s v="Nano"/>
    <m/>
    <m/>
    <m/>
    <m/>
    <m/>
    <m/>
    <m/>
    <m/>
    <m/>
    <m/>
    <m/>
    <m/>
    <m/>
    <m/>
    <m/>
    <m/>
    <m/>
    <m/>
    <m/>
    <m/>
    <m/>
    <m/>
    <m/>
    <m/>
    <m/>
    <m/>
    <s v="Reject, not inhalation"/>
    <x v="4"/>
    <m/>
    <m/>
    <s v="IT"/>
    <s v="N"/>
    <n v="0"/>
    <m/>
    <m/>
    <e v="#N/A"/>
    <e v="#N/A"/>
    <e v="#N/A"/>
    <e v="#N/A"/>
    <e v="#N/A"/>
    <e v="#N/A"/>
    <e v="#N/A"/>
    <e v="#N/A"/>
  </r>
  <r>
    <n v="670"/>
    <s v="Y"/>
    <s v="OEB Template EK TB ND Combined.xlsx"/>
    <s v="ek28"/>
    <m/>
    <x v="183"/>
    <m/>
    <s v="NiO"/>
    <m/>
    <s v="Nano"/>
    <m/>
    <m/>
    <m/>
    <m/>
    <m/>
    <m/>
    <m/>
    <m/>
    <m/>
    <m/>
    <m/>
    <m/>
    <m/>
    <m/>
    <m/>
    <m/>
    <m/>
    <m/>
    <m/>
    <m/>
    <m/>
    <m/>
    <m/>
    <m/>
    <m/>
    <m/>
    <s v="Reject, not inhalation"/>
    <x v="4"/>
    <m/>
    <m/>
    <s v="IT"/>
    <s v="N"/>
    <n v="0"/>
    <m/>
    <m/>
    <e v="#N/A"/>
    <e v="#N/A"/>
    <e v="#N/A"/>
    <e v="#N/A"/>
    <e v="#N/A"/>
    <e v="#N/A"/>
    <e v="#N/A"/>
    <e v="#N/A"/>
  </r>
  <r>
    <n v="671"/>
    <m/>
    <s v="OEB Template EK TB ND Combined.xlsx"/>
    <s v="ek29"/>
    <s v="DOI 10.1007/s11051-015-3249-1"/>
    <x v="184"/>
    <s v="Y"/>
    <s v="Cerium"/>
    <s v="CeO2"/>
    <s v="Nano"/>
    <s v="28 days*"/>
    <s v="28 days"/>
    <s v="Lung"/>
    <s v="%PMN"/>
    <s v="Rat"/>
    <s v="Fischer 344"/>
    <s v="M"/>
    <s v="NA"/>
    <n v="2"/>
    <m/>
    <m/>
    <s v="mg/m3"/>
    <s v="N"/>
    <s v="Y"/>
    <s v="Y"/>
    <s v="N"/>
    <s v="Divide NOAEL or BMDL by 3;Divide LOAEL by 10;Units conversion needed;"/>
    <m/>
    <m/>
    <n v="66.666666666666671"/>
    <m/>
    <m/>
    <s v="band D"/>
    <s v="D"/>
    <m/>
    <m/>
    <s v="Endpoint not fibrosis, &lt;3 mo. Inhal."/>
    <x v="0"/>
    <s v="3 days"/>
    <s v="2, 10 mg/m3; 4 weeks (6 h/day, 5 days/week), whole body inhalation"/>
    <m/>
    <s v="Y"/>
    <n v="4"/>
    <s v="LOAEL"/>
    <n v="66.666666666666671"/>
    <s v="N"/>
    <s v="Y"/>
    <s v="N"/>
    <s v="N"/>
    <n v="0"/>
    <n v="1"/>
    <n v="0"/>
    <n v="0"/>
  </r>
  <r>
    <n v="672"/>
    <s v="Y"/>
    <s v="OEB Template EK TB ND Combined.xlsx"/>
    <s v="ek30"/>
    <m/>
    <x v="185"/>
    <m/>
    <s v="MWCNT"/>
    <s v="short &amp; long"/>
    <s v="Nano"/>
    <m/>
    <m/>
    <m/>
    <m/>
    <m/>
    <m/>
    <m/>
    <m/>
    <m/>
    <m/>
    <m/>
    <m/>
    <m/>
    <m/>
    <m/>
    <m/>
    <m/>
    <m/>
    <m/>
    <m/>
    <m/>
    <m/>
    <m/>
    <m/>
    <m/>
    <m/>
    <s v="Reject, not inhalation"/>
    <x v="4"/>
    <m/>
    <m/>
    <s v="pharyngeal aspiration. Alveolar septal fibrosis was only observed with short MWCNT. Type II pneumocyte hypertrophy was only detected with long MWCNT."/>
    <s v="Y"/>
    <n v="0"/>
    <m/>
    <m/>
    <e v="#N/A"/>
    <e v="#N/A"/>
    <e v="#N/A"/>
    <e v="#N/A"/>
    <e v="#N/A"/>
    <e v="#N/A"/>
    <e v="#N/A"/>
    <e v="#N/A"/>
  </r>
  <r>
    <n v="673"/>
    <s v="Y"/>
    <s v="OEB Template EK TB ND Combined.xlsx"/>
    <s v="ek31"/>
    <m/>
    <x v="186"/>
    <m/>
    <s v="CuO"/>
    <m/>
    <s v="Nano"/>
    <m/>
    <m/>
    <m/>
    <m/>
    <m/>
    <m/>
    <m/>
    <m/>
    <m/>
    <m/>
    <m/>
    <m/>
    <m/>
    <m/>
    <m/>
    <m/>
    <m/>
    <m/>
    <m/>
    <m/>
    <m/>
    <m/>
    <m/>
    <m/>
    <m/>
    <m/>
    <s v="Reject, not inhalation"/>
    <x v="4"/>
    <m/>
    <m/>
    <s v="intranasal instillation; murine model of ovalbumin (OVA)-induced asthma"/>
    <s v="N"/>
    <n v="0"/>
    <m/>
    <m/>
    <e v="#N/A"/>
    <e v="#N/A"/>
    <e v="#N/A"/>
    <e v="#N/A"/>
    <e v="#N/A"/>
    <e v="#N/A"/>
    <e v="#N/A"/>
    <e v="#N/A"/>
  </r>
  <r>
    <n v="674"/>
    <s v="Y"/>
    <s v="OEB Template EK TB ND Combined.xlsx"/>
    <s v="ek32"/>
    <s v="doi:10.3109/17435390.2012.719649."/>
    <x v="187"/>
    <m/>
    <s v="MWCNT"/>
    <s v="MWCNT-7"/>
    <s v="Nano"/>
    <s v="8 or 12 d"/>
    <s v="12 days"/>
    <m/>
    <s v="Fibrosis - histopathology (severity+distribution scores) at mild or above"/>
    <s v="Mouse"/>
    <s v="C57BL/6J"/>
    <s v="male"/>
    <m/>
    <n v="10"/>
    <m/>
    <m/>
    <s v="mg/m3"/>
    <m/>
    <m/>
    <m/>
    <m/>
    <m/>
    <m/>
    <m/>
    <m/>
    <m/>
    <m/>
    <m/>
    <m/>
    <m/>
    <m/>
    <s v="Reject, &lt;3 month inhal"/>
    <x v="2"/>
    <s v="1d"/>
    <s v="10 mg/m3; 5 h/day for 2, 4, 8 or 12 days."/>
    <s v="Lung fibrosis was generally minimal to mild in severity..., in the lungs of all MWCNT-exposed mice at the 8- and 12-day time point"/>
    <s v="Y"/>
    <n v="0"/>
    <m/>
    <m/>
    <s v="Y"/>
    <s v="N"/>
    <s v="N"/>
    <s v="N"/>
    <n v="1"/>
    <n v="0"/>
    <n v="0"/>
    <n v="0"/>
  </r>
  <r>
    <n v="675"/>
    <s v="Y"/>
    <s v="OEB Template EK TB ND Combined.xlsx"/>
    <s v="ek33"/>
    <s v="doi.org/10.3390/nano11010180"/>
    <x v="188"/>
    <m/>
    <s v="Carbon dots"/>
    <m/>
    <s v="Nano"/>
    <m/>
    <m/>
    <m/>
    <m/>
    <m/>
    <m/>
    <m/>
    <m/>
    <m/>
    <m/>
    <m/>
    <m/>
    <m/>
    <m/>
    <m/>
    <m/>
    <m/>
    <m/>
    <m/>
    <m/>
    <m/>
    <m/>
    <m/>
    <m/>
    <m/>
    <m/>
    <s v="Reject, not inhalation"/>
    <x v="4"/>
    <m/>
    <m/>
    <s v="intranasal instillation"/>
    <s v="N"/>
    <n v="0"/>
    <m/>
    <m/>
    <e v="#N/A"/>
    <e v="#N/A"/>
    <e v="#N/A"/>
    <e v="#N/A"/>
    <e v="#N/A"/>
    <e v="#N/A"/>
    <e v="#N/A"/>
    <e v="#N/A"/>
  </r>
  <r>
    <n v="676"/>
    <s v="Y"/>
    <s v="OEB Template EK TB ND Combined.xlsx"/>
    <s v="tb1"/>
    <s v="https://doi.org/10.1080/17435390.2018.1472312"/>
    <x v="189"/>
    <m/>
    <s v="Cellulose"/>
    <s v="Nanofibrillated cellulose"/>
    <m/>
    <m/>
    <m/>
    <m/>
    <m/>
    <m/>
    <m/>
    <m/>
    <m/>
    <m/>
    <m/>
    <m/>
    <m/>
    <m/>
    <m/>
    <m/>
    <m/>
    <m/>
    <m/>
    <m/>
    <m/>
    <m/>
    <m/>
    <m/>
    <m/>
    <m/>
    <m/>
    <s v="Not inhalation - OPA"/>
    <x v="4"/>
    <m/>
    <m/>
    <m/>
    <s v="N"/>
    <n v="0"/>
    <m/>
    <m/>
    <e v="#N/A"/>
    <e v="#N/A"/>
    <e v="#N/A"/>
    <e v="#N/A"/>
    <e v="#N/A"/>
    <e v="#N/A"/>
    <e v="#N/A"/>
    <e v="#N/A"/>
  </r>
  <r>
    <n v="677"/>
    <s v="Y"/>
    <s v="OEB Template EK TB ND Combined.xlsx"/>
    <s v="tb2"/>
    <s v="10.1093/toxsci/kfp247"/>
    <x v="190"/>
    <s v="Y"/>
    <s v="CNT"/>
    <s v="MWCNT"/>
    <s v="Nano"/>
    <m/>
    <s v="13 weeks"/>
    <s v="Lung"/>
    <s v="Collagen in BAL"/>
    <s v="Rat"/>
    <s v="Wistar"/>
    <s v="MF"/>
    <n v="0.1"/>
    <n v="0.4"/>
    <m/>
    <m/>
    <s v="mg/m3"/>
    <s v="N"/>
    <s v="N"/>
    <s v="N"/>
    <s v="N"/>
    <s v="Units conversion needed;"/>
    <m/>
    <n v="100"/>
    <m/>
    <m/>
    <s v="band D"/>
    <m/>
    <s v="D"/>
    <m/>
    <m/>
    <m/>
    <x v="2"/>
    <s v="1 day"/>
    <s v="0.1,0.4,1.5,6"/>
    <m/>
    <s v="Y"/>
    <n v="4"/>
    <m/>
    <m/>
    <s v="N"/>
    <s v="Y"/>
    <s v="N"/>
    <s v="N"/>
    <n v="0"/>
    <n v="1"/>
    <n v="0"/>
    <n v="0"/>
  </r>
  <r>
    <n v="678"/>
    <s v="Y"/>
    <s v="OEB Template EK TB ND Combined.xlsx"/>
    <s v="tb2"/>
    <s v="10.1093/toxsci/kfp247"/>
    <x v="190"/>
    <s v="Y"/>
    <s v="CNT"/>
    <s v="MWCNT"/>
    <s v="Nano"/>
    <m/>
    <s v="13 weeks"/>
    <s v="Lung"/>
    <s v="Collagen in BAL"/>
    <s v="Rat"/>
    <s v="Wistar"/>
    <s v="MF"/>
    <n v="0.1"/>
    <n v="0.4"/>
    <m/>
    <m/>
    <s v="mg/m3"/>
    <s v="N"/>
    <s v="N"/>
    <s v="N"/>
    <s v="N"/>
    <s v="Units conversion needed;"/>
    <m/>
    <n v="100"/>
    <m/>
    <m/>
    <s v="band D"/>
    <m/>
    <s v="D"/>
    <m/>
    <m/>
    <m/>
    <x v="2"/>
    <s v="4 weeks"/>
    <s v="0.1,0.4,1.5,6"/>
    <m/>
    <s v="Y"/>
    <n v="4"/>
    <m/>
    <m/>
    <s v="N"/>
    <s v="Y"/>
    <s v="N"/>
    <s v="N"/>
    <n v="0"/>
    <n v="1"/>
    <n v="0"/>
    <n v="0"/>
  </r>
  <r>
    <n v="679"/>
    <s v="Y"/>
    <s v="OEB Template EK TB ND Combined.xlsx"/>
    <s v="tb2"/>
    <s v="10.1093/toxsci/kfp247"/>
    <x v="190"/>
    <s v="Y"/>
    <s v="CNT"/>
    <s v="MWCNT"/>
    <s v="Nano"/>
    <m/>
    <s v="13 weeks"/>
    <s v="Lung"/>
    <s v="Collagen in BAL"/>
    <s v="Rat"/>
    <s v="Wistar"/>
    <s v="MF"/>
    <n v="0.1"/>
    <n v="0.4"/>
    <m/>
    <m/>
    <s v="mg/m3"/>
    <s v="N"/>
    <s v="N"/>
    <s v="N"/>
    <s v="N"/>
    <s v="Units conversion needed;"/>
    <m/>
    <n v="100"/>
    <m/>
    <m/>
    <s v="band D"/>
    <m/>
    <s v="D"/>
    <m/>
    <m/>
    <m/>
    <x v="2"/>
    <s v="13 weeks"/>
    <s v="0.1,0.4,1.5,6"/>
    <m/>
    <s v="Y"/>
    <n v="4"/>
    <m/>
    <m/>
    <s v="N"/>
    <s v="Y"/>
    <s v="N"/>
    <s v="N"/>
    <n v="0"/>
    <n v="1"/>
    <n v="0"/>
    <n v="0"/>
  </r>
  <r>
    <n v="680"/>
    <s v="Y"/>
    <s v="OEB Template EK TB ND Combined.xlsx"/>
    <s v="tb2"/>
    <s v="10.1093/toxsci/kfp247"/>
    <x v="190"/>
    <s v="Y"/>
    <s v="CNT"/>
    <s v="MWCNT"/>
    <s v="Nano"/>
    <m/>
    <s v="13 weeks"/>
    <s v="Lung"/>
    <s v="Collagen in BAL"/>
    <s v="Rat"/>
    <s v="Wistar"/>
    <s v="MF"/>
    <n v="0.4"/>
    <n v="1.5"/>
    <m/>
    <m/>
    <s v="mg/m3"/>
    <s v="N"/>
    <s v="N"/>
    <s v="N"/>
    <s v="N"/>
    <s v="Units conversion needed;"/>
    <m/>
    <n v="400"/>
    <m/>
    <m/>
    <s v="band C"/>
    <m/>
    <s v="C"/>
    <m/>
    <m/>
    <m/>
    <x v="2"/>
    <s v="26 weeks"/>
    <s v="0.1,0.4,1.5,6"/>
    <m/>
    <s v="Y"/>
    <n v="3"/>
    <m/>
    <m/>
    <s v="N"/>
    <s v="Y"/>
    <s v="N"/>
    <s v="N"/>
    <n v="0"/>
    <n v="1"/>
    <n v="0"/>
    <n v="0"/>
  </r>
  <r>
    <n v="681"/>
    <s v="Y"/>
    <s v="OEB Template EK TB ND Combined.xlsx"/>
    <s v="tb2"/>
    <s v="10.1093/toxsci/kfp247"/>
    <x v="190"/>
    <s v="Y"/>
    <s v="CNT"/>
    <s v="MWCNT"/>
    <s v="Nano"/>
    <m/>
    <s v="13 weeks"/>
    <s v="Lung"/>
    <s v="Histopathology - severity of alveolus interstitial (septal) thickening"/>
    <s v="Rat"/>
    <s v="Wistar"/>
    <s v="MF"/>
    <n v="0.1"/>
    <n v="0.4"/>
    <m/>
    <m/>
    <s v="mg/m3"/>
    <s v="N"/>
    <s v="N"/>
    <s v="N"/>
    <s v="N"/>
    <s v="Units conversion needed;"/>
    <m/>
    <n v="100"/>
    <m/>
    <m/>
    <s v="band D"/>
    <m/>
    <s v="D"/>
    <m/>
    <m/>
    <m/>
    <x v="2"/>
    <s v="1 day"/>
    <s v="0.1,0.4,1.5,6"/>
    <m/>
    <s v="Y"/>
    <n v="4"/>
    <m/>
    <m/>
    <s v="N"/>
    <s v="Y"/>
    <s v="N"/>
    <s v="N"/>
    <n v="0"/>
    <n v="1"/>
    <n v="0"/>
    <n v="0"/>
  </r>
  <r>
    <n v="682"/>
    <s v="Y"/>
    <s v="OEB Template EK TB ND Combined.xlsx"/>
    <s v="tb2"/>
    <s v="10.1093/toxsci/kfp247"/>
    <x v="190"/>
    <s v="Y"/>
    <s v="CNT"/>
    <s v="MWCNT"/>
    <s v="Nano"/>
    <m/>
    <s v="13 weeks"/>
    <s v="Lung"/>
    <s v="Histopathology - severity of alveolus interstitial (septal) thickening"/>
    <s v="Rat"/>
    <s v="Wistar"/>
    <s v="MF"/>
    <n v="0.1"/>
    <n v="0.4"/>
    <m/>
    <m/>
    <s v="mg/m3"/>
    <s v="N"/>
    <s v="N"/>
    <s v="N"/>
    <s v="N"/>
    <s v="Units conversion needed;"/>
    <m/>
    <n v="100"/>
    <m/>
    <m/>
    <s v="band D"/>
    <m/>
    <s v="D"/>
    <m/>
    <m/>
    <m/>
    <x v="2"/>
    <s v="4 weeks"/>
    <s v="0.1,0.4,1.5,6"/>
    <m/>
    <s v="Y"/>
    <n v="4"/>
    <m/>
    <m/>
    <s v="N"/>
    <s v="Y"/>
    <s v="N"/>
    <s v="N"/>
    <n v="0"/>
    <n v="1"/>
    <n v="0"/>
    <n v="0"/>
  </r>
  <r>
    <n v="683"/>
    <s v="Y"/>
    <s v="OEB Template EK TB ND Combined.xlsx"/>
    <s v="tb2"/>
    <s v="10.1093/toxsci/kfp247"/>
    <x v="190"/>
    <s v="Y"/>
    <s v="CNT"/>
    <s v="MWCNT"/>
    <s v="Nano"/>
    <m/>
    <s v="13 weeks"/>
    <s v="Lung"/>
    <s v="Histopathology - severity of alveolus interstitial (septal) thickening"/>
    <s v="Rat"/>
    <s v="Wistar"/>
    <s v="MF"/>
    <n v="0.1"/>
    <n v="0.4"/>
    <m/>
    <m/>
    <s v="mg/m3"/>
    <s v="N"/>
    <s v="N"/>
    <s v="N"/>
    <s v="N"/>
    <s v="Units conversion needed;"/>
    <m/>
    <n v="100"/>
    <m/>
    <m/>
    <s v="band D"/>
    <m/>
    <s v="D"/>
    <m/>
    <m/>
    <m/>
    <x v="2"/>
    <s v="13 weeks"/>
    <s v="0.1,0.4,1.5,6"/>
    <m/>
    <s v="Y"/>
    <n v="4"/>
    <m/>
    <m/>
    <s v="N"/>
    <s v="Y"/>
    <s v="N"/>
    <s v="N"/>
    <n v="0"/>
    <n v="1"/>
    <n v="0"/>
    <n v="0"/>
  </r>
  <r>
    <n v="684"/>
    <s v="Y"/>
    <s v="OEB Template EK TB ND Combined.xlsx"/>
    <s v="tb2"/>
    <s v="10.1093/toxsci/kfp247"/>
    <x v="190"/>
    <s v="Y"/>
    <s v="CNT"/>
    <s v="MWCNT"/>
    <s v="Nano"/>
    <m/>
    <s v="13 weeks"/>
    <s v="Lung"/>
    <s v="Histopathology - severity of alveolus interstitial (septal) thickening"/>
    <s v="Rat"/>
    <s v="Wistar"/>
    <s v="MF"/>
    <n v="0.1"/>
    <n v="0.4"/>
    <m/>
    <m/>
    <s v="mg/m3"/>
    <s v="N"/>
    <s v="N"/>
    <s v="N"/>
    <s v="N"/>
    <s v="Units conversion needed;"/>
    <m/>
    <n v="100"/>
    <m/>
    <m/>
    <s v="band D"/>
    <m/>
    <s v="D"/>
    <m/>
    <m/>
    <m/>
    <x v="2"/>
    <s v="26 weeks"/>
    <s v="0.1,0.4,1.5,6"/>
    <m/>
    <s v="Y"/>
    <n v="4"/>
    <m/>
    <m/>
    <s v="N"/>
    <s v="Y"/>
    <s v="N"/>
    <s v="N"/>
    <n v="0"/>
    <n v="1"/>
    <n v="0"/>
    <n v="0"/>
  </r>
  <r>
    <n v="685"/>
    <s v="Y"/>
    <s v="OEB Template EK TB ND Combined.xlsx"/>
    <s v="tb3"/>
    <s v="10.1166/jnn.2010.2420"/>
    <x v="191"/>
    <m/>
    <s v="TiO2"/>
    <s v="small-sized TiO2 nanoparticles"/>
    <m/>
    <m/>
    <m/>
    <m/>
    <m/>
    <m/>
    <m/>
    <m/>
    <m/>
    <m/>
    <m/>
    <m/>
    <m/>
    <m/>
    <m/>
    <m/>
    <m/>
    <m/>
    <m/>
    <m/>
    <m/>
    <m/>
    <m/>
    <m/>
    <m/>
    <m/>
    <m/>
    <s v="Not Inhalation - ITI"/>
    <x v="4"/>
    <m/>
    <m/>
    <m/>
    <s v="N"/>
    <n v="0"/>
    <m/>
    <m/>
    <e v="#N/A"/>
    <e v="#N/A"/>
    <e v="#N/A"/>
    <e v="#N/A"/>
    <e v="#N/A"/>
    <e v="#N/A"/>
    <e v="#N/A"/>
    <e v="#N/A"/>
  </r>
  <r>
    <n v="686"/>
    <s v="Y"/>
    <s v="OEB Template EK TB ND Combined.xlsx"/>
    <s v="tb4"/>
    <s v="10.1016/j.biomaterials.2011.12.008"/>
    <x v="192"/>
    <m/>
    <s v="SiO2"/>
    <s v="SiO2 nanoparticles"/>
    <m/>
    <m/>
    <m/>
    <m/>
    <m/>
    <m/>
    <m/>
    <m/>
    <m/>
    <m/>
    <m/>
    <m/>
    <m/>
    <m/>
    <m/>
    <m/>
    <m/>
    <m/>
    <m/>
    <m/>
    <m/>
    <m/>
    <m/>
    <m/>
    <m/>
    <m/>
    <m/>
    <s v="Not Inhalatin - IP"/>
    <x v="4"/>
    <m/>
    <m/>
    <m/>
    <s v="N"/>
    <n v="0"/>
    <m/>
    <m/>
    <e v="#N/A"/>
    <e v="#N/A"/>
    <e v="#N/A"/>
    <e v="#N/A"/>
    <e v="#N/A"/>
    <e v="#N/A"/>
    <e v="#N/A"/>
    <e v="#N/A"/>
  </r>
  <r>
    <n v="687"/>
    <s v="Y"/>
    <s v="OEB Template EK TB ND Combined.xlsx"/>
    <s v="tb5"/>
    <s v="http://dx.doi.org/10.1016/j.yrtph.2012.05.020"/>
    <x v="193"/>
    <m/>
    <s v="CNT"/>
    <s v="SWCNT"/>
    <m/>
    <m/>
    <m/>
    <m/>
    <m/>
    <m/>
    <m/>
    <m/>
    <m/>
    <m/>
    <m/>
    <m/>
    <m/>
    <m/>
    <m/>
    <m/>
    <m/>
    <m/>
    <m/>
    <m/>
    <m/>
    <m/>
    <m/>
    <m/>
    <m/>
    <m/>
    <m/>
    <s v="Not Inhalation - ITI"/>
    <x v="4"/>
    <m/>
    <m/>
    <m/>
    <s v="Y"/>
    <n v="0"/>
    <m/>
    <m/>
    <e v="#N/A"/>
    <e v="#N/A"/>
    <e v="#N/A"/>
    <e v="#N/A"/>
    <e v="#N/A"/>
    <e v="#N/A"/>
    <e v="#N/A"/>
    <e v="#N/A"/>
  </r>
  <r>
    <n v="688"/>
    <s v="Y"/>
    <s v="OEB Template EK TB ND Combined.xlsx"/>
    <s v="tb6"/>
    <s v="10.1002/jat.2810"/>
    <x v="194"/>
    <m/>
    <s v="CNT"/>
    <s v="MWCNT"/>
    <m/>
    <m/>
    <m/>
    <m/>
    <m/>
    <m/>
    <m/>
    <m/>
    <m/>
    <m/>
    <m/>
    <m/>
    <m/>
    <m/>
    <m/>
    <m/>
    <m/>
    <m/>
    <m/>
    <m/>
    <m/>
    <m/>
    <m/>
    <m/>
    <m/>
    <m/>
    <m/>
    <s v="Not Inhalation - ITI"/>
    <x v="4"/>
    <m/>
    <m/>
    <m/>
    <s v="Y"/>
    <n v="0"/>
    <m/>
    <m/>
    <e v="#N/A"/>
    <e v="#N/A"/>
    <e v="#N/A"/>
    <e v="#N/A"/>
    <e v="#N/A"/>
    <e v="#N/A"/>
    <e v="#N/A"/>
    <e v="#N/A"/>
  </r>
  <r>
    <n v="689"/>
    <s v="Y"/>
    <s v="OEB Template EK TB ND Combined.xlsx"/>
    <s v="tb7"/>
    <s v="10.1007/s00204-015-1493-x"/>
    <x v="195"/>
    <m/>
    <s v="Indium"/>
    <s v="In2O3"/>
    <m/>
    <m/>
    <m/>
    <m/>
    <m/>
    <m/>
    <m/>
    <m/>
    <m/>
    <m/>
    <m/>
    <m/>
    <m/>
    <m/>
    <m/>
    <m/>
    <m/>
    <m/>
    <m/>
    <m/>
    <m/>
    <m/>
    <m/>
    <m/>
    <m/>
    <m/>
    <m/>
    <s v="Not Inhalation - PA"/>
    <x v="4"/>
    <m/>
    <m/>
    <m/>
    <s v="Y"/>
    <n v="0"/>
    <m/>
    <m/>
    <e v="#N/A"/>
    <e v="#N/A"/>
    <e v="#N/A"/>
    <e v="#N/A"/>
    <e v="#N/A"/>
    <e v="#N/A"/>
    <e v="#N/A"/>
    <e v="#N/A"/>
  </r>
  <r>
    <n v="690"/>
    <s v="Y"/>
    <s v="OEB Template EK TB ND Combined.xlsx"/>
    <s v="tb8"/>
    <s v="10.1186/s12989-016-0148-2"/>
    <x v="196"/>
    <m/>
    <s v="CNT"/>
    <s v="Epoxy composite dusts with CNT"/>
    <m/>
    <m/>
    <m/>
    <m/>
    <m/>
    <m/>
    <m/>
    <m/>
    <m/>
    <m/>
    <m/>
    <m/>
    <m/>
    <m/>
    <m/>
    <m/>
    <m/>
    <m/>
    <m/>
    <m/>
    <m/>
    <m/>
    <m/>
    <m/>
    <m/>
    <m/>
    <m/>
    <s v="Not Inhalation - ITI"/>
    <x v="4"/>
    <m/>
    <m/>
    <m/>
    <s v="Y"/>
    <n v="0"/>
    <m/>
    <m/>
    <e v="#N/A"/>
    <e v="#N/A"/>
    <e v="#N/A"/>
    <e v="#N/A"/>
    <e v="#N/A"/>
    <e v="#N/A"/>
    <e v="#N/A"/>
    <e v="#N/A"/>
  </r>
  <r>
    <n v="691"/>
    <s v="Y"/>
    <s v="OEB Template EK TB ND Combined.xlsx"/>
    <s v="tb9"/>
    <s v="10.1177/0960327116666650"/>
    <x v="197"/>
    <m/>
    <s v="NiO"/>
    <s v="NiO nanoparticles"/>
    <m/>
    <m/>
    <m/>
    <m/>
    <m/>
    <m/>
    <m/>
    <m/>
    <m/>
    <m/>
    <m/>
    <m/>
    <m/>
    <m/>
    <m/>
    <m/>
    <m/>
    <m/>
    <m/>
    <m/>
    <m/>
    <m/>
    <m/>
    <m/>
    <m/>
    <m/>
    <m/>
    <s v="Not Inhalation - ITI"/>
    <x v="4"/>
    <m/>
    <m/>
    <m/>
    <s v="N"/>
    <n v="0"/>
    <m/>
    <m/>
    <e v="#N/A"/>
    <e v="#N/A"/>
    <e v="#N/A"/>
    <e v="#N/A"/>
    <e v="#N/A"/>
    <e v="#N/A"/>
    <e v="#N/A"/>
    <e v="#N/A"/>
  </r>
  <r>
    <n v="692"/>
    <s v="Y"/>
    <s v="OEB Template EK TB ND Combined.xlsx"/>
    <s v="tb10"/>
    <s v="10.1002/jat.3564"/>
    <x v="198"/>
    <m/>
    <s v="Al"/>
    <s v="Al-NPs"/>
    <m/>
    <m/>
    <m/>
    <m/>
    <m/>
    <m/>
    <m/>
    <m/>
    <m/>
    <m/>
    <m/>
    <m/>
    <m/>
    <m/>
    <m/>
    <m/>
    <m/>
    <m/>
    <m/>
    <m/>
    <m/>
    <m/>
    <m/>
    <m/>
    <m/>
    <m/>
    <m/>
    <s v="Not Inhalation - ITI"/>
    <x v="4"/>
    <m/>
    <m/>
    <m/>
    <s v="N"/>
    <n v="0"/>
    <m/>
    <m/>
    <e v="#N/A"/>
    <e v="#N/A"/>
    <e v="#N/A"/>
    <e v="#N/A"/>
    <e v="#N/A"/>
    <e v="#N/A"/>
    <e v="#N/A"/>
    <e v="#N/A"/>
  </r>
  <r>
    <n v="693"/>
    <s v="Y"/>
    <s v="OEB Template EK TB ND Combined.xlsx"/>
    <s v="tb11"/>
    <s v="10.1038/s41598-018-22556-7"/>
    <x v="199"/>
    <m/>
    <s v="CuO"/>
    <s v="CuO NPs"/>
    <m/>
    <m/>
    <m/>
    <m/>
    <m/>
    <m/>
    <m/>
    <m/>
    <m/>
    <m/>
    <m/>
    <m/>
    <m/>
    <m/>
    <m/>
    <m/>
    <m/>
    <m/>
    <m/>
    <m/>
    <m/>
    <m/>
    <m/>
    <m/>
    <m/>
    <m/>
    <m/>
    <s v="Not Inhalation - Intranasal instillation"/>
    <x v="4"/>
    <m/>
    <m/>
    <m/>
    <s v="N"/>
    <n v="0"/>
    <m/>
    <m/>
    <e v="#N/A"/>
    <e v="#N/A"/>
    <e v="#N/A"/>
    <e v="#N/A"/>
    <e v="#N/A"/>
    <e v="#N/A"/>
    <e v="#N/A"/>
    <e v="#N/A"/>
  </r>
  <r>
    <n v="694"/>
    <s v="Y"/>
    <s v="OEB Template EK TB ND Combined.xlsx"/>
    <s v="tb12"/>
    <s v="https://doi.org/10.1016/j.ecoenv.2018.07.076"/>
    <x v="200"/>
    <m/>
    <s v="Particulate Matter"/>
    <s v="PM2.5"/>
    <m/>
    <m/>
    <m/>
    <m/>
    <m/>
    <m/>
    <m/>
    <m/>
    <m/>
    <m/>
    <m/>
    <m/>
    <m/>
    <m/>
    <m/>
    <m/>
    <m/>
    <m/>
    <m/>
    <m/>
    <m/>
    <m/>
    <m/>
    <m/>
    <m/>
    <m/>
    <m/>
    <s v="Not Inhalation - OA"/>
    <x v="4"/>
    <m/>
    <m/>
    <m/>
    <s v="N"/>
    <n v="0"/>
    <m/>
    <m/>
    <e v="#N/A"/>
    <e v="#N/A"/>
    <e v="#N/A"/>
    <e v="#N/A"/>
    <e v="#N/A"/>
    <e v="#N/A"/>
    <e v="#N/A"/>
    <e v="#N/A"/>
  </r>
  <r>
    <n v="695"/>
    <s v="Y"/>
    <s v="OEB Template EK TB ND Combined.xlsx"/>
    <s v="tb13"/>
    <s v="https://doi.org/10.1016/j.lfs.2019.116741"/>
    <x v="201"/>
    <m/>
    <s v="Carbon black"/>
    <s v="carbon black nanoparticles"/>
    <m/>
    <m/>
    <m/>
    <m/>
    <m/>
    <m/>
    <m/>
    <m/>
    <m/>
    <m/>
    <m/>
    <m/>
    <m/>
    <m/>
    <m/>
    <m/>
    <m/>
    <m/>
    <m/>
    <m/>
    <m/>
    <m/>
    <m/>
    <m/>
    <m/>
    <m/>
    <m/>
    <s v="Not Inhalation - Intranasal instillation"/>
    <x v="4"/>
    <m/>
    <m/>
    <m/>
    <s v="Y"/>
    <n v="0"/>
    <m/>
    <m/>
    <e v="#N/A"/>
    <e v="#N/A"/>
    <e v="#N/A"/>
    <e v="#N/A"/>
    <e v="#N/A"/>
    <e v="#N/A"/>
    <e v="#N/A"/>
    <e v="#N/A"/>
  </r>
  <r>
    <n v="696"/>
    <s v="Y"/>
    <s v="OEB Template EK TB ND Combined.xlsx"/>
    <s v="tb14"/>
    <s v="10.1166/jnn.2020.18571"/>
    <x v="202"/>
    <m/>
    <s v="Cellulose"/>
    <s v="Cotton cellulose nanofibers"/>
    <m/>
    <m/>
    <m/>
    <m/>
    <m/>
    <m/>
    <m/>
    <m/>
    <m/>
    <m/>
    <m/>
    <m/>
    <m/>
    <m/>
    <m/>
    <m/>
    <m/>
    <m/>
    <m/>
    <m/>
    <m/>
    <m/>
    <m/>
    <m/>
    <m/>
    <m/>
    <m/>
    <s v="Duration too short - only 26 days"/>
    <x v="4"/>
    <m/>
    <m/>
    <m/>
    <s v="N"/>
    <n v="0"/>
    <m/>
    <m/>
    <e v="#N/A"/>
    <e v="#N/A"/>
    <e v="#N/A"/>
    <e v="#N/A"/>
    <e v="#N/A"/>
    <e v="#N/A"/>
    <e v="#N/A"/>
    <e v="#N/A"/>
  </r>
  <r>
    <n v="697"/>
    <s v="Y"/>
    <s v="OEB Template EK TB ND Combined.xlsx"/>
    <s v="tb15"/>
    <s v="https://doi.org/10.1186/s12989-021-00398-y"/>
    <x v="203"/>
    <m/>
    <s v="CeO2"/>
    <s v="CeO2 NPs"/>
    <m/>
    <m/>
    <m/>
    <m/>
    <m/>
    <m/>
    <m/>
    <m/>
    <m/>
    <m/>
    <m/>
    <m/>
    <m/>
    <m/>
    <m/>
    <m/>
    <m/>
    <m/>
    <m/>
    <m/>
    <m/>
    <m/>
    <m/>
    <m/>
    <m/>
    <m/>
    <m/>
    <s v="Not Inhalation - OA"/>
    <x v="4"/>
    <m/>
    <m/>
    <m/>
    <s v="N"/>
    <n v="0"/>
    <m/>
    <m/>
    <e v="#N/A"/>
    <e v="#N/A"/>
    <e v="#N/A"/>
    <e v="#N/A"/>
    <e v="#N/A"/>
    <e v="#N/A"/>
    <e v="#N/A"/>
    <e v="#N/A"/>
  </r>
  <r>
    <n v="698"/>
    <s v="Y"/>
    <s v="OEB Template EK TB ND Combined.xlsx"/>
    <s v="tb16"/>
    <s v="10.1093/toxsci/kfg243"/>
    <x v="204"/>
    <m/>
    <s v="CNT"/>
    <s v="SWCNT"/>
    <m/>
    <m/>
    <m/>
    <m/>
    <m/>
    <m/>
    <m/>
    <m/>
    <m/>
    <m/>
    <m/>
    <m/>
    <m/>
    <m/>
    <m/>
    <m/>
    <m/>
    <m/>
    <m/>
    <m/>
    <m/>
    <m/>
    <m/>
    <m/>
    <m/>
    <m/>
    <m/>
    <s v="Not Inhalation - ITI"/>
    <x v="4"/>
    <m/>
    <m/>
    <m/>
    <s v="Y"/>
    <n v="0"/>
    <m/>
    <m/>
    <e v="#N/A"/>
    <e v="#N/A"/>
    <e v="#N/A"/>
    <e v="#N/A"/>
    <e v="#N/A"/>
    <e v="#N/A"/>
    <e v="#N/A"/>
    <e v="#N/A"/>
  </r>
  <r>
    <n v="699"/>
    <s v="Y"/>
    <s v="OEB Template EK TB ND Combined.xlsx"/>
    <s v="tb17"/>
    <s v="https://doi.org/10.1080/08958370701874671"/>
    <x v="205"/>
    <m/>
    <s v="Ag"/>
    <s v="Ag NPs"/>
    <s v="Nano"/>
    <m/>
    <s v="90 days"/>
    <s v="Lung"/>
    <m/>
    <s v="Rat"/>
    <s v="Sprague-Dawley"/>
    <s v="male"/>
    <m/>
    <m/>
    <m/>
    <m/>
    <m/>
    <m/>
    <m/>
    <m/>
    <m/>
    <m/>
    <m/>
    <m/>
    <m/>
    <m/>
    <m/>
    <m/>
    <m/>
    <m/>
    <m/>
    <s v="Did not present statistical analysis of lung tissue histopathology"/>
    <x v="4"/>
    <m/>
    <m/>
    <m/>
    <s v="N"/>
    <n v="0"/>
    <m/>
    <m/>
    <s v="N"/>
    <s v="Y"/>
    <s v="N"/>
    <s v="N"/>
    <n v="0"/>
    <n v="1"/>
    <n v="0"/>
    <n v="0"/>
  </r>
  <r>
    <n v="700"/>
    <s v="Y"/>
    <s v="OEB Template EK TB ND Combined.xlsx"/>
    <s v="tb17"/>
    <s v="https://doi.org/10.1080/08958370701874671"/>
    <x v="205"/>
    <m/>
    <s v="Ag"/>
    <s v="Ag NPs"/>
    <s v="Nano"/>
    <m/>
    <s v="90 days"/>
    <s v="Lung"/>
    <m/>
    <s v="Rat"/>
    <s v="Sprague-Dawley"/>
    <s v="Female"/>
    <m/>
    <m/>
    <m/>
    <m/>
    <m/>
    <m/>
    <m/>
    <m/>
    <m/>
    <m/>
    <m/>
    <m/>
    <m/>
    <m/>
    <m/>
    <m/>
    <m/>
    <m/>
    <m/>
    <s v="Did not present statistical analysis of lung tissue histopathology"/>
    <x v="4"/>
    <m/>
    <m/>
    <m/>
    <s v="N"/>
    <n v="0"/>
    <m/>
    <m/>
    <s v="N"/>
    <s v="Y"/>
    <s v="N"/>
    <s v="N"/>
    <n v="0"/>
    <n v="1"/>
    <n v="0"/>
    <n v="0"/>
  </r>
  <r>
    <n v="701"/>
    <s v="Y"/>
    <s v="OEB Template EK TB ND Combined.xlsx"/>
    <s v="tb18"/>
    <s v="10.1016/j.toxlet.2008.07.020"/>
    <x v="206"/>
    <m/>
    <s v="CNT"/>
    <s v="SWCNT"/>
    <m/>
    <m/>
    <m/>
    <m/>
    <m/>
    <m/>
    <m/>
    <m/>
    <m/>
    <m/>
    <m/>
    <m/>
    <m/>
    <m/>
    <m/>
    <m/>
    <m/>
    <m/>
    <m/>
    <m/>
    <m/>
    <m/>
    <m/>
    <m/>
    <m/>
    <m/>
    <m/>
    <s v="Not Inhalation - IV"/>
    <x v="4"/>
    <m/>
    <m/>
    <m/>
    <s v="Y"/>
    <n v="0"/>
    <m/>
    <m/>
    <e v="#N/A"/>
    <e v="#N/A"/>
    <e v="#N/A"/>
    <e v="#N/A"/>
    <e v="#N/A"/>
    <e v="#N/A"/>
    <e v="#N/A"/>
    <e v="#N/A"/>
  </r>
  <r>
    <n v="702"/>
    <s v="Y"/>
    <s v="OEB Template EK TB ND Combined.xlsx"/>
    <s v="tb19"/>
    <s v="NA"/>
    <x v="207"/>
    <m/>
    <s v="CNT"/>
    <s v="MWCNT"/>
    <m/>
    <m/>
    <m/>
    <m/>
    <m/>
    <m/>
    <m/>
    <m/>
    <m/>
    <m/>
    <m/>
    <m/>
    <m/>
    <m/>
    <m/>
    <m/>
    <m/>
    <m/>
    <m/>
    <m/>
    <m/>
    <m/>
    <m/>
    <m/>
    <m/>
    <m/>
    <m/>
    <s v="Not Inhalation - ITI"/>
    <x v="4"/>
    <m/>
    <m/>
    <m/>
    <s v="Y"/>
    <n v="0"/>
    <m/>
    <m/>
    <e v="#N/A"/>
    <e v="#N/A"/>
    <e v="#N/A"/>
    <e v="#N/A"/>
    <e v="#N/A"/>
    <e v="#N/A"/>
    <e v="#N/A"/>
    <e v="#N/A"/>
  </r>
  <r>
    <n v="703"/>
    <s v="Y"/>
    <s v="OEB Template EK TB ND Combined.xlsx"/>
    <s v="tb20"/>
    <s v="http://www.particleandfibretoxicology.com/content/9/1/4"/>
    <x v="208"/>
    <m/>
    <s v="TiO2"/>
    <s v="TiO2 from sanding dust"/>
    <m/>
    <m/>
    <m/>
    <m/>
    <m/>
    <m/>
    <m/>
    <m/>
    <m/>
    <m/>
    <m/>
    <m/>
    <m/>
    <m/>
    <m/>
    <m/>
    <m/>
    <m/>
    <m/>
    <m/>
    <m/>
    <m/>
    <m/>
    <m/>
    <m/>
    <m/>
    <m/>
    <s v="Not Inhalation- ITI"/>
    <x v="4"/>
    <m/>
    <m/>
    <m/>
    <s v="N"/>
    <n v="0"/>
    <m/>
    <m/>
    <e v="#N/A"/>
    <e v="#N/A"/>
    <e v="#N/A"/>
    <e v="#N/A"/>
    <e v="#N/A"/>
    <e v="#N/A"/>
    <e v="#N/A"/>
    <e v="#N/A"/>
  </r>
  <r>
    <n v="704"/>
    <s v="Y"/>
    <s v="OEB Template EK TB ND Combined.xlsx"/>
    <s v="tb21"/>
    <s v="10.1007/s00204-013-1116-3"/>
    <x v="209"/>
    <m/>
    <s v="CNT"/>
    <s v="MWCNT"/>
    <m/>
    <m/>
    <m/>
    <m/>
    <m/>
    <m/>
    <m/>
    <m/>
    <m/>
    <m/>
    <m/>
    <m/>
    <m/>
    <m/>
    <m/>
    <m/>
    <m/>
    <m/>
    <m/>
    <m/>
    <m/>
    <m/>
    <m/>
    <m/>
    <m/>
    <m/>
    <m/>
    <s v="Not Inhalation - intranasal instillation"/>
    <x v="4"/>
    <m/>
    <m/>
    <m/>
    <s v="Y"/>
    <n v="0"/>
    <m/>
    <m/>
    <e v="#N/A"/>
    <e v="#N/A"/>
    <e v="#N/A"/>
    <e v="#N/A"/>
    <e v="#N/A"/>
    <e v="#N/A"/>
    <e v="#N/A"/>
    <e v="#N/A"/>
  </r>
  <r>
    <n v="705"/>
    <s v="Y"/>
    <s v="OEB Template EK TB ND Combined.xlsx"/>
    <s v="tb22"/>
    <s v="doi: 10.1093/toxsci/kfu187"/>
    <x v="210"/>
    <m/>
    <s v="CeO2"/>
    <s v="CeO2 NP fuel additive"/>
    <m/>
    <m/>
    <m/>
    <m/>
    <m/>
    <m/>
    <m/>
    <m/>
    <m/>
    <m/>
    <m/>
    <m/>
    <m/>
    <m/>
    <m/>
    <m/>
    <m/>
    <m/>
    <m/>
    <m/>
    <m/>
    <m/>
    <m/>
    <m/>
    <m/>
    <m/>
    <m/>
    <s v="Duration too short - only 2 days"/>
    <x v="4"/>
    <m/>
    <m/>
    <m/>
    <s v="N"/>
    <n v="0"/>
    <m/>
    <m/>
    <e v="#N/A"/>
    <e v="#N/A"/>
    <e v="#N/A"/>
    <e v="#N/A"/>
    <e v="#N/A"/>
    <e v="#N/A"/>
    <e v="#N/A"/>
    <e v="#N/A"/>
  </r>
  <r>
    <n v="706"/>
    <s v="Y"/>
    <s v="OEB Template EK TB ND Combined.xlsx"/>
    <s v="tb23"/>
    <s v="10.3390/ijms16010660"/>
    <x v="211"/>
    <m/>
    <s v="ZnO"/>
    <s v="ZnO NPs"/>
    <m/>
    <m/>
    <m/>
    <m/>
    <m/>
    <m/>
    <m/>
    <m/>
    <m/>
    <m/>
    <m/>
    <m/>
    <m/>
    <m/>
    <m/>
    <m/>
    <m/>
    <m/>
    <m/>
    <m/>
    <m/>
    <m/>
    <m/>
    <m/>
    <m/>
    <m/>
    <m/>
    <s v="Not Inhalation - PA"/>
    <x v="4"/>
    <m/>
    <m/>
    <m/>
    <s v="N"/>
    <n v="0"/>
    <m/>
    <m/>
    <e v="#N/A"/>
    <e v="#N/A"/>
    <e v="#N/A"/>
    <e v="#N/A"/>
    <e v="#N/A"/>
    <e v="#N/A"/>
    <e v="#N/A"/>
    <e v="#N/A"/>
  </r>
  <r>
    <n v="707"/>
    <s v="Y"/>
    <s v="OEB Template EK TB ND Combined.xlsx"/>
    <s v="tb24"/>
    <s v="10.1177/1535370216665173"/>
    <x v="212"/>
    <m/>
    <s v="WO"/>
    <s v="tungsten (IV) oxide"/>
    <m/>
    <m/>
    <m/>
    <m/>
    <m/>
    <m/>
    <m/>
    <m/>
    <m/>
    <m/>
    <m/>
    <m/>
    <m/>
    <m/>
    <m/>
    <m/>
    <m/>
    <m/>
    <m/>
    <m/>
    <m/>
    <m/>
    <m/>
    <m/>
    <m/>
    <m/>
    <m/>
    <s v="Not rodent - hamster study"/>
    <x v="4"/>
    <m/>
    <m/>
    <m/>
    <s v="N"/>
    <n v="0"/>
    <m/>
    <m/>
    <e v="#N/A"/>
    <e v="#N/A"/>
    <e v="#N/A"/>
    <e v="#N/A"/>
    <e v="#N/A"/>
    <e v="#N/A"/>
    <e v="#N/A"/>
    <e v="#N/A"/>
  </r>
  <r>
    <n v="708"/>
    <s v="Y"/>
    <s v="OEB Template EK TB ND Combined.xlsx"/>
    <s v="tb25"/>
    <s v="10.1539/joh.16-0184-OA"/>
    <x v="213"/>
    <m/>
    <s v="NiO"/>
    <s v="NiO nanoparticles"/>
    <m/>
    <m/>
    <m/>
    <m/>
    <m/>
    <m/>
    <m/>
    <m/>
    <m/>
    <m/>
    <m/>
    <m/>
    <m/>
    <m/>
    <m/>
    <m/>
    <m/>
    <m/>
    <m/>
    <m/>
    <m/>
    <m/>
    <m/>
    <m/>
    <m/>
    <m/>
    <m/>
    <s v="Not Inhalation - ITI"/>
    <x v="4"/>
    <m/>
    <m/>
    <m/>
    <s v="N"/>
    <n v="0"/>
    <m/>
    <m/>
    <e v="#N/A"/>
    <e v="#N/A"/>
    <e v="#N/A"/>
    <e v="#N/A"/>
    <e v="#N/A"/>
    <e v="#N/A"/>
    <e v="#N/A"/>
    <e v="#N/A"/>
  </r>
  <r>
    <n v="709"/>
    <s v="Y"/>
    <s v="OEB Template EK TB ND Combined.xlsx"/>
    <s v="tb26"/>
    <s v="10.1093/toxsci/kfx006"/>
    <x v="214"/>
    <m/>
    <s v="TiO2"/>
    <s v="TiO2 P25 nanoparticles"/>
    <m/>
    <m/>
    <m/>
    <m/>
    <m/>
    <m/>
    <m/>
    <m/>
    <m/>
    <m/>
    <m/>
    <m/>
    <m/>
    <m/>
    <m/>
    <m/>
    <m/>
    <m/>
    <m/>
    <m/>
    <m/>
    <m/>
    <m/>
    <m/>
    <m/>
    <m/>
    <m/>
    <s v="Not Inhalation - ITI"/>
    <x v="4"/>
    <m/>
    <m/>
    <m/>
    <s v="N"/>
    <n v="0"/>
    <m/>
    <m/>
    <e v="#N/A"/>
    <e v="#N/A"/>
    <e v="#N/A"/>
    <e v="#N/A"/>
    <e v="#N/A"/>
    <e v="#N/A"/>
    <e v="#N/A"/>
    <e v="#N/A"/>
  </r>
  <r>
    <n v="710"/>
    <s v="Y"/>
    <s v="OEB Template EK TB ND Combined.xlsx"/>
    <s v="tb27"/>
    <s v="10.1186/s12989-017-0204-6"/>
    <x v="215"/>
    <s v="Y"/>
    <s v="CeO2"/>
    <s v="CeO2 NPs"/>
    <s v="Nano"/>
    <m/>
    <s v="90 days"/>
    <s v="Lung"/>
    <s v="Histopathology - interstitial fibrosis"/>
    <s v="Rat"/>
    <s v="Wistar"/>
    <s v="Female"/>
    <n v="3"/>
    <m/>
    <m/>
    <m/>
    <s v="mg/m3"/>
    <m/>
    <m/>
    <m/>
    <m/>
    <m/>
    <m/>
    <m/>
    <m/>
    <m/>
    <m/>
    <m/>
    <m/>
    <m/>
    <m/>
    <s v="Originally identified article was Schwotzer 2018 (DOI: 10.1186/s12951-018-0343-4), but that was the part of the study that only reported the gene expression data.  Fibrosis data from this study was presented in different paper (which is what is referenced here).  However, histopathology data was done in a time-course study at only one dose - recorded at what post exposure timeframe the dose went from non-significant to significant"/>
    <x v="4"/>
    <s v="28 days"/>
    <n v="3"/>
    <m/>
    <s v="N"/>
    <n v="0"/>
    <m/>
    <m/>
    <s v="N"/>
    <s v="Y"/>
    <s v="N"/>
    <s v="N"/>
    <n v="0"/>
    <n v="1"/>
    <n v="0"/>
    <n v="0"/>
  </r>
  <r>
    <n v="711"/>
    <s v="Y"/>
    <s v="OEB Template EK TB ND Combined.xlsx"/>
    <s v="tb27"/>
    <s v="10.1186/s12989-017-0204-6"/>
    <x v="215"/>
    <s v="Y"/>
    <s v="CeO2"/>
    <s v="CeO2 NPs"/>
    <s v="Nano"/>
    <m/>
    <s v="90 days"/>
    <s v="Lung"/>
    <s v="Histopathology - interstitial fibrosis"/>
    <s v="Rat"/>
    <s v="Wistar"/>
    <s v="Female"/>
    <m/>
    <n v="3"/>
    <m/>
    <m/>
    <s v="mg/m3"/>
    <m/>
    <m/>
    <m/>
    <m/>
    <m/>
    <m/>
    <m/>
    <m/>
    <m/>
    <m/>
    <m/>
    <m/>
    <m/>
    <m/>
    <s v="Originally identified article was Schwotzer 2018 (DOI: 10.1186/s12951-018-0343-4), but that was the part of the study that only reported the gene expression data.  Fibrosis data from this study was presented in different paper (which is what is referenced here).  However, histopathology data was done in a time-course study at only one dose - recorded at what post exposure timeframe the dose went from non-significant to significant"/>
    <x v="4"/>
    <s v="90 days"/>
    <n v="3"/>
    <m/>
    <s v="N"/>
    <n v="0"/>
    <m/>
    <m/>
    <s v="N"/>
    <s v="Y"/>
    <s v="N"/>
    <s v="N"/>
    <n v="0"/>
    <n v="1"/>
    <n v="0"/>
    <n v="0"/>
  </r>
  <r>
    <n v="712"/>
    <s v="Y"/>
    <s v="OEB Template EK TB ND Combined.xlsx"/>
    <s v="tb28"/>
    <s v="NA"/>
    <x v="216"/>
    <m/>
    <s v="TiO2"/>
    <s v="TiO2"/>
    <m/>
    <m/>
    <m/>
    <m/>
    <m/>
    <m/>
    <m/>
    <m/>
    <m/>
    <m/>
    <m/>
    <m/>
    <m/>
    <m/>
    <m/>
    <m/>
    <m/>
    <m/>
    <m/>
    <m/>
    <m/>
    <m/>
    <m/>
    <m/>
    <m/>
    <m/>
    <m/>
    <s v="Not Inhalation - ITI"/>
    <x v="4"/>
    <m/>
    <m/>
    <m/>
    <s v="N"/>
    <n v="0"/>
    <m/>
    <m/>
    <e v="#N/A"/>
    <e v="#N/A"/>
    <e v="#N/A"/>
    <e v="#N/A"/>
    <e v="#N/A"/>
    <e v="#N/A"/>
    <e v="#N/A"/>
    <e v="#N/A"/>
  </r>
  <r>
    <n v="713"/>
    <s v="Y"/>
    <s v="OEB Template EK TB ND Combined.xlsx"/>
    <s v="tb29"/>
    <s v="10.1111/bcpt.13119"/>
    <x v="217"/>
    <m/>
    <s v="CNT"/>
    <s v="MWCNT"/>
    <m/>
    <m/>
    <m/>
    <m/>
    <m/>
    <m/>
    <m/>
    <m/>
    <m/>
    <m/>
    <m/>
    <m/>
    <m/>
    <m/>
    <m/>
    <m/>
    <m/>
    <m/>
    <m/>
    <m/>
    <m/>
    <m/>
    <m/>
    <m/>
    <m/>
    <m/>
    <m/>
    <s v="Not Inhalation - ITI"/>
    <x v="4"/>
    <m/>
    <m/>
    <m/>
    <s v="Y"/>
    <n v="0"/>
    <m/>
    <m/>
    <e v="#N/A"/>
    <e v="#N/A"/>
    <e v="#N/A"/>
    <e v="#N/A"/>
    <e v="#N/A"/>
    <e v="#N/A"/>
    <e v="#N/A"/>
    <e v="#N/A"/>
  </r>
  <r>
    <n v="714"/>
    <s v="Y"/>
    <s v="OEB Template EK TB ND Combined.xlsx"/>
    <s v="tb30"/>
    <s v="https://doi.org/10.1371/journal._x000a_pone.0205702"/>
    <x v="218"/>
    <m/>
    <s v="CNT"/>
    <s v="MWCNT"/>
    <m/>
    <m/>
    <m/>
    <m/>
    <m/>
    <m/>
    <m/>
    <m/>
    <m/>
    <m/>
    <m/>
    <m/>
    <m/>
    <m/>
    <m/>
    <m/>
    <m/>
    <m/>
    <m/>
    <m/>
    <m/>
    <m/>
    <m/>
    <m/>
    <m/>
    <m/>
    <m/>
    <s v="Duration too short - 1/week for 5 weeks"/>
    <x v="4"/>
    <m/>
    <m/>
    <m/>
    <s v="Y"/>
    <n v="0"/>
    <m/>
    <m/>
    <e v="#N/A"/>
    <e v="#N/A"/>
    <e v="#N/A"/>
    <e v="#N/A"/>
    <e v="#N/A"/>
    <e v="#N/A"/>
    <e v="#N/A"/>
    <e v="#N/A"/>
  </r>
  <r>
    <n v="715"/>
    <s v="Y"/>
    <s v="OEB Template EK TB ND Combined.xlsx"/>
    <s v="tb31"/>
    <s v="https://doi.org/10.1016/j.envpol.2019.06.092"/>
    <x v="219"/>
    <m/>
    <s v="Aluminum"/>
    <s v="nAl2O3"/>
    <m/>
    <m/>
    <m/>
    <m/>
    <m/>
    <m/>
    <m/>
    <m/>
    <m/>
    <m/>
    <m/>
    <m/>
    <m/>
    <m/>
    <m/>
    <m/>
    <m/>
    <m/>
    <m/>
    <m/>
    <m/>
    <m/>
    <m/>
    <m/>
    <m/>
    <m/>
    <m/>
    <s v="Not Inhalation - ITI"/>
    <x v="4"/>
    <m/>
    <m/>
    <m/>
    <s v="Y"/>
    <n v="0"/>
    <m/>
    <m/>
    <e v="#N/A"/>
    <e v="#N/A"/>
    <e v="#N/A"/>
    <e v="#N/A"/>
    <e v="#N/A"/>
    <e v="#N/A"/>
    <e v="#N/A"/>
    <e v="#N/A"/>
  </r>
  <r>
    <n v="716"/>
    <s v="Y"/>
    <s v="OEB Template EK TB ND Combined.xlsx"/>
    <s v="tb32"/>
    <s v="10.1002/jat.4079"/>
    <x v="220"/>
    <m/>
    <s v="CeO2"/>
    <s v="PEGylated nanoceria"/>
    <m/>
    <m/>
    <m/>
    <m/>
    <m/>
    <m/>
    <m/>
    <m/>
    <m/>
    <m/>
    <m/>
    <m/>
    <m/>
    <m/>
    <m/>
    <m/>
    <m/>
    <m/>
    <m/>
    <m/>
    <m/>
    <m/>
    <m/>
    <m/>
    <m/>
    <m/>
    <m/>
    <s v="Not Inhalation - ITI"/>
    <x v="4"/>
    <m/>
    <m/>
    <m/>
    <s v="N"/>
    <n v="0"/>
    <m/>
    <m/>
    <e v="#N/A"/>
    <e v="#N/A"/>
    <e v="#N/A"/>
    <e v="#N/A"/>
    <e v="#N/A"/>
    <e v="#N/A"/>
    <e v="#N/A"/>
    <e v="#N/A"/>
  </r>
  <r>
    <n v="717"/>
    <s v="Y"/>
    <s v="OEB Template EK TB ND Combined.xlsx"/>
    <s v="tb33"/>
    <s v="10.1293/tox.2020-0064; J Toxicol Pathol 2021; 34: 57–71"/>
    <x v="221"/>
    <m/>
    <s v="CNT"/>
    <s v="MWCNT"/>
    <m/>
    <m/>
    <m/>
    <m/>
    <m/>
    <m/>
    <m/>
    <m/>
    <m/>
    <m/>
    <m/>
    <m/>
    <m/>
    <m/>
    <m/>
    <m/>
    <m/>
    <m/>
    <m/>
    <m/>
    <m/>
    <m/>
    <m/>
    <m/>
    <m/>
    <m/>
    <m/>
    <s v="Not Inhalation - ITI"/>
    <x v="4"/>
    <m/>
    <m/>
    <m/>
    <s v="Y"/>
    <n v="0"/>
    <m/>
    <m/>
    <e v="#N/A"/>
    <e v="#N/A"/>
    <e v="#N/A"/>
    <e v="#N/A"/>
    <e v="#N/A"/>
    <e v="#N/A"/>
    <e v="#N/A"/>
    <e v="#N/A"/>
  </r>
  <r>
    <n v="718"/>
    <m/>
    <s v="OEB Studies to Check (from catOEL DB). [Adding fibrosis endpt]"/>
    <s v="edk fibrosis"/>
    <m/>
    <x v="8"/>
    <m/>
    <s v="Carbon black"/>
    <s v="CB_30mg_1dPE"/>
    <s v="Nano"/>
    <s v="90 days"/>
    <s v="90 days"/>
    <s v="Lung"/>
    <s v="Focal fibrosis"/>
    <s v="Rat"/>
    <s v="Sprague-Dawley"/>
    <s v="M"/>
    <m/>
    <n v="30"/>
    <m/>
    <m/>
    <s v="mg/m3"/>
    <s v="N"/>
    <s v="N"/>
    <s v="Y"/>
    <s v="N"/>
    <s v="Divide LOAEL by 10;Units conversion needed;"/>
    <m/>
    <m/>
    <n v="3000"/>
    <m/>
    <m/>
    <s v="band C"/>
    <s v="C"/>
    <s v=""/>
    <m/>
    <m/>
    <x v="2"/>
    <m/>
    <s v="0, 30 mg/m3"/>
    <s v="Focal fibrosis (Figure 4). &quot;The degree of phagocytosed CB particles accumulation, inflammation, focal fibrosis, and other histopathologic changes in the lung of the rats in the recovery group was almost similar to the CB exposure group.&quot; (on p. 8 of 19) - So, the effects were persistent after the end of exposure. "/>
    <s v="Y"/>
    <n v="3"/>
    <s v="LOAEL"/>
    <n v="3000"/>
    <s v="N"/>
    <s v="Y"/>
    <s v="N"/>
    <s v="N"/>
    <n v="0"/>
    <n v="1"/>
    <n v="0"/>
    <n v="0"/>
  </r>
  <r>
    <n v="719"/>
    <m/>
    <s v="Additional OEB Data"/>
    <s v="edk fibrosis"/>
    <m/>
    <x v="222"/>
    <s v="Y"/>
    <s v="Silica"/>
    <s v="Crystalline"/>
    <s v="Micro"/>
    <s v="13 weeks"/>
    <s v="13 weeks"/>
    <s v="Lung"/>
    <s v="Alveolar septal fibrosis"/>
    <s v="Rat"/>
    <s v="Fischer 344"/>
    <s v="M"/>
    <m/>
    <n v="3"/>
    <m/>
    <m/>
    <s v="mg/m3"/>
    <s v="N"/>
    <s v="N"/>
    <s v="Y"/>
    <s v="N"/>
    <s v="Divide LOAEL by 10;Units conversion needed;"/>
    <m/>
    <m/>
    <n v="300"/>
    <m/>
    <m/>
    <s v="band D"/>
    <s v="D"/>
    <s v=""/>
    <s v="Y"/>
    <m/>
    <x v="2"/>
    <m/>
    <m/>
    <m/>
    <s v="Y"/>
    <n v="4"/>
    <s v="LOAEL"/>
    <n v="300"/>
    <s v="N"/>
    <s v="Y"/>
    <s v="N"/>
    <s v="N"/>
    <n v="0"/>
    <n v="1"/>
    <n v="0"/>
    <n v="0"/>
  </r>
  <r>
    <n v="720"/>
    <m/>
    <s v="Additional OEB Data"/>
    <s v="edk fibrosis"/>
    <m/>
    <x v="222"/>
    <s v="Y"/>
    <s v="Silica"/>
    <s v="Amorphous"/>
    <s v="Nano"/>
    <s v="13 weeks"/>
    <s v="13 weeks"/>
    <s v="Lung"/>
    <s v="Alveolar septal fibrosis"/>
    <s v="Rat"/>
    <s v="Fischer 344"/>
    <s v="M"/>
    <m/>
    <n v="50.4"/>
    <m/>
    <m/>
    <s v="mg/m3"/>
    <s v="N"/>
    <s v="N"/>
    <s v="Y"/>
    <s v="N"/>
    <s v="Divide LOAEL by 10;Units conversion needed;"/>
    <m/>
    <m/>
    <n v="5040"/>
    <m/>
    <m/>
    <s v="band B"/>
    <s v="B"/>
    <s v=""/>
    <s v="Y"/>
    <m/>
    <x v="2"/>
    <m/>
    <m/>
    <s v=" "/>
    <s v="Y"/>
    <n v="2"/>
    <s v="LOAEL"/>
    <n v="5040"/>
    <s v="N"/>
    <s v="Y"/>
    <s v="N"/>
    <s v="N"/>
    <n v="0"/>
    <n v="1"/>
    <n v="0"/>
    <n v="0"/>
  </r>
  <r>
    <n v="721"/>
    <s v="N - Adding alveolar septal thickening (fibrosis) endpoint for Pauluhn 2010 - Suggest using this endpoint for fibrosis [as in NIOSH 2013] and omiting &quot;duplicative&quot; measures of fibrosis, collagen &amp; HP, above."/>
    <s v="OEB Template EK TB ND Combined.xlsx"/>
    <s v="edk fibrosis"/>
    <s v="10.1093/toxsci/kfp247"/>
    <x v="223"/>
    <m/>
    <s v="CNT"/>
    <s v="MWCNT"/>
    <s v="Nano"/>
    <m/>
    <s v="13 weeks"/>
    <s v="Lung"/>
    <s v="Alveolar interstitial (septal) thickening"/>
    <s v="Rat"/>
    <s v="Wistar"/>
    <s v="M"/>
    <n v="0.1"/>
    <n v="0.4"/>
    <m/>
    <m/>
    <s v="mg/m3"/>
    <s v="N"/>
    <s v="N"/>
    <s v="N"/>
    <s v="N"/>
    <s v="Units conversion needed;"/>
    <m/>
    <n v="100"/>
    <m/>
    <m/>
    <s v="band D"/>
    <m/>
    <s v="D"/>
    <m/>
    <m/>
    <m/>
    <x v="2"/>
    <s v="8 weeks"/>
    <s v="0, 0.1,0.4,1.5,6"/>
    <m/>
    <s v="Y"/>
    <n v="4"/>
    <s v="NOAEL"/>
    <n v="100"/>
    <s v="N"/>
    <s v="Y"/>
    <s v="N"/>
    <s v="N"/>
    <n v="0"/>
    <n v="1"/>
    <n v="0"/>
    <n v="0"/>
  </r>
  <r>
    <n v="722"/>
    <s v="Y"/>
    <s v="OEB Template EK TB ND Combined.xlsx"/>
    <s v="edk fibrosis"/>
    <s v="10.1093/toxsci/kfp247"/>
    <x v="223"/>
    <m/>
    <s v="CNT"/>
    <s v="MWCNT"/>
    <s v="Nano"/>
    <m/>
    <s v="13 weeks"/>
    <s v="Lung"/>
    <s v="Alveolar interstitial (septal) thickening"/>
    <s v="Rat"/>
    <s v="Wistar"/>
    <s v="M"/>
    <n v="0.1"/>
    <n v="0.4"/>
    <m/>
    <m/>
    <s v="mg/m3"/>
    <s v="N"/>
    <s v="N"/>
    <s v="N"/>
    <s v="N"/>
    <s v="Units conversion needed;"/>
    <m/>
    <n v="100"/>
    <m/>
    <m/>
    <s v="band D"/>
    <m/>
    <s v="D"/>
    <m/>
    <m/>
    <m/>
    <x v="2"/>
    <s v="13 weeks"/>
    <s v="0, 0.1,0.4,1.5,6"/>
    <m/>
    <s v="Y"/>
    <n v="4"/>
    <m/>
    <m/>
    <s v="N"/>
    <s v="Y"/>
    <s v="N"/>
    <s v="N"/>
    <n v="0"/>
    <n v="1"/>
    <n v="0"/>
    <n v="0"/>
  </r>
  <r>
    <n v="723"/>
    <s v="Y"/>
    <s v="OEB Template EK TB ND Combined.xlsx"/>
    <s v="edk fibrosis"/>
    <s v="10.1093/toxsci/kfp247"/>
    <x v="223"/>
    <m/>
    <s v="CNT"/>
    <s v="MWCNT"/>
    <s v="Nano"/>
    <m/>
    <s v="13 weeks"/>
    <s v="Lung"/>
    <s v="Alveolar interstitial (septal) thickening"/>
    <s v="Rat"/>
    <s v="Wistar"/>
    <s v="M"/>
    <n v="0.1"/>
    <n v="0.4"/>
    <m/>
    <m/>
    <s v="mg/m3"/>
    <s v="N"/>
    <s v="N"/>
    <s v="N"/>
    <s v="N"/>
    <s v="Units conversion needed;"/>
    <m/>
    <n v="100"/>
    <m/>
    <m/>
    <s v="band D"/>
    <m/>
    <s v="D"/>
    <m/>
    <m/>
    <m/>
    <x v="2"/>
    <s v="17 weeks"/>
    <s v="0, 0.1,0.4,1.5,6"/>
    <m/>
    <s v="Y"/>
    <n v="4"/>
    <m/>
    <m/>
    <s v="N"/>
    <s v="Y"/>
    <s v="N"/>
    <s v="N"/>
    <n v="0"/>
    <n v="1"/>
    <n v="0"/>
    <n v="0"/>
  </r>
  <r>
    <n v="724"/>
    <s v="Y"/>
    <s v="OEB Template EK TB ND Combined.xlsx"/>
    <s v="edk fibrosis"/>
    <s v="10.1093/toxsci/kfp247"/>
    <x v="223"/>
    <m/>
    <s v="CNT"/>
    <s v="MWCNT"/>
    <s v="Nano"/>
    <m/>
    <s v="13 weeks"/>
    <s v="Lung"/>
    <s v="Alveolar interstitial (septal) thickening"/>
    <s v="Rat"/>
    <s v="Wistar"/>
    <s v="M"/>
    <n v="0.1"/>
    <n v="0.4"/>
    <m/>
    <m/>
    <s v="mg/m3"/>
    <s v="N"/>
    <s v="N"/>
    <s v="N"/>
    <s v="N"/>
    <s v="Units conversion needed;"/>
    <m/>
    <n v="100"/>
    <m/>
    <m/>
    <s v="band D"/>
    <m/>
    <s v="D"/>
    <m/>
    <m/>
    <m/>
    <x v="2"/>
    <s v="26 weeks"/>
    <s v="0, 0.1,0.4,1.5,6"/>
    <m/>
    <s v="Y"/>
    <n v="4"/>
    <m/>
    <m/>
    <s v="N"/>
    <s v="Y"/>
    <s v="N"/>
    <s v="N"/>
    <n v="0"/>
    <n v="1"/>
    <n v="0"/>
    <n v="0"/>
  </r>
  <r>
    <n v="725"/>
    <s v="Y"/>
    <s v="OEB Template EK TB ND Combined.xlsx"/>
    <s v="edk fibrosis"/>
    <s v="10.1093/toxsci/kfp247"/>
    <x v="223"/>
    <m/>
    <s v="CNT"/>
    <s v="MWCNT"/>
    <s v="Nano"/>
    <m/>
    <s v="13 weeks"/>
    <s v="Lung"/>
    <s v="Alveolar interstitial (septal) thickening"/>
    <s v="Rat"/>
    <s v="Wistar"/>
    <s v="M"/>
    <n v="0.1"/>
    <n v="0.4"/>
    <m/>
    <m/>
    <s v="mg/m3"/>
    <s v="N"/>
    <s v="N"/>
    <s v="N"/>
    <s v="N"/>
    <s v="Units conversion needed;"/>
    <m/>
    <n v="100"/>
    <m/>
    <m/>
    <s v="band D"/>
    <m/>
    <s v="D"/>
    <m/>
    <m/>
    <m/>
    <x v="2"/>
    <s v="39 weeks"/>
    <s v="0, 0.1,0.4,1.5,6"/>
    <m/>
    <s v="Y"/>
    <n v="4"/>
    <m/>
    <m/>
    <s v="N"/>
    <s v="Y"/>
    <s v="N"/>
    <s v="N"/>
    <n v="0"/>
    <n v="1"/>
    <n v="0"/>
    <n v="0"/>
  </r>
  <r>
    <n v="726"/>
    <s v="Y"/>
    <s v="MeOx, Alumunium"/>
    <s v="edk fibrosis"/>
    <s v="doi:10.1093/toxsci/kfp046"/>
    <x v="224"/>
    <m/>
    <s v="Aluminum"/>
    <s v="Aluminum Oxyhydroxides AlOOH-10 nm"/>
    <s v="Nano"/>
    <s v="4 wk (6 hr/d, 5 days/wk)"/>
    <s v="4 weeks"/>
    <s v="Lung"/>
    <s v="Focal septal thickening"/>
    <s v="Rat"/>
    <s v="Wistar"/>
    <s v="M"/>
    <n v="3"/>
    <n v="28"/>
    <m/>
    <m/>
    <s v="mg/m3"/>
    <s v="N"/>
    <s v="Y"/>
    <s v="N"/>
    <s v="N"/>
    <s v="Divide NOAEL or BMDL by 3;Units conversion needed;"/>
    <m/>
    <n v="1000"/>
    <m/>
    <m/>
    <s v="band C"/>
    <m/>
    <s v="C"/>
    <m/>
    <m/>
    <m/>
    <x v="2"/>
    <s v="0 d"/>
    <s v="0, 0.4, 3, 28"/>
    <s v="&quot;Histopathology findings attributable to AlOOH poorly soluble particles were only found in rats exposed at 28 mg/m3....In the bronchioloalveolar region a slight hypercellularity (increased epithelial cells, inflammatory cells, focal septal thickening; all changes were graded very slight to minimal) occurred. In Sirius red stained sections, focal septal collagen depositions existed....Differences between AlOOH-40 nm/MMAD-0.6 um and AlOOH-10 nm/MMAD-1.7 um were not found.&quot; (p. 158)"/>
    <s v="N"/>
    <n v="3"/>
    <m/>
    <m/>
    <s v="N"/>
    <s v="Y"/>
    <s v="N"/>
    <s v="N"/>
    <n v="0"/>
    <n v="1"/>
    <n v="0"/>
    <n v="0"/>
  </r>
  <r>
    <n v="727"/>
    <s v="Y"/>
    <s v="MeOx, Alumunium"/>
    <s v="edk fibrosis"/>
    <s v="doi:10.1093/toxsci/kfp046"/>
    <x v="224"/>
    <m/>
    <s v="Aluminum"/>
    <s v="Aluminum Oxyhydroxides AlOOH-40 nm"/>
    <s v="Nano"/>
    <s v="4 wk (6 hr/d, 5 days/wk)"/>
    <s v="4 weeks"/>
    <s v="Lung"/>
    <s v="Focal septal thickening"/>
    <s v="Rat"/>
    <s v="Wistar"/>
    <s v="M"/>
    <n v="3"/>
    <n v="28"/>
    <m/>
    <m/>
    <s v="mg/m3"/>
    <s v="N"/>
    <s v="Y"/>
    <s v="N"/>
    <s v="N"/>
    <s v="Divide NOAEL or BMDL by 3;Units conversion needed;"/>
    <m/>
    <n v="1000"/>
    <m/>
    <m/>
    <s v="band C"/>
    <m/>
    <s v="C"/>
    <m/>
    <m/>
    <m/>
    <x v="2"/>
    <s v="0 d"/>
    <m/>
    <m/>
    <s v="N"/>
    <n v="3"/>
    <m/>
    <m/>
    <s v="N"/>
    <s v="Y"/>
    <s v="N"/>
    <s v="N"/>
    <n v="0"/>
    <n v="1"/>
    <n v="0"/>
    <n v="0"/>
  </r>
  <r>
    <n v="728"/>
    <m/>
    <s v="Found in PubMed and added to MeOx, FeOx folder"/>
    <s v="edk fibrosis"/>
    <s v="DOI: 10.3109/08958378.2011.606431"/>
    <x v="225"/>
    <s v="Y"/>
    <s v="Iron"/>
    <s v="Fe3O4 (Magnetite, Ferroxide® black 88P)"/>
    <s v="Micro"/>
    <s v="4 wk (6 hr/d, 5 days/wk)"/>
    <s v="4 weeks"/>
    <s v="Lung "/>
    <s v="%PMN"/>
    <s v="Rat"/>
    <s v="Wistar"/>
    <s v="M"/>
    <m/>
    <n v="33"/>
    <m/>
    <m/>
    <s v="mg/m3"/>
    <s v="N"/>
    <s v="Y"/>
    <s v="Y"/>
    <s v="N"/>
    <s v="Divide NOAEL or BMDL by 3;Divide LOAEL by 10;Units conversion needed;"/>
    <m/>
    <m/>
    <n v="1099.9999999999998"/>
    <m/>
    <m/>
    <s v="band C"/>
    <s v="C"/>
    <m/>
    <m/>
    <m/>
    <x v="0"/>
    <s v="0 d"/>
    <s v="33, 99 mg/m3"/>
    <m/>
    <s v="N"/>
    <n v="3"/>
    <s v="LOAEL"/>
    <n v="1099.9999999999998"/>
    <s v="N"/>
    <s v="Y"/>
    <s v="N"/>
    <s v="N"/>
    <n v="0"/>
    <n v="1"/>
    <n v="0"/>
    <n v="0"/>
  </r>
  <r>
    <n v="729"/>
    <m/>
    <s v="Found in PubMed and added to MeOx, FeOx folder"/>
    <s v="edk fibrosis"/>
    <s v="DOI: 10.3109/08958378.2011.606431"/>
    <x v="225"/>
    <s v="Y"/>
    <s v="Iron"/>
    <s v="Iron carbonate (Siderite, FeCO3) "/>
    <s v="Micro"/>
    <s v="4 wk (6 hr/d, 5 days/wk)"/>
    <s v="4 weeks"/>
    <s v="Lung "/>
    <s v="%PMN"/>
    <s v="Rat"/>
    <s v="Wistar"/>
    <s v="M"/>
    <m/>
    <n v="32"/>
    <m/>
    <m/>
    <s v="mg/m3"/>
    <s v="N"/>
    <s v="Y"/>
    <s v="Y"/>
    <s v="N"/>
    <s v="Divide NOAEL or BMDL by 3;Divide LOAEL by 10;Units conversion needed;"/>
    <m/>
    <m/>
    <n v="1066.6666666666667"/>
    <m/>
    <m/>
    <s v="band C"/>
    <s v="C"/>
    <m/>
    <m/>
    <m/>
    <x v="0"/>
    <s v="0 d"/>
    <s v="32, 100 mg/m3"/>
    <m/>
    <s v="N"/>
    <n v="3"/>
    <s v="LOAEL"/>
    <n v="1066.6666666666667"/>
    <s v="N"/>
    <s v="Y"/>
    <s v="N"/>
    <s v="N"/>
    <n v="0"/>
    <n v="1"/>
    <n v="0"/>
    <n v="0"/>
  </r>
  <r>
    <n v="730"/>
    <m/>
    <s v="Found in PubMed and added to MeOx, FeOx folder"/>
    <s v="edk fibrosis"/>
    <s v="DOI 10.1002/jat.1668"/>
    <x v="226"/>
    <m/>
    <s v="Iron"/>
    <s v="Fe3O4 (Magnetite, Ferroxide® black 88P)"/>
    <s v="Micro"/>
    <s v="13 wk (6 hr/d, 5 days/wk)"/>
    <s v="13 weeks"/>
    <s v="Lung"/>
    <s v="Increased collagen fibers (Sirius red stain) "/>
    <s v="Rat"/>
    <s v="Wistar HsdCpb:WU (SPF)"/>
    <s v="M"/>
    <n v="16.600000000000001"/>
    <n v="52.1"/>
    <m/>
    <m/>
    <s v="mg/m3"/>
    <s v="N"/>
    <s v="N"/>
    <s v="N"/>
    <s v="N"/>
    <s v="Units conversion needed;"/>
    <m/>
    <n v="16600"/>
    <m/>
    <m/>
    <s v="band B"/>
    <m/>
    <s v="B"/>
    <m/>
    <m/>
    <m/>
    <x v="2"/>
    <s v="0 d"/>
    <s v="0, 4.7, 16.6, 52.1 mg/m3 (actual concentrations)"/>
    <m/>
    <s v="N"/>
    <n v="2"/>
    <s v="NOAEL"/>
    <n v="16600"/>
    <s v="N"/>
    <s v="Y"/>
    <s v="N"/>
    <s v="N"/>
    <n v="0"/>
    <n v="1"/>
    <n v="0"/>
    <n v="0"/>
  </r>
  <r>
    <n v="731"/>
    <m/>
    <s v="Found in PubMed and added to MeOx, FeOx folder"/>
    <s v="edk fibrosis"/>
    <s v="DOI 10.1002/jat.1668"/>
    <x v="226"/>
    <m/>
    <s v="Iron"/>
    <s v="Fe3O4 (Magnetite, Ferroxide® black 88P)"/>
    <s v="Micro"/>
    <s v="13 wk (6 hr/d, 5 days/wk)"/>
    <s v="13 weeks"/>
    <s v="Lung"/>
    <s v="Increased collagen fibers (Sirius red stain) "/>
    <s v="Rat"/>
    <s v="Wistar HsdCpb:WU (SPF)"/>
    <s v="F"/>
    <n v="16.600000000000001"/>
    <n v="52.1"/>
    <m/>
    <m/>
    <s v="mg/m3"/>
    <s v="N"/>
    <s v="N"/>
    <s v="N"/>
    <s v="N"/>
    <s v="Units conversion needed;"/>
    <m/>
    <n v="16600"/>
    <m/>
    <m/>
    <s v="band B"/>
    <m/>
    <s v="B"/>
    <m/>
    <m/>
    <m/>
    <x v="2"/>
    <s v="0 d"/>
    <s v="0, 4.7, 16.6, 52.1 mg/m3 (actual concentrations)"/>
    <m/>
    <s v="N"/>
    <n v="2"/>
    <s v="NOAEL"/>
    <n v="16600"/>
    <s v="N"/>
    <s v="Y"/>
    <s v="N"/>
    <s v="N"/>
    <n v="0"/>
    <n v="1"/>
    <n v="0"/>
    <n v="0"/>
  </r>
  <r>
    <n v="732"/>
    <m/>
    <s v="Found in PubMed and added to MeOx, FeOx folder"/>
    <s v="edk fibrosis"/>
    <s v="DOI 10.1002/jat.1668"/>
    <x v="226"/>
    <m/>
    <s v="Iron"/>
    <s v="Fe3O4 (Magnetite, Ferroxide® black 88P)"/>
    <s v="Micro"/>
    <s v="13 wk (6 hr/d, 5 days/wk)"/>
    <s v="13 weeks"/>
    <s v="Lung"/>
    <s v="%PMN"/>
    <s v="Rat"/>
    <s v="Wistar HsdCpb:WU (SPF)"/>
    <s v="M"/>
    <s v="n"/>
    <n v="4.7"/>
    <m/>
    <m/>
    <s v="mg/m3"/>
    <s v="N"/>
    <s v="N"/>
    <s v="Y"/>
    <s v="N"/>
    <s v="Divide LOAEL by 10;Units conversion needed;"/>
    <m/>
    <m/>
    <n v="470.00000000000006"/>
    <m/>
    <m/>
    <s v="band C"/>
    <s v="C"/>
    <m/>
    <m/>
    <s v="[Also, Fig 4 shows PMNs at 4 wk expos a but 6 month Post-exposure - Not relevant endpoint after 6 month recovery]."/>
    <x v="0"/>
    <s v="0 d"/>
    <s v="0, 4.7, 16.6, 52.1 mg/m3 (actual concentrations)"/>
    <m/>
    <s v="N"/>
    <n v="3"/>
    <s v="LOAEL"/>
    <n v="470.00000000000006"/>
    <s v="N"/>
    <s v="Y"/>
    <s v="N"/>
    <s v="N"/>
    <n v="0"/>
    <n v="1"/>
    <n v="0"/>
    <n v="0"/>
  </r>
  <r>
    <n v="733"/>
    <m/>
    <s v="Found in PubMed and added to MeOx, FeOx folder"/>
    <s v="edk fibrosis"/>
    <s v="DOI 10.1002/jat.1668"/>
    <x v="226"/>
    <m/>
    <s v="Iron"/>
    <s v="Fe3O4 (Magnetite, Ferroxide® black 88P)"/>
    <s v="Micro"/>
    <s v="13 wk (6 hr/d, 5 days/wk)"/>
    <s v="13 weeks"/>
    <s v="Lung"/>
    <s v="%PMN"/>
    <s v="Rat"/>
    <s v="Wistar HsdCpb:WU (SPF)"/>
    <s v="F"/>
    <s v="n"/>
    <n v="4.7"/>
    <m/>
    <m/>
    <s v="mg/m3"/>
    <s v="N"/>
    <s v="N"/>
    <s v="Y"/>
    <s v="N"/>
    <s v="Divide LOAEL by 10;Units conversion needed;"/>
    <m/>
    <m/>
    <n v="470.00000000000006"/>
    <m/>
    <m/>
    <s v="band C"/>
    <s v="C"/>
    <m/>
    <m/>
    <s v="[Also, Fig 4 shows PMNs at 4 wk expos a but 6 month Post-exposure - Not relevant endpoint after 6 month recovery]."/>
    <x v="0"/>
    <s v="0 d"/>
    <s v="0, 4.7, 16.6, 52.1 mg/m3 (actual concentrations)"/>
    <m/>
    <s v="N"/>
    <n v="3"/>
    <s v="LOAEL"/>
    <n v="470.00000000000006"/>
    <s v="N"/>
    <s v="Y"/>
    <s v="N"/>
    <s v="N"/>
    <n v="0"/>
    <n v="1"/>
    <n v="0"/>
    <n v="0"/>
  </r>
  <r>
    <n v="734"/>
    <m/>
    <s v="Graphene manuscript"/>
    <s v="edk fibrosis"/>
    <s v="DOI: 10.3109/17435390.2015.1133865"/>
    <x v="227"/>
    <m/>
    <s v="Graphene"/>
    <s v="GPX-205, 10538-96A, Cabot Corp, Boston MA"/>
    <s v="Nano"/>
    <s v="28 days (6 h/day, 5 days/week)"/>
    <s v="28 days"/>
    <s v="Lung"/>
    <s v="PMN count"/>
    <s v="Rat"/>
    <s v="Sprague-Dawley "/>
    <s v="M"/>
    <n v="1.88"/>
    <m/>
    <m/>
    <m/>
    <s v="mg/m3"/>
    <s v="N"/>
    <s v="Y"/>
    <s v="N"/>
    <s v="N"/>
    <s v="Divide NOAEL or BMDL by 3;Units conversion needed;"/>
    <m/>
    <n v="626.66666666666663"/>
    <m/>
    <m/>
    <s v="band C"/>
    <m/>
    <s v="C"/>
    <m/>
    <m/>
    <m/>
    <x v="0"/>
    <s v="1d"/>
    <s v="0.05 (control), 0.12, 0.47, 1.88 mg/m3 (actual concs)"/>
    <m/>
    <s v="Y"/>
    <n v="3"/>
    <s v="NOAEL"/>
    <n v="626.66666666666663"/>
    <s v="N"/>
    <s v="Y"/>
    <s v="N"/>
    <s v="N"/>
    <n v="0"/>
    <n v="1"/>
    <n v="0"/>
    <n v="0"/>
  </r>
  <r>
    <n v="735"/>
    <m/>
    <m/>
    <s v="edk fibrosis"/>
    <s v="doi: 10.1539/joh.l10128"/>
    <x v="228"/>
    <m/>
    <s v="Indium"/>
    <s v="Indium-tin Oxide"/>
    <s v="Micro"/>
    <s v="13 wk, 6 hr/d, 5 d/wk "/>
    <s v="13 weeks"/>
    <s v="Lung"/>
    <s v="Histopath: &quot;Infiltration of inflammatory cells&quot;"/>
    <s v="Rat"/>
    <s v="F344"/>
    <s v="M"/>
    <n v="0.1"/>
    <n v="1"/>
    <m/>
    <m/>
    <s v="mg/m3"/>
    <s v="N"/>
    <s v="N"/>
    <s v="N"/>
    <s v="N"/>
    <s v="Units conversion needed;"/>
    <m/>
    <n v="100"/>
    <m/>
    <m/>
    <s v="band D"/>
    <m/>
    <s v="D"/>
    <m/>
    <m/>
    <m/>
    <x v="0"/>
    <s v="0d"/>
    <s v="0.10, 1.01 mg/m3"/>
    <s v="0.1 mg/m3: 2/10 not sig; 1 mg/m3: 10/10 sig. At 13 wk PE, 4/10 males had the same inflammation endpoint at 0.1 mg/m3, but not stat. sig. Not including data since not specifically including inflammation data at PE timepoints. "/>
    <s v="Y"/>
    <n v="4"/>
    <s v="NOAEL"/>
    <n v="100"/>
    <s v="N"/>
    <s v="Y"/>
    <s v="N"/>
    <s v="N"/>
    <n v="0"/>
    <n v="1"/>
    <n v="0"/>
    <n v="0"/>
  </r>
  <r>
    <n v="736"/>
    <s v="Y"/>
    <m/>
    <s v="edk fibrosis"/>
    <s v="doi: 10.1539/joh.l10128"/>
    <x v="229"/>
    <m/>
    <s v="Indium"/>
    <s v="Indium-tin Oxide"/>
    <s v="Micro"/>
    <s v="13 wk, 6 hr/d, 5 d/wk "/>
    <s v="13 weeks"/>
    <s v="Lung"/>
    <s v="Histopath: &quot;Infiltration of inflammatory cells&quot;"/>
    <s v="Rat"/>
    <s v="F344"/>
    <s v="M"/>
    <s v="0.1*"/>
    <m/>
    <m/>
    <m/>
    <s v="mg/m3"/>
    <s v="N"/>
    <s v="N"/>
    <s v="N"/>
    <s v="N"/>
    <s v="Units conversion needed;"/>
    <m/>
    <n v="100"/>
    <m/>
    <m/>
    <s v="band D"/>
    <m/>
    <s v="D"/>
    <m/>
    <m/>
    <s v="Same endpoint, inflammation. Omit this PE for inflam, consistent w other short PE for inflammation endpoint. "/>
    <x v="0"/>
    <s v="13 wk"/>
    <s v="0.1 mg/m3"/>
    <s v="*4/10 males had this inflam endpoint at 13 wk PE, not stat sig. Only 1 PE dose. "/>
    <s v="Y"/>
    <n v="4"/>
    <m/>
    <m/>
    <s v="N"/>
    <s v="Y"/>
    <s v="N"/>
    <s v="N"/>
    <n v="0"/>
    <n v="1"/>
    <n v="0"/>
    <n v="0"/>
  </r>
  <r>
    <n v="737"/>
    <m/>
    <m/>
    <s v="edk fibrosis"/>
    <s v="doi: 10.1539/joh.l10128"/>
    <x v="230"/>
    <m/>
    <s v="Indium"/>
    <s v="Indium Oxide"/>
    <s v="Micro"/>
    <s v="13 wk, 6 hr/d, 5 d/wk "/>
    <s v="13 weeks"/>
    <s v="Lung"/>
    <s v="Histopath: &quot;Infiltration of inflammatory cells&quot;"/>
    <s v="Rat"/>
    <s v="F344"/>
    <s v="M"/>
    <n v="0.1"/>
    <n v="1"/>
    <m/>
    <m/>
    <s v="mg/m3"/>
    <s v="N"/>
    <s v="N"/>
    <s v="N"/>
    <s v="N"/>
    <s v="Units conversion needed;"/>
    <m/>
    <n v="100"/>
    <m/>
    <m/>
    <s v="band D"/>
    <m/>
    <s v="D"/>
    <m/>
    <m/>
    <m/>
    <x v="0"/>
    <s v="0d"/>
    <s v="0.10, 1.01 mg/m3"/>
    <s v="0.1 mg/m3: 0/10; 1 mg/m3: 5/10 sig."/>
    <s v="Y"/>
    <n v="4"/>
    <s v="NOAEL"/>
    <n v="100"/>
    <s v="N"/>
    <s v="Y"/>
    <s v="N"/>
    <s v="N"/>
    <n v="0"/>
    <n v="1"/>
    <n v="0"/>
    <n v="0"/>
  </r>
  <r>
    <n v="738"/>
    <m/>
    <m/>
    <s v="edk fibrosis"/>
    <s v="doi: 10.1539/joh.l10128"/>
    <x v="231"/>
    <m/>
    <s v="Indium"/>
    <s v="Indium-tin Oxide"/>
    <s v="Micro"/>
    <s v="13 wk, 6 hr/d, 5 d/wk "/>
    <s v="13 weeks"/>
    <s v="Lung"/>
    <s v="Histopath: &quot;Infiltration of inflammatory cells&quot;"/>
    <s v="Rat"/>
    <s v="F344"/>
    <s v="M"/>
    <m/>
    <n v="0.1"/>
    <m/>
    <m/>
    <s v="mg/m3"/>
    <s v="N"/>
    <s v="N"/>
    <s v="Y"/>
    <s v="N"/>
    <s v="Divide LOAEL by 10;Units conversion needed;"/>
    <m/>
    <m/>
    <n v="10"/>
    <m/>
    <m/>
    <s v="band E"/>
    <s v="E"/>
    <m/>
    <m/>
    <s v="13 wk PE only for ITO and one dose. IO did not have 13 wk PE. "/>
    <x v="2"/>
    <s v="13 wk"/>
    <s v="0.10 mg/m3"/>
    <s v="10/10 sig"/>
    <s v="Y"/>
    <n v="5"/>
    <s v="LOAEL"/>
    <n v="10"/>
    <s v="N"/>
    <s v="Y"/>
    <s v="N"/>
    <s v="N"/>
    <n v="0"/>
    <n v="1"/>
    <n v="0"/>
    <n v="0"/>
  </r>
  <r>
    <n v="739"/>
    <m/>
    <m/>
    <s v="edk fibrosis"/>
    <s v="doi: 10.1539/joh.l10128"/>
    <x v="232"/>
    <m/>
    <s v="Indium"/>
    <s v="Indium-tin Oxide"/>
    <s v="Micro"/>
    <s v="13 wk, 6 hr/d, 5 d/wk "/>
    <s v="13 weeks"/>
    <s v="Lung"/>
    <s v="Histopath: &quot;Infiltration of inflammatory cells&quot;"/>
    <s v="Rat"/>
    <s v="F344"/>
    <s v="F"/>
    <n v="0.1"/>
    <n v="1"/>
    <m/>
    <m/>
    <s v="mg/m3"/>
    <s v="N"/>
    <s v="N"/>
    <s v="N"/>
    <s v="N"/>
    <s v="Units conversion needed;"/>
    <m/>
    <n v="100"/>
    <m/>
    <m/>
    <s v="band D"/>
    <m/>
    <s v="D"/>
    <m/>
    <m/>
    <m/>
    <x v="0"/>
    <s v="0d"/>
    <s v="0.10, 1.01 mg/m3"/>
    <s v="0.1 mg/m3: 2/10 not sig; 1 mg/m3: 10/10 sig."/>
    <s v="Y"/>
    <n v="4"/>
    <s v="NOAEL"/>
    <n v="100"/>
    <s v="N"/>
    <s v="Y"/>
    <s v="N"/>
    <s v="N"/>
    <n v="0"/>
    <n v="1"/>
    <n v="0"/>
    <n v="0"/>
  </r>
  <r>
    <n v="740"/>
    <s v="Y"/>
    <m/>
    <s v="edk fibrosis"/>
    <s v="doi: 10.1539/joh.l10128"/>
    <x v="233"/>
    <m/>
    <s v="Indium"/>
    <s v="Indium-tin Oxide"/>
    <s v="Micro"/>
    <s v="13 wk, 6 hr/d, 5 d/wk "/>
    <s v="13 weeks"/>
    <s v="Lung"/>
    <s v="Histopath: &quot;Infiltration of inflammatory cells&quot;"/>
    <s v="Rat"/>
    <s v="F344"/>
    <s v="F"/>
    <m/>
    <s v="0.1*"/>
    <m/>
    <m/>
    <s v="mg/m3"/>
    <s v="N"/>
    <s v="N"/>
    <s v="Y"/>
    <s v="N"/>
    <s v="Divide LOAEL by 10;Units conversion needed;"/>
    <m/>
    <m/>
    <n v="10"/>
    <m/>
    <m/>
    <s v="band E"/>
    <s v="E"/>
    <m/>
    <m/>
    <s v="Same endpoint, inflammation. Discuss SOP for including PE for inflammation if progress, to best capture adverse response."/>
    <x v="0"/>
    <s v="13 wk"/>
    <s v="0.1 mg/m3"/>
    <s v="*10/10 females had this inflam endpoint at 13 wk, one dose. In this case, the inflammation increased during PE."/>
    <s v="Y"/>
    <n v="5"/>
    <m/>
    <m/>
    <s v="N"/>
    <s v="Y"/>
    <s v="N"/>
    <s v="N"/>
    <n v="0"/>
    <n v="1"/>
    <n v="0"/>
    <n v="0"/>
  </r>
  <r>
    <n v="741"/>
    <m/>
    <m/>
    <s v="edk fibrosis"/>
    <s v="doi: 10.1539/joh.l10128"/>
    <x v="234"/>
    <m/>
    <s v="Indium"/>
    <s v="Indium Oxide"/>
    <s v="Micro"/>
    <s v="13 wk, 6 hr/d, 5 d/wk "/>
    <s v="13 weeks"/>
    <s v="Lung"/>
    <s v="Histopath: &quot;Infiltration of inflammatory cells&quot;"/>
    <s v="Rat"/>
    <s v="F344"/>
    <s v="F"/>
    <n v="0.1"/>
    <n v="1"/>
    <m/>
    <m/>
    <s v="mg/m3"/>
    <s v="N"/>
    <s v="N"/>
    <s v="N"/>
    <s v="N"/>
    <s v="Units conversion needed;"/>
    <m/>
    <n v="100"/>
    <m/>
    <m/>
    <s v="band D"/>
    <m/>
    <s v="D"/>
    <m/>
    <m/>
    <m/>
    <x v="0"/>
    <s v="0d"/>
    <s v="0.10, 1.01 mg/m3"/>
    <s v="0.1 mg/m3: 0/10; 1 mg/m3: 7/10 sig."/>
    <s v="Y"/>
    <n v="4"/>
    <s v="NOAEL"/>
    <n v="100"/>
    <s v="N"/>
    <s v="Y"/>
    <s v="N"/>
    <s v="N"/>
    <n v="0"/>
    <n v="1"/>
    <n v="0"/>
    <n v="0"/>
  </r>
  <r>
    <n v="742"/>
    <m/>
    <m/>
    <s v="edk fibrosis"/>
    <s v="doi: 10.1539/joh.l10128"/>
    <x v="235"/>
    <m/>
    <s v="Indium"/>
    <s v="Indium-tin Oxide"/>
    <s v="Micro"/>
    <s v="13 wk, 6 hr/d, 5 d/wk "/>
    <s v="13 weeks"/>
    <s v="Lung"/>
    <s v="Histopath: &quot;Infiltration of inflammatory cells&quot;"/>
    <s v="Rat"/>
    <s v="F344"/>
    <s v="F"/>
    <m/>
    <n v="0.1"/>
    <m/>
    <m/>
    <s v="mg/m3"/>
    <s v="N"/>
    <s v="N"/>
    <s v="Y"/>
    <s v="N"/>
    <s v="Divide LOAEL by 10;Units conversion needed;"/>
    <m/>
    <m/>
    <n v="10"/>
    <m/>
    <m/>
    <s v="band E"/>
    <s v="E"/>
    <m/>
    <m/>
    <s v="13 wk PE only for ITO and one dose. IO did not have 13 wk PE. "/>
    <x v="2"/>
    <s v="13 wk"/>
    <s v="0.10 mg/m3"/>
    <s v="10/10 sig"/>
    <s v="Y"/>
    <n v="5"/>
    <s v="LOAEL"/>
    <n v="10"/>
    <s v="N"/>
    <s v="Y"/>
    <s v="N"/>
    <s v="N"/>
    <n v="0"/>
    <n v="1"/>
    <n v="0"/>
    <n v="0"/>
  </r>
  <r>
    <n v="743"/>
    <m/>
    <m/>
    <s v="edk fibrosis"/>
    <s v="doi: 10.1539/joh.10-0053-br"/>
    <x v="236"/>
    <m/>
    <s v="Indium"/>
    <s v="Indium-tin Oxide"/>
    <s v="Micro"/>
    <s v="13 wk, 6 hr/d, 5 d/wk "/>
    <s v="13 weeks"/>
    <s v="Lung"/>
    <s v="Histopath: &quot;Infiltration of inflammatory cells&quot;"/>
    <s v="Mouse"/>
    <s v="B6C3F1"/>
    <s v="M"/>
    <n v="0.1"/>
    <n v="1"/>
    <m/>
    <m/>
    <s v="mg/m3"/>
    <s v="N"/>
    <s v="N"/>
    <s v="N"/>
    <s v="N"/>
    <s v="Units conversion needed;"/>
    <m/>
    <n v="100"/>
    <m/>
    <m/>
    <s v="band D"/>
    <m/>
    <s v="D"/>
    <m/>
    <m/>
    <m/>
    <x v="0"/>
    <s v="0d"/>
    <s v="0.1, 1 mg/m3"/>
    <s v="0.1 mg/m3: 0/10; 1 mg/m3: 10/10 sig."/>
    <s v="Y"/>
    <n v="4"/>
    <s v="NOAEL"/>
    <n v="100"/>
    <s v="N"/>
    <s v="Y"/>
    <s v="N"/>
    <s v="N"/>
    <n v="0"/>
    <n v="1"/>
    <n v="0"/>
    <n v="0"/>
  </r>
  <r>
    <n v="744"/>
    <m/>
    <m/>
    <s v="edk fibrosis"/>
    <s v="doi: 10.1539/joh.10-0053-br"/>
    <x v="237"/>
    <m/>
    <s v="Indium"/>
    <s v="Indium Oxide"/>
    <s v="Micro"/>
    <s v="13 wk, 6 hr/d, 5 d/wk "/>
    <s v="13 weeks"/>
    <s v="Lung"/>
    <s v="Histopath: &quot;Infiltration of inflammatory cells&quot;"/>
    <s v="Mouse"/>
    <s v="B6C3F1"/>
    <s v="M"/>
    <n v="0.1"/>
    <n v="1"/>
    <m/>
    <m/>
    <s v="mg/m3"/>
    <s v="N"/>
    <s v="N"/>
    <s v="N"/>
    <s v="N"/>
    <s v="Units conversion needed;"/>
    <m/>
    <n v="100"/>
    <m/>
    <m/>
    <s v="band D"/>
    <m/>
    <s v="D"/>
    <m/>
    <m/>
    <m/>
    <x v="0"/>
    <s v="0d"/>
    <s v="0.1, 1 mg/m3"/>
    <s v="0.1 mg/m3: 0/10; 1 mg/m3: 5/10 sig."/>
    <s v="Y"/>
    <n v="4"/>
    <s v="NOAEL"/>
    <n v="100"/>
    <s v="N"/>
    <s v="Y"/>
    <s v="N"/>
    <s v="N"/>
    <n v="0"/>
    <n v="1"/>
    <n v="0"/>
    <n v="0"/>
  </r>
  <r>
    <n v="745"/>
    <m/>
    <m/>
    <s v="edk fibrosis"/>
    <s v="doi: 10.1539/joh.10-0053-br"/>
    <x v="238"/>
    <m/>
    <s v="Indium"/>
    <s v="Indium-tin Oxide"/>
    <s v="Micro"/>
    <s v="13 wk, 6 hr/d, 5 d/wk "/>
    <s v="13 weeks"/>
    <s v="Lung"/>
    <s v="Histopath: &quot;Infiltration of inflammatory cells&quot;"/>
    <s v="Mouse"/>
    <s v="B6C3F1"/>
    <s v="F"/>
    <n v="0.1"/>
    <n v="1"/>
    <m/>
    <m/>
    <s v="mg/m3"/>
    <s v="N"/>
    <s v="N"/>
    <s v="N"/>
    <s v="N"/>
    <s v="Units conversion needed;"/>
    <m/>
    <n v="100"/>
    <m/>
    <m/>
    <s v="band D"/>
    <m/>
    <s v="D"/>
    <m/>
    <m/>
    <m/>
    <x v="0"/>
    <s v="0d"/>
    <s v="0.1, 1 mg/m3"/>
    <s v="0.1 mg/m3: 0/10; 1 mg/m3: 9/10 sig."/>
    <s v="Y"/>
    <n v="4"/>
    <s v="NOAEL"/>
    <n v="100"/>
    <s v="N"/>
    <s v="Y"/>
    <s v="N"/>
    <s v="N"/>
    <n v="0"/>
    <n v="1"/>
    <n v="0"/>
    <n v="0"/>
  </r>
  <r>
    <n v="746"/>
    <m/>
    <m/>
    <s v="edk fibrosis"/>
    <s v="doi: 10.1539/joh.10-0053-br"/>
    <x v="239"/>
    <m/>
    <s v="Indium"/>
    <s v="Indium Oxide"/>
    <s v="Micro"/>
    <s v="13 wk, 6 hr/d, 5 d/wk "/>
    <s v="13 weeks"/>
    <s v="Lung"/>
    <s v="Histopath: &quot;Infiltration of inflammatory cells&quot;"/>
    <s v="Mouse"/>
    <s v="B6C3F1"/>
    <s v="F"/>
    <n v="0.1"/>
    <n v="1"/>
    <m/>
    <m/>
    <s v="mg/m3"/>
    <s v="N"/>
    <s v="N"/>
    <s v="N"/>
    <s v="N"/>
    <s v="Units conversion needed;"/>
    <m/>
    <n v="100"/>
    <m/>
    <m/>
    <s v="band D"/>
    <m/>
    <s v="D"/>
    <m/>
    <m/>
    <m/>
    <x v="0"/>
    <s v="0d"/>
    <s v="0.1, 1 mg/m3"/>
    <s v="0.1 mg/m3: 0/10; 1 mg/m3: 6/10 sig."/>
    <s v="Y"/>
    <n v="4"/>
    <s v="NOAEL"/>
    <n v="100"/>
    <s v="N"/>
    <s v="Y"/>
    <s v="N"/>
    <s v="N"/>
    <n v="0"/>
    <n v="1"/>
    <n v="0"/>
    <n v="0"/>
  </r>
  <r>
    <n v="747"/>
    <m/>
    <m/>
    <s v="edk fibrosis"/>
    <s v="doi: 10.1006/taap.1996.0045"/>
    <x v="240"/>
    <s v="Y"/>
    <s v="Carbon black"/>
    <s v="Monarch 880, Cabot, Cambridge, MA"/>
    <s v="Nano"/>
    <s v="6.5 wk, 6 hr/d, 5 d/wk "/>
    <s v="6.5 weeks"/>
    <s v="Lung"/>
    <s v="%Neutrophils, PMNs, in BALF"/>
    <s v="Rat"/>
    <s v="Fischer 344"/>
    <s v="M"/>
    <n v="1.1000000000000001"/>
    <n v="7.1"/>
    <m/>
    <m/>
    <s v="mg/m3"/>
    <s v="N"/>
    <s v="Y"/>
    <s v="N"/>
    <s v="N"/>
    <s v="Divide NOAEL or BMDL by 3;Units conversion needed;"/>
    <m/>
    <n v="366.66666666666669"/>
    <m/>
    <m/>
    <s v="band C"/>
    <m/>
    <s v="C"/>
    <m/>
    <m/>
    <m/>
    <x v="0"/>
    <s v="Od"/>
    <s v="1.1, 7.1, 52.8 mg/m3"/>
    <m/>
    <s v="Y"/>
    <n v="3"/>
    <s v="NOAEL"/>
    <n v="366.66666666666669"/>
    <s v="N"/>
    <s v="Y"/>
    <s v="N"/>
    <s v="N"/>
    <n v="0"/>
    <n v="1"/>
    <n v="0"/>
    <n v="0"/>
  </r>
  <r>
    <n v="748"/>
    <m/>
    <m/>
    <s v="edk fibrosis"/>
    <s v="doi: 10.1006/taap.1996.0045"/>
    <x v="240"/>
    <s v="Y"/>
    <s v="Carbon black"/>
    <s v="Monarch 880, Cabot, Cambridge, MA"/>
    <s v="Nano"/>
    <s v="13 wk, 6 hr/d, 5 d/wk "/>
    <s v="13 weeks"/>
    <s v="Lung"/>
    <s v="%Neutrophils, PMNs, in BALF"/>
    <s v="Rat"/>
    <s v="Fischer 344"/>
    <s v="M"/>
    <n v="1.1000000000000001"/>
    <n v="7.1"/>
    <m/>
    <m/>
    <s v="mg/m3"/>
    <s v="N"/>
    <s v="N"/>
    <s v="N"/>
    <s v="N"/>
    <s v="Units conversion needed;"/>
    <m/>
    <n v="1100"/>
    <m/>
    <m/>
    <s v="band C"/>
    <m/>
    <s v="C"/>
    <m/>
    <m/>
    <m/>
    <x v="0"/>
    <s v="Od"/>
    <s v="1.1, 7.1, 52.8 mg/m3"/>
    <m/>
    <s v="Y"/>
    <n v="3"/>
    <s v="NOAEL"/>
    <n v="1100"/>
    <s v="N"/>
    <s v="Y"/>
    <s v="N"/>
    <s v="N"/>
    <n v="0"/>
    <n v="1"/>
    <n v="0"/>
    <n v="0"/>
  </r>
  <r>
    <n v="749"/>
    <m/>
    <m/>
    <s v="edk fibrosis"/>
    <s v="doi: 10.1006/taap.1996.0045"/>
    <x v="240"/>
    <s v="Y"/>
    <s v="Carbon black"/>
    <s v="Monarch 880, Cabot, Cambridge, MA"/>
    <s v="Nano"/>
    <s v="13 wk, 6 hr/d, 5 d/wk "/>
    <s v="13 weeks"/>
    <s v="Lung"/>
    <s v="Histopath: &quot;mild interstitial fibrosis&quot; "/>
    <s v="Rat"/>
    <s v="Fischer 344"/>
    <s v="M"/>
    <n v="1.1000000000000001"/>
    <n v="7.1"/>
    <m/>
    <m/>
    <s v="mg/m3"/>
    <s v="N"/>
    <s v="N"/>
    <s v="N"/>
    <s v="N"/>
    <s v="Units conversion needed;"/>
    <m/>
    <n v="1100"/>
    <m/>
    <m/>
    <s v="band C"/>
    <m/>
    <s v="C"/>
    <m/>
    <m/>
    <m/>
    <x v="2"/>
    <s v="Od"/>
    <s v="1.1, 7.1, 52.8 mg/m3"/>
    <s v="Trichrome-stained sections; &quot;fibrosis was greatest at the latest time point examined [8 mo PE] and was most pronounced in animals exposed to 52.8 mg/m3 of carbon black.&quot;"/>
    <s v="Y"/>
    <n v="3"/>
    <s v="NOAEL"/>
    <n v="1100"/>
    <s v="N"/>
    <s v="Y"/>
    <s v="N"/>
    <s v="N"/>
    <n v="0"/>
    <n v="1"/>
    <n v="0"/>
    <n v="0"/>
  </r>
  <r>
    <n v="750"/>
    <m/>
    <m/>
    <s v="edk fibrosis"/>
    <s v="doi: 10.1016/0891-5849(94)90032-9"/>
    <x v="241"/>
    <s v="Y"/>
    <s v="Silica"/>
    <s v="crystalline Cristobalite (from C &amp; E Mineral Corp, King of Prussia, PA)"/>
    <s v="Micro"/>
    <s v="4, 8, or 12 wk (6 hr/d, 5 d/wk)"/>
    <s v="12 weeks"/>
    <s v="Lung"/>
    <s v="Histopath: focal interstitial fibrosis"/>
    <s v="Rat"/>
    <s v="Fischer 344"/>
    <s v="M"/>
    <m/>
    <n v="1.3"/>
    <m/>
    <m/>
    <s v="mg/m3"/>
    <s v="N"/>
    <s v="N*"/>
    <s v="Y"/>
    <s v="N"/>
    <s v="Divide LOAEL by 10;Units conversion needed;"/>
    <m/>
    <m/>
    <n v="130"/>
    <m/>
    <m/>
    <s v="band D"/>
    <s v="D"/>
    <m/>
    <m/>
    <m/>
    <x v="2"/>
    <s v="29 weeks"/>
    <s v="1.3 mg/m3 (single dose LOAEL)"/>
    <s v="&quot;focal interstitial fibrosis&quot; "/>
    <s v="Y"/>
    <n v="4"/>
    <s v="LOAEL"/>
    <n v="130"/>
    <s v="N"/>
    <s v="Y"/>
    <s v="N"/>
    <s v="N"/>
    <n v="0"/>
    <n v="1"/>
    <n v="0"/>
    <n v="0"/>
  </r>
  <r>
    <n v="751"/>
    <m/>
    <m/>
    <s v="edk fibrosis"/>
    <s v="doi: 10.1016/0891-5849(94)90032-9"/>
    <x v="241"/>
    <s v="Y"/>
    <s v="Titanium dioxide"/>
    <s v="TiO2-D: Titanium dioxide-Degussa, anatase form"/>
    <s v="Nano"/>
    <s v="4, 8, or 12 wk (6 hr/d, 5 d/wk)"/>
    <s v="12 weeks"/>
    <s v="Lung"/>
    <s v="Histopath: focal interstitial fibrosis"/>
    <s v="Rat"/>
    <s v="Fischer 344"/>
    <s v="M"/>
    <m/>
    <n v="23.5"/>
    <m/>
    <m/>
    <s v="mg/m3"/>
    <s v="N"/>
    <s v="N*"/>
    <s v="Y"/>
    <s v="N"/>
    <s v="Divide LOAEL by 10;Units conversion needed;"/>
    <m/>
    <m/>
    <n v="2350"/>
    <m/>
    <m/>
    <s v="band C"/>
    <s v="C"/>
    <m/>
    <m/>
    <m/>
    <x v="2"/>
    <s v="29 weeks"/>
    <s v="23.5 mg/m3 (single dose LOAEL)"/>
    <s v="&quot;Less inflammation and fibrosis&quot;"/>
    <s v="Y"/>
    <n v="3"/>
    <s v="LOAEL"/>
    <n v="2350"/>
    <s v="N"/>
    <s v="Y"/>
    <s v="N"/>
    <s v="N"/>
    <n v="0"/>
    <n v="1"/>
    <n v="0"/>
    <n v="0"/>
  </r>
  <r>
    <n v="752"/>
    <m/>
    <m/>
    <s v="edk fibrosis"/>
    <s v="doi: 10.1016/0891-5849(94)90032-9"/>
    <x v="241"/>
    <s v="Y"/>
    <s v="Titanium dioxide"/>
    <s v="TiO2-F: Titanium dioxide-Fisher, anatase form"/>
    <s v="Micro"/>
    <s v="4, 8, or 12 wk (6 hr/d, 5 d/wk)"/>
    <s v="12 weeks"/>
    <s v="Lung "/>
    <s v="Histopath: focal interstitial fibrosis"/>
    <s v="Rat"/>
    <s v="Fischer 344"/>
    <s v="M"/>
    <n v="22.3"/>
    <m/>
    <m/>
    <m/>
    <s v="mg/m3"/>
    <s v="N"/>
    <s v="N*"/>
    <s v="N"/>
    <s v="N"/>
    <s v="Units conversion needed;"/>
    <m/>
    <n v="22300"/>
    <m/>
    <m/>
    <s v="band B"/>
    <m/>
    <s v="B"/>
    <m/>
    <m/>
    <m/>
    <x v="2"/>
    <s v="29 weeks"/>
    <s v="22.3 mg/m3 (single dose NOAEL)"/>
    <s v="&quot;Minimal inflammatory changes&quot;"/>
    <s v="Y"/>
    <n v="2"/>
    <s v="NOAEL"/>
    <n v="22300"/>
    <s v="N"/>
    <s v="Y"/>
    <s v="N"/>
    <s v="N"/>
    <n v="0"/>
    <n v="1"/>
    <n v="0"/>
    <n v="0"/>
  </r>
  <r>
    <n v="753"/>
    <m/>
    <m/>
    <s v="edk fibrosis"/>
    <s v="doi: 10.1016/0891-5849(94)90032-9"/>
    <x v="242"/>
    <s v="Y"/>
    <s v="Silica"/>
    <s v="crystalline Cristobalite (from C &amp; E Mineral Corp, King of Prussia, PA)"/>
    <s v="Micro"/>
    <s v="4, 8, or 12 wk (6 hr/d, 5 d/wk)"/>
    <s v="12 weeks"/>
    <s v="Lung"/>
    <s v="%PMNs in BALF"/>
    <s v="Rat"/>
    <s v="Fischer 344"/>
    <s v="M"/>
    <m/>
    <n v="1.3"/>
    <m/>
    <m/>
    <s v="mg/m3"/>
    <s v="N"/>
    <s v="N*"/>
    <s v="Y"/>
    <s v="N"/>
    <s v="Divide LOAEL by 10;Units conversion needed;"/>
    <m/>
    <m/>
    <n v="130"/>
    <m/>
    <m/>
    <s v="band D"/>
    <s v="D"/>
    <m/>
    <m/>
    <m/>
    <x v="0"/>
    <s v="0d"/>
    <s v="1.3 mg/m3 (single dose LOAEL)"/>
    <s v="Sig incr in %PMNs in BALF (Fig 3)"/>
    <s v="Y"/>
    <n v="4"/>
    <s v="LOAEL"/>
    <n v="130"/>
    <s v="N"/>
    <s v="Y"/>
    <s v="N"/>
    <s v="N"/>
    <n v="0"/>
    <n v="1"/>
    <n v="0"/>
    <n v="0"/>
  </r>
  <r>
    <n v="754"/>
    <m/>
    <m/>
    <s v="edk fibrosis"/>
    <s v="doi: 10.1016/0891-5849(94)90032-9"/>
    <x v="242"/>
    <s v="Y"/>
    <s v="Titanium dioxide"/>
    <s v="TiO2-D: Titanium dioxide-Degussa, anatase form"/>
    <s v="Nano"/>
    <s v="4, 8, or 12 wk (6 hr/d, 5 d/wk)"/>
    <s v="12 weeks"/>
    <s v="Lung"/>
    <s v="%PMNs in BALF"/>
    <s v="Rat"/>
    <s v="Fischer 344"/>
    <s v="M"/>
    <m/>
    <n v="23.5"/>
    <m/>
    <m/>
    <s v="mg/m3"/>
    <s v="N"/>
    <s v="N*"/>
    <s v="Y"/>
    <s v="N"/>
    <s v="Divide LOAEL by 10;Units conversion needed;"/>
    <m/>
    <m/>
    <n v="2350"/>
    <m/>
    <m/>
    <s v="band C"/>
    <s v="C"/>
    <m/>
    <m/>
    <m/>
    <x v="0"/>
    <s v="0d"/>
    <s v="23.5 mg/m3 (single dose LOAEL)"/>
    <s v="Sig incr in %PMNs in BALF (Fig 3)"/>
    <s v="Y"/>
    <n v="3"/>
    <s v="LOAEL"/>
    <n v="2350"/>
    <s v="N"/>
    <s v="Y"/>
    <s v="N"/>
    <s v="N"/>
    <n v="0"/>
    <n v="1"/>
    <n v="0"/>
    <n v="0"/>
  </r>
  <r>
    <n v="755"/>
    <m/>
    <m/>
    <s v="edk fibrosis"/>
    <s v="doi: 10.1016/0891-5849(94)90032-9"/>
    <x v="242"/>
    <s v="Y"/>
    <s v="Titanium dioxide"/>
    <s v="TiO2-F: Titanium dioxide-Fisher, anatase form"/>
    <s v="Micro"/>
    <s v="4, 8, or 12 wk (6 hr/d, 5 d/wk)"/>
    <s v="12 weeks"/>
    <s v="Lung "/>
    <s v="%PMNs in BALF"/>
    <s v="Rat"/>
    <s v="Fischer 344"/>
    <s v="M"/>
    <m/>
    <n v="22.3"/>
    <m/>
    <m/>
    <s v="mg/m3"/>
    <s v="N"/>
    <s v="N*"/>
    <s v="Y"/>
    <s v="N"/>
    <s v="Divide LOAEL by 10;Units conversion needed;"/>
    <m/>
    <m/>
    <n v="2230"/>
    <m/>
    <m/>
    <s v="band C"/>
    <s v="C"/>
    <m/>
    <m/>
    <m/>
    <x v="0"/>
    <s v="0d"/>
    <s v="22.3 mg/m3 (single dose NOAEL)"/>
    <s v="Sig incr in %PMNs in BALF (Fig 3)"/>
    <s v="Y"/>
    <n v="3"/>
    <s v="LOAEL"/>
    <n v="2230"/>
    <s v="N"/>
    <s v="Y"/>
    <s v="N"/>
    <s v="N"/>
    <n v="0"/>
    <n v="1"/>
    <n v="0"/>
    <n v="0"/>
  </r>
  <r>
    <n v="756"/>
    <m/>
    <m/>
    <s v="edk fibrosis"/>
    <s v="doi: 10.1016/0891-5849(94)90032-9"/>
    <x v="243"/>
    <s v="Y"/>
    <s v="Silica"/>
    <s v="crystalline Cristobalite (from C &amp; E Mineral Corp, King of Prussia, PA)"/>
    <s v="Micro"/>
    <s v="4, 8, or 12 wk (6 hr/d, 5 d/wk)"/>
    <s v="8 weeks"/>
    <s v="Lung"/>
    <s v="%PMNs in BALF"/>
    <s v="Rat"/>
    <s v="Fischer 344"/>
    <s v="M"/>
    <m/>
    <n v="1.3"/>
    <m/>
    <m/>
    <s v="mg/m3"/>
    <s v="N"/>
    <s v="N*"/>
    <s v="Y"/>
    <s v="N"/>
    <s v="Divide LOAEL by 10;Units conversion needed;"/>
    <m/>
    <m/>
    <n v="130"/>
    <m/>
    <m/>
    <s v="band D"/>
    <s v="D"/>
    <m/>
    <m/>
    <m/>
    <x v="0"/>
    <s v="0d"/>
    <s v="1.3 mg/m3 (single dose LOAEL)"/>
    <s v="Sig incr in %PMNs in BALF (Fig 3)"/>
    <s v="Y"/>
    <n v="4"/>
    <s v="LOAEL"/>
    <n v="130"/>
    <s v="N"/>
    <s v="Y"/>
    <s v="N"/>
    <s v="N"/>
    <n v="0"/>
    <n v="1"/>
    <n v="0"/>
    <n v="0"/>
  </r>
  <r>
    <n v="757"/>
    <m/>
    <m/>
    <s v="edk fibrosis"/>
    <s v="doi: 10.1016/0891-5849(94)90032-9"/>
    <x v="243"/>
    <s v="Y"/>
    <s v="Titanium dioxide"/>
    <s v="TiO2-D: Titanium dioxide-Degussa, anatase form"/>
    <s v="Nano"/>
    <s v="4, 8, or 12 wk (6 hr/d, 5 d/wk)"/>
    <s v="8 weeks"/>
    <s v="Lung"/>
    <s v="%PMNs in BALF"/>
    <s v="Rat"/>
    <s v="Fischer 344"/>
    <s v="M"/>
    <m/>
    <n v="23.5"/>
    <m/>
    <m/>
    <s v="mg/m3"/>
    <s v="N"/>
    <s v="N*"/>
    <s v="Y"/>
    <s v="N"/>
    <s v="Divide LOAEL by 10;Units conversion needed;"/>
    <m/>
    <m/>
    <n v="2350"/>
    <m/>
    <m/>
    <s v="band C"/>
    <s v="C"/>
    <m/>
    <m/>
    <m/>
    <x v="0"/>
    <s v="0d"/>
    <s v="23.5 mg/m3 (single dose LOAEL)"/>
    <s v="Sig incr in %PMNs in BALF (Fig 3)"/>
    <s v="Y"/>
    <n v="3"/>
    <s v="LOAEL"/>
    <n v="2350"/>
    <s v="N"/>
    <s v="Y"/>
    <s v="N"/>
    <s v="N"/>
    <n v="0"/>
    <n v="1"/>
    <n v="0"/>
    <n v="0"/>
  </r>
  <r>
    <n v="758"/>
    <m/>
    <m/>
    <s v="edk fibrosis"/>
    <s v="doi: 10.1016/0891-5849(94)90032-9"/>
    <x v="243"/>
    <s v="Y"/>
    <s v="Titanium dioxide"/>
    <s v="TiO2-F: Titanium dioxide-Fisher, anatase form"/>
    <s v="Micro"/>
    <s v="4, 8, or 12 wk (6 hr/d, 5 d/wk)"/>
    <s v="8 weeks"/>
    <s v="Lung "/>
    <s v="%PMNs in BALF"/>
    <s v="Rat"/>
    <s v="Fischer 344"/>
    <s v="M"/>
    <n v="22.3"/>
    <m/>
    <m/>
    <m/>
    <s v="mg/m3"/>
    <s v="N"/>
    <s v="N*"/>
    <s v="N"/>
    <s v="N"/>
    <s v="Units conversion needed;"/>
    <m/>
    <n v="22300"/>
    <m/>
    <m/>
    <s v="band B"/>
    <m/>
    <s v="B"/>
    <m/>
    <m/>
    <m/>
    <x v="0"/>
    <s v="0d"/>
    <s v="22.3 mg/m3 (single dose NOAEL)"/>
    <s v="Sig incr in %PMNs in BALF (Fig 3)"/>
    <s v="Y"/>
    <n v="2"/>
    <s v="NOAEL"/>
    <n v="22300"/>
    <s v="N"/>
    <s v="Y"/>
    <s v="N"/>
    <s v="N"/>
    <n v="0"/>
    <n v="1"/>
    <n v="0"/>
    <n v="0"/>
  </r>
  <r>
    <n v="759"/>
    <m/>
    <m/>
    <s v="edk fibrosis"/>
    <s v="doi: 10.1016/0891-5849(94)90032-9"/>
    <x v="244"/>
    <s v="Y"/>
    <s v="Silica"/>
    <s v="crystalline Cristobalite (from C &amp; E Mineral Corp, King of Prussia, PA)"/>
    <s v="Micro"/>
    <s v="4, 8, or 12 wk (6 hr/d, 5 d/wk)"/>
    <s v="4 weeks"/>
    <s v="Lung"/>
    <s v="%PMNs in BALF"/>
    <s v="Rat"/>
    <s v="Fischer 344"/>
    <s v="M"/>
    <m/>
    <n v="1.3"/>
    <m/>
    <m/>
    <s v="mg/m3"/>
    <s v="N"/>
    <s v="N*"/>
    <s v="Y"/>
    <s v="N"/>
    <s v="Divide LOAEL by 10;Units conversion needed;"/>
    <m/>
    <m/>
    <n v="130"/>
    <m/>
    <m/>
    <s v="band D"/>
    <s v="D"/>
    <m/>
    <m/>
    <m/>
    <x v="0"/>
    <s v="0d"/>
    <s v="1.3 mg/m3 (single dose LOAEL)"/>
    <s v="Sig incr in %PMNs in BALF (Fig 3)"/>
    <s v="Y"/>
    <n v="4"/>
    <s v="LOAEL"/>
    <n v="130"/>
    <s v="N"/>
    <s v="Y"/>
    <s v="N"/>
    <s v="N"/>
    <n v="0"/>
    <n v="1"/>
    <n v="0"/>
    <n v="0"/>
  </r>
  <r>
    <n v="760"/>
    <m/>
    <m/>
    <s v="edk fibrosis"/>
    <s v="doi: 10.1016/0891-5849(94)90032-9"/>
    <x v="244"/>
    <s v="Y"/>
    <s v="Titanium dioxide"/>
    <s v="TiO2-D: Titanium dioxide-Degussa, anatase form"/>
    <s v="Nano"/>
    <s v="4, 8, or 12 wk (6 hr/d, 5 d/wk)"/>
    <s v="4 weeks"/>
    <s v="Lung"/>
    <s v="%PMNs in BALF"/>
    <s v="Rat"/>
    <s v="Fischer 344"/>
    <s v="M"/>
    <m/>
    <n v="23.5"/>
    <m/>
    <m/>
    <s v="mg/m3"/>
    <s v="N"/>
    <s v="N*"/>
    <s v="Y"/>
    <s v="N"/>
    <s v="Divide LOAEL by 10;Units conversion needed;"/>
    <m/>
    <m/>
    <n v="2350"/>
    <m/>
    <m/>
    <s v="band C"/>
    <s v="C"/>
    <m/>
    <m/>
    <m/>
    <x v="0"/>
    <s v="0d"/>
    <s v="23.5 mg/m3 (single dose LOAEL)"/>
    <s v="Sig incr in %PMNs in BALF (Fig 3)"/>
    <s v="Y"/>
    <n v="3"/>
    <s v="LOAEL"/>
    <n v="2350"/>
    <s v="N"/>
    <s v="Y"/>
    <s v="N"/>
    <s v="N"/>
    <n v="0"/>
    <n v="1"/>
    <n v="0"/>
    <n v="0"/>
  </r>
  <r>
    <n v="761"/>
    <m/>
    <m/>
    <s v="edk fibrosis"/>
    <s v="doi: 10.1016/0891-5849(94)90032-9"/>
    <x v="244"/>
    <s v="Y"/>
    <s v="Titanium dioxide"/>
    <s v="TiO2-F: Titanium dioxide-Fisher, anatase form"/>
    <s v="Micro"/>
    <s v="4, 8, or 12 wk (6 hr/d, 5 d/wk)"/>
    <s v="4 weeks"/>
    <s v="Lung "/>
    <s v="%PMNs in BALF"/>
    <s v="Rat"/>
    <s v="Fischer 344"/>
    <s v="M"/>
    <n v="22.3"/>
    <m/>
    <m/>
    <m/>
    <s v="mg/m3"/>
    <s v="N"/>
    <s v="N*"/>
    <s v="N"/>
    <s v="N"/>
    <s v="Units conversion needed;"/>
    <m/>
    <n v="22300"/>
    <m/>
    <m/>
    <s v="band B"/>
    <m/>
    <s v="B"/>
    <m/>
    <m/>
    <m/>
    <x v="0"/>
    <s v="0d"/>
    <s v="22.3 mg/m3 (single dose NOAEL)"/>
    <s v="Sig incr in %PMNs in BALF (Fig 3)"/>
    <s v="Y"/>
    <n v="2"/>
    <s v="NOAEL"/>
    <n v="22300"/>
    <s v="N"/>
    <s v="Y"/>
    <s v="N"/>
    <s v="N"/>
    <n v="0"/>
    <n v="1"/>
    <n v="0"/>
    <n v="0"/>
  </r>
  <r>
    <n v="762"/>
    <s v="Y"/>
    <m/>
    <s v="edk fibrosis"/>
    <s v="doi: 10.1093/toxsci/kfi327"/>
    <x v="245"/>
    <s v="Y"/>
    <s v="Carbon black"/>
    <s v="Printex-90; high surface area Cb [HSCb] from Degussa-Huels (Trostberg, Germany)"/>
    <s v="Nano"/>
    <s v="13 wk"/>
    <s v="13 weeks"/>
    <s v="Lung"/>
    <s v="Interstitial Fibrosis"/>
    <s v="Rat"/>
    <s v="F-344"/>
    <s v="F"/>
    <n v="50.3"/>
    <m/>
    <m/>
    <m/>
    <s v="mg/m3"/>
    <s v="N"/>
    <s v="N"/>
    <s v="N"/>
    <s v="N"/>
    <s v="Units conversion needed;"/>
    <m/>
    <n v="50300"/>
    <m/>
    <m/>
    <s v="band A"/>
    <m/>
    <s v="A"/>
    <m/>
    <m/>
    <m/>
    <x v="2"/>
    <s v="1 day"/>
    <s v="1.1, 7.6, 50.3 mg/m3"/>
    <s v="&quot;Interstitial fibrosis was not present in the lungs of rats sacrificed at 1 day post-exposure&quot; (p. 622) "/>
    <s v="Y"/>
    <n v="1"/>
    <m/>
    <m/>
    <s v="N"/>
    <s v="Y"/>
    <s v="N"/>
    <s v="N"/>
    <n v="0"/>
    <n v="1"/>
    <n v="0"/>
    <n v="0"/>
  </r>
  <r>
    <n v="763"/>
    <s v="Y"/>
    <m/>
    <s v="edk fibrosis"/>
    <s v="doi: 10.1093/toxsci/kfi327"/>
    <x v="245"/>
    <s v="Y"/>
    <s v="Carbon black"/>
    <s v="Sterling V; low surface area Cb [LSCb] from Cabot (Boston, MA)"/>
    <s v="Nano"/>
    <s v="13 wk"/>
    <s v="13 weeks"/>
    <s v="Lung"/>
    <s v="Interstitial Fibrosis"/>
    <s v="Rat"/>
    <s v="F-344"/>
    <s v="F"/>
    <n v="48.2"/>
    <m/>
    <m/>
    <m/>
    <s v="mg/m3"/>
    <s v="N"/>
    <s v="N"/>
    <s v="N"/>
    <s v="N"/>
    <s v="Units conversion needed;"/>
    <m/>
    <n v="48200"/>
    <m/>
    <m/>
    <s v="band A"/>
    <m/>
    <s v="A"/>
    <m/>
    <m/>
    <m/>
    <x v="2"/>
    <s v="1 day"/>
    <s v="48.2 mg/m3"/>
    <s v="&quot;Interstitial fibrosis was not present in the lungs of rats sacrificed at 1 day post-exposure&quot; (p. 622) "/>
    <s v="Y"/>
    <n v="1"/>
    <m/>
    <m/>
    <s v="N"/>
    <s v="Y"/>
    <s v="N"/>
    <s v="N"/>
    <n v="0"/>
    <n v="1"/>
    <n v="0"/>
    <n v="0"/>
  </r>
  <r>
    <n v="764"/>
    <m/>
    <m/>
    <s v="edk fibrosis"/>
    <s v="doi: 10.1093/toxsci/kfi327"/>
    <x v="245"/>
    <s v="Y"/>
    <s v="Carbon black"/>
    <s v="Printex-90; high surface area Cb [HSCb] from Degussa-Huels (Trostberg, Germany)"/>
    <s v="Nano"/>
    <s v="13 wk"/>
    <s v="13 weeks"/>
    <s v="Lung"/>
    <s v="Interstitial Fibrosis"/>
    <s v="Rat"/>
    <s v="F-344"/>
    <s v="F"/>
    <n v="7.6"/>
    <n v="50.3"/>
    <m/>
    <m/>
    <s v="mg/m3"/>
    <s v="N"/>
    <s v="N"/>
    <s v="N"/>
    <s v="N"/>
    <s v="Units conversion needed;"/>
    <m/>
    <n v="7600"/>
    <m/>
    <m/>
    <s v="band B"/>
    <m/>
    <s v="B"/>
    <m/>
    <m/>
    <m/>
    <x v="2"/>
    <s v="3 months"/>
    <s v="1.1, 7.6, 50.3 mg/m3"/>
    <s v="&quot;a mild, widely scattered interstitial fibrosis of the alveolar septa was present in the HSCb-exposed rats that were sacrificed 13 weeks after the end of the exposure&quot; (p. 622). &quot;However, no particle-induced fibrosis was evident in any of these rats exposed to mid-dose HSCb.&quot;(p. 623)"/>
    <s v="Y"/>
    <n v="2"/>
    <s v="NOAEL"/>
    <n v="7600"/>
    <s v="N"/>
    <s v="Y"/>
    <s v="N"/>
    <s v="N"/>
    <n v="0"/>
    <n v="1"/>
    <n v="0"/>
    <n v="0"/>
  </r>
  <r>
    <n v="765"/>
    <m/>
    <m/>
    <s v="edk fibrosis"/>
    <s v="doi: 10.1093/toxsci/kfi327"/>
    <x v="245"/>
    <s v="Y"/>
    <s v="Carbon black"/>
    <s v="Sterling V; low surface area Cb [LSCb] from Cabot (Boston, MA)"/>
    <s v="Nano"/>
    <s v="13 wk"/>
    <s v="13 weeks"/>
    <s v="Lung"/>
    <s v="Interstitial Fibrosis"/>
    <s v="Rat"/>
    <s v="F-344"/>
    <s v="F"/>
    <m/>
    <n v="48.2"/>
    <m/>
    <m/>
    <s v="mg/m3"/>
    <s v="N"/>
    <s v="N"/>
    <s v="Y"/>
    <s v="N"/>
    <s v="Divide LOAEL by 10;Units conversion needed;"/>
    <m/>
    <m/>
    <n v="4820"/>
    <m/>
    <m/>
    <s v="band B"/>
    <s v="B"/>
    <m/>
    <m/>
    <m/>
    <x v="2"/>
    <s v="3 months"/>
    <s v="48.2 mg/m3"/>
    <s v="&quot;Rats exposed to LSCb and sacrificed 3 and 11 months after the end of exposure had lung lesions, including interstitial fibrosis, that were similar in character but that appeared to be slightly less in extent and severity than those observed in rats exposed to high-dose HSCb&quot; (p. 623)"/>
    <s v="Y"/>
    <n v="2"/>
    <s v="LOAEL"/>
    <n v="4820"/>
    <s v="N"/>
    <s v="Y"/>
    <s v="N"/>
    <s v="N"/>
    <n v="0"/>
    <n v="1"/>
    <n v="0"/>
    <n v="0"/>
  </r>
  <r>
    <n v="766"/>
    <s v="Y"/>
    <m/>
    <s v="edk fibrosis"/>
    <s v="doi: 10.1093/toxsci/kfi327"/>
    <x v="245"/>
    <s v="Y"/>
    <s v="Carbon black"/>
    <s v="Printex-90; high surface area Cb [HSCb] from Degussa-Huels (Trostberg, Germany)"/>
    <s v="Nano"/>
    <s v="13 wk"/>
    <s v="13 weeks"/>
    <s v="Lung"/>
    <s v="Interstitial Fibrosis"/>
    <s v="Rat"/>
    <s v="F-344"/>
    <s v="F"/>
    <n v="7.6"/>
    <n v="50.3"/>
    <m/>
    <m/>
    <s v="mg/m3"/>
    <s v="N"/>
    <s v="N"/>
    <s v="N"/>
    <s v="N"/>
    <s v="Units conversion needed;"/>
    <m/>
    <n v="7600"/>
    <m/>
    <m/>
    <s v="band B"/>
    <m/>
    <s v="B"/>
    <m/>
    <m/>
    <m/>
    <x v="2"/>
    <s v="11 months"/>
    <s v="1.1, 7.6, 50.3 mg/m3"/>
    <s v="&quot;...This particle-induced, multifocal fibrosis was markedly greater in both extent and severity in the lungs of rats exposed to the high concentration of HSCb and sacrificed 11 months post-exposure.&quot; (p. 622). &quot;However, no particle-induced fibrosis was evident in any of these rats exposed to mid-dose HSCb.&quot; (p. 623) "/>
    <s v="Y"/>
    <n v="2"/>
    <m/>
    <m/>
    <s v="N"/>
    <s v="Y"/>
    <s v="N"/>
    <s v="N"/>
    <n v="0"/>
    <n v="1"/>
    <n v="0"/>
    <n v="0"/>
  </r>
  <r>
    <n v="767"/>
    <s v="Y"/>
    <m/>
    <s v="edk fibrosis"/>
    <s v="doi: 10.1093/toxsci/kfi327"/>
    <x v="245"/>
    <s v="Y"/>
    <s v="Carbon black"/>
    <s v="Sterling V; low surface area Cb [LSCb] from Cabot (Boston, MA)"/>
    <s v="Nano"/>
    <s v="13 wk"/>
    <s v="13 weeks"/>
    <s v="Lung"/>
    <s v="Interstitial Fibrosis"/>
    <s v="Rat"/>
    <s v="F-344"/>
    <s v="F"/>
    <m/>
    <n v="48.2"/>
    <m/>
    <m/>
    <s v="mg/m3"/>
    <s v="N"/>
    <s v="N"/>
    <s v="Y"/>
    <s v="N"/>
    <s v="Divide LOAEL by 10;Units conversion needed;"/>
    <m/>
    <m/>
    <n v="4820"/>
    <m/>
    <m/>
    <s v="band B"/>
    <s v="B"/>
    <m/>
    <m/>
    <m/>
    <x v="2"/>
    <s v="11 months"/>
    <s v="48.2 mg/m3"/>
    <s v="&quot;Rats exposed to LSCb and sacrificed 3 and 11 months after the end of exposure had lung lesions, including interstitial fibrosis, that were similar in character but that appeared to be slightly less in extent and severity than those observed in rats exposed to high-dose HSCb&quot; (p. 623)"/>
    <s v="Y"/>
    <n v="2"/>
    <m/>
    <m/>
    <s v="N"/>
    <s v="Y"/>
    <s v="N"/>
    <s v="N"/>
    <n v="0"/>
    <n v="1"/>
    <n v="0"/>
    <n v="0"/>
  </r>
  <r>
    <n v="768"/>
    <m/>
    <m/>
    <s v="edk fibrosis"/>
    <s v="doi: 10.1093/toxsci/kfi327"/>
    <x v="245"/>
    <s v="Y"/>
    <s v="Carbon black"/>
    <s v="Printex-90; high surface area Cb [HSCb] from Degussa-Huels (Trostberg, Germany)"/>
    <s v="Nano"/>
    <s v="13 wk"/>
    <s v="13 weeks"/>
    <s v="Lung"/>
    <s v="%PMNs"/>
    <s v="Rat"/>
    <s v="F-344"/>
    <s v="F"/>
    <n v="1.1000000000000001"/>
    <n v="7.6"/>
    <m/>
    <m/>
    <s v="mg/m3"/>
    <s v="N"/>
    <s v="N"/>
    <s v="N"/>
    <s v="N"/>
    <s v="Units conversion needed;"/>
    <m/>
    <n v="1100"/>
    <m/>
    <m/>
    <s v="band C"/>
    <m/>
    <s v="C"/>
    <m/>
    <m/>
    <m/>
    <x v="0"/>
    <s v="1 day"/>
    <s v="1.1, 7.6, 50.3 mg/m3"/>
    <m/>
    <s v="Y"/>
    <n v="3"/>
    <s v="NOAEL"/>
    <n v="1100"/>
    <s v="N"/>
    <s v="Y"/>
    <s v="N"/>
    <s v="N"/>
    <n v="0"/>
    <n v="1"/>
    <n v="0"/>
    <n v="0"/>
  </r>
  <r>
    <n v="769"/>
    <m/>
    <m/>
    <s v="edk fibrosis"/>
    <s v="doi: 10.1093/toxsci/kfi327"/>
    <x v="245"/>
    <s v="Y"/>
    <s v="Carbon black"/>
    <s v="Sterling V; low surface area Cb [LSCb] from Cabot (Boston, MA)"/>
    <s v="Nano"/>
    <s v="13 wk"/>
    <s v="13 weeks"/>
    <s v="Lung"/>
    <s v="%PMNs"/>
    <s v="Rat"/>
    <s v="F-344"/>
    <s v="F"/>
    <m/>
    <n v="48.2"/>
    <m/>
    <m/>
    <s v="mg/m3"/>
    <s v="N"/>
    <s v="N"/>
    <s v="Y"/>
    <s v="N"/>
    <s v="Divide LOAEL by 10;Units conversion needed;"/>
    <m/>
    <m/>
    <n v="4820"/>
    <m/>
    <m/>
    <s v="band B"/>
    <s v="B"/>
    <m/>
    <m/>
    <m/>
    <x v="0"/>
    <s v="1 day"/>
    <s v="48.2 mg/m3"/>
    <m/>
    <s v="Y"/>
    <n v="2"/>
    <s v="LOAEL"/>
    <n v="4820"/>
    <s v="N"/>
    <s v="Y"/>
    <s v="N"/>
    <s v="N"/>
    <n v="0"/>
    <n v="1"/>
    <n v="0"/>
    <n v="0"/>
  </r>
  <r>
    <n v="770"/>
    <s v="Y"/>
    <m/>
    <s v="edk fibrosis"/>
    <s v="doi: 10.1093/toxsci/kfi327"/>
    <x v="245"/>
    <s v="Y"/>
    <s v="Carbon black"/>
    <s v="Printex-90; high surface area Cb [HSCb] from Degussa-Huels (Trostberg, Germany)"/>
    <s v="Nano"/>
    <s v="13 wk"/>
    <s v="13 weeks"/>
    <s v="Lung"/>
    <s v="Interstitial Fibrosis"/>
    <s v="Mouse"/>
    <s v="B6C3F1"/>
    <s v="F"/>
    <n v="64.400000000000006"/>
    <s v="n"/>
    <m/>
    <m/>
    <s v="mg/m3"/>
    <s v="N"/>
    <s v="N"/>
    <s v="N"/>
    <s v="N"/>
    <s v="Units conversion needed;"/>
    <m/>
    <n v="64400.000000000007"/>
    <m/>
    <m/>
    <s v="band A"/>
    <m/>
    <s v="A"/>
    <m/>
    <m/>
    <m/>
    <x v="2"/>
    <s v="1 day"/>
    <s v="1.1, 13.9, 64.4 mg/m3"/>
    <s v="&quot;...none of the mice developed alveolar septal fibrosis like that observed in the HSCb-exposed rats at 3 and 11 months post-exposure.&quot; (p. 625)"/>
    <s v="Y"/>
    <n v="1"/>
    <m/>
    <m/>
    <s v="N"/>
    <s v="Y"/>
    <s v="N"/>
    <s v="N"/>
    <n v="0"/>
    <n v="1"/>
    <n v="0"/>
    <n v="0"/>
  </r>
  <r>
    <n v="771"/>
    <m/>
    <m/>
    <s v="edk fibrosis"/>
    <s v="doi: 10.1093/toxsci/kfi327"/>
    <x v="245"/>
    <s v="Y"/>
    <s v="Carbon black"/>
    <s v="Printex-90; high surface area Cb [HSCb] from Degussa-Huels (Trostberg, Germany)"/>
    <s v="Nano"/>
    <s v="13 wk"/>
    <s v="13 weeks"/>
    <s v="Lung"/>
    <s v="Interstitial Fibrosis"/>
    <s v="Mouse"/>
    <s v="B6C3F1"/>
    <s v="F"/>
    <n v="64.400000000000006"/>
    <s v="n"/>
    <m/>
    <m/>
    <s v="mg/m3"/>
    <s v="N"/>
    <s v="N"/>
    <s v="N"/>
    <s v="N"/>
    <s v="Units conversion needed;"/>
    <m/>
    <n v="64400.000000000007"/>
    <m/>
    <m/>
    <s v="band A"/>
    <m/>
    <s v="A"/>
    <m/>
    <m/>
    <m/>
    <x v="2"/>
    <s v="3 months"/>
    <s v="1.1, 13.9, 64.4 mg/m3"/>
    <s v="&quot;...none of the mice developed alveolar septal fibrosis like that observed in the HSCb-exposed rats at 3 and 11 months post-exposure.&quot; (p. 625)"/>
    <s v="Y"/>
    <n v="1"/>
    <s v="NOAEL"/>
    <n v="64400.000000000007"/>
    <s v="N"/>
    <s v="Y"/>
    <s v="N"/>
    <s v="N"/>
    <n v="0"/>
    <n v="1"/>
    <n v="0"/>
    <n v="0"/>
  </r>
  <r>
    <n v="772"/>
    <s v="Y"/>
    <m/>
    <s v="edk fibrosis"/>
    <s v="doi: 10.1093/toxsci/kfi327"/>
    <x v="245"/>
    <s v="Y"/>
    <s v="Carbon black"/>
    <s v="Printex-90; high surface area Cb [HSCb] from Degussa-Huels (Trostberg, Germany)"/>
    <s v="Nano"/>
    <s v="13 wk"/>
    <s v="13 weeks"/>
    <s v="Lung"/>
    <s v="Interstitial Fibrosis"/>
    <s v="Mouse"/>
    <s v="B6C3F1"/>
    <s v="F"/>
    <n v="64.400000000000006"/>
    <s v="n"/>
    <m/>
    <m/>
    <s v="mg/m3"/>
    <s v="N"/>
    <s v="N"/>
    <s v="N"/>
    <s v="N"/>
    <s v="Units conversion needed;"/>
    <m/>
    <n v="64400.000000000007"/>
    <m/>
    <m/>
    <s v="band A"/>
    <m/>
    <s v="A"/>
    <m/>
    <m/>
    <m/>
    <x v="2"/>
    <s v="11 months"/>
    <s v="1.1, 13.9, 64.4 mg/m3"/>
    <s v="&quot;...none of the mice developed alveolar septal fibrosis like that observed in the HSCb-exposed rats at 3 and 11 months post-exposure.&quot; (p. 625)"/>
    <s v="Y"/>
    <n v="1"/>
    <m/>
    <m/>
    <s v="N"/>
    <s v="Y"/>
    <s v="N"/>
    <s v="N"/>
    <n v="0"/>
    <n v="1"/>
    <n v="0"/>
    <n v="0"/>
  </r>
  <r>
    <n v="773"/>
    <m/>
    <m/>
    <s v="edk fibrosis"/>
    <s v="doi: 10.1093/toxsci/kfi327"/>
    <x v="245"/>
    <s v="Y"/>
    <s v="Carbon black"/>
    <s v="Printex-90; high surface area Cb [HSCb] from Degussa-Huels (Trostberg, Germany)"/>
    <s v="Nano"/>
    <s v="13 wk"/>
    <s v="13 weeks"/>
    <s v="Lung"/>
    <s v="%PMNs"/>
    <s v="Mouse"/>
    <s v="B6C3F1"/>
    <s v="F"/>
    <n v="1.1000000000000001"/>
    <n v="13.9"/>
    <m/>
    <m/>
    <s v="mg/m3"/>
    <s v="N"/>
    <s v="N"/>
    <s v="N"/>
    <s v="N"/>
    <s v="Units conversion needed;"/>
    <m/>
    <n v="1100"/>
    <m/>
    <m/>
    <s v="band C"/>
    <m/>
    <s v="C"/>
    <m/>
    <m/>
    <m/>
    <x v="0"/>
    <s v="1 day"/>
    <s v="1.1, 13.9, 64.4 mg/m3"/>
    <m/>
    <s v="Y"/>
    <n v="3"/>
    <s v="NOAEL"/>
    <n v="1100"/>
    <s v="N"/>
    <s v="Y"/>
    <s v="N"/>
    <s v="N"/>
    <n v="0"/>
    <n v="1"/>
    <n v="0"/>
    <n v="0"/>
  </r>
  <r>
    <n v="774"/>
    <s v="Y"/>
    <m/>
    <s v="edk fibrosis"/>
    <s v="doi: 10.1093/toxsci/kfi327"/>
    <x v="245"/>
    <s v="Y"/>
    <s v="Carbon black"/>
    <s v="Printex-90; high surface area Cb [HSCb] from Degussa-Huels (Trostberg, Germany)"/>
    <s v="Nano"/>
    <s v="13 wk"/>
    <s v="13 weeks"/>
    <s v="Lung"/>
    <s v="Interstitial Fibrosis"/>
    <s v="Hamster"/>
    <s v="F1B Syrian golden"/>
    <s v="F"/>
    <n v="63"/>
    <s v="n"/>
    <m/>
    <m/>
    <s v="mg/m3"/>
    <s v="N"/>
    <s v="N"/>
    <s v="N"/>
    <s v="N"/>
    <s v="Units conversion needed;"/>
    <m/>
    <n v="63000"/>
    <m/>
    <m/>
    <s v="band A"/>
    <m/>
    <s v="A"/>
    <m/>
    <m/>
    <m/>
    <x v="2"/>
    <s v="1 day"/>
    <s v="1.1, 13.9, 64.4 mg/m3"/>
    <s v="&quot;...absence of … and septal fibrosis in the lungs of all of the hamsters.&quot; (p. 325)"/>
    <s v="Y"/>
    <n v="1"/>
    <m/>
    <m/>
    <s v="N"/>
    <s v="Y"/>
    <s v="N"/>
    <s v="N"/>
    <n v="0"/>
    <n v="1"/>
    <n v="0"/>
    <n v="0"/>
  </r>
  <r>
    <n v="775"/>
    <s v="Y"/>
    <m/>
    <s v="edk fibrosis"/>
    <s v="doi: 10.1093/toxsci/kfi327"/>
    <x v="245"/>
    <s v="Y"/>
    <s v="Carbon black"/>
    <s v="Printex-90; high surface area Cb [HSCb] from Degussa-Huels (Trostberg, Germany)"/>
    <s v="Nano"/>
    <s v="13 wk"/>
    <s v="13 weeks"/>
    <s v="Lung"/>
    <s v="Interstitial Fibrosis"/>
    <s v="Hamster"/>
    <s v="F1B Syrian golden"/>
    <s v="F"/>
    <n v="63"/>
    <s v="n"/>
    <m/>
    <m/>
    <s v="mg/m3"/>
    <s v="N"/>
    <s v="N"/>
    <s v="N"/>
    <s v="N"/>
    <s v="Units conversion needed;"/>
    <m/>
    <n v="63000"/>
    <m/>
    <m/>
    <s v="band A"/>
    <m/>
    <s v="A"/>
    <m/>
    <m/>
    <m/>
    <x v="2"/>
    <s v="3 months"/>
    <s v="1.1, 13.9, 64.4 mg/m3"/>
    <s v="&quot;...absence of … and septal fibrosis in the lungs of all of the hamsters.&quot; (p. 325)"/>
    <s v="Y"/>
    <n v="1"/>
    <m/>
    <m/>
    <s v="N"/>
    <s v="Y"/>
    <s v="N"/>
    <s v="N"/>
    <n v="0"/>
    <n v="1"/>
    <n v="0"/>
    <n v="0"/>
  </r>
  <r>
    <n v="776"/>
    <s v="Y"/>
    <m/>
    <s v="edk fibrosis"/>
    <s v="doi: 10.1093/toxsci/kfi327"/>
    <x v="245"/>
    <s v="Y"/>
    <s v="Carbon black"/>
    <s v="Printex-90; high surface area Cb [HSCb] from Degussa-Huels (Trostberg, Germany)"/>
    <s v="Nano"/>
    <s v="13 wk"/>
    <s v="13 weeks"/>
    <s v="Lung"/>
    <s v="Interstitial Fibrosis"/>
    <s v="Hamster"/>
    <s v="F1B Syrian golden"/>
    <s v="F"/>
    <n v="63"/>
    <s v="n"/>
    <m/>
    <m/>
    <s v="mg/m3"/>
    <s v="N"/>
    <s v="N"/>
    <s v="N"/>
    <s v="N"/>
    <s v="Units conversion needed;"/>
    <m/>
    <n v="63000"/>
    <m/>
    <m/>
    <s v="band A"/>
    <m/>
    <s v="A"/>
    <m/>
    <m/>
    <m/>
    <x v="2"/>
    <s v="11 months"/>
    <s v="1.1, 13.9, 64.4 mg/m3"/>
    <s v="&quot;...absence of … and septal fibrosis in the lungs of all of the hamsters.&quot; (p. 325)"/>
    <s v="Y"/>
    <n v="1"/>
    <m/>
    <m/>
    <s v="N"/>
    <s v="Y"/>
    <s v="N"/>
    <s v="N"/>
    <n v="0"/>
    <n v="1"/>
    <n v="0"/>
    <n v="0"/>
  </r>
  <r>
    <n v="777"/>
    <s v="Y"/>
    <m/>
    <s v="edk fibrosis"/>
    <s v="doi: 10.1093/toxsci/kfi327"/>
    <x v="245"/>
    <s v="Y"/>
    <s v="Carbon black"/>
    <s v="Printex-90; high surface area Cb [HSCb] from Degussa-Huels (Trostberg, Germany)"/>
    <s v="Nano"/>
    <s v="13 wk"/>
    <s v="13 weeks"/>
    <s v="Lung"/>
    <s v="%PMNs"/>
    <s v="Hamster"/>
    <s v="F1B Syrian golden"/>
    <s v="F"/>
    <n v="1.1000000000000001"/>
    <n v="11.1"/>
    <m/>
    <m/>
    <s v="mg/m3"/>
    <s v="N"/>
    <s v="N"/>
    <s v="N"/>
    <s v="N"/>
    <s v="Units conversion needed;"/>
    <m/>
    <n v="1100"/>
    <m/>
    <m/>
    <s v="band C"/>
    <m/>
    <s v="C"/>
    <m/>
    <m/>
    <m/>
    <x v="0"/>
    <s v="1 day"/>
    <s v="1.1, 1.1, 63.0 mg/m3"/>
    <m/>
    <s v="Y"/>
    <n v="3"/>
    <m/>
    <m/>
    <s v="N"/>
    <s v="Y"/>
    <s v="N"/>
    <s v="N"/>
    <n v="0"/>
    <n v="1"/>
    <n v="0"/>
    <n v="0"/>
  </r>
  <r>
    <n v="778"/>
    <m/>
    <m/>
    <s v="edk fibrosis"/>
    <s v="doi: 10.1093/toxsci/70.1.86"/>
    <x v="0"/>
    <s v="Y"/>
    <s v="Titanium dioxide"/>
    <s v="TiO2 Fine"/>
    <s v="Micro"/>
    <s v="13 weeks"/>
    <s v="13 weeks"/>
    <s v="Lung"/>
    <s v="Fibrosis"/>
    <s v="Mouse"/>
    <s v="B3C3F1/CrlBR"/>
    <s v="F"/>
    <n v="240.3"/>
    <s v="n"/>
    <m/>
    <m/>
    <s v="mg/m3"/>
    <s v="N"/>
    <s v="N"/>
    <s v="N"/>
    <s v="N"/>
    <s v="Units conversion needed;"/>
    <m/>
    <n v="240300"/>
    <m/>
    <m/>
    <s v="band A"/>
    <m/>
    <s v="A"/>
    <m/>
    <m/>
    <m/>
    <x v="2"/>
    <s v="52 weeks"/>
    <m/>
    <s v="NOAEL &amp; LOAEL based on author description of results. No quantitative results shown (eg., response proportions and statistical significance)."/>
    <s v="Y"/>
    <n v="1"/>
    <s v="NOAEL"/>
    <n v="240300"/>
    <s v="N"/>
    <s v="Y"/>
    <s v="N"/>
    <s v="N"/>
    <n v="0"/>
    <n v="1"/>
    <n v="0"/>
    <n v="0"/>
  </r>
  <r>
    <n v="779"/>
    <m/>
    <m/>
    <s v="edk fibrosis"/>
    <s v="doi: 10.1093/toxsci/70.1.86"/>
    <x v="0"/>
    <s v="Y"/>
    <s v="Titanium dioxide"/>
    <s v="TiO2 Fine"/>
    <s v="Micro"/>
    <s v="13 weeks"/>
    <s v="13 weeks"/>
    <s v="Lung"/>
    <s v="Fibrosis"/>
    <s v="Rat"/>
    <s v="F344"/>
    <s v="F"/>
    <n v="47.7"/>
    <n v="239.1"/>
    <m/>
    <m/>
    <s v="mg/m3"/>
    <s v="N"/>
    <s v="N"/>
    <s v="N"/>
    <s v="N"/>
    <s v="Units conversion needed;"/>
    <m/>
    <n v="47700"/>
    <m/>
    <m/>
    <s v="band A"/>
    <m/>
    <s v="A"/>
    <m/>
    <m/>
    <m/>
    <x v="2"/>
    <s v="4 weeks"/>
    <m/>
    <s v="NOAEL &amp; LOAEL based on author description of results. See Note on rat NOAEL -  ambiguity in whether 50 mg/m3 is NOAEL or possibly a LOAEL. However, no quantitative results shown (eg., response proportions and statistical significance) to verify. "/>
    <s v="Y"/>
    <n v="1"/>
    <s v="NOAEL"/>
    <n v="47700"/>
    <s v="N"/>
    <s v="Y"/>
    <s v="N"/>
    <s v="N"/>
    <n v="0"/>
    <n v="1"/>
    <n v="0"/>
    <n v="0"/>
  </r>
  <r>
    <n v="780"/>
    <s v="Y"/>
    <m/>
    <s v="edk fibrosis"/>
    <s v="doi: 10.1093/toxsci/70.1.86"/>
    <x v="0"/>
    <s v="Y"/>
    <s v="Titanium dioxide"/>
    <s v="TiO2 Fine"/>
    <s v="Micro"/>
    <s v="13 weeks"/>
    <s v="13 weeks"/>
    <s v="Lung"/>
    <s v="Fibrosis"/>
    <s v="Hamster"/>
    <s v="Syrian"/>
    <s v="F"/>
    <n v="251.1"/>
    <s v="n"/>
    <m/>
    <m/>
    <s v="mg/m3"/>
    <s v="N"/>
    <s v="N"/>
    <s v="N"/>
    <s v="N"/>
    <s v="Units conversion needed;"/>
    <m/>
    <n v="251100"/>
    <m/>
    <m/>
    <s v="band A"/>
    <m/>
    <s v="A"/>
    <m/>
    <m/>
    <m/>
    <x v="2"/>
    <s v="52 weeks"/>
    <m/>
    <s v="NOAEL &amp; LOAEL based on author description of results. No quantitative results shown (eg., response proportions and statistical significance). "/>
    <s v="Y"/>
    <n v="1"/>
    <m/>
    <m/>
    <s v="N"/>
    <s v="Y"/>
    <s v="N"/>
    <s v="N"/>
    <n v="0"/>
    <n v="1"/>
    <n v="0"/>
    <n v="0"/>
  </r>
  <r>
    <n v="781"/>
    <m/>
    <m/>
    <s v="edk fibrosis"/>
    <s v="DOI: 10.1093/toxsci/kfh019"/>
    <x v="1"/>
    <s v="Y"/>
    <s v="Titanium dioxide"/>
    <s v="TiO2 Ultrafine"/>
    <s v="Nano"/>
    <s v="13 weeks"/>
    <s v="13 weeks"/>
    <s v="Lung"/>
    <s v="Fibrosis"/>
    <s v="Mouse"/>
    <s v="B3C3F1/CrlBR"/>
    <s v="F"/>
    <n v="10.8"/>
    <s v="n"/>
    <m/>
    <m/>
    <s v="mg/m3"/>
    <s v="N"/>
    <s v="N"/>
    <s v="N"/>
    <s v="N"/>
    <s v="Units conversion needed;"/>
    <m/>
    <n v="10800"/>
    <m/>
    <m/>
    <s v="band B"/>
    <m/>
    <s v="B"/>
    <m/>
    <m/>
    <m/>
    <x v="2"/>
    <s v="52 weeks"/>
    <m/>
    <m/>
    <s v="Y"/>
    <n v="2"/>
    <s v="NOAEL"/>
    <n v="10800"/>
    <s v="N"/>
    <s v="Y"/>
    <s v="N"/>
    <s v="N"/>
    <n v="0"/>
    <n v="1"/>
    <n v="0"/>
    <n v="0"/>
  </r>
  <r>
    <n v="782"/>
    <m/>
    <m/>
    <s v="edk fibrosis"/>
    <s v="DOI: 10.1093/toxsci/kfh019"/>
    <x v="1"/>
    <s v="Y"/>
    <s v="Titanium dioxide"/>
    <s v="TiO2 Ultrafine"/>
    <s v="Nano"/>
    <s v="13 weeks"/>
    <s v="13 weeks"/>
    <s v="Lung"/>
    <s v="Fibrosis"/>
    <s v="Rat"/>
    <s v="F344"/>
    <s v="F"/>
    <n v="2.1"/>
    <n v="10.5"/>
    <m/>
    <m/>
    <s v="mg/m3"/>
    <s v="N"/>
    <s v="N"/>
    <s v="N"/>
    <s v="N"/>
    <s v="Units conversion needed;"/>
    <m/>
    <n v="2100"/>
    <m/>
    <m/>
    <s v="band C"/>
    <m/>
    <s v="C"/>
    <m/>
    <m/>
    <m/>
    <x v="2"/>
    <s v="0 d"/>
    <m/>
    <m/>
    <s v="Y"/>
    <n v="3"/>
    <s v="NOAEL"/>
    <n v="2100"/>
    <s v="N"/>
    <s v="Y"/>
    <s v="N"/>
    <s v="N"/>
    <n v="0"/>
    <n v="1"/>
    <n v="0"/>
    <n v="0"/>
  </r>
  <r>
    <n v="783"/>
    <s v="Y"/>
    <m/>
    <s v="edk fibrosis"/>
    <s v="DOI: 10.1093/toxsci/kfh019"/>
    <x v="1"/>
    <s v="Y"/>
    <s v="Titanium dioxide"/>
    <s v="TiO2 Ultrafine"/>
    <s v="Nano"/>
    <s v="13 weeks"/>
    <s v="13 weeks"/>
    <s v="Lung"/>
    <s v="Fibrosis"/>
    <s v="Hamster"/>
    <s v="Syrian"/>
    <s v="F"/>
    <n v="10.7"/>
    <s v="n"/>
    <m/>
    <m/>
    <s v="mg/m3"/>
    <s v="N"/>
    <s v="N"/>
    <s v="N"/>
    <s v="N"/>
    <s v="Units conversion needed;"/>
    <m/>
    <n v="10700"/>
    <m/>
    <m/>
    <s v="band B"/>
    <m/>
    <s v="B"/>
    <m/>
    <m/>
    <m/>
    <x v="2"/>
    <s v="52 weeks"/>
    <m/>
    <m/>
    <s v="Y"/>
    <n v="2"/>
    <m/>
    <m/>
    <s v="N"/>
    <s v="Y"/>
    <s v="N"/>
    <s v="N"/>
    <n v="0"/>
    <n v="1"/>
    <n v="0"/>
    <n v="0"/>
  </r>
  <r>
    <n v="784"/>
    <m/>
    <s v="OEB 28d+ from Hadrup 2023\Addl PDFs - not yet recorded for nonca NOAELs-LOAELs [Not reported in Hadrup]"/>
    <s v="edk fibrosis"/>
    <s v="doi.org/10.1016/0278-6915(91)90205-L"/>
    <x v="246"/>
    <s v="Y"/>
    <s v="Silica"/>
    <s v="amorphous Aerosil 200"/>
    <s v="Nano"/>
    <m/>
    <s v="13 weeks"/>
    <s v="Lung"/>
    <s v="Focal interstial fibrosis"/>
    <s v="Rat"/>
    <s v="SPF-bred Wistar rats (C[b:WU, Wistar random)"/>
    <s v="M"/>
    <n v="5.9"/>
    <n v="31"/>
    <m/>
    <m/>
    <s v="mg/m3"/>
    <s v="N"/>
    <s v="N"/>
    <s v="N"/>
    <s v="N"/>
    <s v="Units conversion needed;"/>
    <m/>
    <n v="5900"/>
    <m/>
    <m/>
    <s v="band B"/>
    <m/>
    <s v="B"/>
    <m/>
    <m/>
    <m/>
    <x v="2"/>
    <s v="13 wk PE"/>
    <s v="0, 1.3, 5.9, 31 mg/m3"/>
    <s v="No M rats w fibrosis at 0 wk PE. Stat sig. Fibrosis at 13 wk PE, which persisted through 52 wks."/>
    <s v="Y"/>
    <n v="2"/>
    <s v="NOAEL"/>
    <n v="5900"/>
    <s v="N"/>
    <s v="Y"/>
    <s v="N"/>
    <s v="N"/>
    <n v="0"/>
    <n v="1"/>
    <n v="0"/>
    <n v="0"/>
  </r>
  <r>
    <n v="785"/>
    <m/>
    <s v="OEB 28d+ from Hadrup 2023\Addl PDFs - not yet recorded for nonca NOAELs-LOAELs [Not reported in Hadrup]"/>
    <s v="edk fibrosis"/>
    <s v="doi.org/10.1016/0278-6915(91)90205-L"/>
    <x v="246"/>
    <s v="Y"/>
    <s v="Silica"/>
    <s v="amorphous Aerosil 200"/>
    <s v="Nano"/>
    <m/>
    <s v="13 weeks"/>
    <s v="Lung"/>
    <s v="Focal interstial fibrosis"/>
    <s v="Rat"/>
    <s v="SPF-bred Wistar rats (C[b:WU, Wistar random)"/>
    <s v="F"/>
    <n v="5.9"/>
    <n v="31"/>
    <m/>
    <m/>
    <s v="mg/m3"/>
    <s v="N"/>
    <s v="N"/>
    <s v="N"/>
    <s v="N"/>
    <s v="Units conversion needed;"/>
    <m/>
    <n v="5900"/>
    <m/>
    <m/>
    <s v="band B"/>
    <m/>
    <s v="B"/>
    <m/>
    <m/>
    <m/>
    <x v="2"/>
    <s v="13 wk PE"/>
    <s v="0, 1.3, 5.9, 31 mg/m3"/>
    <s v="No F rats w fibrosis at 0 wk PE. Stat sig. Fibrosis at 13 wk PE, which persisted through 52 wks."/>
    <s v="Y"/>
    <n v="2"/>
    <s v="NOAEL"/>
    <n v="5900"/>
    <s v="N"/>
    <s v="Y"/>
    <s v="N"/>
    <s v="N"/>
    <n v="0"/>
    <n v="1"/>
    <n v="0"/>
    <n v="0"/>
  </r>
  <r>
    <n v="786"/>
    <m/>
    <s v="OEB 28d+ from Hadrup 2023\Addl PDFs - not yet recorded for nonca NOAELs-LOAELs [Not reported in Hadrup]"/>
    <s v="edk fibrosis"/>
    <s v="doi.org/10.1016/0278-6915(91)90205-L"/>
    <x v="246"/>
    <s v="Y"/>
    <s v="Silica"/>
    <s v="amorphous Aerosil R 974"/>
    <s v="Nano"/>
    <m/>
    <s v="13 weeks"/>
    <s v="Lung"/>
    <s v="Focal interstial fibrosis"/>
    <s v="Rat"/>
    <s v="SPF-bred Wistar rats (C[b:WU, Wistar random)"/>
    <s v="M"/>
    <n v="34.700000000000003"/>
    <m/>
    <m/>
    <m/>
    <s v="mg/m3"/>
    <s v="N"/>
    <s v="N"/>
    <s v="N"/>
    <s v="N"/>
    <s v="Units conversion needed;"/>
    <m/>
    <n v="34700"/>
    <m/>
    <m/>
    <s v="band A"/>
    <m/>
    <s v="A"/>
    <m/>
    <m/>
    <m/>
    <x v="2"/>
    <s v="0 d"/>
    <s v="0, 34.7 mg/m3"/>
    <m/>
    <s v="Y"/>
    <n v="1"/>
    <s v="NOAEL"/>
    <n v="34700"/>
    <s v="N"/>
    <s v="Y"/>
    <s v="N"/>
    <s v="N"/>
    <n v="0"/>
    <n v="1"/>
    <n v="0"/>
    <n v="0"/>
  </r>
  <r>
    <n v="787"/>
    <m/>
    <s v="OEB 28d+ from Hadrup 2023\Addl PDFs - not yet recorded for nonca NOAELs-LOAELs [Not reported in Hadrup]"/>
    <s v="edk fibrosis"/>
    <s v="doi.org/10.1016/0278-6915(91)90205-L"/>
    <x v="246"/>
    <s v="Y"/>
    <s v="Silica"/>
    <s v="amorphous Aerosil R 974"/>
    <s v="Nano"/>
    <m/>
    <s v="13 weeks"/>
    <s v="Lung"/>
    <s v="Focal interstial fibrosis"/>
    <s v="Rat"/>
    <s v="SPF-bred Wistar rats (C[b:WU, Wistar random)"/>
    <s v="F"/>
    <n v="34.700000000000003"/>
    <m/>
    <m/>
    <m/>
    <s v="mg/m3"/>
    <s v="N"/>
    <s v="N"/>
    <s v="N"/>
    <s v="N"/>
    <s v="Units conversion needed;"/>
    <m/>
    <n v="34700"/>
    <m/>
    <m/>
    <s v="band A"/>
    <m/>
    <s v="A"/>
    <m/>
    <m/>
    <m/>
    <x v="2"/>
    <s v="0 d"/>
    <s v="0, 34.7 mg/m3"/>
    <m/>
    <s v="Y"/>
    <n v="1"/>
    <s v="NOAEL"/>
    <n v="34700"/>
    <s v="N"/>
    <s v="Y"/>
    <s v="N"/>
    <s v="N"/>
    <n v="0"/>
    <n v="1"/>
    <n v="0"/>
    <n v="0"/>
  </r>
  <r>
    <n v="788"/>
    <m/>
    <s v="OEB 28d+ from Hadrup 2023\Addl PDFs - not yet recorded for nonca NOAELs-LOAELs [Not reported in Hadrup]"/>
    <s v="edk fibrosis"/>
    <s v="doi.org/10.1016/0278-6915(91)90205-L"/>
    <x v="246"/>
    <s v="Y"/>
    <s v="Silica"/>
    <s v="amorphous Sipernat 22S"/>
    <s v="Nano"/>
    <m/>
    <s v="13 weeks"/>
    <s v="Lung"/>
    <s v="Focal interstial fibrosis"/>
    <s v="Rat"/>
    <s v="SPF-bred Wistar rats (C[b:WU, Wistar random)"/>
    <s v="M"/>
    <n v="34.9"/>
    <m/>
    <m/>
    <m/>
    <s v="mg/m3"/>
    <s v="N"/>
    <s v="N"/>
    <s v="N"/>
    <s v="N"/>
    <s v="Units conversion needed;"/>
    <m/>
    <n v="34900"/>
    <m/>
    <m/>
    <s v="band A"/>
    <m/>
    <s v="A"/>
    <m/>
    <m/>
    <m/>
    <x v="2"/>
    <s v="0 d"/>
    <s v="0, 34.9 mg/m3"/>
    <m/>
    <s v="Y"/>
    <n v="1"/>
    <s v="NOAEL"/>
    <n v="34900"/>
    <s v="N"/>
    <s v="Y"/>
    <s v="N"/>
    <s v="N"/>
    <n v="0"/>
    <n v="1"/>
    <n v="0"/>
    <n v="0"/>
  </r>
  <r>
    <n v="789"/>
    <m/>
    <s v="OEB 28d+ from Hadrup 2023\Addl PDFs - not yet recorded for nonca NOAELs-LOAELs [Not reported in Hadrup]"/>
    <s v="edk fibrosis"/>
    <s v="doi.org/10.1016/0278-6915(91)90205-L"/>
    <x v="246"/>
    <s v="Y"/>
    <s v="Silica"/>
    <s v="amorphous Sipernat 22S"/>
    <s v="Nano"/>
    <m/>
    <s v="13 weeks"/>
    <s v="Lung"/>
    <s v="Focal interstial fibrosis"/>
    <s v="Rat"/>
    <s v="SPF-bred Wistar rats (C[b:WU, Wistar random)"/>
    <s v="F"/>
    <n v="34.9"/>
    <m/>
    <m/>
    <m/>
    <s v="mg/m3"/>
    <s v="N"/>
    <s v="N"/>
    <s v="N"/>
    <s v="N"/>
    <s v="Units conversion needed;"/>
    <m/>
    <n v="34900"/>
    <m/>
    <m/>
    <s v="band A"/>
    <m/>
    <s v="A"/>
    <m/>
    <m/>
    <m/>
    <x v="2"/>
    <s v="0 d"/>
    <s v="0, 34.9 mg/m3"/>
    <m/>
    <s v="Y"/>
    <n v="1"/>
    <s v="NOAEL"/>
    <n v="34900"/>
    <s v="N"/>
    <s v="Y"/>
    <s v="N"/>
    <s v="N"/>
    <n v="0"/>
    <n v="1"/>
    <n v="0"/>
    <n v="0"/>
  </r>
  <r>
    <n v="790"/>
    <m/>
    <s v="OEB 28d+ from Hadrup 2023\Addl PDFs - not yet recorded for nonca NOAELs-LOAELs [Not reported in Hadrup]"/>
    <s v="edk fibrosis"/>
    <s v="doi.org/10.1016/0278-6915(91)90205-L"/>
    <x v="246"/>
    <s v="Y"/>
    <s v="Silica"/>
    <s v="crystalline Quartz"/>
    <s v="Micro"/>
    <m/>
    <s v="13 weeks"/>
    <s v="Lung"/>
    <s v="Focal interstial fibrosis"/>
    <s v="Rat"/>
    <s v="SPF-bred Wistar rats (C[b:WU, Wistar random)"/>
    <s v="M"/>
    <m/>
    <n v="58.5"/>
    <m/>
    <m/>
    <s v="mg/m3"/>
    <s v="N"/>
    <s v="N"/>
    <s v="Y"/>
    <s v="N"/>
    <s v="Divide LOAEL by 10;Units conversion needed;"/>
    <m/>
    <m/>
    <n v="5850"/>
    <m/>
    <m/>
    <s v="band B"/>
    <s v="B"/>
    <m/>
    <m/>
    <m/>
    <x v="2"/>
    <s v="0 d"/>
    <s v="0, 58.5 mg/m3"/>
    <m/>
    <s v="Y"/>
    <n v="2"/>
    <s v="LOAEL"/>
    <n v="5850"/>
    <s v="N"/>
    <s v="Y"/>
    <s v="N"/>
    <s v="N"/>
    <n v="0"/>
    <n v="1"/>
    <n v="0"/>
    <n v="0"/>
  </r>
  <r>
    <n v="791"/>
    <m/>
    <s v="OEB 28d+ from Hadrup 2023\Addl PDFs - not yet recorded for nonca NOAELs-LOAELs [Not reported in Hadrup]"/>
    <s v="edk fibrosis"/>
    <s v="doi.org/10.1016/0278-6915(91)90205-L"/>
    <x v="246"/>
    <s v="Y"/>
    <s v="Silica"/>
    <s v="crystalline Quartz"/>
    <s v="Micro"/>
    <m/>
    <s v="13 weeks"/>
    <s v="Lung"/>
    <s v="Focal interstial fibrosis"/>
    <s v="Rat"/>
    <s v="SPF-bred Wistar rats (C[b:WU, Wistar random)"/>
    <s v="F"/>
    <m/>
    <n v="58.5"/>
    <m/>
    <m/>
    <s v="mg/m3"/>
    <s v="N"/>
    <s v="N"/>
    <s v="Y"/>
    <s v="N"/>
    <s v="Divide LOAEL by 10;Units conversion needed;"/>
    <m/>
    <m/>
    <n v="5850"/>
    <m/>
    <m/>
    <s v="band B"/>
    <s v="B"/>
    <m/>
    <m/>
    <m/>
    <x v="2"/>
    <s v="0 d"/>
    <s v="0, 58.5 mg/m3"/>
    <m/>
    <s v="Y"/>
    <n v="2"/>
    <s v="LOAEL"/>
    <n v="5850"/>
    <s v="N"/>
    <s v="Y"/>
    <s v="N"/>
    <s v="N"/>
    <n v="0"/>
    <n v="1"/>
    <n v="0"/>
    <n v="0"/>
  </r>
  <r>
    <n v="792"/>
    <m/>
    <m/>
    <s v="edk fibrosis"/>
    <s v="DOI 10.1186/s12989-015-0096-2"/>
    <x v="247"/>
    <s v="Y"/>
    <s v="CNT"/>
    <s v="Graphistrength© C100 MWCNT"/>
    <s v="Nano"/>
    <s v="90 days (6 hr/d, 5 d/wk)"/>
    <s v="90 days"/>
    <s v="Lung"/>
    <s v="Neutrophil % in BALF"/>
    <s v="Rat"/>
    <s v="Wistar"/>
    <s v="M"/>
    <n v="0.06"/>
    <n v="0.28000000000000003"/>
    <m/>
    <m/>
    <s v="mg/m3"/>
    <s v="N"/>
    <s v="N"/>
    <s v="N"/>
    <s v="N"/>
    <s v="Units conversion needed;"/>
    <m/>
    <n v="60"/>
    <m/>
    <m/>
    <s v="band D"/>
    <m/>
    <s v="D"/>
    <m/>
    <m/>
    <m/>
    <x v="0"/>
    <s v="24 hr"/>
    <s v="0, 0.06, 0.28 and 4.84 mg/m3"/>
    <m/>
    <s v="Y"/>
    <n v="4"/>
    <s v="NOAEL"/>
    <n v="60"/>
    <s v="N"/>
    <s v="Y"/>
    <s v="N"/>
    <s v="N"/>
    <n v="0"/>
    <n v="1"/>
    <n v="0"/>
    <n v="0"/>
  </r>
  <r>
    <n v="793"/>
    <m/>
    <m/>
    <s v="edk fibrosis"/>
    <s v="DOI 10.1186/s12989-015-0096-2"/>
    <x v="247"/>
    <s v="Y"/>
    <s v="CNT"/>
    <s v="Graphistrength© C100 MWCNT"/>
    <s v="Nano"/>
    <s v="90 days (6 hr/d, 5 d/wk)"/>
    <s v="90 days"/>
    <s v="Lung"/>
    <s v="Neutrophil % in BALF"/>
    <s v="Rat"/>
    <s v="Wistar"/>
    <s v="F"/>
    <n v="0.06"/>
    <n v="0.28000000000000003"/>
    <m/>
    <m/>
    <s v="mg/m3"/>
    <s v="N"/>
    <s v="N"/>
    <s v="N"/>
    <s v="N"/>
    <s v="Units conversion needed;"/>
    <m/>
    <n v="60"/>
    <m/>
    <m/>
    <s v="band D"/>
    <m/>
    <s v="D"/>
    <m/>
    <m/>
    <m/>
    <x v="0"/>
    <s v="24 hr"/>
    <s v="0, 0.06, 0.28 and 4.84 mg/m3"/>
    <m/>
    <s v="Y"/>
    <n v="4"/>
    <s v="NOAEL"/>
    <n v="60"/>
    <s v="N"/>
    <s v="Y"/>
    <s v="N"/>
    <s v="N"/>
    <n v="0"/>
    <n v="1"/>
    <n v="0"/>
    <n v="0"/>
  </r>
  <r>
    <n v="794"/>
    <m/>
    <m/>
    <s v="edk fibrosis"/>
    <s v="DOI 10.1186/s12989-015-0096-2"/>
    <x v="247"/>
    <s v="Y"/>
    <s v="CNT"/>
    <s v="Graphistrength© C100 MWCNT"/>
    <s v="Nano"/>
    <s v="90 days (6 hr/d, 5 d/wk)"/>
    <s v="90 days"/>
    <s v="Lung"/>
    <s v="Focal/multifocal collagen depositions, alveolar septa"/>
    <s v="Rat"/>
    <s v="Wistar"/>
    <s v="M"/>
    <n v="4.84"/>
    <s v="n"/>
    <m/>
    <m/>
    <s v="mg/m3"/>
    <s v="N"/>
    <s v="N"/>
    <s v="N"/>
    <s v="N"/>
    <s v="Units conversion needed;"/>
    <m/>
    <n v="4840"/>
    <m/>
    <m/>
    <s v="band B"/>
    <m/>
    <s v="B"/>
    <m/>
    <m/>
    <m/>
    <x v="2"/>
    <s v="24 hr"/>
    <s v="0, 0.06, 0.28 and 4.84 mg/m3"/>
    <s v="Authors report &quot;...no evidence of fibrosis was found 6 months post exposure.&quot;"/>
    <s v="Y"/>
    <n v="2"/>
    <s v="NOAEL"/>
    <n v="4840"/>
    <s v="N"/>
    <s v="Y"/>
    <s v="N"/>
    <s v="N"/>
    <n v="0"/>
    <n v="1"/>
    <n v="0"/>
    <n v="0"/>
  </r>
  <r>
    <n v="795"/>
    <m/>
    <m/>
    <s v="edk fibrosis"/>
    <s v="DOI 10.1186/s12989-015-0096-2"/>
    <x v="247"/>
    <s v="Y"/>
    <s v="CNT"/>
    <s v="Graphistrength© C100 MWCNT"/>
    <s v="Nano"/>
    <s v="90 days (6 hr/d, 5 d/wk)"/>
    <s v="90 days"/>
    <s v="Lung"/>
    <s v="Focal/multifocal collagen depositions, alveolar septa"/>
    <s v="Rat"/>
    <s v="Wistar"/>
    <s v="F"/>
    <n v="4.84"/>
    <s v="n"/>
    <m/>
    <m/>
    <s v="mg/m3"/>
    <s v="N"/>
    <s v="N"/>
    <s v="N"/>
    <s v="N"/>
    <s v="Units conversion needed;"/>
    <m/>
    <n v="4840"/>
    <m/>
    <m/>
    <s v="band B"/>
    <m/>
    <s v="B"/>
    <m/>
    <m/>
    <m/>
    <x v="2"/>
    <s v="24 hr"/>
    <s v="0, 0.06, 0.28 and 4.84 mg/m3"/>
    <s v="Authors report &quot;...no evidence of fibrosis was found 6 months post exposure.&quot;"/>
    <s v="Y"/>
    <n v="2"/>
    <s v="NOAEL"/>
    <n v="4840"/>
    <s v="N"/>
    <s v="Y"/>
    <s v="N"/>
    <s v="N"/>
    <n v="0"/>
    <n v="1"/>
    <n v="0"/>
    <n v="0"/>
  </r>
  <r>
    <n v="796"/>
    <s v="Y"/>
    <m/>
    <s v="edk fibrosis"/>
    <s v="doi:10.1093/toxsci/kfs172"/>
    <x v="248"/>
    <s v="Y"/>
    <s v="CNT"/>
    <s v="vapor grown carbon nanofibers (CNF) (VGCF-H)"/>
    <s v="Nano"/>
    <s v="90 days (6 hr/d, 5 d/wk)"/>
    <s v="90 days"/>
    <s v="Lung"/>
    <s v="% PMNs in BALF"/>
    <s v="Rat"/>
    <s v="Sprague Dawley"/>
    <s v="M"/>
    <n v="2.5"/>
    <n v="25"/>
    <m/>
    <m/>
    <s v="mg/m3"/>
    <s v="N"/>
    <s v="N"/>
    <s v="N"/>
    <s v="N"/>
    <s v="Units conversion needed;"/>
    <m/>
    <n v="2500"/>
    <m/>
    <m/>
    <s v="band C"/>
    <m/>
    <s v="C"/>
    <m/>
    <m/>
    <m/>
    <x v="0"/>
    <s v="1 day"/>
    <s v="0.009, 0.54, 2.5, 25 mg/m3"/>
    <s v="[persists at 3-mo PE, stat. sig.]"/>
    <s v="Y"/>
    <n v="3"/>
    <m/>
    <m/>
    <s v="N"/>
    <s v="Y"/>
    <s v="N"/>
    <s v="N"/>
    <n v="0"/>
    <n v="1"/>
    <n v="0"/>
    <n v="0"/>
  </r>
  <r>
    <n v="797"/>
    <s v="Y"/>
    <m/>
    <s v="edk fibrosis"/>
    <s v="doi:10.1093/toxsci/kfs172"/>
    <x v="248"/>
    <s v="Y"/>
    <s v="CNT"/>
    <s v="vapor grown carbon nanofibers (CNF) (VGCF-H)"/>
    <s v="Nano"/>
    <s v="90 days (6 hr/d, 5 d/wk)"/>
    <s v="90 days"/>
    <s v="Lung"/>
    <s v="% PMNs in BALF"/>
    <s v="Rat"/>
    <s v="Sprague Dawley"/>
    <s v="F"/>
    <n v="2.5"/>
    <n v="25"/>
    <m/>
    <m/>
    <s v="mg/m3"/>
    <s v="N"/>
    <s v="N"/>
    <s v="N"/>
    <s v="N"/>
    <s v="Units conversion needed;"/>
    <m/>
    <n v="2500"/>
    <m/>
    <m/>
    <s v="band C"/>
    <m/>
    <s v="C"/>
    <m/>
    <m/>
    <m/>
    <x v="0"/>
    <s v="1 day"/>
    <s v="0.009, 0.54, 2.5, 25 mg/m3"/>
    <s v="[elevated but not stat sig at 3 mo PE]"/>
    <s v="Y"/>
    <n v="3"/>
    <m/>
    <m/>
    <s v="N"/>
    <s v="Y"/>
    <s v="N"/>
    <s v="N"/>
    <n v="0"/>
    <n v="1"/>
    <n v="0"/>
    <n v="0"/>
  </r>
  <r>
    <n v="798"/>
    <m/>
    <m/>
    <s v="edk fibrosis"/>
    <s v="doi:10.1093/toxsci/kfs172"/>
    <x v="248"/>
    <s v="Y"/>
    <s v="CNT"/>
    <s v="vapor grown carbon nanofibers (CNF) (VGCF-H)"/>
    <s v="Nano"/>
    <s v="90 days (6 hr/d, 5 d/wk)"/>
    <s v="90 days"/>
    <s v="Lung"/>
    <s v="Histopath: Inflammation of the terminal bronchiole and alveolar duct"/>
    <s v="Rat"/>
    <s v="Sprague Dawley"/>
    <s v="M"/>
    <n v="0.54"/>
    <n v="2.5"/>
    <m/>
    <m/>
    <s v="mg/m3"/>
    <s v="N"/>
    <s v="N"/>
    <s v="N"/>
    <s v="N"/>
    <s v="Units conversion needed;"/>
    <m/>
    <n v="540"/>
    <m/>
    <m/>
    <s v="band C"/>
    <m/>
    <s v="C"/>
    <m/>
    <m/>
    <m/>
    <x v="0"/>
    <s v="1 day"/>
    <s v="0.009, 0.54, 2.5, 25 mg/m3"/>
    <s v="&quot;minimal inflammation of the terminal bronchiole and alveolar duct areas in rats exposed to 2.5 mg/m³ VGCF-H (i.e., grade 1 for 7/10 males and 7/10 females).&quot; (p.454)_x000a_&quot;No adverse effects were observed at 0.54 mg/m3.&quot; (p. 454)"/>
    <s v="Y"/>
    <n v="3"/>
    <s v="NOAEL"/>
    <n v="540"/>
    <s v="N"/>
    <s v="Y"/>
    <s v="N"/>
    <s v="N"/>
    <n v="0"/>
    <n v="1"/>
    <n v="0"/>
    <n v="0"/>
  </r>
  <r>
    <n v="799"/>
    <m/>
    <m/>
    <s v="edk fibrosis"/>
    <s v="doi:10.1093/toxsci/kfs172"/>
    <x v="248"/>
    <s v="Y"/>
    <s v="CNT"/>
    <s v="vapor grown carbon nanofibers (CNF) (VGCF-H)"/>
    <s v="Nano"/>
    <s v="90 days (6 hr/d, 5 d/wk)"/>
    <s v="90 days"/>
    <s v="Lung"/>
    <s v="Histopath: Inflammation of the terminal bronchiole and alveolar duct"/>
    <s v="Rat"/>
    <s v="Sprague Dawley"/>
    <s v="F"/>
    <n v="0.54"/>
    <n v="2.5"/>
    <m/>
    <m/>
    <s v="mg/m3"/>
    <s v="N"/>
    <s v="N"/>
    <s v="N"/>
    <s v="N"/>
    <s v="Units conversion needed;"/>
    <m/>
    <n v="540"/>
    <m/>
    <m/>
    <s v="band C"/>
    <m/>
    <s v="C"/>
    <m/>
    <m/>
    <m/>
    <x v="0"/>
    <s v="1 day"/>
    <s v="0.009, 0.54, 2.5, 25 mg/m3"/>
    <s v="&quot;minimal inflammation of the terminal bronchiole and alveolar duct areas in rats exposed to 2.5 mg/m³ VGCF-H (i.e., grade 1 for 7/10 males and 7/10 females).&quot; (p.454)_x000a_&quot;No adverse effects were observed at 0.54 mg/m3.&quot; (p. 454)"/>
    <s v="Y"/>
    <n v="3"/>
    <s v="NOAEL"/>
    <n v="540"/>
    <s v="N"/>
    <s v="Y"/>
    <s v="N"/>
    <s v="N"/>
    <n v="0"/>
    <n v="1"/>
    <n v="0"/>
    <n v="0"/>
  </r>
  <r>
    <n v="800"/>
    <m/>
    <m/>
    <s v="edk fibrosis"/>
    <s v="doi:10.1093/toxsci/kfs172"/>
    <x v="248"/>
    <s v="Y"/>
    <s v="CNT"/>
    <s v="vapor grown carbon nanofibers (CNF) (VGCF-H)"/>
    <s v="Nano"/>
    <s v="90 days (6 hr/d, 5 d/wk)"/>
    <s v="90 days"/>
    <s v="Lung"/>
    <s v="Histopath: Interstitial wall thickening"/>
    <s v="Rat"/>
    <s v="Sprague Dawley"/>
    <s v="M"/>
    <n v="2.5"/>
    <n v="25"/>
    <m/>
    <m/>
    <s v="mg/m3"/>
    <s v="N"/>
    <s v="N"/>
    <s v="N"/>
    <s v="N"/>
    <s v="Units conversion needed;"/>
    <m/>
    <n v="2500"/>
    <m/>
    <m/>
    <s v="band C"/>
    <m/>
    <s v="C"/>
    <m/>
    <m/>
    <m/>
    <x v="2"/>
    <s v="1 day"/>
    <s v="0.009, 0.54, 2.5, 25 mg/m3"/>
    <s v="In rats exposed to 25 mg/m³ CNF, ... some thickening of interstitial walls and hypertrophy/hyperplasia of type II pneumocytes (i.e., grade 2 for 10/10 males and females each; Figs. 4A and 4B).&quot;"/>
    <s v="Y"/>
    <n v="3"/>
    <s v="NOAEL"/>
    <n v="2500"/>
    <s v="N"/>
    <s v="Y"/>
    <s v="N"/>
    <s v="N"/>
    <n v="0"/>
    <n v="1"/>
    <n v="0"/>
    <n v="0"/>
  </r>
  <r>
    <n v="801"/>
    <m/>
    <m/>
    <s v="edk fibrosis"/>
    <s v="doi:10.1093/toxsci/kfs172"/>
    <x v="248"/>
    <s v="Y"/>
    <s v="CNT"/>
    <s v="vapor grown carbon nanofibers (CNF) (VGCF-H)"/>
    <s v="Nano"/>
    <s v="90 days (6 hr/d, 5 d/wk)"/>
    <s v="90 days"/>
    <s v="Lung"/>
    <s v="Histopath: Interstitial wall thickening"/>
    <s v="Rat"/>
    <s v="Sprague Dawley"/>
    <s v="F"/>
    <n v="2.5"/>
    <n v="25"/>
    <m/>
    <m/>
    <s v="mg/m3"/>
    <s v="N"/>
    <s v="N"/>
    <s v="N"/>
    <s v="N"/>
    <s v="Units conversion needed;"/>
    <m/>
    <n v="2500"/>
    <m/>
    <m/>
    <s v="band C"/>
    <m/>
    <s v="C"/>
    <m/>
    <m/>
    <m/>
    <x v="2"/>
    <s v="1 day"/>
    <s v="0.009, 0.54, 2.5, 25 mg/m3"/>
    <s v="In rats exposed to 25 mg/m³ CNF, ... some thickening of interstitial walls and hypertrophy/hyperplasia of type II pneumocytes (i.e., grade 2 for 10/10 males and females each; Figs. 4A and 4B).&quot;"/>
    <s v="Y"/>
    <n v="3"/>
    <s v="NOAEL"/>
    <n v="2500"/>
    <s v="N"/>
    <s v="Y"/>
    <s v="N"/>
    <s v="N"/>
    <n v="0"/>
    <n v="1"/>
    <n v="0"/>
    <n v="0"/>
  </r>
  <r>
    <n v="802"/>
    <m/>
    <m/>
    <s v="edk fibrosis"/>
    <s v="doi:10.3390/ijms20071778"/>
    <x v="249"/>
    <s v="Y"/>
    <s v="Nickel"/>
    <s v="NiO"/>
    <s v="Nano"/>
    <s v="3 mo (4 hr/d, 5 d/wk)"/>
    <s v="3 months"/>
    <s v="Lung"/>
    <s v="Neutrophil leukocytes in BALF"/>
    <s v="Rat"/>
    <s v="outbred white"/>
    <s v="F"/>
    <s v="n"/>
    <n v="0.23"/>
    <m/>
    <m/>
    <s v="mg/m3"/>
    <s v="N"/>
    <s v="N*"/>
    <s v="Y"/>
    <s v="N"/>
    <s v="Divide LOAEL by 10;Units conversion needed;"/>
    <m/>
    <m/>
    <n v="23"/>
    <m/>
    <m/>
    <s v="band E"/>
    <s v="E"/>
    <m/>
    <m/>
    <m/>
    <x v="0"/>
    <s v="24 hr"/>
    <s v="0, 0.23 mg/m3"/>
    <m/>
    <s v="N"/>
    <n v="5"/>
    <s v="LOAEL"/>
    <n v="23"/>
    <s v="N"/>
    <s v="Y"/>
    <s v="N"/>
    <s v="N"/>
    <n v="0"/>
    <n v="1"/>
    <n v="0"/>
    <n v="0"/>
  </r>
  <r>
    <n v="803"/>
    <s v="Y"/>
    <m/>
    <s v="edk fibrosis"/>
    <s v="doi:10.3390/ijms20071778"/>
    <x v="249"/>
    <s v="Y"/>
    <s v="Nickel"/>
    <s v="NiO"/>
    <s v="Nano"/>
    <s v="6 mo (4 hr/d, 5 d/wk)"/>
    <s v="6 months"/>
    <s v="Lung"/>
    <s v="Neutrophil leukocytes in BALF"/>
    <s v="Rat"/>
    <s v="outbred white"/>
    <s v="F"/>
    <s v="n"/>
    <n v="0.23"/>
    <m/>
    <m/>
    <s v="mg/m3"/>
    <s v="N"/>
    <s v="N"/>
    <s v="Y"/>
    <s v="N"/>
    <s v="Divide LOAEL by 10;Units conversion needed;"/>
    <m/>
    <m/>
    <n v="23"/>
    <m/>
    <m/>
    <s v="band E"/>
    <s v="E"/>
    <m/>
    <m/>
    <m/>
    <x v="0"/>
    <s v="24 hr"/>
    <s v="0, 0.23 mg/m3"/>
    <m/>
    <s v="N"/>
    <n v="5"/>
    <m/>
    <m/>
    <s v="N"/>
    <s v="N"/>
    <s v="Y"/>
    <s v="N"/>
    <n v="0"/>
    <n v="0"/>
    <n v="1"/>
    <n v="0"/>
  </r>
  <r>
    <n v="804"/>
    <s v="Y"/>
    <m/>
    <s v="edk fibrosis"/>
    <s v="doi:10.3390/ijms20071778"/>
    <x v="249"/>
    <s v="Y"/>
    <s v="Nickel"/>
    <s v="NiO"/>
    <s v="Nano"/>
    <s v="10 mo (4 hr/d, 5 d/wk)"/>
    <s v="10 months"/>
    <s v="Lung"/>
    <s v="Neutrophil leukocytes in BALF"/>
    <s v="Rat"/>
    <s v="outbred white"/>
    <s v="F"/>
    <s v="n"/>
    <n v="0.23"/>
    <m/>
    <m/>
    <s v="mg/m3"/>
    <s v="N"/>
    <s v="N"/>
    <s v="Y"/>
    <s v="N"/>
    <s v="Divide LOAEL by 10;Units conversion needed;"/>
    <m/>
    <m/>
    <n v="23"/>
    <m/>
    <m/>
    <s v="band E"/>
    <s v="E"/>
    <m/>
    <m/>
    <m/>
    <x v="0"/>
    <s v="24 hr"/>
    <s v="0, 0.23 mg/m3"/>
    <m/>
    <s v="N"/>
    <n v="5"/>
    <m/>
    <m/>
    <s v="N"/>
    <s v="N"/>
    <s v="Y"/>
    <s v="N"/>
    <n v="0"/>
    <n v="0"/>
    <n v="1"/>
    <n v="0"/>
  </r>
  <r>
    <n v="805"/>
    <m/>
    <m/>
    <s v="edk fibrosis"/>
    <s v="dx.doi.org/10.1016/j.tox.2016.07.006"/>
    <x v="250"/>
    <s v="Y"/>
    <s v="Iron"/>
    <s v="Fe2O3"/>
    <s v="Nano"/>
    <s v="3 mo (4 hr/d, 5 d/wk)"/>
    <s v="3 months"/>
    <s v="Lung"/>
    <s v="Neutrophil leukocytes in BALF"/>
    <s v="Rat"/>
    <s v="outbred white"/>
    <s v="F"/>
    <s v="n"/>
    <n v="1.1399999999999999"/>
    <m/>
    <m/>
    <s v="mg/m3"/>
    <s v="N"/>
    <s v="N*"/>
    <s v="Y"/>
    <s v="N"/>
    <s v="Divide LOAEL by 10;Units conversion needed;"/>
    <m/>
    <m/>
    <n v="113.99999999999999"/>
    <m/>
    <m/>
    <s v="band D"/>
    <s v="D"/>
    <m/>
    <m/>
    <m/>
    <x v="0"/>
    <s v="24 hr"/>
    <s v="0, 1.14 mg/m3"/>
    <m/>
    <s v="N"/>
    <n v="4"/>
    <s v="LOAEL"/>
    <n v="113.99999999999999"/>
    <s v="N"/>
    <s v="Y"/>
    <s v="N"/>
    <s v="N"/>
    <n v="0"/>
    <n v="1"/>
    <n v="0"/>
    <n v="0"/>
  </r>
  <r>
    <n v="806"/>
    <s v="[N] keep this version of existing entry for 3 mo PE (a bit more info); adding 6 mo result below."/>
    <s v="NOAELs, LOAELs from nanoMeOx searches - AAT 120123"/>
    <s v="edk fibrosis"/>
    <s v="doi.org/10.1016/j.tox.2017.04.010"/>
    <x v="121"/>
    <s v="Y"/>
    <s v="Silica"/>
    <s v="SiO2, amorphous"/>
    <s v="Nano"/>
    <s v="3 mo (4h/d, 5d/wk)"/>
    <s v="3 months"/>
    <s v="Lung"/>
    <s v="Absolute hydroxyproline content of lungs (ug, lung)"/>
    <s v="Rat"/>
    <s v="Outbred white"/>
    <s v="F"/>
    <s v="n"/>
    <n v="2.6"/>
    <m/>
    <m/>
    <s v="mg/m3"/>
    <s v="N"/>
    <s v="N"/>
    <s v="Y"/>
    <s v="N"/>
    <s v="Divide LOAEL by 10;Units conversion needed;"/>
    <s v="NA"/>
    <m/>
    <n v="260"/>
    <m/>
    <m/>
    <s v="band D"/>
    <s v="D"/>
    <m/>
    <m/>
    <m/>
    <x v="2"/>
    <s v="0 d"/>
    <s v="0, 2.6, 10.6 mg/m3 "/>
    <m/>
    <s v="Y"/>
    <n v="4"/>
    <s v="LOAEL"/>
    <n v="260"/>
    <s v="N"/>
    <s v="Y"/>
    <s v="N"/>
    <s v="N"/>
    <n v="0"/>
    <n v="1"/>
    <n v="0"/>
    <n v="0"/>
  </r>
  <r>
    <n v="807"/>
    <m/>
    <m/>
    <s v="edk fibrosis"/>
    <s v="doi.org/10.1016/j.tox.2017.04.010"/>
    <x v="121"/>
    <s v="Y"/>
    <s v="Silica"/>
    <s v="SiO2, amorphous"/>
    <s v="Nano"/>
    <s v="6 mo (4h/d, 5d/wk)"/>
    <s v="6 months"/>
    <s v="Lung"/>
    <s v="Absolute hydroxyproline content of lungs (ug, lung)"/>
    <s v="Rat"/>
    <s v="Outbred white"/>
    <s v="F"/>
    <n v="10.6"/>
    <s v="n"/>
    <m/>
    <m/>
    <s v="mg/m3"/>
    <s v="N"/>
    <s v="N"/>
    <s v="N"/>
    <s v="N"/>
    <s v="Units conversion needed;"/>
    <m/>
    <n v="10600"/>
    <m/>
    <m/>
    <s v="band B"/>
    <m/>
    <s v="B"/>
    <m/>
    <m/>
    <m/>
    <x v="2"/>
    <s v="0 d"/>
    <s v="0, 2.6, 10.6 mg/m3 "/>
    <s v="At 6 mo exposure, neither dose (2.6 or 10.6 mg/m3) is significantly different from controls. [Note odd pattern of results for control and exposed rat hydroxyproline content]."/>
    <s v="Y"/>
    <n v="2"/>
    <s v="NOAEL"/>
    <n v="10600"/>
    <s v="N"/>
    <s v="N"/>
    <s v="Y"/>
    <s v="N"/>
    <n v="0"/>
    <n v="0"/>
    <n v="1"/>
    <n v="0"/>
  </r>
  <r>
    <n v="808"/>
    <s v="Y"/>
    <s v="[Adding other exposure durations (4 and 8 wk inhalation) in Fig. 3]"/>
    <s v="edk fibrosis"/>
    <m/>
    <x v="251"/>
    <s v="Y"/>
    <s v="Silica"/>
    <s v="crystalline Cristobalite"/>
    <s v="Micro"/>
    <s v="4 weeks (6 hr/d, 5 d/wk)"/>
    <s v="4 weeks"/>
    <s v="Lung"/>
    <s v="PMN%"/>
    <s v="Rat"/>
    <s v="Fischer 344"/>
    <s v="M"/>
    <s v="n"/>
    <n v="1.3"/>
    <m/>
    <m/>
    <s v="mg/m3"/>
    <s v="N"/>
    <s v="Y"/>
    <s v="Y"/>
    <s v="N"/>
    <s v="Divide NOAEL or BMDL by 3;Divide LOAEL by 10;Units conversion needed;"/>
    <m/>
    <m/>
    <n v="43.333333333333336"/>
    <m/>
    <m/>
    <s v="band D"/>
    <s v="D"/>
    <m/>
    <m/>
    <m/>
    <x v="0"/>
    <s v="0 d"/>
    <m/>
    <m/>
    <s v="Y"/>
    <n v="4"/>
    <m/>
    <m/>
    <s v="N"/>
    <s v="Y"/>
    <s v="N"/>
    <s v="N"/>
    <n v="0"/>
    <n v="1"/>
    <n v="0"/>
    <n v="0"/>
  </r>
  <r>
    <n v="809"/>
    <s v="Y"/>
    <s v="[Adding other exposure durations (4 and 8 wk inhalation) in Fig. 3]"/>
    <s v="edk fibrosis"/>
    <m/>
    <x v="251"/>
    <s v="Y"/>
    <s v="Silica"/>
    <s v="crystalline Cristobalite"/>
    <s v="Micro"/>
    <s v="8 weeks (6 hr/d, 5 d/wk)"/>
    <s v="8 weeks"/>
    <s v="Lung"/>
    <s v="PMN%"/>
    <s v="Rat"/>
    <s v="Fischer 344"/>
    <s v="M"/>
    <s v="n"/>
    <n v="1.3"/>
    <m/>
    <m/>
    <s v="mg/m3"/>
    <s v="N"/>
    <s v="Y"/>
    <s v="Y"/>
    <s v="N"/>
    <s v="Divide NOAEL or BMDL by 3;Divide LOAEL by 10;Units conversion needed;"/>
    <m/>
    <m/>
    <n v="43.333333333333336"/>
    <m/>
    <m/>
    <s v="band D"/>
    <s v="D"/>
    <m/>
    <m/>
    <m/>
    <x v="0"/>
    <s v="0 d"/>
    <m/>
    <m/>
    <s v="Y"/>
    <n v="4"/>
    <m/>
    <m/>
    <s v="N"/>
    <s v="Y"/>
    <s v="N"/>
    <s v="N"/>
    <n v="0"/>
    <n v="1"/>
    <n v="0"/>
    <n v="0"/>
  </r>
  <r>
    <n v="810"/>
    <s v="Y"/>
    <s v="Additional OEB Data"/>
    <s v="edk fibrosis"/>
    <m/>
    <x v="251"/>
    <s v="Y"/>
    <s v="Silica"/>
    <s v="crystalline Cristobalite"/>
    <s v="Micro"/>
    <s v="12 weeks (6 hr/d, 5 d/wk)"/>
    <s v="12 weeks"/>
    <s v="Lung"/>
    <s v="PMN%"/>
    <s v="Rat"/>
    <s v="Fischer 344"/>
    <s v="M"/>
    <s v="n"/>
    <n v="1.3"/>
    <m/>
    <m/>
    <s v="mg/m3"/>
    <s v="N"/>
    <s v="N"/>
    <s v="Y"/>
    <s v="N"/>
    <s v="Divide LOAEL by 10;Units conversion needed;"/>
    <m/>
    <m/>
    <n v="130"/>
    <m/>
    <m/>
    <s v="band D"/>
    <s v="D"/>
    <m/>
    <m/>
    <m/>
    <x v="0"/>
    <s v="0 d"/>
    <m/>
    <m/>
    <s v="Y"/>
    <n v="4"/>
    <m/>
    <m/>
    <s v="N"/>
    <s v="Y"/>
    <s v="N"/>
    <s v="N"/>
    <n v="0"/>
    <n v="1"/>
    <n v="0"/>
    <n v="0"/>
  </r>
  <r>
    <n v="811"/>
    <s v="Y"/>
    <s v="[Adding other exposure durations (4 wk inhalation) in Fig. 3]"/>
    <s v="edk fibrosis"/>
    <m/>
    <x v="251"/>
    <s v="Y"/>
    <s v="Titanium dioxide"/>
    <s v="ufTiO2"/>
    <s v="Nano"/>
    <s v="4 weeks (6 hr/d, 5 d/wk)"/>
    <s v="4 weeks"/>
    <s v="Lung"/>
    <s v="PMN%"/>
    <s v="Rat"/>
    <s v="Fischer 344"/>
    <s v="M"/>
    <s v="n"/>
    <n v="23.5"/>
    <m/>
    <m/>
    <s v="mg/m3"/>
    <s v="N"/>
    <s v="Y"/>
    <s v="Y"/>
    <s v="N"/>
    <s v="Divide NOAEL or BMDL by 3;Divide LOAEL by 10;Units conversion needed;"/>
    <m/>
    <m/>
    <n v="783.33333333333337"/>
    <m/>
    <m/>
    <s v="band C"/>
    <s v="C"/>
    <m/>
    <m/>
    <m/>
    <x v="0"/>
    <s v="0 d"/>
    <m/>
    <m/>
    <s v="Y"/>
    <n v="3"/>
    <m/>
    <m/>
    <s v="N"/>
    <s v="Y"/>
    <s v="N"/>
    <s v="N"/>
    <n v="0"/>
    <n v="1"/>
    <n v="0"/>
    <n v="0"/>
  </r>
  <r>
    <n v="812"/>
    <s v="Y"/>
    <s v="Additional OEB Data"/>
    <s v="edk fibrosis"/>
    <m/>
    <x v="251"/>
    <s v="Y"/>
    <s v="Titanium dioxide"/>
    <s v="ufTiO2"/>
    <s v="Nano"/>
    <s v="8 weeks (6 hr/d, 5 d/wk)"/>
    <s v="8 weeks"/>
    <s v="Lung"/>
    <s v="PMN%"/>
    <s v="Rat"/>
    <s v="Fischer 344"/>
    <s v="M"/>
    <s v="n"/>
    <n v="23.5"/>
    <m/>
    <m/>
    <s v="mg/m3"/>
    <s v="N"/>
    <s v="Y"/>
    <s v="Y"/>
    <s v="N"/>
    <s v="Divide NOAEL or BMDL by 3;Divide LOAEL by 10;Units conversion needed;"/>
    <m/>
    <m/>
    <n v="783.33333333333337"/>
    <m/>
    <m/>
    <s v="band C"/>
    <s v="C"/>
    <m/>
    <m/>
    <m/>
    <x v="0"/>
    <s v="0 d"/>
    <m/>
    <m/>
    <s v="Y"/>
    <n v="3"/>
    <m/>
    <m/>
    <s v="N"/>
    <s v="Y"/>
    <s v="N"/>
    <s v="N"/>
    <n v="0"/>
    <n v="1"/>
    <n v="0"/>
    <n v="0"/>
  </r>
  <r>
    <n v="813"/>
    <s v="Y"/>
    <s v="Additional OEB Data"/>
    <s v="edk fibrosis"/>
    <m/>
    <x v="251"/>
    <s v="Y"/>
    <s v="Titanium dioxide"/>
    <s v="ufTiO2"/>
    <s v="Nano"/>
    <s v="12 weeks (6 hr/d, 5 d/wk)"/>
    <s v="12 weeks"/>
    <s v="Lung"/>
    <s v="PMN%"/>
    <s v="Rat"/>
    <s v="Fischer 344"/>
    <s v="M"/>
    <s v="n"/>
    <n v="23.5"/>
    <m/>
    <m/>
    <s v="mg/m3"/>
    <s v="N"/>
    <s v="N"/>
    <s v="Y"/>
    <s v="N"/>
    <s v="Divide LOAEL by 10;Units conversion needed;"/>
    <m/>
    <m/>
    <n v="2350"/>
    <m/>
    <m/>
    <s v="band C"/>
    <s v="C"/>
    <m/>
    <m/>
    <m/>
    <x v="0"/>
    <s v="0 d"/>
    <m/>
    <m/>
    <s v="Y"/>
    <n v="3"/>
    <m/>
    <m/>
    <s v="N"/>
    <s v="Y"/>
    <s v="N"/>
    <s v="N"/>
    <n v="0"/>
    <n v="1"/>
    <n v="0"/>
    <n v="0"/>
  </r>
  <r>
    <n v="814"/>
    <s v="Y"/>
    <s v="[Adding other exposure durations (4 wk inhalation) in Fig. 3]"/>
    <s v="edk fibrosis"/>
    <m/>
    <x v="251"/>
    <s v="Y"/>
    <s v="Titanium dioxide"/>
    <s v="fTiO2"/>
    <s v="Nano"/>
    <s v="4 weeks (6 hr/d, 5 d/wk)"/>
    <s v="4 weeks"/>
    <s v="Lung"/>
    <s v="PMN%"/>
    <s v="Rat"/>
    <s v="Fischer 344"/>
    <s v="M"/>
    <n v="22.3"/>
    <s v="n"/>
    <m/>
    <m/>
    <s v="mg/m3"/>
    <s v="N"/>
    <s v="Y"/>
    <s v="N"/>
    <s v="N"/>
    <s v="Divide NOAEL or BMDL by 3;Units conversion needed;"/>
    <m/>
    <n v="7433.3333333333339"/>
    <m/>
    <m/>
    <s v="band B"/>
    <m/>
    <s v="B"/>
    <m/>
    <m/>
    <m/>
    <x v="0"/>
    <s v="0 d"/>
    <m/>
    <m/>
    <s v="Y"/>
    <n v="2"/>
    <m/>
    <m/>
    <s v="N"/>
    <s v="Y"/>
    <s v="N"/>
    <s v="N"/>
    <n v="0"/>
    <n v="1"/>
    <n v="0"/>
    <n v="0"/>
  </r>
  <r>
    <n v="815"/>
    <s v="Y"/>
    <s v="Additional OEB Data"/>
    <s v="edk fibrosis"/>
    <m/>
    <x v="251"/>
    <s v="Y"/>
    <s v="Titanium dioxide"/>
    <s v="fTiO2"/>
    <s v="Micro"/>
    <s v="8 weeks (6 hr/d, 5 d/wk)"/>
    <s v="8 weeks"/>
    <s v="Lung"/>
    <s v="PMN%"/>
    <s v="Rat"/>
    <s v="Fischer 344"/>
    <s v="M"/>
    <n v="22.3"/>
    <s v="n"/>
    <m/>
    <m/>
    <s v="mg/m3"/>
    <s v="N"/>
    <s v="Y"/>
    <s v="N"/>
    <s v="N"/>
    <s v="Divide NOAEL or BMDL by 3;Units conversion needed;"/>
    <m/>
    <n v="7433.3333333333339"/>
    <m/>
    <m/>
    <s v="band B"/>
    <m/>
    <s v="B"/>
    <m/>
    <m/>
    <m/>
    <x v="0"/>
    <s v="0 d"/>
    <m/>
    <m/>
    <s v="Y"/>
    <n v="2"/>
    <m/>
    <m/>
    <s v="N"/>
    <s v="Y"/>
    <s v="N"/>
    <s v="N"/>
    <n v="0"/>
    <n v="1"/>
    <n v="0"/>
    <n v="0"/>
  </r>
  <r>
    <n v="816"/>
    <s v="Y"/>
    <s v="Additional OEB Data"/>
    <s v="edk fibrosis"/>
    <m/>
    <x v="251"/>
    <s v="Y"/>
    <s v="Titanium dioxide"/>
    <s v="fTiO2"/>
    <s v="Micro"/>
    <s v="12 weeks (6 hr/d, 5 d/wk)"/>
    <s v="12 weeks"/>
    <s v="Lung"/>
    <s v="PMN%"/>
    <s v="Rat"/>
    <s v="Fischer 344"/>
    <s v="M"/>
    <s v="n"/>
    <n v="22.3"/>
    <m/>
    <m/>
    <s v="mg/m3"/>
    <s v="N"/>
    <s v="N"/>
    <s v="Y"/>
    <s v="N"/>
    <s v="Divide LOAEL by 10;Units conversion needed;"/>
    <m/>
    <m/>
    <n v="2230"/>
    <m/>
    <m/>
    <s v="band C"/>
    <s v="C"/>
    <m/>
    <m/>
    <m/>
    <x v="0"/>
    <s v="0 d"/>
    <m/>
    <m/>
    <s v="Y"/>
    <n v="3"/>
    <m/>
    <m/>
    <s v="N"/>
    <s v="Y"/>
    <s v="N"/>
    <s v="N"/>
    <n v="0"/>
    <n v="1"/>
    <n v="0"/>
    <n v="0"/>
  </r>
  <r>
    <n v="817"/>
    <s v="Y"/>
    <s v="OEB Studies to Check (from catOEL DB)"/>
    <s v="edk fibrosis"/>
    <m/>
    <x v="251"/>
    <s v="Y"/>
    <s v="Titanium dioxide"/>
    <s v="TiO2-D, anatase form, 20 nm diameter"/>
    <s v="Nano"/>
    <s v="6 h/d, 5 d/week for 4, 8, and 12 weeks"/>
    <s v="12 weeks"/>
    <s v="Lung"/>
    <s v="Focal interstitial fibrosis"/>
    <s v="Rat"/>
    <s v="Fischer 344"/>
    <s v="M"/>
    <s v="n"/>
    <n v="23.5"/>
    <m/>
    <m/>
    <s v="mg/m3"/>
    <s v="N"/>
    <s v="N"/>
    <s v="Y"/>
    <s v="N"/>
    <s v="Divide LOAEL by 10;Units conversion needed;"/>
    <m/>
    <m/>
    <n v="2350"/>
    <m/>
    <m/>
    <s v="band C"/>
    <s v="C"/>
    <m/>
    <m/>
    <s v="p. 316:  &quot;The lungs of other rats were evaluated for inflammation and pulmonary fibrosis by histopathology at 29 weeks and 1 year after cessation of exposure...&quot; [Not stated, but reasonable to assume it is after exposure of 12 weeks (vs. 4- or 8-wk timepoints)]."/>
    <x v="2"/>
    <s v="29 weeks"/>
    <s v="0, 23.5 mg/m3"/>
    <m/>
    <s v="Y"/>
    <n v="3"/>
    <s v="LOAEL"/>
    <n v="2350"/>
    <s v="N"/>
    <s v="Y"/>
    <s v="N"/>
    <s v="N"/>
    <n v="0"/>
    <n v="1"/>
    <n v="0"/>
    <n v="0"/>
  </r>
  <r>
    <n v="818"/>
    <s v="Y"/>
    <s v="OEB Studies to Check (from catOEL DB)"/>
    <s v="edk fibrosis"/>
    <m/>
    <x v="251"/>
    <s v="Y"/>
    <s v="Titanium dioxide"/>
    <s v="TiO2-F, anatase form, 250 nm diameter"/>
    <s v="Micro"/>
    <s v="6 h/d, 5 d/week for 4, 8, and 12 weeks"/>
    <s v="12 weeks"/>
    <s v="Lung"/>
    <s v="Focal interstitial fibrosis"/>
    <s v="Rat"/>
    <s v="Fischer 344"/>
    <s v="M"/>
    <n v="22.3"/>
    <s v="n"/>
    <m/>
    <m/>
    <s v="mg/m3"/>
    <s v="N"/>
    <s v="N"/>
    <s v="N"/>
    <s v="N"/>
    <s v="Units conversion needed;"/>
    <m/>
    <n v="22300"/>
    <m/>
    <m/>
    <s v="band B"/>
    <m/>
    <s v="B"/>
    <m/>
    <m/>
    <s v="p. 316:  &quot;The lungs of other rats were evaluated for inflammation and pulmonary fibrosis by histopathology at 29 weeks and 1 year after cessation of exposure...&quot; [Not stated, but reasonable to assume it is after exposure of 12 weeks (vs. 4- or 8-wk timepoints)]."/>
    <x v="2"/>
    <s v="29 weeks"/>
    <s v="0, 22.3 mg/m3"/>
    <s v="Histopathology - At 29 weeks after cessation of exposure, cristobalite-exposed rats exhibited focal interstitial fibrosis and moderately severe focal alveolitis which persisted for 1 year (Baggs et al., in preparation). Less inflammation and fibrosis were apparent in TiO2-D-exposed rats, and minimal inflammatory changes appeared in the TiO2-F groups. In contrast to silica-exposed rats, all TiO2-induced changes appeared to regress after 1 year."/>
    <s v="Y"/>
    <n v="2"/>
    <m/>
    <m/>
    <s v="N"/>
    <s v="Y"/>
    <s v="N"/>
    <s v="N"/>
    <n v="0"/>
    <n v="1"/>
    <n v="0"/>
    <n v="0"/>
  </r>
  <r>
    <n v="819"/>
    <s v="Y"/>
    <s v="OEB Studies to Check (from catOEL DB)"/>
    <s v="edk fibrosis"/>
    <m/>
    <x v="251"/>
    <s v="Y"/>
    <s v="Silica"/>
    <s v="crystalline Cristobalite"/>
    <s v="Micro"/>
    <s v="6 h/d, 5 d/week for 4, 8, and 12 weeks"/>
    <s v="12 weeks"/>
    <s v="Lung"/>
    <s v="Focal interstitial fibrosis"/>
    <s v="Rat"/>
    <s v="Fischer 344"/>
    <s v="M"/>
    <s v="n"/>
    <n v="1.3"/>
    <m/>
    <m/>
    <s v="mg/m3"/>
    <s v="N"/>
    <s v="N"/>
    <s v="Y"/>
    <s v="N"/>
    <s v="Divide LOAEL by 10;Units conversion needed;"/>
    <m/>
    <m/>
    <n v="130"/>
    <m/>
    <m/>
    <s v="band D"/>
    <s v="D"/>
    <m/>
    <m/>
    <s v="p. 316:  &quot;The lungs of other rats were evaluated for inflammation and pulmonary fibrosis by histopathology at 29 weeks and 1 year after cessation of exposure...&quot; [Not stated, but reasonable to assume it is after exposure of 12 weeks (vs. 4- or 8-wk timepoints)]."/>
    <x v="2"/>
    <s v="29 weeks"/>
    <s v="0, 1.3 mg/m3"/>
    <s v="Histopathology - At 29 weeks after cessation of exposure, cristobalite-exposed rats exhibited focal interstitial fibrosis and moderately severe focal alveolitis which persisted for 1 year (Baggs et al., in preparation). Less inflammation and fibrosis were apparent in TiO2-D-exposed rats, and minimal inflammatory changes appeared in the TiO2-F groups. In contrast to silica-exposed rats, all TiO2-induced changes appeared to regress after 1 year."/>
    <s v="Y"/>
    <n v="4"/>
    <s v="LOAEL"/>
    <n v="130"/>
    <s v="N"/>
    <s v="Y"/>
    <s v="N"/>
    <s v="N"/>
    <n v="0"/>
    <n v="1"/>
    <n v="0"/>
    <n v="0"/>
  </r>
  <r>
    <n v="820"/>
    <s v="Y"/>
    <m/>
    <s v="edk fibrosis"/>
    <s v="doi:10.1088/1757-899X/699/1/012054"/>
    <x v="252"/>
    <s v="Y"/>
    <s v="Silica"/>
    <s v="Amorphous silica"/>
    <s v="Nano"/>
    <s v="3 months, 5 times a week, 4 hr a day"/>
    <s v="3 months"/>
    <s v="Lung"/>
    <s v="Hydroxyproline"/>
    <s v="Rat"/>
    <s v="Outbred white rats"/>
    <s v="F"/>
    <m/>
    <n v="2.6"/>
    <m/>
    <m/>
    <s v="mg/m3"/>
    <m/>
    <m/>
    <s v="Y"/>
    <s v="N"/>
    <s v="Divide LOAEL by 10;Units conversion needed;"/>
    <m/>
    <m/>
    <n v="260"/>
    <m/>
    <m/>
    <s v="band D"/>
    <s v="D"/>
    <m/>
    <m/>
    <m/>
    <x v="2"/>
    <m/>
    <s v="0, 2.6, 10.6 mg/m3"/>
    <s v="Statis sig incr"/>
    <s v="Y"/>
    <n v="4"/>
    <m/>
    <m/>
    <s v="N"/>
    <s v="Y"/>
    <s v="N"/>
    <s v="N"/>
    <n v="0"/>
    <n v="1"/>
    <n v="0"/>
    <n v="0"/>
  </r>
  <r>
    <n v="821"/>
    <s v="Y"/>
    <m/>
    <s v="edk fibrosis"/>
    <s v="doi:10.1088/1757-899X/699/1/012054"/>
    <x v="252"/>
    <s v="Y"/>
    <s v="Silica"/>
    <s v="Amorphous silica"/>
    <s v="Nano"/>
    <s v="6 months, 5 times a week, 4 hr a day"/>
    <s v="6 months"/>
    <s v="Lung"/>
    <s v="Hydroxyproline"/>
    <s v="Rat"/>
    <s v="Outbred white rats"/>
    <s v="F"/>
    <n v="10.6"/>
    <m/>
    <m/>
    <m/>
    <s v="mg/m3"/>
    <m/>
    <m/>
    <s v="N"/>
    <s v="N"/>
    <s v="Units conversion needed;"/>
    <m/>
    <n v="10600"/>
    <m/>
    <m/>
    <s v="band B"/>
    <m/>
    <s v="B"/>
    <m/>
    <m/>
    <m/>
    <x v="2"/>
    <m/>
    <s v="0, 2.6, 10.6 mg/m3"/>
    <s v="Not statis sig incr"/>
    <s v="Y"/>
    <n v="2"/>
    <m/>
    <m/>
    <s v="N"/>
    <s v="N"/>
    <s v="Y"/>
    <s v="N"/>
    <n v="0"/>
    <n v="0"/>
    <n v="1"/>
    <n v="0"/>
  </r>
  <r>
    <n v="822"/>
    <s v="Y"/>
    <m/>
    <s v="edk fibrosis"/>
    <s v="doi.org/10.1080/17435390.2019.1694184"/>
    <x v="253"/>
    <s v="Y"/>
    <s v="Indium"/>
    <m/>
    <s v="Nano"/>
    <m/>
    <m/>
    <m/>
    <m/>
    <m/>
    <m/>
    <m/>
    <m/>
    <m/>
    <m/>
    <m/>
    <m/>
    <m/>
    <m/>
    <m/>
    <m/>
    <m/>
    <m/>
    <m/>
    <m/>
    <m/>
    <m/>
    <m/>
    <m/>
    <m/>
    <m/>
    <m/>
    <x v="4"/>
    <m/>
    <m/>
    <m/>
    <s v="Y"/>
    <n v="0"/>
    <m/>
    <m/>
    <e v="#N/A"/>
    <e v="#N/A"/>
    <e v="#N/A"/>
    <e v="#N/A"/>
    <e v="#N/A"/>
    <e v="#N/A"/>
    <e v="#N/A"/>
    <e v="#N/A"/>
  </r>
  <r>
    <n v="824"/>
    <m/>
    <s v="model_fit_summaries.xlsx"/>
    <m/>
    <m/>
    <x v="254"/>
    <s v="Y"/>
    <s v="CNT"/>
    <s v="MWCNT"/>
    <s v="Nano"/>
    <s v="2 years"/>
    <s v="2 years"/>
    <s v="Lung"/>
    <s v="Cancer - carcinoma and adenoma"/>
    <s v="Rat"/>
    <m/>
    <s v="F"/>
    <m/>
    <m/>
    <m/>
    <n v="99.52823839110053"/>
    <s v="ug/m3"/>
    <s v="N"/>
    <s v="N"/>
    <s v="N"/>
    <s v="Y"/>
    <m/>
    <n v="99.52823839110053"/>
    <m/>
    <m/>
    <s v="band D"/>
    <m/>
    <m/>
    <s v="D"/>
    <m/>
    <m/>
    <m/>
    <x v="3"/>
    <m/>
    <m/>
    <m/>
    <s v="Y"/>
    <n v="4"/>
    <s v="BMDL"/>
    <n v="99.52823839110053"/>
    <s v="N"/>
    <s v="N"/>
    <s v="Y"/>
    <s v="N"/>
    <n v="0"/>
    <n v="0"/>
    <n v="1"/>
    <n v="0"/>
  </r>
  <r>
    <n v="825"/>
    <m/>
    <s v="model_fit_summaries.xlsx"/>
    <m/>
    <m/>
    <x v="254"/>
    <s v="Y"/>
    <s v="CNT"/>
    <s v="MWCNT"/>
    <s v="Nano"/>
    <s v="2 years"/>
    <s v="2 years"/>
    <s v="Lung"/>
    <s v="Cancer - carcinoma and adenoma"/>
    <s v="Rat"/>
    <m/>
    <s v="M"/>
    <m/>
    <m/>
    <m/>
    <n v="22.534951561450036"/>
    <s v="ug/m3"/>
    <s v="N"/>
    <s v="N"/>
    <s v="N"/>
    <s v="Y"/>
    <m/>
    <n v="22.534951561450036"/>
    <m/>
    <m/>
    <s v="band D"/>
    <m/>
    <m/>
    <s v="D"/>
    <m/>
    <m/>
    <m/>
    <x v="3"/>
    <m/>
    <m/>
    <m/>
    <s v="Y"/>
    <n v="4"/>
    <s v="BMDL"/>
    <n v="22.534951561450036"/>
    <s v="N"/>
    <s v="N"/>
    <s v="Y"/>
    <s v="N"/>
    <n v="0"/>
    <n v="0"/>
    <n v="1"/>
    <n v="0"/>
  </r>
  <r>
    <n v="826"/>
    <m/>
    <s v="model_fit_summaries.xlsx"/>
    <m/>
    <m/>
    <x v="255"/>
    <s v="Y"/>
    <s v="Indium"/>
    <s v="ITO"/>
    <s v="Micro"/>
    <s v="2 years"/>
    <s v="2 years"/>
    <s v="Lung"/>
    <s v="Cancer"/>
    <s v="Mouse"/>
    <m/>
    <s v="F"/>
    <m/>
    <m/>
    <m/>
    <n v="67.075298330745724"/>
    <s v="ug/m3"/>
    <s v="N"/>
    <s v="N"/>
    <s v="N"/>
    <s v="Y"/>
    <m/>
    <n v="67.075298330745724"/>
    <m/>
    <m/>
    <s v="band D"/>
    <m/>
    <m/>
    <s v="D"/>
    <m/>
    <m/>
    <m/>
    <x v="3"/>
    <m/>
    <m/>
    <m/>
    <s v="Y"/>
    <n v="4"/>
    <s v="BMDL"/>
    <n v="67.075298330745724"/>
    <s v="N"/>
    <s v="N"/>
    <s v="Y"/>
    <s v="N"/>
    <n v="0"/>
    <n v="0"/>
    <n v="1"/>
    <n v="0"/>
  </r>
  <r>
    <n v="827"/>
    <m/>
    <s v="model_fit_summaries.xlsx"/>
    <m/>
    <m/>
    <x v="255"/>
    <s v="Y"/>
    <s v="Indium"/>
    <s v="ITO"/>
    <s v="Micro"/>
    <s v="2 years"/>
    <s v="2 years"/>
    <s v="Lung"/>
    <s v="Cancer"/>
    <s v="Rat"/>
    <m/>
    <s v="F"/>
    <m/>
    <m/>
    <m/>
    <n v="6.4035504739736382"/>
    <s v="ug/m3"/>
    <s v="N"/>
    <s v="N"/>
    <s v="N"/>
    <s v="Y"/>
    <m/>
    <n v="6.4035504739736382"/>
    <m/>
    <m/>
    <s v="band D"/>
    <m/>
    <m/>
    <s v="D"/>
    <m/>
    <m/>
    <m/>
    <x v="3"/>
    <m/>
    <m/>
    <m/>
    <s v="Y"/>
    <n v="4"/>
    <s v="BMDL"/>
    <n v="6.4035504739736382"/>
    <s v="N"/>
    <s v="N"/>
    <s v="Y"/>
    <s v="N"/>
    <n v="0"/>
    <n v="0"/>
    <n v="1"/>
    <n v="0"/>
  </r>
  <r>
    <n v="828"/>
    <s v="Y"/>
    <s v="model_fit_summaries.xlsx"/>
    <m/>
    <m/>
    <x v="255"/>
    <s v="Y"/>
    <s v="Indium"/>
    <s v="ITO"/>
    <s v="Micro"/>
    <s v="2 years"/>
    <s v="2 years"/>
    <s v="Lung"/>
    <s v="Cancer"/>
    <s v="Mouse"/>
    <m/>
    <s v="M"/>
    <m/>
    <m/>
    <m/>
    <s v="not estimable - extrapolation"/>
    <m/>
    <m/>
    <m/>
    <m/>
    <m/>
    <m/>
    <m/>
    <m/>
    <m/>
    <s v="---"/>
    <m/>
    <m/>
    <m/>
    <s v="Y"/>
    <m/>
    <m/>
    <x v="4"/>
    <m/>
    <m/>
    <m/>
    <s v="Y"/>
    <n v="0"/>
    <m/>
    <m/>
    <s v="N"/>
    <s v="N"/>
    <s v="Y"/>
    <s v="N"/>
    <n v="0"/>
    <n v="0"/>
    <n v="1"/>
    <n v="0"/>
  </r>
  <r>
    <n v="829"/>
    <m/>
    <s v="model_fit_summaries.xlsx"/>
    <m/>
    <m/>
    <x v="255"/>
    <s v="Y"/>
    <s v="Indium"/>
    <s v="ITO"/>
    <s v="Micro"/>
    <s v="2 years"/>
    <s v="2 years"/>
    <s v="Lung"/>
    <s v="Cancer"/>
    <s v="Rat"/>
    <m/>
    <s v="M"/>
    <m/>
    <m/>
    <m/>
    <n v="6.6611537317645935"/>
    <s v="ug/m3"/>
    <s v="N"/>
    <s v="N"/>
    <s v="N"/>
    <s v="Y"/>
    <m/>
    <n v="6.6611537317645935"/>
    <m/>
    <m/>
    <s v="band D"/>
    <m/>
    <m/>
    <s v="D"/>
    <m/>
    <m/>
    <m/>
    <x v="3"/>
    <m/>
    <m/>
    <m/>
    <s v="Y"/>
    <n v="4"/>
    <s v="BMDL"/>
    <n v="6.6611537317645935"/>
    <s v="N"/>
    <s v="N"/>
    <s v="Y"/>
    <s v="N"/>
    <n v="0"/>
    <n v="0"/>
    <n v="1"/>
    <n v="0"/>
  </r>
  <r>
    <n v="830"/>
    <m/>
    <s v="model_fit_summaries.xlsx"/>
    <m/>
    <s v="https://doi.org/10.1006/faat.1995.1042"/>
    <x v="256"/>
    <s v="Y"/>
    <s v="Carbon black"/>
    <s v="Carbon black"/>
    <s v="Nano"/>
    <s v="2 years"/>
    <s v="2 years"/>
    <s v="Lung"/>
    <s v="Cancer"/>
    <s v="Rat"/>
    <m/>
    <s v="F"/>
    <m/>
    <m/>
    <m/>
    <n v="1900.3804982399001"/>
    <s v="ug/m3"/>
    <s v="N"/>
    <s v="N"/>
    <s v="N"/>
    <s v="Y"/>
    <m/>
    <n v="1900.3804982399001"/>
    <m/>
    <m/>
    <s v="band D"/>
    <m/>
    <m/>
    <s v="D"/>
    <m/>
    <m/>
    <m/>
    <x v="3"/>
    <m/>
    <m/>
    <m/>
    <s v="Y"/>
    <n v="4"/>
    <s v="BMDL"/>
    <n v="1900.3804982399001"/>
    <s v="N"/>
    <s v="N"/>
    <s v="Y"/>
    <s v="N"/>
    <n v="0"/>
    <n v="0"/>
    <n v="1"/>
    <n v="0"/>
  </r>
  <r>
    <n v="831"/>
    <s v="Y"/>
    <s v="model_fit_summaries.xlsx"/>
    <m/>
    <s v="https://doi.org/10.1006/faat.1995.1042"/>
    <x v="256"/>
    <s v="Y"/>
    <s v="Carbon black"/>
    <s v="Carbon black"/>
    <s v="Nano"/>
    <s v="2 years"/>
    <s v="2 years"/>
    <s v="Lung"/>
    <s v="Cancer"/>
    <s v="Rat"/>
    <m/>
    <s v="M"/>
    <m/>
    <m/>
    <m/>
    <s v="not estimable - extrapolation"/>
    <m/>
    <m/>
    <m/>
    <m/>
    <m/>
    <m/>
    <m/>
    <m/>
    <m/>
    <s v="---"/>
    <m/>
    <m/>
    <m/>
    <s v="Y"/>
    <m/>
    <m/>
    <x v="4"/>
    <m/>
    <m/>
    <m/>
    <s v="N"/>
    <n v="0"/>
    <m/>
    <m/>
    <s v="N"/>
    <s v="N"/>
    <s v="Y"/>
    <s v="N"/>
    <n v="0"/>
    <n v="0"/>
    <n v="1"/>
    <n v="0"/>
  </r>
  <r>
    <n v="832"/>
    <s v="N"/>
    <s v="Found in PubMed and added to MeOx, FeOx folder"/>
    <s v="edk fibrosis"/>
    <s v="DOI 10.1002/jat.1668"/>
    <x v="226"/>
    <m/>
    <s v="Iron"/>
    <s v="Fe3O4 (Magnetite, Ferroxide® black 88P)"/>
    <s v="Micro"/>
    <s v="4 wk (6 hr/d, 5 days/wk)"/>
    <s v="4 weeks"/>
    <s v="Lung"/>
    <s v="%PMN"/>
    <s v="Rat"/>
    <s v="Wistar HsdCpb:WU (SPF)"/>
    <s v="M"/>
    <n v="19.7"/>
    <n v="45.6"/>
    <m/>
    <m/>
    <s v="mg/m3"/>
    <s v="N"/>
    <s v="Y"/>
    <s v="N"/>
    <s v="N"/>
    <s v="Divide NOAEL or BMDL by 3;Units conversion needed;"/>
    <m/>
    <n v="6566.6666666666661"/>
    <m/>
    <m/>
    <s v="band B"/>
    <m/>
    <s v="B"/>
    <m/>
    <m/>
    <s v="[Fig 4, first study endpoint of ~28 d on x axis]."/>
    <x v="0"/>
    <s v="0 d"/>
    <s v="0, 10.1, 19.7, 45.6, 95.8 mg/m3 (actual conc). [Target conc:  0, 10, 20, 50, 100 mg/m3.]"/>
    <m/>
    <s v="N"/>
    <n v="2"/>
    <s v="NOAEL"/>
    <n v="6566.6666666666661"/>
    <s v="N"/>
    <s v="Y"/>
    <s v="N"/>
    <s v="N"/>
    <n v="0"/>
    <n v="1"/>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4340A2-2FEB-4CED-96A7-D26EE53A36D7}"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523:F540" firstHeaderRow="1" firstDataRow="3" firstDataCol="1" rowPageCount="2" colPageCount="1"/>
  <pivotFields count="53">
    <pivotField showAll="0"/>
    <pivotField axis="axisPage" multipleItemSelectionAllowed="1" showAll="0">
      <items count="6">
        <item h="1" x="1"/>
        <item x="0"/>
        <item x="2"/>
        <item x="3"/>
        <item x="4"/>
        <item t="default"/>
      </items>
    </pivotField>
    <pivotField showAll="0"/>
    <pivotField showAll="0"/>
    <pivotField showAll="0"/>
    <pivotField showAll="0"/>
    <pivotField showAll="0"/>
    <pivotField axis="axisRow" showAll="0">
      <items count="88">
        <item m="1" x="81"/>
        <item m="1" x="82"/>
        <item m="1" x="83"/>
        <item m="1" x="80"/>
        <item m="1" x="84"/>
        <item x="75"/>
        <item x="64"/>
        <item x="73"/>
        <item x="65"/>
        <item x="48"/>
        <item x="22"/>
        <item x="41"/>
        <item x="50"/>
        <item x="46"/>
        <item x="25"/>
        <item x="4"/>
        <item x="71"/>
        <item x="60"/>
        <item x="72"/>
        <item x="66"/>
        <item x="59"/>
        <item x="3"/>
        <item x="30"/>
        <item x="16"/>
        <item x="36"/>
        <item x="19"/>
        <item x="39"/>
        <item x="58"/>
        <item x="61"/>
        <item x="67"/>
        <item x="70"/>
        <item x="63"/>
        <item x="21"/>
        <item x="44"/>
        <item x="7"/>
        <item x="8"/>
        <item x="18"/>
        <item x="78"/>
        <item m="1" x="86"/>
        <item x="27"/>
        <item x="17"/>
        <item x="11"/>
        <item x="23"/>
        <item x="45"/>
        <item x="55"/>
        <item x="38"/>
        <item x="51"/>
        <item x="68"/>
        <item x="20"/>
        <item x="42"/>
        <item x="40"/>
        <item x="43"/>
        <item x="69"/>
        <item m="1" x="79"/>
        <item x="29"/>
        <item x="74"/>
        <item x="56"/>
        <item x="5"/>
        <item x="6"/>
        <item x="12"/>
        <item x="13"/>
        <item x="14"/>
        <item x="15"/>
        <item x="9"/>
        <item x="1"/>
        <item x="2"/>
        <item x="53"/>
        <item x="10"/>
        <item x="26"/>
        <item x="62"/>
        <item x="57"/>
        <item x="0"/>
        <item x="24"/>
        <item x="52"/>
        <item x="77"/>
        <item m="1" x="85"/>
        <item x="47"/>
        <item x="76"/>
        <item x="54"/>
        <item x="49"/>
        <item x="28"/>
        <item x="31"/>
        <item x="32"/>
        <item x="33"/>
        <item x="34"/>
        <item x="35"/>
        <item x="37"/>
        <item t="default"/>
      </items>
    </pivotField>
    <pivotField showAll="0"/>
    <pivotField axis="axisCol" showAll="0">
      <items count="5">
        <item x="0"/>
        <item h="1" x="1"/>
        <item h="1" x="2"/>
        <item h="1" x="3"/>
        <item t="default"/>
      </items>
    </pivotField>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7"/>
        <item x="6"/>
        <item x="0"/>
        <item x="1"/>
        <item x="3"/>
        <item x="4"/>
        <item x="5"/>
        <item x="2"/>
        <item t="default"/>
      </items>
    </pivotField>
    <pivotField multipleItemSelectionAllowed="1" showAll="0"/>
    <pivotField showAll="0"/>
    <pivotField showAll="0"/>
    <pivotField axis="axisCol" showAll="0">
      <items count="6">
        <item x="3"/>
        <item x="2"/>
        <item x="0"/>
        <item h="1" x="1"/>
        <item h="1" x="4"/>
        <item t="default"/>
      </items>
    </pivotField>
    <pivotField showAll="0"/>
    <pivotField showAll="0"/>
    <pivotField showAll="0"/>
    <pivotField axis="axisPage" multipleItemSelectionAllowed="1" showAll="0">
      <items count="4">
        <item h="1"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2">
    <field x="7"/>
    <field x="33"/>
  </rowFields>
  <rowItems count="15">
    <i>
      <x v="21"/>
    </i>
    <i r="1">
      <x v="4"/>
    </i>
    <i>
      <x v="39"/>
    </i>
    <i r="1">
      <x v="3"/>
    </i>
    <i r="1">
      <x v="4"/>
    </i>
    <i r="1">
      <x v="5"/>
    </i>
    <i>
      <x v="64"/>
    </i>
    <i r="1">
      <x v="2"/>
    </i>
    <i r="1">
      <x v="3"/>
    </i>
    <i r="1">
      <x v="4"/>
    </i>
    <i>
      <x v="71"/>
    </i>
    <i r="1">
      <x v="1"/>
    </i>
    <i r="1">
      <x v="2"/>
    </i>
    <i r="1">
      <x v="3"/>
    </i>
    <i t="grand">
      <x/>
    </i>
  </rowItems>
  <colFields count="2">
    <field x="9"/>
    <field x="37"/>
  </colFields>
  <colItems count="5">
    <i>
      <x/>
      <x/>
    </i>
    <i r="1">
      <x v="1"/>
    </i>
    <i r="1">
      <x v="2"/>
    </i>
    <i t="default">
      <x/>
    </i>
    <i t="grand">
      <x/>
    </i>
  </colItems>
  <pageFields count="2">
    <pageField fld="1" hier="-1"/>
    <pageField fld="41" hier="-1"/>
  </pageFields>
  <dataFields count="1">
    <dataField name="Count of Most Stringent Band" fld="33" subtotal="count" baseField="0" baseItem="0"/>
  </dataField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0"/>
          </reference>
        </references>
      </pivotArea>
    </chartFormat>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1" format="2" series="1">
      <pivotArea type="data" outline="0" fieldPosition="0">
        <references count="3">
          <reference field="4294967294" count="1" selected="0">
            <x v="0"/>
          </reference>
          <reference field="9" count="1" selected="0">
            <x v="1"/>
          </reference>
          <reference field="37" count="1" selected="0">
            <x v="1"/>
          </reference>
        </references>
      </pivotArea>
    </chartFormat>
    <chartFormat chart="1" format="3" series="1">
      <pivotArea type="data" outline="0" fieldPosition="0">
        <references count="3">
          <reference field="4294967294" count="1" selected="0">
            <x v="0"/>
          </reference>
          <reference field="9" count="1" selected="0">
            <x v="1"/>
          </reference>
          <reference field="37" count="1" selected="0">
            <x v="2"/>
          </reference>
        </references>
      </pivotArea>
    </chartFormat>
    <chartFormat chart="1" format="4" series="1">
      <pivotArea type="data" outline="0" fieldPosition="0">
        <references count="3">
          <reference field="4294967294" count="1" selected="0">
            <x v="0"/>
          </reference>
          <reference field="9" count="1" selected="0">
            <x v="1"/>
          </reference>
          <reference field="37" count="1" selected="0">
            <x v="0"/>
          </reference>
        </references>
      </pivotArea>
    </chartFormat>
    <chartFormat chart="3" format="0" series="1">
      <pivotArea type="data" outline="0" fieldPosition="0">
        <references count="3">
          <reference field="4294967294" count="1" selected="0">
            <x v="0"/>
          </reference>
          <reference field="9" count="1" selected="0">
            <x v="1"/>
          </reference>
          <reference field="37" count="1" selected="0">
            <x v="0"/>
          </reference>
        </references>
      </pivotArea>
    </chartFormat>
    <chartFormat chart="3" format="1" series="1">
      <pivotArea type="data" outline="0" fieldPosition="0">
        <references count="3">
          <reference field="4294967294" count="1" selected="0">
            <x v="0"/>
          </reference>
          <reference field="9" count="1" selected="0">
            <x v="1"/>
          </reference>
          <reference field="37" count="1" selected="0">
            <x v="1"/>
          </reference>
        </references>
      </pivotArea>
    </chartFormat>
    <chartFormat chart="3" format="2" series="1">
      <pivotArea type="data" outline="0" fieldPosition="0">
        <references count="3">
          <reference field="4294967294" count="1" selected="0">
            <x v="0"/>
          </reference>
          <reference field="9" count="1" selected="0">
            <x v="1"/>
          </reference>
          <reference field="37" count="1" selected="0">
            <x v="2"/>
          </reference>
        </references>
      </pivotArea>
    </chartFormat>
    <chartFormat chart="5" format="0" series="1">
      <pivotArea type="data" outline="0" fieldPosition="0">
        <references count="3">
          <reference field="4294967294" count="1" selected="0">
            <x v="0"/>
          </reference>
          <reference field="9" count="1" selected="0">
            <x v="0"/>
          </reference>
          <reference field="37" count="1" selected="0">
            <x v="0"/>
          </reference>
        </references>
      </pivotArea>
    </chartFormat>
    <chartFormat chart="5" format="1" series="1">
      <pivotArea type="data" outline="0" fieldPosition="0">
        <references count="3">
          <reference field="4294967294" count="1" selected="0">
            <x v="0"/>
          </reference>
          <reference field="9" count="1" selected="0">
            <x v="0"/>
          </reference>
          <reference field="37" count="1" selected="0">
            <x v="1"/>
          </reference>
        </references>
      </pivotArea>
    </chartFormat>
    <chartFormat chart="5" format="2" series="1">
      <pivotArea type="data" outline="0" fieldPosition="0">
        <references count="3">
          <reference field="4294967294" count="1" selected="0">
            <x v="0"/>
          </reference>
          <reference field="9" count="1" selected="0">
            <x v="0"/>
          </reference>
          <reference field="3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7284B2-D46D-4B46-BC85-2994B9C56EC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78:D341" firstHeaderRow="1" firstDataRow="2" firstDataCol="1" rowPageCount="2" colPageCount="1"/>
  <pivotFields count="53">
    <pivotField showAll="0"/>
    <pivotField axis="axisPage" multipleItemSelectionAllowed="1" showAll="0">
      <items count="6">
        <item h="1" x="1"/>
        <item x="0"/>
        <item x="2"/>
        <item x="3"/>
        <item x="4"/>
        <item t="default"/>
      </items>
    </pivotField>
    <pivotField showAll="0"/>
    <pivotField showAll="0"/>
    <pivotField showAll="0"/>
    <pivotField showAll="0"/>
    <pivotField showAll="0"/>
    <pivotField axis="axisRow" showAll="0" sortType="ascending">
      <items count="88">
        <item x="31"/>
        <item x="33"/>
        <item x="32"/>
        <item x="34"/>
        <item x="35"/>
        <item m="1" x="81"/>
        <item m="1" x="82"/>
        <item m="1" x="83"/>
        <item m="1" x="80"/>
        <item m="1" x="84"/>
        <item x="75"/>
        <item x="64"/>
        <item x="73"/>
        <item x="65"/>
        <item x="48"/>
        <item x="22"/>
        <item x="41"/>
        <item x="50"/>
        <item x="46"/>
        <item x="25"/>
        <item x="4"/>
        <item x="71"/>
        <item x="60"/>
        <item x="72"/>
        <item x="66"/>
        <item x="59"/>
        <item x="3"/>
        <item x="30"/>
        <item x="16"/>
        <item x="36"/>
        <item x="19"/>
        <item x="39"/>
        <item x="58"/>
        <item x="61"/>
        <item x="67"/>
        <item x="28"/>
        <item x="70"/>
        <item x="63"/>
        <item x="21"/>
        <item x="44"/>
        <item x="7"/>
        <item x="8"/>
        <item x="18"/>
        <item x="78"/>
        <item m="1" x="86"/>
        <item x="27"/>
        <item x="17"/>
        <item x="11"/>
        <item x="23"/>
        <item x="45"/>
        <item x="55"/>
        <item x="38"/>
        <item x="51"/>
        <item x="68"/>
        <item x="20"/>
        <item x="42"/>
        <item x="40"/>
        <item x="43"/>
        <item x="69"/>
        <item m="1" x="79"/>
        <item x="29"/>
        <item x="74"/>
        <item x="56"/>
        <item x="5"/>
        <item x="6"/>
        <item x="12"/>
        <item x="13"/>
        <item x="14"/>
        <item x="15"/>
        <item x="9"/>
        <item x="1"/>
        <item x="2"/>
        <item x="53"/>
        <item x="10"/>
        <item x="26"/>
        <item x="62"/>
        <item x="57"/>
        <item x="0"/>
        <item x="24"/>
        <item x="52"/>
        <item x="37"/>
        <item x="77"/>
        <item m="1" x="85"/>
        <item x="47"/>
        <item x="76"/>
        <item x="54"/>
        <item x="49"/>
        <item t="default"/>
      </items>
    </pivotField>
    <pivotField showAll="0"/>
    <pivotField axis="axisCol" showAll="0">
      <items count="5">
        <item x="0"/>
        <item x="1"/>
        <item x="2"/>
        <item x="3"/>
        <item t="default"/>
      </items>
    </pivotField>
    <pivotField showAll="0"/>
    <pivotField multipleItemSelectionAllowed="1"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7"/>
        <item x="6"/>
        <item x="0"/>
        <item x="1"/>
        <item x="3"/>
        <item x="4"/>
        <item x="5"/>
        <item x="2"/>
        <item t="default"/>
      </items>
    </pivotField>
    <pivotField multipleItemSelectionAllowed="1" showAll="0"/>
    <pivotField showAll="0"/>
    <pivotField showAll="0"/>
    <pivotField axis="axisPage" multipleItemSelectionAllowed="1" showAll="0">
      <items count="6">
        <item h="1" x="3"/>
        <item x="2"/>
        <item h="1" x="0"/>
        <item h="1" x="1"/>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7"/>
    <field x="33"/>
  </rowFields>
  <rowItems count="62">
    <i>
      <x/>
    </i>
    <i r="1">
      <x v="3"/>
    </i>
    <i>
      <x v="4"/>
    </i>
    <i r="1">
      <x v="2"/>
    </i>
    <i>
      <x v="15"/>
    </i>
    <i r="1">
      <x v="3"/>
    </i>
    <i r="1">
      <x v="5"/>
    </i>
    <i>
      <x v="17"/>
    </i>
    <i r="1">
      <x v="1"/>
    </i>
    <i>
      <x v="19"/>
    </i>
    <i r="1">
      <x v="2"/>
    </i>
    <i>
      <x v="20"/>
    </i>
    <i r="1">
      <x v="1"/>
    </i>
    <i r="1">
      <x v="2"/>
    </i>
    <i r="1">
      <x v="3"/>
    </i>
    <i>
      <x v="26"/>
    </i>
    <i r="1">
      <x v="3"/>
    </i>
    <i>
      <x v="27"/>
    </i>
    <i r="1">
      <x v="2"/>
    </i>
    <i>
      <x v="29"/>
    </i>
    <i r="1">
      <x v="2"/>
    </i>
    <i r="1">
      <x v="3"/>
    </i>
    <i r="1">
      <x v="4"/>
    </i>
    <i>
      <x v="30"/>
    </i>
    <i r="1">
      <x v="2"/>
    </i>
    <i r="1">
      <x v="3"/>
    </i>
    <i r="1">
      <x v="5"/>
    </i>
    <i>
      <x v="35"/>
    </i>
    <i r="1">
      <x v="3"/>
    </i>
    <i>
      <x v="38"/>
    </i>
    <i r="1">
      <x v="3"/>
    </i>
    <i>
      <x v="45"/>
    </i>
    <i r="1">
      <x v="3"/>
    </i>
    <i r="1">
      <x v="4"/>
    </i>
    <i r="1">
      <x v="5"/>
    </i>
    <i>
      <x v="46"/>
    </i>
    <i r="1">
      <x v="2"/>
    </i>
    <i>
      <x v="48"/>
    </i>
    <i r="1">
      <x v="1"/>
    </i>
    <i>
      <x v="54"/>
    </i>
    <i r="1">
      <x v="2"/>
    </i>
    <i r="1">
      <x v="3"/>
    </i>
    <i r="1">
      <x v="4"/>
    </i>
    <i r="1">
      <x v="5"/>
    </i>
    <i>
      <x v="70"/>
    </i>
    <i r="1">
      <x v="1"/>
    </i>
    <i r="1">
      <x v="2"/>
    </i>
    <i r="1">
      <x v="4"/>
    </i>
    <i>
      <x v="74"/>
    </i>
    <i r="1">
      <x v="2"/>
    </i>
    <i r="1">
      <x v="3"/>
    </i>
    <i>
      <x v="77"/>
    </i>
    <i r="1">
      <x v="1"/>
    </i>
    <i r="1">
      <x v="2"/>
    </i>
    <i r="1">
      <x v="3"/>
    </i>
    <i>
      <x v="78"/>
    </i>
    <i r="1">
      <x v="2"/>
    </i>
    <i r="1">
      <x v="3"/>
    </i>
    <i>
      <x v="80"/>
    </i>
    <i r="1">
      <x v="2"/>
    </i>
    <i r="1">
      <x v="3"/>
    </i>
    <i t="grand">
      <x/>
    </i>
  </rowItems>
  <colFields count="1">
    <field x="9"/>
  </colFields>
  <colItems count="3">
    <i>
      <x/>
    </i>
    <i>
      <x v="1"/>
    </i>
    <i t="grand">
      <x/>
    </i>
  </colItems>
  <pageFields count="2">
    <pageField fld="1" hier="-1"/>
    <pageField fld="37" hier="-1"/>
  </pageFields>
  <dataFields count="1">
    <dataField name="Count of Most Stringent Band" fld="33" subtotal="count" baseField="7" baseItem="0"/>
  </dataField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2" format="0" series="1">
      <pivotArea type="data" outline="0" fieldPosition="0">
        <references count="2">
          <reference field="4294967294" count="1" selected="0">
            <x v="0"/>
          </reference>
          <reference field="9" count="1" selected="0">
            <x v="0"/>
          </reference>
        </references>
      </pivotArea>
    </chartFormat>
    <chartFormat chart="2" format="1" series="1">
      <pivotArea type="data" outline="0" fieldPosition="0">
        <references count="2">
          <reference field="4294967294" count="1" selected="0">
            <x v="0"/>
          </reference>
          <reference field="9" count="1" selected="0">
            <x v="1"/>
          </reference>
        </references>
      </pivotArea>
    </chartFormat>
    <chartFormat chart="3" format="0" series="1">
      <pivotArea type="data" outline="0" fieldPosition="0">
        <references count="2">
          <reference field="4294967294" count="1" selected="0">
            <x v="0"/>
          </reference>
          <reference field="9" count="1" selected="0">
            <x v="0"/>
          </reference>
        </references>
      </pivotArea>
    </chartFormat>
    <chartFormat chart="3" format="1"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56B317-6F66-4F46-AD5E-8AA7F620A1A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87:F422" firstHeaderRow="1" firstDataRow="3" firstDataCol="1" rowPageCount="2" colPageCount="1"/>
  <pivotFields count="53">
    <pivotField showAll="0"/>
    <pivotField axis="axisPage" multipleItemSelectionAllowed="1" showAll="0">
      <items count="6">
        <item h="1" x="1"/>
        <item x="0"/>
        <item x="2"/>
        <item x="3"/>
        <item x="4"/>
        <item t="default"/>
      </items>
    </pivotField>
    <pivotField showAll="0"/>
    <pivotField showAll="0"/>
    <pivotField showAll="0"/>
    <pivotField showAll="0"/>
    <pivotField showAll="0"/>
    <pivotField axis="axisRow" showAll="0">
      <items count="88">
        <item m="1" x="81"/>
        <item m="1" x="82"/>
        <item m="1" x="83"/>
        <item m="1" x="80"/>
        <item m="1" x="84"/>
        <item x="75"/>
        <item x="64"/>
        <item x="73"/>
        <item x="65"/>
        <item x="48"/>
        <item x="22"/>
        <item x="41"/>
        <item x="50"/>
        <item x="46"/>
        <item x="25"/>
        <item x="4"/>
        <item x="71"/>
        <item x="60"/>
        <item x="72"/>
        <item x="66"/>
        <item x="59"/>
        <item x="3"/>
        <item x="30"/>
        <item x="16"/>
        <item x="36"/>
        <item x="19"/>
        <item x="39"/>
        <item x="58"/>
        <item x="61"/>
        <item x="67"/>
        <item x="70"/>
        <item x="63"/>
        <item x="21"/>
        <item x="44"/>
        <item x="7"/>
        <item x="8"/>
        <item x="18"/>
        <item h="1" x="78"/>
        <item m="1" x="86"/>
        <item h="1" x="27"/>
        <item x="17"/>
        <item x="11"/>
        <item x="23"/>
        <item x="45"/>
        <item x="55"/>
        <item x="38"/>
        <item x="51"/>
        <item x="68"/>
        <item x="20"/>
        <item x="42"/>
        <item x="40"/>
        <item x="43"/>
        <item x="69"/>
        <item m="1" x="79"/>
        <item x="29"/>
        <item x="74"/>
        <item x="56"/>
        <item x="5"/>
        <item x="6"/>
        <item x="12"/>
        <item x="13"/>
        <item x="14"/>
        <item x="15"/>
        <item x="9"/>
        <item x="1"/>
        <item x="2"/>
        <item x="53"/>
        <item x="10"/>
        <item x="26"/>
        <item x="62"/>
        <item x="57"/>
        <item x="0"/>
        <item x="24"/>
        <item x="52"/>
        <item x="77"/>
        <item m="1" x="85"/>
        <item x="47"/>
        <item x="76"/>
        <item x="54"/>
        <item x="49"/>
        <item h="1" x="28"/>
        <item h="1" x="31"/>
        <item h="1" x="32"/>
        <item h="1" x="33"/>
        <item h="1" x="34"/>
        <item h="1" x="35"/>
        <item h="1" x="37"/>
        <item t="default"/>
      </items>
    </pivotField>
    <pivotField showAll="0"/>
    <pivotField axis="axisCol" showAll="0">
      <items count="5">
        <item h="1" x="0"/>
        <item x="1"/>
        <item h="1" x="2"/>
        <item h="1" x="3"/>
        <item t="default"/>
      </items>
    </pivotField>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7"/>
        <item x="6"/>
        <item x="0"/>
        <item x="1"/>
        <item x="3"/>
        <item x="4"/>
        <item x="5"/>
        <item x="2"/>
        <item t="default"/>
      </items>
    </pivotField>
    <pivotField multipleItemSelectionAllowed="1" showAll="0"/>
    <pivotField showAll="0"/>
    <pivotField showAll="0"/>
    <pivotField axis="axisCol" showAll="0">
      <items count="6">
        <item x="3"/>
        <item x="2"/>
        <item x="0"/>
        <item h="1" x="1"/>
        <item h="1" x="4"/>
        <item t="default"/>
      </items>
    </pivotField>
    <pivotField showAll="0"/>
    <pivotField showAll="0"/>
    <pivotField showAll="0"/>
    <pivotField axis="axisPage" multipleItemSelectionAllowed="1" showAll="0">
      <items count="4">
        <item h="1"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2">
    <field x="7"/>
    <field x="33"/>
  </rowFields>
  <rowItems count="33">
    <i>
      <x v="9"/>
    </i>
    <i r="1">
      <x v="3"/>
    </i>
    <i r="1">
      <x v="5"/>
    </i>
    <i>
      <x v="15"/>
    </i>
    <i r="1">
      <x v="1"/>
    </i>
    <i r="1">
      <x v="2"/>
    </i>
    <i r="1">
      <x v="3"/>
    </i>
    <i r="1">
      <x v="4"/>
    </i>
    <i>
      <x v="21"/>
    </i>
    <i r="1">
      <x v="3"/>
    </i>
    <i r="1">
      <x v="4"/>
    </i>
    <i>
      <x v="24"/>
    </i>
    <i r="1">
      <x v="2"/>
    </i>
    <i r="1">
      <x v="3"/>
    </i>
    <i r="1">
      <x v="4"/>
    </i>
    <i r="1">
      <x v="5"/>
    </i>
    <i>
      <x v="64"/>
    </i>
    <i r="1">
      <x v="1"/>
    </i>
    <i r="1">
      <x v="2"/>
    </i>
    <i r="1">
      <x v="3"/>
    </i>
    <i r="1">
      <x v="4"/>
    </i>
    <i>
      <x v="65"/>
    </i>
    <i r="1">
      <x v="3"/>
    </i>
    <i r="1">
      <x v="4"/>
    </i>
    <i r="1">
      <x v="5"/>
    </i>
    <i>
      <x v="71"/>
    </i>
    <i r="1">
      <x v="2"/>
    </i>
    <i r="1">
      <x v="3"/>
    </i>
    <i r="1">
      <x v="4"/>
    </i>
    <i>
      <x v="76"/>
    </i>
    <i r="1">
      <x v="2"/>
    </i>
    <i r="1">
      <x v="3"/>
    </i>
    <i t="grand">
      <x/>
    </i>
  </rowItems>
  <colFields count="2">
    <field x="9"/>
    <field x="37"/>
  </colFields>
  <colItems count="5">
    <i>
      <x v="1"/>
      <x/>
    </i>
    <i r="1">
      <x v="1"/>
    </i>
    <i r="1">
      <x v="2"/>
    </i>
    <i t="default">
      <x v="1"/>
    </i>
    <i t="grand">
      <x/>
    </i>
  </colItems>
  <pageFields count="2">
    <pageField fld="1" hier="-1"/>
    <pageField fld="41" hier="-1"/>
  </pageFields>
  <dataFields count="1">
    <dataField name="Count of Most Stringent Band" fld="33"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0"/>
          </reference>
        </references>
      </pivotArea>
    </chartFormat>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1" format="2" series="1">
      <pivotArea type="data" outline="0" fieldPosition="0">
        <references count="3">
          <reference field="4294967294" count="1" selected="0">
            <x v="0"/>
          </reference>
          <reference field="9" count="1" selected="0">
            <x v="1"/>
          </reference>
          <reference field="37" count="1" selected="0">
            <x v="1"/>
          </reference>
        </references>
      </pivotArea>
    </chartFormat>
    <chartFormat chart="1" format="3" series="1">
      <pivotArea type="data" outline="0" fieldPosition="0">
        <references count="3">
          <reference field="4294967294" count="1" selected="0">
            <x v="0"/>
          </reference>
          <reference field="9" count="1" selected="0">
            <x v="1"/>
          </reference>
          <reference field="37" count="1" selected="0">
            <x v="2"/>
          </reference>
        </references>
      </pivotArea>
    </chartFormat>
    <chartFormat chart="1" format="4" series="1">
      <pivotArea type="data" outline="0" fieldPosition="0">
        <references count="3">
          <reference field="4294967294" count="1" selected="0">
            <x v="0"/>
          </reference>
          <reference field="9" count="1" selected="0">
            <x v="1"/>
          </reference>
          <reference field="3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53E1C1-BF43-41B8-8D90-B33771EEA79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W158:Z186" firstHeaderRow="1" firstDataRow="2" firstDataCol="1" rowPageCount="2" colPageCount="1"/>
  <pivotFields count="53">
    <pivotField showAll="0"/>
    <pivotField axis="axisPage" multipleItemSelectionAllowed="1" showAll="0">
      <items count="6">
        <item h="1" x="1"/>
        <item x="0"/>
        <item x="2"/>
        <item x="3"/>
        <item x="4"/>
        <item t="default"/>
      </items>
    </pivotField>
    <pivotField showAll="0"/>
    <pivotField showAll="0"/>
    <pivotField showAll="0"/>
    <pivotField showAll="0"/>
    <pivotField showAll="0"/>
    <pivotField axis="axisRow" showAll="0" sortType="ascending">
      <items count="88">
        <item x="31"/>
        <item x="33"/>
        <item x="32"/>
        <item x="34"/>
        <item x="35"/>
        <item m="1" x="81"/>
        <item m="1" x="82"/>
        <item m="1" x="83"/>
        <item m="1" x="80"/>
        <item m="1" x="84"/>
        <item x="75"/>
        <item x="64"/>
        <item x="73"/>
        <item x="65"/>
        <item x="48"/>
        <item x="22"/>
        <item x="41"/>
        <item x="50"/>
        <item x="46"/>
        <item x="25"/>
        <item x="4"/>
        <item x="71"/>
        <item x="60"/>
        <item x="72"/>
        <item x="66"/>
        <item x="59"/>
        <item x="3"/>
        <item x="30"/>
        <item x="16"/>
        <item x="36"/>
        <item x="19"/>
        <item x="39"/>
        <item x="58"/>
        <item x="61"/>
        <item x="67"/>
        <item x="28"/>
        <item x="70"/>
        <item x="63"/>
        <item x="21"/>
        <item x="44"/>
        <item x="7"/>
        <item x="8"/>
        <item x="18"/>
        <item x="78"/>
        <item m="1" x="86"/>
        <item x="27"/>
        <item x="17"/>
        <item x="11"/>
        <item x="23"/>
        <item x="45"/>
        <item x="55"/>
        <item x="38"/>
        <item x="51"/>
        <item x="68"/>
        <item x="20"/>
        <item x="42"/>
        <item x="40"/>
        <item x="43"/>
        <item x="69"/>
        <item m="1" x="79"/>
        <item x="29"/>
        <item x="74"/>
        <item x="56"/>
        <item x="5"/>
        <item x="6"/>
        <item x="12"/>
        <item x="13"/>
        <item x="14"/>
        <item x="15"/>
        <item x="9"/>
        <item x="1"/>
        <item x="2"/>
        <item x="53"/>
        <item x="10"/>
        <item x="26"/>
        <item x="62"/>
        <item x="57"/>
        <item x="0"/>
        <item x="24"/>
        <item x="52"/>
        <item x="37"/>
        <item x="77"/>
        <item m="1" x="85"/>
        <item x="47"/>
        <item x="76"/>
        <item x="54"/>
        <item x="49"/>
        <item t="default"/>
      </items>
    </pivotField>
    <pivotField showAll="0"/>
    <pivotField axis="axisCol" showAll="0">
      <items count="5">
        <item x="0"/>
        <item x="1"/>
        <item x="2"/>
        <item x="3"/>
        <item t="default"/>
      </items>
    </pivotField>
    <pivotField showAll="0"/>
    <pivotField multipleItemSelectionAllowed="1"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7"/>
        <item x="6"/>
        <item x="0"/>
        <item x="1"/>
        <item x="3"/>
        <item x="4"/>
        <item x="5"/>
        <item x="2"/>
        <item t="default"/>
      </items>
    </pivotField>
    <pivotField multipleItemSelectionAllowed="1" showAll="0"/>
    <pivotField showAll="0"/>
    <pivotField showAll="0"/>
    <pivotField axis="axisPage" multipleItemSelectionAllowed="1" showAll="0">
      <items count="6">
        <item x="3"/>
        <item h="1" x="2"/>
        <item h="1" x="0"/>
        <item h="1" x="1"/>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7"/>
    <field x="33"/>
  </rowFields>
  <rowItems count="27">
    <i>
      <x v="15"/>
    </i>
    <i r="1">
      <x v="4"/>
    </i>
    <i>
      <x v="20"/>
    </i>
    <i r="1">
      <x v="4"/>
    </i>
    <i>
      <x v="29"/>
    </i>
    <i r="1">
      <x v="4"/>
    </i>
    <i>
      <x v="30"/>
    </i>
    <i r="1">
      <x v="4"/>
    </i>
    <i>
      <x v="38"/>
    </i>
    <i r="1">
      <x v="4"/>
    </i>
    <i>
      <x v="45"/>
    </i>
    <i r="1">
      <x v="4"/>
    </i>
    <i r="1">
      <x v="5"/>
    </i>
    <i>
      <x v="48"/>
    </i>
    <i r="1">
      <x v="4"/>
    </i>
    <i>
      <x v="54"/>
    </i>
    <i r="1">
      <x v="4"/>
    </i>
    <i>
      <x v="70"/>
    </i>
    <i r="1">
      <x v="4"/>
    </i>
    <i>
      <x v="74"/>
    </i>
    <i r="1">
      <x v="4"/>
    </i>
    <i>
      <x v="77"/>
    </i>
    <i r="1">
      <x v="3"/>
    </i>
    <i r="1">
      <x v="4"/>
    </i>
    <i>
      <x v="78"/>
    </i>
    <i r="1">
      <x v="4"/>
    </i>
    <i t="grand">
      <x/>
    </i>
  </rowItems>
  <colFields count="1">
    <field x="9"/>
  </colFields>
  <colItems count="3">
    <i>
      <x/>
    </i>
    <i>
      <x v="1"/>
    </i>
    <i t="grand">
      <x/>
    </i>
  </colItems>
  <pageFields count="2">
    <pageField fld="1" hier="-1"/>
    <pageField fld="37" hier="-1"/>
  </pageFields>
  <dataFields count="1">
    <dataField name="Count of Most Stringent Band" fld="33" subtotal="count" baseField="7" baseItem="0" numFmtId="10">
      <extLst>
        <ext xmlns:x14="http://schemas.microsoft.com/office/spreadsheetml/2009/9/main" uri="{E15A36E0-9728-4e99-A89B-3F7291B0FE68}">
          <x14:dataField pivotShowAs="percentOfParent"/>
        </ext>
      </extLst>
    </dataField>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2" format="0" series="1">
      <pivotArea type="data" outline="0" fieldPosition="0">
        <references count="2">
          <reference field="4294967294" count="1" selected="0">
            <x v="0"/>
          </reference>
          <reference field="9" count="1" selected="0">
            <x v="0"/>
          </reference>
        </references>
      </pivotArea>
    </chartFormat>
    <chartFormat chart="2" format="1"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19F809-12BF-4B13-8470-ACB04FF1517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P158:S221" firstHeaderRow="1" firstDataRow="2" firstDataCol="1" rowPageCount="2" colPageCount="1"/>
  <pivotFields count="53">
    <pivotField showAll="0"/>
    <pivotField axis="axisPage" multipleItemSelectionAllowed="1" showAll="0">
      <items count="6">
        <item h="1" x="1"/>
        <item x="0"/>
        <item x="2"/>
        <item x="3"/>
        <item x="4"/>
        <item t="default"/>
      </items>
    </pivotField>
    <pivotField showAll="0"/>
    <pivotField showAll="0"/>
    <pivotField showAll="0"/>
    <pivotField showAll="0"/>
    <pivotField showAll="0"/>
    <pivotField axis="axisRow" showAll="0" sortType="ascending">
      <items count="88">
        <item x="31"/>
        <item x="33"/>
        <item x="32"/>
        <item x="34"/>
        <item x="35"/>
        <item m="1" x="81"/>
        <item m="1" x="82"/>
        <item m="1" x="83"/>
        <item m="1" x="80"/>
        <item m="1" x="84"/>
        <item x="75"/>
        <item x="64"/>
        <item x="73"/>
        <item x="65"/>
        <item x="48"/>
        <item x="22"/>
        <item x="41"/>
        <item x="50"/>
        <item x="46"/>
        <item x="25"/>
        <item x="4"/>
        <item x="71"/>
        <item x="60"/>
        <item x="72"/>
        <item x="66"/>
        <item x="59"/>
        <item x="3"/>
        <item x="30"/>
        <item x="16"/>
        <item x="36"/>
        <item x="19"/>
        <item x="39"/>
        <item x="58"/>
        <item x="61"/>
        <item x="67"/>
        <item x="28"/>
        <item x="70"/>
        <item x="63"/>
        <item x="21"/>
        <item x="44"/>
        <item x="7"/>
        <item x="8"/>
        <item x="18"/>
        <item x="78"/>
        <item m="1" x="86"/>
        <item x="27"/>
        <item x="17"/>
        <item x="11"/>
        <item x="23"/>
        <item x="45"/>
        <item x="55"/>
        <item x="38"/>
        <item x="51"/>
        <item x="68"/>
        <item x="20"/>
        <item x="42"/>
        <item x="40"/>
        <item x="43"/>
        <item x="69"/>
        <item m="1" x="79"/>
        <item x="29"/>
        <item x="74"/>
        <item x="56"/>
        <item x="5"/>
        <item x="6"/>
        <item x="12"/>
        <item x="13"/>
        <item x="14"/>
        <item x="15"/>
        <item x="9"/>
        <item x="1"/>
        <item x="2"/>
        <item x="53"/>
        <item x="10"/>
        <item x="26"/>
        <item x="62"/>
        <item x="57"/>
        <item x="0"/>
        <item x="24"/>
        <item x="52"/>
        <item x="37"/>
        <item x="77"/>
        <item m="1" x="85"/>
        <item x="47"/>
        <item x="76"/>
        <item x="54"/>
        <item x="49"/>
        <item t="default"/>
      </items>
    </pivotField>
    <pivotField showAll="0"/>
    <pivotField axis="axisCol" showAll="0">
      <items count="5">
        <item x="0"/>
        <item x="1"/>
        <item x="2"/>
        <item x="3"/>
        <item t="default"/>
      </items>
    </pivotField>
    <pivotField showAll="0"/>
    <pivotField multipleItemSelectionAllowed="1"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7"/>
        <item x="6"/>
        <item x="0"/>
        <item x="1"/>
        <item x="3"/>
        <item x="4"/>
        <item x="5"/>
        <item x="2"/>
        <item t="default"/>
      </items>
    </pivotField>
    <pivotField multipleItemSelectionAllowed="1" showAll="0"/>
    <pivotField showAll="0"/>
    <pivotField showAll="0"/>
    <pivotField axis="axisPage" multipleItemSelectionAllowed="1" showAll="0">
      <items count="6">
        <item h="1" x="3"/>
        <item x="2"/>
        <item h="1" x="0"/>
        <item h="1" x="1"/>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7"/>
    <field x="33"/>
  </rowFields>
  <rowItems count="62">
    <i>
      <x/>
    </i>
    <i r="1">
      <x v="3"/>
    </i>
    <i>
      <x v="4"/>
    </i>
    <i r="1">
      <x v="2"/>
    </i>
    <i>
      <x v="15"/>
    </i>
    <i r="1">
      <x v="3"/>
    </i>
    <i r="1">
      <x v="5"/>
    </i>
    <i>
      <x v="17"/>
    </i>
    <i r="1">
      <x v="1"/>
    </i>
    <i>
      <x v="19"/>
    </i>
    <i r="1">
      <x v="2"/>
    </i>
    <i>
      <x v="20"/>
    </i>
    <i r="1">
      <x v="1"/>
    </i>
    <i r="1">
      <x v="2"/>
    </i>
    <i r="1">
      <x v="3"/>
    </i>
    <i>
      <x v="26"/>
    </i>
    <i r="1">
      <x v="3"/>
    </i>
    <i>
      <x v="27"/>
    </i>
    <i r="1">
      <x v="2"/>
    </i>
    <i>
      <x v="29"/>
    </i>
    <i r="1">
      <x v="2"/>
    </i>
    <i r="1">
      <x v="3"/>
    </i>
    <i r="1">
      <x v="4"/>
    </i>
    <i>
      <x v="30"/>
    </i>
    <i r="1">
      <x v="2"/>
    </i>
    <i r="1">
      <x v="3"/>
    </i>
    <i r="1">
      <x v="5"/>
    </i>
    <i>
      <x v="35"/>
    </i>
    <i r="1">
      <x v="3"/>
    </i>
    <i>
      <x v="38"/>
    </i>
    <i r="1">
      <x v="3"/>
    </i>
    <i>
      <x v="45"/>
    </i>
    <i r="1">
      <x v="3"/>
    </i>
    <i r="1">
      <x v="4"/>
    </i>
    <i r="1">
      <x v="5"/>
    </i>
    <i>
      <x v="46"/>
    </i>
    <i r="1">
      <x v="2"/>
    </i>
    <i>
      <x v="48"/>
    </i>
    <i r="1">
      <x v="1"/>
    </i>
    <i>
      <x v="54"/>
    </i>
    <i r="1">
      <x v="2"/>
    </i>
    <i r="1">
      <x v="3"/>
    </i>
    <i r="1">
      <x v="4"/>
    </i>
    <i r="1">
      <x v="5"/>
    </i>
    <i>
      <x v="70"/>
    </i>
    <i r="1">
      <x v="1"/>
    </i>
    <i r="1">
      <x v="2"/>
    </i>
    <i r="1">
      <x v="4"/>
    </i>
    <i>
      <x v="74"/>
    </i>
    <i r="1">
      <x v="2"/>
    </i>
    <i r="1">
      <x v="3"/>
    </i>
    <i>
      <x v="77"/>
    </i>
    <i r="1">
      <x v="1"/>
    </i>
    <i r="1">
      <x v="2"/>
    </i>
    <i r="1">
      <x v="3"/>
    </i>
    <i>
      <x v="78"/>
    </i>
    <i r="1">
      <x v="2"/>
    </i>
    <i r="1">
      <x v="3"/>
    </i>
    <i>
      <x v="80"/>
    </i>
    <i r="1">
      <x v="2"/>
    </i>
    <i r="1">
      <x v="3"/>
    </i>
    <i t="grand">
      <x/>
    </i>
  </rowItems>
  <colFields count="1">
    <field x="9"/>
  </colFields>
  <colItems count="3">
    <i>
      <x/>
    </i>
    <i>
      <x v="1"/>
    </i>
    <i t="grand">
      <x/>
    </i>
  </colItems>
  <pageFields count="2">
    <pageField fld="1" hier="-1"/>
    <pageField fld="37" hier="-1"/>
  </pageFields>
  <dataFields count="1">
    <dataField name="Count of Most Stringent Band" fld="33" subtotal="count" baseField="7" baseItem="0" numFmtId="10">
      <extLst>
        <ext xmlns:x14="http://schemas.microsoft.com/office/spreadsheetml/2009/9/main" uri="{E15A36E0-9728-4e99-A89B-3F7291B0FE68}">
          <x14:dataField pivotShowAs="percentOfParent"/>
        </ext>
      </extLst>
    </dataField>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2" format="0" series="1">
      <pivotArea type="data" outline="0" fieldPosition="0">
        <references count="2">
          <reference field="4294967294" count="1" selected="0">
            <x v="0"/>
          </reference>
          <reference field="9" count="1" selected="0">
            <x v="0"/>
          </reference>
        </references>
      </pivotArea>
    </chartFormat>
    <chartFormat chart="2" format="1"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C991D2-C1BF-4C1A-BF76-79F085F4132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33:F446" firstHeaderRow="1" firstDataRow="3" firstDataCol="1" rowPageCount="2" colPageCount="1"/>
  <pivotFields count="53">
    <pivotField showAll="0"/>
    <pivotField axis="axisPage" multipleItemSelectionAllowed="1" showAll="0">
      <items count="6">
        <item h="1" x="1"/>
        <item x="0"/>
        <item x="2"/>
        <item x="3"/>
        <item x="4"/>
        <item t="default"/>
      </items>
    </pivotField>
    <pivotField showAll="0"/>
    <pivotField showAll="0"/>
    <pivotField showAll="0"/>
    <pivotField showAll="0"/>
    <pivotField showAll="0"/>
    <pivotField axis="axisRow" showAll="0">
      <items count="88">
        <item m="1" x="81"/>
        <item m="1" x="82"/>
        <item m="1" x="83"/>
        <item m="1" x="80"/>
        <item m="1" x="84"/>
        <item x="75"/>
        <item x="64"/>
        <item x="73"/>
        <item x="65"/>
        <item x="48"/>
        <item x="22"/>
        <item x="41"/>
        <item x="50"/>
        <item x="46"/>
        <item x="25"/>
        <item x="4"/>
        <item x="71"/>
        <item x="60"/>
        <item x="72"/>
        <item x="66"/>
        <item x="59"/>
        <item x="3"/>
        <item x="30"/>
        <item x="16"/>
        <item x="36"/>
        <item x="19"/>
        <item x="39"/>
        <item x="58"/>
        <item x="61"/>
        <item x="67"/>
        <item x="70"/>
        <item x="63"/>
        <item x="21"/>
        <item x="44"/>
        <item x="7"/>
        <item x="8"/>
        <item x="18"/>
        <item x="78"/>
        <item m="1" x="86"/>
        <item h="1" x="27"/>
        <item x="17"/>
        <item x="11"/>
        <item x="23"/>
        <item x="45"/>
        <item x="55"/>
        <item x="38"/>
        <item x="51"/>
        <item x="68"/>
        <item x="20"/>
        <item x="42"/>
        <item x="40"/>
        <item x="43"/>
        <item x="69"/>
        <item m="1" x="79"/>
        <item x="29"/>
        <item x="74"/>
        <item x="56"/>
        <item x="5"/>
        <item x="6"/>
        <item x="12"/>
        <item x="13"/>
        <item x="14"/>
        <item x="15"/>
        <item x="9"/>
        <item x="1"/>
        <item x="2"/>
        <item x="53"/>
        <item x="10"/>
        <item x="26"/>
        <item x="62"/>
        <item x="57"/>
        <item x="0"/>
        <item x="24"/>
        <item x="52"/>
        <item x="77"/>
        <item m="1" x="85"/>
        <item x="47"/>
        <item x="76"/>
        <item x="54"/>
        <item x="49"/>
        <item h="1" x="28"/>
        <item h="1" x="31"/>
        <item h="1" x="32"/>
        <item h="1" x="33"/>
        <item h="1" x="34"/>
        <item h="1" x="35"/>
        <item h="1" x="37"/>
        <item t="default"/>
      </items>
    </pivotField>
    <pivotField showAll="0"/>
    <pivotField axis="axisCol" showAll="0">
      <items count="5">
        <item x="0"/>
        <item h="1" x="1"/>
        <item h="1" x="2"/>
        <item h="1" x="3"/>
        <item t="default"/>
      </items>
    </pivotField>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7"/>
        <item x="6"/>
        <item x="0"/>
        <item x="1"/>
        <item x="3"/>
        <item x="4"/>
        <item x="5"/>
        <item x="2"/>
        <item t="default"/>
      </items>
    </pivotField>
    <pivotField multipleItemSelectionAllowed="1" showAll="0"/>
    <pivotField showAll="0"/>
    <pivotField showAll="0"/>
    <pivotField axis="axisCol" showAll="0">
      <items count="6">
        <item x="3"/>
        <item x="2"/>
        <item x="0"/>
        <item h="1" x="1"/>
        <item h="1" x="4"/>
        <item t="default"/>
      </items>
    </pivotField>
    <pivotField showAll="0"/>
    <pivotField showAll="0"/>
    <pivotField showAll="0"/>
    <pivotField axis="axisPage" multipleItemSelectionAllowed="1" showAll="0">
      <items count="4">
        <item h="1"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2">
    <field x="7"/>
    <field x="33"/>
  </rowFields>
  <rowItems count="11">
    <i>
      <x v="21"/>
    </i>
    <i r="1">
      <x v="4"/>
    </i>
    <i>
      <x v="64"/>
    </i>
    <i r="1">
      <x v="2"/>
    </i>
    <i r="1">
      <x v="3"/>
    </i>
    <i r="1">
      <x v="4"/>
    </i>
    <i>
      <x v="71"/>
    </i>
    <i r="1">
      <x v="1"/>
    </i>
    <i r="1">
      <x v="2"/>
    </i>
    <i r="1">
      <x v="3"/>
    </i>
    <i t="grand">
      <x/>
    </i>
  </rowItems>
  <colFields count="2">
    <field x="9"/>
    <field x="37"/>
  </colFields>
  <colItems count="5">
    <i>
      <x/>
      <x/>
    </i>
    <i r="1">
      <x v="1"/>
    </i>
    <i r="1">
      <x v="2"/>
    </i>
    <i t="default">
      <x/>
    </i>
    <i t="grand">
      <x/>
    </i>
  </colItems>
  <pageFields count="2">
    <pageField fld="1" hier="-1"/>
    <pageField fld="41" hier="-1"/>
  </pageFields>
  <dataFields count="1">
    <dataField name="Count of Most Stringent Band" fld="33" subtotal="count" baseField="0" baseItem="0"/>
  </dataField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0"/>
          </reference>
        </references>
      </pivotArea>
    </chartFormat>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1" format="2" series="1">
      <pivotArea type="data" outline="0" fieldPosition="0">
        <references count="3">
          <reference field="4294967294" count="1" selected="0">
            <x v="0"/>
          </reference>
          <reference field="9" count="1" selected="0">
            <x v="1"/>
          </reference>
          <reference field="37" count="1" selected="0">
            <x v="1"/>
          </reference>
        </references>
      </pivotArea>
    </chartFormat>
    <chartFormat chart="1" format="3" series="1">
      <pivotArea type="data" outline="0" fieldPosition="0">
        <references count="3">
          <reference field="4294967294" count="1" selected="0">
            <x v="0"/>
          </reference>
          <reference field="9" count="1" selected="0">
            <x v="1"/>
          </reference>
          <reference field="37" count="1" selected="0">
            <x v="2"/>
          </reference>
        </references>
      </pivotArea>
    </chartFormat>
    <chartFormat chart="1" format="4" series="1">
      <pivotArea type="data" outline="0" fieldPosition="0">
        <references count="3">
          <reference field="4294967294" count="1" selected="0">
            <x v="0"/>
          </reference>
          <reference field="9" count="1" selected="0">
            <x v="1"/>
          </reference>
          <reference field="37" count="1" selected="0">
            <x v="0"/>
          </reference>
        </references>
      </pivotArea>
    </chartFormat>
    <chartFormat chart="3" format="0" series="1">
      <pivotArea type="data" outline="0" fieldPosition="0">
        <references count="3">
          <reference field="4294967294" count="1" selected="0">
            <x v="0"/>
          </reference>
          <reference field="9" count="1" selected="0">
            <x v="0"/>
          </reference>
          <reference field="37" count="1" selected="0">
            <x v="0"/>
          </reference>
        </references>
      </pivotArea>
    </chartFormat>
    <chartFormat chart="3" format="1" series="1">
      <pivotArea type="data" outline="0" fieldPosition="0">
        <references count="3">
          <reference field="4294967294" count="1" selected="0">
            <x v="0"/>
          </reference>
          <reference field="9" count="1" selected="0">
            <x v="0"/>
          </reference>
          <reference field="37" count="1" selected="0">
            <x v="1"/>
          </reference>
        </references>
      </pivotArea>
    </chartFormat>
    <chartFormat chart="3" format="2" series="1">
      <pivotArea type="data" outline="0" fieldPosition="0">
        <references count="3">
          <reference field="4294967294" count="1" selected="0">
            <x v="0"/>
          </reference>
          <reference field="9" count="1" selected="0">
            <x v="0"/>
          </reference>
          <reference field="3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48A159F-2800-4D20-A0B9-AFF006902C6C}"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63:F502" firstHeaderRow="1" firstDataRow="3" firstDataCol="1" rowPageCount="2" colPageCount="1"/>
  <pivotFields count="53">
    <pivotField showAll="0"/>
    <pivotField axis="axisPage" multipleItemSelectionAllowed="1" showAll="0">
      <items count="6">
        <item h="1" x="1"/>
        <item x="0"/>
        <item x="2"/>
        <item x="3"/>
        <item x="4"/>
        <item t="default"/>
      </items>
    </pivotField>
    <pivotField showAll="0"/>
    <pivotField showAll="0"/>
    <pivotField showAll="0"/>
    <pivotField showAll="0"/>
    <pivotField showAll="0"/>
    <pivotField axis="axisRow" showAll="0">
      <items count="88">
        <item m="1" x="81"/>
        <item m="1" x="82"/>
        <item m="1" x="83"/>
        <item m="1" x="80"/>
        <item m="1" x="84"/>
        <item x="75"/>
        <item x="64"/>
        <item x="73"/>
        <item x="65"/>
        <item x="48"/>
        <item x="22"/>
        <item x="41"/>
        <item x="50"/>
        <item x="46"/>
        <item x="25"/>
        <item x="4"/>
        <item x="71"/>
        <item x="60"/>
        <item x="72"/>
        <item x="66"/>
        <item x="59"/>
        <item x="3"/>
        <item x="30"/>
        <item x="16"/>
        <item x="36"/>
        <item x="19"/>
        <item x="39"/>
        <item x="58"/>
        <item x="61"/>
        <item x="67"/>
        <item x="70"/>
        <item x="63"/>
        <item x="21"/>
        <item x="44"/>
        <item x="7"/>
        <item x="8"/>
        <item x="18"/>
        <item x="78"/>
        <item m="1" x="86"/>
        <item x="27"/>
        <item x="17"/>
        <item x="11"/>
        <item x="23"/>
        <item x="45"/>
        <item x="55"/>
        <item x="38"/>
        <item x="51"/>
        <item x="68"/>
        <item x="20"/>
        <item x="42"/>
        <item x="40"/>
        <item x="43"/>
        <item x="69"/>
        <item m="1" x="79"/>
        <item x="29"/>
        <item x="74"/>
        <item x="56"/>
        <item x="5"/>
        <item x="6"/>
        <item x="12"/>
        <item x="13"/>
        <item x="14"/>
        <item x="15"/>
        <item x="9"/>
        <item x="1"/>
        <item x="2"/>
        <item x="53"/>
        <item x="10"/>
        <item x="26"/>
        <item x="62"/>
        <item x="57"/>
        <item x="0"/>
        <item x="24"/>
        <item x="52"/>
        <item x="77"/>
        <item m="1" x="85"/>
        <item x="47"/>
        <item x="76"/>
        <item x="54"/>
        <item x="49"/>
        <item x="28"/>
        <item x="31"/>
        <item x="32"/>
        <item x="33"/>
        <item x="34"/>
        <item x="35"/>
        <item x="37"/>
        <item t="default"/>
      </items>
    </pivotField>
    <pivotField showAll="0"/>
    <pivotField axis="axisCol" showAll="0">
      <items count="5">
        <item h="1" x="0"/>
        <item x="1"/>
        <item h="1" x="2"/>
        <item h="1" x="3"/>
        <item t="default"/>
      </items>
    </pivotField>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7"/>
        <item x="6"/>
        <item x="0"/>
        <item x="1"/>
        <item x="3"/>
        <item x="4"/>
        <item x="5"/>
        <item x="2"/>
        <item t="default"/>
      </items>
    </pivotField>
    <pivotField multipleItemSelectionAllowed="1" showAll="0"/>
    <pivotField showAll="0"/>
    <pivotField showAll="0"/>
    <pivotField axis="axisCol" showAll="0">
      <items count="6">
        <item x="3"/>
        <item x="2"/>
        <item x="0"/>
        <item h="1" x="1"/>
        <item h="1" x="4"/>
        <item t="default"/>
      </items>
    </pivotField>
    <pivotField showAll="0"/>
    <pivotField showAll="0"/>
    <pivotField showAll="0"/>
    <pivotField axis="axisPage" multipleItemSelectionAllowed="1" showAll="0">
      <items count="4">
        <item h="1"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2">
    <field x="7"/>
    <field x="33"/>
  </rowFields>
  <rowItems count="37">
    <i>
      <x v="9"/>
    </i>
    <i r="1">
      <x v="3"/>
    </i>
    <i r="1">
      <x v="5"/>
    </i>
    <i>
      <x v="15"/>
    </i>
    <i r="1">
      <x v="1"/>
    </i>
    <i r="1">
      <x v="2"/>
    </i>
    <i r="1">
      <x v="3"/>
    </i>
    <i r="1">
      <x v="4"/>
    </i>
    <i>
      <x v="21"/>
    </i>
    <i r="1">
      <x v="3"/>
    </i>
    <i r="1">
      <x v="4"/>
    </i>
    <i>
      <x v="24"/>
    </i>
    <i r="1">
      <x v="2"/>
    </i>
    <i r="1">
      <x v="3"/>
    </i>
    <i r="1">
      <x v="4"/>
    </i>
    <i r="1">
      <x v="5"/>
    </i>
    <i>
      <x v="37"/>
    </i>
    <i r="1">
      <x v="3"/>
    </i>
    <i>
      <x v="39"/>
    </i>
    <i r="1">
      <x v="4"/>
    </i>
    <i>
      <x v="64"/>
    </i>
    <i r="1">
      <x v="1"/>
    </i>
    <i r="1">
      <x v="2"/>
    </i>
    <i r="1">
      <x v="3"/>
    </i>
    <i r="1">
      <x v="4"/>
    </i>
    <i>
      <x v="65"/>
    </i>
    <i r="1">
      <x v="3"/>
    </i>
    <i r="1">
      <x v="4"/>
    </i>
    <i r="1">
      <x v="5"/>
    </i>
    <i>
      <x v="71"/>
    </i>
    <i r="1">
      <x v="2"/>
    </i>
    <i r="1">
      <x v="3"/>
    </i>
    <i r="1">
      <x v="4"/>
    </i>
    <i>
      <x v="76"/>
    </i>
    <i r="1">
      <x v="2"/>
    </i>
    <i r="1">
      <x v="3"/>
    </i>
    <i t="grand">
      <x/>
    </i>
  </rowItems>
  <colFields count="2">
    <field x="9"/>
    <field x="37"/>
  </colFields>
  <colItems count="5">
    <i>
      <x v="1"/>
      <x/>
    </i>
    <i r="1">
      <x v="1"/>
    </i>
    <i r="1">
      <x v="2"/>
    </i>
    <i t="default">
      <x v="1"/>
    </i>
    <i t="grand">
      <x/>
    </i>
  </colItems>
  <pageFields count="2">
    <pageField fld="1" hier="-1"/>
    <pageField fld="41" hier="-1"/>
  </pageFields>
  <dataFields count="1">
    <dataField name="Count of Most Stringent Band" fld="33" subtotal="count" baseField="0" baseItem="0"/>
  </dataField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0"/>
          </reference>
        </references>
      </pivotArea>
    </chartFormat>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1" format="2" series="1">
      <pivotArea type="data" outline="0" fieldPosition="0">
        <references count="3">
          <reference field="4294967294" count="1" selected="0">
            <x v="0"/>
          </reference>
          <reference field="9" count="1" selected="0">
            <x v="1"/>
          </reference>
          <reference field="37" count="1" selected="0">
            <x v="1"/>
          </reference>
        </references>
      </pivotArea>
    </chartFormat>
    <chartFormat chart="1" format="3" series="1">
      <pivotArea type="data" outline="0" fieldPosition="0">
        <references count="3">
          <reference field="4294967294" count="1" selected="0">
            <x v="0"/>
          </reference>
          <reference field="9" count="1" selected="0">
            <x v="1"/>
          </reference>
          <reference field="37" count="1" selected="0">
            <x v="2"/>
          </reference>
        </references>
      </pivotArea>
    </chartFormat>
    <chartFormat chart="1" format="4" series="1">
      <pivotArea type="data" outline="0" fieldPosition="0">
        <references count="3">
          <reference field="4294967294" count="1" selected="0">
            <x v="0"/>
          </reference>
          <reference field="9" count="1" selected="0">
            <x v="1"/>
          </reference>
          <reference field="37" count="1" selected="0">
            <x v="0"/>
          </reference>
        </references>
      </pivotArea>
    </chartFormat>
    <chartFormat chart="3" format="0" series="1">
      <pivotArea type="data" outline="0" fieldPosition="0">
        <references count="3">
          <reference field="4294967294" count="1" selected="0">
            <x v="0"/>
          </reference>
          <reference field="9" count="1" selected="0">
            <x v="1"/>
          </reference>
          <reference field="37" count="1" selected="0">
            <x v="0"/>
          </reference>
        </references>
      </pivotArea>
    </chartFormat>
    <chartFormat chart="3" format="1" series="1">
      <pivotArea type="data" outline="0" fieldPosition="0">
        <references count="3">
          <reference field="4294967294" count="1" selected="0">
            <x v="0"/>
          </reference>
          <reference field="9" count="1" selected="0">
            <x v="1"/>
          </reference>
          <reference field="37" count="1" selected="0">
            <x v="1"/>
          </reference>
        </references>
      </pivotArea>
    </chartFormat>
    <chartFormat chart="3" format="2" series="1">
      <pivotArea type="data" outline="0" fieldPosition="0">
        <references count="3">
          <reference field="4294967294" count="1" selected="0">
            <x v="0"/>
          </reference>
          <reference field="9" count="1" selected="0">
            <x v="1"/>
          </reference>
          <reference field="3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E8695EE-61D7-49C4-86D2-9904D9C42B8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52:D380" firstHeaderRow="1" firstDataRow="2" firstDataCol="1" rowPageCount="2" colPageCount="1"/>
  <pivotFields count="53">
    <pivotField showAll="0"/>
    <pivotField axis="axisPage" multipleItemSelectionAllowed="1" showAll="0">
      <items count="6">
        <item h="1" x="1"/>
        <item x="0"/>
        <item x="2"/>
        <item x="3"/>
        <item x="4"/>
        <item t="default"/>
      </items>
    </pivotField>
    <pivotField showAll="0"/>
    <pivotField showAll="0"/>
    <pivotField showAll="0"/>
    <pivotField showAll="0"/>
    <pivotField showAll="0"/>
    <pivotField axis="axisRow" showAll="0" sortType="ascending">
      <items count="88">
        <item x="31"/>
        <item x="33"/>
        <item x="32"/>
        <item x="34"/>
        <item x="35"/>
        <item m="1" x="81"/>
        <item m="1" x="82"/>
        <item m="1" x="83"/>
        <item m="1" x="80"/>
        <item m="1" x="84"/>
        <item x="75"/>
        <item x="64"/>
        <item x="73"/>
        <item x="65"/>
        <item x="48"/>
        <item x="22"/>
        <item x="41"/>
        <item x="50"/>
        <item x="46"/>
        <item x="25"/>
        <item x="4"/>
        <item x="71"/>
        <item x="60"/>
        <item x="72"/>
        <item x="66"/>
        <item x="59"/>
        <item x="3"/>
        <item x="30"/>
        <item x="16"/>
        <item x="36"/>
        <item x="19"/>
        <item x="39"/>
        <item x="58"/>
        <item x="61"/>
        <item x="67"/>
        <item x="28"/>
        <item x="70"/>
        <item x="63"/>
        <item x="21"/>
        <item x="44"/>
        <item x="7"/>
        <item x="8"/>
        <item x="18"/>
        <item x="78"/>
        <item m="1" x="86"/>
        <item x="27"/>
        <item x="17"/>
        <item x="11"/>
        <item x="23"/>
        <item x="45"/>
        <item x="55"/>
        <item x="38"/>
        <item x="51"/>
        <item x="68"/>
        <item x="20"/>
        <item x="42"/>
        <item x="40"/>
        <item x="43"/>
        <item x="69"/>
        <item m="1" x="79"/>
        <item x="29"/>
        <item x="74"/>
        <item x="56"/>
        <item x="5"/>
        <item x="6"/>
        <item x="12"/>
        <item x="13"/>
        <item x="14"/>
        <item x="15"/>
        <item x="9"/>
        <item x="1"/>
        <item x="2"/>
        <item x="53"/>
        <item x="10"/>
        <item x="26"/>
        <item x="62"/>
        <item x="57"/>
        <item x="0"/>
        <item x="24"/>
        <item x="52"/>
        <item x="37"/>
        <item x="77"/>
        <item m="1" x="85"/>
        <item x="47"/>
        <item x="76"/>
        <item x="54"/>
        <item x="49"/>
        <item t="default"/>
      </items>
    </pivotField>
    <pivotField showAll="0"/>
    <pivotField axis="axisCol" showAll="0">
      <items count="5">
        <item x="0"/>
        <item x="1"/>
        <item x="2"/>
        <item x="3"/>
        <item t="default"/>
      </items>
    </pivotField>
    <pivotField showAll="0"/>
    <pivotField multipleItemSelectionAllowed="1"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7"/>
        <item x="6"/>
        <item x="0"/>
        <item x="1"/>
        <item x="3"/>
        <item x="4"/>
        <item x="5"/>
        <item x="2"/>
        <item t="default"/>
      </items>
    </pivotField>
    <pivotField multipleItemSelectionAllowed="1" showAll="0"/>
    <pivotField showAll="0"/>
    <pivotField showAll="0"/>
    <pivotField axis="axisPage" multipleItemSelectionAllowed="1" showAll="0">
      <items count="6">
        <item x="3"/>
        <item h="1" x="2"/>
        <item h="1" x="0"/>
        <item h="1" x="1"/>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7"/>
    <field x="33"/>
  </rowFields>
  <rowItems count="27">
    <i>
      <x v="15"/>
    </i>
    <i r="1">
      <x v="4"/>
    </i>
    <i>
      <x v="20"/>
    </i>
    <i r="1">
      <x v="4"/>
    </i>
    <i>
      <x v="29"/>
    </i>
    <i r="1">
      <x v="4"/>
    </i>
    <i>
      <x v="30"/>
    </i>
    <i r="1">
      <x v="4"/>
    </i>
    <i>
      <x v="38"/>
    </i>
    <i r="1">
      <x v="4"/>
    </i>
    <i>
      <x v="45"/>
    </i>
    <i r="1">
      <x v="4"/>
    </i>
    <i r="1">
      <x v="5"/>
    </i>
    <i>
      <x v="48"/>
    </i>
    <i r="1">
      <x v="4"/>
    </i>
    <i>
      <x v="54"/>
    </i>
    <i r="1">
      <x v="4"/>
    </i>
    <i>
      <x v="70"/>
    </i>
    <i r="1">
      <x v="4"/>
    </i>
    <i>
      <x v="74"/>
    </i>
    <i r="1">
      <x v="4"/>
    </i>
    <i>
      <x v="77"/>
    </i>
    <i r="1">
      <x v="3"/>
    </i>
    <i r="1">
      <x v="4"/>
    </i>
    <i>
      <x v="78"/>
    </i>
    <i r="1">
      <x v="4"/>
    </i>
    <i t="grand">
      <x/>
    </i>
  </rowItems>
  <colFields count="1">
    <field x="9"/>
  </colFields>
  <colItems count="3">
    <i>
      <x/>
    </i>
    <i>
      <x v="1"/>
    </i>
    <i t="grand">
      <x/>
    </i>
  </colItems>
  <pageFields count="2">
    <pageField fld="1" hier="-1"/>
    <pageField fld="37" hier="-1"/>
  </pageFields>
  <dataFields count="1">
    <dataField name="Count of Most Stringent Band" fld="33" subtotal="count" baseField="7" baseItem="0"/>
  </dataField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2" format="0" series="1">
      <pivotArea type="data" outline="0" fieldPosition="0">
        <references count="2">
          <reference field="4294967294" count="1" selected="0">
            <x v="0"/>
          </reference>
          <reference field="9" count="1" selected="0">
            <x v="0"/>
          </reference>
        </references>
      </pivotArea>
    </chartFormat>
    <chartFormat chart="2" format="1" series="1">
      <pivotArea type="data" outline="0" fieldPosition="0">
        <references count="2">
          <reference field="4294967294" count="1" selected="0">
            <x v="0"/>
          </reference>
          <reference field="9" count="1" selected="0">
            <x v="1"/>
          </reference>
        </references>
      </pivotArea>
    </chartFormat>
    <chartFormat chart="3" format="0" series="1">
      <pivotArea type="data" outline="0" fieldPosition="0">
        <references count="2">
          <reference field="4294967294" count="1" selected="0">
            <x v="0"/>
          </reference>
          <reference field="9" count="1" selected="0">
            <x v="0"/>
          </reference>
        </references>
      </pivotArea>
    </chartFormat>
    <chartFormat chart="3" format="1"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B8F41CA-E8F9-4367-B337-4C8AECBD93E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91:D146" firstHeaderRow="1" firstDataRow="2" firstDataCol="1" rowPageCount="2" colPageCount="1"/>
  <pivotFields count="53">
    <pivotField showAll="0"/>
    <pivotField axis="axisPage" multipleItemSelectionAllowed="1" showAll="0">
      <items count="6">
        <item h="1" x="1"/>
        <item x="0"/>
        <item x="2"/>
        <item x="3"/>
        <item x="4"/>
        <item t="default"/>
      </items>
    </pivotField>
    <pivotField showAll="0"/>
    <pivotField showAll="0"/>
    <pivotField showAll="0"/>
    <pivotField showAll="0"/>
    <pivotField showAll="0"/>
    <pivotField axis="axisRow" showAll="0" sortType="ascending">
      <items count="88">
        <item x="31"/>
        <item x="33"/>
        <item x="32"/>
        <item x="34"/>
        <item x="35"/>
        <item m="1" x="81"/>
        <item m="1" x="82"/>
        <item m="1" x="83"/>
        <item m="1" x="80"/>
        <item m="1" x="84"/>
        <item x="75"/>
        <item x="64"/>
        <item x="73"/>
        <item x="65"/>
        <item x="48"/>
        <item x="22"/>
        <item x="41"/>
        <item x="50"/>
        <item x="46"/>
        <item x="25"/>
        <item x="4"/>
        <item x="71"/>
        <item x="60"/>
        <item x="72"/>
        <item x="66"/>
        <item x="59"/>
        <item x="3"/>
        <item x="30"/>
        <item x="16"/>
        <item x="36"/>
        <item x="19"/>
        <item x="39"/>
        <item x="58"/>
        <item x="61"/>
        <item x="67"/>
        <item x="28"/>
        <item x="70"/>
        <item x="63"/>
        <item x="21"/>
        <item x="44"/>
        <item x="7"/>
        <item x="8"/>
        <item x="18"/>
        <item x="78"/>
        <item m="1" x="86"/>
        <item x="27"/>
        <item x="17"/>
        <item x="11"/>
        <item x="23"/>
        <item x="45"/>
        <item x="55"/>
        <item x="38"/>
        <item x="51"/>
        <item x="68"/>
        <item x="20"/>
        <item x="42"/>
        <item x="40"/>
        <item x="43"/>
        <item x="69"/>
        <item m="1" x="79"/>
        <item x="29"/>
        <item x="74"/>
        <item x="56"/>
        <item x="5"/>
        <item x="6"/>
        <item x="12"/>
        <item x="13"/>
        <item x="14"/>
        <item x="15"/>
        <item x="9"/>
        <item x="1"/>
        <item x="2"/>
        <item x="53"/>
        <item x="10"/>
        <item x="26"/>
        <item x="62"/>
        <item x="57"/>
        <item x="0"/>
        <item x="24"/>
        <item x="52"/>
        <item x="37"/>
        <item x="77"/>
        <item m="1" x="85"/>
        <item x="47"/>
        <item x="76"/>
        <item x="54"/>
        <item x="49"/>
        <item t="default"/>
      </items>
    </pivotField>
    <pivotField showAll="0"/>
    <pivotField axis="axisCol" showAll="0">
      <items count="5">
        <item x="0"/>
        <item x="1"/>
        <item x="2"/>
        <item x="3"/>
        <item t="default"/>
      </items>
    </pivotField>
    <pivotField showAll="0"/>
    <pivotField multipleItemSelectionAllowed="1"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7"/>
        <item x="6"/>
        <item x="0"/>
        <item x="1"/>
        <item x="3"/>
        <item x="4"/>
        <item x="5"/>
        <item x="2"/>
        <item t="default"/>
      </items>
    </pivotField>
    <pivotField multipleItemSelectionAllowed="1" showAll="0"/>
    <pivotField showAll="0"/>
    <pivotField showAll="0"/>
    <pivotField axis="axisPage" multipleItemSelectionAllowed="1" showAll="0">
      <items count="6">
        <item h="1" x="3"/>
        <item h="1" x="2"/>
        <item x="0"/>
        <item h="1" x="1"/>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7"/>
    <field x="33"/>
  </rowFields>
  <rowItems count="54">
    <i>
      <x v="14"/>
    </i>
    <i r="1">
      <x v="3"/>
    </i>
    <i r="1">
      <x v="5"/>
    </i>
    <i>
      <x v="17"/>
    </i>
    <i r="1">
      <x v="2"/>
    </i>
    <i>
      <x v="18"/>
    </i>
    <i r="1">
      <x v="4"/>
    </i>
    <i>
      <x v="20"/>
    </i>
    <i r="1">
      <x v="2"/>
    </i>
    <i r="1">
      <x v="3"/>
    </i>
    <i>
      <x v="26"/>
    </i>
    <i r="1">
      <x v="3"/>
    </i>
    <i r="1">
      <x v="4"/>
    </i>
    <i>
      <x v="29"/>
    </i>
    <i r="1">
      <x v="3"/>
    </i>
    <i r="1">
      <x v="4"/>
    </i>
    <i r="1">
      <x v="5"/>
    </i>
    <i>
      <x v="30"/>
    </i>
    <i r="1">
      <x v="4"/>
    </i>
    <i r="1">
      <x v="5"/>
    </i>
    <i>
      <x v="42"/>
    </i>
    <i r="1">
      <x v="5"/>
    </i>
    <i>
      <x v="43"/>
    </i>
    <i r="1">
      <x v="3"/>
    </i>
    <i>
      <x v="45"/>
    </i>
    <i r="1">
      <x v="4"/>
    </i>
    <i r="1">
      <x v="5"/>
    </i>
    <i>
      <x v="46"/>
    </i>
    <i r="1">
      <x v="2"/>
    </i>
    <i r="1">
      <x v="3"/>
    </i>
    <i r="1">
      <x v="4"/>
    </i>
    <i>
      <x v="52"/>
    </i>
    <i r="1">
      <x v="4"/>
    </i>
    <i r="1">
      <x v="5"/>
    </i>
    <i>
      <x v="54"/>
    </i>
    <i r="1">
      <x v="5"/>
    </i>
    <i>
      <x v="70"/>
    </i>
    <i r="1">
      <x v="2"/>
    </i>
    <i r="1">
      <x v="3"/>
    </i>
    <i r="1">
      <x v="4"/>
    </i>
    <i>
      <x v="71"/>
    </i>
    <i r="1">
      <x v="3"/>
    </i>
    <i r="1">
      <x v="4"/>
    </i>
    <i r="1">
      <x v="5"/>
    </i>
    <i>
      <x v="77"/>
    </i>
    <i r="1">
      <x v="2"/>
    </i>
    <i r="1">
      <x v="3"/>
    </i>
    <i>
      <x v="78"/>
    </i>
    <i r="1">
      <x v="3"/>
    </i>
    <i r="1">
      <x v="4"/>
    </i>
    <i>
      <x v="83"/>
    </i>
    <i r="1">
      <x v="2"/>
    </i>
    <i r="1">
      <x v="3"/>
    </i>
    <i t="grand">
      <x/>
    </i>
  </rowItems>
  <colFields count="1">
    <field x="9"/>
  </colFields>
  <colItems count="3">
    <i>
      <x/>
    </i>
    <i>
      <x v="1"/>
    </i>
    <i t="grand">
      <x/>
    </i>
  </colItems>
  <pageFields count="2">
    <pageField fld="1" hier="-1"/>
    <pageField fld="37" hier="-1"/>
  </pageFields>
  <dataFields count="1">
    <dataField name="Count of Most Stringent Band" fld="33" subtotal="count" baseField="7" baseItem="0"/>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2" format="0" series="1">
      <pivotArea type="data" outline="0" fieldPosition="0">
        <references count="2">
          <reference field="4294967294" count="1" selected="0">
            <x v="0"/>
          </reference>
          <reference field="9" count="1" selected="0">
            <x v="0"/>
          </reference>
        </references>
      </pivotArea>
    </chartFormat>
    <chartFormat chart="2" format="1"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BCAECD-A03D-4F66-B4C1-D047B35EFE8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58:D213" firstHeaderRow="1" firstDataRow="2" firstDataCol="1" rowPageCount="2" colPageCount="1"/>
  <pivotFields count="53">
    <pivotField showAll="0"/>
    <pivotField axis="axisPage" multipleItemSelectionAllowed="1" showAll="0">
      <items count="6">
        <item h="1" x="1"/>
        <item x="0"/>
        <item x="2"/>
        <item x="3"/>
        <item x="4"/>
        <item t="default"/>
      </items>
    </pivotField>
    <pivotField showAll="0"/>
    <pivotField showAll="0"/>
    <pivotField showAll="0"/>
    <pivotField showAll="0"/>
    <pivotField showAll="0"/>
    <pivotField axis="axisRow" showAll="0" sortType="ascending">
      <items count="88">
        <item x="31"/>
        <item x="33"/>
        <item x="32"/>
        <item x="34"/>
        <item x="35"/>
        <item m="1" x="81"/>
        <item m="1" x="82"/>
        <item m="1" x="83"/>
        <item m="1" x="80"/>
        <item m="1" x="84"/>
        <item x="75"/>
        <item x="64"/>
        <item x="73"/>
        <item x="65"/>
        <item x="48"/>
        <item x="22"/>
        <item x="41"/>
        <item x="50"/>
        <item x="46"/>
        <item x="25"/>
        <item x="4"/>
        <item x="71"/>
        <item x="60"/>
        <item x="72"/>
        <item x="66"/>
        <item x="59"/>
        <item x="3"/>
        <item x="30"/>
        <item x="16"/>
        <item x="36"/>
        <item x="19"/>
        <item x="39"/>
        <item x="58"/>
        <item x="61"/>
        <item x="67"/>
        <item x="28"/>
        <item x="70"/>
        <item x="63"/>
        <item x="21"/>
        <item x="44"/>
        <item x="7"/>
        <item x="8"/>
        <item x="18"/>
        <item x="78"/>
        <item m="1" x="86"/>
        <item x="27"/>
        <item x="17"/>
        <item x="11"/>
        <item x="23"/>
        <item x="45"/>
        <item x="55"/>
        <item x="38"/>
        <item x="51"/>
        <item x="68"/>
        <item x="20"/>
        <item x="42"/>
        <item x="40"/>
        <item x="43"/>
        <item x="69"/>
        <item m="1" x="79"/>
        <item x="29"/>
        <item x="74"/>
        <item x="56"/>
        <item x="5"/>
        <item x="6"/>
        <item x="12"/>
        <item x="13"/>
        <item x="14"/>
        <item x="15"/>
        <item x="9"/>
        <item x="1"/>
        <item x="2"/>
        <item x="53"/>
        <item x="10"/>
        <item x="26"/>
        <item x="62"/>
        <item x="57"/>
        <item x="0"/>
        <item x="24"/>
        <item x="52"/>
        <item x="37"/>
        <item x="77"/>
        <item m="1" x="85"/>
        <item x="47"/>
        <item x="76"/>
        <item x="54"/>
        <item x="49"/>
        <item t="default"/>
      </items>
    </pivotField>
    <pivotField showAll="0"/>
    <pivotField axis="axisCol" showAll="0">
      <items count="5">
        <item x="0"/>
        <item x="1"/>
        <item x="2"/>
        <item x="3"/>
        <item t="default"/>
      </items>
    </pivotField>
    <pivotField showAll="0"/>
    <pivotField multipleItemSelectionAllowed="1"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7"/>
        <item x="6"/>
        <item x="0"/>
        <item x="1"/>
        <item x="3"/>
        <item x="4"/>
        <item x="5"/>
        <item x="2"/>
        <item t="default"/>
      </items>
    </pivotField>
    <pivotField multipleItemSelectionAllowed="1" showAll="0"/>
    <pivotField showAll="0"/>
    <pivotField showAll="0"/>
    <pivotField axis="axisPage" multipleItemSelectionAllowed="1" showAll="0">
      <items count="6">
        <item h="1" x="3"/>
        <item h="1" x="2"/>
        <item x="0"/>
        <item h="1" x="1"/>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7"/>
    <field x="33"/>
  </rowFields>
  <rowItems count="54">
    <i>
      <x v="14"/>
    </i>
    <i r="1">
      <x v="3"/>
    </i>
    <i r="1">
      <x v="5"/>
    </i>
    <i>
      <x v="17"/>
    </i>
    <i r="1">
      <x v="2"/>
    </i>
    <i>
      <x v="18"/>
    </i>
    <i r="1">
      <x v="4"/>
    </i>
    <i>
      <x v="20"/>
    </i>
    <i r="1">
      <x v="2"/>
    </i>
    <i r="1">
      <x v="3"/>
    </i>
    <i>
      <x v="26"/>
    </i>
    <i r="1">
      <x v="3"/>
    </i>
    <i r="1">
      <x v="4"/>
    </i>
    <i>
      <x v="29"/>
    </i>
    <i r="1">
      <x v="3"/>
    </i>
    <i r="1">
      <x v="4"/>
    </i>
    <i r="1">
      <x v="5"/>
    </i>
    <i>
      <x v="30"/>
    </i>
    <i r="1">
      <x v="4"/>
    </i>
    <i r="1">
      <x v="5"/>
    </i>
    <i>
      <x v="42"/>
    </i>
    <i r="1">
      <x v="5"/>
    </i>
    <i>
      <x v="43"/>
    </i>
    <i r="1">
      <x v="3"/>
    </i>
    <i>
      <x v="45"/>
    </i>
    <i r="1">
      <x v="4"/>
    </i>
    <i r="1">
      <x v="5"/>
    </i>
    <i>
      <x v="46"/>
    </i>
    <i r="1">
      <x v="2"/>
    </i>
    <i r="1">
      <x v="3"/>
    </i>
    <i r="1">
      <x v="4"/>
    </i>
    <i>
      <x v="52"/>
    </i>
    <i r="1">
      <x v="4"/>
    </i>
    <i r="1">
      <x v="5"/>
    </i>
    <i>
      <x v="54"/>
    </i>
    <i r="1">
      <x v="5"/>
    </i>
    <i>
      <x v="70"/>
    </i>
    <i r="1">
      <x v="2"/>
    </i>
    <i r="1">
      <x v="3"/>
    </i>
    <i r="1">
      <x v="4"/>
    </i>
    <i>
      <x v="71"/>
    </i>
    <i r="1">
      <x v="3"/>
    </i>
    <i r="1">
      <x v="4"/>
    </i>
    <i r="1">
      <x v="5"/>
    </i>
    <i>
      <x v="77"/>
    </i>
    <i r="1">
      <x v="2"/>
    </i>
    <i r="1">
      <x v="3"/>
    </i>
    <i>
      <x v="78"/>
    </i>
    <i r="1">
      <x v="3"/>
    </i>
    <i r="1">
      <x v="4"/>
    </i>
    <i>
      <x v="83"/>
    </i>
    <i r="1">
      <x v="2"/>
    </i>
    <i r="1">
      <x v="3"/>
    </i>
    <i t="grand">
      <x/>
    </i>
  </rowItems>
  <colFields count="1">
    <field x="9"/>
  </colFields>
  <colItems count="3">
    <i>
      <x/>
    </i>
    <i>
      <x v="1"/>
    </i>
    <i t="grand">
      <x/>
    </i>
  </colItems>
  <pageFields count="2">
    <pageField fld="1" hier="-1"/>
    <pageField fld="37" hier="-1"/>
  </pageFields>
  <dataFields count="1">
    <dataField name="Count of Most Stringent Band" fld="33" subtotal="count" baseField="7" baseItem="0" numFmtId="10">
      <extLst>
        <ext xmlns:x14="http://schemas.microsoft.com/office/spreadsheetml/2009/9/main" uri="{E15A36E0-9728-4e99-A89B-3F7291B0FE68}">
          <x14:dataField pivotShowAs="percentOfParent"/>
        </ext>
      </extLst>
    </dataField>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2" format="0" series="1">
      <pivotArea type="data" outline="0" fieldPosition="0">
        <references count="2">
          <reference field="4294967294" count="1" selected="0">
            <x v="0"/>
          </reference>
          <reference field="9" count="1" selected="0">
            <x v="0"/>
          </reference>
        </references>
      </pivotArea>
    </chartFormat>
    <chartFormat chart="2" format="1"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8740656-2AD7-496C-A3F2-6C6D08595AF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2:D62" firstHeaderRow="1" firstDataRow="2" firstDataCol="1" rowPageCount="2" colPageCount="1"/>
  <pivotFields count="53">
    <pivotField showAll="0"/>
    <pivotField axis="axisPage" multipleItemSelectionAllowed="1" showAll="0">
      <items count="6">
        <item h="1" x="1"/>
        <item x="0"/>
        <item x="2"/>
        <item x="3"/>
        <item x="4"/>
        <item t="default"/>
      </items>
    </pivotField>
    <pivotField showAll="0"/>
    <pivotField showAll="0"/>
    <pivotField showAll="0"/>
    <pivotField showAll="0"/>
    <pivotField showAll="0"/>
    <pivotField axis="axisRow" showAll="0" sortType="ascending">
      <items count="88">
        <item x="31"/>
        <item x="33"/>
        <item x="32"/>
        <item x="34"/>
        <item x="35"/>
        <item m="1" x="81"/>
        <item m="1" x="82"/>
        <item m="1" x="83"/>
        <item m="1" x="80"/>
        <item m="1" x="84"/>
        <item x="75"/>
        <item x="64"/>
        <item x="73"/>
        <item x="65"/>
        <item x="48"/>
        <item x="22"/>
        <item x="41"/>
        <item x="50"/>
        <item x="46"/>
        <item x="25"/>
        <item x="4"/>
        <item x="71"/>
        <item x="60"/>
        <item x="72"/>
        <item x="66"/>
        <item x="59"/>
        <item x="3"/>
        <item x="30"/>
        <item x="16"/>
        <item x="36"/>
        <item x="19"/>
        <item x="39"/>
        <item x="58"/>
        <item x="61"/>
        <item x="67"/>
        <item x="28"/>
        <item x="70"/>
        <item x="63"/>
        <item x="21"/>
        <item x="44"/>
        <item x="7"/>
        <item x="8"/>
        <item x="18"/>
        <item x="78"/>
        <item m="1" x="86"/>
        <item x="27"/>
        <item x="17"/>
        <item x="11"/>
        <item x="23"/>
        <item x="45"/>
        <item x="55"/>
        <item x="38"/>
        <item x="51"/>
        <item x="68"/>
        <item x="20"/>
        <item x="42"/>
        <item x="40"/>
        <item x="43"/>
        <item x="69"/>
        <item m="1" x="79"/>
        <item x="29"/>
        <item x="74"/>
        <item x="56"/>
        <item x="5"/>
        <item x="6"/>
        <item x="12"/>
        <item x="13"/>
        <item x="14"/>
        <item x="15"/>
        <item x="9"/>
        <item x="1"/>
        <item x="2"/>
        <item x="53"/>
        <item x="10"/>
        <item x="26"/>
        <item x="62"/>
        <item x="57"/>
        <item x="0"/>
        <item x="24"/>
        <item x="52"/>
        <item x="37"/>
        <item x="77"/>
        <item m="1" x="85"/>
        <item x="47"/>
        <item x="76"/>
        <item x="54"/>
        <item x="49"/>
        <item t="default"/>
      </items>
    </pivotField>
    <pivotField showAll="0"/>
    <pivotField axis="axisCol" showAll="0">
      <items count="5">
        <item x="0"/>
        <item x="1"/>
        <item x="2"/>
        <item x="3"/>
        <item t="default"/>
      </items>
    </pivotField>
    <pivotField showAll="0"/>
    <pivotField multipleItemSelectionAllowed="1"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multipleItemSelectionAllowed="1" showAll="0"/>
    <pivotField showAll="0"/>
    <pivotField showAll="0"/>
    <pivotField axis="axisPage" multipleItemSelectionAllowed="1" showAll="0">
      <items count="6">
        <item h="1" x="3"/>
        <item h="1" x="2"/>
        <item x="0"/>
        <item h="1" x="1"/>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19">
    <i>
      <x v="14"/>
    </i>
    <i>
      <x v="17"/>
    </i>
    <i>
      <x v="18"/>
    </i>
    <i>
      <x v="20"/>
    </i>
    <i>
      <x v="26"/>
    </i>
    <i>
      <x v="29"/>
    </i>
    <i>
      <x v="30"/>
    </i>
    <i>
      <x v="42"/>
    </i>
    <i>
      <x v="43"/>
    </i>
    <i>
      <x v="45"/>
    </i>
    <i>
      <x v="46"/>
    </i>
    <i>
      <x v="52"/>
    </i>
    <i>
      <x v="54"/>
    </i>
    <i>
      <x v="70"/>
    </i>
    <i>
      <x v="71"/>
    </i>
    <i>
      <x v="77"/>
    </i>
    <i>
      <x v="78"/>
    </i>
    <i>
      <x v="83"/>
    </i>
    <i t="grand">
      <x/>
    </i>
  </rowItems>
  <colFields count="1">
    <field x="9"/>
  </colFields>
  <colItems count="3">
    <i>
      <x/>
    </i>
    <i>
      <x v="1"/>
    </i>
    <i t="grand">
      <x/>
    </i>
  </colItems>
  <pageFields count="2">
    <pageField fld="1" hier="-1"/>
    <pageField fld="37" hier="-1"/>
  </pageFields>
  <dataFields count="1">
    <dataField name="Count of Most Stringent Band" fld="33" subtotal="count"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E94533D-3C05-4565-B8FB-291FA32624F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D22" firstHeaderRow="1" firstDataRow="2" firstDataCol="1" rowPageCount="1" colPageCount="1"/>
  <pivotFields count="53">
    <pivotField showAll="0"/>
    <pivotField axis="axisPage" multipleItemSelectionAllowed="1" showAll="0">
      <items count="6">
        <item h="1" x="1"/>
        <item x="0"/>
        <item x="2"/>
        <item x="3"/>
        <item x="4"/>
        <item t="default"/>
      </items>
    </pivotField>
    <pivotField showAll="0"/>
    <pivotField showAll="0"/>
    <pivotField showAll="0"/>
    <pivotField showAll="0"/>
    <pivotField showAll="0"/>
    <pivotField showAll="0"/>
    <pivotField showAll="0"/>
    <pivotField axis="axisCol" showAll="0">
      <items count="5">
        <item x="0"/>
        <item x="1"/>
        <item x="2"/>
        <item x="3"/>
        <item t="default"/>
      </items>
    </pivotField>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7"/>
        <item x="6"/>
        <item x="0"/>
        <item x="1"/>
        <item x="3"/>
        <item x="4"/>
        <item x="5"/>
        <item x="2"/>
        <item t="default"/>
      </items>
    </pivotField>
    <pivotField multipleItemSelectionAllowed="1" showAll="0"/>
    <pivotField showAll="0"/>
    <pivotField showAll="0"/>
    <pivotField axis="axisRow" showAll="0">
      <items count="6">
        <item x="3"/>
        <item x="2"/>
        <item x="0"/>
        <item h="1" x="1"/>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37"/>
    <field x="33"/>
  </rowFields>
  <rowItems count="16">
    <i>
      <x/>
    </i>
    <i r="1">
      <x v="3"/>
    </i>
    <i r="1">
      <x v="4"/>
    </i>
    <i r="1">
      <x v="5"/>
    </i>
    <i>
      <x v="1"/>
    </i>
    <i r="1">
      <x v="1"/>
    </i>
    <i r="1">
      <x v="2"/>
    </i>
    <i r="1">
      <x v="3"/>
    </i>
    <i r="1">
      <x v="4"/>
    </i>
    <i r="1">
      <x v="5"/>
    </i>
    <i>
      <x v="2"/>
    </i>
    <i r="1">
      <x v="2"/>
    </i>
    <i r="1">
      <x v="3"/>
    </i>
    <i r="1">
      <x v="4"/>
    </i>
    <i r="1">
      <x v="5"/>
    </i>
    <i t="grand">
      <x/>
    </i>
  </rowItems>
  <colFields count="1">
    <field x="9"/>
  </colFields>
  <colItems count="3">
    <i>
      <x/>
    </i>
    <i>
      <x v="1"/>
    </i>
    <i t="grand">
      <x/>
    </i>
  </colItems>
  <pageFields count="1">
    <pageField fld="1" hier="-1"/>
  </pageFields>
  <dataFields count="1">
    <dataField name="Count of Most Stringent Band" fld="33"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991192E-8471-4430-BE5D-4500B532878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29:D252" firstHeaderRow="1" firstDataRow="2" firstDataCol="1" rowPageCount="2" colPageCount="1"/>
  <pivotFields count="53">
    <pivotField showAll="0"/>
    <pivotField axis="axisPage" multipleItemSelectionAllowed="1" showAll="0">
      <items count="6">
        <item h="1" x="1"/>
        <item x="0"/>
        <item x="2"/>
        <item x="3"/>
        <item x="4"/>
        <item t="default"/>
      </items>
    </pivotField>
    <pivotField showAll="0"/>
    <pivotField showAll="0"/>
    <pivotField showAll="0"/>
    <pivotField showAll="0"/>
    <pivotField showAll="0"/>
    <pivotField axis="axisRow" showAll="0" sortType="ascending">
      <items count="88">
        <item x="31"/>
        <item x="33"/>
        <item x="32"/>
        <item x="34"/>
        <item x="35"/>
        <item m="1" x="81"/>
        <item m="1" x="82"/>
        <item m="1" x="83"/>
        <item m="1" x="80"/>
        <item m="1" x="84"/>
        <item x="75"/>
        <item x="64"/>
        <item x="73"/>
        <item x="65"/>
        <item x="48"/>
        <item x="22"/>
        <item x="41"/>
        <item x="50"/>
        <item x="46"/>
        <item x="25"/>
        <item x="4"/>
        <item x="71"/>
        <item x="60"/>
        <item x="72"/>
        <item x="66"/>
        <item x="59"/>
        <item x="3"/>
        <item x="30"/>
        <item x="16"/>
        <item x="36"/>
        <item x="19"/>
        <item x="39"/>
        <item x="58"/>
        <item x="61"/>
        <item x="67"/>
        <item x="28"/>
        <item x="70"/>
        <item x="63"/>
        <item x="21"/>
        <item x="44"/>
        <item x="7"/>
        <item x="8"/>
        <item x="18"/>
        <item x="78"/>
        <item m="1" x="86"/>
        <item x="27"/>
        <item x="17"/>
        <item x="11"/>
        <item x="23"/>
        <item x="45"/>
        <item x="55"/>
        <item x="38"/>
        <item x="51"/>
        <item x="68"/>
        <item x="20"/>
        <item x="42"/>
        <item x="40"/>
        <item x="43"/>
        <item x="69"/>
        <item m="1" x="79"/>
        <item x="29"/>
        <item x="74"/>
        <item x="56"/>
        <item x="5"/>
        <item x="6"/>
        <item x="12"/>
        <item x="13"/>
        <item x="14"/>
        <item x="15"/>
        <item x="9"/>
        <item x="1"/>
        <item x="2"/>
        <item x="53"/>
        <item x="10"/>
        <item x="26"/>
        <item x="62"/>
        <item x="57"/>
        <item x="0"/>
        <item x="24"/>
        <item x="52"/>
        <item x="37"/>
        <item x="77"/>
        <item m="1" x="85"/>
        <item x="47"/>
        <item x="76"/>
        <item x="54"/>
        <item x="49"/>
        <item t="default"/>
      </items>
    </pivotField>
    <pivotField showAll="0"/>
    <pivotField axis="axisCol" showAll="0">
      <items count="5">
        <item x="0"/>
        <item x="1"/>
        <item x="2"/>
        <item x="3"/>
        <item t="default"/>
      </items>
    </pivotField>
    <pivotField showAll="0"/>
    <pivotField multipleItemSelectionAllowed="1"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multipleItemSelectionAllowed="1" showAll="0"/>
    <pivotField showAll="0"/>
    <pivotField showAll="0"/>
    <pivotField axis="axisPage" multipleItemSelectionAllowed="1" showAll="0">
      <items count="6">
        <item h="1" x="3"/>
        <item x="2"/>
        <item h="1" x="0"/>
        <item h="1" x="1"/>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2">
    <i>
      <x/>
    </i>
    <i>
      <x v="4"/>
    </i>
    <i>
      <x v="15"/>
    </i>
    <i>
      <x v="17"/>
    </i>
    <i>
      <x v="19"/>
    </i>
    <i>
      <x v="20"/>
    </i>
    <i>
      <x v="26"/>
    </i>
    <i>
      <x v="27"/>
    </i>
    <i>
      <x v="29"/>
    </i>
    <i>
      <x v="30"/>
    </i>
    <i>
      <x v="35"/>
    </i>
    <i>
      <x v="38"/>
    </i>
    <i>
      <x v="45"/>
    </i>
    <i>
      <x v="46"/>
    </i>
    <i>
      <x v="48"/>
    </i>
    <i>
      <x v="54"/>
    </i>
    <i>
      <x v="70"/>
    </i>
    <i>
      <x v="74"/>
    </i>
    <i>
      <x v="77"/>
    </i>
    <i>
      <x v="78"/>
    </i>
    <i>
      <x v="80"/>
    </i>
    <i t="grand">
      <x/>
    </i>
  </rowItems>
  <colFields count="1">
    <field x="9"/>
  </colFields>
  <colItems count="3">
    <i>
      <x/>
    </i>
    <i>
      <x v="1"/>
    </i>
    <i t="grand">
      <x/>
    </i>
  </colItems>
  <pageFields count="2">
    <pageField fld="1" hier="-1"/>
    <pageField fld="37" hier="-1"/>
  </pageFields>
  <dataFields count="1">
    <dataField name="Count of Most Stringent Band" fld="33" subtotal="count" baseField="0" baseItem="0"/>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2" format="0" series="1">
      <pivotArea type="data" outline="0" fieldPosition="0">
        <references count="2">
          <reference field="4294967294" count="1" selected="0">
            <x v="0"/>
          </reference>
          <reference field="9" count="1" selected="0">
            <x v="0"/>
          </reference>
        </references>
      </pivotArea>
    </chartFormat>
    <chartFormat chart="2" format="1"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3AA11ED-2345-4AAA-BA0F-4FD6F8D487F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570:J600" firstHeaderRow="1" firstDataRow="3" firstDataCol="1" rowPageCount="1" colPageCount="1"/>
  <pivotFields count="53">
    <pivotField showAll="0"/>
    <pivotField axis="axisPage" multipleItemSelectionAllowed="1" showAll="0">
      <items count="6">
        <item h="1" x="1"/>
        <item x="0"/>
        <item x="2"/>
        <item x="3"/>
        <item x="4"/>
        <item t="default"/>
      </items>
    </pivotField>
    <pivotField showAll="0"/>
    <pivotField showAll="0"/>
    <pivotField showAll="0"/>
    <pivotField showAll="0"/>
    <pivotField showAll="0"/>
    <pivotField axis="axisRow" showAll="0">
      <items count="88">
        <item h="1" m="1" x="81"/>
        <item h="1" m="1" x="82"/>
        <item h="1" m="1" x="83"/>
        <item h="1" m="1" x="80"/>
        <item h="1" m="1" x="84"/>
        <item h="1" x="75"/>
        <item h="1" x="64"/>
        <item h="1" x="73"/>
        <item h="1" x="65"/>
        <item h="1" x="48"/>
        <item h="1" x="22"/>
        <item h="1" x="41"/>
        <item h="1" x="50"/>
        <item h="1" x="46"/>
        <item h="1" x="25"/>
        <item x="4"/>
        <item h="1" x="71"/>
        <item h="1" x="60"/>
        <item h="1" x="72"/>
        <item h="1" x="66"/>
        <item h="1" x="59"/>
        <item x="3"/>
        <item h="1" x="30"/>
        <item h="1" x="16"/>
        <item x="36"/>
        <item h="1" x="19"/>
        <item h="1" x="39"/>
        <item h="1" x="58"/>
        <item h="1" x="61"/>
        <item h="1" x="67"/>
        <item h="1" x="70"/>
        <item h="1" x="63"/>
        <item h="1" x="21"/>
        <item h="1" x="44"/>
        <item h="1" x="7"/>
        <item h="1" x="8"/>
        <item h="1" x="18"/>
        <item h="1" x="78"/>
        <item h="1" m="1" x="86"/>
        <item x="27"/>
        <item h="1" x="17"/>
        <item h="1" x="11"/>
        <item h="1" x="23"/>
        <item h="1" x="45"/>
        <item h="1" x="55"/>
        <item h="1" x="38"/>
        <item h="1" x="51"/>
        <item h="1" x="68"/>
        <item h="1" x="20"/>
        <item h="1" x="42"/>
        <item h="1" x="40"/>
        <item h="1" x="43"/>
        <item h="1" x="69"/>
        <item h="1" m="1" x="79"/>
        <item h="1" x="29"/>
        <item h="1" x="74"/>
        <item h="1" x="56"/>
        <item h="1" x="5"/>
        <item h="1" x="6"/>
        <item h="1" x="12"/>
        <item h="1" x="13"/>
        <item h="1" x="14"/>
        <item h="1" x="15"/>
        <item h="1" x="9"/>
        <item x="1"/>
        <item h="1" x="2"/>
        <item h="1" x="53"/>
        <item h="1" x="10"/>
        <item h="1" x="26"/>
        <item h="1" x="62"/>
        <item h="1" x="57"/>
        <item x="0"/>
        <item h="1" x="24"/>
        <item h="1" x="52"/>
        <item h="1" x="77"/>
        <item h="1" m="1" x="85"/>
        <item h="1" x="47"/>
        <item h="1" x="76"/>
        <item h="1" x="54"/>
        <item h="1" x="49"/>
        <item h="1" x="28"/>
        <item h="1" x="31"/>
        <item h="1" x="32"/>
        <item h="1" x="33"/>
        <item h="1" x="34"/>
        <item h="1" x="35"/>
        <item h="1" x="37"/>
        <item t="default"/>
      </items>
    </pivotField>
    <pivotField showAll="0"/>
    <pivotField axis="axisCol" showAll="0">
      <items count="5">
        <item x="0"/>
        <item x="1"/>
        <item h="1" x="2"/>
        <item h="1" x="3"/>
        <item t="default"/>
      </items>
    </pivotField>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7"/>
        <item x="6"/>
        <item x="0"/>
        <item x="1"/>
        <item x="3"/>
        <item x="4"/>
        <item x="5"/>
        <item x="2"/>
        <item t="default"/>
      </items>
    </pivotField>
    <pivotField multipleItemSelectionAllowed="1" showAll="0"/>
    <pivotField showAll="0"/>
    <pivotField showAll="0"/>
    <pivotField axis="axisCol" showAll="0">
      <items count="6">
        <item x="3"/>
        <item x="2"/>
        <item x="0"/>
        <item h="1" x="1"/>
        <item h="1" x="4"/>
        <item t="default"/>
      </items>
    </pivotField>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s>
  <rowFields count="2">
    <field x="7"/>
    <field x="33"/>
  </rowFields>
  <rowItems count="28">
    <i>
      <x v="15"/>
    </i>
    <i r="1">
      <x v="1"/>
    </i>
    <i r="1">
      <x v="2"/>
    </i>
    <i r="1">
      <x v="3"/>
    </i>
    <i r="1">
      <x v="4"/>
    </i>
    <i>
      <x v="21"/>
    </i>
    <i r="1">
      <x v="3"/>
    </i>
    <i r="1">
      <x v="4"/>
    </i>
    <i>
      <x v="24"/>
    </i>
    <i r="1">
      <x v="2"/>
    </i>
    <i r="1">
      <x v="3"/>
    </i>
    <i r="1">
      <x v="4"/>
    </i>
    <i r="1">
      <x v="5"/>
    </i>
    <i>
      <x v="39"/>
    </i>
    <i r="1">
      <x v="3"/>
    </i>
    <i r="1">
      <x v="4"/>
    </i>
    <i r="1">
      <x v="5"/>
    </i>
    <i>
      <x v="64"/>
    </i>
    <i r="1">
      <x v="1"/>
    </i>
    <i r="1">
      <x v="2"/>
    </i>
    <i r="1">
      <x v="3"/>
    </i>
    <i r="1">
      <x v="4"/>
    </i>
    <i>
      <x v="71"/>
    </i>
    <i r="1">
      <x v="1"/>
    </i>
    <i r="1">
      <x v="2"/>
    </i>
    <i r="1">
      <x v="3"/>
    </i>
    <i r="1">
      <x v="4"/>
    </i>
    <i t="grand">
      <x/>
    </i>
  </rowItems>
  <colFields count="2">
    <field x="9"/>
    <field x="37"/>
  </colFields>
  <colItems count="9">
    <i>
      <x/>
      <x/>
    </i>
    <i r="1">
      <x v="1"/>
    </i>
    <i r="1">
      <x v="2"/>
    </i>
    <i t="default">
      <x/>
    </i>
    <i>
      <x v="1"/>
      <x/>
    </i>
    <i r="1">
      <x v="1"/>
    </i>
    <i r="1">
      <x v="2"/>
    </i>
    <i t="default">
      <x v="1"/>
    </i>
    <i t="grand">
      <x/>
    </i>
  </colItems>
  <pageFields count="1">
    <pageField fld="1" hier="-1"/>
  </pageFields>
  <dataFields count="1">
    <dataField name="Count of Most Stringent Band" fld="33" subtotal="count" baseField="0" baseItem="0"/>
  </dataField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0"/>
          </reference>
        </references>
      </pivotArea>
    </chartFormat>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1" format="2" series="1">
      <pivotArea type="data" outline="0" fieldPosition="0">
        <references count="3">
          <reference field="4294967294" count="1" selected="0">
            <x v="0"/>
          </reference>
          <reference field="9" count="1" selected="0">
            <x v="1"/>
          </reference>
          <reference field="37" count="1" selected="0">
            <x v="1"/>
          </reference>
        </references>
      </pivotArea>
    </chartFormat>
    <chartFormat chart="1" format="3" series="1">
      <pivotArea type="data" outline="0" fieldPosition="0">
        <references count="3">
          <reference field="4294967294" count="1" selected="0">
            <x v="0"/>
          </reference>
          <reference field="9" count="1" selected="0">
            <x v="1"/>
          </reference>
          <reference field="37" count="1" selected="0">
            <x v="2"/>
          </reference>
        </references>
      </pivotArea>
    </chartFormat>
    <chartFormat chart="1" format="4" series="1">
      <pivotArea type="data" outline="0" fieldPosition="0">
        <references count="3">
          <reference field="4294967294" count="1" selected="0">
            <x v="0"/>
          </reference>
          <reference field="9" count="1" selected="0">
            <x v="1"/>
          </reference>
          <reference field="37" count="1" selected="0">
            <x v="0"/>
          </reference>
        </references>
      </pivotArea>
    </chartFormat>
    <chartFormat chart="3" format="0" series="1">
      <pivotArea type="data" outline="0" fieldPosition="0">
        <references count="3">
          <reference field="4294967294" count="1" selected="0">
            <x v="0"/>
          </reference>
          <reference field="9" count="1" selected="0">
            <x v="1"/>
          </reference>
          <reference field="37" count="1" selected="0">
            <x v="0"/>
          </reference>
        </references>
      </pivotArea>
    </chartFormat>
    <chartFormat chart="3" format="1" series="1">
      <pivotArea type="data" outline="0" fieldPosition="0">
        <references count="3">
          <reference field="4294967294" count="1" selected="0">
            <x v="0"/>
          </reference>
          <reference field="9" count="1" selected="0">
            <x v="1"/>
          </reference>
          <reference field="37" count="1" selected="0">
            <x v="1"/>
          </reference>
        </references>
      </pivotArea>
    </chartFormat>
    <chartFormat chart="3" format="2" series="1">
      <pivotArea type="data" outline="0" fieldPosition="0">
        <references count="3">
          <reference field="4294967294" count="1" selected="0">
            <x v="0"/>
          </reference>
          <reference field="9" count="1" selected="0">
            <x v="1"/>
          </reference>
          <reference field="37" count="1" selected="0">
            <x v="2"/>
          </reference>
        </references>
      </pivotArea>
    </chartFormat>
    <chartFormat chart="5" format="0" series="1">
      <pivotArea type="data" outline="0" fieldPosition="0">
        <references count="3">
          <reference field="4294967294" count="1" selected="0">
            <x v="0"/>
          </reference>
          <reference field="9" count="1" selected="0">
            <x v="0"/>
          </reference>
          <reference field="37" count="1" selected="0">
            <x v="0"/>
          </reference>
        </references>
      </pivotArea>
    </chartFormat>
    <chartFormat chart="5" format="1" series="1">
      <pivotArea type="data" outline="0" fieldPosition="0">
        <references count="3">
          <reference field="4294967294" count="1" selected="0">
            <x v="0"/>
          </reference>
          <reference field="9" count="1" selected="0">
            <x v="0"/>
          </reference>
          <reference field="37" count="1" selected="0">
            <x v="1"/>
          </reference>
        </references>
      </pivotArea>
    </chartFormat>
    <chartFormat chart="5" format="2" series="1">
      <pivotArea type="data" outline="0" fieldPosition="0">
        <references count="3">
          <reference field="4294967294" count="1" selected="0">
            <x v="0"/>
          </reference>
          <reference field="9" count="1" selected="0">
            <x v="0"/>
          </reference>
          <reference field="37" count="1" selected="0">
            <x v="2"/>
          </reference>
        </references>
      </pivotArea>
    </chartFormat>
    <chartFormat chart="7" format="0" series="1">
      <pivotArea type="data" outline="0" fieldPosition="0">
        <references count="3">
          <reference field="4294967294" count="1" selected="0">
            <x v="0"/>
          </reference>
          <reference field="9" count="1" selected="0">
            <x v="0"/>
          </reference>
          <reference field="37" count="1" selected="0">
            <x v="0"/>
          </reference>
        </references>
      </pivotArea>
    </chartFormat>
    <chartFormat chart="7" format="1" series="1">
      <pivotArea type="data" outline="0" fieldPosition="0">
        <references count="3">
          <reference field="4294967294" count="1" selected="0">
            <x v="0"/>
          </reference>
          <reference field="9" count="1" selected="0">
            <x v="0"/>
          </reference>
          <reference field="37" count="1" selected="0">
            <x v="1"/>
          </reference>
        </references>
      </pivotArea>
    </chartFormat>
    <chartFormat chart="7" format="2" series="1">
      <pivotArea type="data" outline="0" fieldPosition="0">
        <references count="3">
          <reference field="4294967294" count="1" selected="0">
            <x v="0"/>
          </reference>
          <reference field="9" count="1" selected="0">
            <x v="0"/>
          </reference>
          <reference field="37" count="1" selected="0">
            <x v="2"/>
          </reference>
        </references>
      </pivotArea>
    </chartFormat>
    <chartFormat chart="7" format="3" series="1">
      <pivotArea type="data" outline="0" fieldPosition="0">
        <references count="3">
          <reference field="4294967294" count="1" selected="0">
            <x v="0"/>
          </reference>
          <reference field="9" count="1" selected="0">
            <x v="1"/>
          </reference>
          <reference field="37" count="1" selected="0">
            <x v="0"/>
          </reference>
        </references>
      </pivotArea>
    </chartFormat>
    <chartFormat chart="7" format="4" series="1">
      <pivotArea type="data" outline="0" fieldPosition="0">
        <references count="3">
          <reference field="4294967294" count="1" selected="0">
            <x v="0"/>
          </reference>
          <reference field="9" count="1" selected="0">
            <x v="1"/>
          </reference>
          <reference field="37" count="1" selected="0">
            <x v="1"/>
          </reference>
        </references>
      </pivotArea>
    </chartFormat>
    <chartFormat chart="7" format="5" series="1">
      <pivotArea type="data" outline="0" fieldPosition="0">
        <references count="3">
          <reference field="4294967294" count="1" selected="0">
            <x v="0"/>
          </reference>
          <reference field="9" count="1" selected="0">
            <x v="1"/>
          </reference>
          <reference field="3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42268FD-1126-4BC1-A31C-D4FADEB2031F}"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F84" firstHeaderRow="1" firstDataRow="2" firstDataCol="1" rowPageCount="4" colPageCount="1"/>
  <pivotFields count="35">
    <pivotField showAll="0"/>
    <pivotField axis="axisPage" multipleItemSelectionAllowed="1" showAll="0">
      <items count="3">
        <item h="1" x="1"/>
        <item x="0"/>
        <item t="default"/>
      </items>
    </pivotField>
    <pivotField multipleItemSelectionAllowed="1" showAll="0"/>
    <pivotField showAll="0"/>
    <pivotField showAll="0"/>
    <pivotField multipleItemSelectionAllowed="1" showAll="0"/>
    <pivotField multipleItemSelectionAllowed="1" showAll="0"/>
    <pivotField axis="axisRow" showAll="0">
      <items count="78">
        <item m="1" x="64"/>
        <item m="1" x="51"/>
        <item m="1" x="52"/>
        <item m="1" x="53"/>
        <item m="1" x="50"/>
        <item m="1" x="54"/>
        <item x="41"/>
        <item x="46"/>
        <item x="25"/>
        <item m="1" x="61"/>
        <item m="1" x="65"/>
        <item m="1" x="67"/>
        <item m="1" x="60"/>
        <item x="30"/>
        <item sd="0" x="16"/>
        <item m="1" x="71"/>
        <item x="19"/>
        <item x="39"/>
        <item m="1" x="76"/>
        <item m="1" x="75"/>
        <item m="1" x="72"/>
        <item m="1" x="73"/>
        <item m="1" x="74"/>
        <item m="1" x="56"/>
        <item x="44"/>
        <item sd="0" x="7"/>
        <item sd="0" x="8"/>
        <item x="18"/>
        <item m="1" x="63"/>
        <item sd="0" x="11"/>
        <item x="45"/>
        <item m="1" x="70"/>
        <item x="38"/>
        <item x="42"/>
        <item x="40"/>
        <item x="43"/>
        <item m="1" x="49"/>
        <item x="29"/>
        <item sd="0" x="5"/>
        <item sd="0" x="6"/>
        <item sd="0" x="12"/>
        <item sd="0" x="13"/>
        <item sd="0" x="14"/>
        <item sd="0" x="15"/>
        <item sd="0" x="9"/>
        <item x="1"/>
        <item x="2"/>
        <item sd="0" x="10"/>
        <item m="1" x="69"/>
        <item x="26"/>
        <item m="1" x="59"/>
        <item m="1" x="66"/>
        <item m="1" x="62"/>
        <item m="1" x="55"/>
        <item m="1" x="68"/>
        <item x="20"/>
        <item x="48"/>
        <item x="27"/>
        <item x="17"/>
        <item x="36"/>
        <item m="1" x="57"/>
        <item x="3"/>
        <item m="1" x="58"/>
        <item x="24"/>
        <item x="47"/>
        <item x="0"/>
        <item x="4"/>
        <item x="21"/>
        <item x="22"/>
        <item x="23"/>
        <item x="28"/>
        <item x="31"/>
        <item x="32"/>
        <item x="33"/>
        <item x="34"/>
        <item x="35"/>
        <item x="37"/>
        <item t="default"/>
      </items>
    </pivotField>
    <pivotField axis="axisRow" showAll="0">
      <items count="158">
        <item x="51"/>
        <item x="47"/>
        <item x="48"/>
        <item x="49"/>
        <item x="46"/>
        <item x="50"/>
        <item x="23"/>
        <item x="35"/>
        <item m="1" x="149"/>
        <item x="58"/>
        <item x="39"/>
        <item m="1" x="156"/>
        <item x="91"/>
        <item x="88"/>
        <item x="90"/>
        <item x="87"/>
        <item x="89"/>
        <item x="5"/>
        <item x="54"/>
        <item x="57"/>
        <item x="64"/>
        <item x="63"/>
        <item x="4"/>
        <item x="44"/>
        <item x="17"/>
        <item x="45"/>
        <item x="30"/>
        <item x="19"/>
        <item x="22"/>
        <item x="105"/>
        <item x="18"/>
        <item x="81"/>
        <item m="1" x="144"/>
        <item m="1" x="155"/>
        <item x="21"/>
        <item x="34"/>
        <item x="8"/>
        <item x="9"/>
        <item x="26"/>
        <item m="1" x="152"/>
        <item m="1" x="151"/>
        <item x="27"/>
        <item x="83"/>
        <item x="41"/>
        <item x="12"/>
        <item x="28"/>
        <item m="1" x="153"/>
        <item x="36"/>
        <item x="71"/>
        <item x="74"/>
        <item x="93"/>
        <item x="53"/>
        <item m="1" x="148"/>
        <item x="69"/>
        <item x="68"/>
        <item x="37"/>
        <item x="33"/>
        <item x="31"/>
        <item x="108"/>
        <item x="76"/>
        <item x="77"/>
        <item x="78"/>
        <item x="59"/>
        <item x="65"/>
        <item x="67"/>
        <item x="95"/>
        <item x="61"/>
        <item m="1" x="147"/>
        <item x="96"/>
        <item x="97"/>
        <item x="60"/>
        <item x="94"/>
        <item x="128"/>
        <item x="42"/>
        <item x="43"/>
        <item x="75"/>
        <item x="29"/>
        <item x="82"/>
        <item x="24"/>
        <item x="6"/>
        <item x="7"/>
        <item x="13"/>
        <item x="14"/>
        <item x="15"/>
        <item x="16"/>
        <item x="10"/>
        <item m="1" x="154"/>
        <item x="2"/>
        <item x="3"/>
        <item x="66"/>
        <item x="11"/>
        <item x="25"/>
        <item x="70"/>
        <item x="86"/>
        <item x="40"/>
        <item x="55"/>
        <item x="127"/>
        <item x="120"/>
        <item x="125"/>
        <item x="0"/>
        <item x="123"/>
        <item x="118"/>
        <item x="126"/>
        <item x="119"/>
        <item x="121"/>
        <item x="124"/>
        <item x="122"/>
        <item x="1"/>
        <item x="56"/>
        <item x="20"/>
        <item x="38"/>
        <item m="1" x="150"/>
        <item x="52"/>
        <item x="98"/>
        <item x="99"/>
        <item x="100"/>
        <item x="101"/>
        <item x="106"/>
        <item x="107"/>
        <item x="109"/>
        <item x="110"/>
        <item x="111"/>
        <item x="112"/>
        <item x="113"/>
        <item x="114"/>
        <item x="115"/>
        <item x="116"/>
        <item x="117"/>
        <item x="129"/>
        <item x="130"/>
        <item x="131"/>
        <item x="132"/>
        <item x="133"/>
        <item x="134"/>
        <item x="135"/>
        <item x="136"/>
        <item x="137"/>
        <item x="138"/>
        <item x="139"/>
        <item m="1" x="146"/>
        <item x="141"/>
        <item x="142"/>
        <item x="143"/>
        <item x="102"/>
        <item x="103"/>
        <item x="104"/>
        <item x="84"/>
        <item x="85"/>
        <item x="72"/>
        <item x="73"/>
        <item x="79"/>
        <item x="80"/>
        <item x="92"/>
        <item x="62"/>
        <item m="1" x="145"/>
        <item x="140"/>
        <item x="32"/>
        <item t="default"/>
      </items>
    </pivotField>
    <pivotField axis="axisRow" showAll="0">
      <items count="5">
        <item x="0"/>
        <item x="1"/>
        <item x="2"/>
        <item x="3"/>
        <item t="default"/>
      </items>
    </pivotField>
    <pivotField showAll="0"/>
    <pivotField showAll="0"/>
    <pivotField axis="axisPage" multipleItemSelectionAllowed="1" showAll="0">
      <items count="4">
        <item h="1" x="1"/>
        <item x="0"/>
        <item x="2"/>
        <item t="default"/>
      </items>
    </pivotField>
    <pivotField axis="axisPage" multipleItemSelectionAllowed="1" showAll="0">
      <items count="33">
        <item h="1" x="28"/>
        <item x="2"/>
        <item h="1" x="1"/>
        <item x="3"/>
        <item h="1" x="10"/>
        <item h="1" x="23"/>
        <item h="1" m="1" x="30"/>
        <item x="13"/>
        <item h="1" x="11"/>
        <item h="1" x="4"/>
        <item h="1" x="12"/>
        <item x="9"/>
        <item x="0"/>
        <item x="26"/>
        <item x="29"/>
        <item x="25"/>
        <item x="27"/>
        <item x="21"/>
        <item x="20"/>
        <item x="16"/>
        <item x="24"/>
        <item x="15"/>
        <item x="22"/>
        <item m="1" x="31"/>
        <item x="17"/>
        <item x="18"/>
        <item h="1" x="5"/>
        <item h="1" x="6"/>
        <item h="1" x="7"/>
        <item h="1" x="8"/>
        <item h="1" x="19"/>
        <item h="1" x="1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multipleItemSelectionAllowed="1" showAll="0">
      <items count="9">
        <item x="6"/>
        <item x="0"/>
        <item x="1"/>
        <item x="3"/>
        <item x="4"/>
        <item x="5"/>
        <item x="2"/>
        <item x="7"/>
        <item t="default"/>
      </items>
    </pivotField>
    <pivotField axis="axisPage" multipleItemSelectionAllowed="1" showAll="0">
      <items count="4">
        <item x="0"/>
        <item h="1" x="1"/>
        <item x="2"/>
        <item t="default"/>
      </items>
    </pivotField>
  </pivotFields>
  <rowFields count="3">
    <field x="7"/>
    <field x="9"/>
    <field x="8"/>
  </rowFields>
  <rowItems count="75">
    <i>
      <x v="7"/>
    </i>
    <i r="1">
      <x v="1"/>
    </i>
    <i r="2">
      <x v="9"/>
    </i>
    <i>
      <x v="27"/>
    </i>
    <i r="1">
      <x v="1"/>
    </i>
    <i r="2">
      <x v="53"/>
    </i>
    <i>
      <x v="45"/>
    </i>
    <i r="1">
      <x/>
    </i>
    <i r="2">
      <x v="28"/>
    </i>
    <i r="2">
      <x v="87"/>
    </i>
    <i r="2">
      <x v="127"/>
    </i>
    <i r="1">
      <x v="1"/>
    </i>
    <i r="2">
      <x v="6"/>
    </i>
    <i r="2">
      <x v="155"/>
    </i>
    <i>
      <x v="46"/>
    </i>
    <i r="1">
      <x v="1"/>
    </i>
    <i r="2">
      <x v="54"/>
    </i>
    <i r="2">
      <x v="88"/>
    </i>
    <i r="2">
      <x v="93"/>
    </i>
    <i>
      <x v="55"/>
    </i>
    <i r="1">
      <x v="1"/>
    </i>
    <i r="2">
      <x v="118"/>
    </i>
    <i>
      <x v="56"/>
    </i>
    <i r="1">
      <x v="1"/>
    </i>
    <i r="2">
      <x v="128"/>
    </i>
    <i r="2">
      <x v="138"/>
    </i>
    <i>
      <x v="57"/>
    </i>
    <i r="1">
      <x/>
    </i>
    <i r="2">
      <x v="132"/>
    </i>
    <i r="2">
      <x v="133"/>
    </i>
    <i r="1">
      <x v="1"/>
    </i>
    <i r="2">
      <x v="131"/>
    </i>
    <i>
      <x v="58"/>
    </i>
    <i r="1">
      <x/>
    </i>
    <i r="2">
      <x v="30"/>
    </i>
    <i r="2">
      <x v="31"/>
    </i>
    <i r="2">
      <x v="144"/>
    </i>
    <i>
      <x v="59"/>
    </i>
    <i r="1">
      <x v="1"/>
    </i>
    <i r="2">
      <x v="48"/>
    </i>
    <i r="2">
      <x v="50"/>
    </i>
    <i r="2">
      <x v="92"/>
    </i>
    <i r="2">
      <x v="148"/>
    </i>
    <i r="2">
      <x v="149"/>
    </i>
    <i>
      <x v="61"/>
    </i>
    <i r="1">
      <x/>
    </i>
    <i r="2">
      <x v="70"/>
    </i>
    <i r="1">
      <x v="1"/>
    </i>
    <i r="2">
      <x v="21"/>
    </i>
    <i r="2">
      <x v="22"/>
    </i>
    <i r="2">
      <x v="65"/>
    </i>
    <i r="2">
      <x v="68"/>
    </i>
    <i r="2">
      <x v="130"/>
    </i>
    <i>
      <x v="64"/>
    </i>
    <i r="1">
      <x v="1"/>
    </i>
    <i r="2">
      <x v="62"/>
    </i>
    <i r="2">
      <x v="140"/>
    </i>
    <i>
      <x v="65"/>
    </i>
    <i r="1">
      <x/>
    </i>
    <i r="2">
      <x v="99"/>
    </i>
    <i r="1">
      <x v="1"/>
    </i>
    <i r="2">
      <x v="59"/>
    </i>
    <i r="2">
      <x v="60"/>
    </i>
    <i r="2">
      <x v="61"/>
    </i>
    <i r="2">
      <x v="75"/>
    </i>
    <i r="2">
      <x v="96"/>
    </i>
    <i r="2">
      <x v="102"/>
    </i>
    <i r="2">
      <x v="107"/>
    </i>
    <i>
      <x v="66"/>
    </i>
    <i r="1">
      <x v="1"/>
    </i>
    <i r="2">
      <x v="12"/>
    </i>
    <i r="2">
      <x v="13"/>
    </i>
    <i r="2">
      <x v="17"/>
    </i>
    <i r="2">
      <x v="76"/>
    </i>
    <i t="grand">
      <x/>
    </i>
  </rowItems>
  <colFields count="1">
    <field x="33"/>
  </colFields>
  <colItems count="5">
    <i>
      <x v="1"/>
    </i>
    <i>
      <x v="2"/>
    </i>
    <i>
      <x v="3"/>
    </i>
    <i>
      <x v="4"/>
    </i>
    <i t="grand">
      <x/>
    </i>
  </colItems>
  <pageFields count="4">
    <pageField fld="1" hier="-1"/>
    <pageField fld="34" hier="-1"/>
    <pageField fld="12" hier="-1"/>
    <pageField fld="13" hier="-1"/>
  </pageFields>
  <dataFields count="1">
    <dataField name="Count of Most Stringent Band" fld="3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E2E40B3-A4B7-4449-83CF-E509613F7958}" name="PivotTable5"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0">
  <location ref="A3:B7" firstHeaderRow="1" firstDataRow="1" firstDataCol="1"/>
  <pivotFields count="10">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4">
        <item x="3"/>
        <item x="2"/>
        <item x="1"/>
        <item x="0"/>
      </items>
      <extLst>
        <ext xmlns:x14="http://schemas.microsoft.com/office/spreadsheetml/2009/9/main" uri="{2946ED86-A175-432a-8AC1-64E0C546D7DE}">
          <x14:pivotField fillDownLabels="1"/>
        </ext>
      </extLst>
    </pivotField>
  </pivotFields>
  <rowFields count="1">
    <field x="9"/>
  </rowFields>
  <rowItems count="4">
    <i>
      <x/>
    </i>
    <i>
      <x v="1"/>
    </i>
    <i>
      <x v="2"/>
    </i>
    <i>
      <x v="3"/>
    </i>
  </rowItems>
  <colItems count="1">
    <i/>
  </colItems>
  <dataFields count="1">
    <dataField name="Count of C" fld="9" subtotal="count"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EA58570-3562-450F-B463-0B2EFF0F23BD}"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08:B183" firstHeaderRow="1" firstDataRow="1" firstDataCol="1"/>
  <pivotFields count="9">
    <pivotField axis="axisRow" showAll="0">
      <items count="15">
        <item x="0"/>
        <item x="1"/>
        <item x="2"/>
        <item x="4"/>
        <item x="3"/>
        <item x="5"/>
        <item x="6"/>
        <item x="7"/>
        <item x="8"/>
        <item x="9"/>
        <item x="10"/>
        <item x="11"/>
        <item x="12"/>
        <item x="13"/>
        <item t="default"/>
      </items>
    </pivotField>
    <pivotField axis="axisRow" showAll="0">
      <items count="3">
        <item x="0"/>
        <item x="1"/>
        <item t="default"/>
      </items>
    </pivotField>
    <pivotField showAll="0"/>
    <pivotField showAll="0"/>
    <pivotField showAll="0"/>
    <pivotField showAll="0"/>
    <pivotField showAll="0"/>
    <pivotField showAll="0"/>
    <pivotField axis="axisRow" dataField="1" showAll="0">
      <items count="5">
        <item x="3"/>
        <item x="0"/>
        <item x="2"/>
        <item x="1"/>
        <item t="default"/>
      </items>
    </pivotField>
  </pivotFields>
  <rowFields count="3">
    <field x="0"/>
    <field x="1"/>
    <field x="8"/>
  </rowFields>
  <rowItems count="75">
    <i>
      <x/>
    </i>
    <i r="1">
      <x/>
    </i>
    <i r="2">
      <x v="1"/>
    </i>
    <i r="1">
      <x v="1"/>
    </i>
    <i r="2">
      <x v="3"/>
    </i>
    <i>
      <x v="1"/>
    </i>
    <i r="1">
      <x v="1"/>
    </i>
    <i r="2">
      <x v="2"/>
    </i>
    <i>
      <x v="2"/>
    </i>
    <i r="1">
      <x v="1"/>
    </i>
    <i r="2">
      <x/>
    </i>
    <i r="2">
      <x v="1"/>
    </i>
    <i r="2">
      <x v="2"/>
    </i>
    <i r="2">
      <x v="3"/>
    </i>
    <i>
      <x v="3"/>
    </i>
    <i r="1">
      <x/>
    </i>
    <i r="2">
      <x v="1"/>
    </i>
    <i r="2">
      <x v="2"/>
    </i>
    <i r="1">
      <x v="1"/>
    </i>
    <i r="2">
      <x v="1"/>
    </i>
    <i r="2">
      <x v="2"/>
    </i>
    <i>
      <x v="4"/>
    </i>
    <i r="1">
      <x v="1"/>
    </i>
    <i r="2">
      <x/>
    </i>
    <i r="2">
      <x v="1"/>
    </i>
    <i r="2">
      <x v="2"/>
    </i>
    <i r="2">
      <x v="3"/>
    </i>
    <i>
      <x v="5"/>
    </i>
    <i r="1">
      <x/>
    </i>
    <i r="2">
      <x v="1"/>
    </i>
    <i>
      <x v="6"/>
    </i>
    <i r="1">
      <x v="1"/>
    </i>
    <i r="2">
      <x v="3"/>
    </i>
    <i>
      <x v="7"/>
    </i>
    <i r="1">
      <x/>
    </i>
    <i r="2">
      <x v="2"/>
    </i>
    <i r="1">
      <x v="1"/>
    </i>
    <i r="2">
      <x v="2"/>
    </i>
    <i>
      <x v="8"/>
    </i>
    <i r="1">
      <x/>
    </i>
    <i r="2">
      <x/>
    </i>
    <i r="2">
      <x v="1"/>
    </i>
    <i r="2">
      <x v="2"/>
    </i>
    <i r="2">
      <x v="3"/>
    </i>
    <i r="1">
      <x v="1"/>
    </i>
    <i r="2">
      <x v="2"/>
    </i>
    <i>
      <x v="9"/>
    </i>
    <i r="1">
      <x/>
    </i>
    <i r="2">
      <x v="2"/>
    </i>
    <i r="1">
      <x v="1"/>
    </i>
    <i r="2">
      <x v="3"/>
    </i>
    <i>
      <x v="10"/>
    </i>
    <i r="1">
      <x/>
    </i>
    <i r="2">
      <x/>
    </i>
    <i r="2">
      <x v="1"/>
    </i>
    <i r="2">
      <x v="2"/>
    </i>
    <i r="1">
      <x v="1"/>
    </i>
    <i r="2">
      <x v="1"/>
    </i>
    <i>
      <x v="11"/>
    </i>
    <i r="1">
      <x v="1"/>
    </i>
    <i r="2">
      <x v="1"/>
    </i>
    <i r="2">
      <x v="2"/>
    </i>
    <i r="2">
      <x v="3"/>
    </i>
    <i>
      <x v="12"/>
    </i>
    <i r="1">
      <x/>
    </i>
    <i r="2">
      <x/>
    </i>
    <i r="2">
      <x v="1"/>
    </i>
    <i r="1">
      <x v="1"/>
    </i>
    <i r="2">
      <x/>
    </i>
    <i r="2">
      <x v="1"/>
    </i>
    <i>
      <x v="13"/>
    </i>
    <i r="1">
      <x v="1"/>
    </i>
    <i r="2">
      <x/>
    </i>
    <i r="2">
      <x v="1"/>
    </i>
    <i t="grand">
      <x/>
    </i>
  </rowItems>
  <colItems count="1">
    <i/>
  </colItems>
  <dataFields count="1">
    <dataField name="Count of Most Stringent Band" fld="8" subtotal="count" baseField="0" baseItem="0"/>
  </dataField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6A89E71-72A1-4809-83FB-CCC1637916BA}"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57:B104" firstHeaderRow="1" firstDataRow="1" firstDataCol="1"/>
  <pivotFields count="9">
    <pivotField axis="axisRow" showAll="0">
      <items count="15">
        <item x="0"/>
        <item x="1"/>
        <item x="2"/>
        <item x="4"/>
        <item x="3"/>
        <item x="5"/>
        <item x="6"/>
        <item x="7"/>
        <item x="8"/>
        <item x="9"/>
        <item x="10"/>
        <item x="11"/>
        <item x="12"/>
        <item x="13"/>
        <item t="default"/>
      </items>
    </pivotField>
    <pivotField showAll="0"/>
    <pivotField showAll="0"/>
    <pivotField showAll="0"/>
    <pivotField showAll="0"/>
    <pivotField showAll="0"/>
    <pivotField showAll="0"/>
    <pivotField showAll="0"/>
    <pivotField axis="axisRow" dataField="1" showAll="0">
      <items count="5">
        <item x="3"/>
        <item x="0"/>
        <item x="2"/>
        <item x="1"/>
        <item t="default"/>
      </items>
    </pivotField>
  </pivotFields>
  <rowFields count="2">
    <field x="0"/>
    <field x="8"/>
  </rowFields>
  <rowItems count="47">
    <i>
      <x/>
    </i>
    <i r="1">
      <x v="1"/>
    </i>
    <i r="1">
      <x v="3"/>
    </i>
    <i>
      <x v="1"/>
    </i>
    <i r="1">
      <x v="2"/>
    </i>
    <i>
      <x v="2"/>
    </i>
    <i r="1">
      <x/>
    </i>
    <i r="1">
      <x v="1"/>
    </i>
    <i r="1">
      <x v="2"/>
    </i>
    <i r="1">
      <x v="3"/>
    </i>
    <i>
      <x v="3"/>
    </i>
    <i r="1">
      <x v="1"/>
    </i>
    <i r="1">
      <x v="2"/>
    </i>
    <i>
      <x v="4"/>
    </i>
    <i r="1">
      <x/>
    </i>
    <i r="1">
      <x v="1"/>
    </i>
    <i r="1">
      <x v="2"/>
    </i>
    <i r="1">
      <x v="3"/>
    </i>
    <i>
      <x v="5"/>
    </i>
    <i r="1">
      <x v="1"/>
    </i>
    <i>
      <x v="6"/>
    </i>
    <i r="1">
      <x v="3"/>
    </i>
    <i>
      <x v="7"/>
    </i>
    <i r="1">
      <x v="2"/>
    </i>
    <i>
      <x v="8"/>
    </i>
    <i r="1">
      <x/>
    </i>
    <i r="1">
      <x v="1"/>
    </i>
    <i r="1">
      <x v="2"/>
    </i>
    <i r="1">
      <x v="3"/>
    </i>
    <i>
      <x v="9"/>
    </i>
    <i r="1">
      <x v="2"/>
    </i>
    <i r="1">
      <x v="3"/>
    </i>
    <i>
      <x v="10"/>
    </i>
    <i r="1">
      <x/>
    </i>
    <i r="1">
      <x v="1"/>
    </i>
    <i r="1">
      <x v="2"/>
    </i>
    <i>
      <x v="11"/>
    </i>
    <i r="1">
      <x v="1"/>
    </i>
    <i r="1">
      <x v="2"/>
    </i>
    <i r="1">
      <x v="3"/>
    </i>
    <i>
      <x v="12"/>
    </i>
    <i r="1">
      <x/>
    </i>
    <i r="1">
      <x v="1"/>
    </i>
    <i>
      <x v="13"/>
    </i>
    <i r="1">
      <x/>
    </i>
    <i r="1">
      <x v="1"/>
    </i>
    <i t="grand">
      <x/>
    </i>
  </rowItems>
  <colItems count="1">
    <i/>
  </colItems>
  <dataFields count="1">
    <dataField name="Count of Most Stringent Band" fld="8" subtotal="count" baseField="0" baseItem="0"/>
  </dataField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BE3D1DC-673F-4F7E-8F04-B09B2F0616A6}"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7:B52" firstHeaderRow="1" firstDataRow="1" firstDataCol="1"/>
  <pivotFields count="9">
    <pivotField axis="axisRow" dataField="1" showAll="0" sortType="descending">
      <items count="15">
        <item x="0"/>
        <item x="1"/>
        <item x="2"/>
        <item x="4"/>
        <item x="3"/>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0"/>
  </rowFields>
  <rowItems count="15">
    <i>
      <x v="12"/>
    </i>
    <i>
      <x v="4"/>
    </i>
    <i>
      <x v="3"/>
    </i>
    <i>
      <x v="10"/>
    </i>
    <i>
      <x v="2"/>
    </i>
    <i>
      <x v="8"/>
    </i>
    <i>
      <x v="11"/>
    </i>
    <i>
      <x v="9"/>
    </i>
    <i>
      <x v="7"/>
    </i>
    <i>
      <x v="5"/>
    </i>
    <i>
      <x v="13"/>
    </i>
    <i>
      <x/>
    </i>
    <i>
      <x v="1"/>
    </i>
    <i>
      <x v="6"/>
    </i>
    <i t="grand">
      <x/>
    </i>
  </rowItems>
  <colItems count="1">
    <i/>
  </colItems>
  <dataFields count="1">
    <dataField name="Count of Material"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A548CD5-198B-49B7-A769-6D9380A53FBF}"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9:B30" firstHeaderRow="1" firstDataRow="1" firstDataCol="1"/>
  <pivotFields count="9">
    <pivotField showAll="0"/>
    <pivotField axis="axisRow" showAll="0">
      <items count="3">
        <item x="0"/>
        <item x="1"/>
        <item t="default"/>
      </items>
    </pivotField>
    <pivotField showAll="0"/>
    <pivotField showAll="0"/>
    <pivotField showAll="0"/>
    <pivotField showAll="0"/>
    <pivotField showAll="0"/>
    <pivotField showAll="0"/>
    <pivotField axis="axisRow" dataField="1" showAll="0">
      <items count="5">
        <item x="3"/>
        <item x="0"/>
        <item x="2"/>
        <item x="1"/>
        <item t="default"/>
      </items>
    </pivotField>
  </pivotFields>
  <rowFields count="2">
    <field x="1"/>
    <field x="8"/>
  </rowFields>
  <rowItems count="11">
    <i>
      <x/>
    </i>
    <i r="1">
      <x/>
    </i>
    <i r="1">
      <x v="1"/>
    </i>
    <i r="1">
      <x v="2"/>
    </i>
    <i r="1">
      <x v="3"/>
    </i>
    <i>
      <x v="1"/>
    </i>
    <i r="1">
      <x/>
    </i>
    <i r="1">
      <x v="1"/>
    </i>
    <i r="1">
      <x v="2"/>
    </i>
    <i r="1">
      <x v="3"/>
    </i>
    <i t="grand">
      <x/>
    </i>
  </rowItems>
  <colItems count="1">
    <i/>
  </colItems>
  <dataFields count="1">
    <dataField name="Count of Most Stringent Band"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8A9F3CA-B68B-4485-A410-C8291A5D477D}"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E10" firstHeaderRow="1" firstDataRow="3" firstDataCol="1" rowPageCount="2" colPageCount="1"/>
  <pivotFields count="38">
    <pivotField showAll="0"/>
    <pivotField showAll="0"/>
    <pivotField showAll="0"/>
    <pivotField showAll="0"/>
    <pivotField showAll="0"/>
    <pivotField axis="axisPage" multipleItemSelectionAllowed="1" showAll="0">
      <items count="125">
        <item h="1" x="26"/>
        <item h="1" x="7"/>
        <item h="1" x="107"/>
        <item h="1" x="118"/>
        <item h="1" x="120"/>
        <item h="1" x="60"/>
        <item h="1" x="17"/>
        <item h="1" x="70"/>
        <item h="1" x="71"/>
        <item h="1" x="0"/>
        <item h="1" x="100"/>
        <item h="1" x="98"/>
        <item h="1" x="99"/>
        <item h="1" x="1"/>
        <item h="1" x="97"/>
        <item h="1" x="95"/>
        <item h="1" x="96"/>
        <item h="1" x="39"/>
        <item h="1" x="68"/>
        <item h="1" x="67"/>
        <item h="1" x="14"/>
        <item h="1" x="25"/>
        <item h="1" x="23"/>
        <item h="1" x="24"/>
        <item h="1" x="22"/>
        <item h="1" x="87"/>
        <item h="1" x="113"/>
        <item h="1" x="8"/>
        <item h="1" x="62"/>
        <item h="1" x="41"/>
        <item h="1" x="42"/>
        <item h="1" x="53"/>
        <item h="1" x="79"/>
        <item h="1" x="78"/>
        <item h="1" x="51"/>
        <item h="1" x="50"/>
        <item h="1" x="49"/>
        <item h="1" x="9"/>
        <item h="1" x="52"/>
        <item h="1" x="123"/>
        <item h="1" x="61"/>
        <item h="1" x="47"/>
        <item h="1" x="46"/>
        <item h="1" x="38"/>
        <item h="1" x="55"/>
        <item h="1" x="82"/>
        <item h="1" x="15"/>
        <item h="1" x="16"/>
        <item h="1" x="18"/>
        <item h="1" x="29"/>
        <item h="1" x="66"/>
        <item h="1" x="77"/>
        <item h="1" x="65"/>
        <item h="1" x="89"/>
        <item h="1" x="12"/>
        <item h="1" x="44"/>
        <item h="1" x="59"/>
        <item h="1" x="58"/>
        <item h="1" x="86"/>
        <item h="1" x="63"/>
        <item h="1" x="109"/>
        <item h="1" x="108"/>
        <item h="1" x="103"/>
        <item h="1" x="104"/>
        <item h="1" x="114"/>
        <item h="1" x="37"/>
        <item h="1" x="112"/>
        <item h="1" x="33"/>
        <item h="1" x="48"/>
        <item h="1" x="36"/>
        <item h="1" x="32"/>
        <item h="1" x="20"/>
        <item h="1" x="110"/>
        <item h="1" x="91"/>
        <item h="1" x="35"/>
        <item h="1" x="115"/>
        <item x="19"/>
        <item h="1" x="81"/>
        <item h="1" x="80"/>
        <item h="1" x="40"/>
        <item h="1" x="76"/>
        <item h="1" x="73"/>
        <item h="1" x="57"/>
        <item h="1" x="34"/>
        <item h="1" x="122"/>
        <item h="1" x="2"/>
        <item h="1" x="93"/>
        <item h="1" x="3"/>
        <item h="1" x="92"/>
        <item h="1" x="56"/>
        <item h="1" x="43"/>
        <item h="1" x="10"/>
        <item h="1" x="11"/>
        <item h="1" x="27"/>
        <item h="1" x="102"/>
        <item h="1" x="101"/>
        <item h="1" x="88"/>
        <item h="1" x="116"/>
        <item h="1" x="64"/>
        <item h="1" x="111"/>
        <item h="1" x="90"/>
        <item h="1" x="119"/>
        <item h="1" x="5"/>
        <item h="1" x="84"/>
        <item h="1" x="45"/>
        <item h="1" x="4"/>
        <item h="1" x="6"/>
        <item h="1" x="28"/>
        <item h="1" x="30"/>
        <item h="1" x="75"/>
        <item h="1" x="85"/>
        <item h="1" x="117"/>
        <item h="1" x="121"/>
        <item h="1" x="31"/>
        <item h="1" x="94"/>
        <item h="1" x="74"/>
        <item h="1" x="83"/>
        <item h="1" x="69"/>
        <item h="1" x="72"/>
        <item h="1" x="54"/>
        <item h="1" x="106"/>
        <item h="1" x="105"/>
        <item h="1" x="13"/>
        <item h="1" x="21"/>
        <item t="default"/>
      </items>
    </pivotField>
    <pivotField showAll="0"/>
    <pivotField axis="axisRow" showAll="0">
      <items count="70">
        <item h="1" m="1" x="64"/>
        <item h="1" m="1" x="51"/>
        <item h="1" m="1" x="52"/>
        <item h="1" m="1" x="53"/>
        <item h="1" m="1" x="50"/>
        <item h="1" m="1" x="54"/>
        <item h="1" x="48"/>
        <item x="41"/>
        <item h="1" x="46"/>
        <item h="1" x="25"/>
        <item h="1" m="1" x="61"/>
        <item h="1" m="1" x="65"/>
        <item h="1" m="1" x="67"/>
        <item h="1" m="1" x="60"/>
        <item h="1" x="30"/>
        <item h="1" x="16"/>
        <item h="1" x="36"/>
        <item h="1" x="19"/>
        <item h="1" x="39"/>
        <item h="1" m="1" x="56"/>
        <item h="1" x="44"/>
        <item h="1" x="7"/>
        <item h="1" x="8"/>
        <item h="1" x="18"/>
        <item h="1" x="27"/>
        <item h="1" m="1" x="63"/>
        <item h="1" x="17"/>
        <item h="1" x="11"/>
        <item h="1" x="45"/>
        <item h="1" x="38"/>
        <item h="1" x="20"/>
        <item h="1" x="42"/>
        <item h="1" x="40"/>
        <item h="1" x="43"/>
        <item h="1" m="1" x="49"/>
        <item h="1" x="29"/>
        <item h="1" x="5"/>
        <item h="1" x="6"/>
        <item h="1" x="12"/>
        <item h="1" x="13"/>
        <item h="1" x="14"/>
        <item h="1" x="15"/>
        <item h="1" x="9"/>
        <item h="1" x="1"/>
        <item h="1" x="2"/>
        <item h="1" x="10"/>
        <item h="1" x="26"/>
        <item h="1" m="1" x="59"/>
        <item h="1" m="1" x="66"/>
        <item h="1" m="1" x="62"/>
        <item h="1" m="1" x="55"/>
        <item h="1" m="1" x="68"/>
        <item h="1" m="1" x="57"/>
        <item h="1" x="3"/>
        <item h="1" m="1" x="58"/>
        <item h="1" x="24"/>
        <item h="1" x="47"/>
        <item h="1" x="0"/>
        <item h="1" x="4"/>
        <item h="1" x="21"/>
        <item h="1" x="22"/>
        <item h="1" x="23"/>
        <item h="1" x="28"/>
        <item h="1" x="31"/>
        <item h="1" x="32"/>
        <item h="1" x="33"/>
        <item h="1" x="34"/>
        <item h="1" x="35"/>
        <item h="1" x="37"/>
        <item t="default"/>
      </items>
    </pivotField>
    <pivotField showAll="0"/>
    <pivotField showAll="0"/>
    <pivotField showAll="0"/>
    <pivotField showAll="0"/>
    <pivotField showAll="0"/>
    <pivotField showAll="0"/>
    <pivotField axis="axisCol" showAll="0">
      <items count="7">
        <item m="1" x="5"/>
        <item x="2"/>
        <item x="0"/>
        <item x="3"/>
        <item x="1"/>
        <item m="1" x="4"/>
        <item t="default"/>
      </items>
    </pivotField>
    <pivotField showAll="0"/>
    <pivotField axis="axisCol" showAll="0">
      <items count="7">
        <item x="0"/>
        <item m="1" x="5"/>
        <item x="1"/>
        <item m="1" x="4"/>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6"/>
        <item x="0"/>
        <item x="1"/>
        <item x="3"/>
        <item x="4"/>
        <item x="5"/>
        <item x="2"/>
        <item x="7"/>
        <item t="default"/>
      </items>
    </pivotField>
    <pivotField axis="axisPage" multipleItemSelectionAllowed="1" showAll="0">
      <items count="4">
        <item x="0"/>
        <item h="1" x="1"/>
        <item x="2"/>
        <item t="default"/>
      </items>
    </pivotField>
    <pivotField showAll="0"/>
    <pivotField showAll="0"/>
    <pivotField axis="axisRow" showAll="0">
      <items count="5">
        <item x="3"/>
        <item x="2"/>
        <item x="0"/>
        <item x="1"/>
        <item t="default"/>
      </items>
    </pivotField>
  </pivotFields>
  <rowFields count="3">
    <field x="7"/>
    <field x="37"/>
    <field x="33"/>
  </rowFields>
  <rowItems count="4">
    <i>
      <x v="7"/>
    </i>
    <i r="1">
      <x/>
    </i>
    <i r="2">
      <x v="3"/>
    </i>
    <i t="grand">
      <x/>
    </i>
  </rowItems>
  <colFields count="2">
    <field x="14"/>
    <field x="16"/>
  </colFields>
  <colItems count="4">
    <i>
      <x v="2"/>
      <x/>
    </i>
    <i r="1">
      <x v="2"/>
    </i>
    <i t="default">
      <x v="2"/>
    </i>
    <i t="grand">
      <x/>
    </i>
  </colItems>
  <pageFields count="2">
    <pageField fld="5" hier="-1"/>
    <pageField fld="34" hier="-1"/>
  </pageFields>
  <dataFields count="1">
    <dataField name="Count of Most Stringent Band" fld="33"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6" count="1" selected="0">
            <x v="2"/>
          </reference>
        </references>
      </pivotArea>
    </chartFormat>
    <chartFormat chart="0" format="2" series="1">
      <pivotArea type="data" outline="0" fieldPosition="0">
        <references count="3">
          <reference field="4294967294" count="1" selected="0">
            <x v="0"/>
          </reference>
          <reference field="14" count="1" selected="0">
            <x v="4"/>
          </reference>
          <reference field="16" count="1" selected="0">
            <x v="0"/>
          </reference>
        </references>
      </pivotArea>
    </chartFormat>
    <chartFormat chart="0" format="3" series="1">
      <pivotArea type="data" outline="0" fieldPosition="0">
        <references count="3">
          <reference field="4294967294" count="1" selected="0">
            <x v="0"/>
          </reference>
          <reference field="14" count="1" selected="0">
            <x v="4"/>
          </reference>
          <reference field="16" count="1" selected="0">
            <x v="2"/>
          </reference>
        </references>
      </pivotArea>
    </chartFormat>
    <chartFormat chart="0" format="4" series="1">
      <pivotArea type="data" outline="0" fieldPosition="0">
        <references count="3">
          <reference field="4294967294" count="1" selected="0">
            <x v="0"/>
          </reference>
          <reference field="14" count="1" selected="0">
            <x v="2"/>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DE9988A-A3C4-480F-80C2-0E8CBBC7DB49}"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84:E101" firstHeaderRow="1" firstDataRow="2" firstDataCol="1" rowPageCount="3" colPageCount="1"/>
  <pivotFields count="38">
    <pivotField showAll="0"/>
    <pivotField axis="axisPage" multipleItemSelectionAllowed="1"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h="1" x="2"/>
        <item x="0"/>
        <item h="1" x="3"/>
        <item x="1"/>
        <item t="default"/>
      </items>
    </pivotField>
    <pivotField showAll="0"/>
    <pivotField axis="axisCol"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7"/>
        <item x="6"/>
        <item x="0"/>
        <item x="1"/>
        <item x="3"/>
        <item x="4"/>
        <item x="5"/>
        <item x="2"/>
        <item t="default"/>
      </items>
    </pivotField>
    <pivotField axis="axisPage" multipleItemSelectionAllowed="1" showAll="0">
      <items count="4">
        <item x="0"/>
        <item h="1" x="1"/>
        <item x="2"/>
        <item t="default"/>
      </items>
    </pivotField>
    <pivotField showAll="0"/>
    <pivotField showAll="0"/>
    <pivotField axis="axisRow" showAll="0">
      <items count="5">
        <item x="3"/>
        <item x="2"/>
        <item x="0"/>
        <item h="1" x="1"/>
        <item t="default"/>
      </items>
    </pivotField>
  </pivotFields>
  <rowFields count="2">
    <field x="37"/>
    <field x="33"/>
  </rowFields>
  <rowItems count="16">
    <i>
      <x/>
    </i>
    <i r="1">
      <x v="3"/>
    </i>
    <i r="1">
      <x v="4"/>
    </i>
    <i r="1">
      <x v="5"/>
    </i>
    <i>
      <x v="1"/>
    </i>
    <i r="1">
      <x v="1"/>
    </i>
    <i r="1">
      <x v="2"/>
    </i>
    <i r="1">
      <x v="3"/>
    </i>
    <i r="1">
      <x v="4"/>
    </i>
    <i r="1">
      <x v="5"/>
    </i>
    <i>
      <x v="2"/>
    </i>
    <i r="1">
      <x v="2"/>
    </i>
    <i r="1">
      <x v="3"/>
    </i>
    <i r="1">
      <x v="4"/>
    </i>
    <i r="1">
      <x v="5"/>
    </i>
    <i t="grand">
      <x/>
    </i>
  </rowItems>
  <colFields count="1">
    <field x="16"/>
  </colFields>
  <colItems count="4">
    <i>
      <x/>
    </i>
    <i>
      <x v="1"/>
    </i>
    <i>
      <x v="3"/>
    </i>
    <i t="grand">
      <x/>
    </i>
  </colItems>
  <pageFields count="3">
    <pageField fld="1" hier="-1"/>
    <pageField fld="34" hier="-1"/>
    <pageField fld="14" hier="-1"/>
  </pageFields>
  <dataFields count="1">
    <dataField name="Count of Most Stringent Band" fld="33" subtotal="count" baseField="0" baseItem="0"/>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16" count="1" selected="0">
            <x v="0"/>
          </reference>
        </references>
      </pivotArea>
    </chartFormat>
    <chartFormat chart="3" format="1" series="1">
      <pivotArea type="data" outline="0" fieldPosition="0">
        <references count="2">
          <reference field="4294967294" count="1" selected="0">
            <x v="0"/>
          </reference>
          <reference field="16" count="1" selected="0">
            <x v="1"/>
          </reference>
        </references>
      </pivotArea>
    </chartFormat>
    <chartFormat chart="3" format="2" series="1">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C035314-3E54-4AFE-AD11-772C7DBC868B}"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4:D71" firstHeaderRow="1" firstDataRow="2" firstDataCol="1" rowPageCount="3" colPageCount="1"/>
  <pivotFields count="38">
    <pivotField showAll="0"/>
    <pivotField axis="axisPage" multipleItemSelectionAllowed="1" showAll="0">
      <items count="3">
        <item h="1" x="1"/>
        <item x="0"/>
        <item t="default"/>
      </items>
    </pivotField>
    <pivotField showAll="0"/>
    <pivotField showAll="0"/>
    <pivotField showAll="0"/>
    <pivotField showAll="0"/>
    <pivotField showAll="0"/>
    <pivotField showAll="0"/>
    <pivotField showAll="0"/>
    <pivotField axis="axisCol" showAll="0">
      <items count="5">
        <item x="0"/>
        <item x="1"/>
        <item x="2"/>
        <item x="3"/>
        <item t="default"/>
      </items>
    </pivotField>
    <pivotField showAll="0"/>
    <pivotField showAll="0"/>
    <pivotField showAll="0"/>
    <pivotField showAll="0"/>
    <pivotField axis="axisPage" multipleItemSelectionAllowed="1" showAll="0">
      <items count="5">
        <item h="1" x="2"/>
        <item x="0"/>
        <item h="1"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7"/>
        <item x="6"/>
        <item x="0"/>
        <item x="1"/>
        <item x="3"/>
        <item x="4"/>
        <item x="5"/>
        <item x="2"/>
        <item t="default"/>
      </items>
    </pivotField>
    <pivotField axis="axisPage" multipleItemSelectionAllowed="1" showAll="0">
      <items count="4">
        <item x="0"/>
        <item h="1" x="1"/>
        <item x="2"/>
        <item t="default"/>
      </items>
    </pivotField>
    <pivotField showAll="0"/>
    <pivotField showAll="0"/>
    <pivotField axis="axisRow" showAll="0">
      <items count="5">
        <item x="3"/>
        <item x="2"/>
        <item x="0"/>
        <item h="1" x="1"/>
        <item t="default"/>
      </items>
    </pivotField>
  </pivotFields>
  <rowFields count="2">
    <field x="37"/>
    <field x="33"/>
  </rowFields>
  <rowItems count="16">
    <i>
      <x/>
    </i>
    <i r="1">
      <x v="3"/>
    </i>
    <i r="1">
      <x v="4"/>
    </i>
    <i r="1">
      <x v="5"/>
    </i>
    <i>
      <x v="1"/>
    </i>
    <i r="1">
      <x v="1"/>
    </i>
    <i r="1">
      <x v="2"/>
    </i>
    <i r="1">
      <x v="3"/>
    </i>
    <i r="1">
      <x v="4"/>
    </i>
    <i r="1">
      <x v="5"/>
    </i>
    <i>
      <x v="2"/>
    </i>
    <i r="1">
      <x v="2"/>
    </i>
    <i r="1">
      <x v="3"/>
    </i>
    <i r="1">
      <x v="4"/>
    </i>
    <i r="1">
      <x v="5"/>
    </i>
    <i t="grand">
      <x/>
    </i>
  </rowItems>
  <colFields count="1">
    <field x="9"/>
  </colFields>
  <colItems count="3">
    <i>
      <x/>
    </i>
    <i>
      <x v="1"/>
    </i>
    <i t="grand">
      <x/>
    </i>
  </colItems>
  <pageFields count="3">
    <pageField fld="1" hier="-1"/>
    <pageField fld="34" hier="-1"/>
    <pageField fld="14" hier="-1"/>
  </pageFields>
  <dataFields count="1">
    <dataField name="Count of Most Stringent Band" fld="33" subtotal="count" baseField="0" baseItem="0"/>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9" count="1" selected="0">
            <x v="0"/>
          </reference>
        </references>
      </pivotArea>
    </chartFormat>
    <chartFormat chart="2" format="1" series="1">
      <pivotArea type="data" outline="0" fieldPosition="0">
        <references count="2">
          <reference field="4294967294" count="1" selected="0">
            <x v="0"/>
          </reference>
          <reference field="9" count="1" selected="0">
            <x v="1"/>
          </reference>
        </references>
      </pivotArea>
    </chartFormat>
    <chartFormat chart="2" format="2"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4C2E03FD-57BF-46D7-9F89-270780604617}"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17:D123" firstHeaderRow="1" firstDataRow="2" firstDataCol="1" rowPageCount="6" colPageCount="1"/>
  <pivotFields count="38">
    <pivotField showAll="0"/>
    <pivotField axis="axisPage" multipleItemSelectionAllowed="1" showAll="0">
      <items count="3">
        <item h="1" x="1"/>
        <item x="0"/>
        <item t="default"/>
      </items>
    </pivotField>
    <pivotField showAll="0"/>
    <pivotField showAll="0"/>
    <pivotField showAll="0"/>
    <pivotField showAll="0"/>
    <pivotField showAll="0"/>
    <pivotField showAll="0"/>
    <pivotField showAll="0"/>
    <pivotField axis="axisCol" showAll="0">
      <items count="5">
        <item x="0"/>
        <item x="1"/>
        <item x="2"/>
        <item x="3"/>
        <item t="default"/>
      </items>
    </pivotField>
    <pivotField showAll="0"/>
    <pivotField showAll="0"/>
    <pivotField showAll="0"/>
    <pivotField axis="axisPage" multipleItemSelectionAllowed="1" showAll="0">
      <items count="33">
        <item x="28"/>
        <item x="2"/>
        <item x="1"/>
        <item x="3"/>
        <item x="10"/>
        <item x="23"/>
        <item m="1" x="30"/>
        <item x="13"/>
        <item x="11"/>
        <item x="4"/>
        <item x="12"/>
        <item x="9"/>
        <item x="0"/>
        <item x="26"/>
        <item x="29"/>
        <item x="25"/>
        <item x="27"/>
        <item x="21"/>
        <item x="20"/>
        <item x="16"/>
        <item x="24"/>
        <item x="15"/>
        <item x="22"/>
        <item m="1" x="31"/>
        <item x="17"/>
        <item x="18"/>
        <item x="5"/>
        <item x="6"/>
        <item x="7"/>
        <item x="8"/>
        <item x="19"/>
        <item x="14"/>
        <item t="default"/>
      </items>
    </pivotField>
    <pivotField axis="axisPage" multipleItemSelectionAllowed="1" showAll="0">
      <items count="5">
        <item h="1" x="2"/>
        <item x="0"/>
        <item h="1" x="3"/>
        <item x="1"/>
        <item t="default"/>
      </items>
    </pivotField>
    <pivotField showAll="0"/>
    <pivotField showAll="0"/>
    <pivotField showAll="0"/>
    <pivotField showAll="0"/>
    <pivotField showAll="0"/>
    <pivotField showAll="0"/>
    <pivotField showAll="0"/>
    <pivotField showAll="0"/>
    <pivotField axis="axisPage" multipleItemSelectionAllowed="1" showAll="0">
      <items count="6">
        <item h="1" x="0"/>
        <item h="1" x="3"/>
        <item x="1"/>
        <item x="4"/>
        <item h="1" x="2"/>
        <item t="default"/>
      </items>
    </pivotField>
    <pivotField showAll="0"/>
    <pivotField showAll="0"/>
    <pivotField showAll="0"/>
    <pivotField showAll="0"/>
    <pivotField showAll="0"/>
    <pivotField showAll="0"/>
    <pivotField showAll="0"/>
    <pivotField showAll="0"/>
    <pivotField showAll="0"/>
    <pivotField axis="axisRow" dataField="1" showAll="0">
      <items count="9">
        <item x="7"/>
        <item x="6"/>
        <item x="0"/>
        <item x="1"/>
        <item x="3"/>
        <item x="4"/>
        <item x="5"/>
        <item x="2"/>
        <item t="default"/>
      </items>
    </pivotField>
    <pivotField axis="axisPage" multipleItemSelectionAllowed="1" showAll="0">
      <items count="4">
        <item x="0"/>
        <item h="1" x="1"/>
        <item x="2"/>
        <item t="default"/>
      </items>
    </pivotField>
    <pivotField showAll="0"/>
    <pivotField showAll="0"/>
    <pivotField axis="axisPage" multipleItemSelectionAllowed="1" showAll="0">
      <items count="5">
        <item h="1" x="3"/>
        <item h="1" x="2"/>
        <item x="0"/>
        <item h="1" x="1"/>
        <item t="default"/>
      </items>
    </pivotField>
  </pivotFields>
  <rowFields count="1">
    <field x="33"/>
  </rowFields>
  <rowItems count="5">
    <i>
      <x v="2"/>
    </i>
    <i>
      <x v="3"/>
    </i>
    <i>
      <x v="4"/>
    </i>
    <i>
      <x v="5"/>
    </i>
    <i t="grand">
      <x/>
    </i>
  </rowItems>
  <colFields count="1">
    <field x="9"/>
  </colFields>
  <colItems count="3">
    <i>
      <x/>
    </i>
    <i>
      <x v="1"/>
    </i>
    <i t="grand">
      <x/>
    </i>
  </colItems>
  <pageFields count="6">
    <pageField fld="1" hier="-1"/>
    <pageField fld="34" hier="-1"/>
    <pageField fld="14" hier="-1"/>
    <pageField fld="37" hier="-1"/>
    <pageField fld="13" hier="-1"/>
    <pageField fld="23" hier="-1"/>
  </pageFields>
  <dataFields count="1">
    <dataField name="Count of Most Stringent Band" fld="33" subtotal="count" baseField="32" baseItem="3"/>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64"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FD507CB-E7DA-4F1F-93D1-F4A5827E7F96}"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25:B233" firstHeaderRow="1" firstDataRow="1" firstDataCol="1" rowPageCount="4" colPageCount="1"/>
  <pivotFields count="38">
    <pivotField showAll="0"/>
    <pivotField axis="axisPage" multipleItemSelectionAllowed="1" showAll="0">
      <items count="3">
        <item h="1" x="1"/>
        <item x="0"/>
        <item t="default"/>
      </items>
    </pivotField>
    <pivotField showAll="0"/>
    <pivotField showAll="0"/>
    <pivotField showAll="0"/>
    <pivotField showAll="0"/>
    <pivotField showAll="0"/>
    <pivotField showAll="0"/>
    <pivotField showAll="0"/>
    <pivotField showAll="0"/>
    <pivotField showAll="0"/>
    <pivotField axis="axisRow" showAll="0">
      <items count="42">
        <item x="26"/>
        <item x="18"/>
        <item x="12"/>
        <item x="0"/>
        <item x="29"/>
        <item x="27"/>
        <item x="15"/>
        <item x="14"/>
        <item x="5"/>
        <item x="19"/>
        <item x="9"/>
        <item x="16"/>
        <item x="22"/>
        <item x="10"/>
        <item x="20"/>
        <item x="17"/>
        <item x="21"/>
        <item x="11"/>
        <item m="1" x="40"/>
        <item x="23"/>
        <item x="24"/>
        <item x="28"/>
        <item x="32"/>
        <item x="39"/>
        <item x="25"/>
        <item x="30"/>
        <item x="31"/>
        <item x="34"/>
        <item x="35"/>
        <item x="36"/>
        <item x="37"/>
        <item x="38"/>
        <item x="1"/>
        <item x="2"/>
        <item x="3"/>
        <item x="4"/>
        <item x="8"/>
        <item x="6"/>
        <item x="7"/>
        <item x="13"/>
        <item x="33"/>
        <item t="default"/>
      </items>
    </pivotField>
    <pivotField showAll="0"/>
    <pivotField showAll="0"/>
    <pivotField axis="axisPage" multipleItemSelectionAllowed="1" showAll="0">
      <items count="5">
        <item h="1" x="2"/>
        <item x="0"/>
        <item h="1"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Page" multipleItemSelectionAllowed="1" showAll="0">
      <items count="4">
        <item x="0"/>
        <item h="1" x="1"/>
        <item x="2"/>
        <item t="default"/>
      </items>
    </pivotField>
    <pivotField showAll="0"/>
    <pivotField showAll="0"/>
    <pivotField axis="axisPage" multipleItemSelectionAllowed="1" showAll="0">
      <items count="5">
        <item h="1" x="3"/>
        <item x="2"/>
        <item h="1" x="0"/>
        <item h="1" x="1"/>
        <item t="default"/>
      </items>
    </pivotField>
  </pivotFields>
  <rowFields count="1">
    <field x="11"/>
  </rowFields>
  <rowItems count="8">
    <i>
      <x/>
    </i>
    <i>
      <x v="1"/>
    </i>
    <i>
      <x v="3"/>
    </i>
    <i>
      <x v="6"/>
    </i>
    <i>
      <x v="9"/>
    </i>
    <i>
      <x v="19"/>
    </i>
    <i>
      <x v="20"/>
    </i>
    <i t="grand">
      <x/>
    </i>
  </rowItems>
  <colItems count="1">
    <i/>
  </colItems>
  <pageFields count="4">
    <pageField fld="1" hier="-1"/>
    <pageField fld="34" hier="-1"/>
    <pageField fld="14" hier="-1"/>
    <pageField fld="37" hier="-1"/>
  </pageFields>
  <dataFields count="1">
    <dataField name="Count of Most Stringent Band" fld="33" subtotal="count"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DFFC003-8B70-4018-B7E7-025A937825EB}"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2:B38" firstHeaderRow="1" firstDataRow="1" firstDataCol="1" rowPageCount="3" colPageCount="1"/>
  <pivotFields count="38">
    <pivotField showAll="0"/>
    <pivotField axis="axisPage" multipleItemSelectionAllowed="1"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h="1" x="2"/>
        <item x="0"/>
        <item h="1"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7"/>
        <item x="6"/>
        <item x="0"/>
        <item x="1"/>
        <item x="3"/>
        <item x="4"/>
        <item x="5"/>
        <item x="2"/>
        <item t="default"/>
      </items>
    </pivotField>
    <pivotField axis="axisPage" multipleItemSelectionAllowed="1" showAll="0">
      <items count="4">
        <item x="0"/>
        <item h="1" x="1"/>
        <item x="2"/>
        <item t="default"/>
      </items>
    </pivotField>
    <pivotField showAll="0"/>
    <pivotField showAll="0"/>
    <pivotField axis="axisRow" showAll="0">
      <items count="5">
        <item x="3"/>
        <item x="2"/>
        <item x="0"/>
        <item h="1" x="1"/>
        <item t="default"/>
      </items>
    </pivotField>
  </pivotFields>
  <rowFields count="2">
    <field x="37"/>
    <field x="33"/>
  </rowFields>
  <rowItems count="16">
    <i>
      <x/>
    </i>
    <i r="1">
      <x v="3"/>
    </i>
    <i r="1">
      <x v="4"/>
    </i>
    <i r="1">
      <x v="5"/>
    </i>
    <i>
      <x v="1"/>
    </i>
    <i r="1">
      <x v="1"/>
    </i>
    <i r="1">
      <x v="2"/>
    </i>
    <i r="1">
      <x v="3"/>
    </i>
    <i r="1">
      <x v="4"/>
    </i>
    <i r="1">
      <x v="5"/>
    </i>
    <i>
      <x v="2"/>
    </i>
    <i r="1">
      <x v="2"/>
    </i>
    <i r="1">
      <x v="3"/>
    </i>
    <i r="1">
      <x v="4"/>
    </i>
    <i r="1">
      <x v="5"/>
    </i>
    <i t="grand">
      <x/>
    </i>
  </rowItems>
  <colItems count="1">
    <i/>
  </colItems>
  <pageFields count="3">
    <pageField fld="1" hier="-1"/>
    <pageField fld="34" hier="-1"/>
    <pageField fld="14" hier="-1"/>
  </pageFields>
  <dataFields count="1">
    <dataField name="Count of Most Stringent Band" fld="33"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58DF275-6611-4D19-8AE4-E0B2D7AA03F4}"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1" firstHeaderRow="1" firstDataRow="1" firstDataCol="1" rowPageCount="3" colPageCount="1"/>
  <pivotFields count="38">
    <pivotField showAll="0"/>
    <pivotField axis="axisPage" multipleItemSelectionAllowed="1"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h="1" x="2"/>
        <item x="0"/>
        <item h="1"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7"/>
        <item x="6"/>
        <item x="0"/>
        <item x="1"/>
        <item x="3"/>
        <item x="4"/>
        <item x="5"/>
        <item x="2"/>
        <item t="default"/>
      </items>
    </pivotField>
    <pivotField axis="axisPage" multipleItemSelectionAllowed="1" showAll="0">
      <items count="4">
        <item x="0"/>
        <item h="1" x="1"/>
        <item x="2"/>
        <item t="default"/>
      </items>
    </pivotField>
    <pivotField showAll="0"/>
    <pivotField showAll="0"/>
    <pivotField showAll="0"/>
  </pivotFields>
  <rowFields count="1">
    <field x="33"/>
  </rowFields>
  <rowItems count="6">
    <i>
      <x v="1"/>
    </i>
    <i>
      <x v="2"/>
    </i>
    <i>
      <x v="3"/>
    </i>
    <i>
      <x v="4"/>
    </i>
    <i>
      <x v="5"/>
    </i>
    <i t="grand">
      <x/>
    </i>
  </rowItems>
  <colItems count="1">
    <i/>
  </colItems>
  <pageFields count="3">
    <pageField fld="1" hier="-1"/>
    <pageField fld="34" hier="-1"/>
    <pageField fld="14" hier="-1"/>
  </pageFields>
  <dataFields count="1">
    <dataField name="Count of Most Stringent Band" fld="3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8900367D-B2CF-4595-8751-92D30EE0033B}"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7:E50" firstHeaderRow="1" firstDataRow="2" firstDataCol="1" rowPageCount="2" colPageCount="1"/>
  <pivotFields count="43">
    <pivotField showAll="0"/>
    <pivotField axis="axisPage" multipleItemSelectionAllowed="1" showAll="0">
      <items count="6">
        <item x="3"/>
        <item x="2"/>
        <item h="1" x="1"/>
        <item x="0"/>
        <item h="1" x="4"/>
        <item t="default"/>
      </items>
    </pivotField>
    <pivotField showAll="0"/>
    <pivotField showAll="0"/>
    <pivotField showAll="0"/>
    <pivotField axis="axisRow" showAll="0">
      <items count="274">
        <item x="151"/>
        <item x="26"/>
        <item x="7"/>
        <item x="158"/>
        <item x="107"/>
        <item x="118"/>
        <item x="120"/>
        <item x="207"/>
        <item x="60"/>
        <item x="157"/>
        <item x="17"/>
        <item x="203"/>
        <item x="159"/>
        <item x="70"/>
        <item x="71"/>
        <item x="0"/>
        <item x="100"/>
        <item x="98"/>
        <item x="99"/>
        <item x="1"/>
        <item x="97"/>
        <item x="95"/>
        <item x="96"/>
        <item x="39"/>
        <item x="68"/>
        <item x="67"/>
        <item x="14"/>
        <item x="25"/>
        <item x="23"/>
        <item x="24"/>
        <item x="22"/>
        <item x="197"/>
        <item x="87"/>
        <item x="160"/>
        <item x="113"/>
        <item x="125"/>
        <item x="161"/>
        <item x="8"/>
        <item x="162"/>
        <item x="62"/>
        <item x="41"/>
        <item x="219"/>
        <item x="248"/>
        <item x="42"/>
        <item x="240"/>
        <item x="53"/>
        <item x="79"/>
        <item x="78"/>
        <item m="1" x="271"/>
        <item m="1" x="269"/>
        <item m="1" x="272"/>
        <item m="1" x="270"/>
        <item m="1" x="267"/>
        <item m="1" x="265"/>
        <item m="1" x="268"/>
        <item m="1" x="266"/>
        <item m="1" x="261"/>
        <item m="1" x="257"/>
        <item m="1" x="263"/>
        <item m="1" x="259"/>
        <item m="1" x="262"/>
        <item m="1" x="258"/>
        <item m="1" x="264"/>
        <item m="1" x="260"/>
        <item x="51"/>
        <item x="50"/>
        <item x="49"/>
        <item x="194"/>
        <item x="9"/>
        <item x="52"/>
        <item x="123"/>
        <item x="61"/>
        <item x="202"/>
        <item x="126"/>
        <item x="163"/>
        <item x="128"/>
        <item x="164"/>
        <item x="132"/>
        <item x="47"/>
        <item x="46"/>
        <item x="38"/>
        <item x="55"/>
        <item x="142"/>
        <item x="82"/>
        <item x="165"/>
        <item x="166"/>
        <item x="189"/>
        <item x="167"/>
        <item x="15"/>
        <item x="16"/>
        <item x="18"/>
        <item x="251"/>
        <item x="242"/>
        <item x="241"/>
        <item x="244"/>
        <item x="243"/>
        <item x="168"/>
        <item x="169"/>
        <item x="195"/>
        <item x="29"/>
        <item x="170"/>
        <item x="66"/>
        <item x="77"/>
        <item x="65"/>
        <item x="222"/>
        <item x="89"/>
        <item x="12"/>
        <item x="44"/>
        <item x="150"/>
        <item x="59"/>
        <item x="254"/>
        <item x="58"/>
        <item x="86"/>
        <item x="171"/>
        <item x="63"/>
        <item x="109"/>
        <item x="227"/>
        <item x="131"/>
        <item x="143"/>
        <item x="149"/>
        <item x="253"/>
        <item x="173"/>
        <item x="172"/>
        <item x="108"/>
        <item x="217"/>
        <item x="129"/>
        <item x="127"/>
        <item x="199"/>
        <item x="204"/>
        <item x="103"/>
        <item x="174"/>
        <item x="175"/>
        <item x="104"/>
        <item x="114"/>
        <item x="147"/>
        <item x="179"/>
        <item x="37"/>
        <item x="112"/>
        <item x="176"/>
        <item x="124"/>
        <item x="177"/>
        <item x="178"/>
        <item x="191"/>
        <item x="192"/>
        <item x="201"/>
        <item x="180"/>
        <item x="33"/>
        <item x="181"/>
        <item x="48"/>
        <item x="182"/>
        <item x="183"/>
        <item x="184"/>
        <item x="36"/>
        <item x="32"/>
        <item x="20"/>
        <item x="110"/>
        <item x="185"/>
        <item x="91"/>
        <item x="35"/>
        <item x="234"/>
        <item x="230"/>
        <item x="235"/>
        <item x="232"/>
        <item x="233"/>
        <item x="231"/>
        <item x="228"/>
        <item x="229"/>
        <item x="239"/>
        <item x="237"/>
        <item x="238"/>
        <item x="236"/>
        <item x="255"/>
        <item x="115"/>
        <item x="193"/>
        <item x="256"/>
        <item x="19"/>
        <item x="81"/>
        <item x="80"/>
        <item x="221"/>
        <item x="40"/>
        <item x="76"/>
        <item x="218"/>
        <item x="133"/>
        <item x="134"/>
        <item x="135"/>
        <item x="136"/>
        <item x="137"/>
        <item x="138"/>
        <item x="139"/>
        <item x="140"/>
        <item x="141"/>
        <item x="186"/>
        <item x="198"/>
        <item x="224"/>
        <item x="73"/>
        <item x="223"/>
        <item x="57"/>
        <item x="226"/>
        <item x="225"/>
        <item x="190"/>
        <item x="34"/>
        <item x="122"/>
        <item x="2"/>
        <item x="93"/>
        <item x="3"/>
        <item x="92"/>
        <item x="187"/>
        <item x="247"/>
        <item x="56"/>
        <item x="43"/>
        <item x="212"/>
        <item x="148"/>
        <item x="220"/>
        <item x="10"/>
        <item x="11"/>
        <item x="214"/>
        <item x="246"/>
        <item x="27"/>
        <item x="209"/>
        <item x="102"/>
        <item x="101"/>
        <item x="88"/>
        <item x="116"/>
        <item x="208"/>
        <item x="196"/>
        <item x="130"/>
        <item x="64"/>
        <item x="215"/>
        <item x="111"/>
        <item x="213"/>
        <item x="90"/>
        <item x="119"/>
        <item x="144"/>
        <item x="210"/>
        <item x="252"/>
        <item x="5"/>
        <item x="145"/>
        <item x="216"/>
        <item x="146"/>
        <item x="84"/>
        <item x="45"/>
        <item x="4"/>
        <item x="6"/>
        <item x="205"/>
        <item x="28"/>
        <item x="30"/>
        <item x="250"/>
        <item x="75"/>
        <item x="249"/>
        <item x="85"/>
        <item x="117"/>
        <item x="121"/>
        <item x="31"/>
        <item x="94"/>
        <item x="152"/>
        <item x="74"/>
        <item x="83"/>
        <item x="69"/>
        <item x="72"/>
        <item x="188"/>
        <item x="54"/>
        <item x="211"/>
        <item x="153"/>
        <item x="106"/>
        <item x="105"/>
        <item x="154"/>
        <item x="206"/>
        <item x="155"/>
        <item x="13"/>
        <item x="200"/>
        <item x="156"/>
        <item x="21"/>
        <item x="245"/>
        <item t="default"/>
      </items>
    </pivotField>
    <pivotField showAll="0"/>
    <pivotField axis="axisRow" showAll="0">
      <items count="89">
        <item m="1" x="81"/>
        <item m="1" x="82"/>
        <item m="1" x="83"/>
        <item m="1" x="80"/>
        <item m="1" x="84"/>
        <item x="75"/>
        <item x="64"/>
        <item x="73"/>
        <item x="65"/>
        <item x="48"/>
        <item x="41"/>
        <item x="50"/>
        <item x="46"/>
        <item x="25"/>
        <item x="4"/>
        <item x="71"/>
        <item x="60"/>
        <item x="72"/>
        <item x="66"/>
        <item x="59"/>
        <item x="3"/>
        <item x="30"/>
        <item x="16"/>
        <item x="36"/>
        <item x="19"/>
        <item x="39"/>
        <item x="58"/>
        <item x="61"/>
        <item x="67"/>
        <item x="70"/>
        <item x="63"/>
        <item m="1" x="87"/>
        <item x="44"/>
        <item x="7"/>
        <item x="8"/>
        <item x="18"/>
        <item x="78"/>
        <item m="1" x="86"/>
        <item x="27"/>
        <item x="17"/>
        <item x="11"/>
        <item x="45"/>
        <item x="55"/>
        <item x="38"/>
        <item x="51"/>
        <item x="68"/>
        <item x="20"/>
        <item x="42"/>
        <item x="40"/>
        <item x="43"/>
        <item x="69"/>
        <item m="1" x="79"/>
        <item x="29"/>
        <item x="74"/>
        <item x="56"/>
        <item x="5"/>
        <item x="6"/>
        <item x="12"/>
        <item x="13"/>
        <item x="14"/>
        <item x="15"/>
        <item x="9"/>
        <item x="1"/>
        <item x="2"/>
        <item x="53"/>
        <item x="10"/>
        <item x="26"/>
        <item x="62"/>
        <item x="57"/>
        <item x="0"/>
        <item x="24"/>
        <item x="52"/>
        <item x="77"/>
        <item m="1" x="85"/>
        <item x="47"/>
        <item x="76"/>
        <item x="54"/>
        <item x="49"/>
        <item x="21"/>
        <item x="22"/>
        <item x="23"/>
        <item x="28"/>
        <item x="31"/>
        <item x="32"/>
        <item x="33"/>
        <item x="34"/>
        <item x="35"/>
        <item x="37"/>
        <item t="default"/>
      </items>
    </pivotField>
    <pivotField axis="axisRow" showAll="0">
      <items count="207">
        <item x="109"/>
        <item x="51"/>
        <item x="47"/>
        <item x="48"/>
        <item x="49"/>
        <item x="46"/>
        <item x="50"/>
        <item x="169"/>
        <item x="164"/>
        <item x="143"/>
        <item x="139"/>
        <item x="129"/>
        <item x="176"/>
        <item x="177"/>
        <item x="23"/>
        <item x="189"/>
        <item x="190"/>
        <item x="200"/>
        <item x="135"/>
        <item x="191"/>
        <item x="35"/>
        <item x="146"/>
        <item x="58"/>
        <item x="39"/>
        <item x="201"/>
        <item x="167"/>
        <item x="151"/>
        <item x="91"/>
        <item x="88"/>
        <item x="90"/>
        <item x="87"/>
        <item x="89"/>
        <item x="5"/>
        <item x="54"/>
        <item x="57"/>
        <item x="64"/>
        <item x="148"/>
        <item x="63"/>
        <item x="171"/>
        <item x="130"/>
        <item x="131"/>
        <item x="4"/>
        <item x="44"/>
        <item x="17"/>
        <item x="79"/>
        <item x="101"/>
        <item x="45"/>
        <item x="30"/>
        <item x="98"/>
        <item x="100"/>
        <item x="99"/>
        <item x="168"/>
        <item x="19"/>
        <item x="116"/>
        <item x="22"/>
        <item x="197"/>
        <item x="184"/>
        <item x="192"/>
        <item x="117"/>
        <item x="165"/>
        <item x="105"/>
        <item x="162"/>
        <item x="154"/>
        <item x="103"/>
        <item x="195"/>
        <item x="138"/>
        <item x="104"/>
        <item x="18"/>
        <item x="81"/>
        <item x="84"/>
        <item x="178"/>
        <item x="102"/>
        <item x="85"/>
        <item m="1" x="202"/>
        <item x="21"/>
        <item x="34"/>
        <item x="8"/>
        <item x="9"/>
        <item x="26"/>
        <item x="180"/>
        <item x="193"/>
        <item x="27"/>
        <item x="83"/>
        <item x="161"/>
        <item x="182"/>
        <item x="41"/>
        <item x="181"/>
        <item x="134"/>
        <item x="133"/>
        <item x="179"/>
        <item x="132"/>
        <item x="12"/>
        <item x="28"/>
        <item x="152"/>
        <item x="36"/>
        <item x="183"/>
        <item x="71"/>
        <item x="73"/>
        <item x="92"/>
        <item x="80"/>
        <item x="72"/>
        <item x="74"/>
        <item x="93"/>
        <item x="53"/>
        <item x="174"/>
        <item x="155"/>
        <item x="158"/>
        <item x="69"/>
        <item x="68"/>
        <item x="137"/>
        <item x="147"/>
        <item x="37"/>
        <item x="33"/>
        <item x="31"/>
        <item x="106"/>
        <item x="107"/>
        <item x="108"/>
        <item x="163"/>
        <item x="76"/>
        <item x="77"/>
        <item x="78"/>
        <item x="59"/>
        <item x="65"/>
        <item x="67"/>
        <item x="95"/>
        <item x="61"/>
        <item m="1" x="205"/>
        <item x="96"/>
        <item x="97"/>
        <item x="145"/>
        <item x="60"/>
        <item x="94"/>
        <item x="128"/>
        <item x="42"/>
        <item x="43"/>
        <item x="75"/>
        <item x="175"/>
        <item x="166"/>
        <item x="29"/>
        <item x="82"/>
        <item x="24"/>
        <item x="187"/>
        <item x="114"/>
        <item x="115"/>
        <item x="113"/>
        <item x="6"/>
        <item x="7"/>
        <item x="13"/>
        <item x="14"/>
        <item x="15"/>
        <item x="16"/>
        <item x="10"/>
        <item x="112"/>
        <item x="157"/>
        <item x="2"/>
        <item x="150"/>
        <item x="156"/>
        <item x="136"/>
        <item x="3"/>
        <item m="1" x="204"/>
        <item x="66"/>
        <item x="110"/>
        <item x="111"/>
        <item x="160"/>
        <item x="142"/>
        <item x="196"/>
        <item x="11"/>
        <item x="159"/>
        <item x="25"/>
        <item x="70"/>
        <item x="86"/>
        <item x="40"/>
        <item x="55"/>
        <item x="127"/>
        <item x="120"/>
        <item x="125"/>
        <item x="0"/>
        <item x="170"/>
        <item x="123"/>
        <item x="118"/>
        <item x="173"/>
        <item x="126"/>
        <item x="119"/>
        <item x="121"/>
        <item x="124"/>
        <item x="122"/>
        <item x="1"/>
        <item x="56"/>
        <item x="198"/>
        <item x="185"/>
        <item x="199"/>
        <item x="186"/>
        <item x="172"/>
        <item x="20"/>
        <item x="38"/>
        <item x="194"/>
        <item x="153"/>
        <item x="52"/>
        <item x="149"/>
        <item x="141"/>
        <item x="144"/>
        <item x="188"/>
        <item x="62"/>
        <item m="1" x="203"/>
        <item x="140"/>
        <item x="32"/>
        <item t="default"/>
      </items>
    </pivotField>
    <pivotField axis="axisRow" showAll="0">
      <items count="5">
        <item x="0"/>
        <item x="1"/>
        <item x="2"/>
        <item x="3"/>
        <item t="default"/>
      </items>
    </pivotField>
    <pivotField showAll="0"/>
    <pivotField multipleItemSelectionAllowed="1"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9">
        <item x="7"/>
        <item x="6"/>
        <item x="0"/>
        <item x="1"/>
        <item x="3"/>
        <item x="4"/>
        <item x="5"/>
        <item x="2"/>
        <item t="default"/>
      </items>
    </pivotField>
    <pivotField multipleItemSelectionAllowed="1" showAll="0"/>
    <pivotField showAll="0"/>
    <pivotField showAll="0"/>
    <pivotField axis="axisPage" multipleItemSelectionAllowed="1" showAll="0">
      <items count="6">
        <item x="3"/>
        <item h="1" x="2"/>
        <item h="1" x="0"/>
        <item h="1" x="1"/>
        <item h="1" x="4"/>
        <item t="default"/>
      </items>
    </pivotField>
    <pivotField showAll="0"/>
    <pivotField showAll="0"/>
    <pivotField showAll="0"/>
    <pivotField showAll="0"/>
    <pivotField showAll="0"/>
  </pivotFields>
  <rowFields count="4">
    <field x="9"/>
    <field x="7"/>
    <field x="8"/>
    <field x="5"/>
  </rowFields>
  <rowItems count="42">
    <i>
      <x/>
    </i>
    <i r="1">
      <x v="24"/>
    </i>
    <i r="2">
      <x v="46"/>
    </i>
    <i r="3">
      <x v="175"/>
    </i>
    <i r="2">
      <x v="47"/>
    </i>
    <i r="3">
      <x v="175"/>
    </i>
    <i r="1">
      <x v="38"/>
    </i>
    <i r="2">
      <x v="85"/>
    </i>
    <i r="3">
      <x v="175"/>
    </i>
    <i r="2">
      <x v="90"/>
    </i>
    <i r="3">
      <x v="171"/>
    </i>
    <i r="1">
      <x v="46"/>
    </i>
    <i r="2">
      <x v="111"/>
    </i>
    <i r="3">
      <x v="175"/>
    </i>
    <i r="2">
      <x v="112"/>
    </i>
    <i r="3">
      <x v="175"/>
    </i>
    <i r="1">
      <x v="66"/>
    </i>
    <i r="2">
      <x v="171"/>
    </i>
    <i r="3">
      <x v="175"/>
    </i>
    <i r="1">
      <x v="69"/>
    </i>
    <i r="2">
      <x v="172"/>
    </i>
    <i r="3">
      <x v="175"/>
    </i>
    <i r="1">
      <x v="70"/>
    </i>
    <i r="2">
      <x v="194"/>
    </i>
    <i r="3">
      <x v="175"/>
    </i>
    <i r="1">
      <x v="78"/>
    </i>
    <i r="2">
      <x v="75"/>
    </i>
    <i r="3">
      <x v="175"/>
    </i>
    <i r="1">
      <x v="79"/>
    </i>
    <i r="2">
      <x v="20"/>
    </i>
    <i r="3">
      <x v="175"/>
    </i>
    <i r="1">
      <x v="80"/>
    </i>
    <i r="2">
      <x v="94"/>
    </i>
    <i r="3">
      <x v="175"/>
    </i>
    <i>
      <x v="1"/>
    </i>
    <i r="1">
      <x v="14"/>
    </i>
    <i r="2">
      <x v="24"/>
    </i>
    <i r="3">
      <x v="174"/>
    </i>
    <i r="1">
      <x v="23"/>
    </i>
    <i r="2">
      <x v="96"/>
    </i>
    <i r="3">
      <x v="110"/>
    </i>
    <i t="grand">
      <x/>
    </i>
  </rowItems>
  <colFields count="1">
    <field x="33"/>
  </colFields>
  <colItems count="4">
    <i>
      <x v="3"/>
    </i>
    <i>
      <x v="4"/>
    </i>
    <i>
      <x v="5"/>
    </i>
    <i t="grand">
      <x/>
    </i>
  </colItems>
  <pageFields count="2">
    <pageField fld="1" hier="-1"/>
    <pageField fld="37" hier="-1"/>
  </pageFields>
  <dataFields count="1">
    <dataField name="Count of Most Stringent Band" fld="3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37EF47A0-D768-4437-BC08-DC6561696A32}"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7:Y101" firstHeaderRow="1" firstDataRow="2" firstDataCol="1" rowPageCount="2" colPageCount="1"/>
  <pivotFields count="43">
    <pivotField showAll="0"/>
    <pivotField axis="axisPage" multipleItemSelectionAllowed="1" showAll="0">
      <items count="6">
        <item x="3"/>
        <item x="2"/>
        <item h="1" x="1"/>
        <item x="0"/>
        <item h="1" x="4"/>
        <item t="default"/>
      </items>
    </pivotField>
    <pivotField showAll="0"/>
    <pivotField showAll="0"/>
    <pivotField showAll="0"/>
    <pivotField showAll="0"/>
    <pivotField showAll="0"/>
    <pivotField axis="axisRow" showAll="0">
      <items count="89">
        <item m="1" x="81"/>
        <item m="1" x="82"/>
        <item m="1" x="83"/>
        <item m="1" x="80"/>
        <item m="1" x="84"/>
        <item x="75"/>
        <item x="64"/>
        <item x="73"/>
        <item x="65"/>
        <item x="48"/>
        <item x="41"/>
        <item x="50"/>
        <item x="46"/>
        <item x="25"/>
        <item x="4"/>
        <item x="71"/>
        <item x="60"/>
        <item x="72"/>
        <item x="66"/>
        <item x="59"/>
        <item x="3"/>
        <item x="30"/>
        <item x="16"/>
        <item x="36"/>
        <item x="19"/>
        <item x="39"/>
        <item x="58"/>
        <item x="61"/>
        <item x="67"/>
        <item x="70"/>
        <item x="63"/>
        <item m="1" x="87"/>
        <item x="44"/>
        <item x="7"/>
        <item x="8"/>
        <item x="18"/>
        <item x="78"/>
        <item m="1" x="86"/>
        <item x="27"/>
        <item x="17"/>
        <item x="11"/>
        <item x="45"/>
        <item x="55"/>
        <item x="38"/>
        <item x="51"/>
        <item x="68"/>
        <item x="20"/>
        <item x="42"/>
        <item x="40"/>
        <item x="43"/>
        <item x="69"/>
        <item m="1" x="79"/>
        <item x="29"/>
        <item x="74"/>
        <item x="56"/>
        <item x="5"/>
        <item x="6"/>
        <item x="12"/>
        <item x="13"/>
        <item x="14"/>
        <item x="15"/>
        <item x="9"/>
        <item x="1"/>
        <item x="2"/>
        <item x="53"/>
        <item x="10"/>
        <item x="26"/>
        <item x="62"/>
        <item x="57"/>
        <item x="0"/>
        <item x="24"/>
        <item x="52"/>
        <item x="77"/>
        <item m="1" x="85"/>
        <item x="47"/>
        <item x="76"/>
        <item x="54"/>
        <item x="49"/>
        <item x="21"/>
        <item x="22"/>
        <item x="23"/>
        <item x="28"/>
        <item x="31"/>
        <item x="32"/>
        <item x="33"/>
        <item x="34"/>
        <item x="35"/>
        <item x="37"/>
        <item t="default"/>
      </items>
    </pivotField>
    <pivotField axis="axisRow" showAll="0">
      <items count="207">
        <item x="109"/>
        <item x="51"/>
        <item x="47"/>
        <item x="48"/>
        <item x="49"/>
        <item x="46"/>
        <item x="50"/>
        <item x="169"/>
        <item x="164"/>
        <item x="143"/>
        <item x="139"/>
        <item x="129"/>
        <item x="176"/>
        <item x="177"/>
        <item x="23"/>
        <item x="189"/>
        <item x="190"/>
        <item x="200"/>
        <item x="135"/>
        <item x="191"/>
        <item x="35"/>
        <item x="146"/>
        <item x="58"/>
        <item x="39"/>
        <item x="201"/>
        <item x="167"/>
        <item x="151"/>
        <item x="91"/>
        <item x="88"/>
        <item x="90"/>
        <item x="87"/>
        <item x="89"/>
        <item x="5"/>
        <item x="54"/>
        <item x="57"/>
        <item x="64"/>
        <item x="148"/>
        <item x="63"/>
        <item x="171"/>
        <item x="130"/>
        <item x="131"/>
        <item x="4"/>
        <item x="44"/>
        <item x="17"/>
        <item x="79"/>
        <item x="101"/>
        <item x="45"/>
        <item x="30"/>
        <item x="98"/>
        <item x="100"/>
        <item x="99"/>
        <item x="168"/>
        <item x="19"/>
        <item x="116"/>
        <item x="22"/>
        <item x="197"/>
        <item x="184"/>
        <item x="192"/>
        <item x="117"/>
        <item x="165"/>
        <item x="105"/>
        <item x="162"/>
        <item x="154"/>
        <item x="103"/>
        <item x="195"/>
        <item x="138"/>
        <item x="104"/>
        <item x="18"/>
        <item x="81"/>
        <item x="84"/>
        <item x="178"/>
        <item x="102"/>
        <item x="85"/>
        <item m="1" x="202"/>
        <item x="21"/>
        <item x="34"/>
        <item x="8"/>
        <item x="9"/>
        <item x="26"/>
        <item x="180"/>
        <item x="193"/>
        <item x="27"/>
        <item x="83"/>
        <item x="161"/>
        <item x="182"/>
        <item x="41"/>
        <item x="181"/>
        <item x="134"/>
        <item x="133"/>
        <item x="179"/>
        <item x="132"/>
        <item x="12"/>
        <item x="28"/>
        <item x="152"/>
        <item x="36"/>
        <item x="183"/>
        <item x="71"/>
        <item x="73"/>
        <item x="92"/>
        <item x="80"/>
        <item x="72"/>
        <item x="74"/>
        <item x="93"/>
        <item x="53"/>
        <item x="174"/>
        <item x="155"/>
        <item x="158"/>
        <item x="69"/>
        <item x="68"/>
        <item x="137"/>
        <item x="147"/>
        <item x="37"/>
        <item x="33"/>
        <item x="31"/>
        <item x="106"/>
        <item x="107"/>
        <item x="108"/>
        <item x="163"/>
        <item x="76"/>
        <item x="77"/>
        <item x="78"/>
        <item x="59"/>
        <item x="65"/>
        <item x="67"/>
        <item x="95"/>
        <item x="61"/>
        <item m="1" x="205"/>
        <item x="96"/>
        <item x="97"/>
        <item x="145"/>
        <item x="60"/>
        <item x="94"/>
        <item x="128"/>
        <item x="42"/>
        <item x="43"/>
        <item x="75"/>
        <item x="175"/>
        <item x="166"/>
        <item x="29"/>
        <item x="82"/>
        <item x="24"/>
        <item x="187"/>
        <item x="114"/>
        <item x="115"/>
        <item x="113"/>
        <item x="6"/>
        <item x="7"/>
        <item x="13"/>
        <item x="14"/>
        <item x="15"/>
        <item x="16"/>
        <item x="10"/>
        <item x="112"/>
        <item x="157"/>
        <item x="2"/>
        <item x="150"/>
        <item x="156"/>
        <item x="136"/>
        <item x="3"/>
        <item m="1" x="204"/>
        <item x="66"/>
        <item x="110"/>
        <item x="111"/>
        <item x="160"/>
        <item x="142"/>
        <item x="196"/>
        <item x="11"/>
        <item x="159"/>
        <item x="25"/>
        <item x="70"/>
        <item x="86"/>
        <item x="40"/>
        <item x="55"/>
        <item x="127"/>
        <item x="120"/>
        <item x="125"/>
        <item x="0"/>
        <item x="170"/>
        <item x="123"/>
        <item x="118"/>
        <item x="173"/>
        <item x="126"/>
        <item x="119"/>
        <item x="121"/>
        <item x="124"/>
        <item x="122"/>
        <item x="1"/>
        <item x="56"/>
        <item x="198"/>
        <item x="185"/>
        <item x="199"/>
        <item x="186"/>
        <item x="172"/>
        <item x="20"/>
        <item x="38"/>
        <item x="194"/>
        <item x="153"/>
        <item x="52"/>
        <item x="149"/>
        <item x="141"/>
        <item x="144"/>
        <item x="188"/>
        <item x="62"/>
        <item m="1" x="203"/>
        <item x="140"/>
        <item x="32"/>
        <item t="default"/>
      </items>
    </pivotField>
    <pivotField axis="axisRow" showAll="0">
      <items count="5">
        <item x="0"/>
        <item x="1"/>
        <item x="2"/>
        <item x="3"/>
        <item t="default"/>
      </items>
    </pivotField>
    <pivotField showAll="0"/>
    <pivotField multipleItemSelectionAllowed="1"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9">
        <item x="7"/>
        <item x="6"/>
        <item x="0"/>
        <item x="1"/>
        <item x="3"/>
        <item x="4"/>
        <item x="5"/>
        <item x="2"/>
        <item t="default"/>
      </items>
    </pivotField>
    <pivotField multipleItemSelectionAllowed="1" showAll="0"/>
    <pivotField showAll="0"/>
    <pivotField showAll="0"/>
    <pivotField axis="axisPage" multipleItemSelectionAllowed="1" showAll="0">
      <items count="6">
        <item h="1" x="3"/>
        <item h="1" x="2"/>
        <item x="0"/>
        <item h="1" x="1"/>
        <item h="1" x="4"/>
        <item t="default"/>
      </items>
    </pivotField>
    <pivotField showAll="0"/>
    <pivotField showAll="0"/>
    <pivotField showAll="0"/>
    <pivotField showAll="0"/>
    <pivotField showAll="0"/>
  </pivotFields>
  <rowFields count="3">
    <field x="9"/>
    <field x="7"/>
    <field x="8"/>
  </rowFields>
  <rowItems count="93">
    <i>
      <x/>
    </i>
    <i r="1">
      <x v="20"/>
    </i>
    <i r="2">
      <x v="130"/>
    </i>
    <i r="1">
      <x v="24"/>
    </i>
    <i r="2">
      <x v="46"/>
    </i>
    <i r="1">
      <x v="38"/>
    </i>
    <i r="2">
      <x v="84"/>
    </i>
    <i r="2">
      <x v="85"/>
    </i>
    <i r="2">
      <x v="86"/>
    </i>
    <i r="2">
      <x v="87"/>
    </i>
    <i r="2">
      <x v="88"/>
    </i>
    <i r="1">
      <x v="39"/>
    </i>
    <i r="2">
      <x v="63"/>
    </i>
    <i r="2">
      <x v="67"/>
    </i>
    <i r="2">
      <x v="68"/>
    </i>
    <i r="2">
      <x v="70"/>
    </i>
    <i r="2">
      <x v="89"/>
    </i>
    <i r="2">
      <x v="205"/>
    </i>
    <i r="1">
      <x v="62"/>
    </i>
    <i r="2">
      <x v="54"/>
    </i>
    <i r="2">
      <x v="56"/>
    </i>
    <i r="2">
      <x v="58"/>
    </i>
    <i r="2">
      <x v="154"/>
    </i>
    <i r="1">
      <x v="69"/>
    </i>
    <i r="2">
      <x v="176"/>
    </i>
    <i r="2">
      <x v="191"/>
    </i>
    <i r="1">
      <x v="70"/>
    </i>
    <i r="2">
      <x v="194"/>
    </i>
    <i>
      <x v="1"/>
    </i>
    <i r="1">
      <x v="9"/>
    </i>
    <i r="2">
      <x v="10"/>
    </i>
    <i r="2">
      <x v="11"/>
    </i>
    <i r="1">
      <x v="11"/>
    </i>
    <i r="2">
      <x v="21"/>
    </i>
    <i r="1">
      <x v="12"/>
    </i>
    <i r="2">
      <x v="22"/>
    </i>
    <i r="1">
      <x v="14"/>
    </i>
    <i r="2">
      <x v="27"/>
    </i>
    <i r="2">
      <x v="28"/>
    </i>
    <i r="2">
      <x v="32"/>
    </i>
    <i r="2">
      <x v="95"/>
    </i>
    <i r="2">
      <x v="138"/>
    </i>
    <i r="2">
      <x v="141"/>
    </i>
    <i r="2">
      <x v="201"/>
    </i>
    <i r="1">
      <x v="20"/>
    </i>
    <i r="2">
      <x v="35"/>
    </i>
    <i r="2">
      <x v="37"/>
    </i>
    <i r="2">
      <x v="40"/>
    </i>
    <i r="2">
      <x v="41"/>
    </i>
    <i r="2">
      <x v="124"/>
    </i>
    <i r="2">
      <x v="127"/>
    </i>
    <i r="2">
      <x v="129"/>
    </i>
    <i r="1">
      <x v="23"/>
    </i>
    <i r="2">
      <x v="1"/>
    </i>
    <i r="2">
      <x v="80"/>
    </i>
    <i r="2">
      <x v="96"/>
    </i>
    <i r="2">
      <x v="97"/>
    </i>
    <i r="2">
      <x v="100"/>
    </i>
    <i r="2">
      <x v="102"/>
    </i>
    <i r="2">
      <x v="169"/>
    </i>
    <i r="2">
      <x v="195"/>
    </i>
    <i r="1">
      <x v="35"/>
    </i>
    <i r="2">
      <x v="107"/>
    </i>
    <i r="1">
      <x v="36"/>
    </i>
    <i r="2">
      <x v="79"/>
    </i>
    <i r="1">
      <x v="38"/>
    </i>
    <i r="2">
      <x v="90"/>
    </i>
    <i r="1">
      <x v="39"/>
    </i>
    <i r="2">
      <x v="64"/>
    </i>
    <i r="1">
      <x v="44"/>
    </i>
    <i r="2">
      <x v="110"/>
    </i>
    <i r="1">
      <x v="46"/>
    </i>
    <i r="2">
      <x v="115"/>
    </i>
    <i r="1">
      <x v="62"/>
    </i>
    <i r="2">
      <x v="14"/>
    </i>
    <i r="2">
      <x v="204"/>
    </i>
    <i r="1">
      <x v="63"/>
    </i>
    <i r="2">
      <x v="108"/>
    </i>
    <i r="2">
      <x v="158"/>
    </i>
    <i r="2">
      <x v="170"/>
    </i>
    <i r="1">
      <x v="69"/>
    </i>
    <i r="2">
      <x v="118"/>
    </i>
    <i r="2">
      <x v="119"/>
    </i>
    <i r="2">
      <x v="120"/>
    </i>
    <i r="2">
      <x v="135"/>
    </i>
    <i r="2">
      <x v="173"/>
    </i>
    <i r="2">
      <x v="181"/>
    </i>
    <i r="2">
      <x v="186"/>
    </i>
    <i r="2">
      <x v="189"/>
    </i>
    <i r="1">
      <x v="74"/>
    </i>
    <i r="2">
      <x v="121"/>
    </i>
    <i r="2">
      <x v="199"/>
    </i>
    <i t="grand">
      <x/>
    </i>
  </rowItems>
  <colFields count="1">
    <field x="33"/>
  </colFields>
  <colItems count="5">
    <i>
      <x v="2"/>
    </i>
    <i>
      <x v="3"/>
    </i>
    <i>
      <x v="4"/>
    </i>
    <i>
      <x v="5"/>
    </i>
    <i t="grand">
      <x/>
    </i>
  </colItems>
  <pageFields count="2">
    <pageField fld="1" hier="-1"/>
    <pageField fld="37" hier="-1"/>
  </pageFields>
  <dataFields count="1">
    <dataField name="Count of Most Stringent Band" fld="3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8FA3C77B-E55A-41AD-8D4F-F1C32F4FFC28}"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7:M169" firstHeaderRow="1" firstDataRow="2" firstDataCol="1" rowPageCount="2" colPageCount="1"/>
  <pivotFields count="43">
    <pivotField showAll="0"/>
    <pivotField axis="axisPage" multipleItemSelectionAllowed="1" showAll="0">
      <items count="6">
        <item x="3"/>
        <item x="2"/>
        <item h="1" x="1"/>
        <item x="0"/>
        <item h="1" x="4"/>
        <item t="default"/>
      </items>
    </pivotField>
    <pivotField showAll="0"/>
    <pivotField showAll="0"/>
    <pivotField showAll="0"/>
    <pivotField axis="axisRow" showAll="0">
      <items count="274">
        <item x="151"/>
        <item x="26"/>
        <item x="7"/>
        <item x="158"/>
        <item x="107"/>
        <item x="118"/>
        <item x="120"/>
        <item x="207"/>
        <item x="60"/>
        <item x="157"/>
        <item x="17"/>
        <item x="203"/>
        <item x="159"/>
        <item x="70"/>
        <item x="71"/>
        <item x="0"/>
        <item x="100"/>
        <item x="98"/>
        <item x="99"/>
        <item x="1"/>
        <item x="97"/>
        <item x="95"/>
        <item x="96"/>
        <item x="39"/>
        <item x="68"/>
        <item x="67"/>
        <item x="14"/>
        <item x="25"/>
        <item x="23"/>
        <item x="24"/>
        <item x="22"/>
        <item x="197"/>
        <item x="87"/>
        <item x="160"/>
        <item x="113"/>
        <item x="125"/>
        <item x="161"/>
        <item x="8"/>
        <item x="162"/>
        <item x="62"/>
        <item x="41"/>
        <item x="219"/>
        <item x="248"/>
        <item x="42"/>
        <item x="240"/>
        <item x="53"/>
        <item x="79"/>
        <item x="78"/>
        <item m="1" x="271"/>
        <item m="1" x="269"/>
        <item m="1" x="272"/>
        <item m="1" x="270"/>
        <item m="1" x="267"/>
        <item m="1" x="265"/>
        <item m="1" x="268"/>
        <item m="1" x="266"/>
        <item m="1" x="261"/>
        <item m="1" x="257"/>
        <item m="1" x="263"/>
        <item m="1" x="259"/>
        <item m="1" x="262"/>
        <item m="1" x="258"/>
        <item m="1" x="264"/>
        <item m="1" x="260"/>
        <item x="51"/>
        <item x="50"/>
        <item x="49"/>
        <item x="194"/>
        <item x="9"/>
        <item x="52"/>
        <item x="123"/>
        <item x="61"/>
        <item x="202"/>
        <item x="126"/>
        <item x="163"/>
        <item x="128"/>
        <item x="164"/>
        <item x="132"/>
        <item x="47"/>
        <item x="46"/>
        <item x="38"/>
        <item x="55"/>
        <item x="142"/>
        <item x="82"/>
        <item x="165"/>
        <item x="166"/>
        <item x="189"/>
        <item x="167"/>
        <item x="15"/>
        <item x="16"/>
        <item x="18"/>
        <item x="251"/>
        <item x="242"/>
        <item x="241"/>
        <item x="244"/>
        <item x="243"/>
        <item x="168"/>
        <item x="169"/>
        <item x="195"/>
        <item x="29"/>
        <item x="170"/>
        <item x="66"/>
        <item x="77"/>
        <item x="65"/>
        <item x="222"/>
        <item x="89"/>
        <item x="12"/>
        <item x="44"/>
        <item x="150"/>
        <item x="59"/>
        <item x="254"/>
        <item x="58"/>
        <item x="86"/>
        <item x="171"/>
        <item x="63"/>
        <item x="109"/>
        <item x="227"/>
        <item x="131"/>
        <item x="143"/>
        <item x="149"/>
        <item x="253"/>
        <item x="173"/>
        <item x="172"/>
        <item x="108"/>
        <item x="217"/>
        <item x="129"/>
        <item x="127"/>
        <item x="199"/>
        <item x="204"/>
        <item x="103"/>
        <item x="174"/>
        <item x="175"/>
        <item x="104"/>
        <item x="114"/>
        <item x="147"/>
        <item x="179"/>
        <item x="37"/>
        <item x="112"/>
        <item x="176"/>
        <item x="124"/>
        <item x="177"/>
        <item x="178"/>
        <item x="191"/>
        <item x="192"/>
        <item x="201"/>
        <item x="180"/>
        <item x="33"/>
        <item x="181"/>
        <item x="48"/>
        <item x="182"/>
        <item x="183"/>
        <item x="184"/>
        <item x="36"/>
        <item x="32"/>
        <item x="20"/>
        <item x="110"/>
        <item x="185"/>
        <item x="91"/>
        <item x="35"/>
        <item x="234"/>
        <item x="230"/>
        <item x="235"/>
        <item x="232"/>
        <item x="233"/>
        <item x="231"/>
        <item x="228"/>
        <item x="229"/>
        <item x="239"/>
        <item x="237"/>
        <item x="238"/>
        <item x="236"/>
        <item x="255"/>
        <item x="115"/>
        <item x="193"/>
        <item x="256"/>
        <item x="19"/>
        <item x="81"/>
        <item x="80"/>
        <item x="221"/>
        <item x="40"/>
        <item x="76"/>
        <item x="218"/>
        <item x="133"/>
        <item x="134"/>
        <item x="135"/>
        <item x="136"/>
        <item x="137"/>
        <item x="138"/>
        <item x="139"/>
        <item x="140"/>
        <item x="141"/>
        <item x="186"/>
        <item x="198"/>
        <item x="224"/>
        <item x="73"/>
        <item x="223"/>
        <item x="57"/>
        <item x="226"/>
        <item x="225"/>
        <item x="190"/>
        <item x="34"/>
        <item x="122"/>
        <item x="2"/>
        <item x="93"/>
        <item x="3"/>
        <item x="92"/>
        <item x="187"/>
        <item x="247"/>
        <item x="56"/>
        <item x="43"/>
        <item x="212"/>
        <item x="148"/>
        <item x="220"/>
        <item x="10"/>
        <item x="11"/>
        <item x="214"/>
        <item x="246"/>
        <item x="27"/>
        <item x="209"/>
        <item x="102"/>
        <item x="101"/>
        <item x="88"/>
        <item x="116"/>
        <item x="208"/>
        <item x="196"/>
        <item x="130"/>
        <item x="64"/>
        <item x="215"/>
        <item x="111"/>
        <item x="213"/>
        <item x="90"/>
        <item x="119"/>
        <item x="144"/>
        <item x="210"/>
        <item x="252"/>
        <item x="5"/>
        <item x="145"/>
        <item x="216"/>
        <item x="146"/>
        <item x="84"/>
        <item x="45"/>
        <item x="4"/>
        <item x="6"/>
        <item x="205"/>
        <item x="28"/>
        <item x="30"/>
        <item x="250"/>
        <item x="75"/>
        <item x="249"/>
        <item x="85"/>
        <item x="117"/>
        <item x="121"/>
        <item x="31"/>
        <item x="94"/>
        <item x="152"/>
        <item x="74"/>
        <item x="83"/>
        <item x="69"/>
        <item x="72"/>
        <item x="188"/>
        <item x="54"/>
        <item x="211"/>
        <item x="153"/>
        <item x="106"/>
        <item x="105"/>
        <item x="154"/>
        <item x="206"/>
        <item x="155"/>
        <item x="13"/>
        <item x="200"/>
        <item x="156"/>
        <item x="21"/>
        <item x="245"/>
        <item t="default"/>
      </items>
    </pivotField>
    <pivotField showAll="0"/>
    <pivotField axis="axisRow" showAll="0">
      <items count="89">
        <item m="1" x="81"/>
        <item m="1" x="82"/>
        <item m="1" x="83"/>
        <item m="1" x="80"/>
        <item m="1" x="84"/>
        <item x="75"/>
        <item x="64"/>
        <item x="73"/>
        <item x="65"/>
        <item x="48"/>
        <item x="41"/>
        <item x="50"/>
        <item x="46"/>
        <item x="25"/>
        <item x="4"/>
        <item x="71"/>
        <item x="60"/>
        <item x="72"/>
        <item x="66"/>
        <item x="59"/>
        <item x="3"/>
        <item x="30"/>
        <item x="16"/>
        <item x="36"/>
        <item x="19"/>
        <item x="39"/>
        <item x="58"/>
        <item x="61"/>
        <item x="67"/>
        <item x="70"/>
        <item x="63"/>
        <item m="1" x="87"/>
        <item x="44"/>
        <item x="7"/>
        <item x="8"/>
        <item x="18"/>
        <item x="78"/>
        <item m="1" x="86"/>
        <item x="27"/>
        <item x="17"/>
        <item x="11"/>
        <item x="45"/>
        <item x="55"/>
        <item x="38"/>
        <item x="51"/>
        <item x="68"/>
        <item x="20"/>
        <item x="42"/>
        <item x="40"/>
        <item x="43"/>
        <item x="69"/>
        <item m="1" x="79"/>
        <item x="29"/>
        <item x="74"/>
        <item x="56"/>
        <item x="5"/>
        <item x="6"/>
        <item x="12"/>
        <item x="13"/>
        <item x="14"/>
        <item x="15"/>
        <item x="9"/>
        <item x="1"/>
        <item x="2"/>
        <item x="53"/>
        <item x="10"/>
        <item x="26"/>
        <item x="62"/>
        <item x="57"/>
        <item x="0"/>
        <item x="24"/>
        <item x="52"/>
        <item x="77"/>
        <item m="1" x="85"/>
        <item x="47"/>
        <item x="76"/>
        <item x="54"/>
        <item x="49"/>
        <item x="21"/>
        <item x="22"/>
        <item x="23"/>
        <item x="28"/>
        <item x="31"/>
        <item x="32"/>
        <item x="33"/>
        <item x="34"/>
        <item x="35"/>
        <item x="37"/>
        <item t="default"/>
      </items>
    </pivotField>
    <pivotField axis="axisRow" showAll="0">
      <items count="207">
        <item x="109"/>
        <item x="51"/>
        <item x="47"/>
        <item x="48"/>
        <item x="49"/>
        <item x="46"/>
        <item x="50"/>
        <item x="169"/>
        <item x="164"/>
        <item x="143"/>
        <item x="139"/>
        <item x="129"/>
        <item x="176"/>
        <item x="177"/>
        <item x="23"/>
        <item x="189"/>
        <item x="190"/>
        <item x="200"/>
        <item x="135"/>
        <item x="191"/>
        <item x="35"/>
        <item x="146"/>
        <item x="58"/>
        <item x="39"/>
        <item x="201"/>
        <item x="167"/>
        <item x="151"/>
        <item x="91"/>
        <item x="88"/>
        <item x="90"/>
        <item x="87"/>
        <item x="89"/>
        <item x="5"/>
        <item x="54"/>
        <item x="57"/>
        <item x="64"/>
        <item x="148"/>
        <item x="63"/>
        <item x="171"/>
        <item x="130"/>
        <item x="131"/>
        <item x="4"/>
        <item x="44"/>
        <item x="17"/>
        <item x="79"/>
        <item x="101"/>
        <item x="45"/>
        <item x="30"/>
        <item x="98"/>
        <item x="100"/>
        <item x="99"/>
        <item x="168"/>
        <item x="19"/>
        <item x="116"/>
        <item x="22"/>
        <item x="197"/>
        <item x="184"/>
        <item x="192"/>
        <item x="117"/>
        <item x="165"/>
        <item x="105"/>
        <item x="162"/>
        <item x="154"/>
        <item x="103"/>
        <item x="195"/>
        <item x="138"/>
        <item x="104"/>
        <item x="18"/>
        <item x="81"/>
        <item x="84"/>
        <item x="178"/>
        <item x="102"/>
        <item x="85"/>
        <item m="1" x="202"/>
        <item x="21"/>
        <item x="34"/>
        <item x="8"/>
        <item x="9"/>
        <item x="26"/>
        <item x="180"/>
        <item x="193"/>
        <item x="27"/>
        <item x="83"/>
        <item x="161"/>
        <item x="182"/>
        <item x="41"/>
        <item x="181"/>
        <item x="134"/>
        <item x="133"/>
        <item x="179"/>
        <item x="132"/>
        <item x="12"/>
        <item x="28"/>
        <item x="152"/>
        <item x="36"/>
        <item x="183"/>
        <item x="71"/>
        <item x="73"/>
        <item x="92"/>
        <item x="80"/>
        <item x="72"/>
        <item x="74"/>
        <item x="93"/>
        <item x="53"/>
        <item x="174"/>
        <item x="155"/>
        <item x="158"/>
        <item x="69"/>
        <item x="68"/>
        <item x="137"/>
        <item x="147"/>
        <item x="37"/>
        <item x="33"/>
        <item x="31"/>
        <item x="106"/>
        <item x="107"/>
        <item x="108"/>
        <item x="163"/>
        <item x="76"/>
        <item x="77"/>
        <item x="78"/>
        <item x="59"/>
        <item x="65"/>
        <item x="67"/>
        <item x="95"/>
        <item x="61"/>
        <item m="1" x="205"/>
        <item x="96"/>
        <item x="97"/>
        <item x="145"/>
        <item x="60"/>
        <item x="94"/>
        <item x="128"/>
        <item x="42"/>
        <item x="43"/>
        <item x="75"/>
        <item x="175"/>
        <item x="166"/>
        <item x="29"/>
        <item x="82"/>
        <item x="24"/>
        <item x="187"/>
        <item x="114"/>
        <item x="115"/>
        <item x="113"/>
        <item x="6"/>
        <item x="7"/>
        <item x="13"/>
        <item x="14"/>
        <item x="15"/>
        <item x="16"/>
        <item x="10"/>
        <item x="112"/>
        <item x="157"/>
        <item x="2"/>
        <item x="150"/>
        <item x="156"/>
        <item x="136"/>
        <item x="3"/>
        <item m="1" x="204"/>
        <item x="66"/>
        <item x="110"/>
        <item x="111"/>
        <item x="160"/>
        <item x="142"/>
        <item x="196"/>
        <item x="11"/>
        <item x="159"/>
        <item x="25"/>
        <item x="70"/>
        <item x="86"/>
        <item x="40"/>
        <item x="55"/>
        <item x="127"/>
        <item x="120"/>
        <item x="125"/>
        <item x="0"/>
        <item x="170"/>
        <item x="123"/>
        <item x="118"/>
        <item x="173"/>
        <item x="126"/>
        <item x="119"/>
        <item x="121"/>
        <item x="124"/>
        <item x="122"/>
        <item x="1"/>
        <item x="56"/>
        <item x="198"/>
        <item x="185"/>
        <item x="199"/>
        <item x="186"/>
        <item x="172"/>
        <item x="20"/>
        <item x="38"/>
        <item x="194"/>
        <item x="153"/>
        <item x="52"/>
        <item x="149"/>
        <item x="141"/>
        <item x="144"/>
        <item x="188"/>
        <item x="62"/>
        <item m="1" x="203"/>
        <item x="140"/>
        <item x="32"/>
        <item t="default"/>
      </items>
    </pivotField>
    <pivotField axis="axisCol" showAll="0">
      <items count="5">
        <item x="0"/>
        <item x="1"/>
        <item x="2"/>
        <item x="3"/>
        <item t="default"/>
      </items>
    </pivotField>
    <pivotField showAll="0"/>
    <pivotField multipleItemSelectionAllowed="1"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7"/>
        <item x="6"/>
        <item x="0"/>
        <item x="1"/>
        <item x="3"/>
        <item x="4"/>
        <item x="5"/>
        <item x="2"/>
        <item t="default"/>
      </items>
    </pivotField>
    <pivotField multipleItemSelectionAllowed="1" showAll="0"/>
    <pivotField showAll="0"/>
    <pivotField showAll="0"/>
    <pivotField axis="axisPage" multipleItemSelectionAllowed="1" showAll="0">
      <items count="6">
        <item h="1" x="3"/>
        <item x="2"/>
        <item h="1" x="0"/>
        <item h="1" x="1"/>
        <item h="1" x="4"/>
        <item t="default"/>
      </items>
    </pivotField>
    <pivotField showAll="0"/>
    <pivotField showAll="0"/>
    <pivotField showAll="0"/>
    <pivotField showAll="0"/>
    <pivotField showAll="0"/>
  </pivotFields>
  <rowFields count="4">
    <field x="33"/>
    <field x="7"/>
    <field x="8"/>
    <field x="5"/>
  </rowFields>
  <rowItems count="161">
    <i>
      <x v="1"/>
    </i>
    <i r="1">
      <x v="11"/>
    </i>
    <i r="2">
      <x v="21"/>
    </i>
    <i r="3">
      <x v="225"/>
    </i>
    <i r="1">
      <x v="14"/>
    </i>
    <i r="2">
      <x v="141"/>
    </i>
    <i r="3">
      <x v="272"/>
    </i>
    <i r="1">
      <x v="62"/>
    </i>
    <i r="2">
      <x v="16"/>
    </i>
    <i r="3">
      <x v="216"/>
    </i>
    <i r="2">
      <x v="19"/>
    </i>
    <i r="3">
      <x v="216"/>
    </i>
    <i r="1">
      <x v="69"/>
    </i>
    <i r="2">
      <x v="176"/>
    </i>
    <i r="3">
      <x v="15"/>
    </i>
    <i r="1">
      <x v="80"/>
    </i>
    <i r="2">
      <x v="94"/>
    </i>
    <i r="3">
      <x v="175"/>
    </i>
    <i>
      <x v="2"/>
    </i>
    <i r="1">
      <x v="13"/>
    </i>
    <i r="2">
      <x v="23"/>
    </i>
    <i r="3">
      <x v="175"/>
    </i>
    <i r="1">
      <x v="14"/>
    </i>
    <i r="2">
      <x v="141"/>
    </i>
    <i r="3">
      <x v="272"/>
    </i>
    <i r="2">
      <x v="201"/>
    </i>
    <i r="3">
      <x v="272"/>
    </i>
    <i r="1">
      <x v="21"/>
    </i>
    <i r="2">
      <x v="42"/>
    </i>
    <i r="3">
      <x v="175"/>
    </i>
    <i r="1">
      <x v="23"/>
    </i>
    <i r="2">
      <x v="80"/>
    </i>
    <i r="3">
      <x v="207"/>
    </i>
    <i r="1">
      <x v="24"/>
    </i>
    <i r="2">
      <x v="46"/>
    </i>
    <i r="3">
      <x v="175"/>
    </i>
    <i r="1">
      <x v="39"/>
    </i>
    <i r="2">
      <x v="67"/>
    </i>
    <i r="3">
      <x v="106"/>
    </i>
    <i r="2">
      <x v="70"/>
    </i>
    <i r="3">
      <x v="197"/>
    </i>
    <i r="2">
      <x v="205"/>
    </i>
    <i r="3">
      <x v="175"/>
    </i>
    <i r="1">
      <x v="46"/>
    </i>
    <i r="2">
      <x v="111"/>
    </i>
    <i r="3">
      <x v="175"/>
    </i>
    <i r="1">
      <x v="62"/>
    </i>
    <i r="2">
      <x v="14"/>
    </i>
    <i r="3">
      <x v="104"/>
    </i>
    <i r="2">
      <x v="15"/>
    </i>
    <i r="3">
      <x v="216"/>
    </i>
    <i r="2">
      <x v="57"/>
    </i>
    <i r="3">
      <x v="216"/>
    </i>
    <i r="2">
      <x v="165"/>
    </i>
    <i r="3">
      <x v="251"/>
    </i>
    <i r="1">
      <x v="66"/>
    </i>
    <i r="2">
      <x v="171"/>
    </i>
    <i r="3">
      <x v="175"/>
    </i>
    <i r="1">
      <x v="69"/>
    </i>
    <i r="2">
      <x v="186"/>
    </i>
    <i r="3">
      <x v="19"/>
    </i>
    <i r="2">
      <x v="191"/>
    </i>
    <i r="3">
      <x v="93"/>
    </i>
    <i r="1">
      <x v="70"/>
    </i>
    <i r="2">
      <x v="194"/>
    </i>
    <i r="3">
      <x v="175"/>
    </i>
    <i r="1">
      <x v="86"/>
    </i>
    <i r="2">
      <x v="6"/>
    </i>
    <i r="3">
      <x v="175"/>
    </i>
    <i r="1">
      <x v="87"/>
    </i>
    <i r="2">
      <x v="197"/>
    </i>
    <i r="3">
      <x v="175"/>
    </i>
    <i>
      <x v="3"/>
    </i>
    <i r="1">
      <x v="14"/>
    </i>
    <i r="2">
      <x v="32"/>
    </i>
    <i r="3">
      <x v="37"/>
    </i>
    <i r="2">
      <x v="95"/>
    </i>
    <i r="3">
      <x v="44"/>
    </i>
    <i r="1">
      <x v="20"/>
    </i>
    <i r="2">
      <x v="129"/>
    </i>
    <i r="3">
      <x v="225"/>
    </i>
    <i r="1">
      <x v="23"/>
    </i>
    <i r="2">
      <x v="195"/>
    </i>
    <i r="3">
      <x v="42"/>
    </i>
    <i r="1">
      <x v="24"/>
    </i>
    <i r="2">
      <x v="47"/>
    </i>
    <i r="3">
      <x v="175"/>
    </i>
    <i r="1">
      <x v="38"/>
    </i>
    <i r="2">
      <x v="85"/>
    </i>
    <i r="3">
      <x v="175"/>
    </i>
    <i r="1">
      <x v="46"/>
    </i>
    <i r="2">
      <x v="111"/>
    </i>
    <i r="3">
      <x v="175"/>
    </i>
    <i r="2">
      <x v="112"/>
    </i>
    <i r="3">
      <x v="175"/>
    </i>
    <i r="2">
      <x v="113"/>
    </i>
    <i r="3">
      <x v="175"/>
    </i>
    <i r="1">
      <x v="66"/>
    </i>
    <i r="2">
      <x v="171"/>
    </i>
    <i r="3">
      <x v="175"/>
    </i>
    <i r="1">
      <x v="69"/>
    </i>
    <i r="2">
      <x v="186"/>
    </i>
    <i r="3">
      <x v="19"/>
    </i>
    <i r="2">
      <x v="189"/>
    </i>
    <i r="3">
      <x v="93"/>
    </i>
    <i r="1">
      <x v="70"/>
    </i>
    <i r="2">
      <x v="194"/>
    </i>
    <i r="3">
      <x v="175"/>
    </i>
    <i r="1">
      <x v="78"/>
    </i>
    <i r="2">
      <x v="75"/>
    </i>
    <i r="3">
      <x v="175"/>
    </i>
    <i r="1">
      <x v="79"/>
    </i>
    <i r="2">
      <x v="20"/>
    </i>
    <i r="3">
      <x v="175"/>
    </i>
    <i r="1">
      <x v="81"/>
    </i>
    <i r="2">
      <x v="133"/>
    </i>
    <i r="3">
      <x v="175"/>
    </i>
    <i r="1">
      <x v="82"/>
    </i>
    <i r="2">
      <x v="5"/>
    </i>
    <i r="3">
      <x v="175"/>
    </i>
    <i r="1">
      <x v="87"/>
    </i>
    <i r="2">
      <x v="197"/>
    </i>
    <i r="3">
      <x v="175"/>
    </i>
    <i>
      <x v="4"/>
    </i>
    <i r="1">
      <x v="23"/>
    </i>
    <i r="2">
      <x v="96"/>
    </i>
    <i r="3">
      <x v="195"/>
    </i>
    <i r="2">
      <x v="102"/>
    </i>
    <i r="3">
      <x v="108"/>
    </i>
    <i r="1">
      <x v="38"/>
    </i>
    <i r="2">
      <x v="85"/>
    </i>
    <i r="3">
      <x v="175"/>
    </i>
    <i r="1">
      <x v="46"/>
    </i>
    <i r="2">
      <x v="113"/>
    </i>
    <i r="3">
      <x v="175"/>
    </i>
    <i r="1">
      <x v="62"/>
    </i>
    <i r="2">
      <x v="54"/>
    </i>
    <i r="3">
      <x v="104"/>
    </i>
    <i r="2">
      <x v="56"/>
    </i>
    <i r="3">
      <x v="93"/>
    </i>
    <i r="2">
      <x v="165"/>
    </i>
    <i r="3">
      <x v="251"/>
    </i>
    <i>
      <x v="5"/>
    </i>
    <i r="1">
      <x v="24"/>
    </i>
    <i r="2">
      <x v="47"/>
    </i>
    <i r="3">
      <x v="175"/>
    </i>
    <i r="1">
      <x v="38"/>
    </i>
    <i r="2">
      <x v="85"/>
    </i>
    <i r="3">
      <x v="175"/>
    </i>
    <i r="2">
      <x v="86"/>
    </i>
    <i r="3">
      <x v="161"/>
    </i>
    <i r="3">
      <x v="164"/>
    </i>
    <i r="2">
      <x v="90"/>
    </i>
    <i r="3">
      <x v="172"/>
    </i>
    <i r="1">
      <x v="46"/>
    </i>
    <i r="2">
      <x v="112"/>
    </i>
    <i r="3">
      <x v="175"/>
    </i>
    <i r="1">
      <x v="79"/>
    </i>
    <i r="2">
      <x v="20"/>
    </i>
    <i r="3">
      <x v="175"/>
    </i>
    <i t="grand">
      <x/>
    </i>
  </rowItems>
  <colFields count="1">
    <field x="9"/>
  </colFields>
  <colItems count="3">
    <i>
      <x/>
    </i>
    <i>
      <x v="1"/>
    </i>
    <i t="grand">
      <x/>
    </i>
  </colItems>
  <pageFields count="2">
    <pageField fld="1" hier="-1"/>
    <pageField fld="37" hier="-1"/>
  </pageFields>
  <dataFields count="1">
    <dataField name="Count of Most Stringent Band" fld="3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31A17F48-E1A7-4568-B577-753171472E6B}"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C7:BL214" firstHeaderRow="1" firstDataRow="4" firstDataCol="1" rowPageCount="1" colPageCount="1"/>
  <pivotFields count="43">
    <pivotField showAll="0"/>
    <pivotField axis="axisPage" multipleItemSelectionAllowed="1" showAll="0">
      <items count="6">
        <item x="3"/>
        <item x="2"/>
        <item h="1" x="1"/>
        <item x="0"/>
        <item h="1" x="4"/>
        <item t="default"/>
      </items>
    </pivotField>
    <pivotField showAll="0"/>
    <pivotField showAll="0"/>
    <pivotField showAll="0"/>
    <pivotField showAll="0"/>
    <pivotField showAll="0"/>
    <pivotField axis="axisRow" showAll="0">
      <items count="89">
        <item m="1" x="81"/>
        <item m="1" x="82"/>
        <item m="1" x="83"/>
        <item m="1" x="80"/>
        <item m="1" x="84"/>
        <item x="75"/>
        <item x="64"/>
        <item x="73"/>
        <item x="65"/>
        <item x="48"/>
        <item x="41"/>
        <item x="50"/>
        <item x="46"/>
        <item x="25"/>
        <item x="4"/>
        <item x="71"/>
        <item x="60"/>
        <item x="72"/>
        <item x="66"/>
        <item x="59"/>
        <item x="3"/>
        <item x="30"/>
        <item x="16"/>
        <item x="36"/>
        <item x="19"/>
        <item x="39"/>
        <item x="58"/>
        <item x="61"/>
        <item x="67"/>
        <item x="70"/>
        <item x="63"/>
        <item m="1" x="87"/>
        <item x="44"/>
        <item x="7"/>
        <item x="8"/>
        <item x="18"/>
        <item x="78"/>
        <item m="1" x="86"/>
        <item x="27"/>
        <item x="17"/>
        <item x="11"/>
        <item x="45"/>
        <item x="55"/>
        <item x="38"/>
        <item x="51"/>
        <item x="68"/>
        <item x="20"/>
        <item x="42"/>
        <item x="40"/>
        <item x="43"/>
        <item x="69"/>
        <item m="1" x="79"/>
        <item x="29"/>
        <item x="74"/>
        <item x="56"/>
        <item x="5"/>
        <item x="6"/>
        <item x="12"/>
        <item x="13"/>
        <item x="14"/>
        <item x="15"/>
        <item x="9"/>
        <item x="1"/>
        <item x="2"/>
        <item x="53"/>
        <item x="10"/>
        <item x="26"/>
        <item x="62"/>
        <item x="57"/>
        <item x="0"/>
        <item x="24"/>
        <item x="52"/>
        <item x="77"/>
        <item m="1" x="85"/>
        <item x="47"/>
        <item x="76"/>
        <item x="54"/>
        <item x="49"/>
        <item x="21"/>
        <item x="22"/>
        <item x="23"/>
        <item x="28"/>
        <item x="31"/>
        <item x="32"/>
        <item x="33"/>
        <item x="34"/>
        <item x="35"/>
        <item x="37"/>
        <item t="default"/>
      </items>
    </pivotField>
    <pivotField axis="axisRow" showAll="0">
      <items count="207">
        <item x="109"/>
        <item x="51"/>
        <item x="47"/>
        <item x="48"/>
        <item x="49"/>
        <item x="46"/>
        <item x="50"/>
        <item x="169"/>
        <item x="164"/>
        <item x="143"/>
        <item x="139"/>
        <item x="129"/>
        <item x="176"/>
        <item x="177"/>
        <item x="23"/>
        <item x="189"/>
        <item x="190"/>
        <item x="200"/>
        <item x="135"/>
        <item x="191"/>
        <item x="35"/>
        <item x="146"/>
        <item x="58"/>
        <item x="39"/>
        <item x="201"/>
        <item x="167"/>
        <item x="151"/>
        <item x="91"/>
        <item x="88"/>
        <item x="90"/>
        <item x="87"/>
        <item x="89"/>
        <item x="5"/>
        <item x="54"/>
        <item x="57"/>
        <item x="64"/>
        <item x="148"/>
        <item x="63"/>
        <item x="171"/>
        <item x="130"/>
        <item x="131"/>
        <item x="4"/>
        <item x="44"/>
        <item x="17"/>
        <item x="79"/>
        <item x="101"/>
        <item x="45"/>
        <item x="30"/>
        <item x="98"/>
        <item x="100"/>
        <item x="99"/>
        <item x="168"/>
        <item x="19"/>
        <item x="116"/>
        <item x="22"/>
        <item x="197"/>
        <item x="184"/>
        <item x="192"/>
        <item x="117"/>
        <item x="165"/>
        <item x="105"/>
        <item x="162"/>
        <item x="154"/>
        <item x="103"/>
        <item x="195"/>
        <item x="138"/>
        <item x="104"/>
        <item x="18"/>
        <item x="81"/>
        <item x="84"/>
        <item x="178"/>
        <item x="102"/>
        <item x="85"/>
        <item m="1" x="202"/>
        <item x="21"/>
        <item x="34"/>
        <item x="8"/>
        <item x="9"/>
        <item x="26"/>
        <item x="180"/>
        <item x="193"/>
        <item x="27"/>
        <item x="83"/>
        <item x="161"/>
        <item x="182"/>
        <item x="41"/>
        <item x="181"/>
        <item x="134"/>
        <item x="133"/>
        <item x="179"/>
        <item x="132"/>
        <item x="12"/>
        <item x="28"/>
        <item x="152"/>
        <item x="36"/>
        <item x="183"/>
        <item x="71"/>
        <item x="73"/>
        <item x="92"/>
        <item x="80"/>
        <item x="72"/>
        <item x="74"/>
        <item x="93"/>
        <item x="53"/>
        <item x="174"/>
        <item x="155"/>
        <item x="158"/>
        <item x="69"/>
        <item x="68"/>
        <item x="137"/>
        <item x="147"/>
        <item x="37"/>
        <item x="33"/>
        <item x="31"/>
        <item x="106"/>
        <item x="107"/>
        <item x="108"/>
        <item x="163"/>
        <item x="76"/>
        <item x="77"/>
        <item x="78"/>
        <item x="59"/>
        <item x="65"/>
        <item x="67"/>
        <item x="95"/>
        <item x="61"/>
        <item m="1" x="205"/>
        <item x="96"/>
        <item x="97"/>
        <item x="145"/>
        <item x="60"/>
        <item x="94"/>
        <item x="128"/>
        <item x="42"/>
        <item x="43"/>
        <item x="75"/>
        <item x="175"/>
        <item x="166"/>
        <item x="29"/>
        <item x="82"/>
        <item x="24"/>
        <item x="187"/>
        <item x="114"/>
        <item x="115"/>
        <item x="113"/>
        <item x="6"/>
        <item x="7"/>
        <item x="13"/>
        <item x="14"/>
        <item x="15"/>
        <item x="16"/>
        <item x="10"/>
        <item x="112"/>
        <item x="157"/>
        <item x="2"/>
        <item x="150"/>
        <item x="156"/>
        <item x="136"/>
        <item x="3"/>
        <item m="1" x="204"/>
        <item x="66"/>
        <item x="110"/>
        <item x="111"/>
        <item x="160"/>
        <item x="142"/>
        <item x="196"/>
        <item x="11"/>
        <item x="159"/>
        <item x="25"/>
        <item x="70"/>
        <item x="86"/>
        <item x="40"/>
        <item x="55"/>
        <item x="127"/>
        <item x="120"/>
        <item x="125"/>
        <item x="0"/>
        <item x="170"/>
        <item x="123"/>
        <item x="118"/>
        <item x="173"/>
        <item x="126"/>
        <item x="119"/>
        <item x="121"/>
        <item x="124"/>
        <item x="122"/>
        <item x="1"/>
        <item x="56"/>
        <item x="198"/>
        <item x="185"/>
        <item x="199"/>
        <item x="186"/>
        <item x="172"/>
        <item x="20"/>
        <item x="38"/>
        <item x="194"/>
        <item x="153"/>
        <item x="52"/>
        <item x="149"/>
        <item x="141"/>
        <item x="144"/>
        <item x="188"/>
        <item x="62"/>
        <item m="1" x="203"/>
        <item x="140"/>
        <item x="32"/>
        <item t="default"/>
      </items>
    </pivotField>
    <pivotField axis="axisCol" showAll="0">
      <items count="5">
        <item x="0"/>
        <item x="1"/>
        <item x="2"/>
        <item x="3"/>
        <item t="default"/>
      </items>
    </pivotField>
    <pivotField showAll="0"/>
    <pivotField multipleItemSelectionAllowed="1" showAll="0"/>
    <pivotField showAll="0"/>
    <pivotField showAll="0"/>
    <pivotField multipleItemSelectionAllowed="1" showAll="0"/>
    <pivotField showAll="0"/>
    <pivotField axis="axisCol" showAll="0">
      <items count="7">
        <item x="0"/>
        <item x="5"/>
        <item x="1"/>
        <item x="4"/>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9">
        <item x="7"/>
        <item x="6"/>
        <item x="0"/>
        <item x="1"/>
        <item x="3"/>
        <item x="4"/>
        <item x="5"/>
        <item x="2"/>
        <item t="default"/>
      </items>
    </pivotField>
    <pivotField multipleItemSelectionAllowed="1" showAll="0"/>
    <pivotField showAll="0"/>
    <pivotField showAll="0"/>
    <pivotField axis="axisRow" multipleItemSelectionAllowed="1" showAll="0">
      <items count="6">
        <item x="3"/>
        <item x="2"/>
        <item x="0"/>
        <item h="1" x="1"/>
        <item h="1" x="4"/>
        <item t="default"/>
      </items>
    </pivotField>
    <pivotField showAll="0"/>
    <pivotField showAll="0"/>
    <pivotField showAll="0"/>
    <pivotField showAll="0"/>
    <pivotField showAll="0"/>
  </pivotFields>
  <rowFields count="3">
    <field x="7"/>
    <field x="37"/>
    <field x="8"/>
  </rowFields>
  <rowItems count="204">
    <i>
      <x v="9"/>
    </i>
    <i r="1">
      <x v="2"/>
    </i>
    <i r="2">
      <x v="10"/>
    </i>
    <i r="2">
      <x v="11"/>
    </i>
    <i>
      <x v="11"/>
    </i>
    <i r="1">
      <x v="1"/>
    </i>
    <i r="2">
      <x v="21"/>
    </i>
    <i r="1">
      <x v="2"/>
    </i>
    <i r="2">
      <x v="21"/>
    </i>
    <i>
      <x v="12"/>
    </i>
    <i r="1">
      <x v="2"/>
    </i>
    <i r="2">
      <x v="22"/>
    </i>
    <i>
      <x v="13"/>
    </i>
    <i r="1">
      <x v="1"/>
    </i>
    <i r="2">
      <x v="23"/>
    </i>
    <i>
      <x v="14"/>
    </i>
    <i r="1">
      <x/>
    </i>
    <i r="2">
      <x v="24"/>
    </i>
    <i r="1">
      <x v="1"/>
    </i>
    <i r="2">
      <x v="32"/>
    </i>
    <i r="2">
      <x v="95"/>
    </i>
    <i r="2">
      <x v="141"/>
    </i>
    <i r="2">
      <x v="201"/>
    </i>
    <i r="1">
      <x v="2"/>
    </i>
    <i r="2">
      <x v="27"/>
    </i>
    <i r="2">
      <x v="28"/>
    </i>
    <i r="2">
      <x v="32"/>
    </i>
    <i r="2">
      <x v="95"/>
    </i>
    <i r="2">
      <x v="138"/>
    </i>
    <i r="2">
      <x v="141"/>
    </i>
    <i r="2">
      <x v="201"/>
    </i>
    <i>
      <x v="20"/>
    </i>
    <i r="1">
      <x v="1"/>
    </i>
    <i r="2">
      <x v="129"/>
    </i>
    <i r="1">
      <x v="2"/>
    </i>
    <i r="2">
      <x v="35"/>
    </i>
    <i r="2">
      <x v="37"/>
    </i>
    <i r="2">
      <x v="40"/>
    </i>
    <i r="2">
      <x v="41"/>
    </i>
    <i r="2">
      <x v="124"/>
    </i>
    <i r="2">
      <x v="127"/>
    </i>
    <i r="2">
      <x v="129"/>
    </i>
    <i r="2">
      <x v="130"/>
    </i>
    <i>
      <x v="21"/>
    </i>
    <i r="1">
      <x v="1"/>
    </i>
    <i r="2">
      <x v="42"/>
    </i>
    <i>
      <x v="23"/>
    </i>
    <i r="1">
      <x/>
    </i>
    <i r="2">
      <x v="96"/>
    </i>
    <i r="1">
      <x v="1"/>
    </i>
    <i r="2">
      <x v="80"/>
    </i>
    <i r="2">
      <x v="96"/>
    </i>
    <i r="2">
      <x v="102"/>
    </i>
    <i r="2">
      <x v="195"/>
    </i>
    <i r="1">
      <x v="2"/>
    </i>
    <i r="2">
      <x v="1"/>
    </i>
    <i r="2">
      <x v="80"/>
    </i>
    <i r="2">
      <x v="96"/>
    </i>
    <i r="2">
      <x v="97"/>
    </i>
    <i r="2">
      <x v="100"/>
    </i>
    <i r="2">
      <x v="102"/>
    </i>
    <i r="2">
      <x v="169"/>
    </i>
    <i r="2">
      <x v="195"/>
    </i>
    <i>
      <x v="24"/>
    </i>
    <i r="1">
      <x/>
    </i>
    <i r="2">
      <x v="46"/>
    </i>
    <i r="2">
      <x v="47"/>
    </i>
    <i r="1">
      <x v="1"/>
    </i>
    <i r="2">
      <x v="46"/>
    </i>
    <i r="2">
      <x v="47"/>
    </i>
    <i r="1">
      <x v="2"/>
    </i>
    <i r="2">
      <x v="46"/>
    </i>
    <i>
      <x v="35"/>
    </i>
    <i r="1">
      <x v="2"/>
    </i>
    <i r="2">
      <x v="107"/>
    </i>
    <i>
      <x v="36"/>
    </i>
    <i r="1">
      <x v="2"/>
    </i>
    <i r="2">
      <x v="79"/>
    </i>
    <i>
      <x v="38"/>
    </i>
    <i r="1">
      <x/>
    </i>
    <i r="2">
      <x v="85"/>
    </i>
    <i r="2">
      <x v="90"/>
    </i>
    <i r="1">
      <x v="1"/>
    </i>
    <i r="2">
      <x v="85"/>
    </i>
    <i r="2">
      <x v="86"/>
    </i>
    <i r="2">
      <x v="90"/>
    </i>
    <i r="1">
      <x v="2"/>
    </i>
    <i r="2">
      <x v="84"/>
    </i>
    <i r="2">
      <x v="85"/>
    </i>
    <i r="2">
      <x v="86"/>
    </i>
    <i r="2">
      <x v="87"/>
    </i>
    <i r="2">
      <x v="88"/>
    </i>
    <i r="2">
      <x v="90"/>
    </i>
    <i>
      <x v="39"/>
    </i>
    <i r="1">
      <x v="1"/>
    </i>
    <i r="2">
      <x v="67"/>
    </i>
    <i r="2">
      <x v="70"/>
    </i>
    <i r="2">
      <x v="205"/>
    </i>
    <i r="1">
      <x v="2"/>
    </i>
    <i r="2">
      <x v="63"/>
    </i>
    <i r="2">
      <x v="64"/>
    </i>
    <i r="2">
      <x v="67"/>
    </i>
    <i r="2">
      <x v="68"/>
    </i>
    <i r="2">
      <x v="70"/>
    </i>
    <i r="2">
      <x v="89"/>
    </i>
    <i r="2">
      <x v="205"/>
    </i>
    <i>
      <x v="44"/>
    </i>
    <i r="1">
      <x v="2"/>
    </i>
    <i r="2">
      <x v="110"/>
    </i>
    <i>
      <x v="46"/>
    </i>
    <i r="1">
      <x/>
    </i>
    <i r="2">
      <x v="111"/>
    </i>
    <i r="2">
      <x v="112"/>
    </i>
    <i r="1">
      <x v="1"/>
    </i>
    <i r="2">
      <x v="111"/>
    </i>
    <i r="2">
      <x v="112"/>
    </i>
    <i r="2">
      <x v="113"/>
    </i>
    <i r="1">
      <x v="2"/>
    </i>
    <i r="2">
      <x v="115"/>
    </i>
    <i>
      <x v="62"/>
    </i>
    <i r="1">
      <x v="1"/>
    </i>
    <i r="2">
      <x v="14"/>
    </i>
    <i r="2">
      <x v="15"/>
    </i>
    <i r="2">
      <x v="16"/>
    </i>
    <i r="2">
      <x v="19"/>
    </i>
    <i r="2">
      <x v="54"/>
    </i>
    <i r="2">
      <x v="56"/>
    </i>
    <i r="2">
      <x v="57"/>
    </i>
    <i r="2">
      <x v="165"/>
    </i>
    <i r="1">
      <x v="2"/>
    </i>
    <i r="2">
      <x v="14"/>
    </i>
    <i r="2">
      <x v="54"/>
    </i>
    <i r="2">
      <x v="56"/>
    </i>
    <i r="2">
      <x v="58"/>
    </i>
    <i r="2">
      <x v="154"/>
    </i>
    <i r="2">
      <x v="204"/>
    </i>
    <i>
      <x v="63"/>
    </i>
    <i r="1">
      <x v="2"/>
    </i>
    <i r="2">
      <x v="108"/>
    </i>
    <i r="2">
      <x v="158"/>
    </i>
    <i r="2">
      <x v="170"/>
    </i>
    <i>
      <x v="66"/>
    </i>
    <i r="1">
      <x/>
    </i>
    <i r="2">
      <x v="171"/>
    </i>
    <i r="1">
      <x v="1"/>
    </i>
    <i r="2">
      <x v="171"/>
    </i>
    <i>
      <x v="69"/>
    </i>
    <i r="1">
      <x/>
    </i>
    <i r="2">
      <x v="172"/>
    </i>
    <i r="1">
      <x v="1"/>
    </i>
    <i r="2">
      <x v="176"/>
    </i>
    <i r="2">
      <x v="186"/>
    </i>
    <i r="2">
      <x v="189"/>
    </i>
    <i r="2">
      <x v="191"/>
    </i>
    <i r="1">
      <x v="2"/>
    </i>
    <i r="2">
      <x v="118"/>
    </i>
    <i r="2">
      <x v="119"/>
    </i>
    <i r="2">
      <x v="120"/>
    </i>
    <i r="2">
      <x v="135"/>
    </i>
    <i r="2">
      <x v="173"/>
    </i>
    <i r="2">
      <x v="176"/>
    </i>
    <i r="2">
      <x v="181"/>
    </i>
    <i r="2">
      <x v="186"/>
    </i>
    <i r="2">
      <x v="189"/>
    </i>
    <i r="2">
      <x v="191"/>
    </i>
    <i>
      <x v="70"/>
    </i>
    <i r="1">
      <x/>
    </i>
    <i r="2">
      <x v="194"/>
    </i>
    <i r="1">
      <x v="1"/>
    </i>
    <i r="2">
      <x v="194"/>
    </i>
    <i r="1">
      <x v="2"/>
    </i>
    <i r="2">
      <x v="194"/>
    </i>
    <i>
      <x v="74"/>
    </i>
    <i r="1">
      <x v="2"/>
    </i>
    <i r="2">
      <x v="121"/>
    </i>
    <i r="2">
      <x v="199"/>
    </i>
    <i>
      <x v="78"/>
    </i>
    <i r="1">
      <x/>
    </i>
    <i r="2">
      <x v="75"/>
    </i>
    <i r="1">
      <x v="1"/>
    </i>
    <i r="2">
      <x v="75"/>
    </i>
    <i>
      <x v="79"/>
    </i>
    <i r="1">
      <x/>
    </i>
    <i r="2">
      <x v="20"/>
    </i>
    <i r="1">
      <x v="1"/>
    </i>
    <i r="2">
      <x v="20"/>
    </i>
    <i>
      <x v="80"/>
    </i>
    <i r="1">
      <x/>
    </i>
    <i r="2">
      <x v="94"/>
    </i>
    <i r="1">
      <x v="1"/>
    </i>
    <i r="2">
      <x v="94"/>
    </i>
    <i>
      <x v="81"/>
    </i>
    <i r="1">
      <x v="1"/>
    </i>
    <i r="2">
      <x v="133"/>
    </i>
    <i>
      <x v="82"/>
    </i>
    <i r="1">
      <x v="1"/>
    </i>
    <i r="2">
      <x v="5"/>
    </i>
    <i>
      <x v="86"/>
    </i>
    <i r="1">
      <x v="1"/>
    </i>
    <i r="2">
      <x v="6"/>
    </i>
    <i>
      <x v="87"/>
    </i>
    <i r="1">
      <x v="1"/>
    </i>
    <i r="2">
      <x v="197"/>
    </i>
    <i t="grand">
      <x/>
    </i>
  </rowItems>
  <colFields count="3">
    <field x="9"/>
    <field x="16"/>
    <field x="33"/>
  </colFields>
  <colItems count="35">
    <i>
      <x/>
      <x/>
      <x v="1"/>
    </i>
    <i r="2">
      <x v="2"/>
    </i>
    <i r="2">
      <x v="3"/>
    </i>
    <i r="2">
      <x v="4"/>
    </i>
    <i r="2">
      <x v="5"/>
    </i>
    <i t="default" r="1">
      <x/>
    </i>
    <i r="1">
      <x v="2"/>
      <x v="1"/>
    </i>
    <i r="2">
      <x v="2"/>
    </i>
    <i r="2">
      <x v="3"/>
    </i>
    <i r="2">
      <x v="4"/>
    </i>
    <i r="2">
      <x v="5"/>
    </i>
    <i t="default" r="1">
      <x v="2"/>
    </i>
    <i r="1">
      <x v="5"/>
      <x v="2"/>
    </i>
    <i r="2">
      <x v="3"/>
    </i>
    <i t="default" r="1">
      <x v="5"/>
    </i>
    <i t="default">
      <x/>
    </i>
    <i>
      <x v="1"/>
      <x/>
      <x v="1"/>
    </i>
    <i r="2">
      <x v="2"/>
    </i>
    <i r="2">
      <x v="3"/>
    </i>
    <i r="2">
      <x v="4"/>
    </i>
    <i r="2">
      <x v="5"/>
    </i>
    <i t="default" r="1">
      <x/>
    </i>
    <i r="1">
      <x v="2"/>
      <x v="1"/>
    </i>
    <i r="2">
      <x v="2"/>
    </i>
    <i r="2">
      <x v="3"/>
    </i>
    <i r="2">
      <x v="4"/>
    </i>
    <i r="2">
      <x v="5"/>
    </i>
    <i t="default" r="1">
      <x v="2"/>
    </i>
    <i r="1">
      <x v="5"/>
      <x v="2"/>
    </i>
    <i r="2">
      <x v="3"/>
    </i>
    <i r="2">
      <x v="4"/>
    </i>
    <i r="2">
      <x v="5"/>
    </i>
    <i t="default" r="1">
      <x v="5"/>
    </i>
    <i t="default">
      <x v="1"/>
    </i>
    <i t="grand">
      <x/>
    </i>
  </colItems>
  <pageFields count="1">
    <pageField fld="1" hier="-1"/>
  </pageFields>
  <dataFields count="1">
    <dataField name="Count of Most Stringent Band" fld="3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5EF7FB11-0B57-4173-A371-181EE28CEDEB}"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100" firstHeaderRow="1" firstDataRow="1" firstDataCol="1" rowPageCount="2" colPageCount="1"/>
  <pivotFields count="43">
    <pivotField showAll="0"/>
    <pivotField axis="axisPage" multipleItemSelectionAllowed="1" showAll="0">
      <items count="6">
        <item x="3"/>
        <item x="2"/>
        <item h="1" x="1"/>
        <item x="0"/>
        <item h="1" x="4"/>
        <item t="default"/>
      </items>
    </pivotField>
    <pivotField showAll="0"/>
    <pivotField showAll="0"/>
    <pivotField showAll="0"/>
    <pivotField axis="axisRow" showAll="0">
      <items count="274">
        <item x="151"/>
        <item x="26"/>
        <item x="7"/>
        <item x="158"/>
        <item x="107"/>
        <item x="118"/>
        <item x="120"/>
        <item x="207"/>
        <item x="60"/>
        <item x="157"/>
        <item x="17"/>
        <item x="203"/>
        <item x="159"/>
        <item x="70"/>
        <item x="71"/>
        <item x="0"/>
        <item x="100"/>
        <item x="98"/>
        <item x="99"/>
        <item x="1"/>
        <item x="97"/>
        <item x="95"/>
        <item x="96"/>
        <item x="39"/>
        <item x="68"/>
        <item x="67"/>
        <item x="14"/>
        <item x="25"/>
        <item x="23"/>
        <item x="24"/>
        <item x="22"/>
        <item x="197"/>
        <item x="87"/>
        <item x="160"/>
        <item x="113"/>
        <item x="125"/>
        <item x="161"/>
        <item x="8"/>
        <item x="162"/>
        <item x="62"/>
        <item x="41"/>
        <item x="219"/>
        <item x="248"/>
        <item x="42"/>
        <item x="240"/>
        <item x="53"/>
        <item x="79"/>
        <item x="78"/>
        <item m="1" x="271"/>
        <item m="1" x="269"/>
        <item m="1" x="272"/>
        <item m="1" x="270"/>
        <item m="1" x="267"/>
        <item m="1" x="265"/>
        <item m="1" x="268"/>
        <item m="1" x="266"/>
        <item m="1" x="261"/>
        <item m="1" x="257"/>
        <item m="1" x="263"/>
        <item m="1" x="259"/>
        <item m="1" x="262"/>
        <item m="1" x="258"/>
        <item m="1" x="264"/>
        <item m="1" x="260"/>
        <item x="51"/>
        <item x="50"/>
        <item x="49"/>
        <item x="194"/>
        <item x="9"/>
        <item x="52"/>
        <item x="123"/>
        <item x="61"/>
        <item x="202"/>
        <item x="126"/>
        <item x="163"/>
        <item x="128"/>
        <item x="164"/>
        <item x="132"/>
        <item x="47"/>
        <item x="46"/>
        <item x="38"/>
        <item x="55"/>
        <item x="142"/>
        <item x="82"/>
        <item x="165"/>
        <item x="166"/>
        <item x="189"/>
        <item x="167"/>
        <item x="15"/>
        <item x="16"/>
        <item x="18"/>
        <item x="251"/>
        <item x="242"/>
        <item x="241"/>
        <item x="244"/>
        <item x="243"/>
        <item x="168"/>
        <item x="169"/>
        <item x="195"/>
        <item x="29"/>
        <item x="170"/>
        <item x="66"/>
        <item x="77"/>
        <item x="65"/>
        <item x="222"/>
        <item x="89"/>
        <item x="12"/>
        <item x="44"/>
        <item x="150"/>
        <item x="59"/>
        <item x="254"/>
        <item x="58"/>
        <item x="86"/>
        <item x="171"/>
        <item x="63"/>
        <item x="109"/>
        <item x="227"/>
        <item x="131"/>
        <item x="143"/>
        <item x="149"/>
        <item x="253"/>
        <item x="173"/>
        <item x="172"/>
        <item x="108"/>
        <item x="217"/>
        <item x="129"/>
        <item x="127"/>
        <item x="199"/>
        <item x="204"/>
        <item x="103"/>
        <item x="174"/>
        <item x="175"/>
        <item x="104"/>
        <item x="114"/>
        <item x="147"/>
        <item x="179"/>
        <item x="37"/>
        <item x="112"/>
        <item x="176"/>
        <item x="124"/>
        <item x="177"/>
        <item x="178"/>
        <item x="191"/>
        <item x="192"/>
        <item x="201"/>
        <item x="180"/>
        <item x="33"/>
        <item x="181"/>
        <item x="48"/>
        <item x="182"/>
        <item x="183"/>
        <item x="184"/>
        <item x="36"/>
        <item x="32"/>
        <item x="20"/>
        <item x="110"/>
        <item x="185"/>
        <item x="91"/>
        <item x="35"/>
        <item x="234"/>
        <item x="230"/>
        <item x="235"/>
        <item x="232"/>
        <item x="233"/>
        <item x="231"/>
        <item x="228"/>
        <item x="229"/>
        <item x="239"/>
        <item x="237"/>
        <item x="238"/>
        <item x="236"/>
        <item x="255"/>
        <item x="115"/>
        <item x="193"/>
        <item x="256"/>
        <item x="19"/>
        <item x="81"/>
        <item x="80"/>
        <item x="221"/>
        <item x="40"/>
        <item x="76"/>
        <item x="218"/>
        <item x="133"/>
        <item x="134"/>
        <item x="135"/>
        <item x="136"/>
        <item x="137"/>
        <item x="138"/>
        <item x="139"/>
        <item x="140"/>
        <item x="141"/>
        <item x="186"/>
        <item x="198"/>
        <item x="224"/>
        <item x="73"/>
        <item x="223"/>
        <item x="57"/>
        <item x="226"/>
        <item x="225"/>
        <item x="190"/>
        <item x="34"/>
        <item x="122"/>
        <item x="2"/>
        <item x="93"/>
        <item x="3"/>
        <item x="92"/>
        <item x="187"/>
        <item x="247"/>
        <item x="56"/>
        <item x="43"/>
        <item x="212"/>
        <item x="148"/>
        <item x="220"/>
        <item x="10"/>
        <item x="11"/>
        <item x="214"/>
        <item x="246"/>
        <item x="27"/>
        <item x="209"/>
        <item x="102"/>
        <item x="101"/>
        <item x="88"/>
        <item x="116"/>
        <item x="208"/>
        <item x="196"/>
        <item x="130"/>
        <item x="64"/>
        <item x="215"/>
        <item x="111"/>
        <item x="213"/>
        <item x="90"/>
        <item x="119"/>
        <item x="144"/>
        <item x="210"/>
        <item x="252"/>
        <item x="5"/>
        <item x="145"/>
        <item x="216"/>
        <item x="146"/>
        <item x="84"/>
        <item x="45"/>
        <item x="4"/>
        <item x="6"/>
        <item x="205"/>
        <item x="28"/>
        <item x="30"/>
        <item x="250"/>
        <item x="75"/>
        <item x="249"/>
        <item x="85"/>
        <item x="117"/>
        <item x="121"/>
        <item x="31"/>
        <item x="94"/>
        <item x="152"/>
        <item x="74"/>
        <item x="83"/>
        <item x="69"/>
        <item x="72"/>
        <item x="188"/>
        <item x="54"/>
        <item x="211"/>
        <item x="153"/>
        <item x="106"/>
        <item x="105"/>
        <item x="154"/>
        <item x="206"/>
        <item x="155"/>
        <item x="13"/>
        <item x="200"/>
        <item x="156"/>
        <item x="21"/>
        <item x="245"/>
        <item t="default"/>
      </items>
    </pivotField>
    <pivotField showAll="0"/>
    <pivotField axis="axisRow" showAll="0">
      <items count="89">
        <item m="1" x="81"/>
        <item m="1" x="82"/>
        <item m="1" x="83"/>
        <item m="1" x="80"/>
        <item m="1" x="84"/>
        <item x="75"/>
        <item x="64"/>
        <item x="73"/>
        <item x="65"/>
        <item x="48"/>
        <item x="41"/>
        <item x="50"/>
        <item x="46"/>
        <item x="25"/>
        <item x="4"/>
        <item x="71"/>
        <item x="60"/>
        <item x="72"/>
        <item x="66"/>
        <item x="59"/>
        <item x="3"/>
        <item x="30"/>
        <item x="16"/>
        <item x="36"/>
        <item x="19"/>
        <item x="39"/>
        <item x="58"/>
        <item x="61"/>
        <item x="67"/>
        <item x="70"/>
        <item x="63"/>
        <item m="1" x="87"/>
        <item x="44"/>
        <item x="7"/>
        <item x="8"/>
        <item x="18"/>
        <item x="78"/>
        <item m="1" x="86"/>
        <item x="27"/>
        <item x="17"/>
        <item x="11"/>
        <item x="45"/>
        <item x="55"/>
        <item x="38"/>
        <item x="51"/>
        <item x="68"/>
        <item x="20"/>
        <item x="42"/>
        <item x="40"/>
        <item x="43"/>
        <item x="69"/>
        <item m="1" x="79"/>
        <item x="29"/>
        <item x="74"/>
        <item x="56"/>
        <item x="5"/>
        <item x="6"/>
        <item x="12"/>
        <item x="13"/>
        <item x="14"/>
        <item x="15"/>
        <item x="9"/>
        <item x="1"/>
        <item x="2"/>
        <item x="53"/>
        <item x="10"/>
        <item x="26"/>
        <item x="62"/>
        <item x="57"/>
        <item x="0"/>
        <item x="24"/>
        <item x="52"/>
        <item x="77"/>
        <item m="1" x="85"/>
        <item x="47"/>
        <item x="76"/>
        <item x="54"/>
        <item x="49"/>
        <item x="21"/>
        <item x="22"/>
        <item x="23"/>
        <item x="28"/>
        <item x="31"/>
        <item x="32"/>
        <item x="33"/>
        <item x="34"/>
        <item x="35"/>
        <item x="37"/>
        <item t="default"/>
      </items>
    </pivotField>
    <pivotField showAll="0"/>
    <pivotField showAll="0"/>
    <pivotField showAll="0"/>
    <pivotField multipleItemSelectionAllowed="1"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axis="axisPage" multipleItemSelectionAllowed="1" showAll="0">
      <items count="6">
        <item h="1" x="3"/>
        <item x="2"/>
        <item h="1" x="0"/>
        <item h="1" x="1"/>
        <item h="1" x="4"/>
        <item t="default"/>
      </items>
    </pivotField>
    <pivotField axis="axisRow" showAll="0">
      <items count="26">
        <item x="15"/>
        <item x="5"/>
        <item x="16"/>
        <item x="2"/>
        <item x="6"/>
        <item x="21"/>
        <item x="10"/>
        <item x="17"/>
        <item x="23"/>
        <item x="13"/>
        <item x="8"/>
        <item x="24"/>
        <item x="11"/>
        <item x="3"/>
        <item x="19"/>
        <item x="7"/>
        <item x="20"/>
        <item x="14"/>
        <item x="9"/>
        <item x="12"/>
        <item x="4"/>
        <item x="18"/>
        <item x="0"/>
        <item x="1"/>
        <item x="22"/>
        <item t="default"/>
      </items>
    </pivotField>
    <pivotField showAll="0"/>
    <pivotField showAll="0"/>
    <pivotField showAll="0"/>
    <pivotField showAll="0"/>
  </pivotFields>
  <rowFields count="3">
    <field x="5"/>
    <field x="7"/>
    <field x="38"/>
  </rowFields>
  <rowItems count="96">
    <i>
      <x v="15"/>
    </i>
    <i r="1">
      <x v="69"/>
    </i>
    <i r="2">
      <x v="18"/>
    </i>
    <i r="2">
      <x v="24"/>
    </i>
    <i>
      <x v="19"/>
    </i>
    <i r="1">
      <x v="69"/>
    </i>
    <i r="2">
      <x/>
    </i>
    <i r="2">
      <x v="24"/>
    </i>
    <i>
      <x v="37"/>
    </i>
    <i r="1">
      <x v="14"/>
    </i>
    <i r="2">
      <x v="22"/>
    </i>
    <i>
      <x v="42"/>
    </i>
    <i r="1">
      <x v="23"/>
    </i>
    <i r="2">
      <x v="3"/>
    </i>
    <i>
      <x v="44"/>
    </i>
    <i r="1">
      <x v="14"/>
    </i>
    <i r="2">
      <x v="21"/>
    </i>
    <i>
      <x v="93"/>
    </i>
    <i r="1">
      <x v="62"/>
    </i>
    <i r="2">
      <x v="14"/>
    </i>
    <i r="1">
      <x v="69"/>
    </i>
    <i r="2">
      <x v="14"/>
    </i>
    <i>
      <x v="104"/>
    </i>
    <i r="1">
      <x v="62"/>
    </i>
    <i r="2">
      <x v="22"/>
    </i>
    <i>
      <x v="106"/>
    </i>
    <i r="1">
      <x v="39"/>
    </i>
    <i r="2">
      <x v="22"/>
    </i>
    <i>
      <x v="108"/>
    </i>
    <i r="1">
      <x v="23"/>
    </i>
    <i r="2">
      <x v="1"/>
    </i>
    <i>
      <x v="161"/>
    </i>
    <i r="1">
      <x v="38"/>
    </i>
    <i r="2">
      <x v="7"/>
    </i>
    <i>
      <x v="164"/>
    </i>
    <i r="1">
      <x v="38"/>
    </i>
    <i r="2">
      <x v="7"/>
    </i>
    <i>
      <x v="172"/>
    </i>
    <i r="1">
      <x v="38"/>
    </i>
    <i r="2">
      <x v="22"/>
    </i>
    <i>
      <x v="175"/>
    </i>
    <i r="1">
      <x v="13"/>
    </i>
    <i r="2">
      <x v="22"/>
    </i>
    <i r="1">
      <x v="21"/>
    </i>
    <i r="2">
      <x v="22"/>
    </i>
    <i r="1">
      <x v="24"/>
    </i>
    <i r="2">
      <x v="22"/>
    </i>
    <i r="1">
      <x v="38"/>
    </i>
    <i r="2">
      <x v="22"/>
    </i>
    <i r="1">
      <x v="39"/>
    </i>
    <i r="2">
      <x v="22"/>
    </i>
    <i r="1">
      <x v="46"/>
    </i>
    <i r="2">
      <x v="22"/>
    </i>
    <i r="1">
      <x v="66"/>
    </i>
    <i r="2">
      <x v="22"/>
    </i>
    <i r="1">
      <x v="70"/>
    </i>
    <i r="2">
      <x v="22"/>
    </i>
    <i r="1">
      <x v="78"/>
    </i>
    <i r="2">
      <x v="22"/>
    </i>
    <i r="1">
      <x v="79"/>
    </i>
    <i r="2">
      <x v="22"/>
    </i>
    <i r="1">
      <x v="80"/>
    </i>
    <i r="2">
      <x v="22"/>
    </i>
    <i r="1">
      <x v="81"/>
    </i>
    <i r="2">
      <x v="22"/>
    </i>
    <i r="1">
      <x v="82"/>
    </i>
    <i r="2">
      <x v="22"/>
    </i>
    <i r="1">
      <x v="86"/>
    </i>
    <i r="2">
      <x v="22"/>
    </i>
    <i r="1">
      <x v="87"/>
    </i>
    <i r="2">
      <x v="22"/>
    </i>
    <i>
      <x v="195"/>
    </i>
    <i r="1">
      <x v="23"/>
    </i>
    <i r="2">
      <x v="19"/>
    </i>
    <i>
      <x v="197"/>
    </i>
    <i r="1">
      <x v="39"/>
    </i>
    <i r="2">
      <x/>
    </i>
    <i>
      <x v="207"/>
    </i>
    <i r="1">
      <x v="23"/>
    </i>
    <i r="2">
      <x v="11"/>
    </i>
    <i>
      <x v="216"/>
    </i>
    <i r="1">
      <x v="62"/>
    </i>
    <i r="2">
      <x/>
    </i>
    <i r="2">
      <x v="8"/>
    </i>
    <i>
      <x v="225"/>
    </i>
    <i r="1">
      <x v="11"/>
    </i>
    <i r="2">
      <x v="20"/>
    </i>
    <i r="1">
      <x v="20"/>
    </i>
    <i r="2">
      <x v="20"/>
    </i>
    <i>
      <x v="251"/>
    </i>
    <i r="1">
      <x v="62"/>
    </i>
    <i r="2">
      <x/>
    </i>
    <i>
      <x v="272"/>
    </i>
    <i r="1">
      <x v="14"/>
    </i>
    <i r="2">
      <x v="16"/>
    </i>
    <i t="grand">
      <x/>
    </i>
  </rowItems>
  <colItems count="1">
    <i/>
  </colItems>
  <pageFields count="2">
    <pageField fld="1" hier="-1"/>
    <pageField fld="37"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D90B0222-4CE8-491C-8A2A-FAD1341966A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34" firstHeaderRow="1" firstDataRow="2" firstDataCol="1" rowPageCount="1" colPageCount="1"/>
  <pivotFields count="53">
    <pivotField showAll="0"/>
    <pivotField axis="axisPage" multipleItemSelectionAllowed="1" showAll="0">
      <items count="6">
        <item x="3"/>
        <item x="2"/>
        <item h="1" x="1"/>
        <item x="0"/>
        <item x="4"/>
        <item t="default"/>
      </items>
    </pivotField>
    <pivotField showAll="0"/>
    <pivotField showAll="0"/>
    <pivotField showAll="0"/>
    <pivotField showAll="0"/>
    <pivotField showAll="0"/>
    <pivotField axis="axisRow" showAll="0">
      <items count="88">
        <item m="1" x="81"/>
        <item m="1" x="82"/>
        <item m="1" x="83"/>
        <item m="1" x="80"/>
        <item m="1" x="84"/>
        <item x="75"/>
        <item x="64"/>
        <item x="73"/>
        <item x="65"/>
        <item x="48"/>
        <item x="22"/>
        <item x="41"/>
        <item x="50"/>
        <item x="46"/>
        <item x="25"/>
        <item x="4"/>
        <item x="71"/>
        <item x="60"/>
        <item x="72"/>
        <item x="66"/>
        <item x="59"/>
        <item x="3"/>
        <item x="30"/>
        <item x="16"/>
        <item x="36"/>
        <item x="19"/>
        <item x="39"/>
        <item x="58"/>
        <item x="61"/>
        <item x="67"/>
        <item x="70"/>
        <item x="63"/>
        <item x="21"/>
        <item x="44"/>
        <item x="7"/>
        <item x="8"/>
        <item x="18"/>
        <item x="78"/>
        <item m="1" x="86"/>
        <item x="27"/>
        <item x="17"/>
        <item x="11"/>
        <item x="23"/>
        <item x="45"/>
        <item x="55"/>
        <item x="38"/>
        <item x="51"/>
        <item x="68"/>
        <item x="20"/>
        <item x="42"/>
        <item x="40"/>
        <item x="43"/>
        <item x="69"/>
        <item m="1" x="79"/>
        <item x="29"/>
        <item x="74"/>
        <item x="56"/>
        <item x="5"/>
        <item x="6"/>
        <item x="12"/>
        <item x="13"/>
        <item x="14"/>
        <item x="15"/>
        <item x="9"/>
        <item x="1"/>
        <item x="2"/>
        <item x="53"/>
        <item x="10"/>
        <item x="26"/>
        <item x="62"/>
        <item x="57"/>
        <item x="0"/>
        <item x="24"/>
        <item x="52"/>
        <item x="77"/>
        <item m="1" x="85"/>
        <item x="47"/>
        <item x="76"/>
        <item x="54"/>
        <item x="49"/>
        <item x="28"/>
        <item x="31"/>
        <item x="32"/>
        <item x="33"/>
        <item x="34"/>
        <item x="35"/>
        <item x="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6">
        <item x="3"/>
        <item x="2"/>
        <item x="0"/>
        <item h="1" x="1"/>
        <item x="4"/>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7"/>
  </rowFields>
  <rowItems count="30">
    <i>
      <x v="9"/>
    </i>
    <i>
      <x v="10"/>
    </i>
    <i>
      <x v="12"/>
    </i>
    <i>
      <x v="13"/>
    </i>
    <i>
      <x v="14"/>
    </i>
    <i>
      <x v="15"/>
    </i>
    <i>
      <x v="21"/>
    </i>
    <i>
      <x v="22"/>
    </i>
    <i>
      <x v="24"/>
    </i>
    <i>
      <x v="25"/>
    </i>
    <i>
      <x v="32"/>
    </i>
    <i>
      <x v="36"/>
    </i>
    <i>
      <x v="37"/>
    </i>
    <i>
      <x v="39"/>
    </i>
    <i>
      <x v="40"/>
    </i>
    <i>
      <x v="42"/>
    </i>
    <i>
      <x v="46"/>
    </i>
    <i>
      <x v="48"/>
    </i>
    <i>
      <x v="64"/>
    </i>
    <i>
      <x v="65"/>
    </i>
    <i>
      <x v="68"/>
    </i>
    <i>
      <x v="71"/>
    </i>
    <i>
      <x v="72"/>
    </i>
    <i>
      <x v="76"/>
    </i>
    <i>
      <x v="79"/>
    </i>
    <i>
      <x v="80"/>
    </i>
    <i>
      <x v="81"/>
    </i>
    <i>
      <x v="85"/>
    </i>
    <i>
      <x v="86"/>
    </i>
    <i t="grand">
      <x/>
    </i>
  </rowItems>
  <colFields count="1">
    <field x="37"/>
  </colFields>
  <colItems count="5">
    <i>
      <x/>
    </i>
    <i>
      <x v="1"/>
    </i>
    <i>
      <x v="2"/>
    </i>
    <i>
      <x v="4"/>
    </i>
    <i t="grand">
      <x/>
    </i>
  </colItems>
  <pageFields count="1">
    <pageField fld="1" hier="-1"/>
  </pageFields>
  <dataFields count="1">
    <dataField name="Max of Numeric OEB" fld="42" subtotal="max"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88FE0D8-B424-4AFA-A66C-9F04AC675570}"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91:F107" firstHeaderRow="1" firstDataRow="2" firstDataCol="2" rowPageCount="2" colPageCount="1"/>
  <pivotFields count="53">
    <pivotField compact="0" outline="0" showAll="0" defaultSubtotal="0"/>
    <pivotField axis="axisPage" compact="0" outline="0" multipleItemSelectionAllowed="1" showAll="0" defaultSubtotal="0">
      <items count="5">
        <item x="3"/>
        <item x="2"/>
        <item h="1" x="1"/>
        <item x="0"/>
        <item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87">
        <item m="1" x="81"/>
        <item m="1" x="82"/>
        <item m="1" x="83"/>
        <item m="1" x="80"/>
        <item m="1" x="84"/>
        <item x="75"/>
        <item x="64"/>
        <item x="73"/>
        <item x="65"/>
        <item x="48"/>
        <item x="22"/>
        <item x="41"/>
        <item x="50"/>
        <item x="46"/>
        <item x="25"/>
        <item x="4"/>
        <item x="71"/>
        <item x="60"/>
        <item x="72"/>
        <item x="66"/>
        <item x="59"/>
        <item x="3"/>
        <item x="30"/>
        <item x="16"/>
        <item x="36"/>
        <item x="19"/>
        <item x="39"/>
        <item x="58"/>
        <item x="61"/>
        <item x="67"/>
        <item x="70"/>
        <item x="63"/>
        <item x="21"/>
        <item x="44"/>
        <item x="7"/>
        <item x="8"/>
        <item x="18"/>
        <item x="78"/>
        <item m="1" x="86"/>
        <item x="27"/>
        <item x="17"/>
        <item x="11"/>
        <item x="23"/>
        <item x="45"/>
        <item x="55"/>
        <item x="38"/>
        <item x="51"/>
        <item x="68"/>
        <item x="20"/>
        <item x="42"/>
        <item x="40"/>
        <item x="43"/>
        <item x="69"/>
        <item m="1" x="79"/>
        <item x="29"/>
        <item x="74"/>
        <item x="56"/>
        <item x="5"/>
        <item x="6"/>
        <item x="12"/>
        <item x="13"/>
        <item x="14"/>
        <item x="15"/>
        <item x="9"/>
        <item x="1"/>
        <item x="2"/>
        <item x="53"/>
        <item x="10"/>
        <item x="26"/>
        <item x="62"/>
        <item x="57"/>
        <item x="0"/>
        <item x="24"/>
        <item x="52"/>
        <item x="77"/>
        <item m="1" x="85"/>
        <item x="47"/>
        <item x="76"/>
        <item x="54"/>
        <item x="49"/>
        <item x="28"/>
        <item x="31"/>
        <item x="32"/>
        <item x="33"/>
        <item x="34"/>
        <item x="35"/>
        <item x="37"/>
      </items>
    </pivotField>
    <pivotField compact="0" outline="0" showAll="0" defaultSubtotal="0"/>
    <pivotField axis="axisRow" compact="0" outline="0" showAll="0" defaultSubtotal="0">
      <items count="4">
        <item x="0"/>
        <item x="1"/>
        <item x="2"/>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5">
        <item x="3"/>
        <item x="2"/>
        <item x="0"/>
        <item h="1" x="1"/>
        <item h="1" x="4"/>
      </items>
    </pivotField>
    <pivotField compact="0" outline="0" showAll="0" defaultSubtotal="0"/>
    <pivotField compact="0" outline="0" showAll="0" defaultSubtotal="0"/>
    <pivotField compact="0" outline="0" showAll="0" defaultSubtotal="0"/>
    <pivotField axis="axisPage" compact="0" outline="0" multipleItemSelectionAllowed="1" showAll="0" defaultSubtotal="0">
      <items count="3">
        <item h="1" x="1"/>
        <item x="0"/>
        <item h="1" x="2"/>
      </items>
    </pivotField>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7"/>
    <field x="9"/>
  </rowFields>
  <rowItems count="15">
    <i>
      <x v="9"/>
      <x v="1"/>
    </i>
    <i>
      <x v="15"/>
      <x v="1"/>
    </i>
    <i>
      <x v="21"/>
      <x/>
    </i>
    <i r="1">
      <x v="1"/>
    </i>
    <i>
      <x v="24"/>
      <x v="1"/>
    </i>
    <i>
      <x v="37"/>
      <x v="1"/>
    </i>
    <i>
      <x v="39"/>
      <x/>
    </i>
    <i r="1">
      <x v="1"/>
    </i>
    <i>
      <x v="64"/>
      <x/>
    </i>
    <i r="1">
      <x v="1"/>
    </i>
    <i>
      <x v="65"/>
      <x v="1"/>
    </i>
    <i>
      <x v="71"/>
      <x/>
    </i>
    <i r="1">
      <x v="1"/>
    </i>
    <i>
      <x v="76"/>
      <x v="1"/>
    </i>
    <i t="grand">
      <x/>
    </i>
  </rowItems>
  <colFields count="1">
    <field x="37"/>
  </colFields>
  <colItems count="4">
    <i>
      <x/>
    </i>
    <i>
      <x v="1"/>
    </i>
    <i>
      <x v="2"/>
    </i>
    <i t="grand">
      <x/>
    </i>
  </colItems>
  <pageFields count="2">
    <pageField fld="1" hier="-1"/>
    <pageField fld="41" hier="-1"/>
  </pageFields>
  <dataFields count="1">
    <dataField name="Max of Numeric OEB" fld="42" subtotal="max"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3DF9DDE6-4B60-4BD5-86E6-1FB733F8F59D}"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45:F81" firstHeaderRow="1" firstDataRow="2" firstDataCol="2" rowPageCount="1" colPageCount="1"/>
  <pivotFields count="53">
    <pivotField compact="0" outline="0" showAll="0" defaultSubtotal="0"/>
    <pivotField axis="axisPage" compact="0" outline="0" multipleItemSelectionAllowed="1" showAll="0" defaultSubtotal="0">
      <items count="5">
        <item x="3"/>
        <item x="2"/>
        <item h="1" x="1"/>
        <item x="0"/>
        <item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87">
        <item m="1" x="81"/>
        <item m="1" x="82"/>
        <item m="1" x="83"/>
        <item m="1" x="80"/>
        <item m="1" x="84"/>
        <item x="75"/>
        <item x="64"/>
        <item x="73"/>
        <item x="65"/>
        <item x="48"/>
        <item x="22"/>
        <item x="41"/>
        <item x="50"/>
        <item x="46"/>
        <item x="25"/>
        <item x="4"/>
        <item x="71"/>
        <item x="60"/>
        <item x="72"/>
        <item x="66"/>
        <item x="59"/>
        <item x="3"/>
        <item x="30"/>
        <item x="16"/>
        <item x="36"/>
        <item x="19"/>
        <item x="39"/>
        <item x="58"/>
        <item x="61"/>
        <item x="67"/>
        <item x="70"/>
        <item x="63"/>
        <item x="21"/>
        <item x="44"/>
        <item x="7"/>
        <item x="8"/>
        <item x="18"/>
        <item x="78"/>
        <item m="1" x="86"/>
        <item x="27"/>
        <item x="17"/>
        <item x="11"/>
        <item x="23"/>
        <item x="45"/>
        <item x="55"/>
        <item x="38"/>
        <item x="51"/>
        <item x="68"/>
        <item x="20"/>
        <item x="42"/>
        <item x="40"/>
        <item x="43"/>
        <item x="69"/>
        <item m="1" x="79"/>
        <item x="29"/>
        <item x="74"/>
        <item x="56"/>
        <item x="5"/>
        <item x="6"/>
        <item x="12"/>
        <item x="13"/>
        <item x="14"/>
        <item x="15"/>
        <item x="9"/>
        <item x="1"/>
        <item x="2"/>
        <item x="53"/>
        <item x="10"/>
        <item x="26"/>
        <item x="62"/>
        <item x="57"/>
        <item x="0"/>
        <item x="24"/>
        <item x="52"/>
        <item x="77"/>
        <item m="1" x="85"/>
        <item x="47"/>
        <item x="76"/>
        <item x="54"/>
        <item x="49"/>
        <item x="28"/>
        <item x="31"/>
        <item x="32"/>
        <item x="33"/>
        <item x="34"/>
        <item x="35"/>
        <item x="37"/>
      </items>
    </pivotField>
    <pivotField compact="0" outline="0" showAll="0" defaultSubtotal="0"/>
    <pivotField axis="axisRow" compact="0" outline="0" showAll="0" defaultSubtotal="0">
      <items count="4">
        <item x="0"/>
        <item x="1"/>
        <item x="2"/>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5">
        <item x="3"/>
        <item x="2"/>
        <item x="0"/>
        <item h="1" x="1"/>
        <item h="1" x="4"/>
      </items>
    </pivotField>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7"/>
    <field x="9"/>
  </rowFields>
  <rowItems count="35">
    <i>
      <x v="9"/>
      <x v="1"/>
    </i>
    <i>
      <x v="10"/>
      <x/>
    </i>
    <i>
      <x v="12"/>
      <x v="1"/>
    </i>
    <i>
      <x v="13"/>
      <x v="1"/>
    </i>
    <i>
      <x v="14"/>
      <x/>
    </i>
    <i>
      <x v="15"/>
      <x v="1"/>
    </i>
    <i>
      <x v="21"/>
      <x/>
    </i>
    <i r="1">
      <x v="1"/>
    </i>
    <i>
      <x v="22"/>
      <x/>
    </i>
    <i>
      <x v="24"/>
      <x v="1"/>
    </i>
    <i>
      <x v="25"/>
      <x/>
    </i>
    <i>
      <x v="32"/>
      <x/>
    </i>
    <i>
      <x v="36"/>
      <x v="1"/>
    </i>
    <i>
      <x v="37"/>
      <x v="1"/>
    </i>
    <i>
      <x v="39"/>
      <x/>
    </i>
    <i r="1">
      <x v="1"/>
    </i>
    <i>
      <x v="40"/>
      <x/>
    </i>
    <i r="1">
      <x v="1"/>
    </i>
    <i>
      <x v="42"/>
      <x/>
    </i>
    <i>
      <x v="46"/>
      <x v="1"/>
    </i>
    <i>
      <x v="48"/>
      <x/>
    </i>
    <i r="1">
      <x v="1"/>
    </i>
    <i>
      <x v="64"/>
      <x/>
    </i>
    <i r="1">
      <x v="1"/>
    </i>
    <i>
      <x v="65"/>
      <x v="1"/>
    </i>
    <i>
      <x v="68"/>
      <x/>
    </i>
    <i>
      <x v="71"/>
      <x/>
    </i>
    <i r="1">
      <x v="1"/>
    </i>
    <i>
      <x v="72"/>
      <x/>
    </i>
    <i>
      <x v="76"/>
      <x v="1"/>
    </i>
    <i>
      <x v="80"/>
      <x/>
    </i>
    <i>
      <x v="81"/>
      <x/>
    </i>
    <i>
      <x v="85"/>
      <x/>
    </i>
    <i>
      <x v="86"/>
      <x/>
    </i>
    <i t="grand">
      <x/>
    </i>
  </rowItems>
  <colFields count="1">
    <field x="37"/>
  </colFields>
  <colItems count="4">
    <i>
      <x/>
    </i>
    <i>
      <x v="1"/>
    </i>
    <i>
      <x v="2"/>
    </i>
    <i t="grand">
      <x/>
    </i>
  </colItems>
  <pageFields count="1">
    <pageField fld="1" hier="-1"/>
  </pageFields>
  <dataFields count="1">
    <dataField name="Max of Numeric OEB" fld="42" subtotal="max"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EBC9C4B3-AC3C-4978-8407-0FECA54210A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G127" firstHeaderRow="1" firstDataRow="2" firstDataCol="1" rowPageCount="1" colPageCount="1"/>
  <pivotFields count="53">
    <pivotField showAll="0"/>
    <pivotField axis="axisPage" multipleItemSelectionAllowed="1" showAll="0">
      <items count="6">
        <item h="1" x="1"/>
        <item x="0"/>
        <item x="2"/>
        <item x="3"/>
        <item x="4"/>
        <item t="default"/>
      </items>
    </pivotField>
    <pivotField showAll="0"/>
    <pivotField showAll="0"/>
    <pivotField showAll="0"/>
    <pivotField showAll="0"/>
    <pivotField showAll="0"/>
    <pivotField axis="axisRow" showAll="0">
      <items count="88">
        <item m="1" x="81"/>
        <item m="1" x="82"/>
        <item m="1" x="83"/>
        <item m="1" x="80"/>
        <item m="1" x="84"/>
        <item x="75"/>
        <item x="64"/>
        <item x="73"/>
        <item x="65"/>
        <item x="48"/>
        <item x="22"/>
        <item x="41"/>
        <item x="50"/>
        <item x="46"/>
        <item x="25"/>
        <item x="4"/>
        <item x="71"/>
        <item x="60"/>
        <item x="72"/>
        <item x="66"/>
        <item x="59"/>
        <item x="3"/>
        <item x="30"/>
        <item x="16"/>
        <item x="36"/>
        <item x="19"/>
        <item x="39"/>
        <item x="58"/>
        <item x="61"/>
        <item x="67"/>
        <item x="70"/>
        <item x="63"/>
        <item x="21"/>
        <item x="44"/>
        <item x="7"/>
        <item x="8"/>
        <item x="18"/>
        <item x="78"/>
        <item m="1" x="86"/>
        <item x="27"/>
        <item x="17"/>
        <item x="11"/>
        <item x="23"/>
        <item x="45"/>
        <item x="55"/>
        <item x="38"/>
        <item x="51"/>
        <item x="68"/>
        <item x="20"/>
        <item x="42"/>
        <item x="40"/>
        <item x="43"/>
        <item x="69"/>
        <item m="1" x="79"/>
        <item x="29"/>
        <item x="74"/>
        <item x="56"/>
        <item x="5"/>
        <item x="6"/>
        <item x="12"/>
        <item x="13"/>
        <item x="14"/>
        <item x="15"/>
        <item x="9"/>
        <item x="1"/>
        <item x="2"/>
        <item x="53"/>
        <item x="10"/>
        <item x="26"/>
        <item x="62"/>
        <item x="57"/>
        <item x="0"/>
        <item x="24"/>
        <item x="52"/>
        <item x="77"/>
        <item m="1" x="85"/>
        <item x="47"/>
        <item x="76"/>
        <item x="54"/>
        <item x="49"/>
        <item x="28"/>
        <item x="31"/>
        <item x="32"/>
        <item x="33"/>
        <item x="34"/>
        <item x="35"/>
        <item x="37"/>
        <item t="default"/>
      </items>
    </pivotField>
    <pivotField showAll="0"/>
    <pivotField axis="axisRow" multipleItemSelectionAllowed="1" showAll="0">
      <items count="5">
        <item x="0"/>
        <item x="1"/>
        <item h="1" x="2"/>
        <item h="1" x="3"/>
        <item t="default"/>
      </items>
    </pivotField>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9">
        <item x="7"/>
        <item x="6"/>
        <item x="0"/>
        <item x="1"/>
        <item x="3"/>
        <item x="4"/>
        <item x="5"/>
        <item x="2"/>
        <item t="default"/>
      </items>
    </pivotField>
    <pivotField multipleItemSelectionAllowed="1" showAll="0"/>
    <pivotField showAll="0"/>
    <pivotField showAll="0"/>
    <pivotField axis="axisRow" showAll="0">
      <items count="6">
        <item x="3"/>
        <item x="2"/>
        <item x="0"/>
        <item h="1" x="1"/>
        <item h="1" x="4"/>
        <item t="default"/>
      </items>
    </pivotField>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s>
  <rowFields count="3">
    <field x="7"/>
    <field x="9"/>
    <field x="37"/>
  </rowFields>
  <rowItems count="122">
    <i>
      <x v="9"/>
    </i>
    <i r="1">
      <x v="1"/>
    </i>
    <i r="2">
      <x v="2"/>
    </i>
    <i>
      <x v="10"/>
    </i>
    <i r="1">
      <x/>
    </i>
    <i r="2">
      <x/>
    </i>
    <i r="2">
      <x v="1"/>
    </i>
    <i>
      <x v="12"/>
    </i>
    <i r="1">
      <x v="1"/>
    </i>
    <i r="2">
      <x v="1"/>
    </i>
    <i r="2">
      <x v="2"/>
    </i>
    <i>
      <x v="13"/>
    </i>
    <i r="1">
      <x v="1"/>
    </i>
    <i r="2">
      <x v="2"/>
    </i>
    <i>
      <x v="14"/>
    </i>
    <i r="1">
      <x/>
    </i>
    <i r="2">
      <x v="1"/>
    </i>
    <i>
      <x v="15"/>
    </i>
    <i r="1">
      <x v="1"/>
    </i>
    <i r="2">
      <x/>
    </i>
    <i r="2">
      <x v="1"/>
    </i>
    <i r="2">
      <x v="2"/>
    </i>
    <i>
      <x v="21"/>
    </i>
    <i r="1">
      <x/>
    </i>
    <i r="2">
      <x v="2"/>
    </i>
    <i r="1">
      <x v="1"/>
    </i>
    <i r="2">
      <x v="1"/>
    </i>
    <i r="2">
      <x v="2"/>
    </i>
    <i>
      <x v="22"/>
    </i>
    <i r="1">
      <x/>
    </i>
    <i r="2">
      <x v="1"/>
    </i>
    <i>
      <x v="24"/>
    </i>
    <i r="1">
      <x v="1"/>
    </i>
    <i r="2">
      <x/>
    </i>
    <i r="2">
      <x v="1"/>
    </i>
    <i r="2">
      <x v="2"/>
    </i>
    <i>
      <x v="25"/>
    </i>
    <i r="1">
      <x/>
    </i>
    <i r="2">
      <x/>
    </i>
    <i r="2">
      <x v="1"/>
    </i>
    <i r="2">
      <x v="2"/>
    </i>
    <i>
      <x v="32"/>
    </i>
    <i r="1">
      <x/>
    </i>
    <i r="2">
      <x/>
    </i>
    <i r="2">
      <x v="1"/>
    </i>
    <i>
      <x v="36"/>
    </i>
    <i r="1">
      <x v="1"/>
    </i>
    <i r="2">
      <x v="2"/>
    </i>
    <i>
      <x v="37"/>
    </i>
    <i r="1">
      <x v="1"/>
    </i>
    <i r="2">
      <x v="2"/>
    </i>
    <i>
      <x v="39"/>
    </i>
    <i r="1">
      <x/>
    </i>
    <i r="2">
      <x/>
    </i>
    <i r="2">
      <x v="1"/>
    </i>
    <i r="2">
      <x v="2"/>
    </i>
    <i r="1">
      <x v="1"/>
    </i>
    <i r="2">
      <x v="2"/>
    </i>
    <i>
      <x v="40"/>
    </i>
    <i r="1">
      <x/>
    </i>
    <i r="2">
      <x v="1"/>
    </i>
    <i r="2">
      <x v="2"/>
    </i>
    <i r="1">
      <x v="1"/>
    </i>
    <i r="2">
      <x v="2"/>
    </i>
    <i>
      <x v="42"/>
    </i>
    <i r="1">
      <x/>
    </i>
    <i r="2">
      <x/>
    </i>
    <i r="2">
      <x v="1"/>
    </i>
    <i>
      <x v="46"/>
    </i>
    <i r="1">
      <x v="1"/>
    </i>
    <i r="2">
      <x v="2"/>
    </i>
    <i>
      <x v="48"/>
    </i>
    <i r="1">
      <x/>
    </i>
    <i r="2">
      <x/>
    </i>
    <i r="2">
      <x v="1"/>
    </i>
    <i r="1">
      <x v="1"/>
    </i>
    <i r="2">
      <x v="2"/>
    </i>
    <i>
      <x v="64"/>
    </i>
    <i r="1">
      <x/>
    </i>
    <i r="2">
      <x/>
    </i>
    <i r="2">
      <x v="1"/>
    </i>
    <i r="2">
      <x v="2"/>
    </i>
    <i r="1">
      <x v="1"/>
    </i>
    <i r="2">
      <x v="1"/>
    </i>
    <i r="2">
      <x v="2"/>
    </i>
    <i>
      <x v="65"/>
    </i>
    <i r="1">
      <x v="1"/>
    </i>
    <i r="2">
      <x v="2"/>
    </i>
    <i>
      <x v="68"/>
    </i>
    <i r="1">
      <x/>
    </i>
    <i r="2">
      <x/>
    </i>
    <i r="2">
      <x v="1"/>
    </i>
    <i>
      <x v="71"/>
    </i>
    <i r="1">
      <x/>
    </i>
    <i r="2">
      <x/>
    </i>
    <i r="2">
      <x v="1"/>
    </i>
    <i r="2">
      <x v="2"/>
    </i>
    <i r="1">
      <x v="1"/>
    </i>
    <i r="2">
      <x/>
    </i>
    <i r="2">
      <x v="1"/>
    </i>
    <i r="2">
      <x v="2"/>
    </i>
    <i>
      <x v="72"/>
    </i>
    <i r="1">
      <x/>
    </i>
    <i r="2">
      <x/>
    </i>
    <i r="2">
      <x v="1"/>
    </i>
    <i r="2">
      <x v="2"/>
    </i>
    <i>
      <x v="76"/>
    </i>
    <i r="1">
      <x v="1"/>
    </i>
    <i r="2">
      <x v="2"/>
    </i>
    <i>
      <x v="80"/>
    </i>
    <i r="1">
      <x/>
    </i>
    <i r="2">
      <x v="1"/>
    </i>
    <i>
      <x v="81"/>
    </i>
    <i r="1">
      <x/>
    </i>
    <i r="2">
      <x v="1"/>
    </i>
    <i>
      <x v="85"/>
    </i>
    <i r="1">
      <x/>
    </i>
    <i r="2">
      <x v="1"/>
    </i>
    <i>
      <x v="86"/>
    </i>
    <i r="1">
      <x/>
    </i>
    <i r="2">
      <x v="1"/>
    </i>
    <i t="grand">
      <x/>
    </i>
  </rowItems>
  <colFields count="1">
    <field x="33"/>
  </colFields>
  <colItems count="6">
    <i>
      <x v="1"/>
    </i>
    <i>
      <x v="2"/>
    </i>
    <i>
      <x v="3"/>
    </i>
    <i>
      <x v="4"/>
    </i>
    <i>
      <x v="5"/>
    </i>
    <i t="grand">
      <x/>
    </i>
  </colItems>
  <pageFields count="1">
    <pageField fld="1" hier="-1"/>
  </pageFields>
  <dataFields count="1">
    <dataField name="Count of Most Stringent Band" fld="3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689E33F9-4C42-479B-A3B5-CF2781DA41A6}"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P51:S139" firstHeaderRow="1" firstDataRow="2" firstDataCol="1" rowPageCount="1" colPageCount="1"/>
  <pivotFields count="10">
    <pivotField showAll="0"/>
    <pivotField axis="axisRow" dataField="1" showAll="0">
      <items count="22">
        <item x="12"/>
        <item h="1" x="18"/>
        <item h="1" x="11"/>
        <item x="7"/>
        <item x="6"/>
        <item x="9"/>
        <item x="3"/>
        <item h="1" x="14"/>
        <item h="1" x="16"/>
        <item x="10"/>
        <item x="8"/>
        <item x="1"/>
        <item h="1" x="5"/>
        <item h="1" x="19"/>
        <item h="1" x="17"/>
        <item x="4"/>
        <item h="1" x="13"/>
        <item x="0"/>
        <item h="1" x="15"/>
        <item x="2"/>
        <item h="1" x="20"/>
        <item t="default"/>
      </items>
    </pivotField>
    <pivotField showAll="0"/>
    <pivotField axis="axisCol" showAll="0">
      <items count="4">
        <item x="1"/>
        <item x="0"/>
        <item h="1" x="2"/>
        <item t="default"/>
      </items>
    </pivotField>
    <pivotField axis="axisRow" showAll="0">
      <items count="7">
        <item x="3"/>
        <item x="2"/>
        <item x="1"/>
        <item x="4"/>
        <item x="0"/>
        <item x="5"/>
        <item t="default"/>
      </items>
    </pivotField>
    <pivotField showAll="0"/>
    <pivotField showAll="0"/>
    <pivotField axis="axisRow" showAll="0">
      <items count="4">
        <item x="0"/>
        <item x="1"/>
        <item x="2"/>
        <item t="default"/>
      </items>
    </pivotField>
    <pivotField showAll="0"/>
    <pivotField axis="axisPage" multipleItemSelectionAllowed="1" showAll="0">
      <items count="10">
        <item x="4"/>
        <item x="7"/>
        <item x="2"/>
        <item x="1"/>
        <item x="8"/>
        <item x="3"/>
        <item x="6"/>
        <item x="5"/>
        <item x="0"/>
        <item t="default"/>
      </items>
    </pivotField>
  </pivotFields>
  <rowFields count="3">
    <field x="1"/>
    <field x="4"/>
    <field x="7"/>
  </rowFields>
  <rowItems count="87">
    <i>
      <x/>
    </i>
    <i r="1">
      <x v="2"/>
    </i>
    <i r="2">
      <x/>
    </i>
    <i r="2">
      <x v="1"/>
    </i>
    <i r="1">
      <x v="4"/>
    </i>
    <i r="2">
      <x v="1"/>
    </i>
    <i>
      <x v="3"/>
    </i>
    <i r="1">
      <x/>
    </i>
    <i r="2">
      <x/>
    </i>
    <i r="1">
      <x v="3"/>
    </i>
    <i r="2">
      <x v="1"/>
    </i>
    <i>
      <x v="4"/>
    </i>
    <i r="1">
      <x v="1"/>
    </i>
    <i r="2">
      <x/>
    </i>
    <i r="2">
      <x v="1"/>
    </i>
    <i r="1">
      <x v="2"/>
    </i>
    <i r="2">
      <x/>
    </i>
    <i r="2">
      <x v="1"/>
    </i>
    <i>
      <x v="5"/>
    </i>
    <i r="1">
      <x v="2"/>
    </i>
    <i r="2">
      <x/>
    </i>
    <i r="2">
      <x v="1"/>
    </i>
    <i r="1">
      <x v="3"/>
    </i>
    <i r="2">
      <x v="1"/>
    </i>
    <i r="1">
      <x v="4"/>
    </i>
    <i r="2">
      <x/>
    </i>
    <i>
      <x v="6"/>
    </i>
    <i r="1">
      <x v="1"/>
    </i>
    <i r="2">
      <x/>
    </i>
    <i r="1">
      <x v="2"/>
    </i>
    <i r="2">
      <x/>
    </i>
    <i r="2">
      <x v="1"/>
    </i>
    <i r="1">
      <x v="3"/>
    </i>
    <i r="2">
      <x v="1"/>
    </i>
    <i r="1">
      <x v="4"/>
    </i>
    <i r="2">
      <x/>
    </i>
    <i r="2">
      <x v="1"/>
    </i>
    <i>
      <x v="9"/>
    </i>
    <i r="1">
      <x v="2"/>
    </i>
    <i r="2">
      <x/>
    </i>
    <i r="2">
      <x v="1"/>
    </i>
    <i>
      <x v="10"/>
    </i>
    <i r="1">
      <x v="2"/>
    </i>
    <i r="2">
      <x/>
    </i>
    <i r="1">
      <x v="3"/>
    </i>
    <i r="2">
      <x v="1"/>
    </i>
    <i r="1">
      <x v="4"/>
    </i>
    <i r="2">
      <x v="1"/>
    </i>
    <i>
      <x v="11"/>
    </i>
    <i r="1">
      <x v="1"/>
    </i>
    <i r="2">
      <x v="1"/>
    </i>
    <i r="1">
      <x v="2"/>
    </i>
    <i r="2">
      <x v="1"/>
    </i>
    <i r="1">
      <x v="3"/>
    </i>
    <i r="2">
      <x v="1"/>
    </i>
    <i r="1">
      <x v="4"/>
    </i>
    <i r="2">
      <x/>
    </i>
    <i>
      <x v="15"/>
    </i>
    <i r="1">
      <x v="1"/>
    </i>
    <i r="2">
      <x/>
    </i>
    <i r="2">
      <x v="1"/>
    </i>
    <i r="1">
      <x v="2"/>
    </i>
    <i r="2">
      <x/>
    </i>
    <i r="2">
      <x v="1"/>
    </i>
    <i r="1">
      <x v="3"/>
    </i>
    <i r="2">
      <x v="1"/>
    </i>
    <i r="1">
      <x v="4"/>
    </i>
    <i r="2">
      <x/>
    </i>
    <i>
      <x v="17"/>
    </i>
    <i r="1">
      <x/>
    </i>
    <i r="2">
      <x/>
    </i>
    <i r="1">
      <x v="1"/>
    </i>
    <i r="2">
      <x/>
    </i>
    <i r="2">
      <x v="1"/>
    </i>
    <i r="1">
      <x v="2"/>
    </i>
    <i r="2">
      <x/>
    </i>
    <i r="2">
      <x v="1"/>
    </i>
    <i r="1">
      <x v="4"/>
    </i>
    <i r="2">
      <x/>
    </i>
    <i>
      <x v="19"/>
    </i>
    <i r="1">
      <x v="1"/>
    </i>
    <i r="2">
      <x v="1"/>
    </i>
    <i r="1">
      <x v="2"/>
    </i>
    <i r="2">
      <x v="1"/>
    </i>
    <i r="1">
      <x v="4"/>
    </i>
    <i r="2">
      <x/>
    </i>
    <i t="grand">
      <x/>
    </i>
  </rowItems>
  <colFields count="1">
    <field x="3"/>
  </colFields>
  <colItems count="3">
    <i>
      <x/>
    </i>
    <i>
      <x v="1"/>
    </i>
    <i t="grand">
      <x/>
    </i>
  </colItems>
  <pageFields count="1">
    <pageField fld="9" hier="-1"/>
  </pageFields>
  <dataFields count="1">
    <dataField name="Count of Material" fld="1" subtotal="count" baseField="0" baseItem="0"/>
  </dataFields>
  <chartFormats count="17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pivotArea type="data" outline="0" fieldPosition="0">
        <references count="5">
          <reference field="4294967294" count="1" selected="0">
            <x v="0"/>
          </reference>
          <reference field="1" count="1" selected="0">
            <x v="0"/>
          </reference>
          <reference field="3" count="1" selected="0">
            <x v="1"/>
          </reference>
          <reference field="4" count="1" selected="0">
            <x v="2"/>
          </reference>
          <reference field="7" count="1" selected="0">
            <x v="0"/>
          </reference>
        </references>
      </pivotArea>
    </chartFormat>
    <chartFormat chart="0" format="4">
      <pivotArea type="data" outline="0" fieldPosition="0">
        <references count="5">
          <reference field="4294967294" count="1" selected="0">
            <x v="0"/>
          </reference>
          <reference field="1" count="1" selected="0">
            <x v="3"/>
          </reference>
          <reference field="3" count="1" selected="0">
            <x v="1"/>
          </reference>
          <reference field="4" count="1" selected="0">
            <x v="0"/>
          </reference>
          <reference field="7" count="1" selected="0">
            <x v="0"/>
          </reference>
        </references>
      </pivotArea>
    </chartFormat>
    <chartFormat chart="0" format="5">
      <pivotArea type="data" outline="0" fieldPosition="0">
        <references count="5">
          <reference field="4294967294" count="1" selected="0">
            <x v="0"/>
          </reference>
          <reference field="1" count="1" selected="0">
            <x v="4"/>
          </reference>
          <reference field="3" count="1" selected="0">
            <x v="1"/>
          </reference>
          <reference field="4" count="1" selected="0">
            <x v="1"/>
          </reference>
          <reference field="7" count="1" selected="0">
            <x v="0"/>
          </reference>
        </references>
      </pivotArea>
    </chartFormat>
    <chartFormat chart="0" format="6">
      <pivotArea type="data" outline="0" fieldPosition="0">
        <references count="5">
          <reference field="4294967294" count="1" selected="0">
            <x v="0"/>
          </reference>
          <reference field="1" count="1" selected="0">
            <x v="4"/>
          </reference>
          <reference field="3" count="1" selected="0">
            <x v="1"/>
          </reference>
          <reference field="4" count="1" selected="0">
            <x v="2"/>
          </reference>
          <reference field="7" count="1" selected="0">
            <x v="0"/>
          </reference>
        </references>
      </pivotArea>
    </chartFormat>
    <chartFormat chart="0" format="7">
      <pivotArea type="data" outline="0" fieldPosition="0">
        <references count="5">
          <reference field="4294967294" count="1" selected="0">
            <x v="0"/>
          </reference>
          <reference field="1" count="1" selected="0">
            <x v="5"/>
          </reference>
          <reference field="3" count="1" selected="0">
            <x v="1"/>
          </reference>
          <reference field="4" count="1" selected="0">
            <x v="2"/>
          </reference>
          <reference field="7" count="1" selected="0">
            <x v="0"/>
          </reference>
        </references>
      </pivotArea>
    </chartFormat>
    <chartFormat chart="0" format="8">
      <pivotArea type="data" outline="0" fieldPosition="0">
        <references count="5">
          <reference field="4294967294" count="1" selected="0">
            <x v="0"/>
          </reference>
          <reference field="1" count="1" selected="0">
            <x v="5"/>
          </reference>
          <reference field="3" count="1" selected="0">
            <x v="0"/>
          </reference>
          <reference field="4" count="1" selected="0">
            <x v="2"/>
          </reference>
          <reference field="7" count="1" selected="0">
            <x v="0"/>
          </reference>
        </references>
      </pivotArea>
    </chartFormat>
    <chartFormat chart="0" format="9">
      <pivotArea type="data" outline="0" fieldPosition="0">
        <references count="5">
          <reference field="4294967294" count="1" selected="0">
            <x v="0"/>
          </reference>
          <reference field="1" count="1" selected="0">
            <x v="5"/>
          </reference>
          <reference field="3" count="1" selected="0">
            <x v="1"/>
          </reference>
          <reference field="4" count="1" selected="0">
            <x v="4"/>
          </reference>
          <reference field="7" count="1" selected="0">
            <x v="0"/>
          </reference>
        </references>
      </pivotArea>
    </chartFormat>
    <chartFormat chart="0" format="10">
      <pivotArea type="data" outline="0" fieldPosition="0">
        <references count="5">
          <reference field="4294967294" count="1" selected="0">
            <x v="0"/>
          </reference>
          <reference field="1" count="1" selected="0">
            <x v="6"/>
          </reference>
          <reference field="3" count="1" selected="0">
            <x v="1"/>
          </reference>
          <reference field="4" count="1" selected="0">
            <x v="1"/>
          </reference>
          <reference field="7" count="1" selected="0">
            <x v="0"/>
          </reference>
        </references>
      </pivotArea>
    </chartFormat>
    <chartFormat chart="0" format="11">
      <pivotArea type="data" outline="0" fieldPosition="0">
        <references count="5">
          <reference field="4294967294" count="1" selected="0">
            <x v="0"/>
          </reference>
          <reference field="1" count="1" selected="0">
            <x v="6"/>
          </reference>
          <reference field="3" count="1" selected="0">
            <x v="1"/>
          </reference>
          <reference field="4" count="1" selected="0">
            <x v="2"/>
          </reference>
          <reference field="7" count="1" selected="0">
            <x v="0"/>
          </reference>
        </references>
      </pivotArea>
    </chartFormat>
    <chartFormat chart="0" format="12">
      <pivotArea type="data" outline="0" fieldPosition="0">
        <references count="5">
          <reference field="4294967294" count="1" selected="0">
            <x v="0"/>
          </reference>
          <reference field="1" count="1" selected="0">
            <x v="6"/>
          </reference>
          <reference field="3" count="1" selected="0">
            <x v="1"/>
          </reference>
          <reference field="4" count="1" selected="0">
            <x v="4"/>
          </reference>
          <reference field="7" count="1" selected="0">
            <x v="0"/>
          </reference>
        </references>
      </pivotArea>
    </chartFormat>
    <chartFormat chart="0" format="13">
      <pivotArea type="data" outline="0" fieldPosition="0">
        <references count="5">
          <reference field="4294967294" count="1" selected="0">
            <x v="0"/>
          </reference>
          <reference field="1" count="1" selected="0">
            <x v="9"/>
          </reference>
          <reference field="3" count="1" selected="0">
            <x v="1"/>
          </reference>
          <reference field="4" count="1" selected="0">
            <x v="2"/>
          </reference>
          <reference field="7" count="1" selected="0">
            <x v="0"/>
          </reference>
        </references>
      </pivotArea>
    </chartFormat>
    <chartFormat chart="0" format="14">
      <pivotArea type="data" outline="0" fieldPosition="0">
        <references count="5">
          <reference field="4294967294" count="1" selected="0">
            <x v="0"/>
          </reference>
          <reference field="1" count="1" selected="0">
            <x v="10"/>
          </reference>
          <reference field="3" count="1" selected="0">
            <x v="1"/>
          </reference>
          <reference field="4" count="1" selected="0">
            <x v="2"/>
          </reference>
          <reference field="7" count="1" selected="0">
            <x v="0"/>
          </reference>
        </references>
      </pivotArea>
    </chartFormat>
    <chartFormat chart="0" format="15">
      <pivotArea type="data" outline="0" fieldPosition="0">
        <references count="5">
          <reference field="4294967294" count="1" selected="0">
            <x v="0"/>
          </reference>
          <reference field="1" count="1" selected="0">
            <x v="11"/>
          </reference>
          <reference field="3" count="1" selected="0">
            <x v="1"/>
          </reference>
          <reference field="4" count="1" selected="0">
            <x v="4"/>
          </reference>
          <reference field="7" count="1" selected="0">
            <x v="0"/>
          </reference>
        </references>
      </pivotArea>
    </chartFormat>
    <chartFormat chart="0" format="16">
      <pivotArea type="data" outline="0" fieldPosition="0">
        <references count="5">
          <reference field="4294967294" count="1" selected="0">
            <x v="0"/>
          </reference>
          <reference field="1" count="1" selected="0">
            <x v="15"/>
          </reference>
          <reference field="3" count="1" selected="0">
            <x v="0"/>
          </reference>
          <reference field="4" count="1" selected="0">
            <x v="1"/>
          </reference>
          <reference field="7" count="1" selected="0">
            <x v="0"/>
          </reference>
        </references>
      </pivotArea>
    </chartFormat>
    <chartFormat chart="0" format="17">
      <pivotArea type="data" outline="0" fieldPosition="0">
        <references count="5">
          <reference field="4294967294" count="1" selected="0">
            <x v="0"/>
          </reference>
          <reference field="1" count="1" selected="0">
            <x v="15"/>
          </reference>
          <reference field="3" count="1" selected="0">
            <x v="1"/>
          </reference>
          <reference field="4" count="1" selected="0">
            <x v="2"/>
          </reference>
          <reference field="7" count="1" selected="0">
            <x v="0"/>
          </reference>
        </references>
      </pivotArea>
    </chartFormat>
    <chartFormat chart="0" format="18">
      <pivotArea type="data" outline="0" fieldPosition="0">
        <references count="5">
          <reference field="4294967294" count="1" selected="0">
            <x v="0"/>
          </reference>
          <reference field="1" count="1" selected="0">
            <x v="15"/>
          </reference>
          <reference field="3" count="1" selected="0">
            <x v="0"/>
          </reference>
          <reference field="4" count="1" selected="0">
            <x v="4"/>
          </reference>
          <reference field="7" count="1" selected="0">
            <x v="0"/>
          </reference>
        </references>
      </pivotArea>
    </chartFormat>
    <chartFormat chart="0" format="19">
      <pivotArea type="data" outline="0" fieldPosition="0">
        <references count="5">
          <reference field="4294967294" count="1" selected="0">
            <x v="0"/>
          </reference>
          <reference field="1" count="1" selected="0">
            <x v="15"/>
          </reference>
          <reference field="3" count="1" selected="0">
            <x v="1"/>
          </reference>
          <reference field="4" count="1" selected="0">
            <x v="4"/>
          </reference>
          <reference field="7" count="1" selected="0">
            <x v="0"/>
          </reference>
        </references>
      </pivotArea>
    </chartFormat>
    <chartFormat chart="0" format="20">
      <pivotArea type="data" outline="0" fieldPosition="0">
        <references count="5">
          <reference field="4294967294" count="1" selected="0">
            <x v="0"/>
          </reference>
          <reference field="1" count="1" selected="0">
            <x v="17"/>
          </reference>
          <reference field="3" count="1" selected="0">
            <x v="0"/>
          </reference>
          <reference field="4" count="1" selected="0">
            <x v="0"/>
          </reference>
          <reference field="7" count="1" selected="0">
            <x v="0"/>
          </reference>
        </references>
      </pivotArea>
    </chartFormat>
    <chartFormat chart="0" format="21">
      <pivotArea type="data" outline="0" fieldPosition="0">
        <references count="5">
          <reference field="4294967294" count="1" selected="0">
            <x v="0"/>
          </reference>
          <reference field="1" count="1" selected="0">
            <x v="17"/>
          </reference>
          <reference field="3" count="1" selected="0">
            <x v="0"/>
          </reference>
          <reference field="4" count="1" selected="0">
            <x v="1"/>
          </reference>
          <reference field="7" count="1" selected="0">
            <x v="0"/>
          </reference>
        </references>
      </pivotArea>
    </chartFormat>
    <chartFormat chart="0" format="22">
      <pivotArea type="data" outline="0" fieldPosition="0">
        <references count="5">
          <reference field="4294967294" count="1" selected="0">
            <x v="0"/>
          </reference>
          <reference field="1" count="1" selected="0">
            <x v="17"/>
          </reference>
          <reference field="3" count="1" selected="0">
            <x v="0"/>
          </reference>
          <reference field="4" count="1" selected="0">
            <x v="2"/>
          </reference>
          <reference field="7" count="1" selected="0">
            <x v="0"/>
          </reference>
        </references>
      </pivotArea>
    </chartFormat>
    <chartFormat chart="0" format="23">
      <pivotArea type="data" outline="0" fieldPosition="0">
        <references count="5">
          <reference field="4294967294" count="1" selected="0">
            <x v="0"/>
          </reference>
          <reference field="1" count="1" selected="0">
            <x v="17"/>
          </reference>
          <reference field="3" count="1" selected="0">
            <x v="1"/>
          </reference>
          <reference field="4" count="1" selected="0">
            <x v="1"/>
          </reference>
          <reference field="7" count="1" selected="0">
            <x v="0"/>
          </reference>
        </references>
      </pivotArea>
    </chartFormat>
    <chartFormat chart="0" format="24">
      <pivotArea type="data" outline="0" fieldPosition="0">
        <references count="5">
          <reference field="4294967294" count="1" selected="0">
            <x v="0"/>
          </reference>
          <reference field="1" count="1" selected="0">
            <x v="17"/>
          </reference>
          <reference field="3" count="1" selected="0">
            <x v="1"/>
          </reference>
          <reference field="4" count="1" selected="0">
            <x v="2"/>
          </reference>
          <reference field="7" count="1" selected="0">
            <x v="0"/>
          </reference>
        </references>
      </pivotArea>
    </chartFormat>
    <chartFormat chart="0" format="25">
      <pivotArea type="data" outline="0" fieldPosition="0">
        <references count="5">
          <reference field="4294967294" count="1" selected="0">
            <x v="0"/>
          </reference>
          <reference field="1" count="1" selected="0">
            <x v="17"/>
          </reference>
          <reference field="3" count="1" selected="0">
            <x v="1"/>
          </reference>
          <reference field="4" count="1" selected="0">
            <x v="4"/>
          </reference>
          <reference field="7" count="1" selected="0">
            <x v="0"/>
          </reference>
        </references>
      </pivotArea>
    </chartFormat>
    <chartFormat chart="0" format="26">
      <pivotArea type="data" outline="0" fieldPosition="0">
        <references count="5">
          <reference field="4294967294" count="1" selected="0">
            <x v="0"/>
          </reference>
          <reference field="1" count="1" selected="0">
            <x v="19"/>
          </reference>
          <reference field="3" count="1" selected="0">
            <x v="1"/>
          </reference>
          <reference field="4" count="1" selected="0">
            <x v="4"/>
          </reference>
          <reference field="7" count="1" selected="0">
            <x v="0"/>
          </reference>
        </references>
      </pivotArea>
    </chartFormat>
    <chartFormat chart="6" format="27" series="1">
      <pivotArea type="data" outline="0" fieldPosition="0">
        <references count="2">
          <reference field="4294967294" count="1" selected="0">
            <x v="0"/>
          </reference>
          <reference field="3" count="1" selected="0">
            <x v="0"/>
          </reference>
        </references>
      </pivotArea>
    </chartFormat>
    <chartFormat chart="6" format="28">
      <pivotArea type="data" outline="0" fieldPosition="0">
        <references count="5">
          <reference field="4294967294" count="1" selected="0">
            <x v="0"/>
          </reference>
          <reference field="1" count="1" selected="0">
            <x v="5"/>
          </reference>
          <reference field="3" count="1" selected="0">
            <x v="0"/>
          </reference>
          <reference field="4" count="1" selected="0">
            <x v="2"/>
          </reference>
          <reference field="7" count="1" selected="0">
            <x v="0"/>
          </reference>
        </references>
      </pivotArea>
    </chartFormat>
    <chartFormat chart="6" format="29">
      <pivotArea type="data" outline="0" fieldPosition="0">
        <references count="5">
          <reference field="4294967294" count="1" selected="0">
            <x v="0"/>
          </reference>
          <reference field="1" count="1" selected="0">
            <x v="15"/>
          </reference>
          <reference field="3" count="1" selected="0">
            <x v="0"/>
          </reference>
          <reference field="4" count="1" selected="0">
            <x v="1"/>
          </reference>
          <reference field="7" count="1" selected="0">
            <x v="0"/>
          </reference>
        </references>
      </pivotArea>
    </chartFormat>
    <chartFormat chart="6" format="30">
      <pivotArea type="data" outline="0" fieldPosition="0">
        <references count="5">
          <reference field="4294967294" count="1" selected="0">
            <x v="0"/>
          </reference>
          <reference field="1" count="1" selected="0">
            <x v="15"/>
          </reference>
          <reference field="3" count="1" selected="0">
            <x v="0"/>
          </reference>
          <reference field="4" count="1" selected="0">
            <x v="4"/>
          </reference>
          <reference field="7" count="1" selected="0">
            <x v="0"/>
          </reference>
        </references>
      </pivotArea>
    </chartFormat>
    <chartFormat chart="6" format="31">
      <pivotArea type="data" outline="0" fieldPosition="0">
        <references count="5">
          <reference field="4294967294" count="1" selected="0">
            <x v="0"/>
          </reference>
          <reference field="1" count="1" selected="0">
            <x v="17"/>
          </reference>
          <reference field="3" count="1" selected="0">
            <x v="0"/>
          </reference>
          <reference field="4" count="1" selected="0">
            <x v="0"/>
          </reference>
          <reference field="7" count="1" selected="0">
            <x v="0"/>
          </reference>
        </references>
      </pivotArea>
    </chartFormat>
    <chartFormat chart="6" format="32">
      <pivotArea type="data" outline="0" fieldPosition="0">
        <references count="5">
          <reference field="4294967294" count="1" selected="0">
            <x v="0"/>
          </reference>
          <reference field="1" count="1" selected="0">
            <x v="17"/>
          </reference>
          <reference field="3" count="1" selected="0">
            <x v="0"/>
          </reference>
          <reference field="4" count="1" selected="0">
            <x v="1"/>
          </reference>
          <reference field="7" count="1" selected="0">
            <x v="0"/>
          </reference>
        </references>
      </pivotArea>
    </chartFormat>
    <chartFormat chart="6" format="33">
      <pivotArea type="data" outline="0" fieldPosition="0">
        <references count="5">
          <reference field="4294967294" count="1" selected="0">
            <x v="0"/>
          </reference>
          <reference field="1" count="1" selected="0">
            <x v="17"/>
          </reference>
          <reference field="3" count="1" selected="0">
            <x v="0"/>
          </reference>
          <reference field="4" count="1" selected="0">
            <x v="2"/>
          </reference>
          <reference field="7" count="1" selected="0">
            <x v="0"/>
          </reference>
        </references>
      </pivotArea>
    </chartFormat>
    <chartFormat chart="6" format="34" series="1">
      <pivotArea type="data" outline="0" fieldPosition="0">
        <references count="2">
          <reference field="4294967294" count="1" selected="0">
            <x v="0"/>
          </reference>
          <reference field="3" count="1" selected="0">
            <x v="1"/>
          </reference>
        </references>
      </pivotArea>
    </chartFormat>
    <chartFormat chart="6" format="35">
      <pivotArea type="data" outline="0" fieldPosition="0">
        <references count="5">
          <reference field="4294967294" count="1" selected="0">
            <x v="0"/>
          </reference>
          <reference field="1" count="1" selected="0">
            <x v="0"/>
          </reference>
          <reference field="3" count="1" selected="0">
            <x v="1"/>
          </reference>
          <reference field="4" count="1" selected="0">
            <x v="2"/>
          </reference>
          <reference field="7" count="1" selected="0">
            <x v="0"/>
          </reference>
        </references>
      </pivotArea>
    </chartFormat>
    <chartFormat chart="6" format="36">
      <pivotArea type="data" outline="0" fieldPosition="0">
        <references count="5">
          <reference field="4294967294" count="1" selected="0">
            <x v="0"/>
          </reference>
          <reference field="1" count="1" selected="0">
            <x v="3"/>
          </reference>
          <reference field="3" count="1" selected="0">
            <x v="1"/>
          </reference>
          <reference field="4" count="1" selected="0">
            <x v="0"/>
          </reference>
          <reference field="7" count="1" selected="0">
            <x v="0"/>
          </reference>
        </references>
      </pivotArea>
    </chartFormat>
    <chartFormat chart="6" format="37">
      <pivotArea type="data" outline="0" fieldPosition="0">
        <references count="5">
          <reference field="4294967294" count="1" selected="0">
            <x v="0"/>
          </reference>
          <reference field="1" count="1" selected="0">
            <x v="4"/>
          </reference>
          <reference field="3" count="1" selected="0">
            <x v="1"/>
          </reference>
          <reference field="4" count="1" selected="0">
            <x v="1"/>
          </reference>
          <reference field="7" count="1" selected="0">
            <x v="0"/>
          </reference>
        </references>
      </pivotArea>
    </chartFormat>
    <chartFormat chart="6" format="38">
      <pivotArea type="data" outline="0" fieldPosition="0">
        <references count="5">
          <reference field="4294967294" count="1" selected="0">
            <x v="0"/>
          </reference>
          <reference field="1" count="1" selected="0">
            <x v="4"/>
          </reference>
          <reference field="3" count="1" selected="0">
            <x v="1"/>
          </reference>
          <reference field="4" count="1" selected="0">
            <x v="2"/>
          </reference>
          <reference field="7" count="1" selected="0">
            <x v="0"/>
          </reference>
        </references>
      </pivotArea>
    </chartFormat>
    <chartFormat chart="6" format="39">
      <pivotArea type="data" outline="0" fieldPosition="0">
        <references count="5">
          <reference field="4294967294" count="1" selected="0">
            <x v="0"/>
          </reference>
          <reference field="1" count="1" selected="0">
            <x v="5"/>
          </reference>
          <reference field="3" count="1" selected="0">
            <x v="1"/>
          </reference>
          <reference field="4" count="1" selected="0">
            <x v="2"/>
          </reference>
          <reference field="7" count="1" selected="0">
            <x v="0"/>
          </reference>
        </references>
      </pivotArea>
    </chartFormat>
    <chartFormat chart="6" format="40">
      <pivotArea type="data" outline="0" fieldPosition="0">
        <references count="5">
          <reference field="4294967294" count="1" selected="0">
            <x v="0"/>
          </reference>
          <reference field="1" count="1" selected="0">
            <x v="5"/>
          </reference>
          <reference field="3" count="1" selected="0">
            <x v="1"/>
          </reference>
          <reference field="4" count="1" selected="0">
            <x v="4"/>
          </reference>
          <reference field="7" count="1" selected="0">
            <x v="0"/>
          </reference>
        </references>
      </pivotArea>
    </chartFormat>
    <chartFormat chart="6" format="41">
      <pivotArea type="data" outline="0" fieldPosition="0">
        <references count="5">
          <reference field="4294967294" count="1" selected="0">
            <x v="0"/>
          </reference>
          <reference field="1" count="1" selected="0">
            <x v="6"/>
          </reference>
          <reference field="3" count="1" selected="0">
            <x v="1"/>
          </reference>
          <reference field="4" count="1" selected="0">
            <x v="1"/>
          </reference>
          <reference field="7" count="1" selected="0">
            <x v="0"/>
          </reference>
        </references>
      </pivotArea>
    </chartFormat>
    <chartFormat chart="6" format="42">
      <pivotArea type="data" outline="0" fieldPosition="0">
        <references count="5">
          <reference field="4294967294" count="1" selected="0">
            <x v="0"/>
          </reference>
          <reference field="1" count="1" selected="0">
            <x v="6"/>
          </reference>
          <reference field="3" count="1" selected="0">
            <x v="1"/>
          </reference>
          <reference field="4" count="1" selected="0">
            <x v="2"/>
          </reference>
          <reference field="7" count="1" selected="0">
            <x v="0"/>
          </reference>
        </references>
      </pivotArea>
    </chartFormat>
    <chartFormat chart="6" format="43">
      <pivotArea type="data" outline="0" fieldPosition="0">
        <references count="5">
          <reference field="4294967294" count="1" selected="0">
            <x v="0"/>
          </reference>
          <reference field="1" count="1" selected="0">
            <x v="6"/>
          </reference>
          <reference field="3" count="1" selected="0">
            <x v="1"/>
          </reference>
          <reference field="4" count="1" selected="0">
            <x v="4"/>
          </reference>
          <reference field="7" count="1" selected="0">
            <x v="0"/>
          </reference>
        </references>
      </pivotArea>
    </chartFormat>
    <chartFormat chart="6" format="44">
      <pivotArea type="data" outline="0" fieldPosition="0">
        <references count="5">
          <reference field="4294967294" count="1" selected="0">
            <x v="0"/>
          </reference>
          <reference field="1" count="1" selected="0">
            <x v="9"/>
          </reference>
          <reference field="3" count="1" selected="0">
            <x v="1"/>
          </reference>
          <reference field="4" count="1" selected="0">
            <x v="2"/>
          </reference>
          <reference field="7" count="1" selected="0">
            <x v="0"/>
          </reference>
        </references>
      </pivotArea>
    </chartFormat>
    <chartFormat chart="6" format="45">
      <pivotArea type="data" outline="0" fieldPosition="0">
        <references count="5">
          <reference field="4294967294" count="1" selected="0">
            <x v="0"/>
          </reference>
          <reference field="1" count="1" selected="0">
            <x v="10"/>
          </reference>
          <reference field="3" count="1" selected="0">
            <x v="1"/>
          </reference>
          <reference field="4" count="1" selected="0">
            <x v="2"/>
          </reference>
          <reference field="7" count="1" selected="0">
            <x v="0"/>
          </reference>
        </references>
      </pivotArea>
    </chartFormat>
    <chartFormat chart="6" format="46">
      <pivotArea type="data" outline="0" fieldPosition="0">
        <references count="5">
          <reference field="4294967294" count="1" selected="0">
            <x v="0"/>
          </reference>
          <reference field="1" count="1" selected="0">
            <x v="11"/>
          </reference>
          <reference field="3" count="1" selected="0">
            <x v="1"/>
          </reference>
          <reference field="4" count="1" selected="0">
            <x v="4"/>
          </reference>
          <reference field="7" count="1" selected="0">
            <x v="0"/>
          </reference>
        </references>
      </pivotArea>
    </chartFormat>
    <chartFormat chart="6" format="47">
      <pivotArea type="data" outline="0" fieldPosition="0">
        <references count="5">
          <reference field="4294967294" count="1" selected="0">
            <x v="0"/>
          </reference>
          <reference field="1" count="1" selected="0">
            <x v="15"/>
          </reference>
          <reference field="3" count="1" selected="0">
            <x v="1"/>
          </reference>
          <reference field="4" count="1" selected="0">
            <x v="2"/>
          </reference>
          <reference field="7" count="1" selected="0">
            <x v="0"/>
          </reference>
        </references>
      </pivotArea>
    </chartFormat>
    <chartFormat chart="6" format="48">
      <pivotArea type="data" outline="0" fieldPosition="0">
        <references count="5">
          <reference field="4294967294" count="1" selected="0">
            <x v="0"/>
          </reference>
          <reference field="1" count="1" selected="0">
            <x v="15"/>
          </reference>
          <reference field="3" count="1" selected="0">
            <x v="1"/>
          </reference>
          <reference field="4" count="1" selected="0">
            <x v="4"/>
          </reference>
          <reference field="7" count="1" selected="0">
            <x v="0"/>
          </reference>
        </references>
      </pivotArea>
    </chartFormat>
    <chartFormat chart="6" format="49">
      <pivotArea type="data" outline="0" fieldPosition="0">
        <references count="5">
          <reference field="4294967294" count="1" selected="0">
            <x v="0"/>
          </reference>
          <reference field="1" count="1" selected="0">
            <x v="17"/>
          </reference>
          <reference field="3" count="1" selected="0">
            <x v="1"/>
          </reference>
          <reference field="4" count="1" selected="0">
            <x v="1"/>
          </reference>
          <reference field="7" count="1" selected="0">
            <x v="0"/>
          </reference>
        </references>
      </pivotArea>
    </chartFormat>
    <chartFormat chart="6" format="50">
      <pivotArea type="data" outline="0" fieldPosition="0">
        <references count="5">
          <reference field="4294967294" count="1" selected="0">
            <x v="0"/>
          </reference>
          <reference field="1" count="1" selected="0">
            <x v="17"/>
          </reference>
          <reference field="3" count="1" selected="0">
            <x v="1"/>
          </reference>
          <reference field="4" count="1" selected="0">
            <x v="2"/>
          </reference>
          <reference field="7" count="1" selected="0">
            <x v="0"/>
          </reference>
        </references>
      </pivotArea>
    </chartFormat>
    <chartFormat chart="6" format="51">
      <pivotArea type="data" outline="0" fieldPosition="0">
        <references count="5">
          <reference field="4294967294" count="1" selected="0">
            <x v="0"/>
          </reference>
          <reference field="1" count="1" selected="0">
            <x v="17"/>
          </reference>
          <reference field="3" count="1" selected="0">
            <x v="1"/>
          </reference>
          <reference field="4" count="1" selected="0">
            <x v="4"/>
          </reference>
          <reference field="7" count="1" selected="0">
            <x v="0"/>
          </reference>
        </references>
      </pivotArea>
    </chartFormat>
    <chartFormat chart="6" format="52">
      <pivotArea type="data" outline="0" fieldPosition="0">
        <references count="5">
          <reference field="4294967294" count="1" selected="0">
            <x v="0"/>
          </reference>
          <reference field="1" count="1" selected="0">
            <x v="19"/>
          </reference>
          <reference field="3" count="1" selected="0">
            <x v="1"/>
          </reference>
          <reference field="4" count="1" selected="0">
            <x v="4"/>
          </reference>
          <reference field="7" count="1" selected="0">
            <x v="0"/>
          </reference>
        </references>
      </pivotArea>
    </chartFormat>
    <chartFormat chart="7" format="53" series="1">
      <pivotArea type="data" outline="0" fieldPosition="0">
        <references count="2">
          <reference field="4294967294" count="1" selected="0">
            <x v="0"/>
          </reference>
          <reference field="3" count="1" selected="0">
            <x v="0"/>
          </reference>
        </references>
      </pivotArea>
    </chartFormat>
    <chartFormat chart="7" format="54">
      <pivotArea type="data" outline="0" fieldPosition="0">
        <references count="5">
          <reference field="4294967294" count="1" selected="0">
            <x v="0"/>
          </reference>
          <reference field="1" count="1" selected="0">
            <x v="5"/>
          </reference>
          <reference field="3" count="1" selected="0">
            <x v="0"/>
          </reference>
          <reference field="4" count="1" selected="0">
            <x v="2"/>
          </reference>
          <reference field="7" count="1" selected="0">
            <x v="0"/>
          </reference>
        </references>
      </pivotArea>
    </chartFormat>
    <chartFormat chart="7" format="55">
      <pivotArea type="data" outline="0" fieldPosition="0">
        <references count="5">
          <reference field="4294967294" count="1" selected="0">
            <x v="0"/>
          </reference>
          <reference field="1" count="1" selected="0">
            <x v="15"/>
          </reference>
          <reference field="3" count="1" selected="0">
            <x v="0"/>
          </reference>
          <reference field="4" count="1" selected="0">
            <x v="1"/>
          </reference>
          <reference field="7" count="1" selected="0">
            <x v="0"/>
          </reference>
        </references>
      </pivotArea>
    </chartFormat>
    <chartFormat chart="7" format="56">
      <pivotArea type="data" outline="0" fieldPosition="0">
        <references count="5">
          <reference field="4294967294" count="1" selected="0">
            <x v="0"/>
          </reference>
          <reference field="1" count="1" selected="0">
            <x v="15"/>
          </reference>
          <reference field="3" count="1" selected="0">
            <x v="0"/>
          </reference>
          <reference field="4" count="1" selected="0">
            <x v="4"/>
          </reference>
          <reference field="7" count="1" selected="0">
            <x v="0"/>
          </reference>
        </references>
      </pivotArea>
    </chartFormat>
    <chartFormat chart="7" format="57">
      <pivotArea type="data" outline="0" fieldPosition="0">
        <references count="5">
          <reference field="4294967294" count="1" selected="0">
            <x v="0"/>
          </reference>
          <reference field="1" count="1" selected="0">
            <x v="17"/>
          </reference>
          <reference field="3" count="1" selected="0">
            <x v="0"/>
          </reference>
          <reference field="4" count="1" selected="0">
            <x v="0"/>
          </reference>
          <reference field="7" count="1" selected="0">
            <x v="0"/>
          </reference>
        </references>
      </pivotArea>
    </chartFormat>
    <chartFormat chart="7" format="58">
      <pivotArea type="data" outline="0" fieldPosition="0">
        <references count="5">
          <reference field="4294967294" count="1" selected="0">
            <x v="0"/>
          </reference>
          <reference field="1" count="1" selected="0">
            <x v="17"/>
          </reference>
          <reference field="3" count="1" selected="0">
            <x v="0"/>
          </reference>
          <reference field="4" count="1" selected="0">
            <x v="1"/>
          </reference>
          <reference field="7" count="1" selected="0">
            <x v="0"/>
          </reference>
        </references>
      </pivotArea>
    </chartFormat>
    <chartFormat chart="7" format="59">
      <pivotArea type="data" outline="0" fieldPosition="0">
        <references count="5">
          <reference field="4294967294" count="1" selected="0">
            <x v="0"/>
          </reference>
          <reference field="1" count="1" selected="0">
            <x v="17"/>
          </reference>
          <reference field="3" count="1" selected="0">
            <x v="0"/>
          </reference>
          <reference field="4" count="1" selected="0">
            <x v="2"/>
          </reference>
          <reference field="7" count="1" selected="0">
            <x v="0"/>
          </reference>
        </references>
      </pivotArea>
    </chartFormat>
    <chartFormat chart="7" format="60" series="1">
      <pivotArea type="data" outline="0" fieldPosition="0">
        <references count="2">
          <reference field="4294967294" count="1" selected="0">
            <x v="0"/>
          </reference>
          <reference field="3" count="1" selected="0">
            <x v="1"/>
          </reference>
        </references>
      </pivotArea>
    </chartFormat>
    <chartFormat chart="7" format="61">
      <pivotArea type="data" outline="0" fieldPosition="0">
        <references count="5">
          <reference field="4294967294" count="1" selected="0">
            <x v="0"/>
          </reference>
          <reference field="1" count="1" selected="0">
            <x v="0"/>
          </reference>
          <reference field="3" count="1" selected="0">
            <x v="1"/>
          </reference>
          <reference field="4" count="1" selected="0">
            <x v="2"/>
          </reference>
          <reference field="7" count="1" selected="0">
            <x v="0"/>
          </reference>
        </references>
      </pivotArea>
    </chartFormat>
    <chartFormat chart="7" format="62">
      <pivotArea type="data" outline="0" fieldPosition="0">
        <references count="5">
          <reference field="4294967294" count="1" selected="0">
            <x v="0"/>
          </reference>
          <reference field="1" count="1" selected="0">
            <x v="3"/>
          </reference>
          <reference field="3" count="1" selected="0">
            <x v="1"/>
          </reference>
          <reference field="4" count="1" selected="0">
            <x v="0"/>
          </reference>
          <reference field="7" count="1" selected="0">
            <x v="0"/>
          </reference>
        </references>
      </pivotArea>
    </chartFormat>
    <chartFormat chart="7" format="63">
      <pivotArea type="data" outline="0" fieldPosition="0">
        <references count="5">
          <reference field="4294967294" count="1" selected="0">
            <x v="0"/>
          </reference>
          <reference field="1" count="1" selected="0">
            <x v="4"/>
          </reference>
          <reference field="3" count="1" selected="0">
            <x v="1"/>
          </reference>
          <reference field="4" count="1" selected="0">
            <x v="1"/>
          </reference>
          <reference field="7" count="1" selected="0">
            <x v="0"/>
          </reference>
        </references>
      </pivotArea>
    </chartFormat>
    <chartFormat chart="7" format="64">
      <pivotArea type="data" outline="0" fieldPosition="0">
        <references count="5">
          <reference field="4294967294" count="1" selected="0">
            <x v="0"/>
          </reference>
          <reference field="1" count="1" selected="0">
            <x v="4"/>
          </reference>
          <reference field="3" count="1" selected="0">
            <x v="1"/>
          </reference>
          <reference field="4" count="1" selected="0">
            <x v="2"/>
          </reference>
          <reference field="7" count="1" selected="0">
            <x v="0"/>
          </reference>
        </references>
      </pivotArea>
    </chartFormat>
    <chartFormat chart="7" format="65">
      <pivotArea type="data" outline="0" fieldPosition="0">
        <references count="5">
          <reference field="4294967294" count="1" selected="0">
            <x v="0"/>
          </reference>
          <reference field="1" count="1" selected="0">
            <x v="5"/>
          </reference>
          <reference field="3" count="1" selected="0">
            <x v="1"/>
          </reference>
          <reference field="4" count="1" selected="0">
            <x v="2"/>
          </reference>
          <reference field="7" count="1" selected="0">
            <x v="0"/>
          </reference>
        </references>
      </pivotArea>
    </chartFormat>
    <chartFormat chart="7" format="66">
      <pivotArea type="data" outline="0" fieldPosition="0">
        <references count="5">
          <reference field="4294967294" count="1" selected="0">
            <x v="0"/>
          </reference>
          <reference field="1" count="1" selected="0">
            <x v="5"/>
          </reference>
          <reference field="3" count="1" selected="0">
            <x v="1"/>
          </reference>
          <reference field="4" count="1" selected="0">
            <x v="4"/>
          </reference>
          <reference field="7" count="1" selected="0">
            <x v="0"/>
          </reference>
        </references>
      </pivotArea>
    </chartFormat>
    <chartFormat chart="7" format="67">
      <pivotArea type="data" outline="0" fieldPosition="0">
        <references count="5">
          <reference field="4294967294" count="1" selected="0">
            <x v="0"/>
          </reference>
          <reference field="1" count="1" selected="0">
            <x v="6"/>
          </reference>
          <reference field="3" count="1" selected="0">
            <x v="1"/>
          </reference>
          <reference field="4" count="1" selected="0">
            <x v="1"/>
          </reference>
          <reference field="7" count="1" selected="0">
            <x v="0"/>
          </reference>
        </references>
      </pivotArea>
    </chartFormat>
    <chartFormat chart="7" format="68">
      <pivotArea type="data" outline="0" fieldPosition="0">
        <references count="5">
          <reference field="4294967294" count="1" selected="0">
            <x v="0"/>
          </reference>
          <reference field="1" count="1" selected="0">
            <x v="6"/>
          </reference>
          <reference field="3" count="1" selected="0">
            <x v="1"/>
          </reference>
          <reference field="4" count="1" selected="0">
            <x v="2"/>
          </reference>
          <reference field="7" count="1" selected="0">
            <x v="0"/>
          </reference>
        </references>
      </pivotArea>
    </chartFormat>
    <chartFormat chart="7" format="69">
      <pivotArea type="data" outline="0" fieldPosition="0">
        <references count="5">
          <reference field="4294967294" count="1" selected="0">
            <x v="0"/>
          </reference>
          <reference field="1" count="1" selected="0">
            <x v="6"/>
          </reference>
          <reference field="3" count="1" selected="0">
            <x v="1"/>
          </reference>
          <reference field="4" count="1" selected="0">
            <x v="4"/>
          </reference>
          <reference field="7" count="1" selected="0">
            <x v="0"/>
          </reference>
        </references>
      </pivotArea>
    </chartFormat>
    <chartFormat chart="7" format="70">
      <pivotArea type="data" outline="0" fieldPosition="0">
        <references count="5">
          <reference field="4294967294" count="1" selected="0">
            <x v="0"/>
          </reference>
          <reference field="1" count="1" selected="0">
            <x v="9"/>
          </reference>
          <reference field="3" count="1" selected="0">
            <x v="1"/>
          </reference>
          <reference field="4" count="1" selected="0">
            <x v="2"/>
          </reference>
          <reference field="7" count="1" selected="0">
            <x v="0"/>
          </reference>
        </references>
      </pivotArea>
    </chartFormat>
    <chartFormat chart="7" format="71">
      <pivotArea type="data" outline="0" fieldPosition="0">
        <references count="5">
          <reference field="4294967294" count="1" selected="0">
            <x v="0"/>
          </reference>
          <reference field="1" count="1" selected="0">
            <x v="10"/>
          </reference>
          <reference field="3" count="1" selected="0">
            <x v="1"/>
          </reference>
          <reference field="4" count="1" selected="0">
            <x v="2"/>
          </reference>
          <reference field="7" count="1" selected="0">
            <x v="0"/>
          </reference>
        </references>
      </pivotArea>
    </chartFormat>
    <chartFormat chart="7" format="72">
      <pivotArea type="data" outline="0" fieldPosition="0">
        <references count="5">
          <reference field="4294967294" count="1" selected="0">
            <x v="0"/>
          </reference>
          <reference field="1" count="1" selected="0">
            <x v="11"/>
          </reference>
          <reference field="3" count="1" selected="0">
            <x v="1"/>
          </reference>
          <reference field="4" count="1" selected="0">
            <x v="4"/>
          </reference>
          <reference field="7" count="1" selected="0">
            <x v="0"/>
          </reference>
        </references>
      </pivotArea>
    </chartFormat>
    <chartFormat chart="7" format="73">
      <pivotArea type="data" outline="0" fieldPosition="0">
        <references count="5">
          <reference field="4294967294" count="1" selected="0">
            <x v="0"/>
          </reference>
          <reference field="1" count="1" selected="0">
            <x v="15"/>
          </reference>
          <reference field="3" count="1" selected="0">
            <x v="1"/>
          </reference>
          <reference field="4" count="1" selected="0">
            <x v="2"/>
          </reference>
          <reference field="7" count="1" selected="0">
            <x v="0"/>
          </reference>
        </references>
      </pivotArea>
    </chartFormat>
    <chartFormat chart="7" format="74">
      <pivotArea type="data" outline="0" fieldPosition="0">
        <references count="5">
          <reference field="4294967294" count="1" selected="0">
            <x v="0"/>
          </reference>
          <reference field="1" count="1" selected="0">
            <x v="15"/>
          </reference>
          <reference field="3" count="1" selected="0">
            <x v="1"/>
          </reference>
          <reference field="4" count="1" selected="0">
            <x v="4"/>
          </reference>
          <reference field="7" count="1" selected="0">
            <x v="0"/>
          </reference>
        </references>
      </pivotArea>
    </chartFormat>
    <chartFormat chart="7" format="75">
      <pivotArea type="data" outline="0" fieldPosition="0">
        <references count="5">
          <reference field="4294967294" count="1" selected="0">
            <x v="0"/>
          </reference>
          <reference field="1" count="1" selected="0">
            <x v="17"/>
          </reference>
          <reference field="3" count="1" selected="0">
            <x v="1"/>
          </reference>
          <reference field="4" count="1" selected="0">
            <x v="1"/>
          </reference>
          <reference field="7" count="1" selected="0">
            <x v="0"/>
          </reference>
        </references>
      </pivotArea>
    </chartFormat>
    <chartFormat chart="7" format="76">
      <pivotArea type="data" outline="0" fieldPosition="0">
        <references count="5">
          <reference field="4294967294" count="1" selected="0">
            <x v="0"/>
          </reference>
          <reference field="1" count="1" selected="0">
            <x v="17"/>
          </reference>
          <reference field="3" count="1" selected="0">
            <x v="1"/>
          </reference>
          <reference field="4" count="1" selected="0">
            <x v="2"/>
          </reference>
          <reference field="7" count="1" selected="0">
            <x v="0"/>
          </reference>
        </references>
      </pivotArea>
    </chartFormat>
    <chartFormat chart="7" format="77">
      <pivotArea type="data" outline="0" fieldPosition="0">
        <references count="5">
          <reference field="4294967294" count="1" selected="0">
            <x v="0"/>
          </reference>
          <reference field="1" count="1" selected="0">
            <x v="17"/>
          </reference>
          <reference field="3" count="1" selected="0">
            <x v="1"/>
          </reference>
          <reference field="4" count="1" selected="0">
            <x v="4"/>
          </reference>
          <reference field="7" count="1" selected="0">
            <x v="0"/>
          </reference>
        </references>
      </pivotArea>
    </chartFormat>
    <chartFormat chart="7" format="78">
      <pivotArea type="data" outline="0" fieldPosition="0">
        <references count="5">
          <reference field="4294967294" count="1" selected="0">
            <x v="0"/>
          </reference>
          <reference field="1" count="1" selected="0">
            <x v="19"/>
          </reference>
          <reference field="3" count="1" selected="0">
            <x v="1"/>
          </reference>
          <reference field="4" count="1" selected="0">
            <x v="4"/>
          </reference>
          <reference field="7" count="1" selected="0">
            <x v="0"/>
          </reference>
        </references>
      </pivotArea>
    </chartFormat>
    <chartFormat chart="9" format="48" series="1">
      <pivotArea type="data" outline="0" fieldPosition="0">
        <references count="2">
          <reference field="4294967294" count="1" selected="0">
            <x v="0"/>
          </reference>
          <reference field="3" count="1" selected="0">
            <x v="0"/>
          </reference>
        </references>
      </pivotArea>
    </chartFormat>
    <chartFormat chart="9" format="49">
      <pivotArea type="data" outline="0" fieldPosition="0">
        <references count="5">
          <reference field="4294967294" count="1" selected="0">
            <x v="0"/>
          </reference>
          <reference field="1" count="1" selected="0">
            <x v="15"/>
          </reference>
          <reference field="3" count="1" selected="0">
            <x v="0"/>
          </reference>
          <reference field="4" count="1" selected="0">
            <x v="4"/>
          </reference>
          <reference field="7" count="1" selected="0">
            <x v="0"/>
          </reference>
        </references>
      </pivotArea>
    </chartFormat>
    <chartFormat chart="9" format="50">
      <pivotArea type="data" outline="0" fieldPosition="0">
        <references count="5">
          <reference field="4294967294" count="1" selected="0">
            <x v="0"/>
          </reference>
          <reference field="1" count="1" selected="0">
            <x v="17"/>
          </reference>
          <reference field="3" count="1" selected="0">
            <x v="0"/>
          </reference>
          <reference field="4" count="1" selected="0">
            <x v="1"/>
          </reference>
          <reference field="7" count="1" selected="0">
            <x v="0"/>
          </reference>
        </references>
      </pivotArea>
    </chartFormat>
    <chartFormat chart="9" format="51">
      <pivotArea type="data" outline="0" fieldPosition="0">
        <references count="5">
          <reference field="4294967294" count="1" selected="0">
            <x v="0"/>
          </reference>
          <reference field="1" count="1" selected="0">
            <x v="17"/>
          </reference>
          <reference field="3" count="1" selected="0">
            <x v="0"/>
          </reference>
          <reference field="4" count="1" selected="0">
            <x v="2"/>
          </reference>
          <reference field="7" count="1" selected="0">
            <x v="0"/>
          </reference>
        </references>
      </pivotArea>
    </chartFormat>
    <chartFormat chart="9" format="52" series="1">
      <pivotArea type="data" outline="0" fieldPosition="0">
        <references count="2">
          <reference field="4294967294" count="1" selected="0">
            <x v="0"/>
          </reference>
          <reference field="3" count="1" selected="0">
            <x v="1"/>
          </reference>
        </references>
      </pivotArea>
    </chartFormat>
    <chartFormat chart="9" format="53">
      <pivotArea type="data" outline="0" fieldPosition="0">
        <references count="5">
          <reference field="4294967294" count="1" selected="0">
            <x v="0"/>
          </reference>
          <reference field="1" count="1" selected="0">
            <x v="0"/>
          </reference>
          <reference field="3" count="1" selected="0">
            <x v="1"/>
          </reference>
          <reference field="4" count="1" selected="0">
            <x v="2"/>
          </reference>
          <reference field="7" count="1" selected="0">
            <x v="0"/>
          </reference>
        </references>
      </pivotArea>
    </chartFormat>
    <chartFormat chart="9" format="54">
      <pivotArea type="data" outline="0" fieldPosition="0">
        <references count="5">
          <reference field="4294967294" count="1" selected="0">
            <x v="0"/>
          </reference>
          <reference field="1" count="1" selected="0">
            <x v="3"/>
          </reference>
          <reference field="3" count="1" selected="0">
            <x v="1"/>
          </reference>
          <reference field="4" count="1" selected="0">
            <x v="0"/>
          </reference>
          <reference field="7" count="1" selected="0">
            <x v="0"/>
          </reference>
        </references>
      </pivotArea>
    </chartFormat>
    <chartFormat chart="9" format="55">
      <pivotArea type="data" outline="0" fieldPosition="0">
        <references count="5">
          <reference field="4294967294" count="1" selected="0">
            <x v="0"/>
          </reference>
          <reference field="1" count="1" selected="0">
            <x v="4"/>
          </reference>
          <reference field="3" count="1" selected="0">
            <x v="1"/>
          </reference>
          <reference field="4" count="1" selected="0">
            <x v="2"/>
          </reference>
          <reference field="7" count="1" selected="0">
            <x v="0"/>
          </reference>
        </references>
      </pivotArea>
    </chartFormat>
    <chartFormat chart="9" format="56">
      <pivotArea type="data" outline="0" fieldPosition="0">
        <references count="5">
          <reference field="4294967294" count="1" selected="0">
            <x v="0"/>
          </reference>
          <reference field="1" count="1" selected="0">
            <x v="5"/>
          </reference>
          <reference field="3" count="1" selected="0">
            <x v="1"/>
          </reference>
          <reference field="4" count="1" selected="0">
            <x v="4"/>
          </reference>
          <reference field="7" count="1" selected="0">
            <x v="0"/>
          </reference>
        </references>
      </pivotArea>
    </chartFormat>
    <chartFormat chart="9" format="57">
      <pivotArea type="data" outline="0" fieldPosition="0">
        <references count="5">
          <reference field="4294967294" count="1" selected="0">
            <x v="0"/>
          </reference>
          <reference field="1" count="1" selected="0">
            <x v="6"/>
          </reference>
          <reference field="3" count="1" selected="0">
            <x v="1"/>
          </reference>
          <reference field="4" count="1" selected="0">
            <x v="1"/>
          </reference>
          <reference field="7" count="1" selected="0">
            <x v="0"/>
          </reference>
        </references>
      </pivotArea>
    </chartFormat>
    <chartFormat chart="9" format="58">
      <pivotArea type="data" outline="0" fieldPosition="0">
        <references count="5">
          <reference field="4294967294" count="1" selected="0">
            <x v="0"/>
          </reference>
          <reference field="1" count="1" selected="0">
            <x v="6"/>
          </reference>
          <reference field="3" count="1" selected="0">
            <x v="1"/>
          </reference>
          <reference field="4" count="1" selected="0">
            <x v="2"/>
          </reference>
          <reference field="7" count="1" selected="0">
            <x v="0"/>
          </reference>
        </references>
      </pivotArea>
    </chartFormat>
    <chartFormat chart="9" format="59">
      <pivotArea type="data" outline="0" fieldPosition="0">
        <references count="5">
          <reference field="4294967294" count="1" selected="0">
            <x v="0"/>
          </reference>
          <reference field="1" count="1" selected="0">
            <x v="6"/>
          </reference>
          <reference field="3" count="1" selected="0">
            <x v="1"/>
          </reference>
          <reference field="4" count="1" selected="0">
            <x v="4"/>
          </reference>
          <reference field="7" count="1" selected="0">
            <x v="0"/>
          </reference>
        </references>
      </pivotArea>
    </chartFormat>
    <chartFormat chart="9" format="60">
      <pivotArea type="data" outline="0" fieldPosition="0">
        <references count="5">
          <reference field="4294967294" count="1" selected="0">
            <x v="0"/>
          </reference>
          <reference field="1" count="1" selected="0">
            <x v="9"/>
          </reference>
          <reference field="3" count="1" selected="0">
            <x v="1"/>
          </reference>
          <reference field="4" count="1" selected="0">
            <x v="2"/>
          </reference>
          <reference field="7" count="1" selected="0">
            <x v="0"/>
          </reference>
        </references>
      </pivotArea>
    </chartFormat>
    <chartFormat chart="9" format="61">
      <pivotArea type="data" outline="0" fieldPosition="0">
        <references count="5">
          <reference field="4294967294" count="1" selected="0">
            <x v="0"/>
          </reference>
          <reference field="1" count="1" selected="0">
            <x v="10"/>
          </reference>
          <reference field="3" count="1" selected="0">
            <x v="1"/>
          </reference>
          <reference field="4" count="1" selected="0">
            <x v="2"/>
          </reference>
          <reference field="7" count="1" selected="0">
            <x v="0"/>
          </reference>
        </references>
      </pivotArea>
    </chartFormat>
    <chartFormat chart="9" format="62">
      <pivotArea type="data" outline="0" fieldPosition="0">
        <references count="5">
          <reference field="4294967294" count="1" selected="0">
            <x v="0"/>
          </reference>
          <reference field="1" count="1" selected="0">
            <x v="11"/>
          </reference>
          <reference field="3" count="1" selected="0">
            <x v="1"/>
          </reference>
          <reference field="4" count="1" selected="0">
            <x v="4"/>
          </reference>
          <reference field="7" count="1" selected="0">
            <x v="0"/>
          </reference>
        </references>
      </pivotArea>
    </chartFormat>
    <chartFormat chart="9" format="63">
      <pivotArea type="data" outline="0" fieldPosition="0">
        <references count="5">
          <reference field="4294967294" count="1" selected="0">
            <x v="0"/>
          </reference>
          <reference field="1" count="1" selected="0">
            <x v="15"/>
          </reference>
          <reference field="3" count="1" selected="0">
            <x v="1"/>
          </reference>
          <reference field="4" count="1" selected="0">
            <x v="2"/>
          </reference>
          <reference field="7" count="1" selected="0">
            <x v="0"/>
          </reference>
        </references>
      </pivotArea>
    </chartFormat>
    <chartFormat chart="9" format="64">
      <pivotArea type="data" outline="0" fieldPosition="0">
        <references count="5">
          <reference field="4294967294" count="1" selected="0">
            <x v="0"/>
          </reference>
          <reference field="1" count="1" selected="0">
            <x v="15"/>
          </reference>
          <reference field="3" count="1" selected="0">
            <x v="1"/>
          </reference>
          <reference field="4" count="1" selected="0">
            <x v="4"/>
          </reference>
          <reference field="7" count="1" selected="0">
            <x v="0"/>
          </reference>
        </references>
      </pivotArea>
    </chartFormat>
    <chartFormat chart="9" format="65">
      <pivotArea type="data" outline="0" fieldPosition="0">
        <references count="5">
          <reference field="4294967294" count="1" selected="0">
            <x v="0"/>
          </reference>
          <reference field="1" count="1" selected="0">
            <x v="17"/>
          </reference>
          <reference field="3" count="1" selected="0">
            <x v="1"/>
          </reference>
          <reference field="4" count="1" selected="0">
            <x v="1"/>
          </reference>
          <reference field="7" count="1" selected="0">
            <x v="0"/>
          </reference>
        </references>
      </pivotArea>
    </chartFormat>
    <chartFormat chart="9" format="66">
      <pivotArea type="data" outline="0" fieldPosition="0">
        <references count="5">
          <reference field="4294967294" count="1" selected="0">
            <x v="0"/>
          </reference>
          <reference field="1" count="1" selected="0">
            <x v="17"/>
          </reference>
          <reference field="3" count="1" selected="0">
            <x v="1"/>
          </reference>
          <reference field="4" count="1" selected="0">
            <x v="2"/>
          </reference>
          <reference field="7" count="1" selected="0">
            <x v="0"/>
          </reference>
        </references>
      </pivotArea>
    </chartFormat>
    <chartFormat chart="9" format="67">
      <pivotArea type="data" outline="0" fieldPosition="0">
        <references count="5">
          <reference field="4294967294" count="1" selected="0">
            <x v="0"/>
          </reference>
          <reference field="1" count="1" selected="0">
            <x v="17"/>
          </reference>
          <reference field="3" count="1" selected="0">
            <x v="1"/>
          </reference>
          <reference field="4" count="1" selected="0">
            <x v="4"/>
          </reference>
          <reference field="7" count="1" selected="0">
            <x v="0"/>
          </reference>
        </references>
      </pivotArea>
    </chartFormat>
    <chartFormat chart="9" format="68">
      <pivotArea type="data" outline="0" fieldPosition="0">
        <references count="5">
          <reference field="4294967294" count="1" selected="0">
            <x v="0"/>
          </reference>
          <reference field="1" count="1" selected="0">
            <x v="19"/>
          </reference>
          <reference field="3" count="1" selected="0">
            <x v="1"/>
          </reference>
          <reference field="4" count="1" selected="0">
            <x v="4"/>
          </reference>
          <reference field="7" count="1" selected="0">
            <x v="0"/>
          </reference>
        </references>
      </pivotArea>
    </chartFormat>
    <chartFormat chart="10" format="0" series="1">
      <pivotArea type="data" outline="0" fieldPosition="0">
        <references count="2">
          <reference field="4294967294" count="1" selected="0">
            <x v="0"/>
          </reference>
          <reference field="3" count="1" selected="0">
            <x v="0"/>
          </reference>
        </references>
      </pivotArea>
    </chartFormat>
    <chartFormat chart="10" format="1" series="1">
      <pivotArea type="data" outline="0" fieldPosition="0">
        <references count="2">
          <reference field="4294967294" count="1" selected="0">
            <x v="0"/>
          </reference>
          <reference field="3" count="1" selected="0">
            <x v="1"/>
          </reference>
        </references>
      </pivotArea>
    </chartFormat>
    <chartFormat chart="10" format="2">
      <pivotArea type="data" outline="0" fieldPosition="0">
        <references count="5">
          <reference field="4294967294" count="1" selected="0">
            <x v="0"/>
          </reference>
          <reference field="1" count="1" selected="0">
            <x v="6"/>
          </reference>
          <reference field="3" count="1" selected="0">
            <x v="1"/>
          </reference>
          <reference field="4" count="1" selected="0">
            <x v="4"/>
          </reference>
          <reference field="7" count="1" selected="0">
            <x v="0"/>
          </reference>
        </references>
      </pivotArea>
    </chartFormat>
    <chartFormat chart="10" format="3">
      <pivotArea type="data" outline="0" fieldPosition="0">
        <references count="5">
          <reference field="4294967294" count="1" selected="0">
            <x v="0"/>
          </reference>
          <reference field="1" count="1" selected="0">
            <x v="9"/>
          </reference>
          <reference field="3" count="1" selected="0">
            <x v="1"/>
          </reference>
          <reference field="4" count="1" selected="0">
            <x v="2"/>
          </reference>
          <reference field="7" count="1" selected="0">
            <x v="0"/>
          </reference>
        </references>
      </pivotArea>
    </chartFormat>
    <chartFormat chart="10" format="4">
      <pivotArea type="data" outline="0" fieldPosition="0">
        <references count="5">
          <reference field="4294967294" count="1" selected="0">
            <x v="0"/>
          </reference>
          <reference field="1" count="1" selected="0">
            <x v="0"/>
          </reference>
          <reference field="3" count="1" selected="0">
            <x v="1"/>
          </reference>
          <reference field="4" count="1" selected="0">
            <x v="2"/>
          </reference>
          <reference field="7" count="1" selected="0">
            <x v="0"/>
          </reference>
        </references>
      </pivotArea>
    </chartFormat>
    <chartFormat chart="10" format="5">
      <pivotArea type="data" outline="0" fieldPosition="0">
        <references count="5">
          <reference field="4294967294" count="1" selected="0">
            <x v="0"/>
          </reference>
          <reference field="1" count="1" selected="0">
            <x v="3"/>
          </reference>
          <reference field="3" count="1" selected="0">
            <x v="1"/>
          </reference>
          <reference field="4" count="1" selected="0">
            <x v="0"/>
          </reference>
          <reference field="7" count="1" selected="0">
            <x v="0"/>
          </reference>
        </references>
      </pivotArea>
    </chartFormat>
    <chartFormat chart="10" format="6">
      <pivotArea type="data" outline="0" fieldPosition="0">
        <references count="5">
          <reference field="4294967294" count="1" selected="0">
            <x v="0"/>
          </reference>
          <reference field="1" count="1" selected="0">
            <x v="4"/>
          </reference>
          <reference field="3" count="1" selected="0">
            <x v="1"/>
          </reference>
          <reference field="4" count="1" selected="0">
            <x v="1"/>
          </reference>
          <reference field="7" count="1" selected="0">
            <x v="0"/>
          </reference>
        </references>
      </pivotArea>
    </chartFormat>
    <chartFormat chart="10" format="7">
      <pivotArea type="data" outline="0" fieldPosition="0">
        <references count="5">
          <reference field="4294967294" count="1" selected="0">
            <x v="0"/>
          </reference>
          <reference field="1" count="1" selected="0">
            <x v="4"/>
          </reference>
          <reference field="3" count="1" selected="0">
            <x v="1"/>
          </reference>
          <reference field="4" count="1" selected="0">
            <x v="2"/>
          </reference>
          <reference field="7" count="1" selected="0">
            <x v="0"/>
          </reference>
        </references>
      </pivotArea>
    </chartFormat>
    <chartFormat chart="10" format="8">
      <pivotArea type="data" outline="0" fieldPosition="0">
        <references count="5">
          <reference field="4294967294" count="1" selected="0">
            <x v="0"/>
          </reference>
          <reference field="1" count="1" selected="0">
            <x v="5"/>
          </reference>
          <reference field="3" count="1" selected="0">
            <x v="1"/>
          </reference>
          <reference field="4" count="1" selected="0">
            <x v="2"/>
          </reference>
          <reference field="7" count="1" selected="0">
            <x v="0"/>
          </reference>
        </references>
      </pivotArea>
    </chartFormat>
    <chartFormat chart="10" format="9">
      <pivotArea type="data" outline="0" fieldPosition="0">
        <references count="5">
          <reference field="4294967294" count="1" selected="0">
            <x v="0"/>
          </reference>
          <reference field="1" count="1" selected="0">
            <x v="5"/>
          </reference>
          <reference field="3" count="1" selected="0">
            <x v="0"/>
          </reference>
          <reference field="4" count="1" selected="0">
            <x v="2"/>
          </reference>
          <reference field="7" count="1" selected="0">
            <x v="0"/>
          </reference>
        </references>
      </pivotArea>
    </chartFormat>
    <chartFormat chart="10" format="10">
      <pivotArea type="data" outline="0" fieldPosition="0">
        <references count="5">
          <reference field="4294967294" count="1" selected="0">
            <x v="0"/>
          </reference>
          <reference field="1" count="1" selected="0">
            <x v="5"/>
          </reference>
          <reference field="3" count="1" selected="0">
            <x v="1"/>
          </reference>
          <reference field="4" count="1" selected="0">
            <x v="4"/>
          </reference>
          <reference field="7" count="1" selected="0">
            <x v="0"/>
          </reference>
        </references>
      </pivotArea>
    </chartFormat>
    <chartFormat chart="10" format="11">
      <pivotArea type="data" outline="0" fieldPosition="0">
        <references count="5">
          <reference field="4294967294" count="1" selected="0">
            <x v="0"/>
          </reference>
          <reference field="1" count="1" selected="0">
            <x v="6"/>
          </reference>
          <reference field="3" count="1" selected="0">
            <x v="1"/>
          </reference>
          <reference field="4" count="1" selected="0">
            <x v="1"/>
          </reference>
          <reference field="7" count="1" selected="0">
            <x v="0"/>
          </reference>
        </references>
      </pivotArea>
    </chartFormat>
    <chartFormat chart="10" format="12">
      <pivotArea type="data" outline="0" fieldPosition="0">
        <references count="5">
          <reference field="4294967294" count="1" selected="0">
            <x v="0"/>
          </reference>
          <reference field="1" count="1" selected="0">
            <x v="6"/>
          </reference>
          <reference field="3" count="1" selected="0">
            <x v="1"/>
          </reference>
          <reference field="4" count="1" selected="0">
            <x v="2"/>
          </reference>
          <reference field="7" count="1" selected="0">
            <x v="0"/>
          </reference>
        </references>
      </pivotArea>
    </chartFormat>
    <chartFormat chart="10" format="13">
      <pivotArea type="data" outline="0" fieldPosition="0">
        <references count="5">
          <reference field="4294967294" count="1" selected="0">
            <x v="0"/>
          </reference>
          <reference field="1" count="1" selected="0">
            <x v="10"/>
          </reference>
          <reference field="3" count="1" selected="0">
            <x v="1"/>
          </reference>
          <reference field="4" count="1" selected="0">
            <x v="2"/>
          </reference>
          <reference field="7" count="1" selected="0">
            <x v="0"/>
          </reference>
        </references>
      </pivotArea>
    </chartFormat>
    <chartFormat chart="10" format="14">
      <pivotArea type="data" outline="0" fieldPosition="0">
        <references count="5">
          <reference field="4294967294" count="1" selected="0">
            <x v="0"/>
          </reference>
          <reference field="1" count="1" selected="0">
            <x v="11"/>
          </reference>
          <reference field="3" count="1" selected="0">
            <x v="1"/>
          </reference>
          <reference field="4" count="1" selected="0">
            <x v="4"/>
          </reference>
          <reference field="7" count="1" selected="0">
            <x v="0"/>
          </reference>
        </references>
      </pivotArea>
    </chartFormat>
    <chartFormat chart="10" format="15">
      <pivotArea type="data" outline="0" fieldPosition="0">
        <references count="5">
          <reference field="4294967294" count="1" selected="0">
            <x v="0"/>
          </reference>
          <reference field="1" count="1" selected="0">
            <x v="15"/>
          </reference>
          <reference field="3" count="1" selected="0">
            <x v="0"/>
          </reference>
          <reference field="4" count="1" selected="0">
            <x v="1"/>
          </reference>
          <reference field="7" count="1" selected="0">
            <x v="0"/>
          </reference>
        </references>
      </pivotArea>
    </chartFormat>
    <chartFormat chart="10" format="16">
      <pivotArea type="data" outline="0" fieldPosition="0">
        <references count="5">
          <reference field="4294967294" count="1" selected="0">
            <x v="0"/>
          </reference>
          <reference field="1" count="1" selected="0">
            <x v="15"/>
          </reference>
          <reference field="3" count="1" selected="0">
            <x v="0"/>
          </reference>
          <reference field="4" count="1" selected="0">
            <x v="2"/>
          </reference>
          <reference field="7" count="1" selected="0">
            <x v="0"/>
          </reference>
        </references>
      </pivotArea>
    </chartFormat>
    <chartFormat chart="10" format="17">
      <pivotArea type="data" outline="0" fieldPosition="0">
        <references count="5">
          <reference field="4294967294" count="1" selected="0">
            <x v="0"/>
          </reference>
          <reference field="1" count="1" selected="0">
            <x v="15"/>
          </reference>
          <reference field="3" count="1" selected="0">
            <x v="0"/>
          </reference>
          <reference field="4" count="1" selected="0">
            <x v="4"/>
          </reference>
          <reference field="7" count="1" selected="0">
            <x v="0"/>
          </reference>
        </references>
      </pivotArea>
    </chartFormat>
    <chartFormat chart="10" format="18">
      <pivotArea type="data" outline="0" fieldPosition="0">
        <references count="5">
          <reference field="4294967294" count="1" selected="0">
            <x v="0"/>
          </reference>
          <reference field="1" count="1" selected="0">
            <x v="15"/>
          </reference>
          <reference field="3" count="1" selected="0">
            <x v="1"/>
          </reference>
          <reference field="4" count="1" selected="0">
            <x v="4"/>
          </reference>
          <reference field="7" count="1" selected="0">
            <x v="0"/>
          </reference>
        </references>
      </pivotArea>
    </chartFormat>
    <chartFormat chart="10" format="19">
      <pivotArea type="data" outline="0" fieldPosition="0">
        <references count="5">
          <reference field="4294967294" count="1" selected="0">
            <x v="0"/>
          </reference>
          <reference field="1" count="1" selected="0">
            <x v="17"/>
          </reference>
          <reference field="3" count="1" selected="0">
            <x v="0"/>
          </reference>
          <reference field="4" count="1" selected="0">
            <x v="0"/>
          </reference>
          <reference field="7" count="1" selected="0">
            <x v="0"/>
          </reference>
        </references>
      </pivotArea>
    </chartFormat>
    <chartFormat chart="10" format="20">
      <pivotArea type="data" outline="0" fieldPosition="0">
        <references count="5">
          <reference field="4294967294" count="1" selected="0">
            <x v="0"/>
          </reference>
          <reference field="1" count="1" selected="0">
            <x v="17"/>
          </reference>
          <reference field="3" count="1" selected="0">
            <x v="0"/>
          </reference>
          <reference field="4" count="1" selected="0">
            <x v="1"/>
          </reference>
          <reference field="7" count="1" selected="0">
            <x v="0"/>
          </reference>
        </references>
      </pivotArea>
    </chartFormat>
    <chartFormat chart="10" format="21">
      <pivotArea type="data" outline="0" fieldPosition="0">
        <references count="5">
          <reference field="4294967294" count="1" selected="0">
            <x v="0"/>
          </reference>
          <reference field="1" count="1" selected="0">
            <x v="17"/>
          </reference>
          <reference field="3" count="1" selected="0">
            <x v="1"/>
          </reference>
          <reference field="4" count="1" selected="0">
            <x v="1"/>
          </reference>
          <reference field="7" count="1" selected="0">
            <x v="0"/>
          </reference>
        </references>
      </pivotArea>
    </chartFormat>
    <chartFormat chart="10" format="22">
      <pivotArea type="data" outline="0" fieldPosition="0">
        <references count="5">
          <reference field="4294967294" count="1" selected="0">
            <x v="0"/>
          </reference>
          <reference field="1" count="1" selected="0">
            <x v="17"/>
          </reference>
          <reference field="3" count="1" selected="0">
            <x v="1"/>
          </reference>
          <reference field="4" count="1" selected="0">
            <x v="2"/>
          </reference>
          <reference field="7" count="1" selected="0">
            <x v="0"/>
          </reference>
        </references>
      </pivotArea>
    </chartFormat>
    <chartFormat chart="10" format="23">
      <pivotArea type="data" outline="0" fieldPosition="0">
        <references count="5">
          <reference field="4294967294" count="1" selected="0">
            <x v="0"/>
          </reference>
          <reference field="1" count="1" selected="0">
            <x v="17"/>
          </reference>
          <reference field="3" count="1" selected="0">
            <x v="0"/>
          </reference>
          <reference field="4" count="1" selected="0">
            <x v="2"/>
          </reference>
          <reference field="7" count="1" selected="0">
            <x v="0"/>
          </reference>
        </references>
      </pivotArea>
    </chartFormat>
    <chartFormat chart="10" format="24">
      <pivotArea type="data" outline="0" fieldPosition="0">
        <references count="5">
          <reference field="4294967294" count="1" selected="0">
            <x v="0"/>
          </reference>
          <reference field="1" count="1" selected="0">
            <x v="17"/>
          </reference>
          <reference field="3" count="1" selected="0">
            <x v="1"/>
          </reference>
          <reference field="4" count="1" selected="0">
            <x v="4"/>
          </reference>
          <reference field="7" count="1" selected="0">
            <x v="0"/>
          </reference>
        </references>
      </pivotArea>
    </chartFormat>
    <chartFormat chart="10" format="25">
      <pivotArea type="data" outline="0" fieldPosition="0">
        <references count="5">
          <reference field="4294967294" count="1" selected="0">
            <x v="0"/>
          </reference>
          <reference field="1" count="1" selected="0">
            <x v="19"/>
          </reference>
          <reference field="3" count="1" selected="0">
            <x v="1"/>
          </reference>
          <reference field="4" count="1" selected="0">
            <x v="4"/>
          </reference>
          <reference field="7" count="1" selected="0">
            <x v="0"/>
          </reference>
        </references>
      </pivotArea>
    </chartFormat>
    <chartFormat chart="12" format="26" series="1">
      <pivotArea type="data" outline="0" fieldPosition="0">
        <references count="2">
          <reference field="4294967294" count="1" selected="0">
            <x v="0"/>
          </reference>
          <reference field="3" count="1" selected="0">
            <x v="0"/>
          </reference>
        </references>
      </pivotArea>
    </chartFormat>
    <chartFormat chart="12" format="27">
      <pivotArea type="data" outline="0" fieldPosition="0">
        <references count="5">
          <reference field="4294967294" count="1" selected="0">
            <x v="0"/>
          </reference>
          <reference field="1" count="1" selected="0">
            <x v="5"/>
          </reference>
          <reference field="3" count="1" selected="0">
            <x v="0"/>
          </reference>
          <reference field="4" count="1" selected="0">
            <x v="2"/>
          </reference>
          <reference field="7" count="1" selected="0">
            <x v="0"/>
          </reference>
        </references>
      </pivotArea>
    </chartFormat>
    <chartFormat chart="12" format="28">
      <pivotArea type="data" outline="0" fieldPosition="0">
        <references count="5">
          <reference field="4294967294" count="1" selected="0">
            <x v="0"/>
          </reference>
          <reference field="1" count="1" selected="0">
            <x v="15"/>
          </reference>
          <reference field="3" count="1" selected="0">
            <x v="0"/>
          </reference>
          <reference field="4" count="1" selected="0">
            <x v="1"/>
          </reference>
          <reference field="7" count="1" selected="0">
            <x v="0"/>
          </reference>
        </references>
      </pivotArea>
    </chartFormat>
    <chartFormat chart="12" format="29">
      <pivotArea type="data" outline="0" fieldPosition="0">
        <references count="5">
          <reference field="4294967294" count="1" selected="0">
            <x v="0"/>
          </reference>
          <reference field="1" count="1" selected="0">
            <x v="15"/>
          </reference>
          <reference field="3" count="1" selected="0">
            <x v="0"/>
          </reference>
          <reference field="4" count="1" selected="0">
            <x v="2"/>
          </reference>
          <reference field="7" count="1" selected="0">
            <x v="0"/>
          </reference>
        </references>
      </pivotArea>
    </chartFormat>
    <chartFormat chart="12" format="30">
      <pivotArea type="data" outline="0" fieldPosition="0">
        <references count="5">
          <reference field="4294967294" count="1" selected="0">
            <x v="0"/>
          </reference>
          <reference field="1" count="1" selected="0">
            <x v="15"/>
          </reference>
          <reference field="3" count="1" selected="0">
            <x v="0"/>
          </reference>
          <reference field="4" count="1" selected="0">
            <x v="4"/>
          </reference>
          <reference field="7" count="1" selected="0">
            <x v="0"/>
          </reference>
        </references>
      </pivotArea>
    </chartFormat>
    <chartFormat chart="12" format="31">
      <pivotArea type="data" outline="0" fieldPosition="0">
        <references count="5">
          <reference field="4294967294" count="1" selected="0">
            <x v="0"/>
          </reference>
          <reference field="1" count="1" selected="0">
            <x v="17"/>
          </reference>
          <reference field="3" count="1" selected="0">
            <x v="0"/>
          </reference>
          <reference field="4" count="1" selected="0">
            <x v="0"/>
          </reference>
          <reference field="7" count="1" selected="0">
            <x v="0"/>
          </reference>
        </references>
      </pivotArea>
    </chartFormat>
    <chartFormat chart="12" format="32">
      <pivotArea type="data" outline="0" fieldPosition="0">
        <references count="5">
          <reference field="4294967294" count="1" selected="0">
            <x v="0"/>
          </reference>
          <reference field="1" count="1" selected="0">
            <x v="17"/>
          </reference>
          <reference field="3" count="1" selected="0">
            <x v="0"/>
          </reference>
          <reference field="4" count="1" selected="0">
            <x v="1"/>
          </reference>
          <reference field="7" count="1" selected="0">
            <x v="0"/>
          </reference>
        </references>
      </pivotArea>
    </chartFormat>
    <chartFormat chart="12" format="33">
      <pivotArea type="data" outline="0" fieldPosition="0">
        <references count="5">
          <reference field="4294967294" count="1" selected="0">
            <x v="0"/>
          </reference>
          <reference field="1" count="1" selected="0">
            <x v="17"/>
          </reference>
          <reference field="3" count="1" selected="0">
            <x v="0"/>
          </reference>
          <reference field="4" count="1" selected="0">
            <x v="2"/>
          </reference>
          <reference field="7" count="1" selected="0">
            <x v="0"/>
          </reference>
        </references>
      </pivotArea>
    </chartFormat>
    <chartFormat chart="12" format="34" series="1">
      <pivotArea type="data" outline="0" fieldPosition="0">
        <references count="2">
          <reference field="4294967294" count="1" selected="0">
            <x v="0"/>
          </reference>
          <reference field="3" count="1" selected="0">
            <x v="1"/>
          </reference>
        </references>
      </pivotArea>
    </chartFormat>
    <chartFormat chart="12" format="35">
      <pivotArea type="data" outline="0" fieldPosition="0">
        <references count="5">
          <reference field="4294967294" count="1" selected="0">
            <x v="0"/>
          </reference>
          <reference field="1" count="1" selected="0">
            <x v="0"/>
          </reference>
          <reference field="3" count="1" selected="0">
            <x v="1"/>
          </reference>
          <reference field="4" count="1" selected="0">
            <x v="2"/>
          </reference>
          <reference field="7" count="1" selected="0">
            <x v="0"/>
          </reference>
        </references>
      </pivotArea>
    </chartFormat>
    <chartFormat chart="12" format="36">
      <pivotArea type="data" outline="0" fieldPosition="0">
        <references count="5">
          <reference field="4294967294" count="1" selected="0">
            <x v="0"/>
          </reference>
          <reference field="1" count="1" selected="0">
            <x v="3"/>
          </reference>
          <reference field="3" count="1" selected="0">
            <x v="1"/>
          </reference>
          <reference field="4" count="1" selected="0">
            <x v="0"/>
          </reference>
          <reference field="7" count="1" selected="0">
            <x v="0"/>
          </reference>
        </references>
      </pivotArea>
    </chartFormat>
    <chartFormat chart="12" format="37">
      <pivotArea type="data" outline="0" fieldPosition="0">
        <references count="5">
          <reference field="4294967294" count="1" selected="0">
            <x v="0"/>
          </reference>
          <reference field="1" count="1" selected="0">
            <x v="4"/>
          </reference>
          <reference field="3" count="1" selected="0">
            <x v="1"/>
          </reference>
          <reference field="4" count="1" selected="0">
            <x v="1"/>
          </reference>
          <reference field="7" count="1" selected="0">
            <x v="0"/>
          </reference>
        </references>
      </pivotArea>
    </chartFormat>
    <chartFormat chart="12" format="38">
      <pivotArea type="data" outline="0" fieldPosition="0">
        <references count="5">
          <reference field="4294967294" count="1" selected="0">
            <x v="0"/>
          </reference>
          <reference field="1" count="1" selected="0">
            <x v="4"/>
          </reference>
          <reference field="3" count="1" selected="0">
            <x v="1"/>
          </reference>
          <reference field="4" count="1" selected="0">
            <x v="2"/>
          </reference>
          <reference field="7" count="1" selected="0">
            <x v="0"/>
          </reference>
        </references>
      </pivotArea>
    </chartFormat>
    <chartFormat chart="12" format="39">
      <pivotArea type="data" outline="0" fieldPosition="0">
        <references count="5">
          <reference field="4294967294" count="1" selected="0">
            <x v="0"/>
          </reference>
          <reference field="1" count="1" selected="0">
            <x v="5"/>
          </reference>
          <reference field="3" count="1" selected="0">
            <x v="1"/>
          </reference>
          <reference field="4" count="1" selected="0">
            <x v="2"/>
          </reference>
          <reference field="7" count="1" selected="0">
            <x v="0"/>
          </reference>
        </references>
      </pivotArea>
    </chartFormat>
    <chartFormat chart="12" format="40">
      <pivotArea type="data" outline="0" fieldPosition="0">
        <references count="5">
          <reference field="4294967294" count="1" selected="0">
            <x v="0"/>
          </reference>
          <reference field="1" count="1" selected="0">
            <x v="5"/>
          </reference>
          <reference field="3" count="1" selected="0">
            <x v="1"/>
          </reference>
          <reference field="4" count="1" selected="0">
            <x v="4"/>
          </reference>
          <reference field="7" count="1" selected="0">
            <x v="0"/>
          </reference>
        </references>
      </pivotArea>
    </chartFormat>
    <chartFormat chart="12" format="41">
      <pivotArea type="data" outline="0" fieldPosition="0">
        <references count="5">
          <reference field="4294967294" count="1" selected="0">
            <x v="0"/>
          </reference>
          <reference field="1" count="1" selected="0">
            <x v="6"/>
          </reference>
          <reference field="3" count="1" selected="0">
            <x v="1"/>
          </reference>
          <reference field="4" count="1" selected="0">
            <x v="1"/>
          </reference>
          <reference field="7" count="1" selected="0">
            <x v="0"/>
          </reference>
        </references>
      </pivotArea>
    </chartFormat>
    <chartFormat chart="12" format="42">
      <pivotArea type="data" outline="0" fieldPosition="0">
        <references count="5">
          <reference field="4294967294" count="1" selected="0">
            <x v="0"/>
          </reference>
          <reference field="1" count="1" selected="0">
            <x v="6"/>
          </reference>
          <reference field="3" count="1" selected="0">
            <x v="1"/>
          </reference>
          <reference field="4" count="1" selected="0">
            <x v="2"/>
          </reference>
          <reference field="7" count="1" selected="0">
            <x v="0"/>
          </reference>
        </references>
      </pivotArea>
    </chartFormat>
    <chartFormat chart="12" format="43">
      <pivotArea type="data" outline="0" fieldPosition="0">
        <references count="5">
          <reference field="4294967294" count="1" selected="0">
            <x v="0"/>
          </reference>
          <reference field="1" count="1" selected="0">
            <x v="6"/>
          </reference>
          <reference field="3" count="1" selected="0">
            <x v="1"/>
          </reference>
          <reference field="4" count="1" selected="0">
            <x v="4"/>
          </reference>
          <reference field="7" count="1" selected="0">
            <x v="0"/>
          </reference>
        </references>
      </pivotArea>
    </chartFormat>
    <chartFormat chart="12" format="44">
      <pivotArea type="data" outline="0" fieldPosition="0">
        <references count="5">
          <reference field="4294967294" count="1" selected="0">
            <x v="0"/>
          </reference>
          <reference field="1" count="1" selected="0">
            <x v="9"/>
          </reference>
          <reference field="3" count="1" selected="0">
            <x v="1"/>
          </reference>
          <reference field="4" count="1" selected="0">
            <x v="2"/>
          </reference>
          <reference field="7" count="1" selected="0">
            <x v="0"/>
          </reference>
        </references>
      </pivotArea>
    </chartFormat>
    <chartFormat chart="12" format="45">
      <pivotArea type="data" outline="0" fieldPosition="0">
        <references count="5">
          <reference field="4294967294" count="1" selected="0">
            <x v="0"/>
          </reference>
          <reference field="1" count="1" selected="0">
            <x v="10"/>
          </reference>
          <reference field="3" count="1" selected="0">
            <x v="1"/>
          </reference>
          <reference field="4" count="1" selected="0">
            <x v="2"/>
          </reference>
          <reference field="7" count="1" selected="0">
            <x v="0"/>
          </reference>
        </references>
      </pivotArea>
    </chartFormat>
    <chartFormat chart="12" format="46">
      <pivotArea type="data" outline="0" fieldPosition="0">
        <references count="5">
          <reference field="4294967294" count="1" selected="0">
            <x v="0"/>
          </reference>
          <reference field="1" count="1" selected="0">
            <x v="11"/>
          </reference>
          <reference field="3" count="1" selected="0">
            <x v="1"/>
          </reference>
          <reference field="4" count="1" selected="0">
            <x v="4"/>
          </reference>
          <reference field="7" count="1" selected="0">
            <x v="0"/>
          </reference>
        </references>
      </pivotArea>
    </chartFormat>
    <chartFormat chart="12" format="47">
      <pivotArea type="data" outline="0" fieldPosition="0">
        <references count="5">
          <reference field="4294967294" count="1" selected="0">
            <x v="0"/>
          </reference>
          <reference field="1" count="1" selected="0">
            <x v="15"/>
          </reference>
          <reference field="3" count="1" selected="0">
            <x v="1"/>
          </reference>
          <reference field="4" count="1" selected="0">
            <x v="4"/>
          </reference>
          <reference field="7" count="1" selected="0">
            <x v="0"/>
          </reference>
        </references>
      </pivotArea>
    </chartFormat>
    <chartFormat chart="12" format="48">
      <pivotArea type="data" outline="0" fieldPosition="0">
        <references count="5">
          <reference field="4294967294" count="1" selected="0">
            <x v="0"/>
          </reference>
          <reference field="1" count="1" selected="0">
            <x v="17"/>
          </reference>
          <reference field="3" count="1" selected="0">
            <x v="1"/>
          </reference>
          <reference field="4" count="1" selected="0">
            <x v="1"/>
          </reference>
          <reference field="7" count="1" selected="0">
            <x v="0"/>
          </reference>
        </references>
      </pivotArea>
    </chartFormat>
    <chartFormat chart="12" format="49">
      <pivotArea type="data" outline="0" fieldPosition="0">
        <references count="5">
          <reference field="4294967294" count="1" selected="0">
            <x v="0"/>
          </reference>
          <reference field="1" count="1" selected="0">
            <x v="17"/>
          </reference>
          <reference field="3" count="1" selected="0">
            <x v="1"/>
          </reference>
          <reference field="4" count="1" selected="0">
            <x v="2"/>
          </reference>
          <reference field="7" count="1" selected="0">
            <x v="0"/>
          </reference>
        </references>
      </pivotArea>
    </chartFormat>
    <chartFormat chart="12" format="50">
      <pivotArea type="data" outline="0" fieldPosition="0">
        <references count="5">
          <reference field="4294967294" count="1" selected="0">
            <x v="0"/>
          </reference>
          <reference field="1" count="1" selected="0">
            <x v="17"/>
          </reference>
          <reference field="3" count="1" selected="0">
            <x v="1"/>
          </reference>
          <reference field="4" count="1" selected="0">
            <x v="4"/>
          </reference>
          <reference field="7" count="1" selected="0">
            <x v="0"/>
          </reference>
        </references>
      </pivotArea>
    </chartFormat>
    <chartFormat chart="12" format="51">
      <pivotArea type="data" outline="0" fieldPosition="0">
        <references count="5">
          <reference field="4294967294" count="1" selected="0">
            <x v="0"/>
          </reference>
          <reference field="1" count="1" selected="0">
            <x v="19"/>
          </reference>
          <reference field="3" count="1" selected="0">
            <x v="1"/>
          </reference>
          <reference field="4" count="1" selected="0">
            <x v="4"/>
          </reference>
          <reference field="7" count="1" selected="0">
            <x v="0"/>
          </reference>
        </references>
      </pivotArea>
    </chartFormat>
    <chartFormat chart="13" format="52" series="1">
      <pivotArea type="data" outline="0" fieldPosition="0">
        <references count="2">
          <reference field="4294967294" count="1" selected="0">
            <x v="0"/>
          </reference>
          <reference field="3" count="1" selected="0">
            <x v="0"/>
          </reference>
        </references>
      </pivotArea>
    </chartFormat>
    <chartFormat chart="13" format="53">
      <pivotArea type="data" outline="0" fieldPosition="0">
        <references count="5">
          <reference field="4294967294" count="1" selected="0">
            <x v="0"/>
          </reference>
          <reference field="1" count="1" selected="0">
            <x v="5"/>
          </reference>
          <reference field="3" count="1" selected="0">
            <x v="0"/>
          </reference>
          <reference field="4" count="1" selected="0">
            <x v="2"/>
          </reference>
          <reference field="7" count="1" selected="0">
            <x v="0"/>
          </reference>
        </references>
      </pivotArea>
    </chartFormat>
    <chartFormat chart="13" format="54">
      <pivotArea type="data" outline="0" fieldPosition="0">
        <references count="5">
          <reference field="4294967294" count="1" selected="0">
            <x v="0"/>
          </reference>
          <reference field="1" count="1" selected="0">
            <x v="15"/>
          </reference>
          <reference field="3" count="1" selected="0">
            <x v="0"/>
          </reference>
          <reference field="4" count="1" selected="0">
            <x v="1"/>
          </reference>
          <reference field="7" count="1" selected="0">
            <x v="0"/>
          </reference>
        </references>
      </pivotArea>
    </chartFormat>
    <chartFormat chart="13" format="55">
      <pivotArea type="data" outline="0" fieldPosition="0">
        <references count="5">
          <reference field="4294967294" count="1" selected="0">
            <x v="0"/>
          </reference>
          <reference field="1" count="1" selected="0">
            <x v="15"/>
          </reference>
          <reference field="3" count="1" selected="0">
            <x v="0"/>
          </reference>
          <reference field="4" count="1" selected="0">
            <x v="2"/>
          </reference>
          <reference field="7" count="1" selected="0">
            <x v="0"/>
          </reference>
        </references>
      </pivotArea>
    </chartFormat>
    <chartFormat chart="13" format="56">
      <pivotArea type="data" outline="0" fieldPosition="0">
        <references count="5">
          <reference field="4294967294" count="1" selected="0">
            <x v="0"/>
          </reference>
          <reference field="1" count="1" selected="0">
            <x v="15"/>
          </reference>
          <reference field="3" count="1" selected="0">
            <x v="0"/>
          </reference>
          <reference field="4" count="1" selected="0">
            <x v="4"/>
          </reference>
          <reference field="7" count="1" selected="0">
            <x v="0"/>
          </reference>
        </references>
      </pivotArea>
    </chartFormat>
    <chartFormat chart="13" format="57">
      <pivotArea type="data" outline="0" fieldPosition="0">
        <references count="5">
          <reference field="4294967294" count="1" selected="0">
            <x v="0"/>
          </reference>
          <reference field="1" count="1" selected="0">
            <x v="17"/>
          </reference>
          <reference field="3" count="1" selected="0">
            <x v="0"/>
          </reference>
          <reference field="4" count="1" selected="0">
            <x v="0"/>
          </reference>
          <reference field="7" count="1" selected="0">
            <x v="0"/>
          </reference>
        </references>
      </pivotArea>
    </chartFormat>
    <chartFormat chart="13" format="58">
      <pivotArea type="data" outline="0" fieldPosition="0">
        <references count="5">
          <reference field="4294967294" count="1" selected="0">
            <x v="0"/>
          </reference>
          <reference field="1" count="1" selected="0">
            <x v="17"/>
          </reference>
          <reference field="3" count="1" selected="0">
            <x v="0"/>
          </reference>
          <reference field="4" count="1" selected="0">
            <x v="1"/>
          </reference>
          <reference field="7" count="1" selected="0">
            <x v="0"/>
          </reference>
        </references>
      </pivotArea>
    </chartFormat>
    <chartFormat chart="13" format="59">
      <pivotArea type="data" outline="0" fieldPosition="0">
        <references count="5">
          <reference field="4294967294" count="1" selected="0">
            <x v="0"/>
          </reference>
          <reference field="1" count="1" selected="0">
            <x v="17"/>
          </reference>
          <reference field="3" count="1" selected="0">
            <x v="0"/>
          </reference>
          <reference field="4" count="1" selected="0">
            <x v="2"/>
          </reference>
          <reference field="7" count="1" selected="0">
            <x v="0"/>
          </reference>
        </references>
      </pivotArea>
    </chartFormat>
    <chartFormat chart="13" format="60" series="1">
      <pivotArea type="data" outline="0" fieldPosition="0">
        <references count="2">
          <reference field="4294967294" count="1" selected="0">
            <x v="0"/>
          </reference>
          <reference field="3" count="1" selected="0">
            <x v="1"/>
          </reference>
        </references>
      </pivotArea>
    </chartFormat>
    <chartFormat chart="13" format="61">
      <pivotArea type="data" outline="0" fieldPosition="0">
        <references count="5">
          <reference field="4294967294" count="1" selected="0">
            <x v="0"/>
          </reference>
          <reference field="1" count="1" selected="0">
            <x v="0"/>
          </reference>
          <reference field="3" count="1" selected="0">
            <x v="1"/>
          </reference>
          <reference field="4" count="1" selected="0">
            <x v="2"/>
          </reference>
          <reference field="7" count="1" selected="0">
            <x v="0"/>
          </reference>
        </references>
      </pivotArea>
    </chartFormat>
    <chartFormat chart="13" format="62">
      <pivotArea type="data" outline="0" fieldPosition="0">
        <references count="5">
          <reference field="4294967294" count="1" selected="0">
            <x v="0"/>
          </reference>
          <reference field="1" count="1" selected="0">
            <x v="3"/>
          </reference>
          <reference field="3" count="1" selected="0">
            <x v="1"/>
          </reference>
          <reference field="4" count="1" selected="0">
            <x v="0"/>
          </reference>
          <reference field="7" count="1" selected="0">
            <x v="0"/>
          </reference>
        </references>
      </pivotArea>
    </chartFormat>
    <chartFormat chart="13" format="63">
      <pivotArea type="data" outline="0" fieldPosition="0">
        <references count="5">
          <reference field="4294967294" count="1" selected="0">
            <x v="0"/>
          </reference>
          <reference field="1" count="1" selected="0">
            <x v="4"/>
          </reference>
          <reference field="3" count="1" selected="0">
            <x v="1"/>
          </reference>
          <reference field="4" count="1" selected="0">
            <x v="1"/>
          </reference>
          <reference field="7" count="1" selected="0">
            <x v="0"/>
          </reference>
        </references>
      </pivotArea>
    </chartFormat>
    <chartFormat chart="13" format="64">
      <pivotArea type="data" outline="0" fieldPosition="0">
        <references count="5">
          <reference field="4294967294" count="1" selected="0">
            <x v="0"/>
          </reference>
          <reference field="1" count="1" selected="0">
            <x v="4"/>
          </reference>
          <reference field="3" count="1" selected="0">
            <x v="1"/>
          </reference>
          <reference field="4" count="1" selected="0">
            <x v="2"/>
          </reference>
          <reference field="7" count="1" selected="0">
            <x v="0"/>
          </reference>
        </references>
      </pivotArea>
    </chartFormat>
    <chartFormat chart="13" format="65">
      <pivotArea type="data" outline="0" fieldPosition="0">
        <references count="5">
          <reference field="4294967294" count="1" selected="0">
            <x v="0"/>
          </reference>
          <reference field="1" count="1" selected="0">
            <x v="5"/>
          </reference>
          <reference field="3" count="1" selected="0">
            <x v="1"/>
          </reference>
          <reference field="4" count="1" selected="0">
            <x v="2"/>
          </reference>
          <reference field="7" count="1" selected="0">
            <x v="0"/>
          </reference>
        </references>
      </pivotArea>
    </chartFormat>
    <chartFormat chart="13" format="66">
      <pivotArea type="data" outline="0" fieldPosition="0">
        <references count="5">
          <reference field="4294967294" count="1" selected="0">
            <x v="0"/>
          </reference>
          <reference field="1" count="1" selected="0">
            <x v="5"/>
          </reference>
          <reference field="3" count="1" selected="0">
            <x v="1"/>
          </reference>
          <reference field="4" count="1" selected="0">
            <x v="4"/>
          </reference>
          <reference field="7" count="1" selected="0">
            <x v="0"/>
          </reference>
        </references>
      </pivotArea>
    </chartFormat>
    <chartFormat chart="13" format="67">
      <pivotArea type="data" outline="0" fieldPosition="0">
        <references count="5">
          <reference field="4294967294" count="1" selected="0">
            <x v="0"/>
          </reference>
          <reference field="1" count="1" selected="0">
            <x v="6"/>
          </reference>
          <reference field="3" count="1" selected="0">
            <x v="1"/>
          </reference>
          <reference field="4" count="1" selected="0">
            <x v="1"/>
          </reference>
          <reference field="7" count="1" selected="0">
            <x v="0"/>
          </reference>
        </references>
      </pivotArea>
    </chartFormat>
    <chartFormat chart="13" format="68">
      <pivotArea type="data" outline="0" fieldPosition="0">
        <references count="5">
          <reference field="4294967294" count="1" selected="0">
            <x v="0"/>
          </reference>
          <reference field="1" count="1" selected="0">
            <x v="6"/>
          </reference>
          <reference field="3" count="1" selected="0">
            <x v="1"/>
          </reference>
          <reference field="4" count="1" selected="0">
            <x v="2"/>
          </reference>
          <reference field="7" count="1" selected="0">
            <x v="0"/>
          </reference>
        </references>
      </pivotArea>
    </chartFormat>
    <chartFormat chart="13" format="69">
      <pivotArea type="data" outline="0" fieldPosition="0">
        <references count="5">
          <reference field="4294967294" count="1" selected="0">
            <x v="0"/>
          </reference>
          <reference field="1" count="1" selected="0">
            <x v="6"/>
          </reference>
          <reference field="3" count="1" selected="0">
            <x v="1"/>
          </reference>
          <reference field="4" count="1" selected="0">
            <x v="4"/>
          </reference>
          <reference field="7" count="1" selected="0">
            <x v="0"/>
          </reference>
        </references>
      </pivotArea>
    </chartFormat>
    <chartFormat chart="13" format="70">
      <pivotArea type="data" outline="0" fieldPosition="0">
        <references count="5">
          <reference field="4294967294" count="1" selected="0">
            <x v="0"/>
          </reference>
          <reference field="1" count="1" selected="0">
            <x v="9"/>
          </reference>
          <reference field="3" count="1" selected="0">
            <x v="1"/>
          </reference>
          <reference field="4" count="1" selected="0">
            <x v="2"/>
          </reference>
          <reference field="7" count="1" selected="0">
            <x v="0"/>
          </reference>
        </references>
      </pivotArea>
    </chartFormat>
    <chartFormat chart="13" format="71">
      <pivotArea type="data" outline="0" fieldPosition="0">
        <references count="5">
          <reference field="4294967294" count="1" selected="0">
            <x v="0"/>
          </reference>
          <reference field="1" count="1" selected="0">
            <x v="10"/>
          </reference>
          <reference field="3" count="1" selected="0">
            <x v="1"/>
          </reference>
          <reference field="4" count="1" selected="0">
            <x v="2"/>
          </reference>
          <reference field="7" count="1" selected="0">
            <x v="0"/>
          </reference>
        </references>
      </pivotArea>
    </chartFormat>
    <chartFormat chart="13" format="72">
      <pivotArea type="data" outline="0" fieldPosition="0">
        <references count="5">
          <reference field="4294967294" count="1" selected="0">
            <x v="0"/>
          </reference>
          <reference field="1" count="1" selected="0">
            <x v="11"/>
          </reference>
          <reference field="3" count="1" selected="0">
            <x v="1"/>
          </reference>
          <reference field="4" count="1" selected="0">
            <x v="4"/>
          </reference>
          <reference field="7" count="1" selected="0">
            <x v="0"/>
          </reference>
        </references>
      </pivotArea>
    </chartFormat>
    <chartFormat chart="13" format="73">
      <pivotArea type="data" outline="0" fieldPosition="0">
        <references count="5">
          <reference field="4294967294" count="1" selected="0">
            <x v="0"/>
          </reference>
          <reference field="1" count="1" selected="0">
            <x v="15"/>
          </reference>
          <reference field="3" count="1" selected="0">
            <x v="1"/>
          </reference>
          <reference field="4" count="1" selected="0">
            <x v="4"/>
          </reference>
          <reference field="7" count="1" selected="0">
            <x v="0"/>
          </reference>
        </references>
      </pivotArea>
    </chartFormat>
    <chartFormat chart="13" format="74">
      <pivotArea type="data" outline="0" fieldPosition="0">
        <references count="5">
          <reference field="4294967294" count="1" selected="0">
            <x v="0"/>
          </reference>
          <reference field="1" count="1" selected="0">
            <x v="17"/>
          </reference>
          <reference field="3" count="1" selected="0">
            <x v="1"/>
          </reference>
          <reference field="4" count="1" selected="0">
            <x v="1"/>
          </reference>
          <reference field="7" count="1" selected="0">
            <x v="0"/>
          </reference>
        </references>
      </pivotArea>
    </chartFormat>
    <chartFormat chart="13" format="75">
      <pivotArea type="data" outline="0" fieldPosition="0">
        <references count="5">
          <reference field="4294967294" count="1" selected="0">
            <x v="0"/>
          </reference>
          <reference field="1" count="1" selected="0">
            <x v="17"/>
          </reference>
          <reference field="3" count="1" selected="0">
            <x v="1"/>
          </reference>
          <reference field="4" count="1" selected="0">
            <x v="2"/>
          </reference>
          <reference field="7" count="1" selected="0">
            <x v="0"/>
          </reference>
        </references>
      </pivotArea>
    </chartFormat>
    <chartFormat chart="13" format="76">
      <pivotArea type="data" outline="0" fieldPosition="0">
        <references count="5">
          <reference field="4294967294" count="1" selected="0">
            <x v="0"/>
          </reference>
          <reference field="1" count="1" selected="0">
            <x v="17"/>
          </reference>
          <reference field="3" count="1" selected="0">
            <x v="1"/>
          </reference>
          <reference field="4" count="1" selected="0">
            <x v="4"/>
          </reference>
          <reference field="7" count="1" selected="0">
            <x v="0"/>
          </reference>
        </references>
      </pivotArea>
    </chartFormat>
    <chartFormat chart="13" format="77">
      <pivotArea type="data" outline="0" fieldPosition="0">
        <references count="5">
          <reference field="4294967294" count="1" selected="0">
            <x v="0"/>
          </reference>
          <reference field="1" count="1" selected="0">
            <x v="19"/>
          </reference>
          <reference field="3" count="1" selected="0">
            <x v="1"/>
          </reference>
          <reference field="4" count="1" selected="0">
            <x v="4"/>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39BCC3A8-BFB2-411F-85EB-7472948D206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82:N165" firstHeaderRow="1" firstDataRow="2" firstDataCol="1" rowPageCount="1" colPageCount="1"/>
  <pivotFields count="10">
    <pivotField showAll="0"/>
    <pivotField axis="axisRow" dataField="1" showAll="0">
      <items count="22">
        <item x="12"/>
        <item h="1" x="18"/>
        <item h="1" x="11"/>
        <item x="7"/>
        <item x="6"/>
        <item x="9"/>
        <item x="3"/>
        <item h="1" x="14"/>
        <item h="1" x="16"/>
        <item x="10"/>
        <item x="8"/>
        <item x="1"/>
        <item h="1" x="5"/>
        <item h="1" x="19"/>
        <item h="1" x="17"/>
        <item x="4"/>
        <item h="1" x="13"/>
        <item x="0"/>
        <item h="1" x="15"/>
        <item x="2"/>
        <item h="1" x="20"/>
        <item t="default"/>
      </items>
    </pivotField>
    <pivotField showAll="0"/>
    <pivotField axis="axisCol" showAll="0">
      <items count="4">
        <item x="1"/>
        <item x="0"/>
        <item h="1" x="2"/>
        <item t="default"/>
      </items>
    </pivotField>
    <pivotField axis="axisRow" showAll="0">
      <items count="7">
        <item x="3"/>
        <item x="2"/>
        <item x="1"/>
        <item x="4"/>
        <item x="0"/>
        <item x="5"/>
        <item t="default"/>
      </items>
    </pivotField>
    <pivotField showAll="0"/>
    <pivotField showAll="0"/>
    <pivotField axis="axisRow" showAll="0">
      <items count="4">
        <item x="0"/>
        <item x="1"/>
        <item x="2"/>
        <item t="default"/>
      </items>
    </pivotField>
    <pivotField showAll="0"/>
    <pivotField axis="axisPage" multipleItemSelectionAllowed="1" showAll="0">
      <items count="10">
        <item h="1" x="4"/>
        <item x="7"/>
        <item h="1" x="2"/>
        <item h="1" x="1"/>
        <item h="1" x="8"/>
        <item h="1" x="3"/>
        <item h="1" x="6"/>
        <item h="1" x="5"/>
        <item x="0"/>
        <item t="default"/>
      </items>
    </pivotField>
  </pivotFields>
  <rowFields count="3">
    <field x="1"/>
    <field x="4"/>
    <field x="7"/>
  </rowFields>
  <rowItems count="82">
    <i>
      <x/>
    </i>
    <i r="1">
      <x v="2"/>
    </i>
    <i r="2">
      <x/>
    </i>
    <i r="2">
      <x v="1"/>
    </i>
    <i r="1">
      <x v="4"/>
    </i>
    <i r="2">
      <x v="1"/>
    </i>
    <i>
      <x v="3"/>
    </i>
    <i r="1">
      <x/>
    </i>
    <i r="2">
      <x/>
    </i>
    <i r="1">
      <x v="3"/>
    </i>
    <i r="2">
      <x v="1"/>
    </i>
    <i>
      <x v="4"/>
    </i>
    <i r="1">
      <x v="1"/>
    </i>
    <i r="2">
      <x v="1"/>
    </i>
    <i r="1">
      <x v="2"/>
    </i>
    <i r="2">
      <x/>
    </i>
    <i r="2">
      <x v="1"/>
    </i>
    <i>
      <x v="5"/>
    </i>
    <i r="1">
      <x v="2"/>
    </i>
    <i r="2">
      <x v="1"/>
    </i>
    <i r="1">
      <x v="3"/>
    </i>
    <i r="2">
      <x v="1"/>
    </i>
    <i r="1">
      <x v="4"/>
    </i>
    <i r="2">
      <x/>
    </i>
    <i>
      <x v="6"/>
    </i>
    <i r="1">
      <x v="1"/>
    </i>
    <i r="2">
      <x/>
    </i>
    <i r="1">
      <x v="2"/>
    </i>
    <i r="2">
      <x/>
    </i>
    <i r="2">
      <x v="1"/>
    </i>
    <i r="1">
      <x v="3"/>
    </i>
    <i r="2">
      <x v="1"/>
    </i>
    <i r="1">
      <x v="4"/>
    </i>
    <i r="2">
      <x/>
    </i>
    <i r="2">
      <x v="1"/>
    </i>
    <i>
      <x v="9"/>
    </i>
    <i r="1">
      <x v="2"/>
    </i>
    <i r="2">
      <x/>
    </i>
    <i r="2">
      <x v="1"/>
    </i>
    <i>
      <x v="10"/>
    </i>
    <i r="1">
      <x v="2"/>
    </i>
    <i r="2">
      <x/>
    </i>
    <i r="1">
      <x v="3"/>
    </i>
    <i r="2">
      <x v="1"/>
    </i>
    <i r="1">
      <x v="4"/>
    </i>
    <i r="2">
      <x v="1"/>
    </i>
    <i>
      <x v="11"/>
    </i>
    <i r="1">
      <x v="1"/>
    </i>
    <i r="2">
      <x v="1"/>
    </i>
    <i r="1">
      <x v="2"/>
    </i>
    <i r="2">
      <x v="1"/>
    </i>
    <i r="1">
      <x v="3"/>
    </i>
    <i r="2">
      <x v="1"/>
    </i>
    <i r="1">
      <x v="4"/>
    </i>
    <i r="2">
      <x/>
    </i>
    <i>
      <x v="15"/>
    </i>
    <i r="1">
      <x v="1"/>
    </i>
    <i r="2">
      <x v="1"/>
    </i>
    <i r="1">
      <x v="2"/>
    </i>
    <i r="2">
      <x/>
    </i>
    <i r="2">
      <x v="1"/>
    </i>
    <i r="1">
      <x v="3"/>
    </i>
    <i r="2">
      <x v="1"/>
    </i>
    <i r="1">
      <x v="4"/>
    </i>
    <i r="2">
      <x/>
    </i>
    <i>
      <x v="17"/>
    </i>
    <i r="1">
      <x v="1"/>
    </i>
    <i r="2">
      <x/>
    </i>
    <i r="2">
      <x v="1"/>
    </i>
    <i r="1">
      <x v="2"/>
    </i>
    <i r="2">
      <x/>
    </i>
    <i r="2">
      <x v="1"/>
    </i>
    <i r="1">
      <x v="4"/>
    </i>
    <i r="2">
      <x/>
    </i>
    <i>
      <x v="19"/>
    </i>
    <i r="1">
      <x v="1"/>
    </i>
    <i r="2">
      <x v="1"/>
    </i>
    <i r="1">
      <x v="2"/>
    </i>
    <i r="2">
      <x v="1"/>
    </i>
    <i r="1">
      <x v="4"/>
    </i>
    <i r="2">
      <x/>
    </i>
    <i t="grand">
      <x/>
    </i>
  </rowItems>
  <colFields count="1">
    <field x="3"/>
  </colFields>
  <colItems count="3">
    <i>
      <x/>
    </i>
    <i>
      <x v="1"/>
    </i>
    <i t="grand">
      <x/>
    </i>
  </colItems>
  <pageFields count="1">
    <pageField fld="9" hier="-1"/>
  </pageFields>
  <dataFields count="1">
    <dataField name="Count of Material" fld="1" subtotal="count" baseField="0" baseItem="0"/>
  </dataFields>
  <chartFormats count="101">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pivotArea type="data" outline="0" fieldPosition="0">
        <references count="5">
          <reference field="4294967294" count="1" selected="0">
            <x v="0"/>
          </reference>
          <reference field="1" count="1" selected="0">
            <x v="0"/>
          </reference>
          <reference field="3" count="1" selected="0">
            <x v="1"/>
          </reference>
          <reference field="4" count="1" selected="0">
            <x v="2"/>
          </reference>
          <reference field="7" count="1" selected="0">
            <x v="0"/>
          </reference>
        </references>
      </pivotArea>
    </chartFormat>
    <chartFormat chart="0" format="4">
      <pivotArea type="data" outline="0" fieldPosition="0">
        <references count="5">
          <reference field="4294967294" count="1" selected="0">
            <x v="0"/>
          </reference>
          <reference field="1" count="1" selected="0">
            <x v="3"/>
          </reference>
          <reference field="3" count="1" selected="0">
            <x v="1"/>
          </reference>
          <reference field="4" count="1" selected="0">
            <x v="0"/>
          </reference>
          <reference field="7" count="1" selected="0">
            <x v="0"/>
          </reference>
        </references>
      </pivotArea>
    </chartFormat>
    <chartFormat chart="0" format="5">
      <pivotArea type="data" outline="0" fieldPosition="0">
        <references count="5">
          <reference field="4294967294" count="1" selected="0">
            <x v="0"/>
          </reference>
          <reference field="1" count="1" selected="0">
            <x v="4"/>
          </reference>
          <reference field="3" count="1" selected="0">
            <x v="1"/>
          </reference>
          <reference field="4" count="1" selected="0">
            <x v="1"/>
          </reference>
          <reference field="7" count="1" selected="0">
            <x v="0"/>
          </reference>
        </references>
      </pivotArea>
    </chartFormat>
    <chartFormat chart="0" format="6">
      <pivotArea type="data" outline="0" fieldPosition="0">
        <references count="5">
          <reference field="4294967294" count="1" selected="0">
            <x v="0"/>
          </reference>
          <reference field="1" count="1" selected="0">
            <x v="4"/>
          </reference>
          <reference field="3" count="1" selected="0">
            <x v="1"/>
          </reference>
          <reference field="4" count="1" selected="0">
            <x v="2"/>
          </reference>
          <reference field="7" count="1" selected="0">
            <x v="0"/>
          </reference>
        </references>
      </pivotArea>
    </chartFormat>
    <chartFormat chart="0" format="7">
      <pivotArea type="data" outline="0" fieldPosition="0">
        <references count="5">
          <reference field="4294967294" count="1" selected="0">
            <x v="0"/>
          </reference>
          <reference field="1" count="1" selected="0">
            <x v="5"/>
          </reference>
          <reference field="3" count="1" selected="0">
            <x v="1"/>
          </reference>
          <reference field="4" count="1" selected="0">
            <x v="2"/>
          </reference>
          <reference field="7" count="1" selected="0">
            <x v="0"/>
          </reference>
        </references>
      </pivotArea>
    </chartFormat>
    <chartFormat chart="0" format="8">
      <pivotArea type="data" outline="0" fieldPosition="0">
        <references count="5">
          <reference field="4294967294" count="1" selected="0">
            <x v="0"/>
          </reference>
          <reference field="1" count="1" selected="0">
            <x v="5"/>
          </reference>
          <reference field="3" count="1" selected="0">
            <x v="0"/>
          </reference>
          <reference field="4" count="1" selected="0">
            <x v="2"/>
          </reference>
          <reference field="7" count="1" selected="0">
            <x v="0"/>
          </reference>
        </references>
      </pivotArea>
    </chartFormat>
    <chartFormat chart="0" format="9">
      <pivotArea type="data" outline="0" fieldPosition="0">
        <references count="5">
          <reference field="4294967294" count="1" selected="0">
            <x v="0"/>
          </reference>
          <reference field="1" count="1" selected="0">
            <x v="5"/>
          </reference>
          <reference field="3" count="1" selected="0">
            <x v="1"/>
          </reference>
          <reference field="4" count="1" selected="0">
            <x v="4"/>
          </reference>
          <reference field="7" count="1" selected="0">
            <x v="0"/>
          </reference>
        </references>
      </pivotArea>
    </chartFormat>
    <chartFormat chart="0" format="10">
      <pivotArea type="data" outline="0" fieldPosition="0">
        <references count="5">
          <reference field="4294967294" count="1" selected="0">
            <x v="0"/>
          </reference>
          <reference field="1" count="1" selected="0">
            <x v="6"/>
          </reference>
          <reference field="3" count="1" selected="0">
            <x v="1"/>
          </reference>
          <reference field="4" count="1" selected="0">
            <x v="1"/>
          </reference>
          <reference field="7" count="1" selected="0">
            <x v="0"/>
          </reference>
        </references>
      </pivotArea>
    </chartFormat>
    <chartFormat chart="0" format="11">
      <pivotArea type="data" outline="0" fieldPosition="0">
        <references count="5">
          <reference field="4294967294" count="1" selected="0">
            <x v="0"/>
          </reference>
          <reference field="1" count="1" selected="0">
            <x v="6"/>
          </reference>
          <reference field="3" count="1" selected="0">
            <x v="1"/>
          </reference>
          <reference field="4" count="1" selected="0">
            <x v="2"/>
          </reference>
          <reference field="7" count="1" selected="0">
            <x v="0"/>
          </reference>
        </references>
      </pivotArea>
    </chartFormat>
    <chartFormat chart="0" format="12">
      <pivotArea type="data" outline="0" fieldPosition="0">
        <references count="5">
          <reference field="4294967294" count="1" selected="0">
            <x v="0"/>
          </reference>
          <reference field="1" count="1" selected="0">
            <x v="6"/>
          </reference>
          <reference field="3" count="1" selected="0">
            <x v="1"/>
          </reference>
          <reference field="4" count="1" selected="0">
            <x v="4"/>
          </reference>
          <reference field="7" count="1" selected="0">
            <x v="0"/>
          </reference>
        </references>
      </pivotArea>
    </chartFormat>
    <chartFormat chart="0" format="13">
      <pivotArea type="data" outline="0" fieldPosition="0">
        <references count="5">
          <reference field="4294967294" count="1" selected="0">
            <x v="0"/>
          </reference>
          <reference field="1" count="1" selected="0">
            <x v="9"/>
          </reference>
          <reference field="3" count="1" selected="0">
            <x v="1"/>
          </reference>
          <reference field="4" count="1" selected="0">
            <x v="2"/>
          </reference>
          <reference field="7" count="1" selected="0">
            <x v="0"/>
          </reference>
        </references>
      </pivotArea>
    </chartFormat>
    <chartFormat chart="0" format="14">
      <pivotArea type="data" outline="0" fieldPosition="0">
        <references count="5">
          <reference field="4294967294" count="1" selected="0">
            <x v="0"/>
          </reference>
          <reference field="1" count="1" selected="0">
            <x v="10"/>
          </reference>
          <reference field="3" count="1" selected="0">
            <x v="1"/>
          </reference>
          <reference field="4" count="1" selected="0">
            <x v="2"/>
          </reference>
          <reference field="7" count="1" selected="0">
            <x v="0"/>
          </reference>
        </references>
      </pivotArea>
    </chartFormat>
    <chartFormat chart="0" format="15">
      <pivotArea type="data" outline="0" fieldPosition="0">
        <references count="5">
          <reference field="4294967294" count="1" selected="0">
            <x v="0"/>
          </reference>
          <reference field="1" count="1" selected="0">
            <x v="11"/>
          </reference>
          <reference field="3" count="1" selected="0">
            <x v="1"/>
          </reference>
          <reference field="4" count="1" selected="0">
            <x v="4"/>
          </reference>
          <reference field="7" count="1" selected="0">
            <x v="0"/>
          </reference>
        </references>
      </pivotArea>
    </chartFormat>
    <chartFormat chart="0" format="16">
      <pivotArea type="data" outline="0" fieldPosition="0">
        <references count="5">
          <reference field="4294967294" count="1" selected="0">
            <x v="0"/>
          </reference>
          <reference field="1" count="1" selected="0">
            <x v="15"/>
          </reference>
          <reference field="3" count="1" selected="0">
            <x v="0"/>
          </reference>
          <reference field="4" count="1" selected="0">
            <x v="1"/>
          </reference>
          <reference field="7" count="1" selected="0">
            <x v="0"/>
          </reference>
        </references>
      </pivotArea>
    </chartFormat>
    <chartFormat chart="0" format="17">
      <pivotArea type="data" outline="0" fieldPosition="0">
        <references count="5">
          <reference field="4294967294" count="1" selected="0">
            <x v="0"/>
          </reference>
          <reference field="1" count="1" selected="0">
            <x v="15"/>
          </reference>
          <reference field="3" count="1" selected="0">
            <x v="1"/>
          </reference>
          <reference field="4" count="1" selected="0">
            <x v="2"/>
          </reference>
          <reference field="7" count="1" selected="0">
            <x v="0"/>
          </reference>
        </references>
      </pivotArea>
    </chartFormat>
    <chartFormat chart="0" format="18">
      <pivotArea type="data" outline="0" fieldPosition="0">
        <references count="5">
          <reference field="4294967294" count="1" selected="0">
            <x v="0"/>
          </reference>
          <reference field="1" count="1" selected="0">
            <x v="15"/>
          </reference>
          <reference field="3" count="1" selected="0">
            <x v="0"/>
          </reference>
          <reference field="4" count="1" selected="0">
            <x v="4"/>
          </reference>
          <reference field="7" count="1" selected="0">
            <x v="0"/>
          </reference>
        </references>
      </pivotArea>
    </chartFormat>
    <chartFormat chart="0" format="19">
      <pivotArea type="data" outline="0" fieldPosition="0">
        <references count="5">
          <reference field="4294967294" count="1" selected="0">
            <x v="0"/>
          </reference>
          <reference field="1" count="1" selected="0">
            <x v="15"/>
          </reference>
          <reference field="3" count="1" selected="0">
            <x v="1"/>
          </reference>
          <reference field="4" count="1" selected="0">
            <x v="4"/>
          </reference>
          <reference field="7" count="1" selected="0">
            <x v="0"/>
          </reference>
        </references>
      </pivotArea>
    </chartFormat>
    <chartFormat chart="0" format="20">
      <pivotArea type="data" outline="0" fieldPosition="0">
        <references count="5">
          <reference field="4294967294" count="1" selected="0">
            <x v="0"/>
          </reference>
          <reference field="1" count="1" selected="0">
            <x v="17"/>
          </reference>
          <reference field="3" count="1" selected="0">
            <x v="0"/>
          </reference>
          <reference field="4" count="1" selected="0">
            <x v="0"/>
          </reference>
          <reference field="7" count="1" selected="0">
            <x v="0"/>
          </reference>
        </references>
      </pivotArea>
    </chartFormat>
    <chartFormat chart="0" format="21">
      <pivotArea type="data" outline="0" fieldPosition="0">
        <references count="5">
          <reference field="4294967294" count="1" selected="0">
            <x v="0"/>
          </reference>
          <reference field="1" count="1" selected="0">
            <x v="17"/>
          </reference>
          <reference field="3" count="1" selected="0">
            <x v="0"/>
          </reference>
          <reference field="4" count="1" selected="0">
            <x v="1"/>
          </reference>
          <reference field="7" count="1" selected="0">
            <x v="0"/>
          </reference>
        </references>
      </pivotArea>
    </chartFormat>
    <chartFormat chart="0" format="22">
      <pivotArea type="data" outline="0" fieldPosition="0">
        <references count="5">
          <reference field="4294967294" count="1" selected="0">
            <x v="0"/>
          </reference>
          <reference field="1" count="1" selected="0">
            <x v="17"/>
          </reference>
          <reference field="3" count="1" selected="0">
            <x v="0"/>
          </reference>
          <reference field="4" count="1" selected="0">
            <x v="2"/>
          </reference>
          <reference field="7" count="1" selected="0">
            <x v="0"/>
          </reference>
        </references>
      </pivotArea>
    </chartFormat>
    <chartFormat chart="0" format="23">
      <pivotArea type="data" outline="0" fieldPosition="0">
        <references count="5">
          <reference field="4294967294" count="1" selected="0">
            <x v="0"/>
          </reference>
          <reference field="1" count="1" selected="0">
            <x v="17"/>
          </reference>
          <reference field="3" count="1" selected="0">
            <x v="1"/>
          </reference>
          <reference field="4" count="1" selected="0">
            <x v="1"/>
          </reference>
          <reference field="7" count="1" selected="0">
            <x v="0"/>
          </reference>
        </references>
      </pivotArea>
    </chartFormat>
    <chartFormat chart="0" format="24">
      <pivotArea type="data" outline="0" fieldPosition="0">
        <references count="5">
          <reference field="4294967294" count="1" selected="0">
            <x v="0"/>
          </reference>
          <reference field="1" count="1" selected="0">
            <x v="17"/>
          </reference>
          <reference field="3" count="1" selected="0">
            <x v="1"/>
          </reference>
          <reference field="4" count="1" selected="0">
            <x v="2"/>
          </reference>
          <reference field="7" count="1" selected="0">
            <x v="0"/>
          </reference>
        </references>
      </pivotArea>
    </chartFormat>
    <chartFormat chart="0" format="25">
      <pivotArea type="data" outline="0" fieldPosition="0">
        <references count="5">
          <reference field="4294967294" count="1" selected="0">
            <x v="0"/>
          </reference>
          <reference field="1" count="1" selected="0">
            <x v="17"/>
          </reference>
          <reference field="3" count="1" selected="0">
            <x v="1"/>
          </reference>
          <reference field="4" count="1" selected="0">
            <x v="4"/>
          </reference>
          <reference field="7" count="1" selected="0">
            <x v="0"/>
          </reference>
        </references>
      </pivotArea>
    </chartFormat>
    <chartFormat chart="0" format="26">
      <pivotArea type="data" outline="0" fieldPosition="0">
        <references count="5">
          <reference field="4294967294" count="1" selected="0">
            <x v="0"/>
          </reference>
          <reference field="1" count="1" selected="0">
            <x v="19"/>
          </reference>
          <reference field="3" count="1" selected="0">
            <x v="1"/>
          </reference>
          <reference field="4" count="1" selected="0">
            <x v="4"/>
          </reference>
          <reference field="7" count="1" selected="0">
            <x v="0"/>
          </reference>
        </references>
      </pivotArea>
    </chartFormat>
    <chartFormat chart="6" format="27" series="1">
      <pivotArea type="data" outline="0" fieldPosition="0">
        <references count="2">
          <reference field="4294967294" count="1" selected="0">
            <x v="0"/>
          </reference>
          <reference field="3" count="1" selected="0">
            <x v="0"/>
          </reference>
        </references>
      </pivotArea>
    </chartFormat>
    <chartFormat chart="6" format="28">
      <pivotArea type="data" outline="0" fieldPosition="0">
        <references count="5">
          <reference field="4294967294" count="1" selected="0">
            <x v="0"/>
          </reference>
          <reference field="1" count="1" selected="0">
            <x v="5"/>
          </reference>
          <reference field="3" count="1" selected="0">
            <x v="0"/>
          </reference>
          <reference field="4" count="1" selected="0">
            <x v="2"/>
          </reference>
          <reference field="7" count="1" selected="0">
            <x v="0"/>
          </reference>
        </references>
      </pivotArea>
    </chartFormat>
    <chartFormat chart="6" format="29">
      <pivotArea type="data" outline="0" fieldPosition="0">
        <references count="5">
          <reference field="4294967294" count="1" selected="0">
            <x v="0"/>
          </reference>
          <reference field="1" count="1" selected="0">
            <x v="15"/>
          </reference>
          <reference field="3" count="1" selected="0">
            <x v="0"/>
          </reference>
          <reference field="4" count="1" selected="0">
            <x v="1"/>
          </reference>
          <reference field="7" count="1" selected="0">
            <x v="0"/>
          </reference>
        </references>
      </pivotArea>
    </chartFormat>
    <chartFormat chart="6" format="30">
      <pivotArea type="data" outline="0" fieldPosition="0">
        <references count="5">
          <reference field="4294967294" count="1" selected="0">
            <x v="0"/>
          </reference>
          <reference field="1" count="1" selected="0">
            <x v="15"/>
          </reference>
          <reference field="3" count="1" selected="0">
            <x v="0"/>
          </reference>
          <reference field="4" count="1" selected="0">
            <x v="4"/>
          </reference>
          <reference field="7" count="1" selected="0">
            <x v="0"/>
          </reference>
        </references>
      </pivotArea>
    </chartFormat>
    <chartFormat chart="6" format="31">
      <pivotArea type="data" outline="0" fieldPosition="0">
        <references count="5">
          <reference field="4294967294" count="1" selected="0">
            <x v="0"/>
          </reference>
          <reference field="1" count="1" selected="0">
            <x v="17"/>
          </reference>
          <reference field="3" count="1" selected="0">
            <x v="0"/>
          </reference>
          <reference field="4" count="1" selected="0">
            <x v="0"/>
          </reference>
          <reference field="7" count="1" selected="0">
            <x v="0"/>
          </reference>
        </references>
      </pivotArea>
    </chartFormat>
    <chartFormat chart="6" format="32">
      <pivotArea type="data" outline="0" fieldPosition="0">
        <references count="5">
          <reference field="4294967294" count="1" selected="0">
            <x v="0"/>
          </reference>
          <reference field="1" count="1" selected="0">
            <x v="17"/>
          </reference>
          <reference field="3" count="1" selected="0">
            <x v="0"/>
          </reference>
          <reference field="4" count="1" selected="0">
            <x v="1"/>
          </reference>
          <reference field="7" count="1" selected="0">
            <x v="0"/>
          </reference>
        </references>
      </pivotArea>
    </chartFormat>
    <chartFormat chart="6" format="33">
      <pivotArea type="data" outline="0" fieldPosition="0">
        <references count="5">
          <reference field="4294967294" count="1" selected="0">
            <x v="0"/>
          </reference>
          <reference field="1" count="1" selected="0">
            <x v="17"/>
          </reference>
          <reference field="3" count="1" selected="0">
            <x v="0"/>
          </reference>
          <reference field="4" count="1" selected="0">
            <x v="2"/>
          </reference>
          <reference field="7" count="1" selected="0">
            <x v="0"/>
          </reference>
        </references>
      </pivotArea>
    </chartFormat>
    <chartFormat chart="6" format="34" series="1">
      <pivotArea type="data" outline="0" fieldPosition="0">
        <references count="2">
          <reference field="4294967294" count="1" selected="0">
            <x v="0"/>
          </reference>
          <reference field="3" count="1" selected="0">
            <x v="1"/>
          </reference>
        </references>
      </pivotArea>
    </chartFormat>
    <chartFormat chart="6" format="35">
      <pivotArea type="data" outline="0" fieldPosition="0">
        <references count="5">
          <reference field="4294967294" count="1" selected="0">
            <x v="0"/>
          </reference>
          <reference field="1" count="1" selected="0">
            <x v="0"/>
          </reference>
          <reference field="3" count="1" selected="0">
            <x v="1"/>
          </reference>
          <reference field="4" count="1" selected="0">
            <x v="2"/>
          </reference>
          <reference field="7" count="1" selected="0">
            <x v="0"/>
          </reference>
        </references>
      </pivotArea>
    </chartFormat>
    <chartFormat chart="6" format="36">
      <pivotArea type="data" outline="0" fieldPosition="0">
        <references count="5">
          <reference field="4294967294" count="1" selected="0">
            <x v="0"/>
          </reference>
          <reference field="1" count="1" selected="0">
            <x v="3"/>
          </reference>
          <reference field="3" count="1" selected="0">
            <x v="1"/>
          </reference>
          <reference field="4" count="1" selected="0">
            <x v="0"/>
          </reference>
          <reference field="7" count="1" selected="0">
            <x v="0"/>
          </reference>
        </references>
      </pivotArea>
    </chartFormat>
    <chartFormat chart="6" format="37">
      <pivotArea type="data" outline="0" fieldPosition="0">
        <references count="5">
          <reference field="4294967294" count="1" selected="0">
            <x v="0"/>
          </reference>
          <reference field="1" count="1" selected="0">
            <x v="4"/>
          </reference>
          <reference field="3" count="1" selected="0">
            <x v="1"/>
          </reference>
          <reference field="4" count="1" selected="0">
            <x v="1"/>
          </reference>
          <reference field="7" count="1" selected="0">
            <x v="0"/>
          </reference>
        </references>
      </pivotArea>
    </chartFormat>
    <chartFormat chart="6" format="38">
      <pivotArea type="data" outline="0" fieldPosition="0">
        <references count="5">
          <reference field="4294967294" count="1" selected="0">
            <x v="0"/>
          </reference>
          <reference field="1" count="1" selected="0">
            <x v="4"/>
          </reference>
          <reference field="3" count="1" selected="0">
            <x v="1"/>
          </reference>
          <reference field="4" count="1" selected="0">
            <x v="2"/>
          </reference>
          <reference field="7" count="1" selected="0">
            <x v="0"/>
          </reference>
        </references>
      </pivotArea>
    </chartFormat>
    <chartFormat chart="6" format="39">
      <pivotArea type="data" outline="0" fieldPosition="0">
        <references count="5">
          <reference field="4294967294" count="1" selected="0">
            <x v="0"/>
          </reference>
          <reference field="1" count="1" selected="0">
            <x v="5"/>
          </reference>
          <reference field="3" count="1" selected="0">
            <x v="1"/>
          </reference>
          <reference field="4" count="1" selected="0">
            <x v="2"/>
          </reference>
          <reference field="7" count="1" selected="0">
            <x v="0"/>
          </reference>
        </references>
      </pivotArea>
    </chartFormat>
    <chartFormat chart="6" format="40">
      <pivotArea type="data" outline="0" fieldPosition="0">
        <references count="5">
          <reference field="4294967294" count="1" selected="0">
            <x v="0"/>
          </reference>
          <reference field="1" count="1" selected="0">
            <x v="5"/>
          </reference>
          <reference field="3" count="1" selected="0">
            <x v="1"/>
          </reference>
          <reference field="4" count="1" selected="0">
            <x v="4"/>
          </reference>
          <reference field="7" count="1" selected="0">
            <x v="0"/>
          </reference>
        </references>
      </pivotArea>
    </chartFormat>
    <chartFormat chart="6" format="41">
      <pivotArea type="data" outline="0" fieldPosition="0">
        <references count="5">
          <reference field="4294967294" count="1" selected="0">
            <x v="0"/>
          </reference>
          <reference field="1" count="1" selected="0">
            <x v="6"/>
          </reference>
          <reference field="3" count="1" selected="0">
            <x v="1"/>
          </reference>
          <reference field="4" count="1" selected="0">
            <x v="1"/>
          </reference>
          <reference field="7" count="1" selected="0">
            <x v="0"/>
          </reference>
        </references>
      </pivotArea>
    </chartFormat>
    <chartFormat chart="6" format="42">
      <pivotArea type="data" outline="0" fieldPosition="0">
        <references count="5">
          <reference field="4294967294" count="1" selected="0">
            <x v="0"/>
          </reference>
          <reference field="1" count="1" selected="0">
            <x v="6"/>
          </reference>
          <reference field="3" count="1" selected="0">
            <x v="1"/>
          </reference>
          <reference field="4" count="1" selected="0">
            <x v="2"/>
          </reference>
          <reference field="7" count="1" selected="0">
            <x v="0"/>
          </reference>
        </references>
      </pivotArea>
    </chartFormat>
    <chartFormat chart="6" format="43">
      <pivotArea type="data" outline="0" fieldPosition="0">
        <references count="5">
          <reference field="4294967294" count="1" selected="0">
            <x v="0"/>
          </reference>
          <reference field="1" count="1" selected="0">
            <x v="6"/>
          </reference>
          <reference field="3" count="1" selected="0">
            <x v="1"/>
          </reference>
          <reference field="4" count="1" selected="0">
            <x v="4"/>
          </reference>
          <reference field="7" count="1" selected="0">
            <x v="0"/>
          </reference>
        </references>
      </pivotArea>
    </chartFormat>
    <chartFormat chart="6" format="44">
      <pivotArea type="data" outline="0" fieldPosition="0">
        <references count="5">
          <reference field="4294967294" count="1" selected="0">
            <x v="0"/>
          </reference>
          <reference field="1" count="1" selected="0">
            <x v="9"/>
          </reference>
          <reference field="3" count="1" selected="0">
            <x v="1"/>
          </reference>
          <reference field="4" count="1" selected="0">
            <x v="2"/>
          </reference>
          <reference field="7" count="1" selected="0">
            <x v="0"/>
          </reference>
        </references>
      </pivotArea>
    </chartFormat>
    <chartFormat chart="6" format="45">
      <pivotArea type="data" outline="0" fieldPosition="0">
        <references count="5">
          <reference field="4294967294" count="1" selected="0">
            <x v="0"/>
          </reference>
          <reference field="1" count="1" selected="0">
            <x v="10"/>
          </reference>
          <reference field="3" count="1" selected="0">
            <x v="1"/>
          </reference>
          <reference field="4" count="1" selected="0">
            <x v="2"/>
          </reference>
          <reference field="7" count="1" selected="0">
            <x v="0"/>
          </reference>
        </references>
      </pivotArea>
    </chartFormat>
    <chartFormat chart="6" format="46">
      <pivotArea type="data" outline="0" fieldPosition="0">
        <references count="5">
          <reference field="4294967294" count="1" selected="0">
            <x v="0"/>
          </reference>
          <reference field="1" count="1" selected="0">
            <x v="11"/>
          </reference>
          <reference field="3" count="1" selected="0">
            <x v="1"/>
          </reference>
          <reference field="4" count="1" selected="0">
            <x v="4"/>
          </reference>
          <reference field="7" count="1" selected="0">
            <x v="0"/>
          </reference>
        </references>
      </pivotArea>
    </chartFormat>
    <chartFormat chart="6" format="47">
      <pivotArea type="data" outline="0" fieldPosition="0">
        <references count="5">
          <reference field="4294967294" count="1" selected="0">
            <x v="0"/>
          </reference>
          <reference field="1" count="1" selected="0">
            <x v="15"/>
          </reference>
          <reference field="3" count="1" selected="0">
            <x v="1"/>
          </reference>
          <reference field="4" count="1" selected="0">
            <x v="2"/>
          </reference>
          <reference field="7" count="1" selected="0">
            <x v="0"/>
          </reference>
        </references>
      </pivotArea>
    </chartFormat>
    <chartFormat chart="6" format="48">
      <pivotArea type="data" outline="0" fieldPosition="0">
        <references count="5">
          <reference field="4294967294" count="1" selected="0">
            <x v="0"/>
          </reference>
          <reference field="1" count="1" selected="0">
            <x v="15"/>
          </reference>
          <reference field="3" count="1" selected="0">
            <x v="1"/>
          </reference>
          <reference field="4" count="1" selected="0">
            <x v="4"/>
          </reference>
          <reference field="7" count="1" selected="0">
            <x v="0"/>
          </reference>
        </references>
      </pivotArea>
    </chartFormat>
    <chartFormat chart="6" format="49">
      <pivotArea type="data" outline="0" fieldPosition="0">
        <references count="5">
          <reference field="4294967294" count="1" selected="0">
            <x v="0"/>
          </reference>
          <reference field="1" count="1" selected="0">
            <x v="17"/>
          </reference>
          <reference field="3" count="1" selected="0">
            <x v="1"/>
          </reference>
          <reference field="4" count="1" selected="0">
            <x v="1"/>
          </reference>
          <reference field="7" count="1" selected="0">
            <x v="0"/>
          </reference>
        </references>
      </pivotArea>
    </chartFormat>
    <chartFormat chart="6" format="50">
      <pivotArea type="data" outline="0" fieldPosition="0">
        <references count="5">
          <reference field="4294967294" count="1" selected="0">
            <x v="0"/>
          </reference>
          <reference field="1" count="1" selected="0">
            <x v="17"/>
          </reference>
          <reference field="3" count="1" selected="0">
            <x v="1"/>
          </reference>
          <reference field="4" count="1" selected="0">
            <x v="2"/>
          </reference>
          <reference field="7" count="1" selected="0">
            <x v="0"/>
          </reference>
        </references>
      </pivotArea>
    </chartFormat>
    <chartFormat chart="6" format="51">
      <pivotArea type="data" outline="0" fieldPosition="0">
        <references count="5">
          <reference field="4294967294" count="1" selected="0">
            <x v="0"/>
          </reference>
          <reference field="1" count="1" selected="0">
            <x v="17"/>
          </reference>
          <reference field="3" count="1" selected="0">
            <x v="1"/>
          </reference>
          <reference field="4" count="1" selected="0">
            <x v="4"/>
          </reference>
          <reference field="7" count="1" selected="0">
            <x v="0"/>
          </reference>
        </references>
      </pivotArea>
    </chartFormat>
    <chartFormat chart="6" format="52">
      <pivotArea type="data" outline="0" fieldPosition="0">
        <references count="5">
          <reference field="4294967294" count="1" selected="0">
            <x v="0"/>
          </reference>
          <reference field="1" count="1" selected="0">
            <x v="19"/>
          </reference>
          <reference field="3" count="1" selected="0">
            <x v="1"/>
          </reference>
          <reference field="4" count="1" selected="0">
            <x v="4"/>
          </reference>
          <reference field="7" count="1" selected="0">
            <x v="0"/>
          </reference>
        </references>
      </pivotArea>
    </chartFormat>
    <chartFormat chart="7" format="53" series="1">
      <pivotArea type="data" outline="0" fieldPosition="0">
        <references count="2">
          <reference field="4294967294" count="1" selected="0">
            <x v="0"/>
          </reference>
          <reference field="3" count="1" selected="0">
            <x v="0"/>
          </reference>
        </references>
      </pivotArea>
    </chartFormat>
    <chartFormat chart="7" format="54">
      <pivotArea type="data" outline="0" fieldPosition="0">
        <references count="5">
          <reference field="4294967294" count="1" selected="0">
            <x v="0"/>
          </reference>
          <reference field="1" count="1" selected="0">
            <x v="5"/>
          </reference>
          <reference field="3" count="1" selected="0">
            <x v="0"/>
          </reference>
          <reference field="4" count="1" selected="0">
            <x v="2"/>
          </reference>
          <reference field="7" count="1" selected="0">
            <x v="0"/>
          </reference>
        </references>
      </pivotArea>
    </chartFormat>
    <chartFormat chart="7" format="55">
      <pivotArea type="data" outline="0" fieldPosition="0">
        <references count="5">
          <reference field="4294967294" count="1" selected="0">
            <x v="0"/>
          </reference>
          <reference field="1" count="1" selected="0">
            <x v="15"/>
          </reference>
          <reference field="3" count="1" selected="0">
            <x v="0"/>
          </reference>
          <reference field="4" count="1" selected="0">
            <x v="1"/>
          </reference>
          <reference field="7" count="1" selected="0">
            <x v="0"/>
          </reference>
        </references>
      </pivotArea>
    </chartFormat>
    <chartFormat chart="7" format="56">
      <pivotArea type="data" outline="0" fieldPosition="0">
        <references count="5">
          <reference field="4294967294" count="1" selected="0">
            <x v="0"/>
          </reference>
          <reference field="1" count="1" selected="0">
            <x v="15"/>
          </reference>
          <reference field="3" count="1" selected="0">
            <x v="0"/>
          </reference>
          <reference field="4" count="1" selected="0">
            <x v="4"/>
          </reference>
          <reference field="7" count="1" selected="0">
            <x v="0"/>
          </reference>
        </references>
      </pivotArea>
    </chartFormat>
    <chartFormat chart="7" format="57">
      <pivotArea type="data" outline="0" fieldPosition="0">
        <references count="5">
          <reference field="4294967294" count="1" selected="0">
            <x v="0"/>
          </reference>
          <reference field="1" count="1" selected="0">
            <x v="17"/>
          </reference>
          <reference field="3" count="1" selected="0">
            <x v="0"/>
          </reference>
          <reference field="4" count="1" selected="0">
            <x v="0"/>
          </reference>
          <reference field="7" count="1" selected="0">
            <x v="0"/>
          </reference>
        </references>
      </pivotArea>
    </chartFormat>
    <chartFormat chart="7" format="58">
      <pivotArea type="data" outline="0" fieldPosition="0">
        <references count="5">
          <reference field="4294967294" count="1" selected="0">
            <x v="0"/>
          </reference>
          <reference field="1" count="1" selected="0">
            <x v="17"/>
          </reference>
          <reference field="3" count="1" selected="0">
            <x v="0"/>
          </reference>
          <reference field="4" count="1" selected="0">
            <x v="1"/>
          </reference>
          <reference field="7" count="1" selected="0">
            <x v="0"/>
          </reference>
        </references>
      </pivotArea>
    </chartFormat>
    <chartFormat chart="7" format="59">
      <pivotArea type="data" outline="0" fieldPosition="0">
        <references count="5">
          <reference field="4294967294" count="1" selected="0">
            <x v="0"/>
          </reference>
          <reference field="1" count="1" selected="0">
            <x v="17"/>
          </reference>
          <reference field="3" count="1" selected="0">
            <x v="0"/>
          </reference>
          <reference field="4" count="1" selected="0">
            <x v="2"/>
          </reference>
          <reference field="7" count="1" selected="0">
            <x v="0"/>
          </reference>
        </references>
      </pivotArea>
    </chartFormat>
    <chartFormat chart="7" format="60" series="1">
      <pivotArea type="data" outline="0" fieldPosition="0">
        <references count="2">
          <reference field="4294967294" count="1" selected="0">
            <x v="0"/>
          </reference>
          <reference field="3" count="1" selected="0">
            <x v="1"/>
          </reference>
        </references>
      </pivotArea>
    </chartFormat>
    <chartFormat chart="7" format="61">
      <pivotArea type="data" outline="0" fieldPosition="0">
        <references count="5">
          <reference field="4294967294" count="1" selected="0">
            <x v="0"/>
          </reference>
          <reference field="1" count="1" selected="0">
            <x v="0"/>
          </reference>
          <reference field="3" count="1" selected="0">
            <x v="1"/>
          </reference>
          <reference field="4" count="1" selected="0">
            <x v="2"/>
          </reference>
          <reference field="7" count="1" selected="0">
            <x v="0"/>
          </reference>
        </references>
      </pivotArea>
    </chartFormat>
    <chartFormat chart="7" format="62">
      <pivotArea type="data" outline="0" fieldPosition="0">
        <references count="5">
          <reference field="4294967294" count="1" selected="0">
            <x v="0"/>
          </reference>
          <reference field="1" count="1" selected="0">
            <x v="3"/>
          </reference>
          <reference field="3" count="1" selected="0">
            <x v="1"/>
          </reference>
          <reference field="4" count="1" selected="0">
            <x v="0"/>
          </reference>
          <reference field="7" count="1" selected="0">
            <x v="0"/>
          </reference>
        </references>
      </pivotArea>
    </chartFormat>
    <chartFormat chart="7" format="63">
      <pivotArea type="data" outline="0" fieldPosition="0">
        <references count="5">
          <reference field="4294967294" count="1" selected="0">
            <x v="0"/>
          </reference>
          <reference field="1" count="1" selected="0">
            <x v="4"/>
          </reference>
          <reference field="3" count="1" selected="0">
            <x v="1"/>
          </reference>
          <reference field="4" count="1" selected="0">
            <x v="1"/>
          </reference>
          <reference field="7" count="1" selected="0">
            <x v="0"/>
          </reference>
        </references>
      </pivotArea>
    </chartFormat>
    <chartFormat chart="7" format="64">
      <pivotArea type="data" outline="0" fieldPosition="0">
        <references count="5">
          <reference field="4294967294" count="1" selected="0">
            <x v="0"/>
          </reference>
          <reference field="1" count="1" selected="0">
            <x v="4"/>
          </reference>
          <reference field="3" count="1" selected="0">
            <x v="1"/>
          </reference>
          <reference field="4" count="1" selected="0">
            <x v="2"/>
          </reference>
          <reference field="7" count="1" selected="0">
            <x v="0"/>
          </reference>
        </references>
      </pivotArea>
    </chartFormat>
    <chartFormat chart="7" format="65">
      <pivotArea type="data" outline="0" fieldPosition="0">
        <references count="5">
          <reference field="4294967294" count="1" selected="0">
            <x v="0"/>
          </reference>
          <reference field="1" count="1" selected="0">
            <x v="5"/>
          </reference>
          <reference field="3" count="1" selected="0">
            <x v="1"/>
          </reference>
          <reference field="4" count="1" selected="0">
            <x v="2"/>
          </reference>
          <reference field="7" count="1" selected="0">
            <x v="0"/>
          </reference>
        </references>
      </pivotArea>
    </chartFormat>
    <chartFormat chart="7" format="66">
      <pivotArea type="data" outline="0" fieldPosition="0">
        <references count="5">
          <reference field="4294967294" count="1" selected="0">
            <x v="0"/>
          </reference>
          <reference field="1" count="1" selected="0">
            <x v="5"/>
          </reference>
          <reference field="3" count="1" selected="0">
            <x v="1"/>
          </reference>
          <reference field="4" count="1" selected="0">
            <x v="4"/>
          </reference>
          <reference field="7" count="1" selected="0">
            <x v="0"/>
          </reference>
        </references>
      </pivotArea>
    </chartFormat>
    <chartFormat chart="7" format="67">
      <pivotArea type="data" outline="0" fieldPosition="0">
        <references count="5">
          <reference field="4294967294" count="1" selected="0">
            <x v="0"/>
          </reference>
          <reference field="1" count="1" selected="0">
            <x v="6"/>
          </reference>
          <reference field="3" count="1" selected="0">
            <x v="1"/>
          </reference>
          <reference field="4" count="1" selected="0">
            <x v="1"/>
          </reference>
          <reference field="7" count="1" selected="0">
            <x v="0"/>
          </reference>
        </references>
      </pivotArea>
    </chartFormat>
    <chartFormat chart="7" format="68">
      <pivotArea type="data" outline="0" fieldPosition="0">
        <references count="5">
          <reference field="4294967294" count="1" selected="0">
            <x v="0"/>
          </reference>
          <reference field="1" count="1" selected="0">
            <x v="6"/>
          </reference>
          <reference field="3" count="1" selected="0">
            <x v="1"/>
          </reference>
          <reference field="4" count="1" selected="0">
            <x v="2"/>
          </reference>
          <reference field="7" count="1" selected="0">
            <x v="0"/>
          </reference>
        </references>
      </pivotArea>
    </chartFormat>
    <chartFormat chart="7" format="69">
      <pivotArea type="data" outline="0" fieldPosition="0">
        <references count="5">
          <reference field="4294967294" count="1" selected="0">
            <x v="0"/>
          </reference>
          <reference field="1" count="1" selected="0">
            <x v="6"/>
          </reference>
          <reference field="3" count="1" selected="0">
            <x v="1"/>
          </reference>
          <reference field="4" count="1" selected="0">
            <x v="4"/>
          </reference>
          <reference field="7" count="1" selected="0">
            <x v="0"/>
          </reference>
        </references>
      </pivotArea>
    </chartFormat>
    <chartFormat chart="7" format="70">
      <pivotArea type="data" outline="0" fieldPosition="0">
        <references count="5">
          <reference field="4294967294" count="1" selected="0">
            <x v="0"/>
          </reference>
          <reference field="1" count="1" selected="0">
            <x v="9"/>
          </reference>
          <reference field="3" count="1" selected="0">
            <x v="1"/>
          </reference>
          <reference field="4" count="1" selected="0">
            <x v="2"/>
          </reference>
          <reference field="7" count="1" selected="0">
            <x v="0"/>
          </reference>
        </references>
      </pivotArea>
    </chartFormat>
    <chartFormat chart="7" format="71">
      <pivotArea type="data" outline="0" fieldPosition="0">
        <references count="5">
          <reference field="4294967294" count="1" selected="0">
            <x v="0"/>
          </reference>
          <reference field="1" count="1" selected="0">
            <x v="10"/>
          </reference>
          <reference field="3" count="1" selected="0">
            <x v="1"/>
          </reference>
          <reference field="4" count="1" selected="0">
            <x v="2"/>
          </reference>
          <reference field="7" count="1" selected="0">
            <x v="0"/>
          </reference>
        </references>
      </pivotArea>
    </chartFormat>
    <chartFormat chart="7" format="72">
      <pivotArea type="data" outline="0" fieldPosition="0">
        <references count="5">
          <reference field="4294967294" count="1" selected="0">
            <x v="0"/>
          </reference>
          <reference field="1" count="1" selected="0">
            <x v="11"/>
          </reference>
          <reference field="3" count="1" selected="0">
            <x v="1"/>
          </reference>
          <reference field="4" count="1" selected="0">
            <x v="4"/>
          </reference>
          <reference field="7" count="1" selected="0">
            <x v="0"/>
          </reference>
        </references>
      </pivotArea>
    </chartFormat>
    <chartFormat chart="7" format="73">
      <pivotArea type="data" outline="0" fieldPosition="0">
        <references count="5">
          <reference field="4294967294" count="1" selected="0">
            <x v="0"/>
          </reference>
          <reference field="1" count="1" selected="0">
            <x v="15"/>
          </reference>
          <reference field="3" count="1" selected="0">
            <x v="1"/>
          </reference>
          <reference field="4" count="1" selected="0">
            <x v="2"/>
          </reference>
          <reference field="7" count="1" selected="0">
            <x v="0"/>
          </reference>
        </references>
      </pivotArea>
    </chartFormat>
    <chartFormat chart="7" format="74">
      <pivotArea type="data" outline="0" fieldPosition="0">
        <references count="5">
          <reference field="4294967294" count="1" selected="0">
            <x v="0"/>
          </reference>
          <reference field="1" count="1" selected="0">
            <x v="15"/>
          </reference>
          <reference field="3" count="1" selected="0">
            <x v="1"/>
          </reference>
          <reference field="4" count="1" selected="0">
            <x v="4"/>
          </reference>
          <reference field="7" count="1" selected="0">
            <x v="0"/>
          </reference>
        </references>
      </pivotArea>
    </chartFormat>
    <chartFormat chart="7" format="75">
      <pivotArea type="data" outline="0" fieldPosition="0">
        <references count="5">
          <reference field="4294967294" count="1" selected="0">
            <x v="0"/>
          </reference>
          <reference field="1" count="1" selected="0">
            <x v="17"/>
          </reference>
          <reference field="3" count="1" selected="0">
            <x v="1"/>
          </reference>
          <reference field="4" count="1" selected="0">
            <x v="1"/>
          </reference>
          <reference field="7" count="1" selected="0">
            <x v="0"/>
          </reference>
        </references>
      </pivotArea>
    </chartFormat>
    <chartFormat chart="7" format="76">
      <pivotArea type="data" outline="0" fieldPosition="0">
        <references count="5">
          <reference field="4294967294" count="1" selected="0">
            <x v="0"/>
          </reference>
          <reference field="1" count="1" selected="0">
            <x v="17"/>
          </reference>
          <reference field="3" count="1" selected="0">
            <x v="1"/>
          </reference>
          <reference field="4" count="1" selected="0">
            <x v="2"/>
          </reference>
          <reference field="7" count="1" selected="0">
            <x v="0"/>
          </reference>
        </references>
      </pivotArea>
    </chartFormat>
    <chartFormat chart="7" format="77">
      <pivotArea type="data" outline="0" fieldPosition="0">
        <references count="5">
          <reference field="4294967294" count="1" selected="0">
            <x v="0"/>
          </reference>
          <reference field="1" count="1" selected="0">
            <x v="17"/>
          </reference>
          <reference field="3" count="1" selected="0">
            <x v="1"/>
          </reference>
          <reference field="4" count="1" selected="0">
            <x v="4"/>
          </reference>
          <reference field="7" count="1" selected="0">
            <x v="0"/>
          </reference>
        </references>
      </pivotArea>
    </chartFormat>
    <chartFormat chart="7" format="78">
      <pivotArea type="data" outline="0" fieldPosition="0">
        <references count="5">
          <reference field="4294967294" count="1" selected="0">
            <x v="0"/>
          </reference>
          <reference field="1" count="1" selected="0">
            <x v="19"/>
          </reference>
          <reference field="3" count="1" selected="0">
            <x v="1"/>
          </reference>
          <reference field="4" count="1" selected="0">
            <x v="4"/>
          </reference>
          <reference field="7" count="1" selected="0">
            <x v="0"/>
          </reference>
        </references>
      </pivotArea>
    </chartFormat>
    <chartFormat chart="9" format="48" series="1">
      <pivotArea type="data" outline="0" fieldPosition="0">
        <references count="2">
          <reference field="4294967294" count="1" selected="0">
            <x v="0"/>
          </reference>
          <reference field="3" count="1" selected="0">
            <x v="0"/>
          </reference>
        </references>
      </pivotArea>
    </chartFormat>
    <chartFormat chart="9" format="49">
      <pivotArea type="data" outline="0" fieldPosition="0">
        <references count="5">
          <reference field="4294967294" count="1" selected="0">
            <x v="0"/>
          </reference>
          <reference field="1" count="1" selected="0">
            <x v="15"/>
          </reference>
          <reference field="3" count="1" selected="0">
            <x v="0"/>
          </reference>
          <reference field="4" count="1" selected="0">
            <x v="4"/>
          </reference>
          <reference field="7" count="1" selected="0">
            <x v="0"/>
          </reference>
        </references>
      </pivotArea>
    </chartFormat>
    <chartFormat chart="9" format="50">
      <pivotArea type="data" outline="0" fieldPosition="0">
        <references count="5">
          <reference field="4294967294" count="1" selected="0">
            <x v="0"/>
          </reference>
          <reference field="1" count="1" selected="0">
            <x v="17"/>
          </reference>
          <reference field="3" count="1" selected="0">
            <x v="0"/>
          </reference>
          <reference field="4" count="1" selected="0">
            <x v="1"/>
          </reference>
          <reference field="7" count="1" selected="0">
            <x v="0"/>
          </reference>
        </references>
      </pivotArea>
    </chartFormat>
    <chartFormat chart="9" format="51">
      <pivotArea type="data" outline="0" fieldPosition="0">
        <references count="5">
          <reference field="4294967294" count="1" selected="0">
            <x v="0"/>
          </reference>
          <reference field="1" count="1" selected="0">
            <x v="17"/>
          </reference>
          <reference field="3" count="1" selected="0">
            <x v="0"/>
          </reference>
          <reference field="4" count="1" selected="0">
            <x v="2"/>
          </reference>
          <reference field="7" count="1" selected="0">
            <x v="0"/>
          </reference>
        </references>
      </pivotArea>
    </chartFormat>
    <chartFormat chart="9" format="52" series="1">
      <pivotArea type="data" outline="0" fieldPosition="0">
        <references count="2">
          <reference field="4294967294" count="1" selected="0">
            <x v="0"/>
          </reference>
          <reference field="3" count="1" selected="0">
            <x v="1"/>
          </reference>
        </references>
      </pivotArea>
    </chartFormat>
    <chartFormat chart="9" format="53">
      <pivotArea type="data" outline="0" fieldPosition="0">
        <references count="5">
          <reference field="4294967294" count="1" selected="0">
            <x v="0"/>
          </reference>
          <reference field="1" count="1" selected="0">
            <x v="0"/>
          </reference>
          <reference field="3" count="1" selected="0">
            <x v="1"/>
          </reference>
          <reference field="4" count="1" selected="0">
            <x v="2"/>
          </reference>
          <reference field="7" count="1" selected="0">
            <x v="0"/>
          </reference>
        </references>
      </pivotArea>
    </chartFormat>
    <chartFormat chart="9" format="54">
      <pivotArea type="data" outline="0" fieldPosition="0">
        <references count="5">
          <reference field="4294967294" count="1" selected="0">
            <x v="0"/>
          </reference>
          <reference field="1" count="1" selected="0">
            <x v="3"/>
          </reference>
          <reference field="3" count="1" selected="0">
            <x v="1"/>
          </reference>
          <reference field="4" count="1" selected="0">
            <x v="0"/>
          </reference>
          <reference field="7" count="1" selected="0">
            <x v="0"/>
          </reference>
        </references>
      </pivotArea>
    </chartFormat>
    <chartFormat chart="9" format="55">
      <pivotArea type="data" outline="0" fieldPosition="0">
        <references count="5">
          <reference field="4294967294" count="1" selected="0">
            <x v="0"/>
          </reference>
          <reference field="1" count="1" selected="0">
            <x v="4"/>
          </reference>
          <reference field="3" count="1" selected="0">
            <x v="1"/>
          </reference>
          <reference field="4" count="1" selected="0">
            <x v="2"/>
          </reference>
          <reference field="7" count="1" selected="0">
            <x v="0"/>
          </reference>
        </references>
      </pivotArea>
    </chartFormat>
    <chartFormat chart="9" format="56">
      <pivotArea type="data" outline="0" fieldPosition="0">
        <references count="5">
          <reference field="4294967294" count="1" selected="0">
            <x v="0"/>
          </reference>
          <reference field="1" count="1" selected="0">
            <x v="5"/>
          </reference>
          <reference field="3" count="1" selected="0">
            <x v="1"/>
          </reference>
          <reference field="4" count="1" selected="0">
            <x v="4"/>
          </reference>
          <reference field="7" count="1" selected="0">
            <x v="0"/>
          </reference>
        </references>
      </pivotArea>
    </chartFormat>
    <chartFormat chart="9" format="57">
      <pivotArea type="data" outline="0" fieldPosition="0">
        <references count="5">
          <reference field="4294967294" count="1" selected="0">
            <x v="0"/>
          </reference>
          <reference field="1" count="1" selected="0">
            <x v="6"/>
          </reference>
          <reference field="3" count="1" selected="0">
            <x v="1"/>
          </reference>
          <reference field="4" count="1" selected="0">
            <x v="1"/>
          </reference>
          <reference field="7" count="1" selected="0">
            <x v="0"/>
          </reference>
        </references>
      </pivotArea>
    </chartFormat>
    <chartFormat chart="9" format="58">
      <pivotArea type="data" outline="0" fieldPosition="0">
        <references count="5">
          <reference field="4294967294" count="1" selected="0">
            <x v="0"/>
          </reference>
          <reference field="1" count="1" selected="0">
            <x v="6"/>
          </reference>
          <reference field="3" count="1" selected="0">
            <x v="1"/>
          </reference>
          <reference field="4" count="1" selected="0">
            <x v="2"/>
          </reference>
          <reference field="7" count="1" selected="0">
            <x v="0"/>
          </reference>
        </references>
      </pivotArea>
    </chartFormat>
    <chartFormat chart="9" format="59">
      <pivotArea type="data" outline="0" fieldPosition="0">
        <references count="5">
          <reference field="4294967294" count="1" selected="0">
            <x v="0"/>
          </reference>
          <reference field="1" count="1" selected="0">
            <x v="6"/>
          </reference>
          <reference field="3" count="1" selected="0">
            <x v="1"/>
          </reference>
          <reference field="4" count="1" selected="0">
            <x v="4"/>
          </reference>
          <reference field="7" count="1" selected="0">
            <x v="0"/>
          </reference>
        </references>
      </pivotArea>
    </chartFormat>
    <chartFormat chart="9" format="60">
      <pivotArea type="data" outline="0" fieldPosition="0">
        <references count="5">
          <reference field="4294967294" count="1" selected="0">
            <x v="0"/>
          </reference>
          <reference field="1" count="1" selected="0">
            <x v="9"/>
          </reference>
          <reference field="3" count="1" selected="0">
            <x v="1"/>
          </reference>
          <reference field="4" count="1" selected="0">
            <x v="2"/>
          </reference>
          <reference field="7" count="1" selected="0">
            <x v="0"/>
          </reference>
        </references>
      </pivotArea>
    </chartFormat>
    <chartFormat chart="9" format="61">
      <pivotArea type="data" outline="0" fieldPosition="0">
        <references count="5">
          <reference field="4294967294" count="1" selected="0">
            <x v="0"/>
          </reference>
          <reference field="1" count="1" selected="0">
            <x v="10"/>
          </reference>
          <reference field="3" count="1" selected="0">
            <x v="1"/>
          </reference>
          <reference field="4" count="1" selected="0">
            <x v="2"/>
          </reference>
          <reference field="7" count="1" selected="0">
            <x v="0"/>
          </reference>
        </references>
      </pivotArea>
    </chartFormat>
    <chartFormat chart="9" format="62">
      <pivotArea type="data" outline="0" fieldPosition="0">
        <references count="5">
          <reference field="4294967294" count="1" selected="0">
            <x v="0"/>
          </reference>
          <reference field="1" count="1" selected="0">
            <x v="11"/>
          </reference>
          <reference field="3" count="1" selected="0">
            <x v="1"/>
          </reference>
          <reference field="4" count="1" selected="0">
            <x v="4"/>
          </reference>
          <reference field="7" count="1" selected="0">
            <x v="0"/>
          </reference>
        </references>
      </pivotArea>
    </chartFormat>
    <chartFormat chart="9" format="63">
      <pivotArea type="data" outline="0" fieldPosition="0">
        <references count="5">
          <reference field="4294967294" count="1" selected="0">
            <x v="0"/>
          </reference>
          <reference field="1" count="1" selected="0">
            <x v="15"/>
          </reference>
          <reference field="3" count="1" selected="0">
            <x v="1"/>
          </reference>
          <reference field="4" count="1" selected="0">
            <x v="2"/>
          </reference>
          <reference field="7" count="1" selected="0">
            <x v="0"/>
          </reference>
        </references>
      </pivotArea>
    </chartFormat>
    <chartFormat chart="9" format="64">
      <pivotArea type="data" outline="0" fieldPosition="0">
        <references count="5">
          <reference field="4294967294" count="1" selected="0">
            <x v="0"/>
          </reference>
          <reference field="1" count="1" selected="0">
            <x v="15"/>
          </reference>
          <reference field="3" count="1" selected="0">
            <x v="1"/>
          </reference>
          <reference field="4" count="1" selected="0">
            <x v="4"/>
          </reference>
          <reference field="7" count="1" selected="0">
            <x v="0"/>
          </reference>
        </references>
      </pivotArea>
    </chartFormat>
    <chartFormat chart="9" format="65">
      <pivotArea type="data" outline="0" fieldPosition="0">
        <references count="5">
          <reference field="4294967294" count="1" selected="0">
            <x v="0"/>
          </reference>
          <reference field="1" count="1" selected="0">
            <x v="17"/>
          </reference>
          <reference field="3" count="1" selected="0">
            <x v="1"/>
          </reference>
          <reference field="4" count="1" selected="0">
            <x v="1"/>
          </reference>
          <reference field="7" count="1" selected="0">
            <x v="0"/>
          </reference>
        </references>
      </pivotArea>
    </chartFormat>
    <chartFormat chart="9" format="66">
      <pivotArea type="data" outline="0" fieldPosition="0">
        <references count="5">
          <reference field="4294967294" count="1" selected="0">
            <x v="0"/>
          </reference>
          <reference field="1" count="1" selected="0">
            <x v="17"/>
          </reference>
          <reference field="3" count="1" selected="0">
            <x v="1"/>
          </reference>
          <reference field="4" count="1" selected="0">
            <x v="2"/>
          </reference>
          <reference field="7" count="1" selected="0">
            <x v="0"/>
          </reference>
        </references>
      </pivotArea>
    </chartFormat>
    <chartFormat chart="9" format="67">
      <pivotArea type="data" outline="0" fieldPosition="0">
        <references count="5">
          <reference field="4294967294" count="1" selected="0">
            <x v="0"/>
          </reference>
          <reference field="1" count="1" selected="0">
            <x v="17"/>
          </reference>
          <reference field="3" count="1" selected="0">
            <x v="1"/>
          </reference>
          <reference field="4" count="1" selected="0">
            <x v="4"/>
          </reference>
          <reference field="7" count="1" selected="0">
            <x v="0"/>
          </reference>
        </references>
      </pivotArea>
    </chartFormat>
    <chartFormat chart="9" format="68">
      <pivotArea type="data" outline="0" fieldPosition="0">
        <references count="5">
          <reference field="4294967294" count="1" selected="0">
            <x v="0"/>
          </reference>
          <reference field="1" count="1" selected="0">
            <x v="19"/>
          </reference>
          <reference field="3" count="1" selected="0">
            <x v="1"/>
          </reference>
          <reference field="4" count="1" selected="0">
            <x v="4"/>
          </reference>
          <reference field="7" count="1" selected="0">
            <x v="0"/>
          </reference>
        </references>
      </pivotArea>
    </chartFormat>
    <chartFormat chart="0" format="27">
      <pivotArea type="data" outline="0" fieldPosition="0">
        <references count="5">
          <reference field="4294967294" count="1" selected="0">
            <x v="0"/>
          </reference>
          <reference field="1" count="1" selected="0">
            <x v="15"/>
          </reference>
          <reference field="3" count="1" selected="0">
            <x v="0"/>
          </reference>
          <reference field="4" count="1" selected="0">
            <x v="2"/>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D4EA76DF-FA94-4888-BCFC-28E8547B917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K2:N47" firstHeaderRow="1" firstDataRow="2" firstDataCol="1"/>
  <pivotFields count="10">
    <pivotField showAll="0"/>
    <pivotField axis="axisRow" dataField="1" showAll="0" sortType="ascending">
      <items count="22">
        <item x="12"/>
        <item h="1" x="18"/>
        <item h="1" x="11"/>
        <item x="7"/>
        <item x="6"/>
        <item x="9"/>
        <item x="3"/>
        <item h="1" x="14"/>
        <item h="1" x="16"/>
        <item x="10"/>
        <item x="8"/>
        <item x="1"/>
        <item h="1" x="5"/>
        <item h="1" x="19"/>
        <item h="1" x="17"/>
        <item x="4"/>
        <item h="1" x="13"/>
        <item x="0"/>
        <item h="1" x="15"/>
        <item x="2"/>
        <item h="1" x="20"/>
        <item t="default"/>
      </items>
    </pivotField>
    <pivotField showAll="0" sortType="ascending"/>
    <pivotField axis="axisCol" showAll="0">
      <items count="4">
        <item x="1"/>
        <item x="0"/>
        <item x="2"/>
        <item t="default"/>
      </items>
    </pivotField>
    <pivotField axis="axisRow" showAll="0">
      <items count="7">
        <item x="3"/>
        <item x="2"/>
        <item x="1"/>
        <item x="0"/>
        <item x="4"/>
        <item x="5"/>
        <item t="default"/>
      </items>
    </pivotField>
    <pivotField showAll="0"/>
    <pivotField showAll="0"/>
    <pivotField showAll="0"/>
    <pivotField showAll="0"/>
    <pivotField showAll="0"/>
  </pivotFields>
  <rowFields count="2">
    <field x="1"/>
    <field x="4"/>
  </rowFields>
  <rowItems count="44">
    <i>
      <x/>
    </i>
    <i r="1">
      <x v="2"/>
    </i>
    <i r="1">
      <x v="3"/>
    </i>
    <i>
      <x v="3"/>
    </i>
    <i r="1">
      <x/>
    </i>
    <i r="1">
      <x v="4"/>
    </i>
    <i>
      <x v="4"/>
    </i>
    <i r="1">
      <x v="1"/>
    </i>
    <i r="1">
      <x v="2"/>
    </i>
    <i>
      <x v="5"/>
    </i>
    <i r="1">
      <x v="2"/>
    </i>
    <i r="1">
      <x v="3"/>
    </i>
    <i r="1">
      <x v="4"/>
    </i>
    <i>
      <x v="6"/>
    </i>
    <i r="1">
      <x v="1"/>
    </i>
    <i r="1">
      <x v="2"/>
    </i>
    <i r="1">
      <x v="3"/>
    </i>
    <i r="1">
      <x v="4"/>
    </i>
    <i>
      <x v="9"/>
    </i>
    <i r="1">
      <x v="2"/>
    </i>
    <i>
      <x v="10"/>
    </i>
    <i r="1">
      <x v="2"/>
    </i>
    <i r="1">
      <x v="3"/>
    </i>
    <i r="1">
      <x v="4"/>
    </i>
    <i>
      <x v="11"/>
    </i>
    <i r="1">
      <x v="1"/>
    </i>
    <i r="1">
      <x v="2"/>
    </i>
    <i r="1">
      <x v="3"/>
    </i>
    <i r="1">
      <x v="4"/>
    </i>
    <i>
      <x v="15"/>
    </i>
    <i r="1">
      <x v="1"/>
    </i>
    <i r="1">
      <x v="2"/>
    </i>
    <i r="1">
      <x v="3"/>
    </i>
    <i r="1">
      <x v="4"/>
    </i>
    <i>
      <x v="17"/>
    </i>
    <i r="1">
      <x/>
    </i>
    <i r="1">
      <x v="1"/>
    </i>
    <i r="1">
      <x v="2"/>
    </i>
    <i r="1">
      <x v="3"/>
    </i>
    <i>
      <x v="19"/>
    </i>
    <i r="1">
      <x v="1"/>
    </i>
    <i r="1">
      <x v="2"/>
    </i>
    <i r="1">
      <x v="3"/>
    </i>
    <i t="grand">
      <x/>
    </i>
  </rowItems>
  <colFields count="1">
    <field x="3"/>
  </colFields>
  <colItems count="3">
    <i>
      <x/>
    </i>
    <i>
      <x v="1"/>
    </i>
    <i t="grand">
      <x/>
    </i>
  </colItems>
  <dataFields count="1">
    <dataField name="Count of Material" fld="1" subtotal="count" baseField="0" baseItem="0"/>
  </dataFields>
  <chartFormats count="5">
    <chartFormat chart="0" format="8" series="1">
      <pivotArea type="data" outline="0" fieldPosition="0">
        <references count="1">
          <reference field="3" count="1" selected="0">
            <x v="0"/>
          </reference>
        </references>
      </pivotArea>
    </chartFormat>
    <chartFormat chart="0" format="9" series="1">
      <pivotArea type="data" outline="0" fieldPosition="0">
        <references count="1">
          <reference field="3" count="1" selected="0">
            <x v="1"/>
          </reference>
        </references>
      </pivotArea>
    </chartFormat>
    <chartFormat chart="0" format="13" series="1">
      <pivotArea type="data" outline="0" fieldPosition="0">
        <references count="2">
          <reference field="4294967294" count="1" selected="0">
            <x v="0"/>
          </reference>
          <reference field="3" count="1" selected="0">
            <x v="1"/>
          </reference>
        </references>
      </pivotArea>
    </chartFormat>
    <chartFormat chart="0" format="14" series="1">
      <pivotArea type="data" outline="0" fieldPosition="0">
        <references count="2">
          <reference field="4294967294" count="1" selected="0">
            <x v="0"/>
          </reference>
          <reference field="3" count="1" selected="0">
            <x v="0"/>
          </reference>
        </references>
      </pivotArea>
    </chartFormat>
    <chartFormat chart="0" format="15">
      <pivotArea type="data" outline="0" fieldPosition="0">
        <references count="4">
          <reference field="4294967294" count="1" selected="0">
            <x v="0"/>
          </reference>
          <reference field="1" count="1" selected="0">
            <x v="10"/>
          </reference>
          <reference field="3" count="1" selected="0">
            <x v="1"/>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9F6FDE75-2D93-4525-B10E-DCD098CEBDB4}"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4:F99" firstHeaderRow="2" firstDataRow="2" firstDataCol="5" rowPageCount="2" colPageCount="1"/>
  <pivotFields count="53">
    <pivotField compact="0" outline="0" showAll="0" defaultSubtotal="0"/>
    <pivotField axis="axisPage" compact="0" outline="0" multipleItemSelectionAllowed="1" showAll="0" defaultSubtotal="0">
      <items count="5">
        <item x="3"/>
        <item x="4"/>
        <item x="2"/>
        <item h="1"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dataField="1" compact="0" outline="0" showAll="0" defaultSubtotal="0">
      <items count="87">
        <item x="31"/>
        <item x="33"/>
        <item x="32"/>
        <item x="34"/>
        <item x="35"/>
        <item m="1" x="81"/>
        <item m="1" x="82"/>
        <item m="1" x="83"/>
        <item m="1" x="80"/>
        <item m="1" x="84"/>
        <item x="75"/>
        <item x="64"/>
        <item x="73"/>
        <item x="65"/>
        <item x="48"/>
        <item x="22"/>
        <item x="41"/>
        <item x="50"/>
        <item x="46"/>
        <item x="25"/>
        <item x="4"/>
        <item x="71"/>
        <item x="60"/>
        <item x="72"/>
        <item x="66"/>
        <item x="59"/>
        <item x="3"/>
        <item x="30"/>
        <item x="16"/>
        <item x="36"/>
        <item x="19"/>
        <item x="39"/>
        <item x="58"/>
        <item x="61"/>
        <item x="67"/>
        <item x="28"/>
        <item x="70"/>
        <item x="63"/>
        <item x="21"/>
        <item x="44"/>
        <item x="7"/>
        <item x="8"/>
        <item x="18"/>
        <item x="78"/>
        <item m="1" x="86"/>
        <item x="27"/>
        <item x="17"/>
        <item x="11"/>
        <item x="23"/>
        <item x="45"/>
        <item x="55"/>
        <item x="38"/>
        <item x="51"/>
        <item x="68"/>
        <item x="20"/>
        <item x="42"/>
        <item x="40"/>
        <item x="43"/>
        <item x="69"/>
        <item m="1" x="79"/>
        <item x="29"/>
        <item x="74"/>
        <item x="56"/>
        <item x="5"/>
        <item x="6"/>
        <item x="12"/>
        <item x="13"/>
        <item x="14"/>
        <item x="15"/>
        <item x="9"/>
        <item x="1"/>
        <item x="2"/>
        <item x="53"/>
        <item x="10"/>
        <item x="26"/>
        <item x="62"/>
        <item x="57"/>
        <item x="0"/>
        <item x="24"/>
        <item x="52"/>
        <item x="37"/>
        <item x="77"/>
        <item m="1" x="85"/>
        <item x="47"/>
        <item x="76"/>
        <item x="54"/>
        <item x="49"/>
      </items>
    </pivotField>
    <pivotField axis="axisRow" compact="0" outline="0" showAll="0" defaultSubtotal="0">
      <items count="205">
        <item x="109"/>
        <item x="51"/>
        <item x="47"/>
        <item x="48"/>
        <item x="49"/>
        <item x="46"/>
        <item x="50"/>
        <item x="169"/>
        <item x="164"/>
        <item x="143"/>
        <item x="139"/>
        <item x="129"/>
        <item x="176"/>
        <item x="177"/>
        <item x="23"/>
        <item x="189"/>
        <item x="200"/>
        <item x="135"/>
        <item x="190"/>
        <item x="191"/>
        <item x="35"/>
        <item x="146"/>
        <item x="58"/>
        <item x="39"/>
        <item x="201"/>
        <item x="167"/>
        <item x="151"/>
        <item x="91"/>
        <item x="88"/>
        <item x="90"/>
        <item x="87"/>
        <item x="89"/>
        <item x="5"/>
        <item x="54"/>
        <item x="57"/>
        <item x="64"/>
        <item x="148"/>
        <item x="63"/>
        <item x="171"/>
        <item x="130"/>
        <item x="131"/>
        <item x="4"/>
        <item x="44"/>
        <item x="17"/>
        <item x="79"/>
        <item x="101"/>
        <item x="45"/>
        <item x="30"/>
        <item x="98"/>
        <item x="100"/>
        <item x="99"/>
        <item x="168"/>
        <item x="19"/>
        <item x="116"/>
        <item sd="0" x="22"/>
        <item x="197"/>
        <item sd="0" x="184"/>
        <item sd="0" x="192"/>
        <item sd="0" x="204"/>
        <item sd="0" x="117"/>
        <item x="165"/>
        <item x="105"/>
        <item x="162"/>
        <item x="154"/>
        <item x="103"/>
        <item x="195"/>
        <item x="138"/>
        <item x="104"/>
        <item x="18"/>
        <item x="81"/>
        <item x="84"/>
        <item x="178"/>
        <item x="102"/>
        <item x="85"/>
        <item x="32"/>
        <item x="21"/>
        <item x="34"/>
        <item x="8"/>
        <item x="9"/>
        <item x="26"/>
        <item x="180"/>
        <item x="193"/>
        <item x="27"/>
        <item x="83"/>
        <item x="161"/>
        <item x="182"/>
        <item x="41"/>
        <item x="181"/>
        <item x="134"/>
        <item x="133"/>
        <item x="179"/>
        <item x="132"/>
        <item x="12"/>
        <item x="28"/>
        <item x="152"/>
        <item x="36"/>
        <item x="183"/>
        <item x="71"/>
        <item x="73"/>
        <item x="92"/>
        <item x="80"/>
        <item x="72"/>
        <item x="74"/>
        <item x="93"/>
        <item x="53"/>
        <item x="174"/>
        <item x="155"/>
        <item x="158"/>
        <item x="69"/>
        <item x="68"/>
        <item x="137"/>
        <item x="147"/>
        <item x="37"/>
        <item x="33"/>
        <item x="31"/>
        <item x="106"/>
        <item x="107"/>
        <item x="108"/>
        <item x="163"/>
        <item x="76"/>
        <item x="77"/>
        <item x="78"/>
        <item x="59"/>
        <item x="65"/>
        <item x="67"/>
        <item x="95"/>
        <item x="61"/>
        <item x="96"/>
        <item x="97"/>
        <item x="145"/>
        <item x="62"/>
        <item x="60"/>
        <item x="94"/>
        <item x="128"/>
        <item x="42"/>
        <item x="43"/>
        <item x="75"/>
        <item x="175"/>
        <item x="166"/>
        <item x="29"/>
        <item x="82"/>
        <item x="24"/>
        <item x="187"/>
        <item x="114"/>
        <item x="115"/>
        <item x="113"/>
        <item x="6"/>
        <item x="7"/>
        <item x="13"/>
        <item x="14"/>
        <item x="15"/>
        <item x="16"/>
        <item x="10"/>
        <item x="112"/>
        <item x="157"/>
        <item sd="0" x="2"/>
        <item x="150"/>
        <item x="156"/>
        <item x="136"/>
        <item x="3"/>
        <item x="66"/>
        <item x="110"/>
        <item x="111"/>
        <item x="160"/>
        <item x="142"/>
        <item x="196"/>
        <item x="11"/>
        <item x="159"/>
        <item x="25"/>
        <item x="188"/>
        <item x="70"/>
        <item x="86"/>
        <item x="140"/>
        <item x="40"/>
        <item x="55"/>
        <item x="127"/>
        <item x="120"/>
        <item x="125"/>
        <item x="0"/>
        <item x="170"/>
        <item x="123"/>
        <item x="118"/>
        <item x="173"/>
        <item x="126"/>
        <item x="119"/>
        <item x="121"/>
        <item x="124"/>
        <item x="122"/>
        <item x="1"/>
        <item x="56"/>
        <item x="198"/>
        <item x="185"/>
        <item x="199"/>
        <item x="186"/>
        <item x="172"/>
        <item x="203"/>
        <item x="20"/>
        <item x="202"/>
        <item x="38"/>
        <item x="194"/>
        <item x="153"/>
        <item x="52"/>
        <item x="149"/>
        <item x="141"/>
        <item x="144"/>
      </items>
    </pivotField>
    <pivotField axis="axisRow" compact="0" outline="0" showAll="0" defaultSubtotal="0">
      <items count="4">
        <item x="0"/>
        <item x="1"/>
        <item x="2"/>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8">
        <item x="7"/>
        <item x="6"/>
        <item x="0"/>
        <item x="1"/>
        <item x="3"/>
        <item x="4"/>
        <item x="5"/>
        <item x="2"/>
      </items>
    </pivotField>
    <pivotField compact="0" outline="0" showAll="0" defaultSubtotal="0"/>
    <pivotField compact="0" outline="0" showAll="0" defaultSubtotal="0"/>
    <pivotField compact="0" outline="0" showAll="0" defaultSubtotal="0"/>
    <pivotField axis="axisRow" compact="0" outline="0" showAll="0" defaultSubtotal="0">
      <items count="5">
        <item x="3"/>
        <item x="2"/>
        <item x="0"/>
        <item x="1"/>
        <item x="4"/>
      </items>
    </pivotField>
    <pivotField compact="0" outline="0" showAll="0" defaultSubtotal="0"/>
    <pivotField compact="0" outline="0" showAll="0" defaultSubtotal="0"/>
    <pivotField compact="0" outline="0" showAll="0" defaultSubtotal="0"/>
    <pivotField axis="axisPage" compact="0" outline="0" multipleItemSelectionAllowed="1" showAll="0" defaultSubtotal="0">
      <items count="3">
        <item h="1" x="1"/>
        <item x="0"/>
        <item h="1"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5">
    <field x="7"/>
    <field x="8"/>
    <field x="9"/>
    <field x="33"/>
    <field x="37"/>
  </rowFields>
  <rowItems count="94">
    <i>
      <x v="14"/>
      <x v="10"/>
      <x v="1"/>
      <x v="3"/>
      <x v="2"/>
    </i>
    <i r="1">
      <x v="11"/>
      <x v="1"/>
      <x v="5"/>
      <x v="2"/>
    </i>
    <i>
      <x v="20"/>
      <x v="24"/>
      <x v="1"/>
      <x v="4"/>
      <x/>
    </i>
    <i r="1">
      <x v="27"/>
      <x v="1"/>
      <x v="3"/>
      <x v="2"/>
    </i>
    <i r="1">
      <x v="28"/>
      <x v="1"/>
      <x v="3"/>
      <x v="2"/>
    </i>
    <i r="1">
      <x v="32"/>
      <x v="1"/>
      <x v="3"/>
      <x v="1"/>
    </i>
    <i r="4">
      <x v="2"/>
    </i>
    <i r="1">
      <x v="96"/>
      <x v="1"/>
      <x v="3"/>
      <x v="1"/>
    </i>
    <i r="4">
      <x v="2"/>
    </i>
    <i r="1">
      <x v="139"/>
      <x v="1"/>
      <x v="3"/>
      <x v="2"/>
    </i>
    <i r="1">
      <x v="142"/>
      <x v="1"/>
      <x v="1"/>
      <x v="1"/>
    </i>
    <i r="3">
      <x v="2"/>
      <x v="1"/>
    </i>
    <i r="3">
      <x v="3"/>
      <x v="2"/>
    </i>
    <i r="1">
      <x v="169"/>
      <x v="1"/>
      <x v="2"/>
      <x v="1"/>
    </i>
    <i r="4">
      <x v="2"/>
    </i>
    <i r="1">
      <x v="195"/>
      <x v="1"/>
      <x v="4"/>
      <x/>
    </i>
    <i>
      <x v="26"/>
      <x v="35"/>
      <x v="1"/>
      <x v="4"/>
      <x v="2"/>
    </i>
    <i r="1">
      <x v="37"/>
      <x v="1"/>
      <x v="3"/>
      <x v="2"/>
    </i>
    <i r="1">
      <x v="40"/>
      <x v="1"/>
      <x v="3"/>
      <x v="2"/>
    </i>
    <i r="3">
      <x v="4"/>
      <x v="2"/>
    </i>
    <i r="1">
      <x v="41"/>
      <x v="1"/>
      <x v="4"/>
      <x v="2"/>
    </i>
    <i r="1">
      <x v="125"/>
      <x v="1"/>
      <x v="4"/>
      <x v="2"/>
    </i>
    <i r="1">
      <x v="127"/>
      <x v="1"/>
      <x v="4"/>
      <x v="2"/>
    </i>
    <i r="1">
      <x v="129"/>
      <x v="1"/>
      <x v="3"/>
      <x v="1"/>
    </i>
    <i r="3">
      <x v="4"/>
      <x v="2"/>
    </i>
    <i r="1">
      <x v="131"/>
      <x/>
      <x v="4"/>
      <x v="2"/>
    </i>
    <i>
      <x v="29"/>
      <x v="1"/>
      <x v="1"/>
      <x v="4"/>
      <x v="2"/>
    </i>
    <i r="1">
      <x v="81"/>
      <x v="1"/>
      <x v="2"/>
      <x v="1"/>
    </i>
    <i r="3">
      <x v="4"/>
      <x v="2"/>
    </i>
    <i r="1">
      <x v="97"/>
      <x v="1"/>
      <x v="4"/>
      <x/>
    </i>
    <i r="4">
      <x v="1"/>
    </i>
    <i r="4">
      <x v="2"/>
    </i>
    <i r="3">
      <x v="5"/>
      <x v="2"/>
    </i>
    <i r="1">
      <x v="98"/>
      <x v="1"/>
      <x v="4"/>
      <x v="2"/>
    </i>
    <i r="1">
      <x v="101"/>
      <x v="1"/>
      <x v="5"/>
      <x v="2"/>
    </i>
    <i r="1">
      <x v="103"/>
      <x v="1"/>
      <x v="4"/>
      <x v="1"/>
    </i>
    <i r="4">
      <x v="2"/>
    </i>
    <i r="1">
      <x v="170"/>
      <x v="1"/>
      <x v="4"/>
      <x v="2"/>
    </i>
    <i r="1">
      <x v="199"/>
      <x v="1"/>
      <x v="3"/>
      <x v="1"/>
    </i>
    <i r="4">
      <x v="2"/>
    </i>
    <i>
      <x v="43"/>
      <x v="80"/>
      <x v="1"/>
      <x v="3"/>
      <x v="2"/>
    </i>
    <i>
      <x v="45"/>
      <x v="85"/>
      <x/>
      <x v="4"/>
      <x v="2"/>
    </i>
    <i r="1">
      <x v="86"/>
      <x/>
      <x v="3"/>
      <x v="1"/>
    </i>
    <i r="3">
      <x v="4"/>
      <x v="1"/>
    </i>
    <i r="3">
      <x v="5"/>
      <x/>
    </i>
    <i r="4">
      <x v="1"/>
    </i>
    <i r="4">
      <x v="2"/>
    </i>
    <i r="1">
      <x v="87"/>
      <x/>
      <x v="4"/>
      <x v="2"/>
    </i>
    <i r="3">
      <x v="5"/>
      <x v="1"/>
    </i>
    <i r="1">
      <x v="88"/>
      <x/>
      <x v="4"/>
      <x v="2"/>
    </i>
    <i r="1">
      <x v="89"/>
      <x/>
      <x v="4"/>
      <x v="2"/>
    </i>
    <i r="1">
      <x v="91"/>
      <x/>
      <x v="4"/>
      <x/>
    </i>
    <i r="3">
      <x v="5"/>
      <x v="1"/>
    </i>
    <i r="2">
      <x v="1"/>
      <x v="4"/>
      <x v="2"/>
    </i>
    <i>
      <x v="70"/>
      <x v="14"/>
      <x v="1"/>
      <x v="2"/>
      <x v="1"/>
    </i>
    <i r="4">
      <x v="2"/>
    </i>
    <i r="3">
      <x v="3"/>
      <x v="2"/>
    </i>
    <i r="1">
      <x v="15"/>
      <x v="1"/>
      <x v="2"/>
      <x v="1"/>
    </i>
    <i r="1">
      <x v="18"/>
      <x v="1"/>
      <x v="1"/>
      <x v="1"/>
    </i>
    <i r="1">
      <x v="19"/>
      <x v="1"/>
      <x v="1"/>
      <x v="1"/>
    </i>
    <i r="1">
      <x v="54"/>
    </i>
    <i r="1">
      <x v="56"/>
    </i>
    <i r="1">
      <x v="57"/>
    </i>
    <i r="1">
      <x v="58"/>
    </i>
    <i r="1">
      <x v="59"/>
    </i>
    <i r="1">
      <x v="155"/>
    </i>
    <i r="1">
      <x v="165"/>
      <x v="1"/>
      <x v="2"/>
      <x v="1"/>
    </i>
    <i r="3">
      <x v="4"/>
      <x v="1"/>
    </i>
    <i r="1">
      <x v="172"/>
      <x v="1"/>
      <x v="3"/>
      <x v="2"/>
    </i>
    <i>
      <x v="71"/>
      <x v="109"/>
      <x v="1"/>
      <x v="5"/>
      <x v="2"/>
    </i>
    <i r="1">
      <x v="159"/>
      <x v="1"/>
      <x v="4"/>
      <x v="2"/>
    </i>
    <i r="3">
      <x v="5"/>
      <x v="2"/>
    </i>
    <i r="1">
      <x v="171"/>
      <x v="1"/>
      <x v="3"/>
      <x v="2"/>
    </i>
    <i>
      <x v="77"/>
      <x v="119"/>
      <x v="1"/>
      <x v="3"/>
      <x v="2"/>
    </i>
    <i r="1">
      <x v="120"/>
      <x v="1"/>
      <x v="3"/>
      <x v="2"/>
    </i>
    <i r="1">
      <x v="121"/>
      <x v="1"/>
      <x v="3"/>
      <x v="2"/>
    </i>
    <i r="1">
      <x v="136"/>
      <x v="1"/>
      <x v="3"/>
      <x v="2"/>
    </i>
    <i r="1">
      <x v="174"/>
      <x/>
      <x v="3"/>
      <x/>
    </i>
    <i r="1">
      <x v="175"/>
      <x v="1"/>
      <x v="3"/>
      <x v="2"/>
    </i>
    <i r="1">
      <x v="178"/>
      <x/>
      <x v="1"/>
      <x v="1"/>
    </i>
    <i r="3">
      <x v="2"/>
      <x v="2"/>
    </i>
    <i r="1">
      <x v="183"/>
      <x v="1"/>
      <x v="2"/>
      <x v="2"/>
    </i>
    <i r="1">
      <x v="188"/>
      <x v="1"/>
      <x v="2"/>
      <x v="1"/>
    </i>
    <i r="3">
      <x v="3"/>
      <x v="1"/>
    </i>
    <i r="4">
      <x v="2"/>
    </i>
    <i r="1">
      <x v="191"/>
      <x v="1"/>
      <x v="3"/>
      <x v="1"/>
    </i>
    <i r="4">
      <x v="2"/>
    </i>
    <i r="1">
      <x v="193"/>
      <x/>
      <x v="2"/>
      <x v="1"/>
    </i>
    <i r="4">
      <x v="2"/>
    </i>
    <i r="3">
      <x v="3"/>
      <x v="2"/>
    </i>
    <i r="1">
      <x v="197"/>
      <x v="1"/>
      <x v="4"/>
      <x/>
    </i>
    <i>
      <x v="83"/>
      <x v="122"/>
      <x v="1"/>
      <x v="3"/>
      <x v="2"/>
    </i>
    <i r="1">
      <x v="203"/>
      <x v="1"/>
      <x v="2"/>
      <x v="2"/>
    </i>
    <i t="grand">
      <x/>
    </i>
  </rowItems>
  <colItems count="1">
    <i/>
  </colItems>
  <pageFields count="2">
    <pageField fld="1" hier="-1"/>
    <pageField fld="41" hier="-1"/>
  </pageFields>
  <dataFields count="1">
    <dataField name="Count of Material"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425A6F80-9169-4EF9-AD36-E318BB9499AF}" name="PivotTable8"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50" firstHeaderRow="0" firstDataRow="1" firstDataCol="1" rowPageCount="1" colPageCount="1"/>
  <pivotFields count="53">
    <pivotField showAll="0"/>
    <pivotField showAll="0"/>
    <pivotField showAll="0"/>
    <pivotField showAll="0"/>
    <pivotField showAll="0"/>
    <pivotField axis="axisRow" showAll="0">
      <items count="258">
        <item x="151"/>
        <item x="26"/>
        <item x="7"/>
        <item x="158"/>
        <item x="107"/>
        <item x="118"/>
        <item x="120"/>
        <item x="207"/>
        <item x="60"/>
        <item x="157"/>
        <item x="17"/>
        <item x="203"/>
        <item x="159"/>
        <item x="70"/>
        <item x="71"/>
        <item x="0"/>
        <item x="100"/>
        <item x="98"/>
        <item x="99"/>
        <item x="1"/>
        <item x="97"/>
        <item x="95"/>
        <item x="96"/>
        <item x="39"/>
        <item x="68"/>
        <item x="67"/>
        <item x="14"/>
        <item x="25"/>
        <item x="23"/>
        <item x="24"/>
        <item x="22"/>
        <item x="197"/>
        <item x="87"/>
        <item x="160"/>
        <item x="113"/>
        <item x="125"/>
        <item x="161"/>
        <item x="8"/>
        <item x="162"/>
        <item x="62"/>
        <item x="41"/>
        <item x="219"/>
        <item x="248"/>
        <item x="42"/>
        <item x="240"/>
        <item x="53"/>
        <item x="79"/>
        <item x="78"/>
        <item x="245"/>
        <item x="51"/>
        <item x="50"/>
        <item x="49"/>
        <item x="194"/>
        <item x="9"/>
        <item x="52"/>
        <item x="123"/>
        <item x="61"/>
        <item x="202"/>
        <item x="126"/>
        <item x="163"/>
        <item x="128"/>
        <item x="164"/>
        <item x="132"/>
        <item x="47"/>
        <item x="46"/>
        <item x="38"/>
        <item x="55"/>
        <item x="142"/>
        <item x="82"/>
        <item x="165"/>
        <item x="166"/>
        <item x="189"/>
        <item x="167"/>
        <item x="15"/>
        <item x="16"/>
        <item x="18"/>
        <item x="251"/>
        <item x="242"/>
        <item x="241"/>
        <item x="244"/>
        <item x="243"/>
        <item x="168"/>
        <item x="169"/>
        <item x="195"/>
        <item x="29"/>
        <item x="170"/>
        <item x="66"/>
        <item x="77"/>
        <item x="65"/>
        <item x="222"/>
        <item x="89"/>
        <item x="12"/>
        <item x="44"/>
        <item x="150"/>
        <item x="59"/>
        <item x="254"/>
        <item x="58"/>
        <item x="86"/>
        <item x="171"/>
        <item x="63"/>
        <item x="109"/>
        <item x="227"/>
        <item x="131"/>
        <item x="143"/>
        <item x="149"/>
        <item x="253"/>
        <item x="173"/>
        <item x="172"/>
        <item x="108"/>
        <item x="217"/>
        <item x="129"/>
        <item x="127"/>
        <item x="199"/>
        <item x="204"/>
        <item x="103"/>
        <item x="174"/>
        <item x="175"/>
        <item x="104"/>
        <item x="114"/>
        <item x="147"/>
        <item x="179"/>
        <item x="37"/>
        <item x="112"/>
        <item x="176"/>
        <item x="124"/>
        <item x="177"/>
        <item x="178"/>
        <item x="191"/>
        <item x="192"/>
        <item x="201"/>
        <item x="180"/>
        <item x="33"/>
        <item x="181"/>
        <item x="48"/>
        <item x="182"/>
        <item x="183"/>
        <item x="184"/>
        <item x="36"/>
        <item x="32"/>
        <item x="20"/>
        <item x="110"/>
        <item x="185"/>
        <item x="91"/>
        <item x="35"/>
        <item x="234"/>
        <item x="230"/>
        <item x="235"/>
        <item x="232"/>
        <item x="233"/>
        <item x="231"/>
        <item x="228"/>
        <item x="229"/>
        <item x="239"/>
        <item x="237"/>
        <item x="238"/>
        <item x="236"/>
        <item x="255"/>
        <item x="115"/>
        <item x="193"/>
        <item x="256"/>
        <item x="19"/>
        <item x="81"/>
        <item x="80"/>
        <item x="221"/>
        <item x="40"/>
        <item x="76"/>
        <item x="218"/>
        <item x="133"/>
        <item x="134"/>
        <item x="135"/>
        <item x="136"/>
        <item x="137"/>
        <item x="138"/>
        <item x="139"/>
        <item x="140"/>
        <item x="141"/>
        <item x="186"/>
        <item x="198"/>
        <item x="224"/>
        <item x="73"/>
        <item x="223"/>
        <item x="57"/>
        <item x="226"/>
        <item x="225"/>
        <item x="190"/>
        <item x="34"/>
        <item x="122"/>
        <item x="2"/>
        <item x="93"/>
        <item x="3"/>
        <item x="92"/>
        <item x="187"/>
        <item x="247"/>
        <item x="56"/>
        <item x="43"/>
        <item x="212"/>
        <item x="148"/>
        <item x="220"/>
        <item x="10"/>
        <item x="11"/>
        <item x="214"/>
        <item x="246"/>
        <item x="27"/>
        <item x="209"/>
        <item x="102"/>
        <item x="101"/>
        <item x="88"/>
        <item x="116"/>
        <item x="208"/>
        <item x="196"/>
        <item x="130"/>
        <item x="64"/>
        <item x="215"/>
        <item x="111"/>
        <item x="213"/>
        <item x="90"/>
        <item x="119"/>
        <item x="144"/>
        <item x="210"/>
        <item x="252"/>
        <item x="5"/>
        <item x="145"/>
        <item x="216"/>
        <item x="146"/>
        <item x="84"/>
        <item x="45"/>
        <item x="4"/>
        <item x="6"/>
        <item x="205"/>
        <item x="28"/>
        <item x="30"/>
        <item x="250"/>
        <item x="75"/>
        <item x="249"/>
        <item x="85"/>
        <item x="117"/>
        <item x="121"/>
        <item x="31"/>
        <item x="94"/>
        <item x="152"/>
        <item x="74"/>
        <item x="83"/>
        <item x="69"/>
        <item x="72"/>
        <item x="188"/>
        <item x="54"/>
        <item x="211"/>
        <item x="153"/>
        <item x="106"/>
        <item x="105"/>
        <item x="154"/>
        <item x="206"/>
        <item x="155"/>
        <item x="13"/>
        <item x="200"/>
        <item x="156"/>
        <item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h="1" x="3"/>
        <item h="1" x="2"/>
        <item x="0"/>
        <item h="1" x="1"/>
        <item h="1"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s>
  <rowFields count="1">
    <field x="5"/>
  </rowFields>
  <rowItems count="147">
    <i>
      <x v="1"/>
    </i>
    <i>
      <x v="2"/>
    </i>
    <i>
      <x v="4"/>
    </i>
    <i>
      <x v="5"/>
    </i>
    <i>
      <x v="6"/>
    </i>
    <i>
      <x v="8"/>
    </i>
    <i>
      <x v="10"/>
    </i>
    <i>
      <x v="13"/>
    </i>
    <i>
      <x v="14"/>
    </i>
    <i>
      <x v="15"/>
    </i>
    <i>
      <x v="16"/>
    </i>
    <i>
      <x v="17"/>
    </i>
    <i>
      <x v="18"/>
    </i>
    <i>
      <x v="19"/>
    </i>
    <i>
      <x v="20"/>
    </i>
    <i>
      <x v="21"/>
    </i>
    <i>
      <x v="22"/>
    </i>
    <i>
      <x v="23"/>
    </i>
    <i>
      <x v="24"/>
    </i>
    <i>
      <x v="25"/>
    </i>
    <i>
      <x v="26"/>
    </i>
    <i>
      <x v="27"/>
    </i>
    <i>
      <x v="28"/>
    </i>
    <i>
      <x v="29"/>
    </i>
    <i>
      <x v="30"/>
    </i>
    <i>
      <x v="32"/>
    </i>
    <i>
      <x v="34"/>
    </i>
    <i>
      <x v="37"/>
    </i>
    <i>
      <x v="39"/>
    </i>
    <i>
      <x v="40"/>
    </i>
    <i>
      <x v="42"/>
    </i>
    <i>
      <x v="43"/>
    </i>
    <i>
      <x v="44"/>
    </i>
    <i>
      <x v="45"/>
    </i>
    <i>
      <x v="46"/>
    </i>
    <i>
      <x v="47"/>
    </i>
    <i>
      <x v="48"/>
    </i>
    <i>
      <x v="49"/>
    </i>
    <i>
      <x v="50"/>
    </i>
    <i>
      <x v="51"/>
    </i>
    <i>
      <x v="54"/>
    </i>
    <i>
      <x v="55"/>
    </i>
    <i>
      <x v="56"/>
    </i>
    <i>
      <x v="63"/>
    </i>
    <i>
      <x v="64"/>
    </i>
    <i>
      <x v="66"/>
    </i>
    <i>
      <x v="68"/>
    </i>
    <i>
      <x v="73"/>
    </i>
    <i>
      <x v="74"/>
    </i>
    <i>
      <x v="75"/>
    </i>
    <i>
      <x v="76"/>
    </i>
    <i>
      <x v="77"/>
    </i>
    <i>
      <x v="79"/>
    </i>
    <i>
      <x v="80"/>
    </i>
    <i>
      <x v="84"/>
    </i>
    <i>
      <x v="86"/>
    </i>
    <i>
      <x v="87"/>
    </i>
    <i>
      <x v="88"/>
    </i>
    <i>
      <x v="90"/>
    </i>
    <i>
      <x v="91"/>
    </i>
    <i>
      <x v="92"/>
    </i>
    <i>
      <x v="94"/>
    </i>
    <i>
      <x v="96"/>
    </i>
    <i>
      <x v="97"/>
    </i>
    <i>
      <x v="99"/>
    </i>
    <i>
      <x v="100"/>
    </i>
    <i>
      <x v="101"/>
    </i>
    <i>
      <x v="102"/>
    </i>
    <i>
      <x v="108"/>
    </i>
    <i>
      <x v="114"/>
    </i>
    <i>
      <x v="116"/>
    </i>
    <i>
      <x v="117"/>
    </i>
    <i>
      <x v="118"/>
    </i>
    <i>
      <x v="120"/>
    </i>
    <i>
      <x v="121"/>
    </i>
    <i>
      <x v="122"/>
    </i>
    <i>
      <x v="131"/>
    </i>
    <i>
      <x v="133"/>
    </i>
    <i>
      <x v="136"/>
    </i>
    <i>
      <x v="137"/>
    </i>
    <i>
      <x v="138"/>
    </i>
    <i>
      <x v="139"/>
    </i>
    <i>
      <x v="140"/>
    </i>
    <i>
      <x v="142"/>
    </i>
    <i>
      <x v="143"/>
    </i>
    <i>
      <x v="144"/>
    </i>
    <i>
      <x v="145"/>
    </i>
    <i>
      <x v="147"/>
    </i>
    <i>
      <x v="148"/>
    </i>
    <i>
      <x v="150"/>
    </i>
    <i>
      <x v="151"/>
    </i>
    <i>
      <x v="152"/>
    </i>
    <i>
      <x v="153"/>
    </i>
    <i>
      <x v="154"/>
    </i>
    <i>
      <x v="155"/>
    </i>
    <i>
      <x v="160"/>
    </i>
    <i>
      <x v="161"/>
    </i>
    <i>
      <x v="162"/>
    </i>
    <i>
      <x v="164"/>
    </i>
    <i>
      <x v="165"/>
    </i>
    <i>
      <x v="179"/>
    </i>
    <i>
      <x v="181"/>
    </i>
    <i>
      <x v="182"/>
    </i>
    <i>
      <x v="183"/>
    </i>
    <i>
      <x v="185"/>
    </i>
    <i>
      <x v="186"/>
    </i>
    <i>
      <x v="187"/>
    </i>
    <i>
      <x v="188"/>
    </i>
    <i>
      <x v="189"/>
    </i>
    <i>
      <x v="190"/>
    </i>
    <i>
      <x v="192"/>
    </i>
    <i>
      <x v="193"/>
    </i>
    <i>
      <x v="194"/>
    </i>
    <i>
      <x v="202"/>
    </i>
    <i>
      <x v="204"/>
    </i>
    <i>
      <x v="205"/>
    </i>
    <i>
      <x v="206"/>
    </i>
    <i>
      <x v="207"/>
    </i>
    <i>
      <x v="210"/>
    </i>
    <i>
      <x v="211"/>
    </i>
    <i>
      <x v="213"/>
    </i>
    <i>
      <x v="215"/>
    </i>
    <i>
      <x v="216"/>
    </i>
    <i>
      <x v="220"/>
    </i>
    <i>
      <x v="224"/>
    </i>
    <i>
      <x v="225"/>
    </i>
    <i>
      <x v="226"/>
    </i>
    <i>
      <x v="227"/>
    </i>
    <i>
      <x v="229"/>
    </i>
    <i>
      <x v="230"/>
    </i>
    <i>
      <x v="231"/>
    </i>
    <i>
      <x v="232"/>
    </i>
    <i>
      <x v="233"/>
    </i>
    <i>
      <x v="234"/>
    </i>
    <i>
      <x v="235"/>
    </i>
    <i>
      <x v="237"/>
    </i>
    <i>
      <x v="238"/>
    </i>
    <i>
      <x v="240"/>
    </i>
    <i>
      <x v="241"/>
    </i>
    <i>
      <x v="242"/>
    </i>
    <i>
      <x v="243"/>
    </i>
    <i>
      <x v="245"/>
    </i>
    <i>
      <x v="248"/>
    </i>
    <i>
      <x v="249"/>
    </i>
    <i>
      <x v="253"/>
    </i>
    <i>
      <x v="256"/>
    </i>
    <i t="grand">
      <x/>
    </i>
  </rowItems>
  <colFields count="1">
    <field x="-2"/>
  </colFields>
  <colItems count="4">
    <i>
      <x/>
    </i>
    <i i="1">
      <x v="1"/>
    </i>
    <i i="2">
      <x v="2"/>
    </i>
    <i i="3">
      <x v="3"/>
    </i>
  </colItems>
  <pageFields count="1">
    <pageField fld="37" hier="-1"/>
  </pageFields>
  <dataFields count="4">
    <dataField name="Max of i28" fld="49" subtotal="max" baseField="5" baseItem="1"/>
    <dataField name="Max of i90" fld="50" subtotal="max" baseField="5" baseItem="1"/>
    <dataField name="Max of i2yr" fld="51" subtotal="max" baseField="5" baseItem="1"/>
    <dataField name="Max of iInf" fld="52" subtotal="max" baseField="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3ABEAFE0-7009-4701-B086-DF0E07C1802A}"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H51" firstHeaderRow="1" firstDataRow="1" firstDataCol="1" rowPageCount="1" colPageCount="1"/>
  <pivotFields count="45">
    <pivotField showAll="0"/>
    <pivotField showAll="0"/>
    <pivotField showAll="0"/>
    <pivotField showAll="0"/>
    <pivotField showAll="0"/>
    <pivotField showAll="0"/>
    <pivotField showAll="0"/>
    <pivotField showAll="0"/>
    <pivotField showAll="0"/>
    <pivotField showAll="0"/>
    <pivotField showAll="0"/>
    <pivotField axis="axisRow" showAll="0">
      <items count="49">
        <item m="1" x="47"/>
        <item x="38"/>
        <item x="26"/>
        <item x="2"/>
        <item x="39"/>
        <item x="18"/>
        <item x="35"/>
        <item x="8"/>
        <item x="46"/>
        <item x="12"/>
        <item x="0"/>
        <item x="29"/>
        <item x="41"/>
        <item x="36"/>
        <item x="3"/>
        <item x="25"/>
        <item x="23"/>
        <item x="4"/>
        <item x="27"/>
        <item x="15"/>
        <item x="14"/>
        <item x="45"/>
        <item x="44"/>
        <item x="24"/>
        <item x="5"/>
        <item x="28"/>
        <item x="19"/>
        <item x="32"/>
        <item x="9"/>
        <item x="34"/>
        <item x="1"/>
        <item x="16"/>
        <item x="30"/>
        <item x="42"/>
        <item x="31"/>
        <item x="22"/>
        <item x="10"/>
        <item x="20"/>
        <item x="43"/>
        <item x="17"/>
        <item x="21"/>
        <item x="11"/>
        <item x="37"/>
        <item x="40"/>
        <item x="6"/>
        <item x="7"/>
        <item x="13"/>
        <item x="3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x="3"/>
        <item x="2"/>
        <item x="0"/>
        <item x="1"/>
        <item x="4"/>
        <item t="default"/>
      </items>
    </pivotField>
    <pivotField showAll="0"/>
    <pivotField showAll="0"/>
    <pivotField showAll="0"/>
    <pivotField showAll="0"/>
    <pivotField showAll="0"/>
    <pivotField showAll="0"/>
    <pivotField showAll="0"/>
  </pivotFields>
  <rowFields count="1">
    <field x="11"/>
  </rowFields>
  <rowItems count="48">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pageFields count="1">
    <pageField fld="37"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F1F5F37D-C3D3-463F-8DBF-802042A1E6EA}"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4:F167" firstHeaderRow="1" firstDataRow="1" firstDataCol="1" rowPageCount="1" colPageCount="1"/>
  <pivotFields count="41">
    <pivotField showAll="0"/>
    <pivotField axis="axisPage" multipleItemSelectionAllowed="1" showAll="0">
      <items count="5">
        <item x="3"/>
        <item x="2"/>
        <item h="1" x="1"/>
        <item x="0"/>
        <item t="default"/>
      </items>
    </pivotField>
    <pivotField showAll="0"/>
    <pivotField showAll="0"/>
    <pivotField showAll="0"/>
    <pivotField axis="axisRow" showAll="0">
      <items count="274">
        <item x="151"/>
        <item x="26"/>
        <item x="7"/>
        <item x="158"/>
        <item x="107"/>
        <item x="118"/>
        <item x="120"/>
        <item x="207"/>
        <item x="60"/>
        <item x="157"/>
        <item x="17"/>
        <item x="203"/>
        <item x="159"/>
        <item x="70"/>
        <item x="71"/>
        <item x="0"/>
        <item x="100"/>
        <item x="98"/>
        <item x="99"/>
        <item x="1"/>
        <item x="97"/>
        <item x="95"/>
        <item x="96"/>
        <item x="39"/>
        <item x="68"/>
        <item x="67"/>
        <item x="14"/>
        <item x="25"/>
        <item x="23"/>
        <item x="24"/>
        <item x="22"/>
        <item x="197"/>
        <item x="87"/>
        <item x="160"/>
        <item x="113"/>
        <item x="125"/>
        <item x="161"/>
        <item x="8"/>
        <item x="162"/>
        <item x="62"/>
        <item x="41"/>
        <item x="219"/>
        <item x="248"/>
        <item x="42"/>
        <item x="240"/>
        <item x="53"/>
        <item x="79"/>
        <item x="78"/>
        <item m="1" x="271"/>
        <item m="1" x="269"/>
        <item m="1" x="272"/>
        <item m="1" x="270"/>
        <item m="1" x="267"/>
        <item m="1" x="265"/>
        <item m="1" x="268"/>
        <item m="1" x="266"/>
        <item m="1" x="261"/>
        <item m="1" x="257"/>
        <item m="1" x="263"/>
        <item m="1" x="259"/>
        <item m="1" x="262"/>
        <item m="1" x="258"/>
        <item m="1" x="264"/>
        <item m="1" x="260"/>
        <item x="51"/>
        <item x="50"/>
        <item x="49"/>
        <item x="194"/>
        <item x="9"/>
        <item x="52"/>
        <item x="123"/>
        <item x="61"/>
        <item x="202"/>
        <item x="126"/>
        <item x="163"/>
        <item x="128"/>
        <item x="164"/>
        <item x="132"/>
        <item x="47"/>
        <item x="46"/>
        <item x="38"/>
        <item x="55"/>
        <item x="142"/>
        <item x="82"/>
        <item x="165"/>
        <item x="166"/>
        <item x="189"/>
        <item x="167"/>
        <item x="15"/>
        <item x="16"/>
        <item x="18"/>
        <item x="251"/>
        <item x="242"/>
        <item x="241"/>
        <item x="244"/>
        <item x="243"/>
        <item x="168"/>
        <item x="169"/>
        <item x="195"/>
        <item x="29"/>
        <item x="170"/>
        <item x="66"/>
        <item x="77"/>
        <item x="65"/>
        <item x="222"/>
        <item x="89"/>
        <item x="12"/>
        <item x="44"/>
        <item x="150"/>
        <item x="59"/>
        <item x="254"/>
        <item x="58"/>
        <item x="86"/>
        <item x="171"/>
        <item x="63"/>
        <item x="109"/>
        <item x="227"/>
        <item x="131"/>
        <item x="143"/>
        <item x="149"/>
        <item x="253"/>
        <item x="173"/>
        <item x="172"/>
        <item x="108"/>
        <item x="217"/>
        <item x="129"/>
        <item x="127"/>
        <item x="199"/>
        <item x="204"/>
        <item x="103"/>
        <item x="174"/>
        <item x="175"/>
        <item x="104"/>
        <item x="114"/>
        <item x="147"/>
        <item x="179"/>
        <item x="37"/>
        <item x="112"/>
        <item x="176"/>
        <item x="124"/>
        <item x="177"/>
        <item x="178"/>
        <item x="191"/>
        <item x="192"/>
        <item x="201"/>
        <item x="180"/>
        <item x="33"/>
        <item x="181"/>
        <item x="48"/>
        <item x="182"/>
        <item x="183"/>
        <item x="184"/>
        <item x="36"/>
        <item x="32"/>
        <item x="20"/>
        <item x="110"/>
        <item x="185"/>
        <item x="91"/>
        <item x="35"/>
        <item x="234"/>
        <item x="230"/>
        <item x="235"/>
        <item x="232"/>
        <item x="233"/>
        <item x="231"/>
        <item x="228"/>
        <item x="229"/>
        <item x="239"/>
        <item x="237"/>
        <item x="238"/>
        <item x="236"/>
        <item x="255"/>
        <item x="115"/>
        <item x="193"/>
        <item x="256"/>
        <item x="19"/>
        <item x="81"/>
        <item x="80"/>
        <item x="221"/>
        <item x="40"/>
        <item x="76"/>
        <item x="218"/>
        <item x="133"/>
        <item x="134"/>
        <item x="135"/>
        <item x="136"/>
        <item x="137"/>
        <item x="138"/>
        <item x="139"/>
        <item x="140"/>
        <item x="141"/>
        <item x="186"/>
        <item x="198"/>
        <item x="224"/>
        <item x="73"/>
        <item x="223"/>
        <item x="57"/>
        <item x="226"/>
        <item x="225"/>
        <item x="190"/>
        <item x="34"/>
        <item x="122"/>
        <item x="2"/>
        <item x="93"/>
        <item x="3"/>
        <item x="92"/>
        <item x="187"/>
        <item x="247"/>
        <item x="56"/>
        <item x="43"/>
        <item x="212"/>
        <item x="148"/>
        <item x="220"/>
        <item x="10"/>
        <item x="11"/>
        <item x="214"/>
        <item x="246"/>
        <item x="27"/>
        <item x="209"/>
        <item x="102"/>
        <item x="101"/>
        <item x="88"/>
        <item x="116"/>
        <item x="208"/>
        <item x="196"/>
        <item x="130"/>
        <item x="64"/>
        <item x="215"/>
        <item x="111"/>
        <item x="213"/>
        <item x="90"/>
        <item x="119"/>
        <item x="144"/>
        <item x="210"/>
        <item x="252"/>
        <item x="5"/>
        <item x="145"/>
        <item x="216"/>
        <item x="146"/>
        <item x="84"/>
        <item x="45"/>
        <item x="4"/>
        <item x="6"/>
        <item x="205"/>
        <item x="28"/>
        <item x="30"/>
        <item x="250"/>
        <item x="75"/>
        <item x="249"/>
        <item x="85"/>
        <item x="117"/>
        <item x="121"/>
        <item x="31"/>
        <item x="94"/>
        <item x="152"/>
        <item x="74"/>
        <item x="83"/>
        <item x="69"/>
        <item x="72"/>
        <item x="188"/>
        <item x="54"/>
        <item x="211"/>
        <item x="153"/>
        <item x="106"/>
        <item x="105"/>
        <item x="154"/>
        <item x="206"/>
        <item x="155"/>
        <item x="13"/>
        <item x="200"/>
        <item x="156"/>
        <item x="21"/>
        <item x="245"/>
        <item t="default"/>
      </items>
    </pivotField>
    <pivotField showAll="0"/>
    <pivotField showAll="0"/>
    <pivotField showAll="0"/>
    <pivotField showAll="0"/>
    <pivotField showAll="0"/>
    <pivotField showAll="0"/>
    <pivotField showAll="0"/>
    <pivotField axis="axisRow" showAll="0">
      <items count="70">
        <item x="40"/>
        <item x="61"/>
        <item x="51"/>
        <item x="41"/>
        <item x="56"/>
        <item x="54"/>
        <item x="28"/>
        <item x="2"/>
        <item x="47"/>
        <item x="46"/>
        <item x="37"/>
        <item x="1"/>
        <item x="14"/>
        <item x="67"/>
        <item x="3"/>
        <item x="36"/>
        <item x="43"/>
        <item x="57"/>
        <item x="35"/>
        <item x="42"/>
        <item x="39"/>
        <item x="10"/>
        <item x="23"/>
        <item x="5"/>
        <item x="7"/>
        <item x="6"/>
        <item x="8"/>
        <item x="31"/>
        <item x="34"/>
        <item x="33"/>
        <item x="58"/>
        <item x="65"/>
        <item x="48"/>
        <item x="60"/>
        <item x="50"/>
        <item x="52"/>
        <item x="53"/>
        <item x="62"/>
        <item x="63"/>
        <item x="45"/>
        <item x="44"/>
        <item x="66"/>
        <item x="49"/>
        <item x="13"/>
        <item x="11"/>
        <item x="55"/>
        <item x="4"/>
        <item x="12"/>
        <item x="59"/>
        <item x="64"/>
        <item x="32"/>
        <item x="9"/>
        <item x="0"/>
        <item x="38"/>
        <item x="26"/>
        <item x="29"/>
        <item x="25"/>
        <item x="27"/>
        <item x="21"/>
        <item x="20"/>
        <item x="16"/>
        <item x="24"/>
        <item x="15"/>
        <item x="22"/>
        <item m="1" x="68"/>
        <item x="17"/>
        <item x="18"/>
        <item x="30"/>
        <item x="1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5"/>
    <field x="13"/>
  </rowFields>
  <rowItems count="163">
    <i>
      <x v="2"/>
    </i>
    <i r="1">
      <x v="52"/>
    </i>
    <i>
      <x v="5"/>
    </i>
    <i r="1">
      <x v="54"/>
    </i>
    <i>
      <x v="6"/>
    </i>
    <i r="1">
      <x v="54"/>
    </i>
    <i>
      <x v="15"/>
    </i>
    <i r="1">
      <x v="17"/>
    </i>
    <i r="1">
      <x v="52"/>
    </i>
    <i>
      <x v="19"/>
    </i>
    <i r="1">
      <x v="17"/>
    </i>
    <i r="1">
      <x v="52"/>
    </i>
    <i>
      <x v="26"/>
    </i>
    <i r="1">
      <x v="52"/>
    </i>
    <i>
      <x v="27"/>
    </i>
    <i r="1">
      <x v="43"/>
    </i>
    <i>
      <x v="37"/>
    </i>
    <i r="1">
      <x v="29"/>
    </i>
    <i r="1">
      <x v="52"/>
    </i>
    <i>
      <x v="40"/>
    </i>
    <i r="1">
      <x v="43"/>
    </i>
    <i>
      <x v="42"/>
    </i>
    <i r="1">
      <x v="37"/>
    </i>
    <i r="1">
      <x v="38"/>
    </i>
    <i>
      <x v="44"/>
    </i>
    <i r="1">
      <x v="2"/>
    </i>
    <i r="1">
      <x v="35"/>
    </i>
    <i>
      <x v="70"/>
    </i>
    <i r="1">
      <x v="52"/>
    </i>
    <i>
      <x v="81"/>
    </i>
    <i r="1">
      <x v="43"/>
    </i>
    <i>
      <x v="90"/>
    </i>
    <i r="1">
      <x v="52"/>
    </i>
    <i>
      <x v="92"/>
    </i>
    <i r="1">
      <x v="5"/>
    </i>
    <i>
      <x v="93"/>
    </i>
    <i r="1">
      <x v="36"/>
    </i>
    <i>
      <x v="94"/>
    </i>
    <i r="1">
      <x v="5"/>
    </i>
    <i>
      <x v="95"/>
    </i>
    <i r="1">
      <x v="5"/>
    </i>
    <i>
      <x v="99"/>
    </i>
    <i r="1">
      <x v="43"/>
    </i>
    <i>
      <x v="104"/>
    </i>
    <i r="1">
      <x v="9"/>
    </i>
    <i>
      <x v="106"/>
    </i>
    <i r="1">
      <x v="26"/>
    </i>
    <i r="1">
      <x v="43"/>
    </i>
    <i r="1">
      <x v="52"/>
    </i>
    <i>
      <x v="108"/>
    </i>
    <i r="1">
      <x v="29"/>
    </i>
    <i>
      <x v="109"/>
    </i>
    <i r="1">
      <x v="43"/>
    </i>
    <i>
      <x v="110"/>
    </i>
    <i r="1">
      <x v="13"/>
    </i>
    <i>
      <x v="112"/>
    </i>
    <i r="1">
      <x v="43"/>
    </i>
    <i>
      <x v="115"/>
    </i>
    <i r="1">
      <x v="65"/>
    </i>
    <i>
      <x v="116"/>
    </i>
    <i r="1">
      <x v="51"/>
    </i>
    <i>
      <x v="117"/>
    </i>
    <i r="1">
      <x v="50"/>
    </i>
    <i>
      <x v="123"/>
    </i>
    <i r="1">
      <x v="62"/>
    </i>
    <i>
      <x v="137"/>
    </i>
    <i r="1">
      <x v="59"/>
    </i>
    <i>
      <x v="146"/>
    </i>
    <i r="1">
      <x v="43"/>
    </i>
    <i>
      <x v="151"/>
    </i>
    <i r="1">
      <x v="3"/>
    </i>
    <i>
      <x v="152"/>
    </i>
    <i r="1">
      <x v="43"/>
    </i>
    <i>
      <x v="153"/>
    </i>
    <i r="1">
      <x v="43"/>
    </i>
    <i>
      <x v="154"/>
    </i>
    <i r="1">
      <x v="43"/>
    </i>
    <i>
      <x v="159"/>
    </i>
    <i r="1">
      <x v="34"/>
    </i>
    <i>
      <x v="160"/>
    </i>
    <i r="1">
      <x v="34"/>
    </i>
    <i>
      <x v="161"/>
    </i>
    <i r="1">
      <x v="34"/>
    </i>
    <i>
      <x v="162"/>
    </i>
    <i r="1">
      <x v="34"/>
    </i>
    <i>
      <x v="164"/>
    </i>
    <i r="1">
      <x v="34"/>
    </i>
    <i>
      <x v="165"/>
    </i>
    <i r="1">
      <x v="34"/>
    </i>
    <i>
      <x v="167"/>
    </i>
    <i r="1">
      <x v="34"/>
    </i>
    <i>
      <x v="168"/>
    </i>
    <i r="1">
      <x v="34"/>
    </i>
    <i>
      <x v="169"/>
    </i>
    <i r="1">
      <x v="34"/>
    </i>
    <i>
      <x v="170"/>
    </i>
    <i r="1">
      <x v="34"/>
    </i>
    <i>
      <x v="171"/>
    </i>
    <i r="1">
      <x v="12"/>
    </i>
    <i>
      <x v="172"/>
    </i>
    <i r="1">
      <x v="22"/>
    </i>
    <i>
      <x v="174"/>
    </i>
    <i r="1">
      <x v="12"/>
    </i>
    <i>
      <x v="175"/>
    </i>
    <i r="1">
      <x v="21"/>
    </i>
    <i r="1">
      <x v="44"/>
    </i>
    <i r="1">
      <x v="47"/>
    </i>
    <i>
      <x v="179"/>
    </i>
    <i r="1">
      <x v="43"/>
    </i>
    <i>
      <x v="195"/>
    </i>
    <i r="1">
      <x v="8"/>
    </i>
    <i>
      <x v="196"/>
    </i>
    <i r="1">
      <x v="43"/>
    </i>
    <i>
      <x v="197"/>
    </i>
    <i r="1">
      <x v="3"/>
    </i>
    <i r="1">
      <x v="42"/>
    </i>
    <i>
      <x v="198"/>
    </i>
    <i r="1">
      <x v="3"/>
    </i>
    <i>
      <x v="202"/>
    </i>
    <i r="1">
      <x v="52"/>
    </i>
    <i>
      <x v="204"/>
    </i>
    <i r="1">
      <x v="52"/>
    </i>
    <i>
      <x v="207"/>
    </i>
    <i r="1">
      <x v="33"/>
    </i>
    <i r="1">
      <x v="48"/>
    </i>
    <i>
      <x v="216"/>
    </i>
    <i r="1">
      <x v="30"/>
    </i>
    <i>
      <x v="225"/>
    </i>
    <i r="1">
      <x v="27"/>
    </i>
    <i r="1">
      <x v="52"/>
    </i>
    <i>
      <x v="228"/>
    </i>
    <i r="1">
      <x v="68"/>
    </i>
    <i>
      <x v="231"/>
    </i>
    <i r="1">
      <x v="57"/>
    </i>
    <i>
      <x v="235"/>
    </i>
    <i r="1">
      <x v="7"/>
    </i>
    <i r="1">
      <x v="14"/>
    </i>
    <i>
      <x v="240"/>
    </i>
    <i r="1">
      <x v="43"/>
    </i>
    <i>
      <x v="241"/>
    </i>
    <i r="1">
      <x v="14"/>
    </i>
    <i>
      <x v="245"/>
    </i>
    <i r="1">
      <x v="43"/>
    </i>
    <i>
      <x v="246"/>
    </i>
    <i r="1">
      <x v="49"/>
    </i>
    <i>
      <x v="248"/>
    </i>
    <i r="1">
      <x v="49"/>
    </i>
    <i>
      <x v="251"/>
    </i>
    <i r="1">
      <x v="6"/>
    </i>
    <i>
      <x v="253"/>
    </i>
    <i r="1">
      <x v="43"/>
    </i>
    <i>
      <x v="255"/>
    </i>
    <i r="1">
      <x v="43"/>
    </i>
    <i>
      <x v="260"/>
    </i>
    <i r="1">
      <x v="43"/>
    </i>
    <i>
      <x v="263"/>
    </i>
    <i r="1">
      <x v="43"/>
    </i>
    <i>
      <x v="271"/>
    </i>
    <i r="1">
      <x v="43"/>
    </i>
    <i>
      <x v="272"/>
    </i>
    <i r="1">
      <x v="4"/>
    </i>
    <i r="1">
      <x v="45"/>
    </i>
    <i t="grand">
      <x/>
    </i>
  </rowItems>
  <colItems count="1">
    <i/>
  </colItems>
  <pageFields count="1">
    <pageField fld="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288C1B1E-93DF-4201-BC85-45A3603CF014}"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A69" firstHeaderRow="1" firstDataRow="1" firstDataCol="1" rowPageCount="1" colPageCount="1"/>
  <pivotFields count="41">
    <pivotField showAll="0"/>
    <pivotField multipleItemSelectionAllowed="1" showAll="0"/>
    <pivotField showAll="0"/>
    <pivotField showAll="0"/>
    <pivotField showAll="0"/>
    <pivotField axis="axisRow" showAll="0">
      <items count="274">
        <item x="151"/>
        <item x="26"/>
        <item x="7"/>
        <item x="158"/>
        <item x="107"/>
        <item x="118"/>
        <item x="120"/>
        <item x="207"/>
        <item x="60"/>
        <item x="157"/>
        <item x="17"/>
        <item x="203"/>
        <item x="159"/>
        <item x="70"/>
        <item x="71"/>
        <item x="0"/>
        <item x="100"/>
        <item x="98"/>
        <item x="99"/>
        <item x="1"/>
        <item x="97"/>
        <item x="95"/>
        <item x="96"/>
        <item x="39"/>
        <item x="68"/>
        <item x="67"/>
        <item x="14"/>
        <item x="25"/>
        <item x="23"/>
        <item x="24"/>
        <item x="22"/>
        <item x="197"/>
        <item x="87"/>
        <item x="160"/>
        <item x="113"/>
        <item x="125"/>
        <item x="161"/>
        <item x="8"/>
        <item x="162"/>
        <item x="62"/>
        <item x="41"/>
        <item x="219"/>
        <item x="42"/>
        <item x="53"/>
        <item x="79"/>
        <item x="78"/>
        <item x="51"/>
        <item x="50"/>
        <item x="49"/>
        <item x="194"/>
        <item x="9"/>
        <item x="52"/>
        <item x="123"/>
        <item x="61"/>
        <item x="202"/>
        <item x="126"/>
        <item x="163"/>
        <item x="128"/>
        <item x="164"/>
        <item x="132"/>
        <item x="47"/>
        <item x="46"/>
        <item x="38"/>
        <item x="55"/>
        <item x="142"/>
        <item x="82"/>
        <item x="165"/>
        <item x="166"/>
        <item x="189"/>
        <item x="167"/>
        <item x="15"/>
        <item x="16"/>
        <item x="18"/>
        <item x="168"/>
        <item x="169"/>
        <item x="195"/>
        <item x="29"/>
        <item x="170"/>
        <item x="66"/>
        <item x="77"/>
        <item x="65"/>
        <item x="89"/>
        <item x="12"/>
        <item x="44"/>
        <item x="150"/>
        <item x="59"/>
        <item x="58"/>
        <item x="86"/>
        <item x="171"/>
        <item x="63"/>
        <item x="109"/>
        <item x="131"/>
        <item x="143"/>
        <item x="149"/>
        <item x="173"/>
        <item x="172"/>
        <item x="108"/>
        <item x="217"/>
        <item x="129"/>
        <item x="127"/>
        <item x="199"/>
        <item x="204"/>
        <item x="103"/>
        <item x="174"/>
        <item x="175"/>
        <item x="104"/>
        <item x="114"/>
        <item x="147"/>
        <item x="179"/>
        <item x="37"/>
        <item x="112"/>
        <item x="176"/>
        <item x="124"/>
        <item x="177"/>
        <item x="178"/>
        <item x="191"/>
        <item x="192"/>
        <item x="201"/>
        <item x="180"/>
        <item x="33"/>
        <item x="181"/>
        <item x="48"/>
        <item x="182"/>
        <item x="183"/>
        <item x="184"/>
        <item x="36"/>
        <item x="32"/>
        <item x="20"/>
        <item x="110"/>
        <item x="185"/>
        <item x="91"/>
        <item x="35"/>
        <item x="115"/>
        <item x="193"/>
        <item x="19"/>
        <item x="81"/>
        <item x="80"/>
        <item x="221"/>
        <item x="40"/>
        <item x="76"/>
        <item x="218"/>
        <item x="133"/>
        <item x="134"/>
        <item x="135"/>
        <item x="136"/>
        <item x="137"/>
        <item x="138"/>
        <item x="139"/>
        <item x="140"/>
        <item x="141"/>
        <item x="186"/>
        <item x="198"/>
        <item x="73"/>
        <item x="57"/>
        <item x="190"/>
        <item x="34"/>
        <item x="122"/>
        <item x="2"/>
        <item x="93"/>
        <item x="3"/>
        <item x="92"/>
        <item x="187"/>
        <item x="56"/>
        <item x="43"/>
        <item x="212"/>
        <item x="148"/>
        <item x="220"/>
        <item x="10"/>
        <item x="11"/>
        <item x="214"/>
        <item x="27"/>
        <item x="209"/>
        <item x="102"/>
        <item x="101"/>
        <item x="88"/>
        <item x="116"/>
        <item x="208"/>
        <item x="196"/>
        <item x="130"/>
        <item x="64"/>
        <item x="215"/>
        <item x="111"/>
        <item x="213"/>
        <item x="90"/>
        <item x="119"/>
        <item x="144"/>
        <item x="210"/>
        <item x="5"/>
        <item x="145"/>
        <item x="216"/>
        <item x="146"/>
        <item x="84"/>
        <item x="45"/>
        <item x="4"/>
        <item x="6"/>
        <item x="205"/>
        <item x="28"/>
        <item x="30"/>
        <item x="75"/>
        <item x="85"/>
        <item x="117"/>
        <item x="121"/>
        <item x="31"/>
        <item x="94"/>
        <item x="152"/>
        <item x="74"/>
        <item x="83"/>
        <item x="69"/>
        <item x="72"/>
        <item x="188"/>
        <item x="54"/>
        <item x="211"/>
        <item x="153"/>
        <item x="106"/>
        <item x="105"/>
        <item x="154"/>
        <item x="206"/>
        <item x="155"/>
        <item x="13"/>
        <item x="200"/>
        <item x="156"/>
        <item x="21"/>
        <item x="222"/>
        <item x="223"/>
        <item x="224"/>
        <item x="225"/>
        <item x="226"/>
        <item x="227"/>
        <item x="228"/>
        <item x="229"/>
        <item x="230"/>
        <item x="231"/>
        <item x="232"/>
        <item x="233"/>
        <item x="234"/>
        <item x="235"/>
        <item x="236"/>
        <item x="237"/>
        <item x="238"/>
        <item x="239"/>
        <item x="240"/>
        <item x="241"/>
        <item x="242"/>
        <item x="243"/>
        <item x="244"/>
        <item m="1" x="257"/>
        <item m="1" x="258"/>
        <item m="1" x="259"/>
        <item m="1" x="260"/>
        <item m="1" x="261"/>
        <item m="1" x="262"/>
        <item m="1" x="263"/>
        <item m="1" x="264"/>
        <item m="1" x="265"/>
        <item m="1" x="266"/>
        <item m="1" x="267"/>
        <item m="1" x="268"/>
        <item m="1" x="269"/>
        <item m="1" x="270"/>
        <item m="1" x="271"/>
        <item m="1" x="272"/>
        <item x="246"/>
        <item x="247"/>
        <item x="248"/>
        <item x="249"/>
        <item x="250"/>
        <item x="251"/>
        <item x="252"/>
        <item x="253"/>
        <item x="254"/>
        <item x="255"/>
        <item x="256"/>
        <item x="245"/>
        <item t="default"/>
      </items>
    </pivotField>
    <pivotField showAll="0"/>
    <pivotField showAll="0"/>
    <pivotField showAll="0"/>
    <pivotField showAll="0"/>
    <pivotField showAll="0"/>
    <pivotField showAll="0"/>
    <pivotField showAll="0"/>
    <pivotField axis="axisRow" showAll="0">
      <items count="70">
        <item x="40"/>
        <item x="41"/>
        <item x="28"/>
        <item x="2"/>
        <item x="37"/>
        <item x="1"/>
        <item x="3"/>
        <item x="36"/>
        <item x="43"/>
        <item x="57"/>
        <item x="10"/>
        <item x="23"/>
        <item x="31"/>
        <item x="34"/>
        <item x="33"/>
        <item x="45"/>
        <item x="13"/>
        <item x="11"/>
        <item x="4"/>
        <item x="12"/>
        <item x="32"/>
        <item x="9"/>
        <item x="0"/>
        <item x="38"/>
        <item x="26"/>
        <item x="29"/>
        <item x="25"/>
        <item x="27"/>
        <item x="21"/>
        <item x="20"/>
        <item x="16"/>
        <item x="24"/>
        <item x="15"/>
        <item x="22"/>
        <item m="1" x="68"/>
        <item x="17"/>
        <item x="18"/>
        <item x="30"/>
        <item x="35"/>
        <item x="42"/>
        <item x="44"/>
        <item x="5"/>
        <item x="6"/>
        <item x="7"/>
        <item x="8"/>
        <item x="39"/>
        <item x="46"/>
        <item x="47"/>
        <item x="48"/>
        <item x="49"/>
        <item x="50"/>
        <item x="51"/>
        <item x="52"/>
        <item x="53"/>
        <item x="54"/>
        <item x="55"/>
        <item x="56"/>
        <item x="58"/>
        <item x="59"/>
        <item x="60"/>
        <item x="61"/>
        <item x="62"/>
        <item x="63"/>
        <item x="64"/>
        <item x="65"/>
        <item x="66"/>
        <item x="67"/>
        <item x="14"/>
        <item x="19"/>
        <item t="default"/>
      </items>
    </pivotField>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axis="axisPage" multipleItemSelectionAllowed="1" showAll="0">
      <items count="6">
        <item h="1" x="3"/>
        <item x="2"/>
        <item h="1" x="0"/>
        <item h="1" x="1"/>
        <item h="1" x="4"/>
        <item t="default"/>
      </items>
    </pivotField>
    <pivotField showAll="0"/>
    <pivotField showAll="0"/>
    <pivotField showAll="0"/>
  </pivotFields>
  <rowFields count="2">
    <field x="13"/>
    <field x="5"/>
  </rowFields>
  <rowItems count="64">
    <i>
      <x v="2"/>
    </i>
    <i r="1">
      <x v="201"/>
    </i>
    <i>
      <x v="7"/>
    </i>
    <i r="1">
      <x v="59"/>
    </i>
    <i>
      <x v="8"/>
    </i>
    <i r="1">
      <x v="154"/>
    </i>
    <i>
      <x v="9"/>
    </i>
    <i r="1">
      <x v="15"/>
    </i>
    <i r="1">
      <x v="19"/>
    </i>
    <i>
      <x v="10"/>
    </i>
    <i r="1">
      <x v="134"/>
    </i>
    <i>
      <x v="11"/>
    </i>
    <i r="1">
      <x v="132"/>
    </i>
    <i>
      <x v="12"/>
    </i>
    <i r="1">
      <x v="178"/>
    </i>
    <i>
      <x v="13"/>
    </i>
    <i r="1">
      <x v="9"/>
    </i>
    <i>
      <x v="14"/>
    </i>
    <i r="1">
      <x v="37"/>
    </i>
    <i r="1">
      <x v="84"/>
    </i>
    <i>
      <x v="38"/>
    </i>
    <i r="1">
      <x v="3"/>
    </i>
    <i>
      <x v="39"/>
    </i>
    <i r="1">
      <x v="161"/>
    </i>
    <i>
      <x v="40"/>
    </i>
    <i r="1">
      <x v="154"/>
    </i>
    <i>
      <x v="41"/>
    </i>
    <i r="1">
      <x v="50"/>
    </i>
    <i>
      <x v="42"/>
    </i>
    <i r="1">
      <x v="167"/>
    </i>
    <i>
      <x v="43"/>
    </i>
    <i r="1">
      <x v="168"/>
    </i>
    <i>
      <x v="44"/>
    </i>
    <i r="1">
      <x v="82"/>
    </i>
    <i>
      <x v="45"/>
    </i>
    <i r="1">
      <x v="108"/>
    </i>
    <i>
      <x v="46"/>
    </i>
    <i r="1">
      <x v="222"/>
    </i>
    <i>
      <x v="47"/>
    </i>
    <i r="1">
      <x v="223"/>
    </i>
    <i>
      <x v="48"/>
    </i>
    <i r="1">
      <x v="224"/>
    </i>
    <i>
      <x v="49"/>
    </i>
    <i r="1">
      <x v="226"/>
    </i>
    <i>
      <x v="50"/>
    </i>
    <i r="1">
      <x v="231"/>
    </i>
    <i r="1">
      <x v="235"/>
    </i>
    <i>
      <x v="52"/>
    </i>
    <i r="1">
      <x v="240"/>
    </i>
    <i>
      <x v="53"/>
    </i>
    <i r="1">
      <x v="241"/>
    </i>
    <i>
      <x v="55"/>
    </i>
    <i r="1">
      <x v="272"/>
    </i>
    <i>
      <x v="57"/>
    </i>
    <i r="1">
      <x v="261"/>
    </i>
    <i>
      <x v="59"/>
    </i>
    <i r="1">
      <x v="262"/>
    </i>
    <i>
      <x v="62"/>
    </i>
    <i r="1">
      <x v="263"/>
    </i>
    <i>
      <x v="64"/>
    </i>
    <i r="1">
      <x v="266"/>
    </i>
    <i>
      <x v="65"/>
    </i>
    <i r="1">
      <x v="267"/>
    </i>
    <i t="grand">
      <x/>
    </i>
  </rowItems>
  <colItems count="1">
    <i/>
  </colItems>
  <pageFields count="1">
    <pageField fld="37"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4" dT="2024-07-11T16:01:18.45" personId="{C1677EB5-2192-4DB1-95D8-AB93601D11CB}" id="{8955856A-C61E-479E-AB68-81FC63963A36}">
    <text>Non-rodent species</text>
  </threadedComment>
  <threadedComment ref="B7" dT="2024-07-11T16:01:21.83" personId="{C1677EB5-2192-4DB1-95D8-AB93601D11CB}" id="{6B5C3FAC-6142-4EB5-8473-262FCC6177A7}">
    <text>Non-rodent species</text>
  </threadedComment>
  <threadedComment ref="B8" dT="2024-06-11T19:24:50.79" personId="{C1677EB5-2192-4DB1-95D8-AB93601D11CB}" id="{BB1E81F3-A38D-46A3-8331-9479343E35B7}">
    <text>Insufficient duration length</text>
  </threadedComment>
  <threadedComment ref="B9" dT="2024-06-11T19:24:54.15" personId="{C1677EB5-2192-4DB1-95D8-AB93601D11CB}" id="{8E4FBA61-6D0D-4438-A01D-9E78521B4D9A}">
    <text>Insufficient duration length</text>
  </threadedComment>
  <threadedComment ref="B10" dT="2024-06-11T19:24:58.03" personId="{C1677EB5-2192-4DB1-95D8-AB93601D11CB}" id="{02843D19-926A-4A09-9573-DAEA8EE4D318}">
    <text>Insufficient duration length</text>
  </threadedComment>
  <threadedComment ref="B11" dT="2024-06-11T19:25:01.63" personId="{C1677EB5-2192-4DB1-95D8-AB93601D11CB}" id="{13DD4C00-96A9-424D-9538-10F98E4EA8E8}">
    <text>Insufficient duration length</text>
  </threadedComment>
  <threadedComment ref="B13" dT="2024-06-11T19:25:11.88" personId="{C1677EB5-2192-4DB1-95D8-AB93601D11CB}" id="{76023E90-B397-4EE3-9331-3F678009E0B3}">
    <text>Keeping rownum=11</text>
  </threadedComment>
  <threadedComment ref="B14" dT="2024-06-11T19:25:17.70" personId="{C1677EB5-2192-4DB1-95D8-AB93601D11CB}" id="{DA251A9E-BC23-439A-8036-6716ACEFDEFF}">
    <text>Keeping rownum=11</text>
  </threadedComment>
  <threadedComment ref="B15" dT="2024-06-11T19:25:20.56" personId="{C1677EB5-2192-4DB1-95D8-AB93601D11CB}" id="{96FB5AFE-F43C-4886-BCE9-16D507111A63}">
    <text>Keeping rownum=11</text>
  </threadedComment>
  <threadedComment ref="B16" dT="2024-06-11T19:27:26.92" personId="{C1677EB5-2192-4DB1-95D8-AB93601D11CB}" id="{0BC00261-4004-4541-A750-9AE7CD049C85}">
    <text>Insufficient duration length</text>
  </threadedComment>
  <threadedComment ref="B18" dT="2024-06-11T19:27:53.55" personId="{C1677EB5-2192-4DB1-95D8-AB93601D11CB}" id="{B7141701-33AA-48F7-9FAA-304DC0AD2B33}">
    <text>Keeping rownum=16</text>
  </threadedComment>
  <threadedComment ref="B19" dT="2024-08-22T18:54:23.70" personId="{C1677EB5-2192-4DB1-95D8-AB93601D11CB}" id="{05A6003E-B2AE-47DD-B485-5CBBBAAF1B64}">
    <text>Keeping lung endpoints for now</text>
  </threadedComment>
  <threadedComment ref="B20" dT="2024-08-22T18:54:23.70" personId="{C1677EB5-2192-4DB1-95D8-AB93601D11CB}" id="{A9974038-48D4-462E-BE11-ABB9758418D9}">
    <text>Keeping lung endpoints for now</text>
  </threadedComment>
  <threadedComment ref="B22" dT="2024-07-17T17:08:13.65" personId="{C1677EB5-2192-4DB1-95D8-AB93601D11CB}" id="{EE0D9184-FD58-4719-9E83-0F92D83BFCC7}">
    <text>Incorrect units</text>
  </threadedComment>
  <threadedComment ref="B23" dT="2024-07-17T17:08:15.80" personId="{C1677EB5-2192-4DB1-95D8-AB93601D11CB}" id="{DE5956BE-FD7D-49CE-90D9-D898758D2DA9}">
    <text>Incorrect units</text>
  </threadedComment>
  <threadedComment ref="B24" dT="2024-07-17T17:08:18.12" personId="{C1677EB5-2192-4DB1-95D8-AB93601D11CB}" id="{CBF820B7-A1E1-4CF7-A014-AB1E054BB396}">
    <text>Incorrect units</text>
  </threadedComment>
  <threadedComment ref="B25" dT="2024-06-24T18:09:10.43" personId="{C1677EB5-2192-4DB1-95D8-AB93601D11CB}" id="{A241F9AE-EFB6-4FE2-8704-A079EE799F6B}">
    <text>Combines two other studies</text>
  </threadedComment>
  <threadedComment ref="B26" dT="2024-08-22T18:54:23.70" personId="{C1677EB5-2192-4DB1-95D8-AB93601D11CB}" id="{BBF5E926-0822-426F-B5F0-4C018203FEAB}">
    <text>Keeping lung endpoints for now</text>
  </threadedComment>
  <threadedComment ref="B27" dT="2024-08-22T18:54:23.70" personId="{C1677EB5-2192-4DB1-95D8-AB93601D11CB}" id="{EB20E157-9C53-48C0-ACE7-236BECF1C7EB}">
    <text>Keeping lung endpoints for now</text>
  </threadedComment>
  <threadedComment ref="B29" dT="2024-07-17T17:08:20.43" personId="{C1677EB5-2192-4DB1-95D8-AB93601D11CB}" id="{5DA119E8-340B-4C51-9BFB-542B0618E717}">
    <text>Incorrect units</text>
  </threadedComment>
  <threadedComment ref="B31" dT="2024-07-17T17:08:22.88" personId="{C1677EB5-2192-4DB1-95D8-AB93601D11CB}" id="{1045650F-770D-4334-AF79-3CC8D62C2D03}">
    <text>Incorrect units</text>
  </threadedComment>
  <threadedComment ref="B32" dT="2024-07-17T17:08:26.75" personId="{C1677EB5-2192-4DB1-95D8-AB93601D11CB}" id="{E53018A3-8F98-4033-8E09-FBAD738B44FB}">
    <text>Incorrect units</text>
  </threadedComment>
  <threadedComment ref="J34" dT="2024-07-08T18:48:33.89" personId="{C1677EB5-2192-4DB1-95D8-AB93601D11CB}" id="{729CD1A7-AD32-4523-BF6A-55294E18A677}">
    <text>Previously Unclear; reference cites doi:10.1186/s12989-014-0073-1 which has some information on scale.  30-50nm, but agglomeration into microns</text>
  </threadedComment>
  <threadedComment ref="B35" dT="2024-08-09T19:09:38.52" personId="{C1677EB5-2192-4DB1-95D8-AB93601D11CB}" id="{1A02C552-CED8-4E29-AA18-7DBA927A3638}">
    <text>Not including these fiber-like materials; other data in manuscript was not recorded</text>
  </threadedComment>
  <threadedComment ref="B36" dT="2024-08-09T19:09:38.52" personId="{C1677EB5-2192-4DB1-95D8-AB93601D11CB}" id="{084CEA17-CF79-41F9-8F60-CA55580D5897}">
    <text>Not including these fiber-like materials; other data in manuscript was not recorded</text>
  </threadedComment>
  <threadedComment ref="B37" dT="2024-08-09T19:09:38.52" personId="{C1677EB5-2192-4DB1-95D8-AB93601D11CB}" id="{9FA7276F-C37F-4FCA-BBCC-F0144AD3748A}">
    <text>Not including these fiber-like materials; other data in manuscript was not recorded</text>
  </threadedComment>
  <threadedComment ref="B38" dT="2024-08-09T19:09:38.52" personId="{C1677EB5-2192-4DB1-95D8-AB93601D11CB}" id="{43B794B9-238D-4492-8929-F9D91441D548}">
    <text>Not including these fiber-like materials; other data in manuscript was not recorded</text>
  </threadedComment>
  <threadedComment ref="B39" dT="2024-08-09T19:09:38.52" personId="{C1677EB5-2192-4DB1-95D8-AB93601D11CB}" id="{6520C784-288F-4F6D-B2E2-052D254AA33A}">
    <text>Not including these fiber-like materials; other data in manuscript was not recorded</text>
  </threadedComment>
  <threadedComment ref="B40" dT="2024-08-09T19:09:38.52" personId="{C1677EB5-2192-4DB1-95D8-AB93601D11CB}" id="{7CDD36FB-D494-4BFC-A0A4-4C6817854B4A}">
    <text>Not including these fiber-like materials; other data in manuscript was not recorded</text>
  </threadedComment>
  <threadedComment ref="B41" dT="2024-08-09T19:09:38.52" personId="{C1677EB5-2192-4DB1-95D8-AB93601D11CB}" id="{C91C17DD-111D-4B43-B08B-510F929072B3}">
    <text>Not including these fiber-like materials; other data in manuscript was not recorded</text>
  </threadedComment>
  <threadedComment ref="B42" dT="2024-08-09T19:09:38.52" personId="{C1677EB5-2192-4DB1-95D8-AB93601D11CB}" id="{39B9AA32-AF20-47A2-81EA-146DAF60EF2C}">
    <text>Not including these fiber-like materials; other data in manuscript was not recorded</text>
  </threadedComment>
  <threadedComment ref="B43" dT="2024-08-09T19:09:38.52" personId="{C1677EB5-2192-4DB1-95D8-AB93601D11CB}" id="{8C79480C-B395-441F-849C-25F34006C4FF}">
    <text>Not including these fiber-like materials; other data in manuscript was not recorded</text>
  </threadedComment>
  <threadedComment ref="B44" dT="2024-08-09T19:09:38.52" personId="{C1677EB5-2192-4DB1-95D8-AB93601D11CB}" id="{830B7761-0B16-4906-BFFB-DCB910F514BC}">
    <text>Not including these fiber-like materials; other data in manuscript was not recorded</text>
  </threadedComment>
  <threadedComment ref="B45" dT="2024-08-09T19:09:38.52" personId="{C1677EB5-2192-4DB1-95D8-AB93601D11CB}" id="{2BCE780A-57EB-4CC1-B0B0-336E3286452C}">
    <text>Not including these fiber-like materials; other data in manuscript was not recorded</text>
  </threadedComment>
  <threadedComment ref="B46" dT="2024-08-09T19:09:38.52" personId="{C1677EB5-2192-4DB1-95D8-AB93601D11CB}" id="{D5731A63-98FE-4CE8-B948-A1E06731EED9}">
    <text>Not including these fiber-like materials; other data in manuscript was not recorded</text>
  </threadedComment>
  <threadedComment ref="B47" dT="2024-08-09T19:09:38.52" personId="{C1677EB5-2192-4DB1-95D8-AB93601D11CB}" id="{E47DDF1B-3A3A-4E3D-8321-B7E1E980FEC3}">
    <text>Not including these fiber-like materials; other data in manuscript was not recorded</text>
  </threadedComment>
  <threadedComment ref="B48" dT="2024-08-09T19:09:38.52" personId="{C1677EB5-2192-4DB1-95D8-AB93601D11CB}" id="{7772930C-DA3A-4BB4-87A5-65145FACA8FB}">
    <text>Not including these fiber-like materials; other data in manuscript was not recorded</text>
  </threadedComment>
  <threadedComment ref="B49" dT="2024-08-09T19:09:38.52" personId="{C1677EB5-2192-4DB1-95D8-AB93601D11CB}" id="{944CC225-FBCD-41AA-9EBB-DCBB57A9050F}">
    <text>Not including these fiber-like materials; other data in manuscript was not recorded</text>
  </threadedComment>
  <threadedComment ref="B50" dT="2024-08-09T19:09:38.52" personId="{C1677EB5-2192-4DB1-95D8-AB93601D11CB}" id="{33E8C13F-F903-4AE9-AA1E-F84BB7FB140F}">
    <text>Not including these fiber-like materials; other data in manuscript was not recorded</text>
  </threadedComment>
  <threadedComment ref="B51" dT="2024-08-09T19:09:38.52" personId="{C1677EB5-2192-4DB1-95D8-AB93601D11CB}" id="{7D7471AD-23CA-4F07-A25E-C7BB5D115CFD}">
    <text>Not including these fiber-like materials; other data in manuscript was not recorded</text>
  </threadedComment>
  <threadedComment ref="B52" dT="2024-08-09T19:09:38.52" personId="{C1677EB5-2192-4DB1-95D8-AB93601D11CB}" id="{26C503E0-1353-4E7E-8315-58A72C9838C5}">
    <text>Not including these fiber-like materials; other data in manuscript was not recorded</text>
  </threadedComment>
  <threadedComment ref="B53" dT="2024-08-09T19:09:38.52" personId="{C1677EB5-2192-4DB1-95D8-AB93601D11CB}" id="{2ABAE414-2CB3-4550-A62A-504C36A34535}">
    <text>Not including these fiber-like materials; other data in manuscript was not recorded</text>
  </threadedComment>
  <threadedComment ref="B54" dT="2024-08-09T19:09:38.52" personId="{C1677EB5-2192-4DB1-95D8-AB93601D11CB}" id="{D63749C0-D1A9-45D5-99D0-548B872AB05C}">
    <text>Not including these fiber-like materials; other data in manuscript was not recorded</text>
  </threadedComment>
  <threadedComment ref="B55" dT="2024-08-09T19:09:38.52" personId="{C1677EB5-2192-4DB1-95D8-AB93601D11CB}" id="{2982EF3F-09C1-4D51-949D-306C5554FC50}">
    <text>Not including these fiber-like materials; other data in manuscript was not recorded</text>
  </threadedComment>
  <threadedComment ref="B56" dT="2024-08-09T19:09:38.52" personId="{C1677EB5-2192-4DB1-95D8-AB93601D11CB}" id="{ECC77698-DC74-48E1-B274-6AEE66C14F38}">
    <text>Not including these fiber-like materials; other data in manuscript was not recorded</text>
  </threadedComment>
  <threadedComment ref="B57" dT="2024-08-09T19:09:38.52" personId="{C1677EB5-2192-4DB1-95D8-AB93601D11CB}" id="{6D01DD77-3C42-42DE-B286-0FDA7E20C330}">
    <text>Not including these fiber-like materials; other data in manuscript was not recorded</text>
  </threadedComment>
  <threadedComment ref="B58" dT="2024-08-09T19:09:38.52" personId="{C1677EB5-2192-4DB1-95D8-AB93601D11CB}" id="{63CC09A5-57F3-4FED-9ACE-AD0A8976A006}">
    <text>Not including these fiber-like materials; other data in manuscript was not recorded</text>
  </threadedComment>
  <threadedComment ref="B59" dT="2024-08-09T19:09:38.52" personId="{C1677EB5-2192-4DB1-95D8-AB93601D11CB}" id="{39FD0215-C8B4-45FE-A73E-78D4126A2FB0}">
    <text>Not including these fiber-like materials; other data in manuscript was not recorded</text>
  </threadedComment>
  <threadedComment ref="B60" dT="2024-08-09T19:09:38.52" personId="{C1677EB5-2192-4DB1-95D8-AB93601D11CB}" id="{E3B050D5-DE68-413A-866C-D068A6EEE503}">
    <text>Not including these fiber-like materials; other data in manuscript was not recorded</text>
  </threadedComment>
  <threadedComment ref="B61" dT="2024-08-09T19:09:38.52" personId="{C1677EB5-2192-4DB1-95D8-AB93601D11CB}" id="{540F7F98-91DB-4C18-AFBA-D0A9D7A4D6AF}">
    <text>Not including these fiber-like materials; other data in manuscript was not recorded</text>
  </threadedComment>
  <threadedComment ref="B62" dT="2024-08-09T19:09:38.52" personId="{C1677EB5-2192-4DB1-95D8-AB93601D11CB}" id="{19026E8F-D34E-49C4-8046-72C3403CA234}">
    <text>Not including these fiber-like materials; other data in manuscript was not recorded</text>
  </threadedComment>
  <threadedComment ref="B63" dT="2024-08-09T19:09:38.52" personId="{C1677EB5-2192-4DB1-95D8-AB93601D11CB}" id="{DECD4D0E-8BE6-435F-90A2-1B7B084DE39F}">
    <text>Not including these fiber-like materials; other data in manuscript was not recorded</text>
  </threadedComment>
  <threadedComment ref="B64" dT="2024-08-09T19:09:38.52" personId="{C1677EB5-2192-4DB1-95D8-AB93601D11CB}" id="{10772491-9DAE-41B4-991A-07C2B421D8DF}">
    <text>Not including these fiber-like materials; other data in manuscript was not recorded</text>
  </threadedComment>
  <threadedComment ref="B65" dT="2024-08-09T19:09:38.52" personId="{C1677EB5-2192-4DB1-95D8-AB93601D11CB}" id="{BE9D20F4-F4F6-43EA-B2CE-04D1B2696F83}">
    <text>Not including these fiber-like materials; other data in manuscript was not recorded</text>
  </threadedComment>
  <threadedComment ref="F65" dT="2024-07-26T17:43:29.00" personId="{C1677EB5-2192-4DB1-95D8-AB93601D11CB}" id="{FE17C2CA-9AFC-4436-90C2-EF76538D231A}">
    <text>PDF is Mast_1995(b)</text>
  </threadedComment>
  <threadedComment ref="B66" dT="2024-08-09T19:09:38.52" personId="{C1677EB5-2192-4DB1-95D8-AB93601D11CB}" id="{092BB6FA-37E6-4C30-9350-5A7700CBF94A}">
    <text>Not including these fiber-like materials; other data in manuscript was not recorded</text>
  </threadedComment>
  <threadedComment ref="F66" dT="2024-07-26T17:43:42.85" personId="{C1677EB5-2192-4DB1-95D8-AB93601D11CB}" id="{1C50A6CB-D1FE-4FEA-BD2D-E49766D899D6}">
    <text>PDF is Mast_1995(b)</text>
  </threadedComment>
  <threadedComment ref="B67" dT="2024-08-09T19:09:38.52" personId="{C1677EB5-2192-4DB1-95D8-AB93601D11CB}" id="{3F90461B-A5FA-4D9F-BD8E-B74342F82611}">
    <text>Not including these fiber-like materials; other data in manuscript was not recorded</text>
  </threadedComment>
  <threadedComment ref="F67" dT="2024-07-26T17:43:45.80" personId="{C1677EB5-2192-4DB1-95D8-AB93601D11CB}" id="{613D644C-14F0-4F77-902D-8D077210FCC7}">
    <text>PDF is Mast_1995(b)</text>
  </threadedComment>
  <threadedComment ref="B68" dT="2024-08-09T19:09:38.52" personId="{C1677EB5-2192-4DB1-95D8-AB93601D11CB}" id="{B089CA08-3306-40F6-B52F-49F6F04FBD81}">
    <text>Not including these fiber-like materials; other data in manuscript was not recorded</text>
  </threadedComment>
  <threadedComment ref="F68" dT="2024-07-26T17:43:48.58" personId="{C1677EB5-2192-4DB1-95D8-AB93601D11CB}" id="{2AFC20EA-3BD0-4C53-AEF6-30263A0F3F91}">
    <text>PDF is Mast_1995(b)</text>
  </threadedComment>
  <threadedComment ref="B69" dT="2024-08-09T19:09:38.52" personId="{C1677EB5-2192-4DB1-95D8-AB93601D11CB}" id="{750DB066-06CA-40FF-9FD6-872131355C3B}">
    <text>Not including these fiber-like materials; other data in manuscript was not recorded</text>
  </threadedComment>
  <threadedComment ref="F69" dT="2024-07-26T17:43:52.08" personId="{C1677EB5-2192-4DB1-95D8-AB93601D11CB}" id="{A46309BE-BC2D-4CB7-8413-1FBF9DBD5F48}">
    <text>PDF is Mast_1995(b)</text>
  </threadedComment>
  <threadedComment ref="B70" dT="2024-08-09T19:09:38.52" personId="{C1677EB5-2192-4DB1-95D8-AB93601D11CB}" id="{89630733-5FA1-47DF-9035-2E84D16125F1}">
    <text>Not including these fiber-like materials; other data in manuscript was not recorded</text>
  </threadedComment>
  <threadedComment ref="F70" dT="2024-07-26T18:40:08.13" personId="{C1677EB5-2192-4DB1-95D8-AB93601D11CB}" id="{4488C9D3-0F82-4B38-9F12-7F4336F14BC7}">
    <text>PDF is Mast_1995a</text>
  </threadedComment>
  <threadedComment ref="B71" dT="2024-08-09T19:09:38.52" personId="{C1677EB5-2192-4DB1-95D8-AB93601D11CB}" id="{8F6E4CEC-8AC2-4557-84D6-C73FC46B9BD3}">
    <text>Not including these fiber-like materials; other data in manuscript was not recorded</text>
  </threadedComment>
  <threadedComment ref="F71" dT="2024-07-26T18:40:08.13" personId="{C1677EB5-2192-4DB1-95D8-AB93601D11CB}" id="{ABB9BB5E-7F14-4106-9648-01CD4FC50D5E}">
    <text>PDF is Mast_1995a</text>
  </threadedComment>
  <threadedComment ref="B72" dT="2024-08-09T19:09:38.52" personId="{C1677EB5-2192-4DB1-95D8-AB93601D11CB}" id="{680F3D77-4667-4FEA-92A0-F8CEF98FC10F}">
    <text>Not including these fiber-like materials; other data in manuscript was not recorded</text>
  </threadedComment>
  <threadedComment ref="F72" dT="2024-07-26T18:40:08.13" personId="{C1677EB5-2192-4DB1-95D8-AB93601D11CB}" id="{3BCD604C-E8FD-4C5D-8392-BE976799CC57}">
    <text>PDF is Mast_1995a</text>
  </threadedComment>
  <threadedComment ref="B73" dT="2024-08-09T19:09:38.52" personId="{C1677EB5-2192-4DB1-95D8-AB93601D11CB}" id="{9DE42776-FDEF-459B-A572-40B03C2A17F9}">
    <text>Not including these fiber-like materials; other data in manuscript was not recorded</text>
  </threadedComment>
  <threadedComment ref="F73" dT="2024-07-26T18:40:08.13" personId="{C1677EB5-2192-4DB1-95D8-AB93601D11CB}" id="{A1B9CD02-469C-4353-8113-7019C60290D6}">
    <text>PDF is Mast_1995a</text>
  </threadedComment>
  <threadedComment ref="B74" dT="2024-08-09T19:09:38.52" personId="{C1677EB5-2192-4DB1-95D8-AB93601D11CB}" id="{75157B7C-47D3-4470-817B-297FD9044B9F}">
    <text>Not including these fiber-like materials; other data in manuscript was not recorded</text>
  </threadedComment>
  <threadedComment ref="F74" dT="2024-07-26T18:40:08.13" personId="{C1677EB5-2192-4DB1-95D8-AB93601D11CB}" id="{85D1C731-CD8D-4F42-B78D-D543BE55DE69}">
    <text>PDF is Mast_1995a</text>
  </threadedComment>
  <threadedComment ref="B75" dT="2024-08-09T19:09:38.52" personId="{C1677EB5-2192-4DB1-95D8-AB93601D11CB}" id="{92E4B8C0-9A85-43DD-B400-C1DBF5BE5EFB}">
    <text>Not including these fiber-like materials; other data in manuscript was not recorded</text>
  </threadedComment>
  <threadedComment ref="F75" dT="2024-07-26T18:40:08.13" personId="{C1677EB5-2192-4DB1-95D8-AB93601D11CB}" id="{35229988-2F56-4AF9-A0D0-34AA7D818007}">
    <text>PDF is Mast_1995a</text>
  </threadedComment>
  <threadedComment ref="B76" dT="2024-08-09T19:09:38.52" personId="{C1677EB5-2192-4DB1-95D8-AB93601D11CB}" id="{7F10AD31-EA6F-4221-A8EF-FFEECD0C38AD}">
    <text>Not including these fiber-like materials; other data in manuscript was not recorded</text>
  </threadedComment>
  <threadedComment ref="F76" dT="2024-07-26T18:40:08.13" personId="{C1677EB5-2192-4DB1-95D8-AB93601D11CB}" id="{6CE623DB-0DBB-41CC-9AD3-1B1E0B6A29D3}">
    <text>PDF is Mast_1995a</text>
  </threadedComment>
  <threadedComment ref="B77" dT="2024-08-09T19:09:38.52" personId="{C1677EB5-2192-4DB1-95D8-AB93601D11CB}" id="{AD2C6897-AC60-4505-B37D-848F28D93222}">
    <text>Not including these fiber-like materials; other data in manuscript was not recorded</text>
  </threadedComment>
  <threadedComment ref="F77" dT="2024-07-26T18:40:08.13" personId="{C1677EB5-2192-4DB1-95D8-AB93601D11CB}" id="{DFE25127-FDD1-4BF4-8753-CB13FC5AB051}">
    <text>PDF is Mast_1995a</text>
  </threadedComment>
  <threadedComment ref="B78" dT="2024-08-09T19:09:38.52" personId="{C1677EB5-2192-4DB1-95D8-AB93601D11CB}" id="{079553D9-3F54-435A-9953-ED1607F2ED3B}">
    <text>Not including these fiber-like materials; other data in manuscript was not recorded</text>
  </threadedComment>
  <threadedComment ref="F78" dT="2024-07-26T18:40:08.13" personId="{C1677EB5-2192-4DB1-95D8-AB93601D11CB}" id="{7F15E91C-6CA8-49A6-BCBD-F640D7ED8A3F}">
    <text>PDF is Mast_1995a</text>
  </threadedComment>
  <threadedComment ref="B79" dT="2024-08-09T19:09:38.52" personId="{C1677EB5-2192-4DB1-95D8-AB93601D11CB}" id="{E639B935-D959-4DC1-89DA-C5500FCBE432}">
    <text>Not including these fiber-like materials; other data in manuscript was not recorded</text>
  </threadedComment>
  <threadedComment ref="F79" dT="2024-07-26T18:40:08.13" personId="{C1677EB5-2192-4DB1-95D8-AB93601D11CB}" id="{1D058CF0-7AB0-421E-8678-A6AA1A92618E}">
    <text>PDF is Mast_1995a</text>
  </threadedComment>
  <threadedComment ref="B80" dT="2024-08-09T19:09:38.52" personId="{C1677EB5-2192-4DB1-95D8-AB93601D11CB}" id="{362352B4-0DEC-4513-A1D5-F228E35C6ED0}">
    <text>Not including these fiber-like materials; other data in manuscript was not recorded</text>
  </threadedComment>
  <threadedComment ref="F80" dT="2024-07-26T18:40:08.13" personId="{C1677EB5-2192-4DB1-95D8-AB93601D11CB}" id="{DA5BCEAD-69A2-4192-8B2F-E7CBFD84D01A}">
    <text>PDF is Mast_1995a</text>
  </threadedComment>
  <threadedComment ref="B81" dT="2024-08-09T19:09:38.52" personId="{C1677EB5-2192-4DB1-95D8-AB93601D11CB}" id="{236EFB90-3078-4EB9-84BF-FDDE4A4117D7}">
    <text>Not including these fiber-like materials; other data in manuscript was not recorded</text>
  </threadedComment>
  <threadedComment ref="F81" dT="2024-07-26T18:40:08.13" personId="{C1677EB5-2192-4DB1-95D8-AB93601D11CB}" id="{14A25F62-D5B2-4E58-9695-6EBE9556364A}">
    <text>PDF is Mast_1995a</text>
  </threadedComment>
  <threadedComment ref="B82" dT="2024-08-09T19:09:38.52" personId="{C1677EB5-2192-4DB1-95D8-AB93601D11CB}" id="{9D95A53B-7FA2-4C78-8659-E67F2F465C5A}">
    <text>Not including these fiber-like materials; other data in manuscript was not recorded</text>
  </threadedComment>
  <threadedComment ref="F82" dT="2024-07-26T18:40:08.13" personId="{C1677EB5-2192-4DB1-95D8-AB93601D11CB}" id="{75F9BAA6-7AAE-496C-A353-D44656F38EC9}">
    <text>PDF is Mast_1995a</text>
  </threadedComment>
  <threadedComment ref="B83" dT="2024-08-09T19:09:38.52" personId="{C1677EB5-2192-4DB1-95D8-AB93601D11CB}" id="{A1144CE9-0F07-4ABC-9845-33D749D266E7}">
    <text>Not including these fiber-like materials; other data in manuscript was not recorded</text>
  </threadedComment>
  <threadedComment ref="F83" dT="2024-07-26T18:40:08.13" personId="{C1677EB5-2192-4DB1-95D8-AB93601D11CB}" id="{04C518D8-E8E4-4028-AB75-E78771D948F9}">
    <text>PDF is Mast_1995a</text>
  </threadedComment>
  <threadedComment ref="B84" dT="2024-08-09T19:09:38.52" personId="{C1677EB5-2192-4DB1-95D8-AB93601D11CB}" id="{F63074D2-E545-4B81-9BF6-987F0EFA38EF}">
    <text>Not including these fiber-like materials; other data in manuscript was not recorded</text>
  </threadedComment>
  <threadedComment ref="F84" dT="2024-07-26T18:40:08.13" personId="{C1677EB5-2192-4DB1-95D8-AB93601D11CB}" id="{4A53CC86-E141-4CEF-935B-1AF71813B8FF}">
    <text>PDF is Mast_1995a</text>
  </threadedComment>
  <threadedComment ref="B85" dT="2024-08-09T19:09:38.52" personId="{C1677EB5-2192-4DB1-95D8-AB93601D11CB}" id="{19CF91D1-3D9C-4A39-978C-A0341477B774}">
    <text>Not including these fiber-like materials; other data in manuscript was not recorded</text>
  </threadedComment>
  <threadedComment ref="F85" dT="2024-07-26T18:40:08.13" personId="{C1677EB5-2192-4DB1-95D8-AB93601D11CB}" id="{0D919441-ACE1-43B5-A36F-4CB6F971AF0F}">
    <text>PDF is Mast_1995a</text>
  </threadedComment>
  <threadedComment ref="B86" dT="2024-08-09T19:09:38.52" personId="{C1677EB5-2192-4DB1-95D8-AB93601D11CB}" id="{0A99B342-1261-418D-9CCF-441F5DE8D26F}">
    <text>Not including these fiber-like materials; other data in manuscript was not recorded</text>
  </threadedComment>
  <threadedComment ref="F86" dT="2024-07-26T18:40:08.13" personId="{C1677EB5-2192-4DB1-95D8-AB93601D11CB}" id="{7B2BE015-96F8-469A-BEAD-C3B7023A8876}">
    <text>PDF is Mast_1995a</text>
  </threadedComment>
  <threadedComment ref="B87" dT="2024-08-09T19:09:38.52" personId="{C1677EB5-2192-4DB1-95D8-AB93601D11CB}" id="{F735A5CD-17CA-4AEB-9374-9120587F2FCC}">
    <text>Not including these fiber-like materials; other data in manuscript was not recorded</text>
  </threadedComment>
  <threadedComment ref="F87" dT="2024-07-26T18:40:08.13" personId="{C1677EB5-2192-4DB1-95D8-AB93601D11CB}" id="{97256C81-5F2B-4F7E-8404-5DD5197D023E}">
    <text>PDF is Mast_1995a</text>
  </threadedComment>
  <threadedComment ref="B88" dT="2024-08-09T19:09:38.52" personId="{C1677EB5-2192-4DB1-95D8-AB93601D11CB}" id="{F0347C79-09C9-4B8E-A4AC-A23996294B24}">
    <text>Not including these fiber-like materials; other data in manuscript was not recorded</text>
  </threadedComment>
  <threadedComment ref="F88" dT="2024-07-26T18:40:08.13" personId="{C1677EB5-2192-4DB1-95D8-AB93601D11CB}" id="{0F549712-74D0-4826-804F-FC27C5B3D76F}">
    <text>PDF is Mast_1995a</text>
  </threadedComment>
  <threadedComment ref="B89" dT="2024-08-09T19:09:38.52" personId="{C1677EB5-2192-4DB1-95D8-AB93601D11CB}" id="{20F3440B-47C4-4D46-8E58-71F32F9D8641}">
    <text>Not including these fiber-like materials; other data in manuscript was not recorded</text>
  </threadedComment>
  <threadedComment ref="F89" dT="2024-07-26T18:40:08.13" personId="{C1677EB5-2192-4DB1-95D8-AB93601D11CB}" id="{A0EC13D1-7EDD-4D1D-971D-885FB881FD51}">
    <text>PDF is Mast_1995a</text>
  </threadedComment>
  <threadedComment ref="B90" dT="2024-08-09T19:09:38.52" personId="{C1677EB5-2192-4DB1-95D8-AB93601D11CB}" id="{8D84C21D-25CB-446A-B431-200590805EDB}">
    <text>Not including these fiber-like materials; other data in manuscript was not recorded</text>
  </threadedComment>
  <threadedComment ref="F90" dT="2024-07-26T18:40:08.13" personId="{C1677EB5-2192-4DB1-95D8-AB93601D11CB}" id="{BDB1CF7A-13F3-4914-AB1A-7C40B3362C3F}">
    <text>PDF is Mast_1995a</text>
  </threadedComment>
  <threadedComment ref="B91" dT="2024-08-09T19:09:38.52" personId="{C1677EB5-2192-4DB1-95D8-AB93601D11CB}" id="{3713E452-D23A-4502-ADBC-983772514F61}">
    <text>Not including these fiber-like materials; other data in manuscript was not recorded</text>
  </threadedComment>
  <threadedComment ref="F91" dT="2024-07-26T18:40:08.13" personId="{C1677EB5-2192-4DB1-95D8-AB93601D11CB}" id="{A1309529-D7AC-4413-A9EE-995C40221FFD}">
    <text>PDF is Mast_1995a</text>
  </threadedComment>
  <threadedComment ref="B92" dT="2024-08-09T19:09:38.52" personId="{C1677EB5-2192-4DB1-95D8-AB93601D11CB}" id="{94AD2B40-A2B4-430F-AC37-6D80B87498AD}">
    <text>Not including these fiber-like materials; other data in manuscript was not recorded</text>
  </threadedComment>
  <threadedComment ref="F92" dT="2024-07-26T18:40:08.13" personId="{C1677EB5-2192-4DB1-95D8-AB93601D11CB}" id="{C3AF793B-DE90-45DA-BFA8-C2BE1C6B69A1}">
    <text>PDF is Mast_1995a</text>
  </threadedComment>
  <threadedComment ref="B93" dT="2024-08-09T19:09:38.52" personId="{C1677EB5-2192-4DB1-95D8-AB93601D11CB}" id="{4B6A5179-3FD5-4E8E-8C61-5384CA849DE4}">
    <text>Not including these fiber-like materials; other data in manuscript was not recorded</text>
  </threadedComment>
  <threadedComment ref="F93" dT="2024-07-26T18:40:08.13" personId="{C1677EB5-2192-4DB1-95D8-AB93601D11CB}" id="{63BCD234-D65D-4E73-B6CC-1541295DF0DA}">
    <text>PDF is Mast_1995a</text>
  </threadedComment>
  <threadedComment ref="B94" dT="2024-08-09T19:09:38.52" personId="{C1677EB5-2192-4DB1-95D8-AB93601D11CB}" id="{B013EC49-0C19-41BE-981D-BB89D4C814DD}">
    <text>Not including these fiber-like materials; other data in manuscript was not recorded</text>
  </threadedComment>
  <threadedComment ref="F94" dT="2024-07-26T18:40:08.13" personId="{C1677EB5-2192-4DB1-95D8-AB93601D11CB}" id="{EF81C736-3B21-4C86-A1EB-25C2E6167010}">
    <text>PDF is Mast_1995a</text>
  </threadedComment>
  <threadedComment ref="B95" dT="2024-08-09T19:09:38.52" personId="{C1677EB5-2192-4DB1-95D8-AB93601D11CB}" id="{358113BC-6B53-427D-A754-F28EE570D761}">
    <text>Not including these fiber-like materials; other data in manuscript was not recorded</text>
  </threadedComment>
  <threadedComment ref="F95" dT="2024-07-26T18:40:08.13" personId="{C1677EB5-2192-4DB1-95D8-AB93601D11CB}" id="{229D668A-A619-4365-9A05-9F4DC37535F0}">
    <text>PDF is Mast_1995a</text>
  </threadedComment>
  <threadedComment ref="B96" dT="2024-08-09T19:09:38.52" personId="{C1677EB5-2192-4DB1-95D8-AB93601D11CB}" id="{4EED2181-D7BF-4F03-B7FF-EB77B0F42C9B}">
    <text>Not including these fiber-like materials; other data in manuscript was not recorded</text>
  </threadedComment>
  <threadedComment ref="F96" dT="2024-07-26T18:40:08.13" personId="{C1677EB5-2192-4DB1-95D8-AB93601D11CB}" id="{2888EE45-0869-4653-BE5A-E93F518EF83A}">
    <text>PDF is Mast_1995a</text>
  </threadedComment>
  <threadedComment ref="B97" dT="2024-08-09T19:09:38.52" personId="{C1677EB5-2192-4DB1-95D8-AB93601D11CB}" id="{1D5B5224-E67D-422E-993F-161BF86A3945}">
    <text>Not including these fiber-like materials; other data in manuscript was not recorded</text>
  </threadedComment>
  <threadedComment ref="F97" dT="2024-07-26T18:40:08.13" personId="{C1677EB5-2192-4DB1-95D8-AB93601D11CB}" id="{712759CC-4130-4EDA-9DC0-28560F60DDFA}">
    <text>PDF is Mast_1995a</text>
  </threadedComment>
  <threadedComment ref="B98" dT="2024-08-09T19:09:38.52" personId="{C1677EB5-2192-4DB1-95D8-AB93601D11CB}" id="{9CB58343-3989-468C-83A1-98A067FB778B}">
    <text>Not including these fiber-like materials; other data in manuscript was not recorded</text>
  </threadedComment>
  <threadedComment ref="F98" dT="2024-07-26T18:40:08.13" personId="{C1677EB5-2192-4DB1-95D8-AB93601D11CB}" id="{60CDF54D-C91C-4B00-802E-D22E9B5FD693}">
    <text>PDF is Mast_1995a</text>
  </threadedComment>
  <threadedComment ref="B99" dT="2024-08-09T19:09:38.52" personId="{C1677EB5-2192-4DB1-95D8-AB93601D11CB}" id="{03AF2771-AC5D-49F4-81A1-16CA8B3606E1}">
    <text>Not including these fiber-like materials; other data in manuscript was not recorded</text>
  </threadedComment>
  <threadedComment ref="F99" dT="2024-07-26T18:40:08.13" personId="{C1677EB5-2192-4DB1-95D8-AB93601D11CB}" id="{7C4FC17F-8B35-463D-9335-009496C51D6E}">
    <text>PDF is Mast_1995a</text>
  </threadedComment>
  <threadedComment ref="B100" dT="2024-08-09T19:09:38.52" personId="{C1677EB5-2192-4DB1-95D8-AB93601D11CB}" id="{CBC918C1-4AFA-4F45-A25A-4E6D470954A8}">
    <text>Not including these fiber-like materials; other data in manuscript was not recorded</text>
  </threadedComment>
  <threadedComment ref="F100" dT="2024-07-26T18:40:08.13" personId="{C1677EB5-2192-4DB1-95D8-AB93601D11CB}" id="{402F141A-5BFB-478C-8DCD-6E6A678A1854}">
    <text>PDF is Mast_1995a</text>
  </threadedComment>
  <threadedComment ref="B101" dT="2024-08-09T19:09:38.52" personId="{C1677EB5-2192-4DB1-95D8-AB93601D11CB}" id="{5322EBFC-B457-45CC-BEFF-3B90F4BAFA49}">
    <text>Not including these fiber-like materials; other data in manuscript was not recorded</text>
  </threadedComment>
  <threadedComment ref="F101" dT="2024-07-26T18:40:08.13" personId="{C1677EB5-2192-4DB1-95D8-AB93601D11CB}" id="{6763BDAE-803C-4FE9-9055-DC8CA78DFB3C}">
    <text>PDF is Mast_1995a</text>
  </threadedComment>
  <threadedComment ref="B102" dT="2024-08-09T19:09:38.52" personId="{C1677EB5-2192-4DB1-95D8-AB93601D11CB}" id="{5516FA30-88AE-4915-9F97-CC506FAA0DD3}">
    <text>Not including these fiber-like materials; other data in manuscript was not recorded</text>
  </threadedComment>
  <threadedComment ref="F102" dT="2024-07-26T18:40:08.13" personId="{C1677EB5-2192-4DB1-95D8-AB93601D11CB}" id="{6B8ABF50-A0A9-44E2-9982-522346DB5E9D}">
    <text>PDF is Mast_1995a</text>
  </threadedComment>
  <threadedComment ref="B103" dT="2024-08-09T19:09:38.52" personId="{C1677EB5-2192-4DB1-95D8-AB93601D11CB}" id="{8365F4E9-92F7-40C3-8075-2FFAD5E806A1}">
    <text>Not including these fiber-like materials; other data in manuscript was not recorded</text>
  </threadedComment>
  <threadedComment ref="F103" dT="2024-07-26T18:40:08.13" personId="{C1677EB5-2192-4DB1-95D8-AB93601D11CB}" id="{C92BA439-2117-41B7-A9A7-5EE084FDF777}">
    <text>PDF is Mast_1995a</text>
  </threadedComment>
  <threadedComment ref="B104" dT="2024-08-09T19:09:38.52" personId="{C1677EB5-2192-4DB1-95D8-AB93601D11CB}" id="{89F45C46-DEDA-49C2-AAAF-03EC8B963C42}">
    <text>Not including these fiber-like materials; other data in manuscript was not recorded</text>
  </threadedComment>
  <threadedComment ref="F104" dT="2024-07-26T18:40:08.13" personId="{C1677EB5-2192-4DB1-95D8-AB93601D11CB}" id="{B53823C9-3DE7-4A95-A1C2-216EDED2633C}">
    <text>PDF is Mast_1995a</text>
  </threadedComment>
  <threadedComment ref="B105" dT="2024-06-11T17:54:57.29" personId="{C1677EB5-2192-4DB1-95D8-AB93601D11CB}" id="{E836A3EA-E6AF-4BE2-94BE-3C9BE36C406A}">
    <text xml:space="preserve">Keeping rownum=448
</text>
  </threadedComment>
  <threadedComment ref="R107" dT="2024-07-26T17:35:34.08" personId="{C1677EB5-2192-4DB1-95D8-AB93601D11CB}" id="{4F97C31A-3A63-4846-97F7-E0F61AFA654C}">
    <text>Added 7/26 after reviewing what fibrosis endpoint was selected</text>
  </threadedComment>
  <threadedComment ref="S107" dT="2024-07-26T17:36:09.43" personId="{C1677EB5-2192-4DB1-95D8-AB93601D11CB}" id="{19F65BDD-17DA-4F28-85E0-E4A39F93E5AA}">
    <text>Modified from 52.1 (mean gravimetric concentration) to 50 (target concentration)</text>
  </threadedComment>
  <threadedComment ref="R108" dT="2024-07-26T17:35:42.45" personId="{C1677EB5-2192-4DB1-95D8-AB93601D11CB}" id="{E6A0A4A5-82AC-4CAD-BCD1-F7BD90D6D397}">
    <text>Added 7/26 after reviewing what fibrosis endpoint was selected</text>
  </threadedComment>
  <threadedComment ref="S108" dT="2024-07-26T17:36:14.29" personId="{C1677EB5-2192-4DB1-95D8-AB93601D11CB}" id="{6A04D647-A9B1-4BDE-94DC-399CD1B56AD2}">
    <text>Modified from 52.1 (mean gravimetric concentration) to 50 (target concentration)</text>
  </threadedComment>
  <threadedComment ref="B109" dT="2024-08-09T16:25:49.45" personId="{C1677EB5-2192-4DB1-95D8-AB93601D11CB}" id="{48CED4C3-5534-458B-BE19-2F087C7EC705}">
    <text>see Additional Fibrosis data (EDK) - more complete information, added 4 week inhalation for % PMN, and lung fibrosis endpoint.</text>
  </threadedComment>
  <threadedComment ref="J109" dT="2024-07-08T18:52:46.63" personId="{C1677EB5-2192-4DB1-95D8-AB93601D11CB}" id="{8057AECA-F3CE-4574-8E6D-BCBCEE6BA445}">
    <text>Assumed to be same scale as Johnston 2000 because the supplier is the same</text>
  </threadedComment>
  <threadedComment ref="B110" dT="2024-08-09T16:25:49.45" personId="{C1677EB5-2192-4DB1-95D8-AB93601D11CB}" id="{37B3FF3B-0054-45B8-A172-C97A17624E4D}">
    <text>see Additional Fibrosis data (EDK) - more complete information, added 4 week inhalation for % PMN, and lung fibrosis endpoint.</text>
  </threadedComment>
  <threadedComment ref="J110" dT="2024-07-08T18:52:54.41" personId="{C1677EB5-2192-4DB1-95D8-AB93601D11CB}" id="{3CD53037-5B8F-4EA2-B367-276D4E54F809}">
    <text>Assumed to be same scale as Johnston 2000 because the supplier is the same</text>
  </threadedComment>
  <threadedComment ref="B111" dT="2024-08-09T16:25:49.45" personId="{C1677EB5-2192-4DB1-95D8-AB93601D11CB}" id="{F2E7EE88-E623-4FD6-99C6-A813439A14D5}">
    <text>see Additional Fibrosis data (EDK) - more complete information, added 4 week inhalation for % PMN, and lung fibrosis endpoint.</text>
  </threadedComment>
  <threadedComment ref="B112" dT="2024-08-09T16:25:49.45" personId="{C1677EB5-2192-4DB1-95D8-AB93601D11CB}" id="{DBE73A88-55AB-4D1C-A05D-A1B3387F9221}">
    <text>see Additional Fibrosis data (EDK) - more complete information, added 4 week inhalation for % PMN, and lung fibrosis endpoint.</text>
  </threadedComment>
  <threadedComment ref="B113" dT="2024-08-09T16:25:49.45" personId="{C1677EB5-2192-4DB1-95D8-AB93601D11CB}" id="{236C4151-6455-4842-A3C6-B5CA0C642B01}">
    <text>see Additional Fibrosis data (EDK) - more complete information, added 4 week inhalation for % PMN, and lung fibrosis endpoint.</text>
  </threadedComment>
  <threadedComment ref="B114" dT="2024-08-09T16:25:49.45" personId="{C1677EB5-2192-4DB1-95D8-AB93601D11CB}" id="{91A528C0-13C3-4C5E-B2BE-AF182EC97238}">
    <text>see Additional Fibrosis data (EDK) - more complete information, added 4 week inhalation for % PMN, and lung fibrosis endpoint.</text>
  </threadedComment>
  <threadedComment ref="J117" dT="2024-07-26T21:46:31.73" personId="{54AF9A49-BA05-47FE-A5EE-5B24FB1E2D4D}" id="{622629FF-E97A-43BA-BA0A-AE4793C7DC29}">
    <text xml:space="preserve">Johnston 2000, p. 412: "The amorphous silica used in this study has a small primary particle size (12 nm) and a large (200...m2/g surface area)." Also describes amorphous (fumed) silica as ultrafine. </text>
  </threadedComment>
  <threadedComment ref="J118" dT="2024-07-26T21:46:31.73" personId="{54AF9A49-BA05-47FE-A5EE-5B24FB1E2D4D}" id="{35E6183F-BE01-4052-BA8B-BDEF4F288888}">
    <text xml:space="preserve">Johnston 2000, p. 412: "The amorphous silica used in this study has a small primary particle size (12 nm) and a large (200...m2/g surface area)." Also describes amorphous (fumed) silica as ultrafine. </text>
  </threadedComment>
  <threadedComment ref="B119" dT="2024-06-11T15:26:24.16" personId="{C1677EB5-2192-4DB1-95D8-AB93601D11CB}" id="{7387E872-CE86-49BF-8C93-DD79CE0E18AF}">
    <text>Duplicate of Elder 2005</text>
  </threadedComment>
  <threadedComment ref="B120" dT="2024-06-11T15:26:27.17" personId="{C1677EB5-2192-4DB1-95D8-AB93601D11CB}" id="{22DCA5B6-AF82-45D5-A90F-A987B81AC991}">
    <text>Duplicate of Elder 2005</text>
  </threadedComment>
  <threadedComment ref="B121" dT="2024-06-11T15:37:20.51" personId="{C1677EB5-2192-4DB1-95D8-AB93601D11CB}" id="{34913CE0-2792-4D1F-83F0-617AC33232B8}">
    <text>Incorrect units (particle count)</text>
  </threadedComment>
  <threadedComment ref="B122" dT="2024-06-11T15:37:28.61" personId="{C1677EB5-2192-4DB1-95D8-AB93601D11CB}" id="{524B7DF6-E5DB-4A4E-AD3B-F318FAC3A07C}">
    <text>Incorrect units (particle count)</text>
  </threadedComment>
  <threadedComment ref="B123" dT="2024-05-29T19:22:08.97" personId="{C1677EB5-2192-4DB1-95D8-AB93601D11CB}" id="{C45FE8F0-C694-4CB1-AE3A-7F4DA1478083}">
    <text xml:space="preserve">Keeping rownum=450
</text>
  </threadedComment>
  <threadedComment ref="B124" dT="2024-08-09T17:20:57.60" personId="{C1677EB5-2192-4DB1-95D8-AB93601D11CB}" id="{3BA2208E-1E7D-479C-A5EA-608B9D3272D0}">
    <text>Using rownum 769</text>
  </threadedComment>
  <threadedComment ref="B125" dT="2024-08-09T17:21:18.78" personId="{C1677EB5-2192-4DB1-95D8-AB93601D11CB}" id="{1B59C295-0074-4F40-AA91-A76457004DC0}">
    <text>Using rownum 773</text>
  </threadedComment>
  <threadedComment ref="B126" dT="2024-07-11T16:01:24.73" personId="{C1677EB5-2192-4DB1-95D8-AB93601D11CB}" id="{FA955B1A-A1B5-4F53-9BD0-6306594D1031}">
    <text>Non-rodent species</text>
  </threadedComment>
  <threadedComment ref="B129" dT="2024-07-11T16:01:27.02" personId="{C1677EB5-2192-4DB1-95D8-AB93601D11CB}" id="{928A5D65-15D3-41CB-B410-4AC1B0A1FC2D}">
    <text>Non-rodent species</text>
  </threadedComment>
  <threadedComment ref="H138" dT="2024-10-25T14:41:27.14" personId="{C1677EB5-2192-4DB1-95D8-AB93601D11CB}" id="{41B0E077-9B2C-4089-BDB8-C36E41716000}">
    <text>Previously "Ferrocene"</text>
  </threadedComment>
  <threadedComment ref="I138" dT="2024-10-28T14:00:08.07" personId="{C1677EB5-2192-4DB1-95D8-AB93601D11CB}" id="{6C7BF5AC-4BE3-4B5E-B1FF-EFB068A9D1B5}">
    <text>CAS#: 102-54-5
Added Chemical formula from web search</text>
  </threadedComment>
  <threadedComment ref="H139" dT="2024-10-25T14:41:27.14" personId="{C1677EB5-2192-4DB1-95D8-AB93601D11CB}" id="{4945CB10-8917-4181-9231-9921D461A1CA}">
    <text>Previously "Ferrocene"</text>
  </threadedComment>
  <threadedComment ref="I139" dT="2024-10-28T14:00:08.07" personId="{C1677EB5-2192-4DB1-95D8-AB93601D11CB}" id="{48BB72E1-1399-48F6-8A02-5A27C9196B3F}">
    <text>CAS#: 102-54-5
Added Chemical formula from web search</text>
  </threadedComment>
  <threadedComment ref="H140" dT="2024-10-25T14:41:27.14" personId="{C1677EB5-2192-4DB1-95D8-AB93601D11CB}" id="{25478453-E215-43DF-91A9-E0A108352821}">
    <text>Previously "Ferrocene"</text>
  </threadedComment>
  <threadedComment ref="I140" dT="2024-10-28T14:00:08.07" personId="{C1677EB5-2192-4DB1-95D8-AB93601D11CB}" id="{58FB3852-C7C2-449A-AE7D-9F81FD23DB38}">
    <text>CAS#: 102-54-5
Added Chemical formula from web search</text>
  </threadedComment>
  <threadedComment ref="H141" dT="2024-10-25T14:41:27.14" personId="{C1677EB5-2192-4DB1-95D8-AB93601D11CB}" id="{115DEF7A-C6F0-4B9A-8F38-029A50B2A8AA}">
    <text>Previously "Ferrocene"</text>
  </threadedComment>
  <threadedComment ref="I141" dT="2024-10-28T14:00:08.07" personId="{C1677EB5-2192-4DB1-95D8-AB93601D11CB}" id="{A50558FF-608B-4DA2-89DA-EC8AEA8A04B5}">
    <text>CAS#: 102-54-5
Added Chemical formula from web search</text>
  </threadedComment>
  <threadedComment ref="B150" dT="2024-06-11T19:27:26.92" personId="{C1677EB5-2192-4DB1-95D8-AB93601D11CB}" id="{6C308C66-3802-40C2-9FB0-C201D18FBC25}">
    <text>Insufficient duration length</text>
  </threadedComment>
  <threadedComment ref="B151" dT="2024-06-11T19:27:26.92" personId="{C1677EB5-2192-4DB1-95D8-AB93601D11CB}" id="{56173D91-4EB5-4A56-8C1D-571A34E5133B}">
    <text>Insufficient duration length</text>
  </threadedComment>
  <threadedComment ref="B152" dT="2024-06-11T19:27:26.92" personId="{C1677EB5-2192-4DB1-95D8-AB93601D11CB}" id="{7CB4C626-8186-490F-A7DA-197651F9075A}">
    <text>Insufficient duration length</text>
  </threadedComment>
  <threadedComment ref="B153" dT="2024-06-11T19:27:26.92" personId="{C1677EB5-2192-4DB1-95D8-AB93601D11CB}" id="{B624AF77-62B2-48C5-9E65-E6889F766B39}">
    <text>Insufficient duration length</text>
  </threadedComment>
  <threadedComment ref="B175" dT="2024-08-14T17:32:55.36" personId="{C1677EB5-2192-4DB1-95D8-AB93601D11CB}" id="{51758C25-A34B-4D6B-A2A7-D1EACC53CBB9}">
    <text>Hamster</text>
  </threadedComment>
  <threadedComment ref="B192" dT="2024-07-17T17:07:04.64" personId="{C1677EB5-2192-4DB1-95D8-AB93601D11CB}" id="{3930D763-F88C-4DEF-93F9-D0615A03C7CC}">
    <text>Incorrect units</text>
  </threadedComment>
  <threadedComment ref="B193" dT="2024-07-17T17:07:10.08" personId="{C1677EB5-2192-4DB1-95D8-AB93601D11CB}" id="{1E1DF1BF-CDDA-4F04-A737-1CCBE75A5DF1}">
    <text>Incorrect units</text>
  </threadedComment>
  <threadedComment ref="B194" dT="2024-07-17T17:07:13.05" personId="{C1677EB5-2192-4DB1-95D8-AB93601D11CB}" id="{72ADED06-4BCE-4B5E-9B6A-698D30FCC36D}">
    <text>Incorrect units</text>
  </threadedComment>
  <threadedComment ref="B195" dT="2024-07-17T17:07:15.60" personId="{C1677EB5-2192-4DB1-95D8-AB93601D11CB}" id="{6F4AE1B8-A486-4A27-9E24-CDBAF3CC6F80}">
    <text>Incorrect units</text>
  </threadedComment>
  <threadedComment ref="B197" dT="2024-08-14T17:32:55.36" personId="{C1677EB5-2192-4DB1-95D8-AB93601D11CB}" id="{DA92CB9F-BE99-4284-9C53-33ACE414D3C9}">
    <text>Hamster</text>
  </threadedComment>
  <threadedComment ref="B198" dT="2024-06-11T19:27:26.92" personId="{C1677EB5-2192-4DB1-95D8-AB93601D11CB}" id="{7587884C-F9C4-4353-8BD0-2B9BBD2B3728}">
    <text>Insufficient duration length</text>
  </threadedComment>
  <threadedComment ref="B199" dT="2024-06-11T19:27:26.92" personId="{C1677EB5-2192-4DB1-95D8-AB93601D11CB}" id="{7056BBCE-9EE2-4752-9EEE-B98E0FE0D131}">
    <text>Insufficient duration length</text>
  </threadedComment>
  <threadedComment ref="B200" dT="2024-06-11T19:27:26.92" personId="{C1677EB5-2192-4DB1-95D8-AB93601D11CB}" id="{421DC358-7093-4314-86A3-3AE6666D859E}">
    <text>Insufficient duration length</text>
  </threadedComment>
  <threadedComment ref="B201" dT="2024-06-11T19:27:26.92" personId="{C1677EB5-2192-4DB1-95D8-AB93601D11CB}" id="{E875D990-E5C7-4C2F-BC2E-7B8597D87A09}">
    <text>Insufficient duration length</text>
  </threadedComment>
  <threadedComment ref="B210" dT="2024-06-11T19:27:26.92" personId="{C1677EB5-2192-4DB1-95D8-AB93601D11CB}" id="{2228908B-13C7-4AF4-A59F-27E98F1BC846}">
    <text>Insufficient duration length</text>
  </threadedComment>
  <threadedComment ref="B212" dT="2024-06-11T19:27:26.92" personId="{C1677EB5-2192-4DB1-95D8-AB93601D11CB}" id="{E0E7289C-79F0-4F25-AB89-5E53BC06242C}">
    <text>Insufficient duration length</text>
  </threadedComment>
  <threadedComment ref="B213" dT="2024-06-11T19:27:26.92" personId="{C1677EB5-2192-4DB1-95D8-AB93601D11CB}" id="{09525576-BDBA-42A6-9F57-58D14AC37FC6}">
    <text>Insufficient duration length</text>
  </threadedComment>
  <threadedComment ref="B214" dT="2024-06-11T19:27:26.92" personId="{C1677EB5-2192-4DB1-95D8-AB93601D11CB}" id="{DD7004A1-984F-48CB-B102-6C8597758EEC}">
    <text>Insufficient duration length</text>
  </threadedComment>
  <threadedComment ref="B216" dT="2024-08-14T17:34:54.98" personId="{C1677EB5-2192-4DB1-95D8-AB93601D11CB}" id="{F59C4192-5A98-4310-8ABB-4246390058E9}">
    <text>Retaining fibrosis results only when exposure is at least 90 days</text>
  </threadedComment>
  <threadedComment ref="B217" dT="2024-08-14T17:34:54.98" personId="{C1677EB5-2192-4DB1-95D8-AB93601D11CB}" id="{1EFEB724-2A2C-40FC-AC8D-34A30B0DCF1F}">
    <text>Retaining fibrosis results only when exposure is at least 90 days</text>
  </threadedComment>
  <threadedComment ref="B218" dT="2024-08-14T17:34:54.98" personId="{C1677EB5-2192-4DB1-95D8-AB93601D11CB}" id="{D9ED2DA4-1269-449F-BA09-9C2BB64B76BD}">
    <text>Retaining fibrosis results only when exposure is at least 90 days</text>
  </threadedComment>
  <threadedComment ref="B219" dT="2024-08-14T17:34:54.98" personId="{C1677EB5-2192-4DB1-95D8-AB93601D11CB}" id="{FE4D157D-92AC-4F61-A73A-03BB82492EAE}">
    <text>Retaining fibrosis results only when exposure is at least 90 days</text>
  </threadedComment>
  <threadedComment ref="B223" dT="2024-08-14T17:36:13.22" personId="{C1677EB5-2192-4DB1-95D8-AB93601D11CB}" id="{7FEFED8F-A5C9-405B-B83F-814CDECF4520}">
    <text>Only retaining Inflammation results for 28 - 90 days</text>
  </threadedComment>
  <threadedComment ref="B224" dT="2024-08-14T17:36:13.22" personId="{C1677EB5-2192-4DB1-95D8-AB93601D11CB}" id="{049D3DA4-E507-4D75-9AB9-5E6B6A28EC53}">
    <text>Only retaining Inflammation results for 28 - 90 days</text>
  </threadedComment>
  <threadedComment ref="B225" dT="2024-08-14T17:36:13.22" personId="{C1677EB5-2192-4DB1-95D8-AB93601D11CB}" id="{2F1E652D-D59F-4C41-8D52-7CF6E6F3A37B}">
    <text>Only retaining Inflammation results for 28 - 90 days</text>
  </threadedComment>
  <threadedComment ref="B226" dT="2024-08-14T17:36:13.22" personId="{C1677EB5-2192-4DB1-95D8-AB93601D11CB}" id="{DBE3B095-BFC7-44C0-8129-34466C14C37B}">
    <text>Only retaining Inflammation results for 28 - 90 days</text>
  </threadedComment>
  <threadedComment ref="B229" dT="2024-08-14T17:36:13.22" personId="{C1677EB5-2192-4DB1-95D8-AB93601D11CB}" id="{EE9D4AB0-43B4-4AD8-95C0-DC257A42D150}">
    <text>Only retaining Inflammation results for 28 - 90 days</text>
  </threadedComment>
  <threadedComment ref="B232" dT="2024-08-14T17:36:13.22" personId="{C1677EB5-2192-4DB1-95D8-AB93601D11CB}" id="{5A5960BA-9073-4CD6-BF02-BCD997111970}">
    <text>Only retaining Inflammation results for 28 - 90 days</text>
  </threadedComment>
  <threadedComment ref="B233" dT="2024-08-14T17:36:13.22" personId="{C1677EB5-2192-4DB1-95D8-AB93601D11CB}" id="{CA26CCBA-1C0B-472C-BF14-B2BA1D6B7502}">
    <text>Only retaining Inflammation results for 28 - 90 days</text>
  </threadedComment>
  <threadedComment ref="B234" dT="2024-08-14T17:36:13.22" personId="{C1677EB5-2192-4DB1-95D8-AB93601D11CB}" id="{93C0E555-5E69-4AFF-867C-2C1859066A5C}">
    <text>Only retaining Inflammation results for 28 - 90 days</text>
  </threadedComment>
  <threadedComment ref="B236" dT="2024-08-14T17:36:13.22" personId="{C1677EB5-2192-4DB1-95D8-AB93601D11CB}" id="{1D8EDDA0-E9EB-4301-A487-518EE305CF1C}">
    <text>Only retaining Inflammation results for 28 - 90 days</text>
  </threadedComment>
  <threadedComment ref="B238" dT="2024-08-14T17:36:13.22" personId="{C1677EB5-2192-4DB1-95D8-AB93601D11CB}" id="{7EC240FB-D49A-44B8-9350-8572AD9E40C8}">
    <text>Only retaining Inflammation results for 28 - 90 days</text>
  </threadedComment>
  <threadedComment ref="B239" dT="2024-08-14T17:36:13.22" personId="{C1677EB5-2192-4DB1-95D8-AB93601D11CB}" id="{7022E5A7-13FC-4CDD-8918-7298FC4E9442}">
    <text>Only retaining Inflammation results for 28 - 90 days</text>
  </threadedComment>
  <threadedComment ref="B240" dT="2024-08-14T17:36:13.22" personId="{C1677EB5-2192-4DB1-95D8-AB93601D11CB}" id="{1EFE36AA-7A7B-4CF3-8A05-0D28052F0B5D}">
    <text>Only retaining Inflammation results for 28 - 90 days</text>
  </threadedComment>
  <threadedComment ref="B241" dT="2024-08-14T17:36:13.22" personId="{C1677EB5-2192-4DB1-95D8-AB93601D11CB}" id="{086D4955-71DF-4D51-9EA5-CFACE1132255}">
    <text>Only retaining Inflammation results for 28 - 90 days</text>
  </threadedComment>
  <threadedComment ref="B242" dT="2024-08-14T17:36:13.22" personId="{C1677EB5-2192-4DB1-95D8-AB93601D11CB}" id="{D05FE47B-9E67-4D8B-B9E5-773C4497D331}">
    <text>Only retaining Inflammation results for 28 - 90 days</text>
  </threadedComment>
  <threadedComment ref="B243" dT="2024-08-14T17:36:13.22" personId="{C1677EB5-2192-4DB1-95D8-AB93601D11CB}" id="{D9E751D6-DD6D-4577-8BD4-5090884F9DB0}">
    <text>Only retaining Inflammation results for 28 - 90 days</text>
  </threadedComment>
  <threadedComment ref="B244" dT="2024-08-14T17:36:13.22" personId="{C1677EB5-2192-4DB1-95D8-AB93601D11CB}" id="{171F5526-C46D-4AFA-B6A9-46DC95919BD7}">
    <text>Only retaining Inflammation results for 28 - 90 days</text>
  </threadedComment>
  <threadedComment ref="B245" dT="2024-08-14T17:36:13.22" personId="{C1677EB5-2192-4DB1-95D8-AB93601D11CB}" id="{250BFA16-0AEA-40C5-BECC-7D54214E5945}">
    <text>Only retaining Inflammation results for 28 - 90 days</text>
  </threadedComment>
  <threadedComment ref="B247" dT="2024-08-14T17:36:13.22" personId="{C1677EB5-2192-4DB1-95D8-AB93601D11CB}" id="{6AE6C4F6-732F-4F16-9F7C-C3FF2ACBCC7C}">
    <text>Only retaining Inflammation results for 28 - 90 days</text>
  </threadedComment>
  <threadedComment ref="B248" dT="2024-08-14T17:36:13.22" personId="{C1677EB5-2192-4DB1-95D8-AB93601D11CB}" id="{40F8829C-8407-483C-BCD5-2F43C67B55FA}">
    <text>Only retaining Inflammation results for 28 - 90 days</text>
  </threadedComment>
  <threadedComment ref="B249" dT="2024-08-14T17:36:13.22" personId="{C1677EB5-2192-4DB1-95D8-AB93601D11CB}" id="{D0E8BC9B-962C-4BEF-8E09-C26BE2BDEEE6}">
    <text>Only retaining Inflammation results for 28 - 90 days</text>
  </threadedComment>
  <threadedComment ref="B250" dT="2024-08-14T17:36:13.22" personId="{C1677EB5-2192-4DB1-95D8-AB93601D11CB}" id="{40AD1730-6A47-427F-A08B-12491DC70928}">
    <text>Only retaining Inflammation results for 28 - 90 days</text>
  </threadedComment>
  <threadedComment ref="B251" dT="2024-08-14T17:36:13.22" personId="{C1677EB5-2192-4DB1-95D8-AB93601D11CB}" id="{702A705F-152E-4D8E-9160-2D08DBF8683C}">
    <text>Only retaining Inflammation results for 28 - 90 days</text>
  </threadedComment>
  <threadedComment ref="B253" dT="2024-08-14T17:36:13.22" personId="{C1677EB5-2192-4DB1-95D8-AB93601D11CB}" id="{9CB50597-0949-47BD-B187-287FA7D49FBF}">
    <text>Only retaining Inflammation results for 28 - 90 days</text>
  </threadedComment>
  <threadedComment ref="B254" dT="2024-08-14T17:36:13.22" personId="{C1677EB5-2192-4DB1-95D8-AB93601D11CB}" id="{557E256D-2BE3-4A80-ABE2-B547E48DD34B}">
    <text>Only retaining Inflammation results for 28 - 90 days</text>
  </threadedComment>
  <threadedComment ref="B255" dT="2024-08-14T17:36:13.22" personId="{C1677EB5-2192-4DB1-95D8-AB93601D11CB}" id="{5168C369-FD98-4062-9F11-B830C3810238}">
    <text>Only retaining Inflammation results for 28 - 90 days</text>
  </threadedComment>
  <threadedComment ref="B256" dT="2024-08-14T17:36:13.22" personId="{C1677EB5-2192-4DB1-95D8-AB93601D11CB}" id="{195F5B2C-681D-4575-9505-F29C68DAAB6C}">
    <text>Only retaining Inflammation results for 28 - 90 days</text>
  </threadedComment>
  <threadedComment ref="B257" dT="2024-08-14T17:36:13.22" personId="{C1677EB5-2192-4DB1-95D8-AB93601D11CB}" id="{2B5B5569-BA6C-4071-ADC6-11B3073C1821}">
    <text>Only retaining Inflammation results for 28 - 90 days</text>
  </threadedComment>
  <threadedComment ref="B262" dT="2024-08-14T17:36:13.22" personId="{C1677EB5-2192-4DB1-95D8-AB93601D11CB}" id="{64B06D84-057A-4451-9EDF-802FFEFB5311}">
    <text>Only retaining Inflammation results for 28 - 90 days</text>
  </threadedComment>
  <threadedComment ref="B263" dT="2024-07-16T17:46:46.18" personId="{C1677EB5-2192-4DB1-95D8-AB93601D11CB}" id="{7B112484-4876-47E1-A033-E5866B6F5EB3}">
    <text>Incorrect units</text>
  </threadedComment>
  <threadedComment ref="B264" dT="2024-07-16T17:46:55.43" personId="{C1677EB5-2192-4DB1-95D8-AB93601D11CB}" id="{E0FF4256-D687-413B-862E-6C530D2B55A5}">
    <text>Incorrect units</text>
  </threadedComment>
  <threadedComment ref="B265" dT="2024-08-14T17:36:13.22" personId="{C1677EB5-2192-4DB1-95D8-AB93601D11CB}" id="{DA96CC7C-A60C-400C-A364-69E537BF347C}">
    <text>Only retaining Inflammation results for 28 - 90 days</text>
  </threadedComment>
  <threadedComment ref="B266" dT="2024-06-11T19:27:26.92" personId="{C1677EB5-2192-4DB1-95D8-AB93601D11CB}" id="{7F38CEFB-84F8-4AF2-A501-94E3DBB27D68}">
    <text>Insufficient duration length</text>
  </threadedComment>
  <threadedComment ref="B268" dT="2024-07-16T17:46:58.55" personId="{C1677EB5-2192-4DB1-95D8-AB93601D11CB}" id="{BEBAC721-2815-4D20-8144-391069427C8F}">
    <text>Incorrect units</text>
  </threadedComment>
  <threadedComment ref="B269" dT="2024-07-16T17:47:00.94" personId="{C1677EB5-2192-4DB1-95D8-AB93601D11CB}" id="{30C8E782-7A40-4006-86E2-59F37CDBAE88}">
    <text>Incorrect units</text>
  </threadedComment>
  <threadedComment ref="B271" dT="2024-08-14T17:36:13.22" personId="{C1677EB5-2192-4DB1-95D8-AB93601D11CB}" id="{CB8B3932-F56C-4027-8486-C39DAE3E66C8}">
    <text>Only retaining Inflammation results for 28 - 90 days</text>
  </threadedComment>
  <threadedComment ref="B272" dT="2024-06-11T19:27:26.92" personId="{C1677EB5-2192-4DB1-95D8-AB93601D11CB}" id="{FC70B702-81AB-4393-86E0-537C715F4C99}">
    <text>Insufficient duration length</text>
  </threadedComment>
  <threadedComment ref="B273" dT="2024-08-14T17:36:13.22" personId="{C1677EB5-2192-4DB1-95D8-AB93601D11CB}" id="{6D735BD0-D210-4113-9E19-47D0026F67CD}">
    <text>Only retaining Inflammation results for 28 - 90 days</text>
  </threadedComment>
  <threadedComment ref="B274" dT="2024-08-14T17:36:13.22" personId="{C1677EB5-2192-4DB1-95D8-AB93601D11CB}" id="{86A76934-2A5E-4DAC-A0E1-6F4281892038}">
    <text>Only retaining Inflammation results for 28 - 90 days</text>
  </threadedComment>
  <threadedComment ref="B275" dT="2024-08-14T17:36:13.22" personId="{C1677EB5-2192-4DB1-95D8-AB93601D11CB}" id="{634E4D8C-1C0F-4D1C-99A3-B71DD0ADF61C}">
    <text>Only retaining Inflammation results for 28 - 90 days</text>
  </threadedComment>
  <threadedComment ref="B276" dT="2024-06-11T19:27:26.92" personId="{C1677EB5-2192-4DB1-95D8-AB93601D11CB}" id="{3B1795BA-A12A-4957-A87A-94FF76FD95AB}">
    <text>Insufficient duration length</text>
  </threadedComment>
  <threadedComment ref="B277" dT="2024-08-14T17:36:13.22" personId="{C1677EB5-2192-4DB1-95D8-AB93601D11CB}" id="{1B7EA0F0-AC96-47F3-986E-1BD6514F2A14}">
    <text>Only retaining Inflammation results for 28 - 90 days</text>
  </threadedComment>
  <threadedComment ref="B278" dT="2024-06-11T19:27:26.92" personId="{C1677EB5-2192-4DB1-95D8-AB93601D11CB}" id="{2EB514DF-CA88-4A4F-8F6D-B4522685F52E}">
    <text>Insufficient duration length</text>
  </threadedComment>
  <threadedComment ref="B279" dT="2024-06-11T19:27:26.92" personId="{C1677EB5-2192-4DB1-95D8-AB93601D11CB}" id="{0D71BE89-8DA3-4941-BAFE-2CC1B9840FBD}">
    <text>Insufficient duration length</text>
  </threadedComment>
  <threadedComment ref="B280" dT="2024-06-11T19:27:26.92" personId="{C1677EB5-2192-4DB1-95D8-AB93601D11CB}" id="{F6AE2A0F-54E8-4792-8A69-0A65CE520F5B}">
    <text>Insufficient duration length</text>
  </threadedComment>
  <threadedComment ref="B281" dT="2024-06-11T19:27:26.92" personId="{C1677EB5-2192-4DB1-95D8-AB93601D11CB}" id="{F0C124B8-AA3A-4C11-BAFF-EF11663FC46A}">
    <text>Insufficient duration length</text>
  </threadedComment>
  <threadedComment ref="H282" dT="2024-10-25T14:41:27.14" personId="{C1677EB5-2192-4DB1-95D8-AB93601D11CB}" id="{D454768B-0BC3-4DFF-809F-C299F789CEF1}">
    <text>Previously "Ferrocene"</text>
  </threadedComment>
  <threadedComment ref="I282" dT="2024-10-28T14:00:08.07" personId="{C1677EB5-2192-4DB1-95D8-AB93601D11CB}" id="{EE8BA57A-90DA-4FF0-8328-1BCF1137CCE5}">
    <text>CAS#: 102-54-5
Added Chemical formula from web search</text>
  </threadedComment>
  <threadedComment ref="B283" dT="2024-06-11T19:27:26.92" personId="{C1677EB5-2192-4DB1-95D8-AB93601D11CB}" id="{3A491B44-F1F0-45EB-8701-63CB7B6B3BA9}">
    <text>Insufficient duration length</text>
  </threadedComment>
  <threadedComment ref="B284" dT="2024-06-11T19:27:26.92" personId="{C1677EB5-2192-4DB1-95D8-AB93601D11CB}" id="{8A27E856-DDC4-4E1A-B4DE-312AB888C415}">
    <text>Insufficient duration length</text>
  </threadedComment>
  <threadedComment ref="B285" dT="2024-06-11T19:27:26.92" personId="{C1677EB5-2192-4DB1-95D8-AB93601D11CB}" id="{2CBE744F-BC46-4E59-AE14-41B619C1D46B}">
    <text>Insufficient duration length</text>
  </threadedComment>
  <threadedComment ref="B286" dT="2024-06-11T19:27:26.92" personId="{C1677EB5-2192-4DB1-95D8-AB93601D11CB}" id="{CB073731-AF2C-484E-B4FD-F6A855EBFFA0}">
    <text>Insufficient duration length</text>
  </threadedComment>
  <threadedComment ref="B287" dT="2024-06-11T19:27:26.92" personId="{C1677EB5-2192-4DB1-95D8-AB93601D11CB}" id="{F1BAE74B-60DD-4D82-B04D-9125EC6A8CEB}">
    <text>Insufficient duration length</text>
  </threadedComment>
  <threadedComment ref="B288" dT="2024-08-14T17:36:13.22" personId="{C1677EB5-2192-4DB1-95D8-AB93601D11CB}" id="{DF9BFEB7-8DCF-49C8-A0CE-77563FF8C091}">
    <text>Only retaining Inflammation results for 28 - 90 days</text>
  </threadedComment>
  <threadedComment ref="B289" dT="2024-08-14T17:36:13.22" personId="{C1677EB5-2192-4DB1-95D8-AB93601D11CB}" id="{481ABB60-D8C6-4C48-AFB4-0188C102C09B}">
    <text>Only retaining Inflammation results for 28 - 90 days</text>
  </threadedComment>
  <threadedComment ref="B290" dT="2024-08-14T17:36:13.22" personId="{C1677EB5-2192-4DB1-95D8-AB93601D11CB}" id="{05C666B2-A813-4D60-90CD-1E43AA03AA15}">
    <text>Only retaining Inflammation results for 28 - 90 days</text>
  </threadedComment>
  <threadedComment ref="B291" dT="2024-08-14T17:36:13.22" personId="{C1677EB5-2192-4DB1-95D8-AB93601D11CB}" id="{BEA59D45-C225-456C-BA46-CF739E8D600D}">
    <text>Only retaining Inflammation results for 28 - 90 days</text>
  </threadedComment>
  <threadedComment ref="B292" dT="2024-07-11T16:01:29.54" personId="{C1677EB5-2192-4DB1-95D8-AB93601D11CB}" id="{B2F07374-4E7C-45E5-8902-F9D5D6C9078C}">
    <text>Non-rodent species</text>
  </threadedComment>
  <threadedComment ref="B293" dT="2024-08-14T17:36:13.22" personId="{C1677EB5-2192-4DB1-95D8-AB93601D11CB}" id="{BBD8FF46-78BA-4734-BDC4-25BDEA2AD307}">
    <text>Only retaining Inflammation results for 28 - 90 days</text>
  </threadedComment>
  <threadedComment ref="B294" dT="2024-08-14T17:36:13.22" personId="{C1677EB5-2192-4DB1-95D8-AB93601D11CB}" id="{4EB667A2-2968-4F60-91B8-99600BC056A9}">
    <text>Only retaining Inflammation results for 28 - 90 days</text>
  </threadedComment>
  <threadedComment ref="B295" dT="2024-08-14T17:36:13.22" personId="{C1677EB5-2192-4DB1-95D8-AB93601D11CB}" id="{32D4C43A-7952-4CD5-AB1D-9FFAD1A8203F}">
    <text>Only retaining Inflammation results for 28 - 90 days</text>
  </threadedComment>
  <threadedComment ref="B296" dT="2024-08-14T17:36:13.22" personId="{C1677EB5-2192-4DB1-95D8-AB93601D11CB}" id="{A879D05E-B575-456A-AE6B-4891ACABD619}">
    <text>Only retaining Inflammation results for 28 - 90 days</text>
  </threadedComment>
  <threadedComment ref="H297" dT="2024-10-25T14:41:27.14" personId="{C1677EB5-2192-4DB1-95D8-AB93601D11CB}" id="{CE22EFE6-BDB5-4DD6-9AEA-0C1F37EC731C}">
    <text>Previously "Ferrocene"</text>
  </threadedComment>
  <threadedComment ref="I297" dT="2024-10-28T14:00:08.07" personId="{C1677EB5-2192-4DB1-95D8-AB93601D11CB}" id="{2DA29420-E3D4-4914-B86A-CF14AE7A44D5}">
    <text>CAS#: 102-54-5
Added Chemical formula from web search</text>
  </threadedComment>
  <threadedComment ref="H298" dT="2024-10-25T14:41:27.14" personId="{C1677EB5-2192-4DB1-95D8-AB93601D11CB}" id="{2F0FF09F-2379-431C-831B-8FDB00053E65}">
    <text>Previously "Ferrocene"</text>
  </threadedComment>
  <threadedComment ref="I298" dT="2024-10-28T14:00:08.07" personId="{C1677EB5-2192-4DB1-95D8-AB93601D11CB}" id="{4666267D-AC11-45D8-A5BB-366AE7E7F324}">
    <text>CAS#: 102-54-5
Added Chemical formula from web search</text>
  </threadedComment>
  <threadedComment ref="H299" dT="2024-10-25T14:41:27.14" personId="{C1677EB5-2192-4DB1-95D8-AB93601D11CB}" id="{3B43B560-B977-4D0D-B53F-304CCAAD38FC}">
    <text>Previously "Ferrocene"</text>
  </threadedComment>
  <threadedComment ref="I299" dT="2024-10-28T14:00:08.07" personId="{C1677EB5-2192-4DB1-95D8-AB93601D11CB}" id="{35B7BAAC-B645-4879-988B-57D5FF6975D2}">
    <text>CAS#: 102-54-5
Added Chemical formula from web search</text>
  </threadedComment>
  <threadedComment ref="B302" dT="2024-08-14T17:36:13.22" personId="{C1677EB5-2192-4DB1-95D8-AB93601D11CB}" id="{FBD3D366-0CAE-49A8-AF59-87FA389440CC}">
    <text>Only retaining Inflammation results for 28 - 90 days</text>
  </threadedComment>
  <threadedComment ref="B303" dT="2024-08-14T17:36:13.22" personId="{C1677EB5-2192-4DB1-95D8-AB93601D11CB}" id="{6995DE96-82E7-43EF-9AC4-C262A56FF315}">
    <text>Only retaining Inflammation results for 28 - 90 days</text>
  </threadedComment>
  <threadedComment ref="B304" dT="2024-08-14T17:36:13.22" personId="{C1677EB5-2192-4DB1-95D8-AB93601D11CB}" id="{C3C72D59-BADC-4CCE-AB43-5E839670002B}">
    <text>Only retaining Inflammation results for 28 - 90 days</text>
  </threadedComment>
  <threadedComment ref="B305" dT="2024-08-14T17:36:13.22" personId="{C1677EB5-2192-4DB1-95D8-AB93601D11CB}" id="{859417D5-5703-4084-9EC1-3AED0D2700F2}">
    <text>Only retaining Inflammation results for 28 - 90 days</text>
  </threadedComment>
  <threadedComment ref="B306" dT="2024-08-14T17:36:13.22" personId="{C1677EB5-2192-4DB1-95D8-AB93601D11CB}" id="{23B326B7-2F26-450F-A5FA-5FB3146505FC}">
    <text>Only retaining Inflammation results for 28 - 90 days</text>
  </threadedComment>
  <threadedComment ref="B307" dT="2024-08-14T17:36:13.22" personId="{C1677EB5-2192-4DB1-95D8-AB93601D11CB}" id="{58DDB078-F8F5-4CAB-A910-BDC2E30171C0}">
    <text>Only retaining Inflammation results for 28 - 90 days</text>
  </threadedComment>
  <threadedComment ref="B308" dT="2024-08-14T17:36:13.22" personId="{C1677EB5-2192-4DB1-95D8-AB93601D11CB}" id="{D3A2FA94-42BB-47E7-8B60-57F0F19E9DAC}">
    <text>Only retaining Inflammation results for 28 - 90 days</text>
  </threadedComment>
  <threadedComment ref="B309" dT="2024-08-14T17:36:13.22" personId="{C1677EB5-2192-4DB1-95D8-AB93601D11CB}" id="{926E41AB-0974-42B6-8893-652670AD13E0}">
    <text>Only retaining Inflammation results for 28 - 90 days</text>
  </threadedComment>
  <threadedComment ref="B310" dT="2024-08-14T17:36:13.22" personId="{C1677EB5-2192-4DB1-95D8-AB93601D11CB}" id="{31307FFA-0142-493F-A0B6-CF2A52214AA1}">
    <text>Only retaining Inflammation results for 28 - 90 days</text>
  </threadedComment>
  <threadedComment ref="B311" dT="2024-08-14T17:36:13.22" personId="{C1677EB5-2192-4DB1-95D8-AB93601D11CB}" id="{9D95BE71-6260-45C9-862B-D7911156C5E9}">
    <text>Only retaining Inflammation results for 28 - 90 days</text>
  </threadedComment>
  <threadedComment ref="B312" dT="2024-08-14T17:36:13.22" personId="{C1677EB5-2192-4DB1-95D8-AB93601D11CB}" id="{A0686E27-A1DA-455E-917B-4D378FF51096}">
    <text>Only retaining Inflammation results for 28 - 90 days</text>
  </threadedComment>
  <threadedComment ref="B313" dT="2024-07-11T16:01:32.03" personId="{C1677EB5-2192-4DB1-95D8-AB93601D11CB}" id="{8F8845F7-0D4B-431A-832C-CAE20D472955}">
    <text>Non-rodent species</text>
  </threadedComment>
  <threadedComment ref="B326" dT="2024-08-14T18:23:44.61" personId="{C1677EB5-2192-4DB1-95D8-AB93601D11CB}" id="{E8798CF0-831E-40F8-A91D-4E0B9105C471}">
    <text>Keeping rownum=830</text>
  </threadedComment>
  <threadedComment ref="B342" dT="2024-06-11T19:27:26.92" personId="{C1677EB5-2192-4DB1-95D8-AB93601D11CB}" id="{84DE011B-038E-446D-AB3E-395A948D44EC}">
    <text>Insufficient duration length</text>
  </threadedComment>
  <threadedComment ref="B343" dT="2024-06-11T19:27:26.92" personId="{C1677EB5-2192-4DB1-95D8-AB93601D11CB}" id="{3EA97D3B-569D-44EC-8F8B-8CAAA1039598}">
    <text>Insufficient duration length</text>
  </threadedComment>
  <threadedComment ref="B344" dT="2024-06-11T19:27:26.92" personId="{C1677EB5-2192-4DB1-95D8-AB93601D11CB}" id="{8181084D-F145-4340-A7C0-C67EF7E8D36E}">
    <text>Insufficient duration length</text>
  </threadedComment>
  <threadedComment ref="B345" dT="2024-06-11T19:27:26.92" personId="{C1677EB5-2192-4DB1-95D8-AB93601D11CB}" id="{7AD4EDF7-F026-4975-8C16-4F40876A03D0}">
    <text>Insufficient duration length</text>
  </threadedComment>
  <threadedComment ref="B346" dT="2024-06-11T19:27:26.92" personId="{C1677EB5-2192-4DB1-95D8-AB93601D11CB}" id="{6AC6BA38-F1C1-4E67-957E-A2585F2109BF}">
    <text>Insufficient duration length</text>
  </threadedComment>
  <threadedComment ref="B347" dT="2024-06-11T19:27:26.92" personId="{C1677EB5-2192-4DB1-95D8-AB93601D11CB}" id="{91A0D35B-EE7D-4D35-A4F2-FBDF58604258}">
    <text>Insufficient duration length</text>
  </threadedComment>
  <threadedComment ref="B348" dT="2024-06-11T19:27:26.92" personId="{C1677EB5-2192-4DB1-95D8-AB93601D11CB}" id="{5CE1C844-5FB6-474E-834D-314F383B32F5}">
    <text>Insufficient duration length</text>
  </threadedComment>
  <threadedComment ref="B349" dT="2024-06-11T19:27:26.92" personId="{C1677EB5-2192-4DB1-95D8-AB93601D11CB}" id="{E1E0248A-B63E-4F3B-9AB5-116AC032F7F7}">
    <text>Insufficient duration length</text>
  </threadedComment>
  <threadedComment ref="B350" dT="2024-06-11T19:27:26.92" personId="{C1677EB5-2192-4DB1-95D8-AB93601D11CB}" id="{0F5F3C7D-8C3D-4358-B4C4-CDE75D5406E6}">
    <text>Insufficient duration length</text>
  </threadedComment>
  <threadedComment ref="B351" dT="2024-06-11T19:27:26.92" personId="{C1677EB5-2192-4DB1-95D8-AB93601D11CB}" id="{CAE05147-B742-44E1-9B76-BF0A7C3C32C9}">
    <text>Insufficient duration length</text>
  </threadedComment>
  <threadedComment ref="B352" dT="2024-06-11T19:27:26.92" personId="{C1677EB5-2192-4DB1-95D8-AB93601D11CB}" id="{F20335E9-1785-4B0E-B3E2-D269E06B1D3F}">
    <text>Insufficient duration length</text>
  </threadedComment>
  <threadedComment ref="B353" dT="2024-06-11T19:27:26.92" personId="{C1677EB5-2192-4DB1-95D8-AB93601D11CB}" id="{6ED1C7A3-360F-4F35-842B-14E3A8EB7C3C}">
    <text>Insufficient duration length</text>
  </threadedComment>
  <threadedComment ref="B382" dT="2024-07-17T17:07:58.35" personId="{C1677EB5-2192-4DB1-95D8-AB93601D11CB}" id="{4F8259B0-0679-40BD-B9AA-535EEF745A67}">
    <text>Incorrect units</text>
  </threadedComment>
  <threadedComment ref="H390" dT="2024-10-25T14:41:27.14" personId="{C1677EB5-2192-4DB1-95D8-AB93601D11CB}" id="{A6FF6A28-CAC7-4E00-8B2A-14C73DB5D9DF}">
    <text>Previously "Ferrocene"</text>
  </threadedComment>
  <threadedComment ref="I390" dT="2024-10-28T14:00:08.07" personId="{C1677EB5-2192-4DB1-95D8-AB93601D11CB}" id="{4E771CAF-D8BC-4ADE-BE42-99A2A72AAF0F}">
    <text>CAS#: 102-54-5
Added Chemical formula from web search</text>
  </threadedComment>
  <threadedComment ref="H391" dT="2024-10-25T14:41:27.14" personId="{C1677EB5-2192-4DB1-95D8-AB93601D11CB}" id="{D62BC7A3-1C98-4D03-B000-01FEA58A6476}">
    <text>Previously "Ferrocene"</text>
  </threadedComment>
  <threadedComment ref="I391" dT="2024-10-28T14:00:08.07" personId="{C1677EB5-2192-4DB1-95D8-AB93601D11CB}" id="{95DE4CA1-52B6-4184-B194-4A3AE9024D9A}">
    <text>CAS#: 102-54-5
Added Chemical formula from web search</text>
  </threadedComment>
  <threadedComment ref="H392" dT="2024-10-25T14:41:27.14" personId="{C1677EB5-2192-4DB1-95D8-AB93601D11CB}" id="{59D19907-71C7-4E3D-A8AD-1B20ADAC5001}">
    <text>Previously "Ferrocene"</text>
  </threadedComment>
  <threadedComment ref="I392" dT="2024-10-28T14:00:08.07" personId="{C1677EB5-2192-4DB1-95D8-AB93601D11CB}" id="{BBBDA5F7-56E0-4581-8733-81CD0A0CA327}">
    <text>CAS#: 102-54-5
Added Chemical formula from web search</text>
  </threadedComment>
  <threadedComment ref="H393" dT="2024-10-25T14:41:27.14" personId="{C1677EB5-2192-4DB1-95D8-AB93601D11CB}" id="{690130BD-FA6C-4C97-8B94-66EBC64945B1}">
    <text>Previously "Ferrocene"</text>
  </threadedComment>
  <threadedComment ref="I393" dT="2024-10-28T14:00:08.07" personId="{C1677EB5-2192-4DB1-95D8-AB93601D11CB}" id="{1E415A88-6023-4076-B43F-9AAF2C27BEB0}">
    <text>CAS#: 102-54-5
Added Chemical formula from web search</text>
  </threadedComment>
  <threadedComment ref="B401" dT="2024-07-17T17:08:01.30" personId="{C1677EB5-2192-4DB1-95D8-AB93601D11CB}" id="{92EEBC6F-AFC4-4D5A-9649-2E6EC3B48C0C}">
    <text>Incorrect units</text>
  </threadedComment>
  <threadedComment ref="B402" dT="2024-07-17T17:08:04.03" personId="{C1677EB5-2192-4DB1-95D8-AB93601D11CB}" id="{58A57C09-BACB-441D-A595-F4453F39E645}">
    <text>Incorrect units</text>
  </threadedComment>
  <threadedComment ref="B403" dT="2024-07-17T17:08:06.83" personId="{C1677EB5-2192-4DB1-95D8-AB93601D11CB}" id="{F70FF2A7-8003-474A-A0AB-685B4B7630D2}">
    <text>Incorrect units</text>
  </threadedComment>
  <threadedComment ref="L415" dT="2024-11-27T02:45:22.21" personId="{C1677EB5-2192-4DB1-95D8-AB93601D11CB}" id="{5089AC2E-87E4-4A6A-A6F4-683EF8BF871F}">
    <text>Previously incorrectly 28 days (that was a recovery period)</text>
  </threadedComment>
  <threadedComment ref="B416" dT="2024-08-29T16:09:21.03" personId="{C1677EB5-2192-4DB1-95D8-AB93601D11CB}" id="{7FCC5ED7-DA5C-4465-B915-DCB74AA500DA}">
    <text>Duplicate of rownum 581</text>
  </threadedComment>
  <threadedComment ref="J416" dT="2024-06-24T18:19:24.39" personId="{C1677EB5-2192-4DB1-95D8-AB93601D11CB}" id="{CCF3FBF8-8423-4E46-9419-8913437FE235}">
    <text>Initially incorrectly labelled Nano (like NM211 and NM212)</text>
  </threadedComment>
  <threadedComment ref="B417" dT="2024-08-29T16:27:47.90" personId="{C1677EB5-2192-4DB1-95D8-AB93601D11CB}" id="{E90D8911-7F34-4643-94F2-CB3F54B893EE}">
    <text>Duplicate of rownum 577</text>
  </threadedComment>
  <threadedComment ref="B418" dT="2024-08-29T16:28:20.35" personId="{C1677EB5-2192-4DB1-95D8-AB93601D11CB}" id="{855ACDA3-CFBB-4CAC-87CD-DD899363DA87}">
    <text>Duplicate of rownum 579</text>
  </threadedComment>
  <threadedComment ref="B420" dT="2024-05-29T18:53:17.14" personId="{C1677EB5-2192-4DB1-95D8-AB93601D11CB}" id="{1DA7CF5F-919B-475B-8202-5EE7CB921B8B}">
    <text>Same information/result as rownum=32</text>
  </threadedComment>
  <threadedComment ref="B421" dT="2024-08-09T16:28:31.43" personId="{C1677EB5-2192-4DB1-95D8-AB93601D11CB}" id="{DB615849-35F0-474C-87EF-64770E6C61B8}">
    <text>EDK: Did not find in OECD 2015 report. Also some data incorrect, as noted.</text>
  </threadedComment>
  <threadedComment ref="I421" dT="2024-07-30T08:55:36.87" personId="{54AF9A49-BA05-47FE-A5EE-5B24FB1E2D4D}" id="{93A8BB2F-BD86-4537-93D6-3277AC0938CE}">
    <text>Did not see "NM-201" in Reuzel 1991.</text>
  </threadedComment>
  <threadedComment ref="J421" dT="2024-06-24T18:25:36.24" personId="{C1677EB5-2192-4DB1-95D8-AB93601D11CB}" id="{D7C4E54E-6A8A-4CF2-B884-DF70C54EF397}">
    <text>Mean primary particle size=18nm
Agglomerated=7um</text>
  </threadedComment>
  <threadedComment ref="M421" dT="2024-07-30T08:54:08.96" personId="{54AF9A49-BA05-47FE-A5EE-5B24FB1E2D4D}" id="{1986F919-1016-41A8-A36E-9B5427E51CBE}">
    <text>Table 3 with "Neutrophilic leukocyte count" seems to be in blood, not BALF, based on text. Also, no 28 d results. All are 13 wks.</text>
  </threadedComment>
  <threadedComment ref="B422" dT="2024-08-09T16:28:31.43" personId="{C1677EB5-2192-4DB1-95D8-AB93601D11CB}" id="{4E318768-54ED-412E-88E5-C23C0350C654}">
    <text>EDK: Did not find in OECD 2015 report. Also some data incorrect, as noted.</text>
  </threadedComment>
  <threadedComment ref="J422" dT="2024-06-24T18:25:56.11" personId="{C1677EB5-2192-4DB1-95D8-AB93601D11CB}" id="{92AC7DE8-726A-4A0E-BE24-CE8264A470CB}">
    <text>Mean primary particle size=12nm</text>
  </threadedComment>
  <threadedComment ref="M422" dT="2024-07-30T08:54:08.96" personId="{54AF9A49-BA05-47FE-A5EE-5B24FB1E2D4D}" id="{88B9D748-0FEC-4668-A852-3930E6A93572}">
    <text>Table 3 with "Neutrophilic leukocyte count" seems to be in blood, not BALF, based on text.</text>
  </threadedComment>
  <threadedComment ref="B423" dT="2024-08-09T16:28:31.43" personId="{C1677EB5-2192-4DB1-95D8-AB93601D11CB}" id="{767EF210-AF6F-4631-99FE-AE37C20BC054}">
    <text>EDK: Did not find in OECD 2015 report. Also some data incorrect, as noted.</text>
  </threadedComment>
  <threadedComment ref="I423" dT="2024-07-30T08:55:53.44" personId="{54AF9A49-BA05-47FE-A5EE-5B24FB1E2D4D}" id="{A09B5AF9-3386-4759-ACDF-0C469B1236CE}">
    <text>Did not see "NM-203" in Reuzel 1991.</text>
  </threadedComment>
  <threadedComment ref="J423" dT="2024-06-24T18:25:59.33" personId="{C1677EB5-2192-4DB1-95D8-AB93601D11CB}" id="{36282E6C-E8AE-4F14-B598-32DFF5721C13}">
    <text>Mean primary particle size=12nm</text>
  </threadedComment>
  <threadedComment ref="M423" dT="2024-07-30T08:54:08.96" personId="{54AF9A49-BA05-47FE-A5EE-5B24FB1E2D4D}" id="{263DD2C0-BE87-465A-B97B-02E05C11769C}">
    <text>Table 3 with "Neutrophilic leukocyte count" seems to be in blood, not BALF, based on text. Also, no 28 d results. All are 13 wks.</text>
  </threadedComment>
  <threadedComment ref="B424" dT="2024-06-11T15:37:43.23" personId="{C1677EB5-2192-4DB1-95D8-AB93601D11CB}" id="{A51BFF38-71F4-4749-8BAE-FDF4F62F84E5}">
    <text>Keeping rownum=29</text>
  </threadedComment>
  <threadedComment ref="B427" dT="2024-12-03T18:47:05.31" personId="{C1677EB5-2192-4DB1-95D8-AB93601D11CB}" id="{4E0A988D-9182-4D18-82D4-3A0E60AFBD6C}">
    <text>Unable to identify original data source</text>
  </threadedComment>
  <threadedComment ref="L427" dT="2024-12-03T18:49:13.52" personId="{C1677EB5-2192-4DB1-95D8-AB93601D11CB}" id="{62F05994-3147-4E99-AC29-A59C1CC41416}">
    <text>Previously incorrectly listed as 90 days</text>
  </threadedComment>
  <threadedComment ref="L429" dT="2024-11-26T19:56:18.82" personId="{C1677EB5-2192-4DB1-95D8-AB93601D11CB}" id="{8971E583-E2A3-4634-A90F-446845EB34AB}">
    <text xml:space="preserve">Previously incorrectly 60 days
</text>
  </threadedComment>
  <threadedComment ref="L430" dT="2024-11-26T19:56:31.76" personId="{C1677EB5-2192-4DB1-95D8-AB93601D11CB}" id="{C7148B12-745A-4DD6-B5B2-86CC8691EF6A}">
    <text xml:space="preserve">Previously incorrectly 30 days
</text>
  </threadedComment>
  <threadedComment ref="B431" dT="2024-06-11T17:55:06.01" personId="{C1677EB5-2192-4DB1-95D8-AB93601D11CB}" id="{1EBBB4A9-DAF0-4CBA-9CB0-C55D85D117A6}">
    <text>Keeping rownum=470</text>
  </threadedComment>
  <threadedComment ref="B432" dT="2024-11-27T02:30:09.02" personId="{C1677EB5-2192-4DB1-95D8-AB93601D11CB}" id="{5372DEB2-04CB-44FF-B121-D1F43735556F}">
    <text>Seems to reference 10.1093/toxsci/kfp247 but there's no mention of MWCNT-7</text>
  </threadedComment>
  <threadedComment ref="B433" dT="2024-12-03T18:47:05.31" personId="{C1677EB5-2192-4DB1-95D8-AB93601D11CB}" id="{EA1A1F50-7136-456D-BDA0-5E5A580A5E85}">
    <text>Unable to identify original data source</text>
  </threadedComment>
  <threadedComment ref="B435" dT="2024-10-25T17:21:43.96" personId="{C1677EB5-2192-4DB1-95D8-AB93601D11CB}" id="{67DCD38B-726C-4F93-A07E-E29AF7F56810}">
    <text>Excluded in the External Review version due to alternate exposure regimen (6hr/d every other day)</text>
  </threadedComment>
  <threadedComment ref="B436" dT="2024-10-25T17:21:43.96" personId="{C1677EB5-2192-4DB1-95D8-AB93601D11CB}" id="{B9DF6FB1-B242-41FF-ACC8-B84078719BFE}">
    <text>Excluded in the External Review version due to alternate exposure regimen (6hr/d every other day)</text>
  </threadedComment>
  <threadedComment ref="B437" dT="2024-08-14T17:36:13.22" personId="{C1677EB5-2192-4DB1-95D8-AB93601D11CB}" id="{A924AB13-4BC2-4C4C-8D32-D475B84FC421}">
    <text>See rownum 833</text>
  </threadedComment>
  <threadedComment ref="L437" dT="2024-11-04T16:38:00.41" personId="{C1677EB5-2192-4DB1-95D8-AB93601D11CB}" id="{50357605-AA99-45BC-AEC9-4CF7CB400424}">
    <text>Previously incorrectly listed as 13.5 months</text>
  </threadedComment>
  <threadedComment ref="N437" dT="2024-11-04T16:42:49.83" personId="{C1677EB5-2192-4DB1-95D8-AB93601D11CB}" id="{AACDBA0C-6159-4457-8E17-84AA3E3E52CD}">
    <text>Previously incorrectly listed as Inflammation</text>
  </threadedComment>
  <threadedComment ref="AL437" dT="2024-11-04T16:46:27.96" personId="{C1677EB5-2192-4DB1-95D8-AB93601D11CB}" id="{F1E6C10C-292C-4533-B7D5-BE3E8672F779}">
    <text>Previously incorrectly Lung Inflammation</text>
  </threadedComment>
  <threadedComment ref="B438" dT="2024-06-10T13:52:01.36" personId="{C1677EB5-2192-4DB1-95D8-AB93601D11CB}" id="{7724195E-CB15-4F6A-93B8-0AD7992F7401}">
    <text xml:space="preserve">Keeping rownum=5
</text>
  </threadedComment>
  <threadedComment ref="B443" dT="2024-08-14T17:36:13.22" personId="{C1677EB5-2192-4DB1-95D8-AB93601D11CB}" id="{64F64CDF-A6F6-4A44-AA37-09C6DFEB5E5F}">
    <text>Cancer needs a BMDL</text>
  </threadedComment>
  <threadedComment ref="L443" dT="2024-11-04T16:37:44.43" personId="{C1677EB5-2192-4DB1-95D8-AB93601D11CB}" id="{C9FCB927-7827-436B-BA0E-777939F039FF}">
    <text>Previously incorrectly listed as 28 days</text>
  </threadedComment>
  <threadedComment ref="AL443" dT="2024-11-04T16:46:27.96" personId="{C1677EB5-2192-4DB1-95D8-AB93601D11CB}" id="{B4A86945-CAF9-47D7-BA19-62F7A1B7D250}">
    <text>Previously incorrectly Lung Inflammation</text>
  </threadedComment>
  <threadedComment ref="B444" dT="2024-05-29T19:21:16.12" personId="{C1677EB5-2192-4DB1-95D8-AB93601D11CB}" id="{968B08D3-C5FE-4F11-8BF4-6967BADCC9FE}">
    <text>Seems to be from a longer post-exposure duration</text>
  </threadedComment>
  <threadedComment ref="B445" dT="2024-08-29T15:55:04.68" personId="{C1677EB5-2192-4DB1-95D8-AB93601D11CB}" id="{4BA2FAC3-B4E5-4044-9513-0B894F650203}">
    <text>Duplicate of rownum=798</text>
  </threadedComment>
  <threadedComment ref="B446" dT="2024-08-29T15:55:13.05" personId="{C1677EB5-2192-4DB1-95D8-AB93601D11CB}" id="{328BF6DB-9D1D-4C68-9F03-CB79361914F3}">
    <text>Duplicate of rownum=799</text>
  </threadedComment>
  <threadedComment ref="B447" dT="2024-07-30T22:45:14.18" personId="{54AF9A49-BA05-47FE-A5EE-5B24FB1E2D4D}" id="{32F5E865-A546-43D0-A9D8-101D772E4887}">
    <text xml:space="preserve">No NOAEL or LOAEL values listed. 
Delete all Pothmann 2015 rows (446, 447, 469) and add the rows from the Additional fibrosis data template. </text>
  </threadedComment>
  <threadedComment ref="B448" dT="2024-06-11T19:22:19.00" personId="{C1677EB5-2192-4DB1-95D8-AB93601D11CB}" id="{7248FB04-3AE4-4788-BA88-9746A0C2CAE7}">
    <text>Different sex but same results/material as rownum=446</text>
  </threadedComment>
  <threadedComment ref="B448" dT="2024-07-30T22:43:27.03" personId="{54AF9A49-BA05-47FE-A5EE-5B24FB1E2D4D}" id="{E5088F8B-7153-48A2-BE28-50ED6EE7A6EB}" parentId="{7248FB04-3AE4-4788-BA88-9746A0C2CAE7}">
    <text>No NOAEL or LOAEL values for either row 446 or 447.</text>
  </threadedComment>
  <threadedComment ref="B450" dT="2024-06-11T15:26:29.95" personId="{C1677EB5-2192-4DB1-95D8-AB93601D11CB}" id="{57D59E95-FB45-4018-87EF-669253CBE379}">
    <text>Duplicate of Elder 2005</text>
  </threadedComment>
  <threadedComment ref="B451" dT="2024-08-09T17:21:36.11" personId="{C1677EB5-2192-4DB1-95D8-AB93601D11CB}" id="{6AB6CEEC-649B-4BF8-A1F0-708F3975351A}">
    <text>Using rownum 768</text>
  </threadedComment>
  <threadedComment ref="B452" dT="2024-08-09T18:59:30.91" personId="{C1677EB5-2192-4DB1-95D8-AB93601D11CB}" id="{83454FCD-16BD-41A3-9C5A-76DAB3F27327}">
    <text>Unclear PoD derivation</text>
  </threadedComment>
  <threadedComment ref="B453" dT="2024-08-09T18:59:30.91" personId="{C1677EB5-2192-4DB1-95D8-AB93601D11CB}" id="{C51C9930-AB28-4D3A-A66C-D8CE123ACEF0}">
    <text>Unclear PoD derivation</text>
  </threadedComment>
  <threadedComment ref="J454" dT="2024-05-29T17:08:11.11" personId="{C1677EB5-2192-4DB1-95D8-AB93601D11CB}" id="{E540FE82-C874-458D-BDDE-1E9BED702E12}">
    <text xml:space="preserve">From Used Size (nm) &lt; 100
</text>
  </threadedComment>
  <threadedComment ref="B455" dT="2024-08-13T13:59:54.71" personId="{C1677EB5-2192-4DB1-95D8-AB93601D11CB}" id="{477D8148-21C3-49DD-8967-716FA92D736D}">
    <text>No PoD</text>
  </threadedComment>
  <threadedComment ref="J455" dT="2024-05-29T17:08:17.89" personId="{C1677EB5-2192-4DB1-95D8-AB93601D11CB}" id="{B5147429-4832-431E-B68A-833FFB28DA0F}">
    <text xml:space="preserve">From Used Size (nm) &lt; 100
</text>
  </threadedComment>
  <threadedComment ref="B456" dT="2024-08-13T13:59:54.71" personId="{C1677EB5-2192-4DB1-95D8-AB93601D11CB}" id="{3E43F795-1942-4C9F-9E3F-B732FF29E435}">
    <text>No PoD</text>
  </threadedComment>
  <threadedComment ref="J456" dT="2024-05-29T17:08:21.45" personId="{C1677EB5-2192-4DB1-95D8-AB93601D11CB}" id="{953C116E-0E72-4265-9D5E-410F3B9AAD91}">
    <text xml:space="preserve">From Used Size (nm) &lt; 100
</text>
  </threadedComment>
  <threadedComment ref="B457" dT="2024-08-13T13:59:54.71" personId="{C1677EB5-2192-4DB1-95D8-AB93601D11CB}" id="{8311F16A-6C22-44A1-B67C-2A594BB537C9}">
    <text>No PoD</text>
  </threadedComment>
  <threadedComment ref="J457" dT="2024-05-29T17:08:26.62" personId="{C1677EB5-2192-4DB1-95D8-AB93601D11CB}" id="{37457FB1-78B8-4081-B0E8-63A59B989E9F}">
    <text xml:space="preserve">From Used Size (nm) &lt; 100
</text>
  </threadedComment>
  <threadedComment ref="B458" dT="2024-08-14T17:36:13.22" personId="{C1677EB5-2192-4DB1-95D8-AB93601D11CB}" id="{4C777909-0BA6-417F-B1B2-8341D342C8E6}">
    <text>Only retaining Inflammation results for 28 - 90 days</text>
  </threadedComment>
  <threadedComment ref="J458" dT="2024-05-29T17:08:29.81" personId="{C1677EB5-2192-4DB1-95D8-AB93601D11CB}" id="{5D5DB38C-53A0-44CF-B207-BB0F34722CE5}">
    <text xml:space="preserve">From Used Size (nm) &lt; 100
</text>
  </threadedComment>
  <threadedComment ref="B459" dT="2024-05-29T19:22:25.07" personId="{C1677EB5-2192-4DB1-95D8-AB93601D11CB}" id="{17C18CA3-6682-466D-9DB9-4644D6AFE734}">
    <text xml:space="preserve">Keeping rownum=450
</text>
  </threadedComment>
  <threadedComment ref="B459" dT="2024-07-30T00:29:58.35" personId="{54AF9A49-BA05-47FE-A5EE-5B24FB1E2D4D}" id="{F55340E5-8968-43A6-BA87-07E7437DA677}" parentId="{17C18CA3-6682-466D-9DB9-4644D6AFE734}">
    <text>Row 450 is BMDL. See also the correct NOAEL &amp; LOAELs added for rat, mouse (and hamster), 072924</text>
  </threadedComment>
  <threadedComment ref="J459" dT="2024-05-29T17:08:32.74" personId="{C1677EB5-2192-4DB1-95D8-AB93601D11CB}" id="{87A782C9-E2C1-4693-B9F2-4E1718E3F6A4}">
    <text xml:space="preserve">From Used Size (nm) &lt; 100
</text>
  </threadedComment>
  <threadedComment ref="R459" dT="2024-07-30T00:19:59.71" personId="{54AF9A49-BA05-47FE-A5EE-5B24FB1E2D4D}" id="{46DEDBA0-58F9-49A3-ADB6-95F27B661994}">
    <text xml:space="preserve">Correct for target conc (actual conc 1.1 mg/m3). Use row from edk 072924. </text>
  </threadedComment>
  <threadedComment ref="S459" dT="2024-07-30T00:20:43.20" personId="{54AF9A49-BA05-47FE-A5EE-5B24FB1E2D4D}" id="{0F2F31BE-1917-42F2-ABF1-978A75CCDCA7}">
    <text xml:space="preserve">Correct for target conc. Actual conc. 7.6 mg/m3,  Use row from edk 072924. </text>
  </threadedComment>
  <threadedComment ref="B460" dT="2024-05-29T19:22:25.07" personId="{C1677EB5-2192-4DB1-95D8-AB93601D11CB}" id="{DFC6ECFD-F3F1-40ED-A2EC-0E47BB2CEB37}">
    <text xml:space="preserve">Keeping rownum=450
</text>
  </threadedComment>
  <threadedComment ref="B460" dT="2024-07-30T00:29:58.35" personId="{54AF9A49-BA05-47FE-A5EE-5B24FB1E2D4D}" id="{768FF7FE-50CF-4E0A-ACB8-03C90D055483}" parentId="{DFC6ECFD-F3F1-40ED-A2EC-0E47BB2CEB37}">
    <text>Row 450 is BMDL. See also the correct NOAEL &amp; LOAELs added for rat, mouse (and hamster), 072924</text>
  </threadedComment>
  <threadedComment ref="J460" dT="2024-05-29T17:08:36.54" personId="{C1677EB5-2192-4DB1-95D8-AB93601D11CB}" id="{A0903B51-D240-41AA-A2E4-7B7952E875E5}">
    <text xml:space="preserve">From Used Size (nm) &lt; 100
</text>
  </threadedComment>
  <threadedComment ref="S460" dT="2024-07-30T00:21:42.94" personId="{54AF9A49-BA05-47FE-A5EE-5B24FB1E2D4D}" id="{8604A964-5DBD-4104-A3E0-D95DE0C7993F}">
    <text>Correct for target conc. Actual conc. 48.2 mg/m3.</text>
  </threadedComment>
  <threadedComment ref="B461" dT="2024-05-29T19:22:25.07" personId="{C1677EB5-2192-4DB1-95D8-AB93601D11CB}" id="{874BCDE4-58F6-4B3C-B4D5-7FE928A539B6}">
    <text xml:space="preserve">Keeping rownum=450
</text>
  </threadedComment>
  <threadedComment ref="B461" dT="2024-07-30T00:29:58.35" personId="{54AF9A49-BA05-47FE-A5EE-5B24FB1E2D4D}" id="{886FF3C0-8A39-459D-80A5-9070C2964CC5}" parentId="{874BCDE4-58F6-4B3C-B4D5-7FE928A539B6}">
    <text>Row 450 is BMDL. See also the correct NOAEL &amp; LOAELs added for rat, mouse (and hamster), 072924</text>
  </threadedComment>
  <threadedComment ref="J461" dT="2024-05-29T17:08:40.31" personId="{C1677EB5-2192-4DB1-95D8-AB93601D11CB}" id="{F660F05E-C4F2-43FA-BAB4-0D697B7A8AE8}">
    <text xml:space="preserve">From Used Size (nm) &lt; 100
</text>
  </threadedComment>
  <threadedComment ref="R461" dT="2024-07-30T00:24:11.32" personId="{54AF9A49-BA05-47FE-A5EE-5B24FB1E2D4D}" id="{B2415806-EC72-4B2E-8A27-EFE0C3E647ED}">
    <text>This result from Haddrup is Incorrect. See correct results for Elder 2005, CB, PMNs - edk added 072924.</text>
  </threadedComment>
  <threadedComment ref="S461" dT="2024-07-30T00:24:28.95" personId="{54AF9A49-BA05-47FE-A5EE-5B24FB1E2D4D}" id="{B663812C-D806-4DE0-87CD-8C8D5AA67A64}">
    <text>This result from Haddrup is Incorrect. See correct results for Elder 2005, CB, PMNs - edk added 072924.</text>
  </threadedComment>
  <threadedComment ref="B462" dT="2024-05-29T19:22:25.07" personId="{C1677EB5-2192-4DB1-95D8-AB93601D11CB}" id="{319995EC-3210-40F0-ADD0-1B31B73BE30E}">
    <text xml:space="preserve">Keeping rownum=450
</text>
  </threadedComment>
  <threadedComment ref="B462" dT="2024-07-30T00:29:58.35" personId="{54AF9A49-BA05-47FE-A5EE-5B24FB1E2D4D}" id="{8B42248F-DC24-4FD2-ADA1-AA86DB147F92}" parentId="{319995EC-3210-40F0-ADD0-1B31B73BE30E}">
    <text>Row 450 is BMDL. See also the correct NOAEL &amp; LOAELs added for rat, mouse (and hamster), 072924</text>
  </threadedComment>
  <threadedComment ref="J462" dT="2024-05-29T17:08:42.96" personId="{C1677EB5-2192-4DB1-95D8-AB93601D11CB}" id="{AB405DEF-9032-4867-B41F-EFAB2F665D2E}">
    <text xml:space="preserve">From Used Size (nm) &lt; 100
</text>
  </threadedComment>
  <threadedComment ref="R462" dT="2024-07-30T00:24:19.85" personId="{54AF9A49-BA05-47FE-A5EE-5B24FB1E2D4D}" id="{3D9FA5E2-F390-4EE0-83F6-56B6F8C1F9FF}">
    <text>This result from Haddrup is Incorrect. See correct results for Elder 2005, CB, PMNs - edk added 072924.</text>
  </threadedComment>
  <threadedComment ref="S462" dT="2024-07-30T00:24:35.96" personId="{54AF9A49-BA05-47FE-A5EE-5B24FB1E2D4D}" id="{582F9EBF-A70F-4032-98B6-9275599F54FE}">
    <text>This result from Haddrup is Incorrect. See correct results for Elder 2005, CB, PMNs - edk added 072924.</text>
  </threadedComment>
  <threadedComment ref="B463" dT="2024-06-11T15:26:34.26" personId="{C1677EB5-2192-4DB1-95D8-AB93601D11CB}" id="{4643E495-8B2A-4D3F-AEDA-02C26C20E989}">
    <text>Duplicate of Elder 2005</text>
  </threadedComment>
  <threadedComment ref="J463" dT="2024-05-29T17:08:45.25" personId="{C1677EB5-2192-4DB1-95D8-AB93601D11CB}" id="{9D94C145-B753-429B-9F77-EA3B29C5A9A3}">
    <text xml:space="preserve">From Used Size (nm) &lt; 100
</text>
  </threadedComment>
  <threadedComment ref="B464" dT="2024-06-11T15:26:36.84" personId="{C1677EB5-2192-4DB1-95D8-AB93601D11CB}" id="{9DA11E9F-C2A5-4CF7-B747-5E310977C811}">
    <text>Duplicate of Elder 2005</text>
  </threadedComment>
  <threadedComment ref="J464" dT="2024-05-29T17:08:48.35" personId="{C1677EB5-2192-4DB1-95D8-AB93601D11CB}" id="{275A7D6D-1454-4A06-A3CA-94D189A05FB9}">
    <text xml:space="preserve">From Used Size (nm) &lt; 100
</text>
  </threadedComment>
  <threadedComment ref="B465" dT="2024-08-09T18:39:59.28" personId="{C1677EB5-2192-4DB1-95D8-AB93601D11CB}" id="{CB4DE384-EA96-4684-8551-D3E987BEED2C}">
    <text>Keeping rownum 748</text>
  </threadedComment>
  <threadedComment ref="J465" dT="2024-05-29T17:08:50.89" personId="{C1677EB5-2192-4DB1-95D8-AB93601D11CB}" id="{253A0536-1082-4ABC-BA2E-7A232A3834FD}">
    <text xml:space="preserve">From Used Size (nm) &lt; 100
</text>
  </threadedComment>
  <threadedComment ref="J466" dT="2024-05-29T17:08:53.78" personId="{C1677EB5-2192-4DB1-95D8-AB93601D11CB}" id="{B81090A5-CEE6-4ED7-8C6E-DE77E5D8302F}">
    <text xml:space="preserve">From Used Size (nm) &lt; 100
</text>
  </threadedComment>
  <threadedComment ref="A467" dT="2024-05-29T13:20:45.33" personId="{C1677EB5-2192-4DB1-95D8-AB93601D11CB}" id="{FC310AED-AD8A-41C4-BFBC-BE6F3EA8156F}">
    <text>Do not use - alternative exposure duration</text>
  </threadedComment>
  <threadedComment ref="B467" dT="2024-05-29T17:40:53.68" personId="{C1677EB5-2192-4DB1-95D8-AB93601D11CB}" id="{E41E9FF2-46EA-4D8E-B316-FE2F9CECD12E}">
    <text>Do not use - alternative exposure duration</text>
  </threadedComment>
  <threadedComment ref="J467" dT="2024-05-29T17:08:56.41" personId="{C1677EB5-2192-4DB1-95D8-AB93601D11CB}" id="{7FEA1177-B7C1-43A6-A1FB-B16D309249AB}">
    <text xml:space="preserve">From Used Size (nm) &lt; 100
</text>
  </threadedComment>
  <threadedComment ref="J468" dT="2024-05-29T17:08:58.65" personId="{C1677EB5-2192-4DB1-95D8-AB93601D11CB}" id="{7229E61D-BDD7-4578-A92D-DC8D9D53B0BB}">
    <text xml:space="preserve">From Used Size (nm) &lt; 100
</text>
  </threadedComment>
  <threadedComment ref="K468" dT="2024-07-16T13:46:48.56" personId="{C1677EB5-2192-4DB1-95D8-AB93601D11CB}" id="{C90BF16C-0109-4371-95E0-E38D34844D23}">
    <text>EDK: 12 week study</text>
  </threadedComment>
  <threadedComment ref="A469" dT="2024-05-29T13:21:21.05" personId="{C1677EB5-2192-4DB1-95D8-AB93601D11CB}" id="{027436B0-0DE7-4E66-A65C-B9092525DC49}">
    <text>Do not use - alternative exposure duration</text>
  </threadedComment>
  <threadedComment ref="B469" dT="2024-05-29T17:40:55.82" personId="{C1677EB5-2192-4DB1-95D8-AB93601D11CB}" id="{ECCDA0E6-DA6F-441B-AC4E-FB8E3968ACC4}">
    <text>Do not use - alternative exposure duration</text>
  </threadedComment>
  <threadedComment ref="J469" dT="2024-05-29T17:09:01.24" personId="{C1677EB5-2192-4DB1-95D8-AB93601D11CB}" id="{FA99F057-4A09-4E52-BB0B-D910ED137538}">
    <text xml:space="preserve">From Used Size (nm) &lt; 100
</text>
  </threadedComment>
  <threadedComment ref="B470" dT="2024-06-11T19:22:27.88" personId="{C1677EB5-2192-4DB1-95D8-AB93601D11CB}" id="{767D0550-831A-40DA-AD05-0679EB82528F}">
    <text>Incorrect NOAEL/LOAEL</text>
  </threadedComment>
  <threadedComment ref="B470" dT="2024-07-30T22:42:53.83" personId="{54AF9A49-BA05-47FE-A5EE-5B24FB1E2D4D}" id="{AE62697B-B0C4-40E6-8208-41C2E1B78076}" parentId="{767D0550-831A-40DA-AD05-0679EB82528F}">
    <text xml:space="preserve">These are the correct NOAEL and LOAEL values (target expos conc) for % Neutrophils in Table 4 of Pothmann 2015. Same values for M and F rats (although % Neutrophils differ slightly). Both the M and F data should be included, even though same values, since these are not duplicate but separate experimental data. 
Here, there is only one row, and strain and sex are missing. </text>
  </threadedComment>
  <threadedComment ref="B470" dT="2024-07-30T23:42:07.24" personId="{54AF9A49-BA05-47FE-A5EE-5B24FB1E2D4D}" id="{ECEC01B6-525E-4ED7-B3D0-351FEB7BF704}" parentId="{767D0550-831A-40DA-AD05-0679EB82528F}">
    <text xml:space="preserve">The Abstract cites lower NOAEL and LOAEL (based on different interpretation of data), as original comment may be noting. </text>
  </threadedComment>
  <threadedComment ref="B470" dT="2024-08-08T19:56:04.92" personId="{C1677EB5-2192-4DB1-95D8-AB93601D11CB}" id="{D392F771-2E14-40E2-B318-9740829648D6}" parentId="{767D0550-831A-40DA-AD05-0679EB82528F}">
    <text xml:space="preserve">Revision: note that they cite a higher NOAEL of 0.28 mg/m3 based on a different interpretation of the data.  
The NOAEL of 0.06 mg/m3 and LOAEL of 0.28 mg/m3 that we’ve recorded based on the PMN data are correct.  
</text>
  </threadedComment>
  <threadedComment ref="J470" dT="2024-05-29T17:09:26.10" personId="{C1677EB5-2192-4DB1-95D8-AB93601D11CB}" id="{69B51480-79A2-497E-8511-DF8016203342}">
    <text xml:space="preserve">From Diameter (minimum) (nm) &lt; 100
</text>
  </threadedComment>
  <threadedComment ref="J471" dT="2024-05-29T17:09:32.01" personId="{C1677EB5-2192-4DB1-95D8-AB93601D11CB}" id="{15DD2E67-0939-40DB-9F24-A8360D6B92F8}">
    <text xml:space="preserve">From Diameter (minimum) (nm) &lt; 100
</text>
  </threadedComment>
  <threadedComment ref="B472" dT="2024-08-14T17:36:13.22" personId="{C1677EB5-2192-4DB1-95D8-AB93601D11CB}" id="{AF159402-5057-4ADB-AD0E-A46F4D70D104}">
    <text>Only retaining Inflammation results for 28 - 90 days</text>
  </threadedComment>
  <threadedComment ref="J472" dT="2024-05-29T17:09:36.23" personId="{C1677EB5-2192-4DB1-95D8-AB93601D11CB}" id="{CEDCCA9C-3A38-4F41-82CC-1708410F5553}">
    <text xml:space="preserve">From Diameter (minimum) (nm) &lt; 100
</text>
  </threadedComment>
  <threadedComment ref="J473" dT="2024-05-29T17:09:38.61" personId="{C1677EB5-2192-4DB1-95D8-AB93601D11CB}" id="{560D9167-CA7C-4582-8DD0-EB9C39F75267}">
    <text xml:space="preserve">From Diameter (minimum) (nm) &lt; 100
</text>
  </threadedComment>
  <threadedComment ref="B474" dT="2024-05-29T18:53:22.17" personId="{C1677EB5-2192-4DB1-95D8-AB93601D11CB}" id="{52B85929-E080-4393-8943-212680A5F493}">
    <text>Same information/result as rownum=32</text>
  </threadedComment>
  <threadedComment ref="J474" dT="2024-05-29T17:09:55.55" personId="{C1677EB5-2192-4DB1-95D8-AB93601D11CB}" id="{78D7DCFA-4653-4BCB-8455-08658D66BAB3}">
    <text>From Used Size (nm) &lt; 100</text>
  </threadedComment>
  <threadedComment ref="AD474" dT="2024-05-29T14:31:10.22" personId="{C1677EB5-2192-4DB1-95D8-AB93601D11CB}" id="{809CFF91-0203-4C8D-9A61-2DCFEF9C8E22}">
    <text>Originally 200 mg/m3 (*1000 for units, then /10 for LOAEL to NOAEL)
UF of 3 was accidentally omitted for duration&lt;90d</text>
  </threadedComment>
  <threadedComment ref="B475" dT="2024-05-29T17:41:03.01" personId="{C1677EB5-2192-4DB1-95D8-AB93601D11CB}" id="{ECBB46E8-D0B5-4FE7-94A0-38CCE9DC3C0B}">
    <text>Hadrup et al incorrectly interpreted this study</text>
  </threadedComment>
  <threadedComment ref="D475" dT="2024-05-28T19:06:00.65" personId="{C1677EB5-2192-4DB1-95D8-AB93601D11CB}" id="{872F3C7C-0D70-49CE-BD8C-06BAD933E010}">
    <text>Hadrup et al incorrectly interpreted this study</text>
  </threadedComment>
  <threadedComment ref="J475" dT="2024-05-29T17:09:58.07" personId="{C1677EB5-2192-4DB1-95D8-AB93601D11CB}" id="{1633091A-85AE-413E-B18D-3396D13D7C7D}">
    <text>From Used Size (nm) &lt; 100</text>
  </threadedComment>
  <threadedComment ref="B476" dT="2024-05-29T17:41:05.05" personId="{C1677EB5-2192-4DB1-95D8-AB93601D11CB}" id="{4153646F-0F5D-4920-A0B5-D1B325E66716}">
    <text>Hadrup et al incorrectly interpreted this study</text>
  </threadedComment>
  <threadedComment ref="D476" dT="2024-05-28T19:06:09.28" personId="{C1677EB5-2192-4DB1-95D8-AB93601D11CB}" id="{29873C56-41AB-46EB-8964-0029225CEA73}">
    <text xml:space="preserve">Hadrup et al incorrectly interpreted this study
</text>
  </threadedComment>
  <threadedComment ref="J476" dT="2024-05-29T17:10:01.40" personId="{C1677EB5-2192-4DB1-95D8-AB93601D11CB}" id="{D252E35E-3ACA-4563-B636-83A70D1BD0E4}">
    <text>From Used Size (nm) &lt; 100</text>
  </threadedComment>
  <threadedComment ref="B477" dT="2024-05-29T17:41:07.17" personId="{C1677EB5-2192-4DB1-95D8-AB93601D11CB}" id="{83EDB2D5-CDB4-43D9-A43D-A426628FB9ED}">
    <text>Hadrup et al incorrectly interpreted this study</text>
  </threadedComment>
  <threadedComment ref="D477" dT="2024-05-28T19:06:12.27" personId="{C1677EB5-2192-4DB1-95D8-AB93601D11CB}" id="{A8E7ACEF-EBD7-48CC-8610-371839E8465C}">
    <text>Hadrup et al incorrectly interpreted this study</text>
  </threadedComment>
  <threadedComment ref="J477" dT="2024-05-29T17:10:03.73" personId="{C1677EB5-2192-4DB1-95D8-AB93601D11CB}" id="{1404F836-D805-4156-9C9B-8CE4AF48E7E3}">
    <text>From Used Size (nm) &lt; 100</text>
  </threadedComment>
  <threadedComment ref="B478" dT="2024-05-29T17:41:09.67" personId="{C1677EB5-2192-4DB1-95D8-AB93601D11CB}" id="{3F45DBE4-9068-46E5-9496-9D371528DF6F}">
    <text>Hadrup et al incorrectly interpreted this study</text>
  </threadedComment>
  <threadedComment ref="D478" dT="2024-05-28T19:06:15.53" personId="{C1677EB5-2192-4DB1-95D8-AB93601D11CB}" id="{1C359FD0-EDE0-45EC-A77D-92A0C736375A}">
    <text>Hadrup et al incorrectly interpreted this study</text>
  </threadedComment>
  <threadedComment ref="J478" dT="2024-05-29T17:10:06.16" personId="{C1677EB5-2192-4DB1-95D8-AB93601D11CB}" id="{9CC0AE93-F331-4C8C-A8A8-461C1E9BEB0E}">
    <text>From Used Size (nm) &lt; 100</text>
  </threadedComment>
  <threadedComment ref="B479" dT="2024-05-29T17:41:11.85" personId="{C1677EB5-2192-4DB1-95D8-AB93601D11CB}" id="{0994B58F-B932-4509-96E6-8303F0F4C5D9}">
    <text>Hadrup et al incorrectly interpreted this study</text>
  </threadedComment>
  <threadedComment ref="D479" dT="2024-05-28T19:06:19.16" personId="{C1677EB5-2192-4DB1-95D8-AB93601D11CB}" id="{5F66AF0E-4F40-4753-9C08-56714E18AC0F}">
    <text>Hadrup et al incorrectly interpreted this study</text>
  </threadedComment>
  <threadedComment ref="J479" dT="2024-05-29T17:10:08.43" personId="{C1677EB5-2192-4DB1-95D8-AB93601D11CB}" id="{66E08BA0-25E2-4BB1-8735-95B301F724F1}">
    <text>From Used Size (nm) &lt; 100</text>
  </threadedComment>
  <threadedComment ref="B480" dT="2024-05-29T17:41:13.80" personId="{C1677EB5-2192-4DB1-95D8-AB93601D11CB}" id="{3708959E-6DAD-4281-89CB-9ABF4866552B}">
    <text>Hadrup et al incorrectly interpreted this study</text>
  </threadedComment>
  <threadedComment ref="D480" dT="2024-05-28T19:06:21.50" personId="{C1677EB5-2192-4DB1-95D8-AB93601D11CB}" id="{AAE6013F-6758-4316-B54F-A60C480DD091}">
    <text>Hadrup et al incorrectly interpreted this study</text>
  </threadedComment>
  <threadedComment ref="J480" dT="2024-05-29T17:10:10.65" personId="{C1677EB5-2192-4DB1-95D8-AB93601D11CB}" id="{8B08F842-5DE9-4DF3-B5E5-9285DA85D242}">
    <text>From Used Size (nm) &lt; 100</text>
  </threadedComment>
  <threadedComment ref="B481" dT="2024-05-29T17:41:15.90" personId="{C1677EB5-2192-4DB1-95D8-AB93601D11CB}" id="{3BFD70F3-F5DE-443F-B8CF-383EC6D2F26B}">
    <text>Hadrup et al incorrectly interpreted this study</text>
  </threadedComment>
  <threadedComment ref="D481" dT="2024-05-28T19:06:24.47" personId="{C1677EB5-2192-4DB1-95D8-AB93601D11CB}" id="{C0C7A720-EFBE-4E73-87BC-D2DA5AD8AD72}">
    <text>Hadrup et al incorrectly interpreted this study</text>
  </threadedComment>
  <threadedComment ref="J481" dT="2024-05-29T17:10:13.27" personId="{C1677EB5-2192-4DB1-95D8-AB93601D11CB}" id="{C595D549-B6A1-49C1-BB7B-EFA011984C20}">
    <text>From Used Size (nm) &gt; 100</text>
  </threadedComment>
  <threadedComment ref="B482" dT="2024-05-29T17:41:18.49" personId="{C1677EB5-2192-4DB1-95D8-AB93601D11CB}" id="{4EF94674-1D5B-4C2F-A4F2-D8F36D9B2859}">
    <text>Hadrup et al incorrectly interpreted this study</text>
  </threadedComment>
  <threadedComment ref="D482" dT="2024-05-28T19:06:27.94" personId="{C1677EB5-2192-4DB1-95D8-AB93601D11CB}" id="{96C6649F-4359-4577-BE5D-CA03DDA07209}">
    <text>Hadrup et al incorrectly interpreted this study</text>
  </threadedComment>
  <threadedComment ref="J482" dT="2024-05-29T17:10:25.96" personId="{C1677EB5-2192-4DB1-95D8-AB93601D11CB}" id="{7304769A-5DB0-41AC-A879-0E02A32B5B94}">
    <text>From Used Size (nm) &gt; 100</text>
  </threadedComment>
  <threadedComment ref="B483" dT="2024-05-29T17:41:20.98" personId="{C1677EB5-2192-4DB1-95D8-AB93601D11CB}" id="{C93B49FC-AC38-4705-B555-09E533B6564B}">
    <text>Hadrup et al incorrectly interpreted this study</text>
  </threadedComment>
  <threadedComment ref="D483" dT="2024-05-28T19:06:30.80" personId="{C1677EB5-2192-4DB1-95D8-AB93601D11CB}" id="{43B74B91-D917-45F6-BC2F-3F6FB5B20A25}">
    <text>Hadrup et al incorrectly interpreted this study</text>
  </threadedComment>
  <threadedComment ref="J483" dT="2024-05-29T17:10:33.81" personId="{C1677EB5-2192-4DB1-95D8-AB93601D11CB}" id="{CDCA2AB6-6B60-430E-BC8E-198939856242}">
    <text>From Used Size (nm) &gt; 100</text>
  </threadedComment>
  <threadedComment ref="B484" dT="2024-08-13T13:59:54.71" personId="{C1677EB5-2192-4DB1-95D8-AB93601D11CB}" id="{DFE69CBD-5FBC-4086-8E9E-49EE8F42D898}">
    <text>No PoD</text>
  </threadedComment>
  <threadedComment ref="J484" dT="2024-05-29T17:10:38.19" personId="{C1677EB5-2192-4DB1-95D8-AB93601D11CB}" id="{8B3940EC-E701-4E31-91DB-B9196EF6F172}">
    <text>From Used Size (nm) &lt; 100</text>
  </threadedComment>
  <threadedComment ref="B485" dT="2024-06-24T17:49:44.64" personId="{C1677EB5-2192-4DB1-95D8-AB93601D11CB}" id="{731E6B07-AC69-46D1-80EB-3B5480D22289}">
    <text>Keeping rownum=549</text>
  </threadedComment>
  <threadedComment ref="J485" dT="2024-05-29T17:10:41.33" personId="{C1677EB5-2192-4DB1-95D8-AB93601D11CB}" id="{C7818842-6FF0-4ED5-8344-E3B2992C2567}">
    <text>From Used Size (nm) &lt; 100</text>
  </threadedComment>
  <threadedComment ref="B486" dT="2024-06-24T18:14:05.61" personId="{C1677EB5-2192-4DB1-95D8-AB93601D11CB}" id="{9786A913-650B-48F7-A961-F842727DE255}">
    <text>Keep rownum=552</text>
  </threadedComment>
  <threadedComment ref="J486" dT="2024-05-29T17:10:43.65" personId="{C1677EB5-2192-4DB1-95D8-AB93601D11CB}" id="{F521CD8B-0A31-434B-84E4-1FCC5A72BEA4}">
    <text>From Used Size (nm) &lt; 100</text>
  </threadedComment>
  <threadedComment ref="B487" dT="2024-07-11T15:59:12.96" personId="{C1677EB5-2192-4DB1-95D8-AB93601D11CB}" id="{68FC9F63-F8E1-4882-9FEA-D6EFCA432FD0}">
    <text>Rabbit exposure (keep rodent). we can’t discern the primary particle size based on the nebulizer generation.
Also, we realized that the material being generated is in solution so there is no particle exposure to these soluble metals.</text>
  </threadedComment>
  <threadedComment ref="J487" dT="2024-07-08T19:04:33.83" personId="{C1677EB5-2192-4DB1-95D8-AB93601D11CB}" id="{38C7EDF0-69D5-4564-B53F-6A00C065EE9E}">
    <text>doi:
10.1289/ehp.9297215
MMAD is ~1um, no other info</text>
  </threadedComment>
  <threadedComment ref="B488" dT="2024-07-11T15:59:16.64" personId="{C1677EB5-2192-4DB1-95D8-AB93601D11CB}" id="{D87F8E0E-8FDA-48E8-9385-38B0CD682727}">
    <text xml:space="preserve">Rabbit exposure (keep rodent). we can’t discern the primary particle size based on the nebulizer generation.
Also, we realized that the material being generated is in solution so there is no particle exposure to these soluble metals.
</text>
  </threadedComment>
  <threadedComment ref="J488" dT="2024-07-08T19:04:20.30" personId="{C1677EB5-2192-4DB1-95D8-AB93601D11CB}" id="{58F6BF68-E6AF-4118-B490-C67E58D820B8}">
    <text>Doi: 10.
1016/s0013-9351(05)80192-6
MMAD is ~1um, no other info</text>
  </threadedComment>
  <threadedComment ref="B489" dT="2024-08-13T13:59:54.71" personId="{C1677EB5-2192-4DB1-95D8-AB93601D11CB}" id="{95B736F1-9D2F-4848-9639-34A08A1C1D77}">
    <text>No PoD</text>
  </threadedComment>
  <threadedComment ref="J489" dT="2024-05-29T17:11:11.26" personId="{C1677EB5-2192-4DB1-95D8-AB93601D11CB}" id="{966C16B1-1CCD-401C-B1F6-A87FD1F52503}">
    <text>From Agglomerated/aggregate size (nm) &lt; 100</text>
  </threadedComment>
  <threadedComment ref="B490" dT="2024-08-13T13:59:54.71" personId="{C1677EB5-2192-4DB1-95D8-AB93601D11CB}" id="{E43816FF-4086-47B3-866F-FF1A5302E560}">
    <text>No PoD</text>
  </threadedComment>
  <threadedComment ref="J490" dT="2024-05-29T17:11:18.74" personId="{C1677EB5-2192-4DB1-95D8-AB93601D11CB}" id="{08F23A03-8953-4D7C-9E15-9BB15B7C556D}">
    <text>From Agglomerated/aggregate size (nm) &lt; 100</text>
  </threadedComment>
  <threadedComment ref="B491" dT="2024-08-12T14:22:51.22" personId="{C1677EB5-2192-4DB1-95D8-AB93601D11CB}" id="{DF9984FD-16DA-4707-9925-224C255D62F5}">
    <text>Species is Hamster</text>
  </threadedComment>
  <threadedComment ref="J491" dT="2024-05-29T17:11:33.40" personId="{C1677EB5-2192-4DB1-95D8-AB93601D11CB}" id="{24C69C53-9CEF-4450-A1B0-62687F92219B}">
    <text>From Used size (nm) &gt; 100</text>
  </threadedComment>
  <threadedComment ref="B492" dT="2024-08-13T13:59:54.71" personId="{C1677EB5-2192-4DB1-95D8-AB93601D11CB}" id="{9976B79E-5DF5-4E81-BBF9-85F505BF09D7}">
    <text>No PoD</text>
  </threadedComment>
  <threadedComment ref="J492" dT="2024-05-29T17:11:36.01" personId="{C1677EB5-2192-4DB1-95D8-AB93601D11CB}" id="{5F7DE922-F8D9-4580-A4CB-52B6508B577C}">
    <text>From Agglomerated/aggregate size (nm) &lt; 100</text>
  </threadedComment>
  <threadedComment ref="B493" dT="2024-08-13T13:59:54.71" personId="{C1677EB5-2192-4DB1-95D8-AB93601D11CB}" id="{6487CA71-B520-4132-8B10-4E7ACECCA3E4}">
    <text>No PoD</text>
  </threadedComment>
  <threadedComment ref="J493" dT="2024-05-29T17:11:38.72" personId="{C1677EB5-2192-4DB1-95D8-AB93601D11CB}" id="{F0670234-1CAC-4C47-AC2A-22EDA97F2B3C}">
    <text>From Agglomerated/aggregate size (nm) &lt; 100</text>
  </threadedComment>
  <threadedComment ref="B494" dT="2024-08-13T13:59:54.71" personId="{C1677EB5-2192-4DB1-95D8-AB93601D11CB}" id="{52CD2D1B-6192-46F3-8C3D-E63108F246AF}">
    <text>No PoD</text>
  </threadedComment>
  <threadedComment ref="J494" dT="2024-05-29T17:11:41.41" personId="{C1677EB5-2192-4DB1-95D8-AB93601D11CB}" id="{6881877C-D7D3-49A7-8E7A-C1DF7218F6EF}">
    <text>From Agglomerated/aggregate size (nm) &lt; 100</text>
  </threadedComment>
  <threadedComment ref="B495" dT="2024-08-13T13:59:54.71" personId="{C1677EB5-2192-4DB1-95D8-AB93601D11CB}" id="{F02DF9B3-55DE-44F1-8104-A3318698A1D4}">
    <text>No PoD</text>
  </threadedComment>
  <threadedComment ref="J495" dT="2024-05-29T17:11:43.94" personId="{C1677EB5-2192-4DB1-95D8-AB93601D11CB}" id="{02A3E98A-4E3D-427C-BEE5-A1104641942D}">
    <text>From Agglomerated/aggregate size (nm) &lt; 100</text>
  </threadedComment>
  <threadedComment ref="B496" dT="2024-08-12T14:22:51.22" personId="{C1677EB5-2192-4DB1-95D8-AB93601D11CB}" id="{D1F5F74E-346B-4E06-9CF4-0CB7B5499D6C}">
    <text>Species is Hamster</text>
  </threadedComment>
  <threadedComment ref="B497" dT="2024-08-09T16:32:51.45" personId="{C1677EB5-2192-4DB1-95D8-AB93601D11CB}" id="{36CF3E3D-3763-4BFF-B44D-0084898B1031}">
    <text>This is not 13 wk. Correct study may be Pauluhn 2011 - Magnetite Fe3O4; DOI 10.1002/jat.1668, but paper says NOAEL is 4.7. (see Addl file for correct info).</text>
  </threadedComment>
  <threadedComment ref="J497" dT="2024-05-29T17:12:40.63" personId="{C1677EB5-2192-4DB1-95D8-AB93601D11CB}" id="{D0710993-77C7-40DF-AB0C-EE7CC9AAC93F}">
    <text>From Used size (nm) &gt;100</text>
  </threadedComment>
  <threadedComment ref="J498" dT="2024-05-29T17:12:42.85" personId="{C1677EB5-2192-4DB1-95D8-AB93601D11CB}" id="{0FCFCF76-023B-463A-858E-7195B2DC6023}">
    <text>From Used size (nm) &gt;100</text>
  </threadedComment>
  <threadedComment ref="B499" dT="2024-06-24T17:41:07.24" personId="{C1677EB5-2192-4DB1-95D8-AB93601D11CB}" id="{8A3D8FF4-DACC-40DC-B8B5-662AAA645685}">
    <text>Keeping rownum=563</text>
  </threadedComment>
  <threadedComment ref="J499" dT="2024-05-29T17:12:47.81" personId="{C1677EB5-2192-4DB1-95D8-AB93601D11CB}" id="{B30A0F05-025B-4B81-97AD-F4F8280A87AA}">
    <text>From Used size (nm) &lt;100</text>
  </threadedComment>
  <threadedComment ref="X499" dT="2024-07-31T16:20:29.27" personId="{54AF9A49-BA05-47FE-A5EE-5B24FB1E2D4D}" id="{8AD67246-601F-4FBD-8759-D4DAFCC07D38}">
    <text>3 mo, 4 hr/d x 5 d/wk. Seems more reasonable to consider this "N" for Duration &lt;90d.</text>
  </threadedComment>
  <threadedComment ref="B500" dT="2024-08-13T13:59:54.71" personId="{C1677EB5-2192-4DB1-95D8-AB93601D11CB}" id="{81DA011A-0F5F-4480-98D1-AC5A42417841}">
    <text>No PoD</text>
  </threadedComment>
  <threadedComment ref="B501" dT="2024-07-11T15:59:19.73" personId="{C1677EB5-2192-4DB1-95D8-AB93601D11CB}" id="{42BB9343-1CF0-4C91-A772-C841175D3E27}">
    <text xml:space="preserve">Rabbit exposure (keep rodent). we can’t discern the primary particle size based on the nebulizer generation.
Also, we realized that the material being generated is in solution so there is no particle exposure to these soluble metals.
</text>
  </threadedComment>
  <threadedComment ref="J501" dT="2024-07-08T19:04:41.64" personId="{C1677EB5-2192-4DB1-95D8-AB93601D11CB}" id="{8B4D520C-3BDD-41EA-A2F5-FD8A8319AB48}">
    <text xml:space="preserve">doi:
10.1289/ehp.9297215
MMAD is ~1um, no other info
</text>
  </threadedComment>
  <threadedComment ref="B502" dT="2024-08-09T16:34:24.91" personId="{C1677EB5-2192-4DB1-95D8-AB93601D11CB}" id="{542CB7DB-3C6C-4CDD-ABDB-7795DE1BA911}">
    <text>NTP DUPLICATE</text>
  </threadedComment>
  <threadedComment ref="B503" dT="2024-08-09T16:34:27.95" personId="{C1677EB5-2192-4DB1-95D8-AB93601D11CB}" id="{FBA14314-C959-4FB9-8213-79F576A40754}">
    <text>NTP DUPLICATE</text>
  </threadedComment>
  <threadedComment ref="B504" dT="2024-08-13T13:59:54.71" personId="{C1677EB5-2192-4DB1-95D8-AB93601D11CB}" id="{C30C7A59-157D-458D-B0BF-6B302DCF1BFD}">
    <text>No PoD</text>
  </threadedComment>
  <threadedComment ref="B505" dT="2024-08-13T13:59:54.71" personId="{C1677EB5-2192-4DB1-95D8-AB93601D11CB}" id="{BC8AD3B2-CD2A-41EF-B10F-AC65B2752082}">
    <text>No PoD</text>
  </threadedComment>
  <threadedComment ref="B506" dT="2024-08-13T13:59:54.71" personId="{C1677EB5-2192-4DB1-95D8-AB93601D11CB}" id="{E3C63CC2-0909-4875-86F6-3BAC36D0910D}">
    <text>No PoD</text>
  </threadedComment>
  <threadedComment ref="B507" dT="2024-08-13T13:59:54.71" personId="{C1677EB5-2192-4DB1-95D8-AB93601D11CB}" id="{EE1C629D-19AD-494B-8D00-AB7C8B13A367}">
    <text>No PoD</text>
  </threadedComment>
  <threadedComment ref="B508" dT="2024-08-12T14:22:51.22" personId="{C1677EB5-2192-4DB1-95D8-AB93601D11CB}" id="{728304A0-6EDA-433C-BC64-3602ADFD9940}">
    <text>Species is Hamster</text>
  </threadedComment>
  <threadedComment ref="B509" dT="2024-06-11T19:27:26.92" personId="{C1677EB5-2192-4DB1-95D8-AB93601D11CB}" id="{3E657101-6833-444A-9141-2944C4DBE328}">
    <text>Insufficient duration length</text>
  </threadedComment>
  <threadedComment ref="B510" dT="2024-08-12T14:22:51.22" personId="{C1677EB5-2192-4DB1-95D8-AB93601D11CB}" id="{B7D3F74F-E39A-4E72-B755-50D1A6564814}">
    <text>Species is Hamster</text>
  </threadedComment>
  <threadedComment ref="B511" dT="2024-08-12T14:22:51.22" personId="{C1677EB5-2192-4DB1-95D8-AB93601D11CB}" id="{97EA8AC0-18F7-46D7-BBCD-C2ED524CF578}">
    <text>Species is Hamster</text>
  </threadedComment>
  <threadedComment ref="B512" dT="2024-08-09T16:34:49.74" personId="{C1677EB5-2192-4DB1-95D8-AB93601D11CB}" id="{D6C7FF04-3968-4B85-B0ED-600E95FB3CED}">
    <text>EDK: see Additional Fibrosis data (EDK) - added 3 and 6 mo timepoints, and 10 mo.</text>
  </threadedComment>
  <threadedComment ref="J512" dT="2024-05-29T17:13:33.28" personId="{C1677EB5-2192-4DB1-95D8-AB93601D11CB}" id="{40BAE95B-F42C-43FF-AF21-D53EB635E632}">
    <text>From Used size (nm) &lt;100</text>
  </threadedComment>
  <threadedComment ref="K512" dT="2024-07-16T13:53:51.01" personId="{C1677EB5-2192-4DB1-95D8-AB93601D11CB}" id="{7A24478A-AFA2-48C3-B276-E375F41FEF9B}">
    <text xml:space="preserve">EDK: results for Neutrophil Leukocytes" from BALF at 3 months (didn’t say if 12 or 13 weeks). The daily exposure time in these studies was only 4 hr/d and 5 d/wk, but it seems reasonable to include these results
</text>
  </threadedComment>
  <threadedComment ref="J513" dT="2024-05-29T17:13:40.27" personId="{C1677EB5-2192-4DB1-95D8-AB93601D11CB}" id="{0239F844-7880-4525-92CE-F84FC9B94B99}">
    <text>From Used size (nm) &lt;100</text>
  </threadedComment>
  <threadedComment ref="K513" dT="2024-07-16T13:54:01.61" personId="{C1677EB5-2192-4DB1-95D8-AB93601D11CB}" id="{DE7997F1-F558-47CB-8662-6C679D211D59}">
    <text xml:space="preserve">EDK: results for Neutrophil Leukocytes" from BALF at 3 months (didn’t say if 12 or 13 weeks). The daily exposure time in these studies was only 4 hr/d and 5 d/wk, but it seems reasonable to include these results
</text>
  </threadedComment>
  <threadedComment ref="B514" dT="2024-06-24T18:02:38.82" personId="{C1677EB5-2192-4DB1-95D8-AB93601D11CB}" id="{292A1FA3-DC68-4751-AE0B-07B3F5E18508}">
    <text>Insufficient exposure duration</text>
  </threadedComment>
  <threadedComment ref="J514" dT="2024-05-29T17:14:29.67" personId="{C1677EB5-2192-4DB1-95D8-AB93601D11CB}" id="{10495EF1-978B-48B0-9BEA-E3768342686A}">
    <text>From Used size (nm) &lt;100</text>
  </threadedComment>
  <threadedComment ref="B515" dT="2024-06-24T18:02:46.79" personId="{C1677EB5-2192-4DB1-95D8-AB93601D11CB}" id="{067B4FD4-6290-4CBF-896B-04E672AA817F}">
    <text>No band</text>
  </threadedComment>
  <threadedComment ref="J515" dT="2024-05-29T17:14:32.71" personId="{C1677EB5-2192-4DB1-95D8-AB93601D11CB}" id="{7488F7F4-4458-4A58-82AE-FC342D2AA708}">
    <text>From Used size (nm) &lt;100</text>
  </threadedComment>
  <threadedComment ref="B516" dT="2024-06-24T18:02:51.30" personId="{C1677EB5-2192-4DB1-95D8-AB93601D11CB}" id="{B6677CE7-27DF-45F0-8109-A3498830F8D3}">
    <text xml:space="preserve">No band
</text>
  </threadedComment>
  <threadedComment ref="J516" dT="2024-05-29T17:14:34.89" personId="{C1677EB5-2192-4DB1-95D8-AB93601D11CB}" id="{CFC8E368-B3EA-463E-8693-B6BBBA756625}">
    <text>From Used size (nm) &lt;100</text>
  </threadedComment>
  <threadedComment ref="B517" dT="2024-06-24T18:07:33.89" personId="{C1677EB5-2192-4DB1-95D8-AB93601D11CB}" id="{6A259399-B5A4-414B-8722-4F79AF2CA837}">
    <text>Insufficient exposure duration</text>
  </threadedComment>
  <threadedComment ref="J517" dT="2024-05-29T17:14:37.27" personId="{C1677EB5-2192-4DB1-95D8-AB93601D11CB}" id="{36A61262-D774-43B2-834F-C3D5AFCCC30F}">
    <text>From Used size (nm) &lt;100</text>
  </threadedComment>
  <threadedComment ref="B518" dT="2024-06-10T18:51:03.74" personId="{C1677EB5-2192-4DB1-95D8-AB93601D11CB}" id="{9C6B4D2B-4E45-454A-BC48-A505EB49B9E7}">
    <text>Keeping rownum=117</text>
  </threadedComment>
  <threadedComment ref="J518" dT="2024-05-29T17:14:40.41" personId="{C1677EB5-2192-4DB1-95D8-AB93601D11CB}" id="{58279B5E-0868-4CF1-9210-2823B9D0A6D6}">
    <text>From Used size (nm) &lt;100</text>
  </threadedComment>
  <threadedComment ref="J518" dT="2024-08-09T16:58:08.75" personId="{C1677EB5-2192-4DB1-95D8-AB93601D11CB}" id="{2BEC1A9F-E3F6-4068-85A6-787F278D45FE}" parentId="{58279B5E-0868-4CF1-9210-2823B9D0A6D6}">
    <text xml:space="preserve">EDK: Johnston 2000, p. 412: "The amorphous silica used in this study has a small primary particle size (12 nm) and a large (200...m2/g surface area)." </text>
  </threadedComment>
  <threadedComment ref="B519" dT="2024-06-24T17:44:10.64" personId="{C1677EB5-2192-4DB1-95D8-AB93601D11CB}" id="{5D3C8F63-65DF-4212-9C8A-518848EF258D}">
    <text>Keeping rownum=565</text>
  </threadedComment>
  <threadedComment ref="J519" dT="2024-05-29T17:14:42.92" personId="{C1677EB5-2192-4DB1-95D8-AB93601D11CB}" id="{786020DF-8265-4A55-9A0F-B8FD308856DE}">
    <text>From Used size (nm) &lt;100</text>
  </threadedComment>
  <threadedComment ref="B520" dT="2024-08-13T13:59:54.71" personId="{C1677EB5-2192-4DB1-95D8-AB93601D11CB}" id="{FE4EE02F-6869-4EF7-ACB6-24CF0FF8C9E8}">
    <text>No PoD</text>
  </threadedComment>
  <threadedComment ref="F520" dT="2024-11-04T16:32:26.17" personId="{C1677EB5-2192-4DB1-95D8-AB93601D11CB}" id="{98145A21-2E18-464D-A1D5-7448116DFD28}">
    <text>Some data also in Muhle 1991</text>
  </threadedComment>
  <threadedComment ref="J520" dT="2024-05-29T17:16:44.29" personId="{C1677EB5-2192-4DB1-95D8-AB93601D11CB}" id="{79CABA79-4C46-4B2F-AA13-8C3E80F136AA}">
    <text>From Used size (nm) &gt;100</text>
  </threadedComment>
  <threadedComment ref="B521" dT="2024-06-11T19:27:37.30" personId="{C1677EB5-2192-4DB1-95D8-AB93601D11CB}" id="{A34700A4-E639-4BB5-BD15-B2934A7AEF96}">
    <text>Insufficient duration length</text>
  </threadedComment>
  <threadedComment ref="J521" dT="2024-05-29T17:16:46.91" personId="{C1677EB5-2192-4DB1-95D8-AB93601D11CB}" id="{7E3D2D7F-861C-4BD9-BBD0-F320ACD4F0CB}">
    <text>From Used size (nm) &gt;100</text>
  </threadedComment>
  <threadedComment ref="B522" dT="2024-06-11T19:27:56.23" personId="{C1677EB5-2192-4DB1-95D8-AB93601D11CB}" id="{813E4321-954A-4821-915B-D1B5061681E4}">
    <text>Keeping rownum=16</text>
  </threadedComment>
  <threadedComment ref="J522" dT="2024-05-29T17:16:50.17" personId="{C1677EB5-2192-4DB1-95D8-AB93601D11CB}" id="{FAD85E56-D5DB-4C64-99CC-B7722591610E}">
    <text>From Used size (nm) &gt;100</text>
  </threadedComment>
  <threadedComment ref="B523" dT="2024-06-11T19:27:58.72" personId="{C1677EB5-2192-4DB1-95D8-AB93601D11CB}" id="{08C54228-3708-4274-BB82-4E640D27CB3E}">
    <text>Keeping rownum=16</text>
  </threadedComment>
  <threadedComment ref="J523" dT="2024-05-29T17:16:52.70" personId="{C1677EB5-2192-4DB1-95D8-AB93601D11CB}" id="{2103BD56-B4B2-48B1-98CC-65B8A0DD4D66}">
    <text>From Used size (nm) &gt;100</text>
  </threadedComment>
  <threadedComment ref="B524" dT="2024-06-11T19:25:23.10" personId="{C1677EB5-2192-4DB1-95D8-AB93601D11CB}" id="{1310E0A3-196F-4647-8C14-C83EBD0011C6}">
    <text>Keeping rownum=11</text>
  </threadedComment>
  <threadedComment ref="F524" dT="2024-10-30T17:51:57.23" personId="{C1677EB5-2192-4DB1-95D8-AB93601D11CB}" id="{6DDE1482-73FC-46FF-8089-E5FA98BA17DE}">
    <text>Same study as Porter 2001</text>
  </threadedComment>
  <threadedComment ref="J524" dT="2024-05-29T17:16:54.83" personId="{C1677EB5-2192-4DB1-95D8-AB93601D11CB}" id="{5B810BDB-0B4B-4303-8F98-0E0557286CB4}">
    <text>From Used size (nm) &gt;100</text>
  </threadedComment>
  <threadedComment ref="B525" dT="2024-06-11T19:25:26.05" personId="{C1677EB5-2192-4DB1-95D8-AB93601D11CB}" id="{AD4FA3F7-0609-468D-BCF6-2ABEAA758FDA}">
    <text>Keeping rownum=11</text>
  </threadedComment>
  <threadedComment ref="F525" dT="2024-10-30T17:51:57.23" personId="{C1677EB5-2192-4DB1-95D8-AB93601D11CB}" id="{B6FEBA31-0872-4EC4-810C-DC118BCCB418}">
    <text>Same study as Porter 2001</text>
  </threadedComment>
  <threadedComment ref="J525" dT="2024-05-29T17:16:57.41" personId="{C1677EB5-2192-4DB1-95D8-AB93601D11CB}" id="{DC1661DD-9477-4CCF-A3D4-A3582475D872}">
    <text>From Used size (nm) &gt;100</text>
  </threadedComment>
  <threadedComment ref="B526" dT="2024-06-10T18:50:46.59" personId="{C1677EB5-2192-4DB1-95D8-AB93601D11CB}" id="{312607AB-9BEC-4A77-9F05-B8D5C676EC09}">
    <text xml:space="preserve">Keeping rownum=115
</text>
  </threadedComment>
  <threadedComment ref="J526" dT="2024-07-26T21:17:52.58" personId="{54AF9A49-BA05-47FE-A5EE-5B24FB1E2D4D}" id="{B88A92B8-7720-440C-8601-1733C5019DEB}">
    <text>Johnston 2000 describes amorphous (fumed) silica as ultrafine. Cristobalite is likely microscale.</text>
  </threadedComment>
  <threadedComment ref="J527" dT="2024-05-29T17:16:59.64" personId="{C1677EB5-2192-4DB1-95D8-AB93601D11CB}" id="{0DBE1582-B2B6-46C8-961D-F618139654FB}">
    <text>From Used size (nm) &gt;100</text>
  </threadedComment>
  <threadedComment ref="K527" dT="2024-07-16T13:47:07.13" personId="{C1677EB5-2192-4DB1-95D8-AB93601D11CB}" id="{86D86C4E-6302-46C0-9B71-9F67EF8A59F2}">
    <text>EDK: 12 week study</text>
  </threadedComment>
  <threadedComment ref="B528" dT="2024-05-29T19:29:09.09" personId="{C1677EB5-2192-4DB1-95D8-AB93601D11CB}" id="{17AB1B14-97D5-439F-B4F6-36AA104D27E8}">
    <text>Keeping rownum=4</text>
  </threadedComment>
  <threadedComment ref="J528" dT="2024-05-29T17:17:28.60" personId="{C1677EB5-2192-4DB1-95D8-AB93601D11CB}" id="{9754DAFA-BB64-4028-B293-92AD5B9A15AE}">
    <text>From Used size (nm) &lt;100</text>
  </threadedComment>
  <threadedComment ref="B529" dT="2024-06-10T13:51:26.15" personId="{C1677EB5-2192-4DB1-95D8-AB93601D11CB}" id="{C2DD35BA-9CC8-4A53-ACCE-772BC96EEA78}">
    <text>Keeping rownum=5</text>
  </threadedComment>
  <threadedComment ref="J529" dT="2024-05-29T17:17:32.09" personId="{C1677EB5-2192-4DB1-95D8-AB93601D11CB}" id="{9E052C09-A890-4EA5-86E2-0D0B772601BE}">
    <text>From Used size (nm) &lt;100</text>
  </threadedComment>
  <threadedComment ref="B530" dT="2024-06-10T13:49:50.61" personId="{C1677EB5-2192-4DB1-95D8-AB93601D11CB}" id="{661CC2F2-A731-44CA-B83E-DBDE445BB229}">
    <text>Keeping rownum=6</text>
  </threadedComment>
  <threadedComment ref="J530" dT="2024-05-29T17:17:34.39" personId="{C1677EB5-2192-4DB1-95D8-AB93601D11CB}" id="{41CEF543-A704-4977-9613-23511D4F98F2}">
    <text>From Used size (nm) &lt;100</text>
  </threadedComment>
  <threadedComment ref="B531" dT="2024-05-29T19:23:11.74" personId="{C1677EB5-2192-4DB1-95D8-AB93601D11CB}" id="{3B7E7160-FA30-43FD-B9B4-3D4E8916EB6F}">
    <text xml:space="preserve">Keeping rownum=1
</text>
  </threadedComment>
  <threadedComment ref="J531" dT="2024-05-29T17:17:51.30" personId="{C1677EB5-2192-4DB1-95D8-AB93601D11CB}" id="{22679C25-1AA0-464F-8561-6A97193498ED}">
    <text xml:space="preserve">Using info from previous analyses
</text>
  </threadedComment>
  <threadedComment ref="B532" dT="2024-05-29T19:23:18.68" personId="{C1677EB5-2192-4DB1-95D8-AB93601D11CB}" id="{0BD80D35-30E5-4DE8-A23D-56B9AD2B7A72}">
    <text>Keeping rownum=2</text>
  </threadedComment>
  <threadedComment ref="J532" dT="2024-05-29T17:17:56.02" personId="{C1677EB5-2192-4DB1-95D8-AB93601D11CB}" id="{0434D9A6-A184-4216-B49D-DD20273FA53A}">
    <text>Using info from previous analyses</text>
  </threadedComment>
  <threadedComment ref="B533" dT="2024-05-29T19:23:25.07" personId="{C1677EB5-2192-4DB1-95D8-AB93601D11CB}" id="{0F2CF79D-72AC-4C57-A8F3-C699125B3C3A}">
    <text>Keeping rownum=3</text>
  </threadedComment>
  <threadedComment ref="J533" dT="2024-05-29T17:17:58.27" personId="{C1677EB5-2192-4DB1-95D8-AB93601D11CB}" id="{9F0849D0-9310-40A4-BB32-FE887CC2564D}">
    <text>Using info from previous analyses</text>
  </threadedComment>
  <threadedComment ref="J534" dT="2024-05-29T17:19:12.57" personId="{C1677EB5-2192-4DB1-95D8-AB93601D11CB}" id="{46ABC88F-7544-44FF-A50E-E13D37702832}">
    <text>From Used size (nm) &lt;100</text>
  </threadedComment>
  <threadedComment ref="J535" dT="2024-05-29T17:19:19.88" personId="{C1677EB5-2192-4DB1-95D8-AB93601D11CB}" id="{53225B87-68A9-4FF5-9AEF-7FD311C9F7A2}">
    <text>From Used size (nm) &gt;100</text>
  </threadedComment>
  <threadedComment ref="J536" dT="2024-05-29T17:19:15.08" personId="{C1677EB5-2192-4DB1-95D8-AB93601D11CB}" id="{73522F48-05DD-467A-AC5E-61809F97FC12}">
    <text>From Used size (nm) &lt;100</text>
  </threadedComment>
  <threadedComment ref="J537" dT="2024-05-29T17:19:25.60" personId="{C1677EB5-2192-4DB1-95D8-AB93601D11CB}" id="{3F4B1BA1-3189-49F0-AD77-025114B3B37C}">
    <text>From Used size (nm) &gt;100</text>
  </threadedComment>
  <threadedComment ref="B538" dT="2024-08-13T13:59:54.71" personId="{C1677EB5-2192-4DB1-95D8-AB93601D11CB}" id="{BED2B401-ACBC-498E-8496-976DEA037FBD}">
    <text>No PoD</text>
  </threadedComment>
  <threadedComment ref="J538" dT="2024-05-29T17:18:57.91" personId="{C1677EB5-2192-4DB1-95D8-AB93601D11CB}" id="{476FC0AF-1929-4C8F-AC28-2C3C27FD04FB}">
    <text xml:space="preserve">From other analyses
</text>
  </threadedComment>
  <threadedComment ref="A539" dT="2024-06-11T13:39:10.50" personId="{C1677EB5-2192-4DB1-95D8-AB93601D11CB}" id="{7AAE1B17-F983-4468-9BBD-8D4B1BA51C0F}">
    <text>Keep rownums 436 and 442</text>
  </threadedComment>
  <threadedComment ref="J539" dT="2024-05-29T17:19:46.95" personId="{C1677EB5-2192-4DB1-95D8-AB93601D11CB}" id="{E999DEB1-0CCF-4773-ACAA-C788D2B99F30}">
    <text>From Used size (nm) &lt;100</text>
  </threadedComment>
  <threadedComment ref="A540" dT="2024-06-11T13:39:16.53" personId="{C1677EB5-2192-4DB1-95D8-AB93601D11CB}" id="{982444F3-3F95-46B3-AC70-5B30BE1B11D3}">
    <text>Keep rownums 436 and 442</text>
  </threadedComment>
  <threadedComment ref="J540" dT="2024-05-29T17:19:49.28" personId="{C1677EB5-2192-4DB1-95D8-AB93601D11CB}" id="{B92B8211-4AAE-42C3-A436-2C0D98887CD8}">
    <text>From Used size (nm) &lt;100</text>
  </threadedComment>
  <threadedComment ref="B541" dT="2024-08-12T14:02:44.87" personId="{C1677EB5-2192-4DB1-95D8-AB93601D11CB}" id="{04CC2E2E-7AD6-413F-B929-868D17E909E4}">
    <text>28 days but not 6h/d, 5d/w</text>
  </threadedComment>
  <threadedComment ref="J541" dT="2024-05-29T17:20:29.83" personId="{C1677EB5-2192-4DB1-95D8-AB93601D11CB}" id="{F0AF91B1-B04A-4E96-8DD1-ED4A85F838B0}">
    <text>From Used size (nm) &gt;100</text>
  </threadedComment>
  <threadedComment ref="B542" dT="2024-08-13T13:59:54.71" personId="{C1677EB5-2192-4DB1-95D8-AB93601D11CB}" id="{8A65C0E8-1DF2-4ABE-AC63-DAC6972A8E22}">
    <text>No PoD</text>
  </threadedComment>
  <threadedComment ref="F542" dT="2024-11-04T16:32:26.17" personId="{C1677EB5-2192-4DB1-95D8-AB93601D11CB}" id="{F08B77DA-09FA-4B15-97B6-C8E6D9447367}">
    <text>Some data also in Muhle 1991</text>
  </threadedComment>
  <threadedComment ref="J542" dT="2024-05-29T17:20:34.57" personId="{C1677EB5-2192-4DB1-95D8-AB93601D11CB}" id="{42CEA45B-0219-4997-9901-0B0776511EE5}">
    <text>From Used size (nm) &gt;100</text>
  </threadedComment>
  <threadedComment ref="J543" dT="2024-05-29T17:20:08.16" personId="{C1677EB5-2192-4DB1-95D8-AB93601D11CB}" id="{7FFA9B28-C923-4345-B5BE-98C605AE752A}">
    <text>From Used size (nm) &lt;100</text>
  </threadedComment>
  <threadedComment ref="B544" dT="2024-08-13T13:59:54.71" personId="{C1677EB5-2192-4DB1-95D8-AB93601D11CB}" id="{B3C35006-F8A6-4431-802F-B8A9D4179162}">
    <text>No PoD</text>
  </threadedComment>
  <threadedComment ref="J544" dT="2024-05-29T17:20:10.55" personId="{C1677EB5-2192-4DB1-95D8-AB93601D11CB}" id="{6FB66C2A-1328-4F0F-9A56-13760765FF0C}">
    <text>From Used size (nm) &lt;100</text>
  </threadedComment>
  <threadedComment ref="J545" dT="2024-05-29T17:20:12.78" personId="{C1677EB5-2192-4DB1-95D8-AB93601D11CB}" id="{8F543F93-9B3D-4BE6-B91F-8E8BA3F69EC2}">
    <text>From Used size (nm) &lt;100</text>
  </threadedComment>
  <threadedComment ref="B546" dT="2024-06-24T17:59:12.86" personId="{C1677EB5-2192-4DB1-95D8-AB93601D11CB}" id="{6290FA8D-CBA1-49B7-8DCC-C8272DBCC06A}">
    <text>Keeping rownum=566</text>
  </threadedComment>
  <threadedComment ref="J546" dT="2024-05-29T17:20:20.09" personId="{C1677EB5-2192-4DB1-95D8-AB93601D11CB}" id="{530BFC33-375F-4A87-B70A-009118BCB820}">
    <text>From Used size (nm) &lt;100</text>
  </threadedComment>
  <threadedComment ref="J547" dT="2024-07-08T18:58:32.68" personId="{C1677EB5-2192-4DB1-95D8-AB93601D11CB}" id="{D2F5E353-45B5-45A4-AB0E-EAD33A984818}">
    <text>Aside from being called NPs, publication lists particle size as 11nm</text>
  </threadedComment>
  <threadedComment ref="B548" dT="2024-05-29T17:23:44.88" personId="{C1677EB5-2192-4DB1-95D8-AB93601D11CB}" id="{B268310F-D298-455B-BBF8-0E0A4DF612F1}">
    <text>28 days post-exposure</text>
  </threadedComment>
  <threadedComment ref="B549" dT="2024-06-24T17:55:53.97" personId="{C1677EB5-2192-4DB1-95D8-AB93601D11CB}" id="{F90DCB03-6294-4AF1-BE58-AFB486C0C552}">
    <text>Same information/result as rownum=32</text>
  </threadedComment>
  <threadedComment ref="B553" dT="2024-08-09T18:44:04.04" personId="{C1677EB5-2192-4DB1-95D8-AB93601D11CB}" id="{BA178B29-4D4F-43C7-BFAF-AFDDEAD495BC}">
    <text>Duplicate of rownum 607</text>
  </threadedComment>
  <threadedComment ref="B557" dT="2024-06-24T18:02:41.97" personId="{C1677EB5-2192-4DB1-95D8-AB93601D11CB}" id="{479FE0F9-FC59-4DD1-BBBC-05B8F451D432}">
    <text xml:space="preserve">Insufficient exposure duration
</text>
  </threadedComment>
  <threadedComment ref="B558" dT="2024-06-14T15:39:20.22" personId="{C1677EB5-2192-4DB1-95D8-AB93601D11CB}" id="{8887A1B9-55A9-4603-AB94-316D4472512B}">
    <text>Insufficient exposure duration</text>
  </threadedComment>
  <threadedComment ref="J559" dT="2024-07-12T18:52:47.50" personId="{C1677EB5-2192-4DB1-95D8-AB93601D11CB}" id="{A15A56B2-D834-401B-BE56-5E048BEC8380}">
    <text>Publication lists mean powder diameter as 3.5um</text>
  </threadedComment>
  <threadedComment ref="J560" dT="2024-07-12T18:52:54.46" personId="{C1677EB5-2192-4DB1-95D8-AB93601D11CB}" id="{1B34137C-079A-48CE-BDA8-AE80ADA6837D}">
    <text>Publication lists mean powder diameter as 3.5um</text>
  </threadedComment>
  <threadedComment ref="J561" dT="2024-07-12T18:52:57.64" personId="{C1677EB5-2192-4DB1-95D8-AB93601D11CB}" id="{9C08596E-C926-40D7-B0CD-04D775D84681}">
    <text>Publication lists mean powder diameter as 3.5um</text>
  </threadedComment>
  <threadedComment ref="J562" dT="2024-07-12T18:53:01.20" personId="{C1677EB5-2192-4DB1-95D8-AB93601D11CB}" id="{F1271934-C3F5-457C-8F14-FD1CC58D8FD8}">
    <text>Publication lists mean powder diameter as 3.5um</text>
  </threadedComment>
  <threadedComment ref="B563" dT="2024-06-24T18:07:41.79" personId="{C1677EB5-2192-4DB1-95D8-AB93601D11CB}" id="{D68D5744-939E-4650-A5A0-02665612CF9D}">
    <text xml:space="preserve">Insufficient exposure duration
</text>
  </threadedComment>
  <threadedComment ref="B564" dT="2024-08-09T16:59:08.69" personId="{C1677EB5-2192-4DB1-95D8-AB93601D11CB}" id="{589485DB-2728-4491-B4C6-3E2147F033A0}">
    <text>also in Additional Fibrosis (EDK)</text>
  </threadedComment>
  <threadedComment ref="J565" dT="2024-10-25T14:34:47.09" personId="{C1677EB5-2192-4DB1-95D8-AB93601D11CB}" id="{8B3C2B3D-81F0-4AF4-B195-C16B16735BCB}">
    <text>Was incorrectly Micro</text>
  </threadedComment>
  <threadedComment ref="I566" dT="2024-10-25T14:43:35.19" personId="{C1677EB5-2192-4DB1-95D8-AB93601D11CB}" id="{567D44D3-6796-4CDB-8B95-426EB670E865}">
    <text>Previously "SiNPs"</text>
  </threadedComment>
  <threadedComment ref="B568" dT="2024-08-09T16:59:35.80" personId="{C1677EB5-2192-4DB1-95D8-AB93601D11CB}" id="{F002ED0E-4FB8-4501-8343-7FC72837914F}">
    <text>see Additional Fibrosis data (EDK) - added 6 mo timepoints, and 3 mo.</text>
  </threadedComment>
  <threadedComment ref="J568" dT="2024-06-24T18:28:27.47" personId="{C1677EB5-2192-4DB1-95D8-AB93601D11CB}" id="{5150D7F9-E1C6-4BD1-8072-46E6AE599E17}">
    <text>Modal diameter = 90nm
Error +/- 30nm</text>
  </threadedComment>
  <threadedComment ref="B569" dT="2024-05-29T17:24:16.76" personId="{C1677EB5-2192-4DB1-95D8-AB93601D11CB}" id="{D01BBCF6-2FF4-43D2-B9B0-48718417007F}">
    <text>7 days post-exposure</text>
  </threadedComment>
  <threadedComment ref="K569" dT="2024-07-27T06:29:51.00" personId="{54AF9A49-BA05-47FE-A5EE-5B24FB1E2D4D}" id="{535ECA1B-C469-4679-97DB-28B6813F62AE}">
    <text xml:space="preserve">These are NOT exposure days, but Post-exposure. 4-week inhalation exposure </text>
  </threadedComment>
  <threadedComment ref="L569" dT="2024-07-27T06:30:54.64" personId="{54AF9A49-BA05-47FE-A5EE-5B24FB1E2D4D}" id="{A5529FD0-1940-4500-95C9-3223FC2593C6}">
    <text>Not sure why 0?</text>
  </threadedComment>
  <threadedComment ref="L569" dT="2024-08-20T19:05:42.20" personId="{C1677EB5-2192-4DB1-95D8-AB93601D11CB}" id="{242C4DF9-C94C-4C84-B6B4-96DBB7EE0C0C}" parentId="{A5529FD0-1940-4500-95C9-3223FC2593C6}">
    <text>The "Duration As Recorded" are post-exposure durations. 0 is a default value indicating when Duration As Recorded hasn't been formatted. These now are 4 weeks, the correct exposure duration.</text>
  </threadedComment>
  <threadedComment ref="B570" dT="2024-05-29T17:24:20.78" personId="{C1677EB5-2192-4DB1-95D8-AB93601D11CB}" id="{4CB30D25-176B-4BB8-8288-051F776E6B5C}">
    <text>7 days post-exposure</text>
  </threadedComment>
  <threadedComment ref="L570" dT="2024-07-27T06:30:54.64" personId="{54AF9A49-BA05-47FE-A5EE-5B24FB1E2D4D}" id="{E673F5D7-E6DA-4449-8FF1-27B16EFC228C}">
    <text>Not sure why 0?</text>
  </threadedComment>
  <threadedComment ref="B571" dT="2024-05-29T17:24:23.85" personId="{C1677EB5-2192-4DB1-95D8-AB93601D11CB}" id="{8C32FA95-1793-484D-8260-9524A9BE18F4}">
    <text>7 days post-exposure</text>
  </threadedComment>
  <threadedComment ref="L571" dT="2024-07-27T06:30:54.64" personId="{54AF9A49-BA05-47FE-A5EE-5B24FB1E2D4D}" id="{89F77B0A-9CCE-42B3-9728-68FCC30CF56E}">
    <text>Not sure why 0?</text>
  </threadedComment>
  <threadedComment ref="B572" dT="2024-05-29T17:24:26.22" personId="{C1677EB5-2192-4DB1-95D8-AB93601D11CB}" id="{68D62084-DCC8-4CB8-AE4C-CD2949224CAC}">
    <text>7 days post-exposure</text>
  </threadedComment>
  <threadedComment ref="L572" dT="2024-07-27T06:30:54.64" personId="{54AF9A49-BA05-47FE-A5EE-5B24FB1E2D4D}" id="{0285F92A-D8E8-4AC3-9906-D322F59D2288}">
    <text>Not sure why 0?</text>
  </threadedComment>
  <threadedComment ref="B573" dT="2024-05-29T17:24:28.43" personId="{C1677EB5-2192-4DB1-95D8-AB93601D11CB}" id="{27065CBB-A246-443D-A332-160AE7C9C113}">
    <text>7 days post-exposure</text>
  </threadedComment>
  <threadedComment ref="L573" dT="2024-07-27T06:30:54.64" personId="{54AF9A49-BA05-47FE-A5EE-5B24FB1E2D4D}" id="{875B4EFE-5DEF-4D41-99B4-A5A5C5CE8BB3}">
    <text>Not sure why 0?</text>
  </threadedComment>
  <threadedComment ref="B574" dT="2024-05-29T17:24:30.68" personId="{C1677EB5-2192-4DB1-95D8-AB93601D11CB}" id="{D111F9F6-8617-4D12-9D02-8E0DFFBDD43E}">
    <text>7 days post-exposure</text>
  </threadedComment>
  <threadedComment ref="L574" dT="2024-07-27T06:30:54.64" personId="{54AF9A49-BA05-47FE-A5EE-5B24FB1E2D4D}" id="{116C0501-282D-4B93-8E86-F6E26AC89174}">
    <text>Not sure why 0?</text>
  </threadedComment>
  <threadedComment ref="B575" dT="2024-05-29T17:24:33.30" personId="{C1677EB5-2192-4DB1-95D8-AB93601D11CB}" id="{91E99877-889F-4830-9FDA-062C54149B81}">
    <text>7 days post-exposure</text>
  </threadedComment>
  <threadedComment ref="L575" dT="2024-07-27T06:30:54.64" personId="{54AF9A49-BA05-47FE-A5EE-5B24FB1E2D4D}" id="{69548648-9EE0-4567-8728-007A03FCC558}">
    <text>Not sure why 0?</text>
  </threadedComment>
  <threadedComment ref="B576" dT="2024-05-29T17:24:36.63" personId="{C1677EB5-2192-4DB1-95D8-AB93601D11CB}" id="{6361138D-A330-4B64-9B45-983702D12F80}">
    <text>7 days post-exposure</text>
  </threadedComment>
  <threadedComment ref="L576" dT="2024-07-27T06:30:54.64" personId="{54AF9A49-BA05-47FE-A5EE-5B24FB1E2D4D}" id="{16FFFCFC-0CCF-4E52-A4DE-20446EFF47AC}">
    <text>Not sure why 0?</text>
  </threadedComment>
  <threadedComment ref="B577" dT="2024-05-29T17:24:39.10" personId="{C1677EB5-2192-4DB1-95D8-AB93601D11CB}" id="{187120F8-10B0-465A-BEA6-8EC583F1F217}">
    <text>7 days post-exposure</text>
  </threadedComment>
  <threadedComment ref="L577" dT="2024-07-27T06:30:54.64" personId="{54AF9A49-BA05-47FE-A5EE-5B24FB1E2D4D}" id="{C9C8188E-D1C0-4597-B4FB-1E6CF862FFBB}">
    <text>Not sure why 0?</text>
  </threadedComment>
  <threadedComment ref="B584" dT="2024-08-29T16:09:29.45" personId="{C1677EB5-2192-4DB1-95D8-AB93601D11CB}" id="{C320F920-CC3F-4933-8B15-450989780A4F}">
    <text>Duplicate of rownum 582</text>
  </threadedComment>
  <threadedComment ref="B585" dT="2024-08-29T16:27:55.55" personId="{C1677EB5-2192-4DB1-95D8-AB93601D11CB}" id="{392D70E6-F157-4F2A-A94C-9532E4D69405}">
    <text>Duplicate of rownum 578</text>
  </threadedComment>
  <threadedComment ref="B586" dT="2024-08-29T16:28:27.42" personId="{C1677EB5-2192-4DB1-95D8-AB93601D11CB}" id="{223CA0A7-D87F-40A4-950C-9168411758FF}">
    <text>Duplicate of rownum 586</text>
  </threadedComment>
  <threadedComment ref="B588" dT="2024-08-09T17:01:02.41" personId="{C1677EB5-2192-4DB1-95D8-AB93601D11CB}" id="{2CF89ABE-4ECC-49A9-B96C-E536EB76BB66}">
    <text>EDK: Duplicate of incorrect data</text>
  </threadedComment>
  <threadedComment ref="B589" dT="2024-08-09T17:01:02.41" personId="{C1677EB5-2192-4DB1-95D8-AB93601D11CB}" id="{5C6EDE27-D928-445D-BB21-A28310DB55D2}">
    <text>EDK: Duplicate of incorrect data</text>
  </threadedComment>
  <threadedComment ref="B590" dT="2024-08-09T17:01:02.41" personId="{C1677EB5-2192-4DB1-95D8-AB93601D11CB}" id="{1DA514ED-E24B-4E19-94F7-3C1FAB150796}">
    <text>EDK: Duplicate of incorrect data</text>
  </threadedComment>
  <threadedComment ref="B594" dT="2024-12-03T18:47:05.31" personId="{C1677EB5-2192-4DB1-95D8-AB93601D11CB}" id="{B3601E9A-5520-4725-84D6-AA559E26A024}">
    <text>Unable to identify original data source</text>
  </threadedComment>
  <threadedComment ref="B598" dT="2024-07-23T15:27:22.99" personId="{C1677EB5-2192-4DB1-95D8-AB93601D11CB}" id="{1E356377-056A-4933-9B16-145331C61A16}">
    <text>Insufficient exposure duration</text>
  </threadedComment>
  <threadedComment ref="B599" dT="2024-07-23T15:27:26.42" personId="{C1677EB5-2192-4DB1-95D8-AB93601D11CB}" id="{2A8AFD10-5718-4F35-A1CB-152D326C7B43}">
    <text>Insufficient exposure duration</text>
  </threadedComment>
  <threadedComment ref="B600" dT="2024-07-23T15:26:27.09" personId="{C1677EB5-2192-4DB1-95D8-AB93601D11CB}" id="{7CE7EC60-3240-440A-87B6-5B750EAFD638}">
    <text>No relevant endpoints</text>
  </threadedComment>
  <threadedComment ref="B601" dT="2024-08-20T19:44:13.06" personId="{C1677EB5-2192-4DB1-95D8-AB93601D11CB}" id="{876A3046-80B6-4598-A2D7-FF3404179BEE}">
    <text>Multiple post exposure durations. Keep instance where fibrosis first detected (90 days PE) in rownum 603</text>
  </threadedComment>
  <threadedComment ref="J601" dT="2024-07-18T16:19:11.17" personId="{C1677EB5-2192-4DB1-95D8-AB93601D11CB}" id="{69F57DE7-04B9-4D2A-9877-513FD2063887}">
    <text>Primary particle size 28.4 nm</text>
  </threadedComment>
  <threadedComment ref="L601" dT="2024-07-18T16:21:06.53" personId="{C1677EB5-2192-4DB1-95D8-AB93601D11CB}" id="{0733F045-2313-4668-8D3E-7B2553926A1C}">
    <text>6h/d, 5d/w</text>
  </threadedComment>
  <threadedComment ref="N601" dT="2024-07-18T16:33:05.60" personId="{C1677EB5-2192-4DB1-95D8-AB93601D11CB}" id="{3CD9C11F-4E0F-4B59-8184-4E6E1CD43A24}">
    <text>Table 4</text>
  </threadedComment>
  <threadedComment ref="B602" dT="2024-08-20T19:44:13.06" personId="{C1677EB5-2192-4DB1-95D8-AB93601D11CB}" id="{1412985F-1E95-4536-A7FF-3B5023415322}">
    <text>Multiple post exposure durations. Keep instance where fibrosis first detected (90 days PE) in rownum 603</text>
  </threadedComment>
  <threadedComment ref="J602" dT="2024-07-18T16:19:11.17" personId="{C1677EB5-2192-4DB1-95D8-AB93601D11CB}" id="{A68827D5-14F3-435E-81FD-9E89DF66827A}">
    <text>Primary particle size 28.4 nm</text>
  </threadedComment>
  <threadedComment ref="L602" dT="2024-07-18T16:21:06.53" personId="{C1677EB5-2192-4DB1-95D8-AB93601D11CB}" id="{945DE530-1028-4C6D-91B0-8619D0E5ABBD}">
    <text>6h/d, 5d/w</text>
  </threadedComment>
  <threadedComment ref="N602" dT="2024-07-18T16:33:08.38" personId="{C1677EB5-2192-4DB1-95D8-AB93601D11CB}" id="{8CFAEE72-07C7-4222-8F2C-76E8C5C73E89}">
    <text>Table 4</text>
  </threadedComment>
  <threadedComment ref="J603" dT="2024-07-18T16:19:11.17" personId="{C1677EB5-2192-4DB1-95D8-AB93601D11CB}" id="{D4553207-0106-4149-A858-47FC715E8D9A}">
    <text>Primary particle size 28.4 nm</text>
  </threadedComment>
  <threadedComment ref="L603" dT="2024-07-18T16:21:06.53" personId="{C1677EB5-2192-4DB1-95D8-AB93601D11CB}" id="{7689CB77-EC61-4250-A6C0-F8EDA6BB69D2}">
    <text>6h/d, 5d/w</text>
  </threadedComment>
  <threadedComment ref="N603" dT="2024-07-18T16:33:11.31" personId="{C1677EB5-2192-4DB1-95D8-AB93601D11CB}" id="{1D89A93D-AA97-41E6-A34F-795317F7D1D5}">
    <text>Table 4</text>
  </threadedComment>
  <threadedComment ref="B604" dT="2024-08-20T19:45:26.83" personId="{C1677EB5-2192-4DB1-95D8-AB93601D11CB}" id="{3D4A4FD4-3C03-43EE-BA3A-820F9AD878A2}">
    <text>Multiple post exposures. Keep first instance where fibrosis observed, but none observed for Barium. Keep 90d PE to match the kept Cerium (keep rownum 606)</text>
  </threadedComment>
  <threadedComment ref="J604" dT="2024-07-18T16:19:22.71" personId="{C1677EB5-2192-4DB1-95D8-AB93601D11CB}" id="{4F24C6EA-0C91-4833-9FE8-B986BCB80259}">
    <text>Primary particle size 37.5 nm</text>
  </threadedComment>
  <threadedComment ref="L604" dT="2024-07-18T16:21:09.06" personId="{C1677EB5-2192-4DB1-95D8-AB93601D11CB}" id="{624726BE-177C-4F19-9A09-65A5745F1785}">
    <text>6h/d, 5d/w</text>
  </threadedComment>
  <threadedComment ref="N604" dT="2024-07-18T16:33:13.84" personId="{C1677EB5-2192-4DB1-95D8-AB93601D11CB}" id="{9E461849-6E37-4499-B15C-F9F8C136EACE}">
    <text>Table 4</text>
  </threadedComment>
  <threadedComment ref="B605" dT="2024-08-20T19:45:26.83" personId="{C1677EB5-2192-4DB1-95D8-AB93601D11CB}" id="{B140671F-A976-46D4-BFC4-8A1CD005BDA7}">
    <text>Multiple post exposures. Keep first instance where fibrosis observed, but none observed for Barium. Keep 90d PE to match the kept Cerium (keep rownum 606)</text>
  </threadedComment>
  <threadedComment ref="J605" dT="2024-07-18T16:19:22.71" personId="{C1677EB5-2192-4DB1-95D8-AB93601D11CB}" id="{C03277E5-1E8B-4115-BF70-C32A02E8AB59}">
    <text>Primary particle size 37.5 nm</text>
  </threadedComment>
  <threadedComment ref="L605" dT="2024-07-18T16:21:09.06" personId="{C1677EB5-2192-4DB1-95D8-AB93601D11CB}" id="{6D693F02-49BE-4C99-90BB-D037BA25EEDE}">
    <text>6h/d, 5d/w</text>
  </threadedComment>
  <threadedComment ref="N605" dT="2024-07-18T16:33:16.70" personId="{C1677EB5-2192-4DB1-95D8-AB93601D11CB}" id="{07E9F02E-0BE1-430D-A6E3-FE5E69A0C8D0}">
    <text>Table 4</text>
  </threadedComment>
  <threadedComment ref="J606" dT="2024-07-18T16:19:22.71" personId="{C1677EB5-2192-4DB1-95D8-AB93601D11CB}" id="{298ADF59-7DAD-4BC0-A8C6-5B073E1DB13B}">
    <text>Primary particle size 37.5 nm</text>
  </threadedComment>
  <threadedComment ref="L606" dT="2024-07-18T16:21:09.06" personId="{C1677EB5-2192-4DB1-95D8-AB93601D11CB}" id="{D8027084-7E4A-470A-BF91-08B54BA95671}">
    <text>6h/d, 5d/w</text>
  </threadedComment>
  <threadedComment ref="N606" dT="2024-07-18T16:33:19.60" personId="{C1677EB5-2192-4DB1-95D8-AB93601D11CB}" id="{04953480-65AB-436B-8407-55ADBC99F070}">
    <text>Table 4</text>
  </threadedComment>
  <threadedComment ref="J607" dT="2024-07-18T16:19:11.17" personId="{C1677EB5-2192-4DB1-95D8-AB93601D11CB}" id="{654582A3-BD0E-4CA2-88E2-DB04649EA6EE}">
    <text>Primary particle size 28.4 nm</text>
  </threadedComment>
  <threadedComment ref="L607" dT="2024-07-18T16:21:06.53" personId="{C1677EB5-2192-4DB1-95D8-AB93601D11CB}" id="{4F074408-DDC4-431D-A6AE-23197C36301A}">
    <text>6h/d, 5d/w</text>
  </threadedComment>
  <threadedComment ref="N607" dT="2024-07-18T16:32:30.65" personId="{C1677EB5-2192-4DB1-95D8-AB93601D11CB}" id="{59E8DBE2-22D8-48C7-A997-772BD884271C}">
    <text>Fig 5a</text>
  </threadedComment>
  <threadedComment ref="J608" dT="2024-07-18T16:19:11.17" personId="{C1677EB5-2192-4DB1-95D8-AB93601D11CB}" id="{16680909-44F7-4FFB-A2F8-9DFAA1FA671D}">
    <text>Primary particle size 28.4 nm</text>
  </threadedComment>
  <threadedComment ref="L608" dT="2024-07-18T16:21:06.53" personId="{C1677EB5-2192-4DB1-95D8-AB93601D11CB}" id="{88BDB198-7922-44C2-B8CF-D1DD6EA254E1}">
    <text>6h/d, 5d/w</text>
  </threadedComment>
  <threadedComment ref="N608" dT="2024-07-18T16:32:38.46" personId="{C1677EB5-2192-4DB1-95D8-AB93601D11CB}" id="{7CAD99F8-A65D-4CD3-80D0-7468532CDBC5}">
    <text>Fig 5a</text>
  </threadedComment>
  <threadedComment ref="J609" dT="2024-07-18T16:19:11.17" personId="{C1677EB5-2192-4DB1-95D8-AB93601D11CB}" id="{0F4A27F7-2C00-4CB5-AA62-F09D9EDEFAC3}">
    <text>Primary particle size 28.4 nm</text>
  </threadedComment>
  <threadedComment ref="L609" dT="2024-07-18T16:21:06.53" personId="{C1677EB5-2192-4DB1-95D8-AB93601D11CB}" id="{80CB623D-FA91-4C95-9717-24971ADB530B}">
    <text>6h/d, 5d/w</text>
  </threadedComment>
  <threadedComment ref="N609" dT="2024-07-18T16:32:41.40" personId="{C1677EB5-2192-4DB1-95D8-AB93601D11CB}" id="{CDDAF0AF-5964-40F7-8AC8-0B7666AFB283}">
    <text>Fig 5a</text>
  </threadedComment>
  <threadedComment ref="J610" dT="2024-07-18T16:19:22.71" personId="{C1677EB5-2192-4DB1-95D8-AB93601D11CB}" id="{6B3EBB00-18DE-4CAF-B937-392204B72F84}">
    <text>Primary particle size 37.5 nm</text>
  </threadedComment>
  <threadedComment ref="L610" dT="2024-07-18T16:21:09.06" personId="{C1677EB5-2192-4DB1-95D8-AB93601D11CB}" id="{4E0CC0F6-D289-4FD6-A014-BB787D9CA9B5}">
    <text>6h/d, 5d/w</text>
  </threadedComment>
  <threadedComment ref="N610" dT="2024-07-18T16:32:44.25" personId="{C1677EB5-2192-4DB1-95D8-AB93601D11CB}" id="{DC9E2D0B-40AE-4344-93F0-B89F21704783}">
    <text>Fig 5a</text>
  </threadedComment>
  <threadedComment ref="J611" dT="2024-07-18T16:19:22.71" personId="{C1677EB5-2192-4DB1-95D8-AB93601D11CB}" id="{5964C1CA-78A4-431A-8E8A-8D9863882614}">
    <text>Primary particle size 37.5 nm</text>
  </threadedComment>
  <threadedComment ref="L611" dT="2024-07-18T16:21:09.06" personId="{C1677EB5-2192-4DB1-95D8-AB93601D11CB}" id="{8D64B967-9172-446F-B1E9-FCB17F320A0A}">
    <text>6h/d, 5d/w</text>
  </threadedComment>
  <threadedComment ref="N611" dT="2024-07-18T16:32:47.22" personId="{C1677EB5-2192-4DB1-95D8-AB93601D11CB}" id="{31D11F83-6E77-457B-9141-F5050C7E775D}">
    <text>Fig 5a</text>
  </threadedComment>
  <threadedComment ref="J612" dT="2024-07-18T16:19:22.71" personId="{C1677EB5-2192-4DB1-95D8-AB93601D11CB}" id="{E6698641-1EC4-4E7F-B630-61F7F8C3AE7B}">
    <text>Primary particle size 37.5 nm</text>
  </threadedComment>
  <threadedComment ref="L612" dT="2024-07-18T16:21:09.06" personId="{C1677EB5-2192-4DB1-95D8-AB93601D11CB}" id="{6F0641A7-5115-49C9-BE37-2F9FBE8ECF9B}">
    <text>6h/d, 5d/w</text>
  </threadedComment>
  <threadedComment ref="N612" dT="2024-07-18T16:32:50.21" personId="{C1677EB5-2192-4DB1-95D8-AB93601D11CB}" id="{B2BEBA51-6CFF-475E-B565-B0E2BCAC4A98}">
    <text>Fig 5a</text>
  </threadedComment>
  <threadedComment ref="J613" dT="2024-07-23T13:55:34.80" personId="{C1677EB5-2192-4DB1-95D8-AB93601D11CB}" id="{5D5930D7-8394-4FD4-90C5-9CFF55C4EEB3}">
    <text>49.05 nm</text>
  </threadedComment>
  <threadedComment ref="N613" dT="2024-07-23T13:54:42.12" personId="{C1677EB5-2192-4DB1-95D8-AB93601D11CB}" id="{A9CD249D-D3D0-4E6C-A279-4214AF623254}">
    <text>Table 10</text>
  </threadedComment>
  <threadedComment ref="J614" dT="2024-07-23T13:55:39.73" personId="{C1677EB5-2192-4DB1-95D8-AB93601D11CB}" id="{AFAD696B-31EC-4B6E-8212-F76932E66682}">
    <text>49.05 nm</text>
  </threadedComment>
  <threadedComment ref="B626" dT="2024-07-23T15:26:58.34" personId="{C1677EB5-2192-4DB1-95D8-AB93601D11CB}" id="{59CA657E-2BC1-491C-BC31-0CD109950FFB}">
    <text>No fibrosis, already have infl data</text>
  </threadedComment>
  <threadedComment ref="B627" dT="2024-07-23T15:27:29.10" personId="{C1677EB5-2192-4DB1-95D8-AB93601D11CB}" id="{C7B48A95-4A69-4423-88B7-13093D67EB15}">
    <text>Insufficient exposure duration</text>
  </threadedComment>
  <threadedComment ref="B631" dT="2024-07-23T15:27:31.43" personId="{C1677EB5-2192-4DB1-95D8-AB93601D11CB}" id="{F63EB277-8E8B-4108-AF03-95E08334D3BA}">
    <text>Insufficient exposure duration</text>
  </threadedComment>
  <threadedComment ref="J634" dT="2024-07-23T13:13:01.06" personId="{C1677EB5-2192-4DB1-95D8-AB93601D11CB}" id="{2EEB66FF-23D6-4F1F-900E-C0F13647EF3A}">
    <text>Mean diameter 40-90nm</text>
  </threadedComment>
  <threadedComment ref="L634" dT="2024-07-23T13:11:40.40" personId="{C1677EB5-2192-4DB1-95D8-AB93601D11CB}" id="{B17DF977-77CC-41AE-AC17-52B171B6675A}">
    <text>6h/d, 5d/w</text>
  </threadedComment>
  <threadedComment ref="N634" dT="2024-07-23T13:23:22.46" personId="{C1677EB5-2192-4DB1-95D8-AB93601D11CB}" id="{A3C07CA6-B782-4244-84CB-C2DE6A0D6305}">
    <text>Table 2</text>
  </threadedComment>
  <threadedComment ref="J635" dT="2024-07-23T13:13:05.75" personId="{C1677EB5-2192-4DB1-95D8-AB93601D11CB}" id="{22781121-F905-4712-AE79-7821E7825863}">
    <text>Mean diameter 40-90nm</text>
  </threadedComment>
  <threadedComment ref="L635" dT="2024-07-23T13:11:40.40" personId="{C1677EB5-2192-4DB1-95D8-AB93601D11CB}" id="{37C03315-7F31-4210-B947-CF4360B220E3}">
    <text>6h/d, 5d/w</text>
  </threadedComment>
  <threadedComment ref="N635" dT="2024-07-23T13:23:27.19" personId="{C1677EB5-2192-4DB1-95D8-AB93601D11CB}" id="{245582D7-D183-4BEA-9B48-D4A66249C89E}">
    <text>Table 2</text>
  </threadedComment>
  <threadedComment ref="B641" dT="2024-07-23T15:27:35.13" personId="{C1677EB5-2192-4DB1-95D8-AB93601D11CB}" id="{76822B2B-E44C-42E6-97F8-DDA2EB1569F4}">
    <text>Insufficient exposure duration</text>
  </threadedComment>
  <threadedComment ref="B642" dT="2024-07-23T16:19:40.08" personId="{C1677EB5-2192-4DB1-95D8-AB93601D11CB}" id="{891C7FCF-E86B-40B0-B30B-E2ECB3CEE8F5}">
    <text>Less than 90d exposure</text>
  </threadedComment>
  <threadedComment ref="B643" dT="2024-07-23T16:19:42.71" personId="{C1677EB5-2192-4DB1-95D8-AB93601D11CB}" id="{2A4FEA03-E472-4B4C-AEBC-FEE094BACAAC}">
    <text>Less than 90d exposure</text>
  </threadedComment>
  <threadedComment ref="B650" dT="2024-07-23T16:19:45.49" personId="{C1677EB5-2192-4DB1-95D8-AB93601D11CB}" id="{BC243D59-2B89-4E5B-8503-CFD86E78C78F}">
    <text>Less than 90d exposure</text>
  </threadedComment>
  <threadedComment ref="I651" dT="2024-08-19T13:42:04.71" personId="{C1677EB5-2192-4DB1-95D8-AB93601D11CB}" id="{BCA8B6F0-6CDD-4267-B259-D90054CC6A4D}">
    <text>Manuscript states these are a Sub-class of amorphous silica</text>
  </threadedComment>
  <threadedComment ref="B658" dT="2024-07-23T15:27:59.67" personId="{C1677EB5-2192-4DB1-95D8-AB93601D11CB}" id="{5612144D-B6B1-4ADA-A9DC-F5226E353BAD}">
    <text>No PoDs for endpoints of interest</text>
  </threadedComment>
  <threadedComment ref="B661" dT="2024-07-23T15:28:20.67" personId="{C1677EB5-2192-4DB1-95D8-AB93601D11CB}" id="{EE995310-8C46-4E6D-956D-400A9457A7A4}">
    <text>Insufficient exposure duration</text>
  </threadedComment>
  <threadedComment ref="B665" dT="2024-07-23T15:28:33.50" personId="{C1677EB5-2192-4DB1-95D8-AB93601D11CB}" id="{FD740F06-D6FB-40D6-967A-A40192A4BA55}">
    <text>Insufficient exposure duration</text>
  </threadedComment>
  <threadedComment ref="B666" dT="2024-07-23T15:28:35.90" personId="{C1677EB5-2192-4DB1-95D8-AB93601D11CB}" id="{623BCA37-7073-40D1-BC71-E896203E4018}">
    <text>Insufficient exposure duration</text>
  </threadedComment>
  <threadedComment ref="B674" dT="2024-07-23T15:29:09.54" personId="{C1677EB5-2192-4DB1-95D8-AB93601D11CB}" id="{D8D0D937-BF44-4ACE-966E-9FC615CD3C12}">
    <text>Insufficient exposure duration</text>
  </threadedComment>
  <threadedComment ref="B677" dT="2024-08-09T16:20:44.28" personId="{C1677EB5-2192-4DB1-95D8-AB93601D11CB}" id="{D40E89BC-0E78-4B0E-BB67-DE71AC1FE5EF}">
    <text>See Eileen's update (rows 715)
from OEB Template - Added Fibrosis_EDK_073124.xlsx</text>
  </threadedComment>
  <threadedComment ref="Q677" dT="2024-07-23T16:47:34.75" personId="{C1677EB5-2192-4DB1-95D8-AB93601D11CB}" id="{522F97DC-40F9-4D7A-9BB7-BE3B767DF58F}">
    <text>Results not separated by sex</text>
  </threadedComment>
  <threadedComment ref="B678" dT="2024-08-09T16:20:44.28" personId="{C1677EB5-2192-4DB1-95D8-AB93601D11CB}" id="{76EE15D6-E325-4E60-B1F7-88920430E167}">
    <text>See Eileen's update (rows 715)
from OEB Template - Added Fibrosis_EDK_073124.xlsx</text>
  </threadedComment>
  <threadedComment ref="Q678" dT="2024-07-23T16:48:13.20" personId="{C1677EB5-2192-4DB1-95D8-AB93601D11CB}" id="{731F538B-5E4B-4941-92A2-7BA3164E85B0}">
    <text>Results not separated by sex</text>
  </threadedComment>
  <threadedComment ref="B679" dT="2024-08-09T16:20:44.28" personId="{C1677EB5-2192-4DB1-95D8-AB93601D11CB}" id="{71D6885A-B0A9-4304-9A46-82485385BE2C}">
    <text>See Eileen's update (rows 715)
from OEB Template - Added Fibrosis_EDK_073124.xlsx</text>
  </threadedComment>
  <threadedComment ref="Q679" dT="2024-07-23T16:48:15.91" personId="{C1677EB5-2192-4DB1-95D8-AB93601D11CB}" id="{CF3DBADB-C905-47F9-991A-69C063952D05}">
    <text>Results not separated by sex</text>
  </threadedComment>
  <threadedComment ref="B680" dT="2024-08-09T16:20:44.28" personId="{C1677EB5-2192-4DB1-95D8-AB93601D11CB}" id="{5FD64DA4-7E0F-44C1-AE27-7E360BB22D45}">
    <text>See Eileen's update (rows 715)
from OEB Template - Added Fibrosis_EDK_073124.xlsx</text>
  </threadedComment>
  <threadedComment ref="Q680" dT="2024-07-23T16:48:18.48" personId="{C1677EB5-2192-4DB1-95D8-AB93601D11CB}" id="{8EB1FE71-7914-4319-927A-9C61D6027932}">
    <text>Results not separated by sex</text>
  </threadedComment>
  <threadedComment ref="B681" dT="2024-08-09T16:20:44.28" personId="{C1677EB5-2192-4DB1-95D8-AB93601D11CB}" id="{F0EC98F4-3671-4D76-A01F-8DA17EC802BE}">
    <text>See Eileen's update (rows 715)
from OEB Template - Added Fibrosis_EDK_073124.xlsx</text>
  </threadedComment>
  <threadedComment ref="Q681" dT="2024-07-23T16:48:20.89" personId="{C1677EB5-2192-4DB1-95D8-AB93601D11CB}" id="{79C4C0E0-19B5-45C8-9ACA-DFF8FAFBAAF7}">
    <text>Results not separated by sex</text>
  </threadedComment>
  <threadedComment ref="B682" dT="2024-08-09T16:20:44.28" personId="{C1677EB5-2192-4DB1-95D8-AB93601D11CB}" id="{98E05682-E268-46DA-BCD0-BCF9161898AD}">
    <text>See Eileen's update (rows 715)
from OEB Template - Added Fibrosis_EDK_073124.xlsx</text>
  </threadedComment>
  <threadedComment ref="Q682" dT="2024-07-23T16:48:23.22" personId="{C1677EB5-2192-4DB1-95D8-AB93601D11CB}" id="{5DD738FC-EE38-42CD-9E45-6F7999C630A5}">
    <text>Results not separated by sex</text>
  </threadedComment>
  <threadedComment ref="B683" dT="2024-08-09T16:20:44.28" personId="{C1677EB5-2192-4DB1-95D8-AB93601D11CB}" id="{D7A1B895-8176-4DCC-9126-04872882709E}">
    <text>See Eileen's update (rows 715)
from OEB Template - Added Fibrosis_EDK_073124.xlsx</text>
  </threadedComment>
  <threadedComment ref="Q683" dT="2024-07-23T16:48:25.82" personId="{C1677EB5-2192-4DB1-95D8-AB93601D11CB}" id="{F8D65D58-4499-4B64-8C15-49EC8A2E4500}">
    <text>Results not separated by sex</text>
  </threadedComment>
  <threadedComment ref="B684" dT="2024-08-09T16:20:44.28" personId="{C1677EB5-2192-4DB1-95D8-AB93601D11CB}" id="{C311F1CD-051B-49BD-BC9E-6CD08AA4EB50}">
    <text>See Eileen's update (rows 715)
from OEB Template - Added Fibrosis_EDK_073124.xlsx</text>
  </threadedComment>
  <threadedComment ref="Q684" dT="2024-07-23T16:48:28.23" personId="{C1677EB5-2192-4DB1-95D8-AB93601D11CB}" id="{6931FE83-A450-4D79-8408-B1C0E977D0F0}">
    <text>Results not separated by sex</text>
  </threadedComment>
  <threadedComment ref="B710" dT="2024-07-23T15:39:48.15" personId="{C1677EB5-2192-4DB1-95D8-AB93601D11CB}" id="{7DF4250F-3E63-4D46-9535-433902156B04}">
    <text>Covered in NDs subset</text>
  </threadedComment>
  <threadedComment ref="B711" dT="2024-07-23T15:39:51.46" personId="{C1677EB5-2192-4DB1-95D8-AB93601D11CB}" id="{2F3709A1-E8BF-49DB-A7E1-9E635C3659FC}">
    <text>Covered in NDs subset</text>
  </threadedComment>
  <threadedComment ref="A718" dT="2024-08-09T16:24:47.03" personId="{C1677EB5-2192-4DB1-95D8-AB93601D11CB}" id="{07AA9922-D209-4037-800A-894E491D98D2}">
    <text>718 to 822 are Eileen's additional data
OEB Template - Added Fibrosis_EDK_073124.xlsx</text>
  </threadedComment>
  <threadedComment ref="A721" dT="2024-08-20T19:47:55.75" personId="{C1677EB5-2192-4DB1-95D8-AB93601D11CB}" id="{533D29B6-AF1B-4438-8077-3206391EDE9C}">
    <text>From EDK: 
Adding alveolar septal thickening (fibrosis) endpoint for Pauluhn 2010 - Suggest using this endpoint for fibrosis [as in NIOSH 2013] and omiting "duplicative" measures of fibrosis, collagen &amp; HP, above.</text>
  </threadedComment>
  <threadedComment ref="A722" dT="2024-08-20T19:48:08.02" personId="{C1677EB5-2192-4DB1-95D8-AB93601D11CB}" id="{BB94D0B5-4CC9-473F-AC15-08F8F9E51AFC}">
    <text xml:space="preserve">From EDK: 
Adding alveolar septal thickening (fibrosis) endpoint for Pauluhn 2010 - Suggest using this endpoint for fibrosis [as in NIOSH 2013] and omiting "duplicative" measures of fibrosis, collagen &amp; HP, above.
</text>
  </threadedComment>
  <threadedComment ref="B722" dT="2024-08-20T19:48:44.76" personId="{C1677EB5-2192-4DB1-95D8-AB93601D11CB}" id="{8F68DDCB-1900-4083-9717-C6C53553C996}">
    <text>Multiple post-exposures. Keeping first instance where fibrosis observed (8 week PE) in rownum 721</text>
  </threadedComment>
  <threadedComment ref="A723" dT="2024-08-20T19:48:11.38" personId="{C1677EB5-2192-4DB1-95D8-AB93601D11CB}" id="{234FEEB0-8250-4841-A13D-1094EBF9BA22}">
    <text xml:space="preserve">From EDK: 
Adding alveolar septal thickening (fibrosis) endpoint for Pauluhn 2010 - Suggest using this endpoint for fibrosis [as in NIOSH 2013] and omiting "duplicative" measures of fibrosis, collagen &amp; HP, above.
</text>
  </threadedComment>
  <threadedComment ref="B723" dT="2024-08-20T19:48:44.76" personId="{C1677EB5-2192-4DB1-95D8-AB93601D11CB}" id="{CDB81F31-C43A-4F15-94C4-5207D177E844}">
    <text>Multiple post-exposures. Keeping first instance where fibrosis observed (8 week PE) in rownum 721</text>
  </threadedComment>
  <threadedComment ref="A724" dT="2024-08-20T19:48:14.43" personId="{C1677EB5-2192-4DB1-95D8-AB93601D11CB}" id="{C998546C-1A68-48A3-B7E0-A2B81A11589E}">
    <text xml:space="preserve">From EDK: 
Adding alveolar septal thickening (fibrosis) endpoint for Pauluhn 2010 - Suggest using this endpoint for fibrosis [as in NIOSH 2013] and omiting "duplicative" measures of fibrosis, collagen &amp; HP, above.
</text>
  </threadedComment>
  <threadedComment ref="B724" dT="2024-08-20T19:48:44.76" personId="{C1677EB5-2192-4DB1-95D8-AB93601D11CB}" id="{1043F75E-68FD-4244-A7E0-7E7C949BD38F}">
    <text>Multiple post-exposures. Keeping first instance where fibrosis observed (8 week PE) in rownum 721</text>
  </threadedComment>
  <threadedComment ref="A725" dT="2024-08-20T19:48:17.84" personId="{C1677EB5-2192-4DB1-95D8-AB93601D11CB}" id="{B3B47F95-D47B-401F-809A-C92C8D3E3A6E}">
    <text xml:space="preserve">From EDK: 
Adding alveolar septal thickening (fibrosis) endpoint for Pauluhn 2010 - Suggest using this endpoint for fibrosis [as in NIOSH 2013] and omiting "duplicative" measures of fibrosis, collagen &amp; HP, above.
</text>
  </threadedComment>
  <threadedComment ref="B725" dT="2024-08-20T19:48:44.76" personId="{C1677EB5-2192-4DB1-95D8-AB93601D11CB}" id="{83D67C52-F189-44C7-B8AF-EBBFBF4ED4CF}">
    <text>Multiple post-exposures. Keeping first instance where fibrosis observed (8 week PE) in rownum 721</text>
  </threadedComment>
  <threadedComment ref="B726" dT="2024-08-09T17:04:16.26" personId="{C1677EB5-2192-4DB1-95D8-AB93601D11CB}" id="{EC625D43-A8E5-4B5D-BBC6-DD9DB63E3492}">
    <text>28 d inhal</text>
  </threadedComment>
  <threadedComment ref="B726" dT="2024-08-20T02:18:14.84" personId="{54AF9A49-BA05-47FE-A5EE-5B24FB1E2D4D}" id="{A4994F65-FFE5-46C7-98A3-3A37347AE7C3}" parentId="{EC625D43-A8E5-4B5D-BBC6-DD9DB63E3492}">
    <text xml:space="preserve">To discuss how to capture fibrosis findings in &lt;90 d inhalation studies. </text>
  </threadedComment>
  <threadedComment ref="J726" dT="2024-08-20T01:46:45.19" personId="{54AF9A49-BA05-47FE-A5EE-5B24FB1E2D4D}" id="{97279138-9A42-4407-AC86-937935E20FA5}">
    <text>10 nm</text>
  </threadedComment>
  <threadedComment ref="B727" dT="2024-08-09T17:04:16.26" personId="{C1677EB5-2192-4DB1-95D8-AB93601D11CB}" id="{D0A6BAC3-295F-4DA2-B41D-394AB2E51150}">
    <text>28 d inhal</text>
  </threadedComment>
  <threadedComment ref="B727" dT="2024-08-20T02:18:21.73" personId="{54AF9A49-BA05-47FE-A5EE-5B24FB1E2D4D}" id="{F92063BE-076E-4651-A947-2C5EAB05A178}" parentId="{D0A6BAC3-295F-4DA2-B41D-394AB2E51150}">
    <text xml:space="preserve">To discuss how to capture fibrosis findings in &lt;90 d inhalation studies. </text>
  </threadedComment>
  <threadedComment ref="J727" dT="2024-08-20T01:46:53.09" personId="{54AF9A49-BA05-47FE-A5EE-5B24FB1E2D4D}" id="{A2C682AE-D6B8-49EA-A683-A373CEBDB90E}">
    <text>40 nm</text>
  </threadedComment>
  <threadedComment ref="B728" dT="2024-08-09T17:04:16.26" personId="{C1677EB5-2192-4DB1-95D8-AB93601D11CB}" id="{96BF545C-3754-4783-B647-7140984ADFE4}">
    <text>28 d inhal - was excluded in Eileens file</text>
  </threadedComment>
  <threadedComment ref="B728" dT="2024-08-20T02:02:05.91" personId="{54AF9A49-BA05-47FE-A5EE-5B24FB1E2D4D}" id="{BFEEDA86-A153-4437-85F4-6860EB0E2352}" parentId="{96BF545C-3754-4783-B647-7140984ADFE4}">
    <text>Endpoint is lung inflammation, 0d PE (Fig. 8), so 28 d inhal meet our criteria.</text>
  </threadedComment>
  <threadedComment ref="N728" dT="2024-08-20T01:59:53.44" personId="{54AF9A49-BA05-47FE-A5EE-5B24FB1E2D4D}" id="{1105FDED-9098-40CB-AC33-A69D8821E612}">
    <text xml:space="preserve">Fig. 8, 0d PE. Same results for PMN count. </text>
  </threadedComment>
  <threadedComment ref="S728" dT="2024-07-27T07:02:41.55" personId="{54AF9A49-BA05-47FE-A5EE-5B24FB1E2D4D}" id="{49B23282-C0AE-4170-8221-AE22E6A5C352}">
    <text xml:space="preserve">Figure 8, significant PMN count at 0 d PE compared to controls. </text>
  </threadedComment>
  <threadedComment ref="AM728" dT="2024-08-20T01:55:48.49" personId="{54AF9A49-BA05-47FE-A5EE-5B24FB1E2D4D}" id="{9B1EF47C-39CA-4949-87CF-4976BBD2F562}">
    <text>Fig. 8.</text>
  </threadedComment>
  <threadedComment ref="B729" dT="2024-08-09T17:04:16.26" personId="{C1677EB5-2192-4DB1-95D8-AB93601D11CB}" id="{10297DBC-6BE4-4C70-87CC-E83DDF706E94}">
    <text>28 d inhal - was excluded in Eileens file</text>
  </threadedComment>
  <threadedComment ref="B729" dT="2024-08-20T02:02:23.01" personId="{54AF9A49-BA05-47FE-A5EE-5B24FB1E2D4D}" id="{1634FB5F-75A7-4E56-AC4B-7FB0E4746F6A}" parentId="{10297DBC-6BE4-4C70-87CC-E83DDF706E94}">
    <text>Endpoint is lung inflammation, 0d PE (Fig. 8), so 28 d inhal meet our criteria.</text>
  </threadedComment>
  <threadedComment ref="N729" dT="2024-08-20T01:59:53.44" personId="{54AF9A49-BA05-47FE-A5EE-5B24FB1E2D4D}" id="{C9DA3269-8FAA-456B-90B1-BF2F25FCEEB2}">
    <text xml:space="preserve">Fig. 8, 0d PE. Same results for PMN count. </text>
  </threadedComment>
  <threadedComment ref="S729" dT="2024-07-27T07:02:50.10" personId="{54AF9A49-BA05-47FE-A5EE-5B24FB1E2D4D}" id="{241318EB-EC61-48B2-8F0A-F2283227D989}">
    <text xml:space="preserve">Figure 8, significant PMN count at 0 d PE compared to controls. </text>
  </threadedComment>
  <threadedComment ref="AM729" dT="2024-08-20T01:55:48.49" personId="{54AF9A49-BA05-47FE-A5EE-5B24FB1E2D4D}" id="{9780A23E-34F6-4E3E-ABD6-3F8186185F1F}">
    <text>Fig. 8.</text>
  </threadedComment>
  <threadedComment ref="J730" dT="2024-07-27T07:21:46.50" personId="{54AF9A49-BA05-47FE-A5EE-5B24FB1E2D4D}" id="{D1E8DACE-686A-4B2F-A13E-1277CFF5F1A7}">
    <text>"Pigment-sized"</text>
  </threadedComment>
  <threadedComment ref="J731" dT="2024-07-27T07:21:46.50" personId="{54AF9A49-BA05-47FE-A5EE-5B24FB1E2D4D}" id="{91A5F286-4ABE-4458-B67C-E05E3BBF879C}">
    <text>"Pigment-sized"</text>
  </threadedComment>
  <threadedComment ref="J732" dT="2024-07-27T07:21:46.50" personId="{54AF9A49-BA05-47FE-A5EE-5B24FB1E2D4D}" id="{F74B24AD-35E9-48C8-A721-5E1018372186}">
    <text>"Pigment-sized"</text>
  </threadedComment>
  <threadedComment ref="AM732" dT="2024-08-20T03:41:40.66" personId="{54AF9A49-BA05-47FE-A5EE-5B24FB1E2D4D}" id="{213C9868-52DD-489B-978A-A174DB896FDC}">
    <text>Bronchoalveolar Lavage section (p. 6-7 of 17) does not specify a post-exposure day. Fig. 4 (BAL) says "exposed for 4 weeks", and Table 6 (BAL) says "following a 13 week exposure."
Infer that BAL post-exposure is day 0.</text>
  </threadedComment>
  <threadedComment ref="J733" dT="2024-07-27T07:21:46.50" personId="{54AF9A49-BA05-47FE-A5EE-5B24FB1E2D4D}" id="{15482787-2C12-42CF-A78B-F4422D45D86E}">
    <text>"Pigment-sized"</text>
  </threadedComment>
  <threadedComment ref="AM733" dT="2024-08-20T03:41:40.66" personId="{54AF9A49-BA05-47FE-A5EE-5B24FB1E2D4D}" id="{CF5D45CC-C741-40D1-A2DB-A0B09F7589C8}">
    <text>Bronchoalveolar Lavage section (p. 6-7 of 17) does not specify a post-exposure day. Fig. 4 (BAL) says "exposed for 4 weeks", and Table 6 (BAL) says "following a 13 week exposure."
Infer that BAL post-exposure is day 0.</text>
  </threadedComment>
  <threadedComment ref="B736" dT="2024-08-09T17:04:38.36" personId="{C1677EB5-2192-4DB1-95D8-AB93601D11CB}" id="{50FF1239-FAA1-4B08-BC19-0CA68167F684}">
    <text>PE timepoint for inflammation - Not significant. End of exposure had significant response. Our SOP is not to include PE timepoints for inflammation (although this information pertains to persistence).</text>
  </threadedComment>
  <threadedComment ref="B740" dT="2024-08-09T17:04:49.46" personId="{C1677EB5-2192-4DB1-95D8-AB93601D11CB}" id="{610CA435-4CC5-440E-B10B-F1884E97C60A}">
    <text>PE timepoint for inflammation - Significant response. Unusual. Our SOP does not record inflammation response at PE timepoints. Typically it would have occurred at end of exposure.</text>
  </threadedComment>
  <threadedComment ref="J747" dT="2024-08-20T01:04:25.20" personId="{54AF9A49-BA05-47FE-A5EE-5B24FB1E2D4D}" id="{979E4F8F-A445-4BF5-B107-A726D8FEB033}">
    <text>particle diameter, 0.016 um; surface area, 220 m2/g.</text>
  </threadedComment>
  <threadedComment ref="J748" dT="2024-08-20T01:04:25.20" personId="{54AF9A49-BA05-47FE-A5EE-5B24FB1E2D4D}" id="{6F3F329D-58B2-48C4-99F4-B488090BDC47}">
    <text>particle diameter, 0.016 um; surface area, 220 m2/g.</text>
  </threadedComment>
  <threadedComment ref="J749" dT="2024-08-20T01:04:25.20" personId="{54AF9A49-BA05-47FE-A5EE-5B24FB1E2D4D}" id="{00388328-A007-4D10-96FD-936678251F90}">
    <text>particle diameter, 0.016 um; surface area, 220 m2/g.</text>
  </threadedComment>
  <threadedComment ref="B762" dT="2024-08-20T19:36:15.64" personId="{C1677EB5-2192-4DB1-95D8-AB93601D11CB}" id="{F9D4E646-5304-4FA0-B2F5-A4ACB3334AF7}">
    <text>Multiple post-exposure durations. Decision to keep first instance where fibrosis detected. No fibrosis at 1 day PE (see Add'l Obs column)</text>
  </threadedComment>
  <threadedComment ref="J762" dT="2024-08-20T01:08:16.51" personId="{54AF9A49-BA05-47FE-A5EE-5B24FB1E2D4D}" id="{8FE96CF2-2A14-4E01-9AB7-2C014191C648}">
    <text>The HSCb particles had a primary particle size of 14 nm with a particle surface area of 300 m2/g.</text>
  </threadedComment>
  <threadedComment ref="B763" dT="2024-08-20T19:39:35.96" personId="{C1677EB5-2192-4DB1-95D8-AB93601D11CB}" id="{5E8517A8-E6B6-4BCC-A2A3-1BBCAD3861FD}">
    <text>Multiple PE durations. Keeping first instance where fibrosis observed (3 months) at rownum 765.</text>
  </threadedComment>
  <threadedComment ref="J763" dT="2024-08-20T01:08:46.75" personId="{54AF9A49-BA05-47FE-A5EE-5B24FB1E2D4D}" id="{55962851-E5A2-4FA8-BF0E-16C4C1ECE154}">
    <text>The LSCb particles had a primary particle size of 70 nm and a surface area of 37 m2/g.</text>
  </threadedComment>
  <threadedComment ref="J764" dT="2024-08-20T01:08:16.51" personId="{54AF9A49-BA05-47FE-A5EE-5B24FB1E2D4D}" id="{D8510E3A-C7DC-43FF-AA42-E124480AC8E4}">
    <text>The HSCb particles had a primary particle size of 14 nm with a particle surface area of 300 m2/g.</text>
  </threadedComment>
  <threadedComment ref="J765" dT="2024-08-20T01:08:46.75" personId="{54AF9A49-BA05-47FE-A5EE-5B24FB1E2D4D}" id="{85FE4FEE-9B6B-4325-AC28-A7D133FE69D1}">
    <text>The LSCb particles had a primary particle size of 70 nm and a surface area of 37 m2/g.</text>
  </threadedComment>
  <threadedComment ref="B766" dT="2024-08-20T19:36:41.63" personId="{C1677EB5-2192-4DB1-95D8-AB93601D11CB}" id="{4260C02E-DE2D-4ADD-8AF1-D4F040EB37F2}">
    <text xml:space="preserve">Multiple post-exposure durations. Decision to keep first instance where fibrosis detected, which was rownum 764 at 3 months PE
</text>
  </threadedComment>
  <threadedComment ref="J766" dT="2024-08-20T01:08:16.51" personId="{54AF9A49-BA05-47FE-A5EE-5B24FB1E2D4D}" id="{FBC3155F-A06E-41AF-AB14-5CC1797D5A87}">
    <text>The HSCb particles had a primary particle size of 14 nm with a particle surface area of 300 m2/g.</text>
  </threadedComment>
  <threadedComment ref="B767" dT="2024-08-20T19:39:35.96" personId="{C1677EB5-2192-4DB1-95D8-AB93601D11CB}" id="{5C863CA9-3385-4618-8866-F82426A0A759}">
    <text>Multiple PE durations. Keeping first instance where fibrosis observed (3 months) at rownum 765.</text>
  </threadedComment>
  <threadedComment ref="J767" dT="2024-08-20T01:08:46.75" personId="{54AF9A49-BA05-47FE-A5EE-5B24FB1E2D4D}" id="{8CD49580-3CA6-4142-B7B0-BB1159AA0BA7}">
    <text>The LSCb particles had a primary particle size of 70 nm and a surface area of 37 m2/g.</text>
  </threadedComment>
  <threadedComment ref="B768" dT="2024-08-09T17:22:09.86" personId="{C1677EB5-2192-4DB1-95D8-AB93601D11CB}" id="{AC74B3C0-8144-40CB-9F81-31194FD4BAE7}">
    <text>Use this instead of Elder PMN in OEB ds?</text>
  </threadedComment>
  <threadedComment ref="B768" dT="2024-08-20T01:14:12.84" personId="{54AF9A49-BA05-47FE-A5EE-5B24FB1E2D4D}" id="{FD643558-3829-4B70-B0D7-F8AD2FDBE2E4}" parentId="{AC74B3C0-8144-40CB-9F81-31194FD4BAE7}">
    <text>Yes. As we noted on Hadrup NOAEL and LOAEL entries for rats, those are the target concentration rather than the actual concentrations.</text>
  </threadedComment>
  <threadedComment ref="J768" dT="2024-08-20T01:08:16.51" personId="{54AF9A49-BA05-47FE-A5EE-5B24FB1E2D4D}" id="{4C1B1332-B328-4D08-8405-DFA36E946461}">
    <text>The HSCb particles had a primary particle size of 14 nm with a particle surface area of 300 m2/g.</text>
  </threadedComment>
  <threadedComment ref="B769" dT="2024-08-09T17:22:09.86" personId="{C1677EB5-2192-4DB1-95D8-AB93601D11CB}" id="{1D641333-5405-41D5-BFFA-A904BEAC7B45}">
    <text>Use this instead of Elder PMN in OEB ds?</text>
  </threadedComment>
  <threadedComment ref="B769" dT="2024-08-20T01:14:20.79" personId="{54AF9A49-BA05-47FE-A5EE-5B24FB1E2D4D}" id="{F162E1EE-96CD-425F-A2CE-506828DCB9EB}" parentId="{1D641333-5405-41D5-BFFA-A904BEAC7B45}">
    <text>Yes. As we noted on Hadrup NOAEL and LOAEL entries for rats, those are the target concentration rather than the actual concentrations.</text>
  </threadedComment>
  <threadedComment ref="J769" dT="2024-08-20T01:08:46.75" personId="{54AF9A49-BA05-47FE-A5EE-5B24FB1E2D4D}" id="{1C2DD28E-AB53-4654-992F-FEBFB0133920}">
    <text>The LSCb particles had a primary particle size of 70 nm and a surface area of 37 m2/g.</text>
  </threadedComment>
  <threadedComment ref="B770" dT="2024-08-20T19:38:28.35" personId="{C1677EB5-2192-4DB1-95D8-AB93601D11CB}" id="{030BD2C1-504B-4DAB-9107-17E809BB0E8F}">
    <text xml:space="preserve">Multiple post-exposure durations. Decision to keep first instance where fibrosis detected. No fibrosis at any PE for mice, keep same PE as Rat
</text>
  </threadedComment>
  <threadedComment ref="J770" dT="2024-08-20T01:08:16.51" personId="{54AF9A49-BA05-47FE-A5EE-5B24FB1E2D4D}" id="{1D59276E-3382-4722-922F-379C3B81E542}">
    <text>The HSCb particles had a primary particle size of 14 nm with a particle surface area of 300 m2/g.</text>
  </threadedComment>
  <threadedComment ref="J771" dT="2024-08-20T01:08:16.51" personId="{54AF9A49-BA05-47FE-A5EE-5B24FB1E2D4D}" id="{599480AC-F0BC-4382-93A6-6E994B1C88BE}">
    <text>The HSCb particles had a primary particle size of 14 nm with a particle surface area of 300 m2/g.</text>
  </threadedComment>
  <threadedComment ref="B772" dT="2024-08-20T19:38:28.35" personId="{C1677EB5-2192-4DB1-95D8-AB93601D11CB}" id="{785ABE80-67AA-495E-8B51-564285577A79}">
    <text xml:space="preserve">Multiple post-exposure durations. Decision to keep first instance where fibrosis detected. No fibrosis at any PE for mice, keep same PE as Rat
</text>
  </threadedComment>
  <threadedComment ref="J772" dT="2024-08-20T01:08:16.51" personId="{54AF9A49-BA05-47FE-A5EE-5B24FB1E2D4D}" id="{A876FB41-2AAB-43D0-AE3B-D0909AE99FD0}">
    <text>The HSCb particles had a primary particle size of 14 nm with a particle surface area of 300 m2/g.</text>
  </threadedComment>
  <threadedComment ref="B773" dT="2024-08-09T17:22:09.86" personId="{C1677EB5-2192-4DB1-95D8-AB93601D11CB}" id="{8920A2CE-67B7-4BEE-9D51-67E5300ED73B}">
    <text>Use this instead of Elder PMN in OEB ds?</text>
  </threadedComment>
  <threadedComment ref="B773" dT="2024-08-20T01:14:37.58" personId="{54AF9A49-BA05-47FE-A5EE-5B24FB1E2D4D}" id="{941678DE-5E0A-44C9-A04D-1B5551F857A2}" parentId="{8920A2CE-67B7-4BEE-9D51-67E5300ED73B}">
    <text xml:space="preserve">Yes. As we noted on the Hadrup NOAEL and LOAEL entries, their values for mice are incorrect for %PMN inflammation. </text>
  </threadedComment>
  <threadedComment ref="J773" dT="2024-08-20T01:08:16.51" personId="{54AF9A49-BA05-47FE-A5EE-5B24FB1E2D4D}" id="{03D81D66-1646-4032-A9F8-B0CE77C427D2}">
    <text>The HSCb particles had a primary particle size of 14 nm with a particle surface area of 300 m2/g.</text>
  </threadedComment>
  <threadedComment ref="B774" dT="2024-08-09T17:05:14.74" personId="{C1677EB5-2192-4DB1-95D8-AB93601D11CB}" id="{204DB728-94C3-43BB-8A35-CBD2A36C1770}">
    <text>Hamster</text>
  </threadedComment>
  <threadedComment ref="J774" dT="2024-08-20T01:08:16.51" personId="{54AF9A49-BA05-47FE-A5EE-5B24FB1E2D4D}" id="{730CFAF9-8B24-47A6-BEED-D482E57379F6}">
    <text>The HSCb particles had a primary particle size of 14 nm with a particle surface area of 300 m2/g.</text>
  </threadedComment>
  <threadedComment ref="B775" dT="2024-08-09T17:05:14.74" personId="{C1677EB5-2192-4DB1-95D8-AB93601D11CB}" id="{F93AD418-646F-4FDB-A324-8A1E18310A32}">
    <text>Hamster</text>
  </threadedComment>
  <threadedComment ref="J775" dT="2024-08-20T01:08:16.51" personId="{54AF9A49-BA05-47FE-A5EE-5B24FB1E2D4D}" id="{AD62B567-3BC3-4048-8670-B0BA1E07CF24}">
    <text>The HSCb particles had a primary particle size of 14 nm with a particle surface area of 300 m2/g.</text>
  </threadedComment>
  <threadedComment ref="B776" dT="2024-08-09T17:05:14.74" personId="{C1677EB5-2192-4DB1-95D8-AB93601D11CB}" id="{A9818018-627B-46FC-A062-74D666E305B4}">
    <text>Hamster</text>
  </threadedComment>
  <threadedComment ref="J776" dT="2024-08-20T01:08:16.51" personId="{54AF9A49-BA05-47FE-A5EE-5B24FB1E2D4D}" id="{B22C91B6-48AD-43D6-93A9-5928D427E9D8}">
    <text>The HSCb particles had a primary particle size of 14 nm with a particle surface area of 300 m2/g.</text>
  </threadedComment>
  <threadedComment ref="B777" dT="2024-08-09T17:05:14.74" personId="{C1677EB5-2192-4DB1-95D8-AB93601D11CB}" id="{24BDF70A-9945-4900-B868-421DD314A43B}">
    <text>Hamster</text>
  </threadedComment>
  <threadedComment ref="J777" dT="2024-08-20T01:08:16.51" personId="{54AF9A49-BA05-47FE-A5EE-5B24FB1E2D4D}" id="{C1CE7E80-32D9-417A-8E26-F360664B8A6D}">
    <text>The HSCb particles had a primary particle size of 14 nm with a particle surface area of 300 m2/g.</text>
  </threadedComment>
  <threadedComment ref="AM778" dT="2024-08-20T00:58:06.72" personId="{54AF9A49-BA05-47FE-A5EE-5B24FB1E2D4D}" id="{084BE364-A407-4831-A871-AD620A30EA66}">
    <text>No fibrosis observed at end of 13-wk exposure or up to 52 wk PE in mice.</text>
  </threadedComment>
  <threadedComment ref="AM779" dT="2024-08-20T00:39:11.67" personId="{54AF9A49-BA05-47FE-A5EE-5B24FB1E2D4D}" id="{ABF58E4D-8402-47AB-84BE-E048A531EE54}">
    <text>P. 92 of Bermudez_2002.</text>
  </threadedComment>
  <threadedComment ref="B780" dT="2024-08-09T17:05:14.74" personId="{C1677EB5-2192-4DB1-95D8-AB93601D11CB}" id="{5E729AAA-5B1C-4A5F-958D-2928C55CC708}">
    <text>Hamster</text>
  </threadedComment>
  <threadedComment ref="AM780" dT="2024-08-20T00:58:06.72" personId="{54AF9A49-BA05-47FE-A5EE-5B24FB1E2D4D}" id="{7DC09130-65EE-420D-9CF3-3DA115D40FDF}">
    <text>No fibrosis observed at end of 13-wk exposure or up to 52 wk PE in hamsters.</text>
  </threadedComment>
  <threadedComment ref="AM781" dT="2024-08-20T00:58:06.72" personId="{54AF9A49-BA05-47FE-A5EE-5B24FB1E2D4D}" id="{6BC44235-A37B-4549-8D91-0A7EF5158019}">
    <text>No fibrosis observed at end of 13-wk exposure or up to 52 wk PE in mice.</text>
  </threadedComment>
  <threadedComment ref="AM782" dT="2024-08-20T00:50:00.75" personId="{54AF9A49-BA05-47FE-A5EE-5B24FB1E2D4D}" id="{32B0CC48-C81E-4BC3-BFF7-F6E47711E78E}">
    <text>Unclear, but best choice may be a 0-d PE from description on p. 355: ""Rats exposed to 10 mg/m3 exhibited septal thickening...at the end of the exposure period."  
"0-d" is from "...immediately following completion of the 13-week exposure periods" (p. 348).</text>
  </threadedComment>
  <threadedComment ref="B783" dT="2024-08-09T17:05:14.74" personId="{C1677EB5-2192-4DB1-95D8-AB93601D11CB}" id="{A6C1361A-E224-47FB-B1F9-BFE257C99296}">
    <text>Hamster</text>
  </threadedComment>
  <threadedComment ref="AM783" dT="2024-08-20T00:58:06.72" personId="{54AF9A49-BA05-47FE-A5EE-5B24FB1E2D4D}" id="{328D76B3-A1D1-4A32-B1E1-B77ED5B260C9}">
    <text>No fibrosis observed at end of 13-wk exposure or up to 52 wk PE in hamsters.</text>
  </threadedComment>
  <threadedComment ref="B784" dT="2024-08-09T17:05:38.75" personId="{C1677EB5-2192-4DB1-95D8-AB93601D11CB}" id="{828E4CB9-09E4-4A2C-A846-75A09FC78825}">
    <text>Note to use these Reuzel data and delete Reuzel in OEB ds - see issues there</text>
  </threadedComment>
  <threadedComment ref="B785" dT="2024-08-09T17:05:38.75" personId="{C1677EB5-2192-4DB1-95D8-AB93601D11CB}" id="{A69E019B-597B-4E43-B0A4-C825DF686A8F}">
    <text>Note to use these Reuzel data and delete Reuzel in OEB ds - see issues there</text>
  </threadedComment>
  <threadedComment ref="B786" dT="2024-08-09T17:05:38.75" personId="{C1677EB5-2192-4DB1-95D8-AB93601D11CB}" id="{57507AE8-383C-42FA-AB79-41DE216FEF23}">
    <text>Note to use these Reuzel data and delete Reuzel in OEB ds - see issues there</text>
  </threadedComment>
  <threadedComment ref="B787" dT="2024-08-09T17:05:38.75" personId="{C1677EB5-2192-4DB1-95D8-AB93601D11CB}" id="{327306AD-C957-433A-9DAF-C075DFBB44AF}">
    <text>Note to use these Reuzel data and delete Reuzel in OEB ds - see issues there</text>
  </threadedComment>
  <threadedComment ref="B788" dT="2024-08-09T17:05:38.75" personId="{C1677EB5-2192-4DB1-95D8-AB93601D11CB}" id="{A270954C-B634-4455-ABBE-F3FF54A4D709}">
    <text>Note to use these Reuzel data and delete Reuzel in OEB ds - see issues there</text>
  </threadedComment>
  <threadedComment ref="B789" dT="2024-08-09T17:05:38.75" personId="{C1677EB5-2192-4DB1-95D8-AB93601D11CB}" id="{00A72989-2B06-4E7D-9165-3C6DEEA35802}">
    <text>Note to use these Reuzel data and delete Reuzel in OEB ds - see issues there</text>
  </threadedComment>
  <threadedComment ref="B790" dT="2024-08-09T17:05:38.75" personId="{C1677EB5-2192-4DB1-95D8-AB93601D11CB}" id="{6FDA46EA-3668-486B-A2E2-21940A035B71}">
    <text>Note to use these Reuzel data and delete Reuzel in OEB ds - see issues there</text>
  </threadedComment>
  <threadedComment ref="B791" dT="2024-08-09T17:05:38.75" personId="{C1677EB5-2192-4DB1-95D8-AB93601D11CB}" id="{598CAEE6-032A-4768-9B61-E3DE09CC5D1A}">
    <text>Note to use these Reuzel data and delete Reuzel in OEB ds - see issues there</text>
  </threadedComment>
  <threadedComment ref="B796" dT="2024-08-09T17:05:52.57" personId="{C1677EB5-2192-4DB1-95D8-AB93601D11CB}" id="{95853280-19DC-4CE7-8ED7-FBDC33C4EED2}">
    <text>less sensitive inflammation endpoint in this study</text>
  </threadedComment>
  <threadedComment ref="B797" dT="2024-08-09T17:05:52.57" personId="{C1677EB5-2192-4DB1-95D8-AB93601D11CB}" id="{627AC822-8079-4F6D-AB38-8AFCC0F2BD18}">
    <text>less sensitive inflammation endpoint in this study</text>
  </threadedComment>
  <threadedComment ref="B803" dT="2024-08-14T17:36:13.22" personId="{C1677EB5-2192-4DB1-95D8-AB93601D11CB}" id="{C2101763-9D14-4613-A75D-328EE32510C9}">
    <text>Only retaining Inflammation results for 28 - 90 days</text>
  </threadedComment>
  <threadedComment ref="B804" dT="2024-08-14T17:36:13.22" personId="{C1677EB5-2192-4DB1-95D8-AB93601D11CB}" id="{21EB6433-05FF-479B-AEAB-57B88E8D2D8B}">
    <text>Only retaining Inflammation results for 28 - 90 days</text>
  </threadedComment>
  <threadedComment ref="A806" dT="2024-08-09T16:23:07.83" personId="{C1677EB5-2192-4DB1-95D8-AB93601D11CB}" id="{241A7A66-5EAE-4F96-9992-C0A0BAD2D9E0}">
    <text>Rownum 567</text>
  </threadedComment>
  <threadedComment ref="B808" dT="2024-08-09T17:32:30.24" personId="{C1677EB5-2192-4DB1-95D8-AB93601D11CB}" id="{8D368339-6D09-475B-A859-F24026162FC7}">
    <text>Duplicate of rownum 759</text>
  </threadedComment>
  <threadedComment ref="A809" dT="2024-08-09T17:27:34.32" personId="{C1677EB5-2192-4DB1-95D8-AB93601D11CB}" id="{86A2EB5A-A67D-4CAF-B12C-FBBD73007C9B}">
    <text>Rownum 108</text>
  </threadedComment>
  <threadedComment ref="B809" dT="2024-08-09T17:32:30.24" personId="{C1677EB5-2192-4DB1-95D8-AB93601D11CB}" id="{553B696A-2A4C-4C08-AD45-28E73695EC76}">
    <text>Duplicate of rownum 756</text>
  </threadedComment>
  <threadedComment ref="A810" dT="2024-08-09T16:23:18.46" personId="{C1677EB5-2192-4DB1-95D8-AB93601D11CB}" id="{552B4004-33D9-4B58-9E54-28813BCA9916}">
    <text>Rownum 109</text>
  </threadedComment>
  <threadedComment ref="B810" dT="2024-08-09T17:32:30.24" personId="{C1677EB5-2192-4DB1-95D8-AB93601D11CB}" id="{D42ED553-B4D2-4D2D-ACFC-4920D50152CC}">
    <text>Duplicate of rownum 753</text>
  </threadedComment>
  <threadedComment ref="B811" dT="2024-08-09T17:35:53.49" personId="{C1677EB5-2192-4DB1-95D8-AB93601D11CB}" id="{401F8A0A-E145-4456-B951-03F37B7BEA53}">
    <text>Duplicate of rownum 760</text>
  </threadedComment>
  <threadedComment ref="A812" dT="2024-08-09T16:23:24.44" personId="{C1677EB5-2192-4DB1-95D8-AB93601D11CB}" id="{6968776C-D06A-4CD2-B965-00C69DFD9736}">
    <text>Rownum 110</text>
  </threadedComment>
  <threadedComment ref="B812" dT="2024-08-09T17:35:53.49" personId="{C1677EB5-2192-4DB1-95D8-AB93601D11CB}" id="{DABCA11C-F0CC-4900-9F4E-34574D4FB395}">
    <text>Duplicate of rownum 757</text>
  </threadedComment>
  <threadedComment ref="A813" dT="2024-08-09T16:23:29.23" personId="{C1677EB5-2192-4DB1-95D8-AB93601D11CB}" id="{8E1F2922-69BF-44E7-B1B8-4863BC33B1EB}">
    <text>Rownum 111</text>
  </threadedComment>
  <threadedComment ref="B813" dT="2024-08-09T17:35:53.49" personId="{C1677EB5-2192-4DB1-95D8-AB93601D11CB}" id="{22B5D7EA-9CE0-4F04-B23E-6E11B8A42EDF}">
    <text xml:space="preserve">Duplicate of rownum 754
</text>
  </threadedComment>
  <threadedComment ref="B814" dT="2024-08-09T17:39:33.77" personId="{C1677EB5-2192-4DB1-95D8-AB93601D11CB}" id="{A69B60BA-9534-4BE3-85EF-9D28AE958731}">
    <text>Duplicate of rownum 761</text>
  </threadedComment>
  <threadedComment ref="A815" dT="2024-08-09T16:23:34.73" personId="{C1677EB5-2192-4DB1-95D8-AB93601D11CB}" id="{FF6CA1AF-0440-4589-A0DF-424A4E0E2B81}">
    <text>Rownum 112</text>
  </threadedComment>
  <threadedComment ref="B815" dT="2024-08-09T17:39:26.14" personId="{C1677EB5-2192-4DB1-95D8-AB93601D11CB}" id="{C0BBC458-B8DF-4B27-8432-BF11299780FA}">
    <text>Duplicate of rownum 758</text>
  </threadedComment>
  <threadedComment ref="A816" dT="2024-08-09T16:23:40.72" personId="{C1677EB5-2192-4DB1-95D8-AB93601D11CB}" id="{57D0E066-0815-4F06-80C2-5CA619498740}">
    <text>Rownum 113</text>
  </threadedComment>
  <threadedComment ref="B816" dT="2024-08-09T17:39:16.89" personId="{C1677EB5-2192-4DB1-95D8-AB93601D11CB}" id="{C671E650-3B6C-4EBB-955E-D2D985D8487C}">
    <text>Duplicate of rowum 755</text>
  </threadedComment>
  <threadedComment ref="B817" dT="2024-08-29T15:22:09.96" personId="{C1677EB5-2192-4DB1-95D8-AB93601D11CB}" id="{91CAFF5D-F817-4A02-9095-A769CD40F04F}">
    <text>Duplicate of rownum 751</text>
  </threadedComment>
  <threadedComment ref="B818" dT="2024-08-09T17:38:58.28" personId="{C1677EB5-2192-4DB1-95D8-AB93601D11CB}" id="{EFAA524A-6594-40EF-80EB-B2A76FF62233}">
    <text>Duplicate of rownum 752</text>
  </threadedComment>
  <threadedComment ref="B819" dT="2024-08-29T15:59:12.73" personId="{C1677EB5-2192-4DB1-95D8-AB93601D11CB}" id="{9DB40BC3-BC2E-4985-B9E2-50807E61B5E3}">
    <text>Duplicate of rownum 750</text>
  </threadedComment>
  <threadedComment ref="B820" dT="2024-08-09T17:06:24.41" personId="{C1677EB5-2192-4DB1-95D8-AB93601D11CB}" id="{2C93DE02-B580-4797-B4A0-94343F2137B1}">
    <text xml:space="preserve">Duplicate data [Solovyeva 2019, Table 2 has same hydroxyproline data as in Sutunkova 2017, Table 3]. </text>
  </threadedComment>
  <threadedComment ref="B821" dT="2024-08-09T17:06:39.16" personId="{C1677EB5-2192-4DB1-95D8-AB93601D11CB}" id="{2F6C587E-E941-40AD-AEE9-6956B00E57AD}">
    <text>Duplicate data [Solovyeva 2019, Table 2 has same hydroxyproline data as in Sutunkova 2017, Table 3]/</text>
  </threadedComment>
  <threadedComment ref="B822" dT="2024-08-09T17:07:04.06" personId="{C1677EB5-2192-4DB1-95D8-AB93601D11CB}" id="{989FF969-0C86-44AA-9058-8606D163FDDE}">
    <text>IT, not inhalation</text>
  </threadedComment>
  <threadedComment ref="U823" dT="2024-08-09T17:13:55.32" personId="{C1677EB5-2192-4DB1-95D8-AB93601D11CB}" id="{E0074A40-8F91-4C7B-BD1B-B9EFA5E38AF6}">
    <text>BMDL05 - fit with a BMR of added 10%, then linear interpolation to 5% (divide by 2)</text>
  </threadedComment>
  <threadedComment ref="AB823" dT="2024-08-09T17:13:55.32" personId="{C1677EB5-2192-4DB1-95D8-AB93601D11CB}" id="{71EC2C3A-4BAD-4F75-8B5B-2F21BA1890FE}">
    <text>BMDL05 - fit with a BMR of added 10%, then linear interpolation to 5% (divide by 2)</text>
  </threadedComment>
  <threadedComment ref="U824" dT="2024-08-09T17:13:58.43" personId="{C1677EB5-2192-4DB1-95D8-AB93601D11CB}" id="{07C47297-B50C-4EFE-A782-81D08338932A}">
    <text>BMDL05 - fit with a BMR of added 10%, then linear interpolation to 5% (divide by 2)</text>
  </threadedComment>
  <threadedComment ref="AB824" dT="2024-08-09T17:13:58.43" personId="{C1677EB5-2192-4DB1-95D8-AB93601D11CB}" id="{D0625F0B-5434-4B1C-AA12-BE4D70013707}">
    <text>BMDL05 - fit with a BMR of added 10%, then linear interpolation to 5% (divide by 2)</text>
  </threadedComment>
  <threadedComment ref="J825" dT="2024-11-27T03:05:08.94" personId="{C1677EB5-2192-4DB1-95D8-AB93601D11CB}" id="{44823BAA-CDF0-490A-8CBB-5A26D5B4E3C9}">
    <text>Was previously incorrectly listed as Nano</text>
  </threadedComment>
  <threadedComment ref="U825" dT="2024-08-09T17:14:01.48" personId="{C1677EB5-2192-4DB1-95D8-AB93601D11CB}" id="{5FB7BDEF-B2D1-4C61-9043-E6C9F7AD38D5}">
    <text>BMDL05 - fit with a BMR of added 10%, then linear interpolation to 5% (divide by 2)</text>
  </threadedComment>
  <threadedComment ref="AB825" dT="2024-08-09T17:14:01.48" personId="{C1677EB5-2192-4DB1-95D8-AB93601D11CB}" id="{FB003A21-AFF0-4308-9BB0-ACDCF8F7ABBC}">
    <text>BMDL05 - fit with a BMR of added 10%, then linear interpolation to 5% (divide by 2)</text>
  </threadedComment>
  <threadedComment ref="J826" dT="2024-11-27T03:05:08.94" personId="{C1677EB5-2192-4DB1-95D8-AB93601D11CB}" id="{099E4B89-6FBC-47A3-9627-A3A028BBC734}">
    <text>Was previously incorrectly listed as Nano</text>
  </threadedComment>
  <threadedComment ref="U826" dT="2024-08-09T17:14:04.26" personId="{C1677EB5-2192-4DB1-95D8-AB93601D11CB}" id="{E4604E22-B54A-4689-992C-D0238E33019D}">
    <text>BMDL05 - fit with a BMR of added 10%, then linear interpolation to 5% (divide by 2)</text>
  </threadedComment>
  <threadedComment ref="AB826" dT="2024-08-09T17:14:04.26" personId="{C1677EB5-2192-4DB1-95D8-AB93601D11CB}" id="{4F21E68E-DEF7-43F0-9C92-5D0AB7FE1884}">
    <text>BMDL05 - fit with a BMR of added 10%, then linear interpolation to 5% (divide by 2)</text>
  </threadedComment>
  <threadedComment ref="B827" dT="2024-08-12T13:00:33.85" personId="{C1677EB5-2192-4DB1-95D8-AB93601D11CB}" id="{E6508A54-CCE3-457F-995C-316ECC0F7FDE}">
    <text>Cancer; no BMDL estimable so no OEB</text>
  </threadedComment>
  <threadedComment ref="J827" dT="2024-11-27T03:05:08.94" personId="{C1677EB5-2192-4DB1-95D8-AB93601D11CB}" id="{D5AA20C4-7AA9-4F6F-B165-FB8AE532DA65}">
    <text>Was previously incorrectly listed as Nano</text>
  </threadedComment>
  <threadedComment ref="J828" dT="2024-11-27T03:05:08.94" personId="{C1677EB5-2192-4DB1-95D8-AB93601D11CB}" id="{89B9423C-F67E-48D0-BF28-26CA37873C72}">
    <text>Was previously incorrectly listed as Nano</text>
  </threadedComment>
  <threadedComment ref="U828" dT="2024-08-09T17:14:07.19" personId="{C1677EB5-2192-4DB1-95D8-AB93601D11CB}" id="{3C85FEA4-8B2A-4411-B97E-7D04F0CC8AE2}">
    <text>BMDL05 - fit with a BMR of added 10%, then linear interpolation to 5% (divide by 2)</text>
  </threadedComment>
  <threadedComment ref="AB828" dT="2024-08-09T17:14:07.19" personId="{C1677EB5-2192-4DB1-95D8-AB93601D11CB}" id="{52B55920-591C-4F03-BCEF-0521964E9B21}">
    <text>BMDL05 - fit with a BMR of added 10%, then linear interpolation to 5% (divide by 2)</text>
  </threadedComment>
  <threadedComment ref="U829" dT="2024-08-09T17:14:10.05" personId="{C1677EB5-2192-4DB1-95D8-AB93601D11CB}" id="{9C27DBD2-E138-4AFD-8708-F9DC9F6BA0D5}">
    <text>BMDL05 - fit with a BMR of added 10%, then linear interpolation to 5% (divide by 2)</text>
  </threadedComment>
  <threadedComment ref="AB829" dT="2024-08-09T17:14:10.05" personId="{C1677EB5-2192-4DB1-95D8-AB93601D11CB}" id="{491B2CDF-C515-41A7-953A-D79CFC07E80E}">
    <text>BMDL05 - fit with a BMR of added 10%, then linear interpolation to 5% (divide by 2)</text>
  </threadedComment>
  <threadedComment ref="B830" dT="2024-08-12T13:00:37.46" personId="{C1677EB5-2192-4DB1-95D8-AB93601D11CB}" id="{A74DBB4F-E1BD-4DEF-87A6-D5AC5BB05C14}">
    <text>Cancer; no BMDL estimable so no OEB</text>
  </threadedComment>
  <threadedComment ref="B831" dT="2024-08-20T04:15:55.65" personId="{54AF9A49-BA05-47FE-A5EE-5B24FB1E2D4D}" id="{8EA3FAF7-A765-4E9C-A8C5-2D6F8EA0BDB6}">
    <text>Bronchoalveolar Lavage section (p. 6-7 of 17) does not specify a post-exposure day. Fig. 4 (BAL) says "exposed for 4 weeks." However, on p. 3/17, for the 4-wk exposure, it says "with serial sacrifices during post exposure weeks 1, 8 and 24." Thus, the PE time for BAL is unclear, but earliest was "during" post exposure week 1. [1st data point for study day is not specified on x-axis but between 0 and 50].</text>
  </threadedComment>
  <threadedComment ref="J831" dT="2024-07-27T07:21:46.50" personId="{54AF9A49-BA05-47FE-A5EE-5B24FB1E2D4D}" id="{D97C74B1-ED40-422E-9FC7-0D91538CF8AA}">
    <text>"Pigment-sized"</text>
  </threadedComment>
  <threadedComment ref="AM831" dT="2024-08-20T03:41:40.66" personId="{54AF9A49-BA05-47FE-A5EE-5B24FB1E2D4D}" id="{A8CCB21B-B7BA-48E4-BD0A-EE42AA2EB4B6}">
    <text>Bronchoalveolar Lavage section (p. 6-7 of 17) does not specify a post-exposure day. Fig. 4 (BAL) says "exposed for 4 weeks", and Table 6 (BAL) says "following a 13 week exposure."
Infer that BAL post-exposure is day 0.</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4-11-08T17:25:45.65" personId="{C1677EB5-2192-4DB1-95D8-AB93601D11CB}" id="{080FED4C-D583-4369-BE3E-30042CF07444}">
    <text>From "Scale_rev"</text>
  </threadedComment>
  <threadedComment ref="E1" dT="2024-11-08T17:27:06.13" personId="{C1677EB5-2192-4DB1-95D8-AB93601D11CB}" id="{FA8271AB-3BD0-45B6-87E0-D7A49EB90A42}">
    <text>This is the "equivalent" OEB based on the cOELs in clusters 1-8. See table 5-1 in the technical report.</text>
  </threadedComment>
  <threadedComment ref="B2" dT="2024-11-07T20:16:38.06" personId="{C1677EB5-2192-4DB1-95D8-AB93601D11CB}" id="{9884D08B-0D03-4428-8812-D007DE4DD0A7}">
    <text>Edited from TiO2</text>
  </threadedComment>
  <threadedComment ref="B3" dT="2024-11-07T20:16:38.06" personId="{C1677EB5-2192-4DB1-95D8-AB93601D11CB}" id="{6198E3DA-9F32-4FE4-B04F-504C4790C92B}">
    <text>Edited from TiO2</text>
  </threadedComment>
  <threadedComment ref="B4" dT="2024-11-07T20:03:47.37" personId="{C1677EB5-2192-4DB1-95D8-AB93601D11CB}" id="{DF4C765D-0919-4FBD-A778-18E09951F564}">
    <text xml:space="preserve">Edited from Fe3O4
</text>
  </threadedComment>
  <threadedComment ref="B5" dT="2024-11-07T20:17:24.58" personId="{C1677EB5-2192-4DB1-95D8-AB93601D11CB}" id="{03AAE3CE-B0D2-458D-A650-76E8F24060FF}">
    <text>Edited from ZnO</text>
  </threadedComment>
  <threadedComment ref="B6" dT="2024-11-07T20:17:24.58" personId="{C1677EB5-2192-4DB1-95D8-AB93601D11CB}" id="{C0306777-D3C1-4594-8A09-2E0819E95B69}">
    <text>Edited from ZnO</text>
  </threadedComment>
  <threadedComment ref="B7" dT="2024-11-07T20:17:24.58" personId="{C1677EB5-2192-4DB1-95D8-AB93601D11CB}" id="{E66C8DC6-0398-4B6B-BF0F-FEAE86814230}">
    <text>Edited from ZnO</text>
  </threadedComment>
  <threadedComment ref="B8" dT="2024-11-07T20:04:23.40" personId="{C1677EB5-2192-4DB1-95D8-AB93601D11CB}" id="{72DD8696-247A-4D4A-8551-0D5883E9A836}">
    <text>Edited from MWCNT</text>
  </threadedComment>
  <threadedComment ref="B9" dT="2024-11-07T20:04:23.40" personId="{C1677EB5-2192-4DB1-95D8-AB93601D11CB}" id="{0A9AF782-4476-424A-BF7D-C049142CA7D5}">
    <text>Edited from MWCNT</text>
  </threadedComment>
  <threadedComment ref="B10" dT="2024-11-07T20:04:23.40" personId="{C1677EB5-2192-4DB1-95D8-AB93601D11CB}" id="{9CBA5CC8-BC4C-47AB-8C15-11B169066DD6}">
    <text>Edited from MWCNT</text>
  </threadedComment>
  <threadedComment ref="B11" dT="2024-11-07T20:04:23.40" personId="{C1677EB5-2192-4DB1-95D8-AB93601D11CB}" id="{664F795D-B8BC-45ED-9B27-F0B3D98ED53D}">
    <text>Edited from MWCNT</text>
  </threadedComment>
  <threadedComment ref="B12" dT="2024-11-07T20:04:23.40" personId="{C1677EB5-2192-4DB1-95D8-AB93601D11CB}" id="{BFF82004-3C1D-4E4B-A243-1A8D4B36C387}">
    <text>Edited from MWCNT</text>
  </threadedComment>
  <threadedComment ref="B13" dT="2024-11-07T20:04:23.40" personId="{C1677EB5-2192-4DB1-95D8-AB93601D11CB}" id="{7FF8E418-745F-41F0-A2C2-8CC358E6D946}">
    <text>Edited from MWCNT</text>
  </threadedComment>
  <threadedComment ref="B14" dT="2024-11-07T20:04:23.40" personId="{C1677EB5-2192-4DB1-95D8-AB93601D11CB}" id="{A68BB02E-D65C-4794-A45C-21DC6CD7695F}">
    <text>Edited from MWCNT</text>
  </threadedComment>
  <threadedComment ref="B15" dT="2024-11-07T20:04:23.40" personId="{C1677EB5-2192-4DB1-95D8-AB93601D11CB}" id="{F0EE8AE8-6022-4B32-8140-5A0C7E7FA217}">
    <text>Edited from MWCNT</text>
  </threadedComment>
  <threadedComment ref="B16" dT="2024-11-07T20:04:23.40" personId="{C1677EB5-2192-4DB1-95D8-AB93601D11CB}" id="{C7151E2F-CE7D-4579-B6AC-2E86AA75B8B9}">
    <text>Edited from MWCNT</text>
  </threadedComment>
  <threadedComment ref="B17" dT="2024-11-07T20:16:38.06" personId="{C1677EB5-2192-4DB1-95D8-AB93601D11CB}" id="{A19B82F2-B6A5-4383-958B-CAEDB11D4A21}">
    <text>Edited from TiO2</text>
  </threadedComment>
  <threadedComment ref="B18" dT="2024-11-07T20:04:23.40" personId="{C1677EB5-2192-4DB1-95D8-AB93601D11CB}" id="{33737709-3358-4122-A5B7-C4895D72D105}">
    <text>Edited from MWCNT</text>
  </threadedComment>
  <threadedComment ref="B19" dT="2024-11-07T20:04:23.40" personId="{C1677EB5-2192-4DB1-95D8-AB93601D11CB}" id="{3716363F-5C3D-48B4-8E69-298135DDDC24}">
    <text>Edited from MWCNT</text>
  </threadedComment>
  <threadedComment ref="B20" dT="2024-11-07T20:04:23.40" personId="{C1677EB5-2192-4DB1-95D8-AB93601D11CB}" id="{AD9EE5C0-F85C-47EA-A8A4-237C3CFBCB9C}">
    <text>Edited from MWCNT</text>
  </threadedComment>
  <threadedComment ref="B21" dT="2024-11-07T20:16:38.06" personId="{C1677EB5-2192-4DB1-95D8-AB93601D11CB}" id="{78BA571E-E704-451B-9C61-79FD69EEA4F5}">
    <text>Edited from TiO2</text>
  </threadedComment>
  <threadedComment ref="B22" dT="2024-11-07T20:16:38.06" personId="{C1677EB5-2192-4DB1-95D8-AB93601D11CB}" id="{38095A17-5564-4FF4-B85F-CEAD34760C88}">
    <text>Edited from TiO2</text>
  </threadedComment>
  <threadedComment ref="B23" dT="2024-11-07T20:16:38.06" personId="{C1677EB5-2192-4DB1-95D8-AB93601D11CB}" id="{9DF22A22-CB09-414E-A3E7-D92D7DFD9A55}">
    <text>Edited from TiO2</text>
  </threadedComment>
  <threadedComment ref="B24" dT="2024-11-07T20:16:38.06" personId="{C1677EB5-2192-4DB1-95D8-AB93601D11CB}" id="{96F02B6E-D7D5-4DB0-A6C8-1A89AD9BD524}">
    <text>Edited from TiO2</text>
  </threadedComment>
  <threadedComment ref="B25" dT="2024-11-07T20:16:38.06" personId="{C1677EB5-2192-4DB1-95D8-AB93601D11CB}" id="{80CCB3B7-04B2-4DEE-A811-E613980818EB}">
    <text>Edited from TiO2</text>
  </threadedComment>
  <threadedComment ref="B26" dT="2024-11-07T20:16:38.06" personId="{C1677EB5-2192-4DB1-95D8-AB93601D11CB}" id="{E27E0A33-ED85-4BD7-9B7E-E77DEC2F1931}">
    <text>Edited from TiO2</text>
  </threadedComment>
  <threadedComment ref="B27" dT="2024-11-07T20:16:38.06" personId="{C1677EB5-2192-4DB1-95D8-AB93601D11CB}" id="{40652896-D9D8-49BF-8F0B-9C573C833B2F}">
    <text>Edited from TiO2</text>
  </threadedComment>
  <threadedComment ref="B28" dT="2024-11-07T20:16:38.06" personId="{C1677EB5-2192-4DB1-95D8-AB93601D11CB}" id="{59052D23-09DD-4395-A908-8EF5BA13D9B0}">
    <text>Edited from TiO2</text>
  </threadedComment>
  <threadedComment ref="B29" dT="2024-11-07T20:04:23.40" personId="{C1677EB5-2192-4DB1-95D8-AB93601D11CB}" id="{41FA3CE9-3B98-490A-A334-5A6C90C8F767}">
    <text>Edited from MWCNT</text>
  </threadedComment>
  <threadedComment ref="B30" dT="2024-11-07T20:04:23.40" personId="{C1677EB5-2192-4DB1-95D8-AB93601D11CB}" id="{035C4AAC-2C29-4741-A85F-0806BCD87410}">
    <text>Edited from MWCNT</text>
  </threadedComment>
  <threadedComment ref="B31" dT="2024-11-07T20:04:23.40" personId="{C1677EB5-2192-4DB1-95D8-AB93601D11CB}" id="{39A61943-AF09-4CB8-BE52-DCE6BB6626AA}">
    <text>Edited from MWCNT</text>
  </threadedComment>
  <threadedComment ref="B32" dT="2024-11-07T20:04:23.40" personId="{C1677EB5-2192-4DB1-95D8-AB93601D11CB}" id="{B0D9E88F-294D-4718-BE5F-21D67585BC58}">
    <text>Edited from MWCNT</text>
  </threadedComment>
  <threadedComment ref="B33" dT="2024-11-07T20:04:23.40" personId="{C1677EB5-2192-4DB1-95D8-AB93601D11CB}" id="{3947FD5A-9469-463D-AB15-6F5B6A96BEA6}">
    <text>Edited from MWCNT</text>
  </threadedComment>
  <threadedComment ref="B34" dT="2024-11-07T20:04:23.40" personId="{C1677EB5-2192-4DB1-95D8-AB93601D11CB}" id="{D3F28CCA-DAAC-42BE-8FEE-EC9E23A3B70E}">
    <text>Edited from MWCNT</text>
  </threadedComment>
  <threadedComment ref="B35" dT="2024-11-07T20:04:23.40" personId="{C1677EB5-2192-4DB1-95D8-AB93601D11CB}" id="{04DFC0BF-5D56-48B4-AEA5-70E64721A6BB}">
    <text>Edited from MWCNT</text>
  </threadedComment>
  <threadedComment ref="B36" dT="2024-11-07T20:04:23.40" personId="{C1677EB5-2192-4DB1-95D8-AB93601D11CB}" id="{D67881EA-4424-46EE-A814-C846CE1A4D00}">
    <text>Edited from MWCNT</text>
  </threadedComment>
  <threadedComment ref="B37" dT="2024-11-07T20:04:23.40" personId="{C1677EB5-2192-4DB1-95D8-AB93601D11CB}" id="{F7CB573C-E372-45A6-B252-7392811F2903}">
    <text>Edited from MWCNT</text>
  </threadedComment>
  <threadedComment ref="B38" dT="2024-11-07T20:16:38.06" personId="{C1677EB5-2192-4DB1-95D8-AB93601D11CB}" id="{6A365317-1DD5-41A7-9AE6-01283F1C1127}">
    <text>Edited from TiO2</text>
  </threadedComment>
  <threadedComment ref="B39" dT="2024-11-07T20:16:38.06" personId="{C1677EB5-2192-4DB1-95D8-AB93601D11CB}" id="{ADDBA3E9-2F9C-4954-9867-D1B9B66052DB}">
    <text>Edited from TiO2</text>
  </threadedComment>
  <threadedComment ref="B40" dT="2024-11-07T20:16:38.06" personId="{C1677EB5-2192-4DB1-95D8-AB93601D11CB}" id="{BF982D37-1686-46F4-A5FE-A74DB42338AA}">
    <text>Edited from TiO2</text>
  </threadedComment>
  <threadedComment ref="D40" dT="2024-11-08T17:25:55.99" personId="{C1677EB5-2192-4DB1-95D8-AB93601D11CB}" id="{DDAB6E6E-A271-4981-B5F7-30FCD307CB9C}">
    <text>Revised from Sub-micron</text>
  </threadedComment>
  <threadedComment ref="B41" dT="2024-11-07T20:16:38.06" personId="{C1677EB5-2192-4DB1-95D8-AB93601D11CB}" id="{C0BECD8D-854A-4881-8071-4E2368722C20}">
    <text>Edited from TiO2</text>
  </threadedComment>
  <threadedComment ref="B42" dT="2024-11-07T20:16:38.06" personId="{C1677EB5-2192-4DB1-95D8-AB93601D11CB}" id="{6550A0F5-AFF1-4726-853F-A9B38C87C1B9}">
    <text>Edited from TiO2</text>
  </threadedComment>
  <threadedComment ref="B43" dT="2024-11-07T20:16:38.06" personId="{C1677EB5-2192-4DB1-95D8-AB93601D11CB}" id="{9CF5EDD1-B69A-49D5-B6CB-D7380ACEFED0}">
    <text>Edited from TiO2</text>
  </threadedComment>
  <threadedComment ref="D44" dT="2024-11-12T19:59:51.75" personId="{C1677EB5-2192-4DB1-95D8-AB93601D11CB}" id="{29569B50-BC48-481D-94DD-12C118FCC1B2}">
    <text>Corrected from Nano</text>
  </threadedComment>
  <threadedComment ref="D45" dT="2024-11-12T19:59:51.75" personId="{C1677EB5-2192-4DB1-95D8-AB93601D11CB}" id="{18F39251-10C1-4B80-9037-384BBEE2D53A}">
    <text>Corrected from Nano</text>
  </threadedComment>
  <threadedComment ref="B47" dT="2024-11-07T20:16:38.06" personId="{C1677EB5-2192-4DB1-95D8-AB93601D11CB}" id="{07282C51-E457-4ABB-B8B6-25ED5E171834}">
    <text>Edited from TiO2</text>
  </threadedComment>
  <threadedComment ref="B48" dT="2024-11-07T20:16:38.06" personId="{C1677EB5-2192-4DB1-95D8-AB93601D11CB}" id="{E5A4E04E-B0CD-4A82-9D1E-C870DC51367C}">
    <text>Edited from TiO2</text>
  </threadedComment>
  <threadedComment ref="B49" dT="2024-11-07T20:16:38.06" personId="{C1677EB5-2192-4DB1-95D8-AB93601D11CB}" id="{56EAA7D4-C91F-42D5-A4C4-A998D6000161}">
    <text>Edited from TiO2</text>
  </threadedComment>
  <threadedComment ref="B50" dT="2024-11-07T20:16:38.06" personId="{C1677EB5-2192-4DB1-95D8-AB93601D11CB}" id="{1AF09E29-5C1A-4F18-9A23-B9CB7955B0EC}">
    <text>Edited from TiO2</text>
  </threadedComment>
  <threadedComment ref="B51" dT="2024-11-07T20:16:38.06" personId="{C1677EB5-2192-4DB1-95D8-AB93601D11CB}" id="{B77EE655-5149-4FD2-B37C-0EC1BE9F4E1F}">
    <text>Edited from TiO2</text>
  </threadedComment>
  <threadedComment ref="D51" dT="2024-11-08T17:25:55.99" personId="{C1677EB5-2192-4DB1-95D8-AB93601D11CB}" id="{520D94E1-7CA2-4658-9BF3-2F1E19E3004F}">
    <text>Revised from Sub-micron</text>
  </threadedComment>
  <threadedComment ref="B52" dT="2024-11-07T20:16:38.06" personId="{C1677EB5-2192-4DB1-95D8-AB93601D11CB}" id="{EB26696F-F536-4F06-AB79-0E50AE144D9D}">
    <text>Edited from TiO2</text>
  </threadedComment>
  <threadedComment ref="B53" dT="2024-11-07T20:16:38.06" personId="{C1677EB5-2192-4DB1-95D8-AB93601D11CB}" id="{89FCB6A6-A4AD-4E75-88C9-B4CB23CFF63D}">
    <text>Edited from TiO2</text>
  </threadedComment>
  <threadedComment ref="D53" dT="2024-11-08T17:25:55.99" personId="{C1677EB5-2192-4DB1-95D8-AB93601D11CB}" id="{89792FF4-E029-4A8D-9B0E-517577A96BCC}">
    <text>Revised from Sub-micron</text>
  </threadedComment>
  <threadedComment ref="B55" dT="2024-11-07T20:11:34.21" personId="{C1677EB5-2192-4DB1-95D8-AB93601D11CB}" id="{55D46D21-DBB7-4C4A-9452-0EA5525933C0}">
    <text>Edited from Carbon</text>
  </threadedComment>
  <threadedComment ref="B56" dT="2024-11-07T20:11:34.21" personId="{C1677EB5-2192-4DB1-95D8-AB93601D11CB}" id="{DF82F058-9061-4302-BD6C-8BED7B18A7F1}">
    <text>Edited from Carbon</text>
  </threadedComment>
  <threadedComment ref="B57" dT="2024-11-07T20:16:38.06" personId="{C1677EB5-2192-4DB1-95D8-AB93601D11CB}" id="{9821D391-BB39-4617-97F5-5DB4ADF05C71}">
    <text>Edited from TiO2</text>
  </threadedComment>
  <threadedComment ref="D57" dT="2024-11-08T17:25:55.99" personId="{C1677EB5-2192-4DB1-95D8-AB93601D11CB}" id="{E46A3BFF-80EF-4866-99C6-2E936C99E621}">
    <text>Revised from Sub-micron</text>
  </threadedComment>
  <threadedComment ref="B60" dT="2024-11-07T20:07:44.80" personId="{C1677EB5-2192-4DB1-95D8-AB93601D11CB}" id="{359E0BEA-26B3-4A1F-B9B7-5BE1B44A3A0E}">
    <text xml:space="preserve">Edited from Carbon
</text>
  </threadedComment>
  <threadedComment ref="B61" dT="2024-11-07T20:02:45.02" personId="{C1677EB5-2192-4DB1-95D8-AB93601D11CB}" id="{4F591ED7-5793-4F22-AE13-EEC2BA19CFFE}">
    <text>Edited from In2O3</text>
  </threadedComment>
  <threadedComment ref="B64" dT="2024-11-07T20:03:06.61" personId="{C1677EB5-2192-4DB1-95D8-AB93601D11CB}" id="{D0ACE3F0-BF29-4DFA-B231-F31DE0FD600C}">
    <text>Edited from CeO2</text>
  </threadedComment>
  <threadedComment ref="B66" dT="2024-11-07T20:03:06.61" personId="{C1677EB5-2192-4DB1-95D8-AB93601D11CB}" id="{7121D626-32E4-4B70-9C9F-5957F6475961}">
    <text>Edited from CeO2</text>
  </threadedComment>
  <threadedComment ref="B67" dT="2024-11-07T20:03:06.61" personId="{C1677EB5-2192-4DB1-95D8-AB93601D11CB}" id="{AD86AC74-3055-49F1-B181-B33EE848B1EE}">
    <text>Edited from CeO2</text>
  </threadedComment>
  <threadedComment ref="G68" dT="2024-11-12T20:01:25.88" personId="{C1677EB5-2192-4DB1-95D8-AB93601D11CB}" id="{F160E0C7-181C-44CC-8E3E-7ECA7F757764}">
    <text>Corrected to indicate amorphous</text>
  </threadedComment>
  <threadedComment ref="B74" dT="2024-11-07T20:03:06.61" personId="{C1677EB5-2192-4DB1-95D8-AB93601D11CB}" id="{99016AF8-9288-4436-ADF0-4D3BBC69E512}">
    <text>Edited from CeO2</text>
  </threadedComment>
  <threadedComment ref="B75" dT="2024-11-07T20:17:24.58" personId="{C1677EB5-2192-4DB1-95D8-AB93601D11CB}" id="{0A4ADEEC-C5FF-4054-A56F-E322B334D3B2}">
    <text>Edited from ZnO</text>
  </threadedComment>
  <threadedComment ref="B76" dT="2024-11-07T20:16:38.06" personId="{C1677EB5-2192-4DB1-95D8-AB93601D11CB}" id="{57C93AA5-FAA0-40A5-8B36-14E069F0953D}">
    <text>Edited from TiO2</text>
  </threadedComment>
  <threadedComment ref="B77" dT="2024-11-07T20:16:38.06" personId="{C1677EB5-2192-4DB1-95D8-AB93601D11CB}" id="{30EF3D33-F5AD-4B58-BB94-16FD86997CC6}">
    <text>Edited from TiO2</text>
  </threadedComment>
  <threadedComment ref="B78" dT="2024-11-07T20:16:38.06" personId="{C1677EB5-2192-4DB1-95D8-AB93601D11CB}" id="{F7B0D889-11F4-47D3-A93F-4068137E83DD}">
    <text>Edited from TiO2</text>
  </threadedComment>
  <threadedComment ref="B79" dT="2024-11-07T20:17:24.58" personId="{C1677EB5-2192-4DB1-95D8-AB93601D11CB}" id="{F503E411-89BF-4468-A3DD-92CC6F46BD42}">
    <text>Edited from ZnO</text>
  </threadedComment>
  <threadedComment ref="B80" dT="2024-11-07T20:17:24.58" personId="{C1677EB5-2192-4DB1-95D8-AB93601D11CB}" id="{C6F2B00C-4F96-4E8A-83F2-C17CD1385572}">
    <text>Edited from ZnO</text>
  </threadedComment>
  <threadedComment ref="B81" dT="2024-11-07T20:16:38.06" personId="{C1677EB5-2192-4DB1-95D8-AB93601D11CB}" id="{8048BF6A-EFF5-4892-BEA5-310F8D5B60AA}">
    <text>Edited from TiO2</text>
  </threadedComment>
  <threadedComment ref="B82" dT="2024-11-07T20:16:38.06" personId="{C1677EB5-2192-4DB1-95D8-AB93601D11CB}" id="{80D073A4-A96D-481C-9E52-9A685C34F755}">
    <text>Edited from TiO2</text>
  </threadedComment>
  <threadedComment ref="B83" dT="2024-11-07T20:16:38.06" personId="{C1677EB5-2192-4DB1-95D8-AB93601D11CB}" id="{5689433A-8A40-429C-8010-12C512290119}">
    <text>Edited from TiO2</text>
  </threadedComment>
  <threadedComment ref="B84" dT="2024-11-07T20:16:38.06" personId="{C1677EB5-2192-4DB1-95D8-AB93601D11CB}" id="{4B5F3C0F-5946-42DD-BE94-35F50A322F0E}">
    <text>Edited from TiO2</text>
  </threadedComment>
  <threadedComment ref="B85" dT="2024-11-07T20:16:38.06" personId="{C1677EB5-2192-4DB1-95D8-AB93601D11CB}" id="{D42B7105-E020-474D-8E2C-BC1BA276511D}">
    <text>Edited from TiO2</text>
  </threadedComment>
  <threadedComment ref="B86" dT="2024-11-07T20:16:38.06" personId="{C1677EB5-2192-4DB1-95D8-AB93601D11CB}" id="{86A87D80-AA48-4818-8C4C-669BC89C971B}">
    <text>Edited from TiO2</text>
  </threadedComment>
  <threadedComment ref="B87" dT="2024-11-07T20:16:38.06" personId="{C1677EB5-2192-4DB1-95D8-AB93601D11CB}" id="{F44509CE-128A-4B55-94C4-E0BC910EBDEA}">
    <text>Edited from TiO2</text>
  </threadedComment>
  <threadedComment ref="B89" dT="2024-11-07T20:16:38.06" personId="{C1677EB5-2192-4DB1-95D8-AB93601D11CB}" id="{95896904-22A4-4548-A9E2-72D0301AF7EC}">
    <text>Edited from TiO2</text>
  </threadedComment>
  <threadedComment ref="B90" dT="2024-11-07T20:16:38.06" personId="{C1677EB5-2192-4DB1-95D8-AB93601D11CB}" id="{9BDF2514-7920-4076-98B3-63737EB92182}">
    <text>Edited from TiO2</text>
  </threadedComment>
  <threadedComment ref="B98" dT="2024-11-07T20:03:06.61" personId="{C1677EB5-2192-4DB1-95D8-AB93601D11CB}" id="{74FDC072-B078-4C77-8FE1-A6660C92879F}">
    <text>Edited from CeO2</text>
  </threadedComment>
  <threadedComment ref="B99" dT="2024-11-07T20:03:06.61" personId="{C1677EB5-2192-4DB1-95D8-AB93601D11CB}" id="{A1F7E8D1-EE9C-432A-887A-AB5EC507BB1F}">
    <text>Edited from CeO2</text>
  </threadedComment>
  <threadedComment ref="B100" dT="2024-11-07T20:03:06.61" personId="{C1677EB5-2192-4DB1-95D8-AB93601D11CB}" id="{239EFE74-86C7-4D69-B221-9E0EE3E7B575}">
    <text>Edited from CeO2</text>
  </threadedComment>
  <threadedComment ref="B101" dT="2024-11-07T20:05:45.38" personId="{C1677EB5-2192-4DB1-95D8-AB93601D11CB}" id="{2F9E2D64-64F3-466A-BD47-C120E3A4961D}">
    <text>Edited from CNF</text>
  </threadedComment>
  <threadedComment ref="B102" dT="2024-11-07T20:05:45.38" personId="{C1677EB5-2192-4DB1-95D8-AB93601D11CB}" id="{45B1EE3E-075E-4509-9F41-306BF5F52857}">
    <text>Edited from CNF</text>
  </threadedComment>
  <threadedComment ref="B103" dT="2024-11-07T20:16:38.06" personId="{C1677EB5-2192-4DB1-95D8-AB93601D11CB}" id="{DB8463FF-6FF3-41CD-A279-82C4108F2D83}">
    <text>Edited from TiO2</text>
  </threadedComment>
  <threadedComment ref="B104" dT="2024-11-07T20:16:38.06" personId="{C1677EB5-2192-4DB1-95D8-AB93601D11CB}" id="{079C9C02-3113-418C-8C7A-F4ACAA080C2B}">
    <text>Edited from TiO2</text>
  </threadedComment>
  <threadedComment ref="B107" dT="2024-11-07T20:11:34.21" personId="{C1677EB5-2192-4DB1-95D8-AB93601D11CB}" id="{30794FA9-355F-4C43-9302-7D05CFD88E5A}">
    <text>Edited from Carbon</text>
  </threadedComment>
  <threadedComment ref="B108" dT="2024-11-07T20:11:34.21" personId="{C1677EB5-2192-4DB1-95D8-AB93601D11CB}" id="{F4C0A2FC-D1EA-44A6-9D40-49657E1A3F72}">
    <text>Edited from Carbon</text>
  </threadedComment>
  <threadedComment ref="B112" dT="2024-11-07T20:03:06.61" personId="{C1677EB5-2192-4DB1-95D8-AB93601D11CB}" id="{7D990118-2FF5-4110-B554-77B982053964}">
    <text>Edited from CeO2</text>
  </threadedComment>
  <threadedComment ref="B113" dT="2024-11-07T20:03:06.61" personId="{C1677EB5-2192-4DB1-95D8-AB93601D11CB}" id="{66B489CB-D4C5-434A-B75F-D1ADA10456CC}">
    <text>Edited from CeO2</text>
  </threadedComment>
  <threadedComment ref="B114" dT="2024-11-07T20:03:06.61" personId="{C1677EB5-2192-4DB1-95D8-AB93601D11CB}" id="{1723FB2E-5C8E-4837-84B4-2157E6353CDA}">
    <text>Edited from CeO2</text>
  </threadedComment>
  <threadedComment ref="B115" dT="2024-11-07T20:03:06.61" personId="{C1677EB5-2192-4DB1-95D8-AB93601D11CB}" id="{1CE49CFF-1DF7-4D9A-AB85-2B44B2FE5B6E}">
    <text>Edited from CeO2</text>
  </threadedComment>
  <threadedComment ref="B116" dT="2024-11-07T20:03:06.61" personId="{C1677EB5-2192-4DB1-95D8-AB93601D11CB}" id="{405F9FDE-9DF2-49FC-98D3-1AFA4F276E77}">
    <text>Edited from CeO2</text>
  </threadedComment>
  <threadedComment ref="B117" dT="2024-11-07T20:03:06.61" personId="{C1677EB5-2192-4DB1-95D8-AB93601D11CB}" id="{0AA14D98-FCA5-4E57-B1A0-9D89F3615928}">
    <text>Edited from CeO2</text>
  </threadedComment>
</ThreadedComments>
</file>

<file path=xl/threadedComments/threadedComment3.xml><?xml version="1.0" encoding="utf-8"?>
<ThreadedComments xmlns="http://schemas.microsoft.com/office/spreadsheetml/2018/threadedcomments" xmlns:x="http://schemas.openxmlformats.org/spreadsheetml/2006/main">
  <threadedComment ref="N45" dT="2024-11-21T20:33:30.27" personId="{C1677EB5-2192-4DB1-95D8-AB93601D11CB}" id="{1F9B9949-72D7-4699-B479-419C2DC7E082}">
    <text>No NIOSH REL, but this is the OSHA PEL for synthetic graphite (5 mg/m3)</text>
  </threadedComment>
</ThreadedComments>
</file>

<file path=xl/threadedComments/threadedComment4.xml><?xml version="1.0" encoding="utf-8"?>
<ThreadedComments xmlns="http://schemas.microsoft.com/office/spreadsheetml/2018/threadedcomments" xmlns:x="http://schemas.openxmlformats.org/spreadsheetml/2006/main">
  <threadedComment ref="D23" dT="2024-08-09T18:40:24.65" personId="{C1677EB5-2192-4DB1-95D8-AB93601D11CB}" id="{1F15301F-0880-47F4-9656-E54B32E1FAE8}">
    <text>Duplicate, added note to rownum</text>
  </threadedComment>
  <threadedComment ref="D39" dT="2024-08-09T18:46:43.18" personId="{C1677EB5-2192-4DB1-95D8-AB93601D11CB}" id="{D071E92D-468A-46C9-8FAC-721E10C046EA}">
    <text>Allisons endpoints were only PMNs (fixed); removed one duplicate @ 90days exposure</text>
  </threadedComment>
</ThreadedComment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www.particleandfibretoxicology.com/content/9/1/4" TargetMode="External"/><Relationship Id="rId13" Type="http://schemas.openxmlformats.org/officeDocument/2006/relationships/vmlDrawing" Target="../drawings/vmlDrawing1.vml"/><Relationship Id="rId3" Type="http://schemas.openxmlformats.org/officeDocument/2006/relationships/hyperlink" Target="https://doi.org/10.1016/j.ecoenv.2018.07.076" TargetMode="External"/><Relationship Id="rId7" Type="http://schemas.openxmlformats.org/officeDocument/2006/relationships/hyperlink" Target="https://doi.org/10.1080/08958370701874671" TargetMode="External"/><Relationship Id="rId12" Type="http://schemas.openxmlformats.org/officeDocument/2006/relationships/printerSettings" Target="../printerSettings/printerSettings2.bin"/><Relationship Id="rId2" Type="http://schemas.openxmlformats.org/officeDocument/2006/relationships/hyperlink" Target="http://dx.doi.org/10.1016/j.yrtph.2012.05.020" TargetMode="External"/><Relationship Id="rId1" Type="http://schemas.openxmlformats.org/officeDocument/2006/relationships/hyperlink" Target="https://doi.org/10.1080/17435390.2018.1472312" TargetMode="External"/><Relationship Id="rId6" Type="http://schemas.openxmlformats.org/officeDocument/2006/relationships/hyperlink" Target="https://doi.org/10.1080/08958370701874671" TargetMode="External"/><Relationship Id="rId11" Type="http://schemas.openxmlformats.org/officeDocument/2006/relationships/hyperlink" Target="https://doi.org/10.1093/toxsci/kfp254" TargetMode="External"/><Relationship Id="rId5" Type="http://schemas.openxmlformats.org/officeDocument/2006/relationships/hyperlink" Target="https://doi.org/10.1186/s12989-021-00398-y" TargetMode="External"/><Relationship Id="rId15" Type="http://schemas.microsoft.com/office/2017/10/relationships/threadedComment" Target="../threadedComments/threadedComment1.xml"/><Relationship Id="rId10" Type="http://schemas.openxmlformats.org/officeDocument/2006/relationships/hyperlink" Target="https://doi.org/10.1016/j.envpol.2019.06.092" TargetMode="External"/><Relationship Id="rId4" Type="http://schemas.openxmlformats.org/officeDocument/2006/relationships/hyperlink" Target="https://doi.org/10.1016/j.lfs.2019.116741" TargetMode="External"/><Relationship Id="rId9" Type="http://schemas.openxmlformats.org/officeDocument/2006/relationships/hyperlink" Target="https://doi.org/10.1371/journal.pone.0205702" TargetMode="External"/><Relationship Id="rId1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5.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drawing" Target="../drawings/drawing4.xml"/><Relationship Id="rId5" Type="http://schemas.openxmlformats.org/officeDocument/2006/relationships/pivotTable" Target="../pivotTables/pivotTable20.xml"/><Relationship Id="rId4" Type="http://schemas.openxmlformats.org/officeDocument/2006/relationships/pivotTable" Target="../pivotTables/pivotTable1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1.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24.xml"/><Relationship Id="rId7" Type="http://schemas.openxmlformats.org/officeDocument/2006/relationships/drawing" Target="../drawings/drawing6.xml"/><Relationship Id="rId2" Type="http://schemas.openxmlformats.org/officeDocument/2006/relationships/pivotTable" Target="../pivotTables/pivotTable23.xml"/><Relationship Id="rId1" Type="http://schemas.openxmlformats.org/officeDocument/2006/relationships/pivotTable" Target="../pivotTables/pivotTable22.xml"/><Relationship Id="rId6" Type="http://schemas.openxmlformats.org/officeDocument/2006/relationships/pivotTable" Target="../pivotTables/pivotTable27.xml"/><Relationship Id="rId5" Type="http://schemas.openxmlformats.org/officeDocument/2006/relationships/pivotTable" Target="../pivotTables/pivotTable26.xml"/><Relationship Id="rId4" Type="http://schemas.openxmlformats.org/officeDocument/2006/relationships/pivotTable" Target="../pivotTables/pivotTable25.xml"/></Relationships>
</file>

<file path=xl/worksheets/_rels/sheet16.xml.rels><?xml version="1.0" encoding="UTF-8" standalone="yes"?>
<Relationships xmlns="http://schemas.openxmlformats.org/package/2006/relationships"><Relationship Id="rId3" Type="http://schemas.openxmlformats.org/officeDocument/2006/relationships/pivotTable" Target="../pivotTables/pivotTable30.xml"/><Relationship Id="rId2" Type="http://schemas.openxmlformats.org/officeDocument/2006/relationships/pivotTable" Target="../pivotTables/pivotTable29.xml"/><Relationship Id="rId1" Type="http://schemas.openxmlformats.org/officeDocument/2006/relationships/pivotTable" Target="../pivotTables/pivotTable28.xml"/><Relationship Id="rId4" Type="http://schemas.openxmlformats.org/officeDocument/2006/relationships/pivotTable" Target="../pivotTables/pivotTable31.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32.xml"/></Relationships>
</file>

<file path=xl/worksheets/_rels/sheet18.xml.rels><?xml version="1.0" encoding="UTF-8" standalone="yes"?>
<Relationships xmlns="http://schemas.openxmlformats.org/package/2006/relationships"><Relationship Id="rId3" Type="http://schemas.openxmlformats.org/officeDocument/2006/relationships/pivotTable" Target="../pivotTables/pivotTable35.xml"/><Relationship Id="rId2" Type="http://schemas.openxmlformats.org/officeDocument/2006/relationships/pivotTable" Target="../pivotTables/pivotTable34.xml"/><Relationship Id="rId1" Type="http://schemas.openxmlformats.org/officeDocument/2006/relationships/pivotTable" Target="../pivotTables/pivotTable33.xml"/><Relationship Id="rId5" Type="http://schemas.openxmlformats.org/officeDocument/2006/relationships/drawing" Target="../drawings/drawing7.xml"/><Relationship Id="rId4"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36.xml"/></Relationships>
</file>

<file path=xl/worksheets/_rels/sheet21.xml.rels><?xml version="1.0" encoding="UTF-8" standalone="yes"?>
<Relationships xmlns="http://schemas.openxmlformats.org/package/2006/relationships"><Relationship Id="rId8" Type="http://schemas.openxmlformats.org/officeDocument/2006/relationships/hyperlink" Target="https://doi.org/10.1080/08958370701874671" TargetMode="External"/><Relationship Id="rId3" Type="http://schemas.openxmlformats.org/officeDocument/2006/relationships/hyperlink" Target="https://doi.org/10.1186/s12989-016-0164-2" TargetMode="External"/><Relationship Id="rId7" Type="http://schemas.openxmlformats.org/officeDocument/2006/relationships/hyperlink" Target="https://doi.org/10.22427/NTP-TOX-94" TargetMode="External"/><Relationship Id="rId2" Type="http://schemas.openxmlformats.org/officeDocument/2006/relationships/hyperlink" Target="https://doi.org/10.3109/08958379509015211" TargetMode="External"/><Relationship Id="rId1" Type="http://schemas.openxmlformats.org/officeDocument/2006/relationships/hyperlink" Target="https://doi.org/10.1016/0272-0590(92)90175-H" TargetMode="External"/><Relationship Id="rId6" Type="http://schemas.openxmlformats.org/officeDocument/2006/relationships/hyperlink" Target="https://doi.org/10.1006/faat.1995.1042" TargetMode="External"/><Relationship Id="rId11" Type="http://schemas.openxmlformats.org/officeDocument/2006/relationships/hyperlink" Target="http://dx.doi.org/10.1186/s12989-022-00498-3" TargetMode="External"/><Relationship Id="rId5" Type="http://schemas.openxmlformats.org/officeDocument/2006/relationships/hyperlink" Target="https://doi.org/10.22427/NTP-TOX-94" TargetMode="External"/><Relationship Id="rId10" Type="http://schemas.openxmlformats.org/officeDocument/2006/relationships/hyperlink" Target="http://dx.doi.org/10.3109/08958379009145257" TargetMode="External"/><Relationship Id="rId4" Type="http://schemas.openxmlformats.org/officeDocument/2006/relationships/hyperlink" Target="https://doi.org/10.3390/ijms22010416" TargetMode="External"/><Relationship Id="rId9" Type="http://schemas.openxmlformats.org/officeDocument/2006/relationships/hyperlink" Target="https://doi.org/10.1006/taap.1997.8102" TargetMode="External"/></Relationships>
</file>

<file path=xl/worksheets/_rels/sheet23.xml.rels><?xml version="1.0" encoding="UTF-8" standalone="yes"?>
<Relationships xmlns="http://schemas.openxmlformats.org/package/2006/relationships"><Relationship Id="rId117" Type="http://schemas.openxmlformats.org/officeDocument/2006/relationships/hyperlink" Target="https://doi.org/10.22427/NTP-TR-581" TargetMode="External"/><Relationship Id="rId21" Type="http://schemas.openxmlformats.org/officeDocument/2006/relationships/hyperlink" Target="https://doi.org/10.1539/joh.L10128" TargetMode="External"/><Relationship Id="rId42" Type="http://schemas.openxmlformats.org/officeDocument/2006/relationships/hyperlink" Target="https://doi.org/10.22427/NTP-DATA-DTXSID9025326" TargetMode="External"/><Relationship Id="rId63" Type="http://schemas.openxmlformats.org/officeDocument/2006/relationships/hyperlink" Target="https://ntp.niehs.nih.gov/go/tr451abs" TargetMode="External"/><Relationship Id="rId84" Type="http://schemas.openxmlformats.org/officeDocument/2006/relationships/hyperlink" Target="https://ntp.niehs.nih.gov/go/tr492abs" TargetMode="External"/><Relationship Id="rId138" Type="http://schemas.openxmlformats.org/officeDocument/2006/relationships/hyperlink" Target="https://doi.org/10.1016/0278-6915(91)90205-L" TargetMode="External"/><Relationship Id="rId16" Type="http://schemas.openxmlformats.org/officeDocument/2006/relationships/hyperlink" Target="https://doi.org/10.1093/toxsci/56.2.405" TargetMode="External"/><Relationship Id="rId107" Type="http://schemas.openxmlformats.org/officeDocument/2006/relationships/hyperlink" Target="https://ntp.niehs.nih.gov/go/tr507abs" TargetMode="External"/><Relationship Id="rId11" Type="http://schemas.openxmlformats.org/officeDocument/2006/relationships/hyperlink" Target="https://doi.org/10.1016/0891-5849(94)90032-9" TargetMode="External"/><Relationship Id="rId32" Type="http://schemas.openxmlformats.org/officeDocument/2006/relationships/hyperlink" Target="https://doi.org/10.1539/joh.10-0057-OA" TargetMode="External"/><Relationship Id="rId37" Type="http://schemas.openxmlformats.org/officeDocument/2006/relationships/hyperlink" Target="https://doi.org/10.1539/joh.10-0057-OA" TargetMode="External"/><Relationship Id="rId53" Type="http://schemas.openxmlformats.org/officeDocument/2006/relationships/hyperlink" Target="https://ntp.niehs.nih.gov/go/tr377abs" TargetMode="External"/><Relationship Id="rId58" Type="http://schemas.openxmlformats.org/officeDocument/2006/relationships/hyperlink" Target="https://ntp.niehs.nih.gov/go/tr421abs" TargetMode="External"/><Relationship Id="rId74" Type="http://schemas.openxmlformats.org/officeDocument/2006/relationships/hyperlink" Target="https://ntp.niehs.nih.gov/go/tr454abs" TargetMode="External"/><Relationship Id="rId79" Type="http://schemas.openxmlformats.org/officeDocument/2006/relationships/hyperlink" Target="https://ntp.niehs.nih.gov/go/tr462abs" TargetMode="External"/><Relationship Id="rId102" Type="http://schemas.openxmlformats.org/officeDocument/2006/relationships/hyperlink" Target="https://ntp.niehs.nih.gov/go/tr507abs" TargetMode="External"/><Relationship Id="rId123" Type="http://schemas.openxmlformats.org/officeDocument/2006/relationships/hyperlink" Target="https://doi.org/10.22427/NTP-TR-581" TargetMode="External"/><Relationship Id="rId128" Type="http://schemas.openxmlformats.org/officeDocument/2006/relationships/hyperlink" Target="https://doi.org/10.22427/NTP-TR-590" TargetMode="External"/><Relationship Id="rId5" Type="http://schemas.openxmlformats.org/officeDocument/2006/relationships/hyperlink" Target="http://doi.org/10.3109/17435390.2013.815814" TargetMode="External"/><Relationship Id="rId90" Type="http://schemas.openxmlformats.org/officeDocument/2006/relationships/hyperlink" Target="https://ntp.niehs.nih.gov/go/tr499abs" TargetMode="External"/><Relationship Id="rId95" Type="http://schemas.openxmlformats.org/officeDocument/2006/relationships/hyperlink" Target="https://ntp.niehs.nih.gov/go/tr499abs" TargetMode="External"/><Relationship Id="rId22" Type="http://schemas.openxmlformats.org/officeDocument/2006/relationships/hyperlink" Target="https://doi.org/10.1539/joh.L10128" TargetMode="External"/><Relationship Id="rId27" Type="http://schemas.openxmlformats.org/officeDocument/2006/relationships/hyperlink" Target="https://doi.org/10.1539/joh.10-0053-BR" TargetMode="External"/><Relationship Id="rId43" Type="http://schemas.openxmlformats.org/officeDocument/2006/relationships/hyperlink" Target="https://doi.org/10.22427/NTP-DATA-DTXSID9025326" TargetMode="External"/><Relationship Id="rId48" Type="http://schemas.openxmlformats.org/officeDocument/2006/relationships/hyperlink" Target="https://doi.org/10.22427/NTP-DATA-DTXSID0024719" TargetMode="External"/><Relationship Id="rId64" Type="http://schemas.openxmlformats.org/officeDocument/2006/relationships/hyperlink" Target="https://ntp.niehs.nih.gov/go/tr451abs" TargetMode="External"/><Relationship Id="rId69" Type="http://schemas.openxmlformats.org/officeDocument/2006/relationships/hyperlink" Target="https://ntp.niehs.nih.gov/go/tr453abs" TargetMode="External"/><Relationship Id="rId113" Type="http://schemas.openxmlformats.org/officeDocument/2006/relationships/hyperlink" Target="https://doi.org/10.22427/NTP-TR-581" TargetMode="External"/><Relationship Id="rId118" Type="http://schemas.openxmlformats.org/officeDocument/2006/relationships/hyperlink" Target="https://doi.org/10.22427/NTP-TR-581" TargetMode="External"/><Relationship Id="rId134" Type="http://schemas.openxmlformats.org/officeDocument/2006/relationships/hyperlink" Target="https://doi.org/10.22427/NTP-TOX-91" TargetMode="External"/><Relationship Id="rId139" Type="http://schemas.openxmlformats.org/officeDocument/2006/relationships/hyperlink" Target="https://doi.org/10.1080/15287394.2017.1384773" TargetMode="External"/><Relationship Id="rId80" Type="http://schemas.openxmlformats.org/officeDocument/2006/relationships/hyperlink" Target="https://ntp.niehs.nih.gov/go/tr462abs" TargetMode="External"/><Relationship Id="rId85" Type="http://schemas.openxmlformats.org/officeDocument/2006/relationships/hyperlink" Target="https://ntp.niehs.nih.gov/go/tr492abs" TargetMode="External"/><Relationship Id="rId12" Type="http://schemas.openxmlformats.org/officeDocument/2006/relationships/hyperlink" Target="https://doi.org/10.1016/0891-5849(94)90032-9" TargetMode="External"/><Relationship Id="rId17" Type="http://schemas.openxmlformats.org/officeDocument/2006/relationships/hyperlink" Target="https://doi.org/10.1093/toxsci/56.2.405" TargetMode="External"/><Relationship Id="rId33" Type="http://schemas.openxmlformats.org/officeDocument/2006/relationships/hyperlink" Target="https://doi.org/10.1539/joh.10-0057-OA" TargetMode="External"/><Relationship Id="rId38" Type="http://schemas.openxmlformats.org/officeDocument/2006/relationships/hyperlink" Target="https://doi.org/10.22427/NTP-DATA-DTXSID0024717" TargetMode="External"/><Relationship Id="rId59" Type="http://schemas.openxmlformats.org/officeDocument/2006/relationships/hyperlink" Target="https://ntp.niehs.nih.gov/go/tr421abs" TargetMode="External"/><Relationship Id="rId103" Type="http://schemas.openxmlformats.org/officeDocument/2006/relationships/hyperlink" Target="https://ntp.niehs.nih.gov/go/tr507abs" TargetMode="External"/><Relationship Id="rId108" Type="http://schemas.openxmlformats.org/officeDocument/2006/relationships/hyperlink" Target="https://ntp.niehs.nih.gov/go/tr507abs" TargetMode="External"/><Relationship Id="rId124" Type="http://schemas.openxmlformats.org/officeDocument/2006/relationships/hyperlink" Target="https://doi.org/10.22427/NTP-TR-581" TargetMode="External"/><Relationship Id="rId129" Type="http://schemas.openxmlformats.org/officeDocument/2006/relationships/hyperlink" Target="https://doi.org/10.22427/NTP-TR-590" TargetMode="External"/><Relationship Id="rId54" Type="http://schemas.openxmlformats.org/officeDocument/2006/relationships/hyperlink" Target="https://ntp.niehs.nih.gov/go/tr377abs" TargetMode="External"/><Relationship Id="rId70" Type="http://schemas.openxmlformats.org/officeDocument/2006/relationships/hyperlink" Target="https://ntp.niehs.nih.gov/go/tr453abs" TargetMode="External"/><Relationship Id="rId75" Type="http://schemas.openxmlformats.org/officeDocument/2006/relationships/hyperlink" Target="https://ntp.niehs.nih.gov/go/tr454abs" TargetMode="External"/><Relationship Id="rId91" Type="http://schemas.openxmlformats.org/officeDocument/2006/relationships/hyperlink" Target="https://ntp.niehs.nih.gov/go/tr499abs" TargetMode="External"/><Relationship Id="rId96" Type="http://schemas.openxmlformats.org/officeDocument/2006/relationships/hyperlink" Target="https://ntp.niehs.nih.gov/go/tr499abs" TargetMode="External"/><Relationship Id="rId140" Type="http://schemas.openxmlformats.org/officeDocument/2006/relationships/hyperlink" Target="https://doi.org/10.1006/taap.1997.8102" TargetMode="External"/><Relationship Id="rId1" Type="http://schemas.openxmlformats.org/officeDocument/2006/relationships/hyperlink" Target="https://doi.org/10.1093/toxsci/70.1.86" TargetMode="External"/><Relationship Id="rId6" Type="http://schemas.openxmlformats.org/officeDocument/2006/relationships/hyperlink" Target="http://doi.org/10.3109/17435390.2013.815814" TargetMode="External"/><Relationship Id="rId23" Type="http://schemas.openxmlformats.org/officeDocument/2006/relationships/hyperlink" Target="https://doi.org/10.1539/joh.L10128" TargetMode="External"/><Relationship Id="rId28" Type="http://schemas.openxmlformats.org/officeDocument/2006/relationships/hyperlink" Target="https://doi.org/10.1539/joh.10-0053-BR" TargetMode="External"/><Relationship Id="rId49" Type="http://schemas.openxmlformats.org/officeDocument/2006/relationships/hyperlink" Target="https://doi.org/10.22427/NTP-DATA-DTXSID0024719" TargetMode="External"/><Relationship Id="rId114" Type="http://schemas.openxmlformats.org/officeDocument/2006/relationships/hyperlink" Target="https://doi.org/10.22427/NTP-TR-581" TargetMode="External"/><Relationship Id="rId119" Type="http://schemas.openxmlformats.org/officeDocument/2006/relationships/hyperlink" Target="https://doi.org/10.22427/NTP-TR-581" TargetMode="External"/><Relationship Id="rId44" Type="http://schemas.openxmlformats.org/officeDocument/2006/relationships/hyperlink" Target="https://doi.org/10.22427/NTP-DATA-DTXSID9025326" TargetMode="External"/><Relationship Id="rId60" Type="http://schemas.openxmlformats.org/officeDocument/2006/relationships/hyperlink" Target="https://ntp.niehs.nih.gov/go/tr421abs" TargetMode="External"/><Relationship Id="rId65" Type="http://schemas.openxmlformats.org/officeDocument/2006/relationships/hyperlink" Target="https://ntp.niehs.nih.gov/go/tr451abs" TargetMode="External"/><Relationship Id="rId81" Type="http://schemas.openxmlformats.org/officeDocument/2006/relationships/hyperlink" Target="https://ntp.niehs.nih.gov/go/tr471abs" TargetMode="External"/><Relationship Id="rId86" Type="http://schemas.openxmlformats.org/officeDocument/2006/relationships/hyperlink" Target="https://ntp.niehs.nih.gov/go/tr492abs" TargetMode="External"/><Relationship Id="rId130" Type="http://schemas.openxmlformats.org/officeDocument/2006/relationships/hyperlink" Target="https://doi.org/10.22427/NTP-TR-590" TargetMode="External"/><Relationship Id="rId135" Type="http://schemas.openxmlformats.org/officeDocument/2006/relationships/hyperlink" Target="https://doi.org/10.22427/NTP-TOX-91" TargetMode="External"/><Relationship Id="rId13" Type="http://schemas.openxmlformats.org/officeDocument/2006/relationships/hyperlink" Target="https://doi.org/10.1016/0891-5849(94)90032-9" TargetMode="External"/><Relationship Id="rId18" Type="http://schemas.openxmlformats.org/officeDocument/2006/relationships/hyperlink" Target="https://doi.org/10.5487/TR.2014.30.1.055" TargetMode="External"/><Relationship Id="rId39" Type="http://schemas.openxmlformats.org/officeDocument/2006/relationships/hyperlink" Target="https://doi.org/10.22427/NTP-DATA-DTXSID3031022" TargetMode="External"/><Relationship Id="rId109" Type="http://schemas.openxmlformats.org/officeDocument/2006/relationships/hyperlink" Target="https://ntp.niehs.nih.gov/go/tr507abs" TargetMode="External"/><Relationship Id="rId34" Type="http://schemas.openxmlformats.org/officeDocument/2006/relationships/hyperlink" Target="https://doi.org/10.1539/joh.10-0057-OA" TargetMode="External"/><Relationship Id="rId50" Type="http://schemas.openxmlformats.org/officeDocument/2006/relationships/hyperlink" Target="https://doi.org/10.22427/NTP-DATA-DTXSID0024719" TargetMode="External"/><Relationship Id="rId55" Type="http://schemas.openxmlformats.org/officeDocument/2006/relationships/hyperlink" Target="https://ntp.niehs.nih.gov/go/tr377abs" TargetMode="External"/><Relationship Id="rId76" Type="http://schemas.openxmlformats.org/officeDocument/2006/relationships/hyperlink" Target="https://ntp.niehs.nih.gov/go/tr462abs" TargetMode="External"/><Relationship Id="rId97" Type="http://schemas.openxmlformats.org/officeDocument/2006/relationships/hyperlink" Target="https://ntp.niehs.nih.gov/go/tr499abs" TargetMode="External"/><Relationship Id="rId104" Type="http://schemas.openxmlformats.org/officeDocument/2006/relationships/hyperlink" Target="https://ntp.niehs.nih.gov/go/tr507abs" TargetMode="External"/><Relationship Id="rId120" Type="http://schemas.openxmlformats.org/officeDocument/2006/relationships/hyperlink" Target="https://doi.org/10.22427/NTP-TR-581" TargetMode="External"/><Relationship Id="rId125" Type="http://schemas.openxmlformats.org/officeDocument/2006/relationships/hyperlink" Target="https://doi.org/10.22427/NTP-TR-581" TargetMode="External"/><Relationship Id="rId7" Type="http://schemas.openxmlformats.org/officeDocument/2006/relationships/hyperlink" Target="https://doi.org/10.1016/0891-5849(94)90032-9" TargetMode="External"/><Relationship Id="rId71" Type="http://schemas.openxmlformats.org/officeDocument/2006/relationships/hyperlink" Target="https://ntp.niehs.nih.gov/go/tr453abs" TargetMode="External"/><Relationship Id="rId92" Type="http://schemas.openxmlformats.org/officeDocument/2006/relationships/hyperlink" Target="https://ntp.niehs.nih.gov/go/tr499abs" TargetMode="External"/><Relationship Id="rId2" Type="http://schemas.openxmlformats.org/officeDocument/2006/relationships/hyperlink" Target="https://doi.org/10.1093/toxsci/70.1.86" TargetMode="External"/><Relationship Id="rId29" Type="http://schemas.openxmlformats.org/officeDocument/2006/relationships/hyperlink" Target="https://doi.org/10.1539/joh.10-0053-BR" TargetMode="External"/><Relationship Id="rId24" Type="http://schemas.openxmlformats.org/officeDocument/2006/relationships/hyperlink" Target="https://doi.org/10.1539/joh.L10128" TargetMode="External"/><Relationship Id="rId40" Type="http://schemas.openxmlformats.org/officeDocument/2006/relationships/hyperlink" Target="https://doi.org/10.22427/NTP-DATA-DTXSID9025326" TargetMode="External"/><Relationship Id="rId45" Type="http://schemas.openxmlformats.org/officeDocument/2006/relationships/hyperlink" Target="https://doi.org/10.22427/NTP-DATA-DTXSID9025326" TargetMode="External"/><Relationship Id="rId66" Type="http://schemas.openxmlformats.org/officeDocument/2006/relationships/hyperlink" Target="https://ntp.niehs.nih.gov/go/tr451abs" TargetMode="External"/><Relationship Id="rId87" Type="http://schemas.openxmlformats.org/officeDocument/2006/relationships/hyperlink" Target="https://ntp.niehs.nih.gov/go/tr499abs" TargetMode="External"/><Relationship Id="rId110" Type="http://schemas.openxmlformats.org/officeDocument/2006/relationships/hyperlink" Target="https://ntp.niehs.nih.gov/go/tr507abs" TargetMode="External"/><Relationship Id="rId115" Type="http://schemas.openxmlformats.org/officeDocument/2006/relationships/hyperlink" Target="https://doi.org/10.22427/NTP-TR-581" TargetMode="External"/><Relationship Id="rId131" Type="http://schemas.openxmlformats.org/officeDocument/2006/relationships/hyperlink" Target="https://doi.org/10.22427/NTP-TR-590" TargetMode="External"/><Relationship Id="rId136" Type="http://schemas.openxmlformats.org/officeDocument/2006/relationships/hyperlink" Target="https://doi.org/10.1093/toxsci/kfh110" TargetMode="External"/><Relationship Id="rId61" Type="http://schemas.openxmlformats.org/officeDocument/2006/relationships/hyperlink" Target="https://ntp.niehs.nih.gov/go/tr421abs" TargetMode="External"/><Relationship Id="rId82" Type="http://schemas.openxmlformats.org/officeDocument/2006/relationships/hyperlink" Target="https://ntp.niehs.nih.gov/go/tr492abs" TargetMode="External"/><Relationship Id="rId19" Type="http://schemas.openxmlformats.org/officeDocument/2006/relationships/hyperlink" Target="https://doi.org/10.5487/TR.2014.30.1.055" TargetMode="External"/><Relationship Id="rId14" Type="http://schemas.openxmlformats.org/officeDocument/2006/relationships/hyperlink" Target="https://doi.org/10.1016/0891-5849(94)90032-9" TargetMode="External"/><Relationship Id="rId30" Type="http://schemas.openxmlformats.org/officeDocument/2006/relationships/hyperlink" Target="https://doi.org/10.1539/joh.10-0053-BR" TargetMode="External"/><Relationship Id="rId35" Type="http://schemas.openxmlformats.org/officeDocument/2006/relationships/hyperlink" Target="https://doi.org/10.1539/joh.10-0057-OA" TargetMode="External"/><Relationship Id="rId56" Type="http://schemas.openxmlformats.org/officeDocument/2006/relationships/hyperlink" Target="https://ntp.niehs.nih.gov/go/tr377abs" TargetMode="External"/><Relationship Id="rId77" Type="http://schemas.openxmlformats.org/officeDocument/2006/relationships/hyperlink" Target="https://ntp.niehs.nih.gov/go/tr462abs" TargetMode="External"/><Relationship Id="rId100" Type="http://schemas.openxmlformats.org/officeDocument/2006/relationships/hyperlink" Target="https://ntp.niehs.nih.gov/go/tr507abs" TargetMode="External"/><Relationship Id="rId105" Type="http://schemas.openxmlformats.org/officeDocument/2006/relationships/hyperlink" Target="https://ntp.niehs.nih.gov/go/tr507abs" TargetMode="External"/><Relationship Id="rId126" Type="http://schemas.openxmlformats.org/officeDocument/2006/relationships/hyperlink" Target="https://doi.org/10.22427/NTP-TR-581" TargetMode="External"/><Relationship Id="rId8" Type="http://schemas.openxmlformats.org/officeDocument/2006/relationships/hyperlink" Target="https://doi.org/10.1016/0891-5849(94)90032-9" TargetMode="External"/><Relationship Id="rId51" Type="http://schemas.openxmlformats.org/officeDocument/2006/relationships/hyperlink" Target="https://ntp.niehs.nih.gov/go/tr097abs" TargetMode="External"/><Relationship Id="rId72" Type="http://schemas.openxmlformats.org/officeDocument/2006/relationships/hyperlink" Target="https://ntp.niehs.nih.gov/go/tr454abs" TargetMode="External"/><Relationship Id="rId93" Type="http://schemas.openxmlformats.org/officeDocument/2006/relationships/hyperlink" Target="https://ntp.niehs.nih.gov/go/tr499abs" TargetMode="External"/><Relationship Id="rId98" Type="http://schemas.openxmlformats.org/officeDocument/2006/relationships/hyperlink" Target="https://ntp.niehs.nih.gov/go/tr499abs" TargetMode="External"/><Relationship Id="rId121" Type="http://schemas.openxmlformats.org/officeDocument/2006/relationships/hyperlink" Target="https://doi.org/10.22427/NTP-TR-581" TargetMode="External"/><Relationship Id="rId3" Type="http://schemas.openxmlformats.org/officeDocument/2006/relationships/hyperlink" Target="https://doi.org/10.1093/toxsci/70.1.86" TargetMode="External"/><Relationship Id="rId25" Type="http://schemas.openxmlformats.org/officeDocument/2006/relationships/hyperlink" Target="https://doi.org/10.1539/joh.L10128" TargetMode="External"/><Relationship Id="rId46" Type="http://schemas.openxmlformats.org/officeDocument/2006/relationships/hyperlink" Target="https://doi.org/10.22427/NTP-DATA-DTXSID9025326" TargetMode="External"/><Relationship Id="rId67" Type="http://schemas.openxmlformats.org/officeDocument/2006/relationships/hyperlink" Target="https://ntp.niehs.nih.gov/go/tr453abs" TargetMode="External"/><Relationship Id="rId116" Type="http://schemas.openxmlformats.org/officeDocument/2006/relationships/hyperlink" Target="https://doi.org/10.22427/NTP-TR-581" TargetMode="External"/><Relationship Id="rId137" Type="http://schemas.openxmlformats.org/officeDocument/2006/relationships/hyperlink" Target="https://doi.org/10.1016/0278-6915(91)90205-L" TargetMode="External"/><Relationship Id="rId20" Type="http://schemas.openxmlformats.org/officeDocument/2006/relationships/hyperlink" Target="https://doi.org/10.1016/0272-0590(91)90219-T" TargetMode="External"/><Relationship Id="rId41" Type="http://schemas.openxmlformats.org/officeDocument/2006/relationships/hyperlink" Target="https://doi.org/10.22427/NTP-DATA-DTXSID9025326" TargetMode="External"/><Relationship Id="rId62" Type="http://schemas.openxmlformats.org/officeDocument/2006/relationships/hyperlink" Target="https://ntp.niehs.nih.gov/go/tr451abs" TargetMode="External"/><Relationship Id="rId83" Type="http://schemas.openxmlformats.org/officeDocument/2006/relationships/hyperlink" Target="https://ntp.niehs.nih.gov/go/tr492abs" TargetMode="External"/><Relationship Id="rId88" Type="http://schemas.openxmlformats.org/officeDocument/2006/relationships/hyperlink" Target="https://ntp.niehs.nih.gov/go/tr499abs" TargetMode="External"/><Relationship Id="rId111" Type="http://schemas.openxmlformats.org/officeDocument/2006/relationships/hyperlink" Target="https://ntp.niehs.nih.gov/go/tr507abs" TargetMode="External"/><Relationship Id="rId132" Type="http://schemas.openxmlformats.org/officeDocument/2006/relationships/hyperlink" Target="https://doi.org/10.22427/NTP-TR-590" TargetMode="External"/><Relationship Id="rId15" Type="http://schemas.openxmlformats.org/officeDocument/2006/relationships/hyperlink" Target="https://doi.org/10.1093/toxsci/56.2.405" TargetMode="External"/><Relationship Id="rId36" Type="http://schemas.openxmlformats.org/officeDocument/2006/relationships/hyperlink" Target="https://doi.org/10.1539/joh.10-0057-OA" TargetMode="External"/><Relationship Id="rId57" Type="http://schemas.openxmlformats.org/officeDocument/2006/relationships/hyperlink" Target="https://ntp.niehs.nih.gov/go/tr421abs" TargetMode="External"/><Relationship Id="rId106" Type="http://schemas.openxmlformats.org/officeDocument/2006/relationships/hyperlink" Target="https://ntp.niehs.nih.gov/go/tr507abs" TargetMode="External"/><Relationship Id="rId127" Type="http://schemas.openxmlformats.org/officeDocument/2006/relationships/hyperlink" Target="https://doi.org/10.22427/NTP-TR-581" TargetMode="External"/><Relationship Id="rId10" Type="http://schemas.openxmlformats.org/officeDocument/2006/relationships/hyperlink" Target="https://doi.org/10.1016/0891-5849(94)90032-9" TargetMode="External"/><Relationship Id="rId31" Type="http://schemas.openxmlformats.org/officeDocument/2006/relationships/hyperlink" Target="https://doi.org/10.1539/joh.10-0057-OA" TargetMode="External"/><Relationship Id="rId52" Type="http://schemas.openxmlformats.org/officeDocument/2006/relationships/hyperlink" Target="https://ntp.niehs.nih.gov/go/tr097abs" TargetMode="External"/><Relationship Id="rId73" Type="http://schemas.openxmlformats.org/officeDocument/2006/relationships/hyperlink" Target="https://ntp.niehs.nih.gov/go/tr454abs" TargetMode="External"/><Relationship Id="rId78" Type="http://schemas.openxmlformats.org/officeDocument/2006/relationships/hyperlink" Target="https://ntp.niehs.nih.gov/go/tr462abs" TargetMode="External"/><Relationship Id="rId94" Type="http://schemas.openxmlformats.org/officeDocument/2006/relationships/hyperlink" Target="https://ntp.niehs.nih.gov/go/tr499abs" TargetMode="External"/><Relationship Id="rId99" Type="http://schemas.openxmlformats.org/officeDocument/2006/relationships/hyperlink" Target="https://ntp.niehs.nih.gov/go/tr499abs" TargetMode="External"/><Relationship Id="rId101" Type="http://schemas.openxmlformats.org/officeDocument/2006/relationships/hyperlink" Target="https://ntp.niehs.nih.gov/go/tr507abs" TargetMode="External"/><Relationship Id="rId122" Type="http://schemas.openxmlformats.org/officeDocument/2006/relationships/hyperlink" Target="https://doi.org/10.22427/NTP-TR-581" TargetMode="External"/><Relationship Id="rId4" Type="http://schemas.openxmlformats.org/officeDocument/2006/relationships/hyperlink" Target="https://doi.org/10.1093/toxsci/70.1.86" TargetMode="External"/><Relationship Id="rId9" Type="http://schemas.openxmlformats.org/officeDocument/2006/relationships/hyperlink" Target="https://doi.org/10.1016/0891-5849(94)90032-9" TargetMode="External"/><Relationship Id="rId26" Type="http://schemas.openxmlformats.org/officeDocument/2006/relationships/hyperlink" Target="https://doi.org/10.1539/joh.L10128" TargetMode="External"/><Relationship Id="rId47" Type="http://schemas.openxmlformats.org/officeDocument/2006/relationships/hyperlink" Target="https://doi.org/10.22427/NTP-DATA-DTXSID9025326" TargetMode="External"/><Relationship Id="rId68" Type="http://schemas.openxmlformats.org/officeDocument/2006/relationships/hyperlink" Target="https://ntp.niehs.nih.gov/go/tr453abs" TargetMode="External"/><Relationship Id="rId89" Type="http://schemas.openxmlformats.org/officeDocument/2006/relationships/hyperlink" Target="https://ntp.niehs.nih.gov/go/tr499abs" TargetMode="External"/><Relationship Id="rId112" Type="http://schemas.openxmlformats.org/officeDocument/2006/relationships/hyperlink" Target="https://ntp.niehs.nih.gov/go/tr507abs" TargetMode="External"/><Relationship Id="rId133" Type="http://schemas.openxmlformats.org/officeDocument/2006/relationships/hyperlink" Target="https://doi.org/10.22427/NTP-TR-590" TargetMode="External"/></Relationships>
</file>

<file path=xl/worksheets/_rels/sheet24.xml.rels><?xml version="1.0" encoding="UTF-8" standalone="yes"?>
<Relationships xmlns="http://schemas.openxmlformats.org/package/2006/relationships"><Relationship Id="rId3" Type="http://schemas.openxmlformats.org/officeDocument/2006/relationships/pivotTable" Target="../pivotTables/pivotTable39.xml"/><Relationship Id="rId7" Type="http://schemas.microsoft.com/office/2017/10/relationships/threadedComment" Target="../threadedComments/threadedComment2.xml"/><Relationship Id="rId2" Type="http://schemas.openxmlformats.org/officeDocument/2006/relationships/pivotTable" Target="../pivotTables/pivotTable38.xml"/><Relationship Id="rId1" Type="http://schemas.openxmlformats.org/officeDocument/2006/relationships/pivotTable" Target="../pivotTables/pivotTable37.xm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drawing" Target="../drawings/drawing8.xm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4.bin"/><Relationship Id="rId1" Type="http://schemas.openxmlformats.org/officeDocument/2006/relationships/pivotTable" Target="../pivotTables/pivotTable40.xml"/><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8.xml.rels><?xml version="1.0" encoding="UTF-8" standalone="yes"?>
<Relationships xmlns="http://schemas.openxmlformats.org/package/2006/relationships"><Relationship Id="rId1" Type="http://schemas.openxmlformats.org/officeDocument/2006/relationships/pivotTable" Target="../pivotTables/pivotTable41.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0.xml.rels><?xml version="1.0" encoding="UTF-8" standalone="yes"?>
<Relationships xmlns="http://schemas.openxmlformats.org/package/2006/relationships"><Relationship Id="rId1" Type="http://schemas.openxmlformats.org/officeDocument/2006/relationships/pivotTable" Target="../pivotTables/pivotTable42.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ivotTable" Target="../pivotTables/pivotTable44.xml"/><Relationship Id="rId1" Type="http://schemas.openxmlformats.org/officeDocument/2006/relationships/pivotTable" Target="../pivotTables/pivotTable43.xml"/><Relationship Id="rId5" Type="http://schemas.microsoft.com/office/2017/10/relationships/threadedComment" Target="../threadedComments/threadedComment4.xm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59BC5-1069-4BE3-A0CE-803419F5CD2A}">
  <dimension ref="A1:B10"/>
  <sheetViews>
    <sheetView workbookViewId="0">
      <selection activeCell="B11" sqref="B11"/>
    </sheetView>
  </sheetViews>
  <sheetFormatPr defaultRowHeight="15" x14ac:dyDescent="0.25"/>
  <sheetData>
    <row r="1" spans="1:2" x14ac:dyDescent="0.25">
      <c r="A1" t="s">
        <v>1667</v>
      </c>
      <c r="B1" t="s">
        <v>1668</v>
      </c>
    </row>
    <row r="2" spans="1:2" x14ac:dyDescent="0.25">
      <c r="A2">
        <v>111224</v>
      </c>
      <c r="B2" t="s">
        <v>1669</v>
      </c>
    </row>
    <row r="3" spans="1:2" x14ac:dyDescent="0.25">
      <c r="B3" t="s">
        <v>1670</v>
      </c>
    </row>
    <row r="4" spans="1:2" x14ac:dyDescent="0.25">
      <c r="B4" t="s">
        <v>1671</v>
      </c>
    </row>
    <row r="5" spans="1:2" x14ac:dyDescent="0.25">
      <c r="B5" t="s">
        <v>1679</v>
      </c>
    </row>
    <row r="6" spans="1:2" x14ac:dyDescent="0.25">
      <c r="B6" t="s">
        <v>1693</v>
      </c>
    </row>
    <row r="7" spans="1:2" x14ac:dyDescent="0.25">
      <c r="A7">
        <v>120324</v>
      </c>
      <c r="B7" t="s">
        <v>1843</v>
      </c>
    </row>
    <row r="8" spans="1:2" x14ac:dyDescent="0.25">
      <c r="B8" t="s">
        <v>1844</v>
      </c>
    </row>
    <row r="9" spans="1:2" x14ac:dyDescent="0.25">
      <c r="B9" t="s">
        <v>1845</v>
      </c>
    </row>
    <row r="10" spans="1:2" x14ac:dyDescent="0.25">
      <c r="B10" t="s">
        <v>1846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C10B8-CACE-4290-95C8-FB87A3BDCA18}">
  <dimension ref="A1:B52"/>
  <sheetViews>
    <sheetView topLeftCell="A27" workbookViewId="0">
      <selection activeCell="B45" sqref="B45"/>
    </sheetView>
  </sheetViews>
  <sheetFormatPr defaultRowHeight="15" x14ac:dyDescent="0.25"/>
  <cols>
    <col min="1" max="1" width="22.140625" bestFit="1" customWidth="1"/>
    <col min="2" max="2" width="225.7109375" bestFit="1" customWidth="1"/>
  </cols>
  <sheetData>
    <row r="1" spans="1:2" x14ac:dyDescent="0.25">
      <c r="A1" t="s">
        <v>677</v>
      </c>
      <c r="B1" s="43" t="s">
        <v>778</v>
      </c>
    </row>
    <row r="2" spans="1:2" x14ac:dyDescent="0.25">
      <c r="A2" s="1" t="s">
        <v>479</v>
      </c>
      <c r="B2" t="s">
        <v>678</v>
      </c>
    </row>
    <row r="3" spans="1:2" x14ac:dyDescent="0.25">
      <c r="A3" s="42" t="s">
        <v>676</v>
      </c>
      <c r="B3" t="s">
        <v>1526</v>
      </c>
    </row>
    <row r="4" spans="1:2" x14ac:dyDescent="0.25">
      <c r="A4" s="1" t="s">
        <v>66</v>
      </c>
      <c r="B4" t="s">
        <v>679</v>
      </c>
    </row>
    <row r="5" spans="1:2" x14ac:dyDescent="0.25">
      <c r="A5" s="1" t="s">
        <v>156</v>
      </c>
      <c r="B5" t="s">
        <v>680</v>
      </c>
    </row>
    <row r="6" spans="1:2" x14ac:dyDescent="0.25">
      <c r="A6" s="42" t="s">
        <v>0</v>
      </c>
      <c r="B6" t="s">
        <v>681</v>
      </c>
    </row>
    <row r="7" spans="1:2" x14ac:dyDescent="0.25">
      <c r="A7" s="1" t="s">
        <v>480</v>
      </c>
      <c r="B7" t="s">
        <v>682</v>
      </c>
    </row>
    <row r="8" spans="1:2" x14ac:dyDescent="0.25">
      <c r="A8" s="1" t="s">
        <v>354</v>
      </c>
      <c r="B8" t="s">
        <v>683</v>
      </c>
    </row>
    <row r="9" spans="1:2" x14ac:dyDescent="0.25">
      <c r="A9" s="1" t="s">
        <v>1</v>
      </c>
      <c r="B9" t="s">
        <v>684</v>
      </c>
    </row>
    <row r="10" spans="1:2" x14ac:dyDescent="0.25">
      <c r="A10" s="1" t="s">
        <v>468</v>
      </c>
      <c r="B10" t="s">
        <v>1483</v>
      </c>
    </row>
    <row r="11" spans="1:2" x14ac:dyDescent="0.25">
      <c r="A11" s="1" t="s">
        <v>2</v>
      </c>
      <c r="B11" t="s">
        <v>1484</v>
      </c>
    </row>
    <row r="12" spans="1:2" x14ac:dyDescent="0.25">
      <c r="A12" s="1" t="s">
        <v>3</v>
      </c>
      <c r="B12" t="s">
        <v>685</v>
      </c>
    </row>
    <row r="13" spans="1:2" x14ac:dyDescent="0.25">
      <c r="A13" s="1" t="s">
        <v>4</v>
      </c>
      <c r="B13" t="s">
        <v>686</v>
      </c>
    </row>
    <row r="14" spans="1:2" x14ac:dyDescent="0.25">
      <c r="A14" s="1" t="s">
        <v>5</v>
      </c>
      <c r="B14" t="s">
        <v>687</v>
      </c>
    </row>
    <row r="15" spans="1:2" x14ac:dyDescent="0.25">
      <c r="A15" s="1" t="s">
        <v>6</v>
      </c>
      <c r="B15" t="s">
        <v>688</v>
      </c>
    </row>
    <row r="16" spans="1:2" x14ac:dyDescent="0.25">
      <c r="A16" s="1" t="s">
        <v>7</v>
      </c>
      <c r="B16" t="s">
        <v>689</v>
      </c>
    </row>
    <row r="17" spans="1:2" x14ac:dyDescent="0.25">
      <c r="A17" s="1" t="s">
        <v>8</v>
      </c>
      <c r="B17" t="s">
        <v>690</v>
      </c>
    </row>
    <row r="18" spans="1:2" x14ac:dyDescent="0.25">
      <c r="A18" s="1" t="s">
        <v>9</v>
      </c>
      <c r="B18" t="s">
        <v>691</v>
      </c>
    </row>
    <row r="19" spans="1:2" x14ac:dyDescent="0.25">
      <c r="A19" s="1" t="s">
        <v>10</v>
      </c>
      <c r="B19" t="s">
        <v>692</v>
      </c>
    </row>
    <row r="20" spans="1:2" x14ac:dyDescent="0.25">
      <c r="A20" s="1" t="s">
        <v>11</v>
      </c>
      <c r="B20" t="s">
        <v>693</v>
      </c>
    </row>
    <row r="21" spans="1:2" x14ac:dyDescent="0.25">
      <c r="A21" s="1" t="s">
        <v>12</v>
      </c>
      <c r="B21" t="s">
        <v>694</v>
      </c>
    </row>
    <row r="22" spans="1:2" x14ac:dyDescent="0.25">
      <c r="A22" s="1" t="s">
        <v>13</v>
      </c>
      <c r="B22" t="s">
        <v>695</v>
      </c>
    </row>
    <row r="23" spans="1:2" x14ac:dyDescent="0.25">
      <c r="A23" s="1" t="s">
        <v>14</v>
      </c>
      <c r="B23" t="s">
        <v>696</v>
      </c>
    </row>
    <row r="24" spans="1:2" x14ac:dyDescent="0.25">
      <c r="A24" s="1" t="s">
        <v>15</v>
      </c>
      <c r="B24" t="s">
        <v>697</v>
      </c>
    </row>
    <row r="25" spans="1:2" ht="17.25" x14ac:dyDescent="0.25">
      <c r="A25" s="1" t="s">
        <v>16</v>
      </c>
      <c r="B25" t="s">
        <v>698</v>
      </c>
    </row>
    <row r="26" spans="1:2" x14ac:dyDescent="0.25">
      <c r="A26" s="1" t="s">
        <v>17</v>
      </c>
      <c r="B26" t="s">
        <v>699</v>
      </c>
    </row>
    <row r="27" spans="1:2" x14ac:dyDescent="0.25">
      <c r="A27" s="1" t="s">
        <v>18</v>
      </c>
      <c r="B27" t="s">
        <v>1503</v>
      </c>
    </row>
    <row r="28" spans="1:2" x14ac:dyDescent="0.25">
      <c r="A28" s="1" t="s">
        <v>19</v>
      </c>
      <c r="B28" t="s">
        <v>700</v>
      </c>
    </row>
    <row r="29" spans="1:2" x14ac:dyDescent="0.25">
      <c r="A29" s="1" t="s">
        <v>20</v>
      </c>
      <c r="B29" t="s">
        <v>701</v>
      </c>
    </row>
    <row r="30" spans="1:2" x14ac:dyDescent="0.25">
      <c r="A30" s="1" t="s">
        <v>21</v>
      </c>
      <c r="B30" t="s">
        <v>702</v>
      </c>
    </row>
    <row r="31" spans="1:2" x14ac:dyDescent="0.25">
      <c r="A31" s="1" t="s">
        <v>22</v>
      </c>
      <c r="B31" t="s">
        <v>703</v>
      </c>
    </row>
    <row r="32" spans="1:2" x14ac:dyDescent="0.25">
      <c r="A32" s="1" t="s">
        <v>23</v>
      </c>
      <c r="B32" t="s">
        <v>704</v>
      </c>
    </row>
    <row r="33" spans="1:2" x14ac:dyDescent="0.25">
      <c r="A33" s="1" t="s">
        <v>24</v>
      </c>
      <c r="B33" t="s">
        <v>715</v>
      </c>
    </row>
    <row r="34" spans="1:2" x14ac:dyDescent="0.25">
      <c r="A34" s="71" t="s">
        <v>485</v>
      </c>
      <c r="B34" t="s">
        <v>705</v>
      </c>
    </row>
    <row r="35" spans="1:2" x14ac:dyDescent="0.25">
      <c r="A35" s="1" t="s">
        <v>765</v>
      </c>
      <c r="B35" t="s">
        <v>775</v>
      </c>
    </row>
    <row r="36" spans="1:2" x14ac:dyDescent="0.25">
      <c r="A36" s="1" t="s">
        <v>718</v>
      </c>
      <c r="B36" t="s">
        <v>776</v>
      </c>
    </row>
    <row r="37" spans="1:2" x14ac:dyDescent="0.25">
      <c r="A37" s="42" t="s">
        <v>769</v>
      </c>
      <c r="B37" t="s">
        <v>777</v>
      </c>
    </row>
    <row r="38" spans="1:2" x14ac:dyDescent="0.25">
      <c r="A38" s="1" t="s">
        <v>1099</v>
      </c>
      <c r="B38" t="s">
        <v>1520</v>
      </c>
    </row>
    <row r="39" spans="1:2" x14ac:dyDescent="0.25">
      <c r="A39" s="1" t="s">
        <v>1100</v>
      </c>
      <c r="B39" t="s">
        <v>1497</v>
      </c>
    </row>
    <row r="40" spans="1:2" x14ac:dyDescent="0.25">
      <c r="A40" s="1" t="s">
        <v>1101</v>
      </c>
      <c r="B40" t="s">
        <v>1498</v>
      </c>
    </row>
    <row r="41" spans="1:2" ht="180" x14ac:dyDescent="0.25">
      <c r="A41" s="1" t="s">
        <v>1496</v>
      </c>
      <c r="B41" s="52" t="s">
        <v>1666</v>
      </c>
    </row>
    <row r="42" spans="1:2" x14ac:dyDescent="0.25">
      <c r="A42" s="1" t="s">
        <v>1504</v>
      </c>
      <c r="B42" t="s">
        <v>1519</v>
      </c>
    </row>
    <row r="43" spans="1:2" x14ac:dyDescent="0.25">
      <c r="A43" s="1" t="s">
        <v>1521</v>
      </c>
      <c r="B43" t="s">
        <v>1524</v>
      </c>
    </row>
    <row r="44" spans="1:2" x14ac:dyDescent="0.25">
      <c r="A44" s="1" t="s">
        <v>1522</v>
      </c>
      <c r="B44" t="s">
        <v>1525</v>
      </c>
    </row>
    <row r="45" spans="1:2" x14ac:dyDescent="0.25">
      <c r="A45" s="1" t="s">
        <v>1532</v>
      </c>
      <c r="B45" t="s">
        <v>1571</v>
      </c>
    </row>
    <row r="46" spans="1:2" x14ac:dyDescent="0.25">
      <c r="A46" s="1" t="s">
        <v>1533</v>
      </c>
      <c r="B46" t="s">
        <v>1572</v>
      </c>
    </row>
    <row r="47" spans="1:2" x14ac:dyDescent="0.25">
      <c r="A47" s="1" t="s">
        <v>1534</v>
      </c>
      <c r="B47" t="s">
        <v>1573</v>
      </c>
    </row>
    <row r="48" spans="1:2" x14ac:dyDescent="0.25">
      <c r="A48" s="1" t="s">
        <v>1535</v>
      </c>
      <c r="B48" t="s">
        <v>1574</v>
      </c>
    </row>
    <row r="49" spans="1:2" x14ac:dyDescent="0.25">
      <c r="A49" s="1" t="s">
        <v>1541</v>
      </c>
      <c r="B49" t="s">
        <v>1575</v>
      </c>
    </row>
    <row r="50" spans="1:2" x14ac:dyDescent="0.25">
      <c r="A50" s="1" t="s">
        <v>1542</v>
      </c>
      <c r="B50" t="s">
        <v>1576</v>
      </c>
    </row>
    <row r="51" spans="1:2" x14ac:dyDescent="0.25">
      <c r="A51" s="1" t="s">
        <v>1543</v>
      </c>
      <c r="B51" t="s">
        <v>1577</v>
      </c>
    </row>
    <row r="52" spans="1:2" x14ac:dyDescent="0.25">
      <c r="A52" s="1" t="s">
        <v>1544</v>
      </c>
      <c r="B52" t="s">
        <v>1578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F69EA-57A4-4FDB-BA1B-96520DC542EF}">
  <dimension ref="A1:BA834"/>
  <sheetViews>
    <sheetView topLeftCell="L1" zoomScale="110" zoomScaleNormal="110" workbookViewId="0">
      <pane ySplit="1" topLeftCell="A188" activePane="bottomLeft" state="frozen"/>
      <selection activeCell="G1" sqref="G1"/>
      <selection pane="bottomLeft" activeCell="L1" sqref="A1:XFD1"/>
    </sheetView>
  </sheetViews>
  <sheetFormatPr defaultRowHeight="15" x14ac:dyDescent="0.25"/>
  <cols>
    <col min="3" max="3" width="78.7109375" bestFit="1" customWidth="1"/>
    <col min="4" max="4" width="14.7109375" bestFit="1" customWidth="1"/>
    <col min="5" max="5" width="42.28515625" bestFit="1" customWidth="1"/>
    <col min="6" max="6" width="31.42578125" bestFit="1" customWidth="1"/>
    <col min="7" max="7" width="31.42578125" customWidth="1"/>
    <col min="8" max="8" width="70.28515625" bestFit="1" customWidth="1"/>
    <col min="9" max="9" width="115.5703125" bestFit="1" customWidth="1"/>
    <col min="11" max="11" width="173.5703125" bestFit="1" customWidth="1"/>
    <col min="12" max="12" width="24" customWidth="1"/>
    <col min="23" max="24" width="17.140625" bestFit="1" customWidth="1"/>
    <col min="25" max="25" width="14.28515625" bestFit="1" customWidth="1"/>
    <col min="27" max="27" width="71.140625" bestFit="1" customWidth="1"/>
    <col min="28" max="28" width="23.42578125" bestFit="1" customWidth="1"/>
    <col min="29" max="29" width="24.42578125" bestFit="1" customWidth="1"/>
    <col min="30" max="30" width="23.85546875" bestFit="1" customWidth="1"/>
    <col min="38" max="38" width="17.85546875" bestFit="1" customWidth="1"/>
    <col min="41" max="41" width="5.28515625" customWidth="1"/>
    <col min="42" max="42" width="26" bestFit="1" customWidth="1"/>
    <col min="46" max="46" width="16.28515625" bestFit="1" customWidth="1"/>
    <col min="47" max="47" width="12.7109375" bestFit="1" customWidth="1"/>
    <col min="48" max="48" width="16.85546875" bestFit="1" customWidth="1"/>
    <col min="49" max="49" width="17.140625" bestFit="1" customWidth="1"/>
  </cols>
  <sheetData>
    <row r="1" spans="1:53" ht="16.5" customHeight="1" x14ac:dyDescent="0.25">
      <c r="A1" s="1" t="s">
        <v>479</v>
      </c>
      <c r="B1" s="42" t="s">
        <v>676</v>
      </c>
      <c r="C1" s="1" t="s">
        <v>66</v>
      </c>
      <c r="D1" s="1" t="s">
        <v>156</v>
      </c>
      <c r="E1" s="1" t="s">
        <v>753</v>
      </c>
      <c r="F1" s="42" t="s">
        <v>0</v>
      </c>
      <c r="G1" s="1" t="s">
        <v>480</v>
      </c>
      <c r="H1" s="1" t="s">
        <v>354</v>
      </c>
      <c r="I1" s="1" t="s">
        <v>1</v>
      </c>
      <c r="J1" s="1" t="s">
        <v>468</v>
      </c>
      <c r="K1" s="1" t="s">
        <v>793</v>
      </c>
      <c r="L1" s="1" t="s">
        <v>2</v>
      </c>
      <c r="M1" s="1" t="s">
        <v>3</v>
      </c>
      <c r="N1" s="1" t="s">
        <v>4</v>
      </c>
      <c r="O1" s="1" t="s">
        <v>5</v>
      </c>
      <c r="P1" s="1" t="s">
        <v>6</v>
      </c>
      <c r="Q1" s="1" t="s">
        <v>7</v>
      </c>
      <c r="R1" s="1" t="s">
        <v>8</v>
      </c>
      <c r="S1" s="1" t="s">
        <v>9</v>
      </c>
      <c r="T1" s="1" t="s">
        <v>10</v>
      </c>
      <c r="U1" s="1" t="s">
        <v>11</v>
      </c>
      <c r="V1" s="1" t="s">
        <v>12</v>
      </c>
      <c r="W1" s="1" t="s">
        <v>13</v>
      </c>
      <c r="X1" s="1" t="s">
        <v>14</v>
      </c>
      <c r="Y1" s="1" t="s">
        <v>15</v>
      </c>
      <c r="Z1" s="1" t="s">
        <v>16</v>
      </c>
      <c r="AA1" s="1" t="s">
        <v>17</v>
      </c>
      <c r="AB1" s="1" t="s">
        <v>18</v>
      </c>
      <c r="AC1" s="1" t="s">
        <v>19</v>
      </c>
      <c r="AD1" s="1" t="s">
        <v>20</v>
      </c>
      <c r="AE1" s="1" t="s">
        <v>21</v>
      </c>
      <c r="AF1" s="1" t="s">
        <v>22</v>
      </c>
      <c r="AG1" s="1" t="s">
        <v>23</v>
      </c>
      <c r="AH1" s="1" t="s">
        <v>24</v>
      </c>
      <c r="AI1" s="42" t="s">
        <v>485</v>
      </c>
      <c r="AJ1" s="1" t="s">
        <v>765</v>
      </c>
      <c r="AK1" s="1" t="s">
        <v>718</v>
      </c>
      <c r="AL1" s="42" t="s">
        <v>769</v>
      </c>
      <c r="AM1" s="1" t="s">
        <v>1099</v>
      </c>
      <c r="AN1" s="1" t="s">
        <v>1100</v>
      </c>
      <c r="AO1" s="1" t="s">
        <v>1101</v>
      </c>
      <c r="AP1" s="1" t="s">
        <v>1496</v>
      </c>
      <c r="AQ1" s="1" t="s">
        <v>1504</v>
      </c>
      <c r="AR1" s="1" t="s">
        <v>1521</v>
      </c>
      <c r="AS1" s="1" t="s">
        <v>1522</v>
      </c>
      <c r="AT1" s="1" t="s">
        <v>1532</v>
      </c>
      <c r="AU1" s="1" t="s">
        <v>1533</v>
      </c>
      <c r="AV1" s="1" t="s">
        <v>1534</v>
      </c>
      <c r="AW1" s="1" t="s">
        <v>1535</v>
      </c>
      <c r="AX1" s="1" t="s">
        <v>1541</v>
      </c>
      <c r="AY1" s="1" t="s">
        <v>1542</v>
      </c>
      <c r="AZ1" s="1" t="s">
        <v>1543</v>
      </c>
      <c r="BA1" s="1" t="s">
        <v>1544</v>
      </c>
    </row>
    <row r="2" spans="1:53" x14ac:dyDescent="0.25">
      <c r="A2" s="3">
        <v>1</v>
      </c>
      <c r="B2" s="3"/>
      <c r="C2" s="3" t="s">
        <v>65</v>
      </c>
      <c r="D2" s="3"/>
      <c r="E2" s="3"/>
      <c r="F2" s="3" t="s">
        <v>25</v>
      </c>
      <c r="G2" s="3" t="s">
        <v>50</v>
      </c>
      <c r="H2" s="3" t="s">
        <v>562</v>
      </c>
      <c r="I2" s="3" t="s">
        <v>26</v>
      </c>
      <c r="J2" s="3" t="s">
        <v>469</v>
      </c>
      <c r="K2" s="3" t="s">
        <v>27</v>
      </c>
      <c r="L2" s="3" t="s">
        <v>27</v>
      </c>
      <c r="M2" s="3" t="s">
        <v>28</v>
      </c>
      <c r="N2" s="3" t="s">
        <v>29</v>
      </c>
      <c r="O2" s="3" t="s">
        <v>30</v>
      </c>
      <c r="P2" s="3" t="s">
        <v>31</v>
      </c>
      <c r="Q2" s="3" t="s">
        <v>32</v>
      </c>
      <c r="R2" s="3">
        <v>10</v>
      </c>
      <c r="S2" s="3">
        <v>50</v>
      </c>
      <c r="T2" s="3" t="s">
        <v>33</v>
      </c>
      <c r="U2" s="3" t="s">
        <v>33</v>
      </c>
      <c r="V2" s="3" t="s">
        <v>34</v>
      </c>
      <c r="W2" s="3" t="s">
        <v>35</v>
      </c>
      <c r="X2" s="3" t="s">
        <v>35</v>
      </c>
      <c r="Y2" s="3" t="s">
        <v>35</v>
      </c>
      <c r="Z2" s="3" t="s">
        <v>35</v>
      </c>
      <c r="AA2" s="3" t="s">
        <v>36</v>
      </c>
      <c r="AB2" s="3"/>
      <c r="AC2" s="3">
        <v>10000</v>
      </c>
      <c r="AD2" s="3"/>
      <c r="AE2" s="3"/>
      <c r="AF2" s="3" t="s">
        <v>37</v>
      </c>
      <c r="AG2" s="3"/>
      <c r="AH2" s="3" t="s">
        <v>229</v>
      </c>
      <c r="AI2" s="3" t="str">
        <f>IF(OR(AH2="",AH2="na"),"Y","")</f>
        <v/>
      </c>
      <c r="AJ2" s="3" t="s">
        <v>50</v>
      </c>
      <c r="AK2" s="3"/>
      <c r="AL2" s="3" t="s">
        <v>773</v>
      </c>
      <c r="AM2" s="3"/>
      <c r="AN2" s="3"/>
      <c r="AO2" s="3"/>
      <c r="AP2" s="3" t="s">
        <v>50</v>
      </c>
      <c r="AQ2" s="3">
        <f>IF(AH2="A", 1, IF(AH2="B", 2, IF(AH2="C", 3, IF(AH2="D", 4, IF(AH2="E", 5, 0)))))</f>
        <v>2</v>
      </c>
      <c r="AR2" t="str">
        <f>IF(AB2&lt;&gt;"","BMDL",IF(AC2&lt;&gt;"","NOAEL",IF(AD2&lt;&gt;"","LOAEL","!!! CHECK !!!")))</f>
        <v>NOAEL</v>
      </c>
      <c r="AS2">
        <f>IF(AR2="NOAEL",AC2, IF(AR2="BMDL", AB2, AD2))</f>
        <v>10000</v>
      </c>
      <c r="AT2" t="str">
        <f>VLOOKUP(L2,'Duration QC'!$A$3:$E$50,2,TRUE)</f>
        <v>N</v>
      </c>
      <c r="AU2" t="str">
        <f>VLOOKUP(L2,'Duration QC'!$A$3:$E$50,3,TRUE)</f>
        <v>Y</v>
      </c>
      <c r="AV2" t="str">
        <f>VLOOKUP(L2,'Duration QC'!$A$3:$E$50,4,TRUE)</f>
        <v>N</v>
      </c>
      <c r="AW2" t="str">
        <f>VLOOKUP(L2,'Duration QC'!$A$3:$E$50,5,TRUE)</f>
        <v>N</v>
      </c>
      <c r="AX2">
        <f>IF(AT2="N",0,1)</f>
        <v>0</v>
      </c>
      <c r="AY2">
        <f t="shared" ref="AY2:BA2" si="0">IF(AU2="N",0,1)</f>
        <v>1</v>
      </c>
      <c r="AZ2">
        <f t="shared" si="0"/>
        <v>0</v>
      </c>
      <c r="BA2">
        <f t="shared" si="0"/>
        <v>0</v>
      </c>
    </row>
    <row r="3" spans="1:53" x14ac:dyDescent="0.25">
      <c r="A3" s="3">
        <v>2</v>
      </c>
      <c r="B3" s="3"/>
      <c r="C3" s="3" t="s">
        <v>65</v>
      </c>
      <c r="D3" s="3"/>
      <c r="E3" s="3"/>
      <c r="F3" s="3" t="s">
        <v>25</v>
      </c>
      <c r="G3" s="3" t="s">
        <v>50</v>
      </c>
      <c r="H3" s="3" t="s">
        <v>562</v>
      </c>
      <c r="I3" s="3" t="s">
        <v>26</v>
      </c>
      <c r="J3" s="3" t="s">
        <v>469</v>
      </c>
      <c r="K3" s="3" t="s">
        <v>27</v>
      </c>
      <c r="L3" s="3" t="s">
        <v>27</v>
      </c>
      <c r="M3" s="3" t="s">
        <v>28</v>
      </c>
      <c r="N3" s="3" t="s">
        <v>29</v>
      </c>
      <c r="O3" s="3" t="s">
        <v>38</v>
      </c>
      <c r="P3" s="3" t="s">
        <v>39</v>
      </c>
      <c r="Q3" s="3" t="s">
        <v>32</v>
      </c>
      <c r="R3" s="3" t="s">
        <v>40</v>
      </c>
      <c r="S3" s="3">
        <v>10</v>
      </c>
      <c r="T3" s="3">
        <v>10.976851851206535</v>
      </c>
      <c r="U3" s="3">
        <v>10.43258377363712</v>
      </c>
      <c r="V3" s="3" t="s">
        <v>34</v>
      </c>
      <c r="W3" s="3" t="s">
        <v>35</v>
      </c>
      <c r="X3" s="3" t="s">
        <v>35</v>
      </c>
      <c r="Y3" s="3" t="s">
        <v>35</v>
      </c>
      <c r="Z3" s="3" t="s">
        <v>35</v>
      </c>
      <c r="AA3" s="3" t="s">
        <v>36</v>
      </c>
      <c r="AB3" s="3">
        <v>10432.58377363712</v>
      </c>
      <c r="AC3" s="3"/>
      <c r="AD3" s="3"/>
      <c r="AE3" s="3" t="s">
        <v>37</v>
      </c>
      <c r="AF3" s="3"/>
      <c r="AG3" s="3"/>
      <c r="AH3" s="3" t="s">
        <v>229</v>
      </c>
      <c r="AI3" s="3" t="str">
        <f t="shared" ref="AI3:AI66" si="1">IF(OR(AH3="",AH3="na"),"Y","")</f>
        <v/>
      </c>
      <c r="AJ3" s="3" t="s">
        <v>50</v>
      </c>
      <c r="AK3" s="3"/>
      <c r="AL3" s="3" t="s">
        <v>773</v>
      </c>
      <c r="AM3" s="3"/>
      <c r="AN3" s="3"/>
      <c r="AO3" s="3"/>
      <c r="AP3" s="3" t="s">
        <v>50</v>
      </c>
      <c r="AQ3" s="3">
        <f t="shared" ref="AQ3:AQ66" si="2">IF(AH3="A", 1, IF(AH3="B", 2, IF(AH3="C", 3, IF(AH3="D", 4, IF(AH3="E", 5, 0)))))</f>
        <v>2</v>
      </c>
      <c r="AR3" t="str">
        <f>IF(AB3&lt;&gt;"","BMDL",IF(AC3&lt;&gt;"","NOAEL",IF(AD3&lt;&gt;"","LOAEL","!!! CHECK !!!")))</f>
        <v>BMDL</v>
      </c>
      <c r="AS3">
        <f>IF(AR3="NOAEL",AC3, IF(AR3="BMDL", AB3, AD3))</f>
        <v>10432.58377363712</v>
      </c>
      <c r="AT3" t="str">
        <f>VLOOKUP(L3,'Duration QC'!$A$3:$E$50,2,TRUE)</f>
        <v>N</v>
      </c>
      <c r="AU3" t="str">
        <f>VLOOKUP(L3,'Duration QC'!$A$3:$E$50,3,TRUE)</f>
        <v>Y</v>
      </c>
      <c r="AV3" t="str">
        <f>VLOOKUP(L3,'Duration QC'!$A$3:$E$50,4,TRUE)</f>
        <v>N</v>
      </c>
      <c r="AW3" t="str">
        <f>VLOOKUP(L3,'Duration QC'!$A$3:$E$50,5,TRUE)</f>
        <v>N</v>
      </c>
      <c r="AX3">
        <f t="shared" ref="AX3:AX66" si="3">IF(AT3="N",0,1)</f>
        <v>0</v>
      </c>
      <c r="AY3">
        <f t="shared" ref="AY3:AY66" si="4">IF(AU3="N",0,1)</f>
        <v>1</v>
      </c>
      <c r="AZ3">
        <f t="shared" ref="AZ3:AZ66" si="5">IF(AV3="N",0,1)</f>
        <v>0</v>
      </c>
      <c r="BA3">
        <f t="shared" ref="BA3:BA66" si="6">IF(AW3="N",0,1)</f>
        <v>0</v>
      </c>
    </row>
    <row r="4" spans="1:53" x14ac:dyDescent="0.25">
      <c r="A4" s="3">
        <v>3</v>
      </c>
      <c r="B4" s="3" t="s">
        <v>50</v>
      </c>
      <c r="C4" s="3" t="s">
        <v>65</v>
      </c>
      <c r="D4" s="3"/>
      <c r="E4" s="3"/>
      <c r="F4" s="3" t="s">
        <v>25</v>
      </c>
      <c r="G4" s="3" t="s">
        <v>50</v>
      </c>
      <c r="H4" s="3" t="s">
        <v>562</v>
      </c>
      <c r="I4" s="3" t="s">
        <v>26</v>
      </c>
      <c r="J4" s="3" t="s">
        <v>469</v>
      </c>
      <c r="K4" s="3" t="s">
        <v>27</v>
      </c>
      <c r="L4" s="3" t="s">
        <v>27</v>
      </c>
      <c r="M4" s="3" t="s">
        <v>28</v>
      </c>
      <c r="N4" s="3" t="s">
        <v>29</v>
      </c>
      <c r="O4" s="3" t="s">
        <v>41</v>
      </c>
      <c r="P4" s="3" t="s">
        <v>42</v>
      </c>
      <c r="Q4" s="3" t="s">
        <v>32</v>
      </c>
      <c r="R4" s="3">
        <v>10</v>
      </c>
      <c r="S4" s="3">
        <v>50</v>
      </c>
      <c r="T4" s="3" t="s">
        <v>33</v>
      </c>
      <c r="U4" s="3" t="s">
        <v>33</v>
      </c>
      <c r="V4" s="3" t="s">
        <v>34</v>
      </c>
      <c r="W4" s="3" t="s">
        <v>35</v>
      </c>
      <c r="X4" s="3" t="s">
        <v>35</v>
      </c>
      <c r="Y4" s="3" t="s">
        <v>35</v>
      </c>
      <c r="Z4" s="3" t="s">
        <v>35</v>
      </c>
      <c r="AA4" s="3" t="s">
        <v>36</v>
      </c>
      <c r="AB4" s="3"/>
      <c r="AC4" s="3">
        <v>10000</v>
      </c>
      <c r="AD4" s="3"/>
      <c r="AE4" s="3"/>
      <c r="AF4" s="3" t="s">
        <v>37</v>
      </c>
      <c r="AG4" s="3"/>
      <c r="AH4" s="3" t="s">
        <v>229</v>
      </c>
      <c r="AI4" s="3" t="str">
        <f t="shared" si="1"/>
        <v/>
      </c>
      <c r="AJ4" s="3"/>
      <c r="AK4" s="3"/>
      <c r="AL4" s="3" t="s">
        <v>773</v>
      </c>
      <c r="AM4" s="3"/>
      <c r="AN4" s="3"/>
      <c r="AO4" s="3"/>
      <c r="AP4" s="3" t="s">
        <v>50</v>
      </c>
      <c r="AQ4" s="3">
        <f t="shared" si="2"/>
        <v>2</v>
      </c>
      <c r="AT4" t="str">
        <f>VLOOKUP(L4,'Duration QC'!$A$3:$E$50,2,TRUE)</f>
        <v>N</v>
      </c>
      <c r="AU4" t="str">
        <f>VLOOKUP(L4,'Duration QC'!$A$3:$E$50,3,TRUE)</f>
        <v>Y</v>
      </c>
      <c r="AV4" t="str">
        <f>VLOOKUP(L4,'Duration QC'!$A$3:$E$50,4,TRUE)</f>
        <v>N</v>
      </c>
      <c r="AW4" t="str">
        <f>VLOOKUP(L4,'Duration QC'!$A$3:$E$50,5,TRUE)</f>
        <v>N</v>
      </c>
      <c r="AX4">
        <f t="shared" si="3"/>
        <v>0</v>
      </c>
      <c r="AY4">
        <f t="shared" si="4"/>
        <v>1</v>
      </c>
      <c r="AZ4">
        <f t="shared" si="5"/>
        <v>0</v>
      </c>
      <c r="BA4">
        <f t="shared" si="6"/>
        <v>0</v>
      </c>
    </row>
    <row r="5" spans="1:53" x14ac:dyDescent="0.25">
      <c r="A5" s="3">
        <v>4</v>
      </c>
      <c r="B5" s="3"/>
      <c r="C5" s="3" t="s">
        <v>65</v>
      </c>
      <c r="D5" s="3"/>
      <c r="E5" s="3"/>
      <c r="F5" s="3" t="s">
        <v>43</v>
      </c>
      <c r="G5" s="3" t="s">
        <v>50</v>
      </c>
      <c r="H5" s="3" t="s">
        <v>562</v>
      </c>
      <c r="I5" s="3" t="s">
        <v>44</v>
      </c>
      <c r="J5" s="3" t="s">
        <v>470</v>
      </c>
      <c r="K5" s="3" t="s">
        <v>27</v>
      </c>
      <c r="L5" s="3" t="s">
        <v>27</v>
      </c>
      <c r="M5" s="3" t="s">
        <v>28</v>
      </c>
      <c r="N5" s="3" t="s">
        <v>29</v>
      </c>
      <c r="O5" s="3" t="s">
        <v>30</v>
      </c>
      <c r="P5" s="3" t="s">
        <v>31</v>
      </c>
      <c r="Q5" s="3" t="s">
        <v>32</v>
      </c>
      <c r="R5" s="3">
        <v>2</v>
      </c>
      <c r="S5" s="3">
        <v>10</v>
      </c>
      <c r="T5" s="3" t="s">
        <v>33</v>
      </c>
      <c r="U5" s="3" t="s">
        <v>33</v>
      </c>
      <c r="V5" s="3" t="s">
        <v>34</v>
      </c>
      <c r="W5" s="3" t="s">
        <v>35</v>
      </c>
      <c r="X5" s="3" t="s">
        <v>35</v>
      </c>
      <c r="Y5" s="3" t="s">
        <v>35</v>
      </c>
      <c r="Z5" s="3" t="s">
        <v>35</v>
      </c>
      <c r="AA5" s="3" t="s">
        <v>36</v>
      </c>
      <c r="AB5" s="3"/>
      <c r="AC5" s="3">
        <v>2000</v>
      </c>
      <c r="AD5" s="3"/>
      <c r="AE5" s="3"/>
      <c r="AF5" s="3" t="s">
        <v>45</v>
      </c>
      <c r="AG5" s="3"/>
      <c r="AH5" s="3" t="s">
        <v>228</v>
      </c>
      <c r="AI5" s="3" t="str">
        <f t="shared" si="1"/>
        <v/>
      </c>
      <c r="AJ5" s="3" t="s">
        <v>50</v>
      </c>
      <c r="AK5" s="3"/>
      <c r="AL5" s="3" t="s">
        <v>773</v>
      </c>
      <c r="AM5" s="3"/>
      <c r="AN5" s="3"/>
      <c r="AO5" s="3"/>
      <c r="AP5" s="3" t="s">
        <v>50</v>
      </c>
      <c r="AQ5" s="3">
        <f t="shared" si="2"/>
        <v>3</v>
      </c>
      <c r="AR5" t="str">
        <f t="shared" ref="AR5:AR6" si="7">IF(AB5&lt;&gt;"","BMDL",IF(AC5&lt;&gt;"","NOAEL",IF(AD5&lt;&gt;"","LOAEL","!!! CHECK !!!")))</f>
        <v>NOAEL</v>
      </c>
      <c r="AS5">
        <f t="shared" ref="AS5:AS6" si="8">IF(AR5="NOAEL",AC5, IF(AR5="BMDL", AB5, AD5))</f>
        <v>2000</v>
      </c>
      <c r="AT5" t="str">
        <f>VLOOKUP(L5,'Duration QC'!$A$3:$E$50,2,TRUE)</f>
        <v>N</v>
      </c>
      <c r="AU5" t="str">
        <f>VLOOKUP(L5,'Duration QC'!$A$3:$E$50,3,TRUE)</f>
        <v>Y</v>
      </c>
      <c r="AV5" t="str">
        <f>VLOOKUP(L5,'Duration QC'!$A$3:$E$50,4,TRUE)</f>
        <v>N</v>
      </c>
      <c r="AW5" t="str">
        <f>VLOOKUP(L5,'Duration QC'!$A$3:$E$50,5,TRUE)</f>
        <v>N</v>
      </c>
      <c r="AX5">
        <f t="shared" si="3"/>
        <v>0</v>
      </c>
      <c r="AY5">
        <f t="shared" si="4"/>
        <v>1</v>
      </c>
      <c r="AZ5">
        <f t="shared" si="5"/>
        <v>0</v>
      </c>
      <c r="BA5">
        <f t="shared" si="6"/>
        <v>0</v>
      </c>
    </row>
    <row r="6" spans="1:53" x14ac:dyDescent="0.25">
      <c r="A6" s="3">
        <v>5</v>
      </c>
      <c r="B6" s="3"/>
      <c r="C6" s="3" t="s">
        <v>65</v>
      </c>
      <c r="D6" s="3"/>
      <c r="E6" s="3"/>
      <c r="F6" s="3" t="s">
        <v>43</v>
      </c>
      <c r="G6" s="3" t="s">
        <v>50</v>
      </c>
      <c r="H6" s="3" t="s">
        <v>562</v>
      </c>
      <c r="I6" s="3" t="s">
        <v>44</v>
      </c>
      <c r="J6" s="3" t="s">
        <v>470</v>
      </c>
      <c r="K6" s="3" t="s">
        <v>27</v>
      </c>
      <c r="L6" s="3" t="s">
        <v>27</v>
      </c>
      <c r="M6" s="3" t="s">
        <v>28</v>
      </c>
      <c r="N6" s="3" t="s">
        <v>29</v>
      </c>
      <c r="O6" s="3" t="s">
        <v>38</v>
      </c>
      <c r="P6" s="3" t="s">
        <v>39</v>
      </c>
      <c r="Q6" s="3" t="s">
        <v>32</v>
      </c>
      <c r="R6" s="3">
        <v>0.5</v>
      </c>
      <c r="S6" s="3">
        <v>2</v>
      </c>
      <c r="T6" s="3">
        <v>1.6488349515820884</v>
      </c>
      <c r="U6" s="3">
        <v>1.3680873787451382</v>
      </c>
      <c r="V6" s="3" t="s">
        <v>34</v>
      </c>
      <c r="W6" s="3" t="s">
        <v>35</v>
      </c>
      <c r="X6" s="3" t="s">
        <v>35</v>
      </c>
      <c r="Y6" s="3" t="s">
        <v>35</v>
      </c>
      <c r="Z6" s="3" t="s">
        <v>35</v>
      </c>
      <c r="AA6" s="3" t="s">
        <v>36</v>
      </c>
      <c r="AB6" s="3">
        <v>1368.0873787451383</v>
      </c>
      <c r="AC6" s="3">
        <v>500</v>
      </c>
      <c r="AD6" s="3"/>
      <c r="AE6" s="3" t="s">
        <v>45</v>
      </c>
      <c r="AF6" s="3" t="s">
        <v>45</v>
      </c>
      <c r="AG6" s="3"/>
      <c r="AH6" s="3" t="s">
        <v>228</v>
      </c>
      <c r="AI6" s="3" t="str">
        <f t="shared" si="1"/>
        <v/>
      </c>
      <c r="AJ6" s="3" t="s">
        <v>50</v>
      </c>
      <c r="AK6" s="3"/>
      <c r="AL6" s="3" t="s">
        <v>773</v>
      </c>
      <c r="AM6" s="3"/>
      <c r="AN6" s="3"/>
      <c r="AO6" s="3"/>
      <c r="AP6" s="3" t="s">
        <v>50</v>
      </c>
      <c r="AQ6" s="3">
        <f t="shared" si="2"/>
        <v>3</v>
      </c>
      <c r="AR6" t="str">
        <f t="shared" si="7"/>
        <v>BMDL</v>
      </c>
      <c r="AS6">
        <f t="shared" si="8"/>
        <v>1368.0873787451383</v>
      </c>
      <c r="AT6" t="str">
        <f>VLOOKUP(L6,'Duration QC'!$A$3:$E$50,2,TRUE)</f>
        <v>N</v>
      </c>
      <c r="AU6" t="str">
        <f>VLOOKUP(L6,'Duration QC'!$A$3:$E$50,3,TRUE)</f>
        <v>Y</v>
      </c>
      <c r="AV6" t="str">
        <f>VLOOKUP(L6,'Duration QC'!$A$3:$E$50,4,TRUE)</f>
        <v>N</v>
      </c>
      <c r="AW6" t="str">
        <f>VLOOKUP(L6,'Duration QC'!$A$3:$E$50,5,TRUE)</f>
        <v>N</v>
      </c>
      <c r="AX6">
        <f t="shared" si="3"/>
        <v>0</v>
      </c>
      <c r="AY6">
        <f t="shared" si="4"/>
        <v>1</v>
      </c>
      <c r="AZ6">
        <f t="shared" si="5"/>
        <v>0</v>
      </c>
      <c r="BA6">
        <f t="shared" si="6"/>
        <v>0</v>
      </c>
    </row>
    <row r="7" spans="1:53" x14ac:dyDescent="0.25">
      <c r="A7" s="3">
        <v>6</v>
      </c>
      <c r="B7" s="3" t="s">
        <v>50</v>
      </c>
      <c r="C7" s="3" t="s">
        <v>65</v>
      </c>
      <c r="D7" s="3"/>
      <c r="E7" s="3"/>
      <c r="F7" s="3" t="s">
        <v>43</v>
      </c>
      <c r="G7" s="3" t="s">
        <v>50</v>
      </c>
      <c r="H7" s="3" t="s">
        <v>562</v>
      </c>
      <c r="I7" s="3" t="s">
        <v>44</v>
      </c>
      <c r="J7" s="3" t="s">
        <v>470</v>
      </c>
      <c r="K7" s="3" t="s">
        <v>27</v>
      </c>
      <c r="L7" s="3" t="s">
        <v>27</v>
      </c>
      <c r="M7" s="3" t="s">
        <v>28</v>
      </c>
      <c r="N7" s="3" t="s">
        <v>29</v>
      </c>
      <c r="O7" s="3" t="s">
        <v>41</v>
      </c>
      <c r="P7" s="3" t="s">
        <v>42</v>
      </c>
      <c r="Q7" s="3" t="s">
        <v>32</v>
      </c>
      <c r="R7" s="3">
        <v>10</v>
      </c>
      <c r="S7" s="3" t="s">
        <v>40</v>
      </c>
      <c r="T7" s="3" t="s">
        <v>33</v>
      </c>
      <c r="U7" s="3" t="s">
        <v>33</v>
      </c>
      <c r="V7" s="3" t="s">
        <v>34</v>
      </c>
      <c r="W7" s="3" t="s">
        <v>35</v>
      </c>
      <c r="X7" s="3" t="s">
        <v>35</v>
      </c>
      <c r="Y7" s="3" t="s">
        <v>35</v>
      </c>
      <c r="Z7" s="3" t="s">
        <v>35</v>
      </c>
      <c r="AA7" s="3" t="s">
        <v>36</v>
      </c>
      <c r="AB7" s="3"/>
      <c r="AC7" s="3">
        <v>10000</v>
      </c>
      <c r="AD7" s="3"/>
      <c r="AE7" s="3"/>
      <c r="AF7" s="3" t="s">
        <v>37</v>
      </c>
      <c r="AG7" s="3"/>
      <c r="AH7" s="3" t="s">
        <v>229</v>
      </c>
      <c r="AI7" s="3" t="str">
        <f t="shared" si="1"/>
        <v/>
      </c>
      <c r="AJ7" s="3"/>
      <c r="AK7" s="3"/>
      <c r="AL7" s="3" t="s">
        <v>773</v>
      </c>
      <c r="AM7" s="3"/>
      <c r="AN7" s="3"/>
      <c r="AO7" s="3"/>
      <c r="AP7" s="3" t="s">
        <v>50</v>
      </c>
      <c r="AQ7" s="3">
        <f t="shared" si="2"/>
        <v>2</v>
      </c>
      <c r="AT7" t="str">
        <f>VLOOKUP(L7,'Duration QC'!$A$3:$E$50,2,TRUE)</f>
        <v>N</v>
      </c>
      <c r="AU7" t="str">
        <f>VLOOKUP(L7,'Duration QC'!$A$3:$E$50,3,TRUE)</f>
        <v>Y</v>
      </c>
      <c r="AV7" t="str">
        <f>VLOOKUP(L7,'Duration QC'!$A$3:$E$50,4,TRUE)</f>
        <v>N</v>
      </c>
      <c r="AW7" t="str">
        <f>VLOOKUP(L7,'Duration QC'!$A$3:$E$50,5,TRUE)</f>
        <v>N</v>
      </c>
      <c r="AX7">
        <f t="shared" si="3"/>
        <v>0</v>
      </c>
      <c r="AY7">
        <f t="shared" si="4"/>
        <v>1</v>
      </c>
      <c r="AZ7">
        <f t="shared" si="5"/>
        <v>0</v>
      </c>
      <c r="BA7">
        <f t="shared" si="6"/>
        <v>0</v>
      </c>
    </row>
    <row r="8" spans="1:53" x14ac:dyDescent="0.25">
      <c r="A8" s="3">
        <v>7</v>
      </c>
      <c r="B8" s="3" t="s">
        <v>50</v>
      </c>
      <c r="C8" s="3" t="s">
        <v>65</v>
      </c>
      <c r="D8" s="3"/>
      <c r="E8" s="3"/>
      <c r="F8" s="3" t="s">
        <v>46</v>
      </c>
      <c r="G8" s="3" t="s">
        <v>50</v>
      </c>
      <c r="H8" s="3" t="s">
        <v>465</v>
      </c>
      <c r="I8" s="3" t="s">
        <v>47</v>
      </c>
      <c r="J8" s="3" t="s">
        <v>469</v>
      </c>
      <c r="K8" s="3" t="s">
        <v>48</v>
      </c>
      <c r="L8" s="3" t="s">
        <v>48</v>
      </c>
      <c r="M8" s="3" t="s">
        <v>28</v>
      </c>
      <c r="N8" s="3" t="s">
        <v>29</v>
      </c>
      <c r="O8" s="3" t="s">
        <v>38</v>
      </c>
      <c r="P8" s="3" t="s">
        <v>39</v>
      </c>
      <c r="Q8" s="3" t="s">
        <v>49</v>
      </c>
      <c r="R8" s="3" t="s">
        <v>40</v>
      </c>
      <c r="S8" s="3">
        <v>15</v>
      </c>
      <c r="T8" s="3" t="s">
        <v>33</v>
      </c>
      <c r="U8" s="3" t="s">
        <v>33</v>
      </c>
      <c r="V8" s="3" t="s">
        <v>34</v>
      </c>
      <c r="W8" s="3" t="s">
        <v>50</v>
      </c>
      <c r="X8" s="3" t="s">
        <v>50</v>
      </c>
      <c r="Y8" s="3" t="s">
        <v>50</v>
      </c>
      <c r="Z8" s="3" t="s">
        <v>35</v>
      </c>
      <c r="AA8" s="53" t="s">
        <v>51</v>
      </c>
      <c r="AB8" s="3"/>
      <c r="AC8" s="3"/>
      <c r="AD8" s="3"/>
      <c r="AE8" s="3"/>
      <c r="AF8" s="3"/>
      <c r="AG8" s="3"/>
      <c r="AH8" s="3"/>
      <c r="AI8" s="3" t="str">
        <f t="shared" si="1"/>
        <v>Y</v>
      </c>
      <c r="AJ8" s="3"/>
      <c r="AK8" s="3"/>
      <c r="AL8" s="3" t="s">
        <v>773</v>
      </c>
      <c r="AM8" s="3"/>
      <c r="AN8" s="3"/>
      <c r="AO8" s="3"/>
      <c r="AP8" s="3" t="s">
        <v>50</v>
      </c>
      <c r="AQ8" s="3">
        <f t="shared" si="2"/>
        <v>0</v>
      </c>
      <c r="AT8" t="str">
        <f>VLOOKUP(L8,'Duration QC'!$A$3:$E$50,2,TRUE)</f>
        <v>Y</v>
      </c>
      <c r="AU8" t="str">
        <f>VLOOKUP(L8,'Duration QC'!$A$3:$E$50,3,TRUE)</f>
        <v>N</v>
      </c>
      <c r="AV8" t="str">
        <f>VLOOKUP(L8,'Duration QC'!$A$3:$E$50,4,TRUE)</f>
        <v>N</v>
      </c>
      <c r="AW8" t="str">
        <f>VLOOKUP(L8,'Duration QC'!$A$3:$E$50,5,TRUE)</f>
        <v>N</v>
      </c>
      <c r="AX8">
        <f t="shared" si="3"/>
        <v>1</v>
      </c>
      <c r="AY8">
        <f t="shared" si="4"/>
        <v>0</v>
      </c>
      <c r="AZ8">
        <f t="shared" si="5"/>
        <v>0</v>
      </c>
      <c r="BA8">
        <f t="shared" si="6"/>
        <v>0</v>
      </c>
    </row>
    <row r="9" spans="1:53" x14ac:dyDescent="0.25">
      <c r="A9" s="3">
        <v>8</v>
      </c>
      <c r="B9" s="3" t="s">
        <v>50</v>
      </c>
      <c r="C9" s="3" t="s">
        <v>65</v>
      </c>
      <c r="D9" s="3"/>
      <c r="E9" s="3"/>
      <c r="F9" s="3" t="s">
        <v>46</v>
      </c>
      <c r="G9" s="3" t="s">
        <v>50</v>
      </c>
      <c r="H9" s="3" t="s">
        <v>465</v>
      </c>
      <c r="I9" s="3" t="s">
        <v>47</v>
      </c>
      <c r="J9" s="3" t="s">
        <v>469</v>
      </c>
      <c r="K9" s="3" t="s">
        <v>52</v>
      </c>
      <c r="L9" s="3" t="s">
        <v>52</v>
      </c>
      <c r="M9" s="3" t="s">
        <v>28</v>
      </c>
      <c r="N9" s="3" t="s">
        <v>29</v>
      </c>
      <c r="O9" s="3" t="s">
        <v>38</v>
      </c>
      <c r="P9" s="3" t="s">
        <v>39</v>
      </c>
      <c r="Q9" s="3" t="s">
        <v>49</v>
      </c>
      <c r="R9" s="3" t="s">
        <v>40</v>
      </c>
      <c r="S9" s="3">
        <v>15</v>
      </c>
      <c r="T9" s="3" t="s">
        <v>33</v>
      </c>
      <c r="U9" s="3" t="s">
        <v>33</v>
      </c>
      <c r="V9" s="3" t="s">
        <v>34</v>
      </c>
      <c r="W9" s="3" t="s">
        <v>50</v>
      </c>
      <c r="X9" s="3" t="s">
        <v>50</v>
      </c>
      <c r="Y9" s="3" t="s">
        <v>50</v>
      </c>
      <c r="Z9" s="3" t="s">
        <v>35</v>
      </c>
      <c r="AA9" s="53" t="s">
        <v>51</v>
      </c>
      <c r="AB9" s="3"/>
      <c r="AC9" s="3"/>
      <c r="AD9" s="3"/>
      <c r="AE9" s="3"/>
      <c r="AF9" s="3"/>
      <c r="AG9" s="3"/>
      <c r="AH9" s="3"/>
      <c r="AI9" s="3" t="str">
        <f t="shared" si="1"/>
        <v>Y</v>
      </c>
      <c r="AJ9" s="3"/>
      <c r="AK9" s="3"/>
      <c r="AL9" s="3" t="s">
        <v>773</v>
      </c>
      <c r="AM9" s="3"/>
      <c r="AN9" s="3"/>
      <c r="AO9" s="3"/>
      <c r="AP9" s="3" t="s">
        <v>50</v>
      </c>
      <c r="AQ9" s="3">
        <f t="shared" si="2"/>
        <v>0</v>
      </c>
      <c r="AT9" t="str">
        <f>VLOOKUP(L9,'Duration QC'!$A$3:$E$50,2,TRUE)</f>
        <v>Y</v>
      </c>
      <c r="AU9" t="str">
        <f>VLOOKUP(L9,'Duration QC'!$A$3:$E$50,3,TRUE)</f>
        <v>N</v>
      </c>
      <c r="AV9" t="str">
        <f>VLOOKUP(L9,'Duration QC'!$A$3:$E$50,4,TRUE)</f>
        <v>N</v>
      </c>
      <c r="AW9" t="str">
        <f>VLOOKUP(L9,'Duration QC'!$A$3:$E$50,5,TRUE)</f>
        <v>N</v>
      </c>
      <c r="AX9">
        <f t="shared" si="3"/>
        <v>1</v>
      </c>
      <c r="AY9">
        <f t="shared" si="4"/>
        <v>0</v>
      </c>
      <c r="AZ9">
        <f t="shared" si="5"/>
        <v>0</v>
      </c>
      <c r="BA9">
        <f t="shared" si="6"/>
        <v>0</v>
      </c>
    </row>
    <row r="10" spans="1:53" x14ac:dyDescent="0.25">
      <c r="A10" s="3">
        <v>9</v>
      </c>
      <c r="B10" s="3" t="s">
        <v>50</v>
      </c>
      <c r="C10" s="3" t="s">
        <v>65</v>
      </c>
      <c r="D10" s="3"/>
      <c r="E10" s="3"/>
      <c r="F10" s="3" t="s">
        <v>46</v>
      </c>
      <c r="G10" s="3" t="s">
        <v>50</v>
      </c>
      <c r="H10" s="3" t="s">
        <v>465</v>
      </c>
      <c r="I10" s="3" t="s">
        <v>47</v>
      </c>
      <c r="J10" s="3" t="s">
        <v>469</v>
      </c>
      <c r="K10" s="3" t="s">
        <v>53</v>
      </c>
      <c r="L10" s="3" t="s">
        <v>53</v>
      </c>
      <c r="M10" s="3" t="s">
        <v>28</v>
      </c>
      <c r="N10" s="3" t="s">
        <v>29</v>
      </c>
      <c r="O10" s="3" t="s">
        <v>38</v>
      </c>
      <c r="P10" s="3" t="s">
        <v>39</v>
      </c>
      <c r="Q10" s="3" t="s">
        <v>49</v>
      </c>
      <c r="R10" s="3" t="s">
        <v>40</v>
      </c>
      <c r="S10" s="3">
        <v>15</v>
      </c>
      <c r="T10" s="3" t="s">
        <v>33</v>
      </c>
      <c r="U10" s="3" t="s">
        <v>33</v>
      </c>
      <c r="V10" s="3" t="s">
        <v>34</v>
      </c>
      <c r="W10" s="3" t="s">
        <v>50</v>
      </c>
      <c r="X10" s="3" t="s">
        <v>50</v>
      </c>
      <c r="Y10" s="3" t="s">
        <v>50</v>
      </c>
      <c r="Z10" s="3" t="s">
        <v>35</v>
      </c>
      <c r="AA10" s="53" t="s">
        <v>51</v>
      </c>
      <c r="AB10" s="3"/>
      <c r="AC10" s="3"/>
      <c r="AD10" s="3"/>
      <c r="AE10" s="3"/>
      <c r="AF10" s="3"/>
      <c r="AG10" s="3"/>
      <c r="AH10" s="3"/>
      <c r="AI10" s="3" t="str">
        <f t="shared" si="1"/>
        <v>Y</v>
      </c>
      <c r="AJ10" s="3"/>
      <c r="AK10" s="3"/>
      <c r="AL10" s="3" t="s">
        <v>773</v>
      </c>
      <c r="AM10" s="3"/>
      <c r="AN10" s="3"/>
      <c r="AO10" s="3"/>
      <c r="AP10" s="3" t="s">
        <v>50</v>
      </c>
      <c r="AQ10" s="3">
        <f t="shared" si="2"/>
        <v>0</v>
      </c>
      <c r="AT10" t="str">
        <f>VLOOKUP(L10,'Duration QC'!$A$3:$E$50,2,TRUE)</f>
        <v>Y</v>
      </c>
      <c r="AU10" t="str">
        <f>VLOOKUP(L10,'Duration QC'!$A$3:$E$50,3,TRUE)</f>
        <v>N</v>
      </c>
      <c r="AV10" t="str">
        <f>VLOOKUP(L10,'Duration QC'!$A$3:$E$50,4,TRUE)</f>
        <v>N</v>
      </c>
      <c r="AW10" t="str">
        <f>VLOOKUP(L10,'Duration QC'!$A$3:$E$50,5,TRUE)</f>
        <v>N</v>
      </c>
      <c r="AX10">
        <f t="shared" si="3"/>
        <v>1</v>
      </c>
      <c r="AY10">
        <f t="shared" si="4"/>
        <v>0</v>
      </c>
      <c r="AZ10">
        <f t="shared" si="5"/>
        <v>0</v>
      </c>
      <c r="BA10">
        <f t="shared" si="6"/>
        <v>0</v>
      </c>
    </row>
    <row r="11" spans="1:53" x14ac:dyDescent="0.25">
      <c r="A11" s="3">
        <v>10</v>
      </c>
      <c r="B11" s="3" t="s">
        <v>50</v>
      </c>
      <c r="C11" s="3" t="s">
        <v>65</v>
      </c>
      <c r="D11" s="3"/>
      <c r="E11" s="3"/>
      <c r="F11" s="3" t="s">
        <v>46</v>
      </c>
      <c r="G11" s="3" t="s">
        <v>50</v>
      </c>
      <c r="H11" s="3" t="s">
        <v>465</v>
      </c>
      <c r="I11" s="3" t="s">
        <v>47</v>
      </c>
      <c r="J11" s="3" t="s">
        <v>469</v>
      </c>
      <c r="K11" s="3" t="s">
        <v>54</v>
      </c>
      <c r="L11" s="3" t="s">
        <v>54</v>
      </c>
      <c r="M11" s="3" t="s">
        <v>28</v>
      </c>
      <c r="N11" s="3" t="s">
        <v>29</v>
      </c>
      <c r="O11" s="3" t="s">
        <v>38</v>
      </c>
      <c r="P11" s="3" t="s">
        <v>39</v>
      </c>
      <c r="Q11" s="3" t="s">
        <v>49</v>
      </c>
      <c r="R11" s="3" t="s">
        <v>40</v>
      </c>
      <c r="S11" s="3">
        <v>15</v>
      </c>
      <c r="T11" s="3" t="s">
        <v>33</v>
      </c>
      <c r="U11" s="3" t="s">
        <v>33</v>
      </c>
      <c r="V11" s="3" t="s">
        <v>34</v>
      </c>
      <c r="W11" s="3" t="s">
        <v>50</v>
      </c>
      <c r="X11" s="3" t="s">
        <v>50</v>
      </c>
      <c r="Y11" s="3" t="s">
        <v>50</v>
      </c>
      <c r="Z11" s="3" t="s">
        <v>35</v>
      </c>
      <c r="AA11" s="53" t="s">
        <v>51</v>
      </c>
      <c r="AB11" s="3"/>
      <c r="AC11" s="3"/>
      <c r="AD11" s="3"/>
      <c r="AE11" s="3"/>
      <c r="AF11" s="3"/>
      <c r="AG11" s="3"/>
      <c r="AH11" s="3"/>
      <c r="AI11" s="3" t="str">
        <f t="shared" si="1"/>
        <v>Y</v>
      </c>
      <c r="AJ11" s="3"/>
      <c r="AK11" s="3"/>
      <c r="AL11" s="3" t="s">
        <v>773</v>
      </c>
      <c r="AM11" s="3"/>
      <c r="AN11" s="3"/>
      <c r="AO11" s="3"/>
      <c r="AP11" s="3" t="s">
        <v>50</v>
      </c>
      <c r="AQ11" s="3">
        <f t="shared" si="2"/>
        <v>0</v>
      </c>
      <c r="AT11" t="str">
        <f>VLOOKUP(L11,'Duration QC'!$A$3:$E$50,2,TRUE)</f>
        <v>Y</v>
      </c>
      <c r="AU11" t="str">
        <f>VLOOKUP(L11,'Duration QC'!$A$3:$E$50,3,TRUE)</f>
        <v>N</v>
      </c>
      <c r="AV11" t="str">
        <f>VLOOKUP(L11,'Duration QC'!$A$3:$E$50,4,TRUE)</f>
        <v>N</v>
      </c>
      <c r="AW11" t="str">
        <f>VLOOKUP(L11,'Duration QC'!$A$3:$E$50,5,TRUE)</f>
        <v>N</v>
      </c>
      <c r="AX11">
        <f t="shared" si="3"/>
        <v>1</v>
      </c>
      <c r="AY11">
        <f t="shared" si="4"/>
        <v>0</v>
      </c>
      <c r="AZ11">
        <f t="shared" si="5"/>
        <v>0</v>
      </c>
      <c r="BA11">
        <f t="shared" si="6"/>
        <v>0</v>
      </c>
    </row>
    <row r="12" spans="1:53" x14ac:dyDescent="0.25">
      <c r="A12" s="3">
        <v>11</v>
      </c>
      <c r="B12" s="3"/>
      <c r="C12" s="3" t="s">
        <v>65</v>
      </c>
      <c r="D12" s="3"/>
      <c r="E12" s="3"/>
      <c r="F12" s="3" t="s">
        <v>46</v>
      </c>
      <c r="G12" s="3" t="s">
        <v>50</v>
      </c>
      <c r="H12" s="3" t="s">
        <v>465</v>
      </c>
      <c r="I12" s="3" t="s">
        <v>47</v>
      </c>
      <c r="J12" s="3" t="s">
        <v>469</v>
      </c>
      <c r="K12" s="3" t="s">
        <v>55</v>
      </c>
      <c r="L12" s="3" t="s">
        <v>55</v>
      </c>
      <c r="M12" s="3" t="s">
        <v>28</v>
      </c>
      <c r="N12" s="3" t="s">
        <v>29</v>
      </c>
      <c r="O12" s="3" t="s">
        <v>38</v>
      </c>
      <c r="P12" s="3" t="s">
        <v>39</v>
      </c>
      <c r="Q12" s="3" t="s">
        <v>49</v>
      </c>
      <c r="R12" s="3" t="s">
        <v>40</v>
      </c>
      <c r="S12" s="3">
        <v>15</v>
      </c>
      <c r="T12" s="3" t="s">
        <v>33</v>
      </c>
      <c r="U12" s="3" t="s">
        <v>33</v>
      </c>
      <c r="V12" s="3" t="s">
        <v>34</v>
      </c>
      <c r="W12" s="3" t="s">
        <v>35</v>
      </c>
      <c r="X12" s="3" t="s">
        <v>50</v>
      </c>
      <c r="Y12" s="3" t="s">
        <v>50</v>
      </c>
      <c r="Z12" s="3" t="s">
        <v>35</v>
      </c>
      <c r="AA12" s="3" t="s">
        <v>56</v>
      </c>
      <c r="AB12" s="3"/>
      <c r="AC12" s="3"/>
      <c r="AD12" s="3">
        <v>500</v>
      </c>
      <c r="AE12" s="3"/>
      <c r="AF12" s="3"/>
      <c r="AG12" s="3" t="s">
        <v>45</v>
      </c>
      <c r="AH12" s="3" t="s">
        <v>228</v>
      </c>
      <c r="AI12" s="3" t="str">
        <f t="shared" si="1"/>
        <v/>
      </c>
      <c r="AJ12" s="3" t="s">
        <v>50</v>
      </c>
      <c r="AK12" s="3"/>
      <c r="AL12" s="3" t="s">
        <v>773</v>
      </c>
      <c r="AM12" s="3"/>
      <c r="AN12" s="3"/>
      <c r="AO12" s="3"/>
      <c r="AP12" s="3" t="s">
        <v>50</v>
      </c>
      <c r="AQ12" s="3">
        <f t="shared" si="2"/>
        <v>3</v>
      </c>
      <c r="AR12" t="str">
        <f>IF(AB12&lt;&gt;"","BMDL",IF(AC12&lt;&gt;"","NOAEL",IF(AD12&lt;&gt;"","LOAEL","!!! CHECK !!!")))</f>
        <v>LOAEL</v>
      </c>
      <c r="AS12">
        <f>IF(AR12="NOAEL",AC12, IF(AR12="BMDL", AB12, AD12))</f>
        <v>500</v>
      </c>
      <c r="AT12" t="str">
        <f>VLOOKUP(L12,'Duration QC'!$A$3:$E$50,2,TRUE)</f>
        <v>N</v>
      </c>
      <c r="AU12" t="str">
        <f>VLOOKUP(L12,'Duration QC'!$A$3:$E$50,3,TRUE)</f>
        <v>Y</v>
      </c>
      <c r="AV12" t="str">
        <f>VLOOKUP(L12,'Duration QC'!$A$3:$E$50,4,TRUE)</f>
        <v>N</v>
      </c>
      <c r="AW12" t="str">
        <f>VLOOKUP(L12,'Duration QC'!$A$3:$E$50,5,TRUE)</f>
        <v>N</v>
      </c>
      <c r="AX12">
        <f t="shared" si="3"/>
        <v>0</v>
      </c>
      <c r="AY12">
        <f t="shared" si="4"/>
        <v>1</v>
      </c>
      <c r="AZ12">
        <f t="shared" si="5"/>
        <v>0</v>
      </c>
      <c r="BA12">
        <f t="shared" si="6"/>
        <v>0</v>
      </c>
    </row>
    <row r="13" spans="1:53" x14ac:dyDescent="0.25">
      <c r="A13" s="3">
        <v>12</v>
      </c>
      <c r="B13" s="3" t="s">
        <v>50</v>
      </c>
      <c r="C13" s="3" t="s">
        <v>65</v>
      </c>
      <c r="D13" s="3"/>
      <c r="E13" s="3"/>
      <c r="F13" s="3" t="s">
        <v>46</v>
      </c>
      <c r="G13" s="3" t="s">
        <v>50</v>
      </c>
      <c r="H13" s="3" t="s">
        <v>465</v>
      </c>
      <c r="I13" s="3" t="s">
        <v>47</v>
      </c>
      <c r="J13" s="3" t="s">
        <v>469</v>
      </c>
      <c r="K13" s="3" t="s">
        <v>57</v>
      </c>
      <c r="L13" s="3" t="s">
        <v>57</v>
      </c>
      <c r="M13" s="3" t="s">
        <v>28</v>
      </c>
      <c r="N13" s="3" t="s">
        <v>29</v>
      </c>
      <c r="O13" s="3" t="s">
        <v>38</v>
      </c>
      <c r="P13" s="3" t="s">
        <v>39</v>
      </c>
      <c r="Q13" s="3" t="s">
        <v>49</v>
      </c>
      <c r="R13" s="3" t="s">
        <v>40</v>
      </c>
      <c r="S13" s="3">
        <v>15</v>
      </c>
      <c r="T13" s="3" t="s">
        <v>33</v>
      </c>
      <c r="U13" s="3" t="s">
        <v>33</v>
      </c>
      <c r="V13" s="3" t="s">
        <v>34</v>
      </c>
      <c r="W13" s="3" t="s">
        <v>35</v>
      </c>
      <c r="X13" s="3" t="s">
        <v>50</v>
      </c>
      <c r="Y13" s="3" t="s">
        <v>50</v>
      </c>
      <c r="Z13" s="3" t="s">
        <v>35</v>
      </c>
      <c r="AA13" s="3" t="s">
        <v>56</v>
      </c>
      <c r="AB13" s="3"/>
      <c r="AC13" s="3"/>
      <c r="AD13" s="3">
        <v>500</v>
      </c>
      <c r="AE13" s="3"/>
      <c r="AF13" s="3"/>
      <c r="AG13" s="3" t="s">
        <v>45</v>
      </c>
      <c r="AH13" s="3" t="s">
        <v>228</v>
      </c>
      <c r="AI13" s="3" t="str">
        <f t="shared" si="1"/>
        <v/>
      </c>
      <c r="AJ13" s="3"/>
      <c r="AK13" s="3"/>
      <c r="AL13" s="3" t="s">
        <v>773</v>
      </c>
      <c r="AM13" s="3"/>
      <c r="AN13" s="3"/>
      <c r="AO13" s="3"/>
      <c r="AP13" s="3" t="s">
        <v>50</v>
      </c>
      <c r="AQ13" s="3">
        <f t="shared" si="2"/>
        <v>3</v>
      </c>
      <c r="AT13" t="str">
        <f>VLOOKUP(L13,'Duration QC'!$A$3:$E$50,2,TRUE)</f>
        <v>N</v>
      </c>
      <c r="AU13" t="str">
        <f>VLOOKUP(L13,'Duration QC'!$A$3:$E$50,3,TRUE)</f>
        <v>Y</v>
      </c>
      <c r="AV13" t="str">
        <f>VLOOKUP(L13,'Duration QC'!$A$3:$E$50,4,TRUE)</f>
        <v>N</v>
      </c>
      <c r="AW13" t="str">
        <f>VLOOKUP(L13,'Duration QC'!$A$3:$E$50,5,TRUE)</f>
        <v>N</v>
      </c>
      <c r="AX13">
        <f t="shared" si="3"/>
        <v>0</v>
      </c>
      <c r="AY13">
        <f t="shared" si="4"/>
        <v>1</v>
      </c>
      <c r="AZ13">
        <f t="shared" si="5"/>
        <v>0</v>
      </c>
      <c r="BA13">
        <f t="shared" si="6"/>
        <v>0</v>
      </c>
    </row>
    <row r="14" spans="1:53" x14ac:dyDescent="0.25">
      <c r="A14" s="3">
        <v>13</v>
      </c>
      <c r="B14" s="3" t="s">
        <v>50</v>
      </c>
      <c r="C14" s="3" t="s">
        <v>65</v>
      </c>
      <c r="D14" s="3"/>
      <c r="E14" s="3"/>
      <c r="F14" s="3" t="s">
        <v>46</v>
      </c>
      <c r="G14" s="3" t="s">
        <v>50</v>
      </c>
      <c r="H14" s="3" t="s">
        <v>465</v>
      </c>
      <c r="I14" s="3" t="s">
        <v>47</v>
      </c>
      <c r="J14" s="3" t="s">
        <v>469</v>
      </c>
      <c r="K14" s="3" t="s">
        <v>58</v>
      </c>
      <c r="L14" s="3" t="s">
        <v>58</v>
      </c>
      <c r="M14" s="3" t="s">
        <v>28</v>
      </c>
      <c r="N14" s="3" t="s">
        <v>29</v>
      </c>
      <c r="O14" s="3" t="s">
        <v>38</v>
      </c>
      <c r="P14" s="3" t="s">
        <v>39</v>
      </c>
      <c r="Q14" s="3" t="s">
        <v>49</v>
      </c>
      <c r="R14" s="3" t="s">
        <v>40</v>
      </c>
      <c r="S14" s="3">
        <v>15</v>
      </c>
      <c r="T14" s="3" t="s">
        <v>33</v>
      </c>
      <c r="U14" s="3" t="s">
        <v>33</v>
      </c>
      <c r="V14" s="3" t="s">
        <v>34</v>
      </c>
      <c r="W14" s="3" t="s">
        <v>35</v>
      </c>
      <c r="X14" s="3" t="s">
        <v>50</v>
      </c>
      <c r="Y14" s="3" t="s">
        <v>50</v>
      </c>
      <c r="Z14" s="3" t="s">
        <v>35</v>
      </c>
      <c r="AA14" s="3" t="s">
        <v>56</v>
      </c>
      <c r="AB14" s="3"/>
      <c r="AC14" s="3"/>
      <c r="AD14" s="3">
        <v>500</v>
      </c>
      <c r="AE14" s="3"/>
      <c r="AF14" s="3"/>
      <c r="AG14" s="3" t="s">
        <v>45</v>
      </c>
      <c r="AH14" s="3" t="s">
        <v>228</v>
      </c>
      <c r="AI14" s="3" t="str">
        <f t="shared" si="1"/>
        <v/>
      </c>
      <c r="AJ14" s="3"/>
      <c r="AK14" s="3"/>
      <c r="AL14" s="3" t="s">
        <v>773</v>
      </c>
      <c r="AM14" s="3"/>
      <c r="AN14" s="3"/>
      <c r="AO14" s="3"/>
      <c r="AP14" s="3" t="s">
        <v>50</v>
      </c>
      <c r="AQ14" s="3">
        <f t="shared" si="2"/>
        <v>3</v>
      </c>
      <c r="AT14" t="str">
        <f>VLOOKUP(L14,'Duration QC'!$A$3:$E$50,2,TRUE)</f>
        <v>N</v>
      </c>
      <c r="AU14" t="str">
        <f>VLOOKUP(L14,'Duration QC'!$A$3:$E$50,3,TRUE)</f>
        <v>Y</v>
      </c>
      <c r="AV14" t="str">
        <f>VLOOKUP(L14,'Duration QC'!$A$3:$E$50,4,TRUE)</f>
        <v>N</v>
      </c>
      <c r="AW14" t="str">
        <f>VLOOKUP(L14,'Duration QC'!$A$3:$E$50,5,TRUE)</f>
        <v>N</v>
      </c>
      <c r="AX14">
        <f t="shared" si="3"/>
        <v>0</v>
      </c>
      <c r="AY14">
        <f t="shared" si="4"/>
        <v>1</v>
      </c>
      <c r="AZ14">
        <f t="shared" si="5"/>
        <v>0</v>
      </c>
      <c r="BA14">
        <f t="shared" si="6"/>
        <v>0</v>
      </c>
    </row>
    <row r="15" spans="1:53" x14ac:dyDescent="0.25">
      <c r="A15" s="3">
        <v>14</v>
      </c>
      <c r="B15" s="3" t="s">
        <v>50</v>
      </c>
      <c r="C15" s="3" t="s">
        <v>65</v>
      </c>
      <c r="D15" s="3"/>
      <c r="E15" s="3"/>
      <c r="F15" s="3" t="s">
        <v>46</v>
      </c>
      <c r="G15" s="3" t="s">
        <v>50</v>
      </c>
      <c r="H15" s="3" t="s">
        <v>465</v>
      </c>
      <c r="I15" s="3" t="s">
        <v>47</v>
      </c>
      <c r="J15" s="3" t="s">
        <v>469</v>
      </c>
      <c r="K15" s="3" t="s">
        <v>59</v>
      </c>
      <c r="L15" s="3" t="s">
        <v>59</v>
      </c>
      <c r="M15" s="3" t="s">
        <v>28</v>
      </c>
      <c r="N15" s="3" t="s">
        <v>29</v>
      </c>
      <c r="O15" s="3" t="s">
        <v>38</v>
      </c>
      <c r="P15" s="3" t="s">
        <v>39</v>
      </c>
      <c r="Q15" s="3" t="s">
        <v>49</v>
      </c>
      <c r="R15" s="3" t="s">
        <v>40</v>
      </c>
      <c r="S15" s="3">
        <v>15</v>
      </c>
      <c r="T15" s="3" t="s">
        <v>33</v>
      </c>
      <c r="U15" s="3" t="s">
        <v>33</v>
      </c>
      <c r="V15" s="3" t="s">
        <v>34</v>
      </c>
      <c r="W15" s="3" t="s">
        <v>35</v>
      </c>
      <c r="X15" s="3" t="s">
        <v>35</v>
      </c>
      <c r="Y15" s="3" t="s">
        <v>50</v>
      </c>
      <c r="Z15" s="3" t="s">
        <v>35</v>
      </c>
      <c r="AA15" s="3" t="s">
        <v>60</v>
      </c>
      <c r="AB15" s="3"/>
      <c r="AC15" s="3"/>
      <c r="AD15" s="3">
        <v>1500</v>
      </c>
      <c r="AE15" s="3"/>
      <c r="AF15" s="3"/>
      <c r="AG15" s="3" t="s">
        <v>45</v>
      </c>
      <c r="AH15" s="3" t="s">
        <v>228</v>
      </c>
      <c r="AI15" s="3" t="str">
        <f t="shared" si="1"/>
        <v/>
      </c>
      <c r="AJ15" s="3"/>
      <c r="AK15" s="3"/>
      <c r="AL15" s="3" t="s">
        <v>773</v>
      </c>
      <c r="AM15" s="3"/>
      <c r="AN15" s="3"/>
      <c r="AO15" s="3"/>
      <c r="AP15" s="3" t="s">
        <v>50</v>
      </c>
      <c r="AQ15" s="3">
        <f t="shared" si="2"/>
        <v>3</v>
      </c>
      <c r="AT15" t="str">
        <f>VLOOKUP(L15,'Duration QC'!$A$3:$E$50,2,TRUE)</f>
        <v>N</v>
      </c>
      <c r="AU15" t="str">
        <f>VLOOKUP(L15,'Duration QC'!$A$3:$E$50,3,TRUE)</f>
        <v>N</v>
      </c>
      <c r="AV15" t="str">
        <f>VLOOKUP(L15,'Duration QC'!$A$3:$E$50,4,TRUE)</f>
        <v>Y</v>
      </c>
      <c r="AW15" t="str">
        <f>VLOOKUP(L15,'Duration QC'!$A$3:$E$50,5,TRUE)</f>
        <v>N</v>
      </c>
      <c r="AX15">
        <f t="shared" si="3"/>
        <v>0</v>
      </c>
      <c r="AY15">
        <f t="shared" si="4"/>
        <v>0</v>
      </c>
      <c r="AZ15">
        <f t="shared" si="5"/>
        <v>1</v>
      </c>
      <c r="BA15">
        <f t="shared" si="6"/>
        <v>0</v>
      </c>
    </row>
    <row r="16" spans="1:53" x14ac:dyDescent="0.25">
      <c r="A16" s="3">
        <v>15</v>
      </c>
      <c r="B16" s="3" t="s">
        <v>50</v>
      </c>
      <c r="C16" s="3" t="s">
        <v>65</v>
      </c>
      <c r="D16" s="3"/>
      <c r="E16" s="3"/>
      <c r="F16" s="3" t="s">
        <v>61</v>
      </c>
      <c r="G16" s="3" t="s">
        <v>50</v>
      </c>
      <c r="H16" s="3" t="s">
        <v>465</v>
      </c>
      <c r="I16" s="3" t="s">
        <v>47</v>
      </c>
      <c r="J16" s="3" t="s">
        <v>469</v>
      </c>
      <c r="K16" s="3" t="s">
        <v>54</v>
      </c>
      <c r="L16" s="3" t="s">
        <v>54</v>
      </c>
      <c r="M16" s="3" t="s">
        <v>28</v>
      </c>
      <c r="N16" s="3" t="s">
        <v>29</v>
      </c>
      <c r="O16" s="3" t="s">
        <v>38</v>
      </c>
      <c r="P16" s="3" t="s">
        <v>39</v>
      </c>
      <c r="Q16" s="3" t="s">
        <v>49</v>
      </c>
      <c r="R16" s="3" t="s">
        <v>40</v>
      </c>
      <c r="S16" s="3">
        <v>15</v>
      </c>
      <c r="T16" s="3" t="s">
        <v>33</v>
      </c>
      <c r="U16" s="3" t="s">
        <v>33</v>
      </c>
      <c r="V16" s="3" t="s">
        <v>34</v>
      </c>
      <c r="W16" s="3" t="s">
        <v>50</v>
      </c>
      <c r="X16" s="3" t="s">
        <v>50</v>
      </c>
      <c r="Y16" s="3" t="s">
        <v>50</v>
      </c>
      <c r="Z16" s="3" t="s">
        <v>35</v>
      </c>
      <c r="AA16" s="53" t="s">
        <v>51</v>
      </c>
      <c r="AB16" s="3"/>
      <c r="AC16" s="3"/>
      <c r="AD16" s="3"/>
      <c r="AE16" s="3"/>
      <c r="AF16" s="3"/>
      <c r="AG16" s="3"/>
      <c r="AH16" s="3"/>
      <c r="AI16" s="3" t="str">
        <f t="shared" si="1"/>
        <v>Y</v>
      </c>
      <c r="AJ16" s="3"/>
      <c r="AK16" s="3"/>
      <c r="AL16" s="3" t="s">
        <v>773</v>
      </c>
      <c r="AM16" s="3"/>
      <c r="AN16" s="3"/>
      <c r="AO16" s="3"/>
      <c r="AP16" s="3" t="s">
        <v>50</v>
      </c>
      <c r="AQ16" s="3">
        <f t="shared" si="2"/>
        <v>0</v>
      </c>
      <c r="AT16" t="str">
        <f>VLOOKUP(L16,'Duration QC'!$A$3:$E$50,2,TRUE)</f>
        <v>Y</v>
      </c>
      <c r="AU16" t="str">
        <f>VLOOKUP(L16,'Duration QC'!$A$3:$E$50,3,TRUE)</f>
        <v>N</v>
      </c>
      <c r="AV16" t="str">
        <f>VLOOKUP(L16,'Duration QC'!$A$3:$E$50,4,TRUE)</f>
        <v>N</v>
      </c>
      <c r="AW16" t="str">
        <f>VLOOKUP(L16,'Duration QC'!$A$3:$E$50,5,TRUE)</f>
        <v>N</v>
      </c>
      <c r="AX16">
        <f t="shared" si="3"/>
        <v>1</v>
      </c>
      <c r="AY16">
        <f t="shared" si="4"/>
        <v>0</v>
      </c>
      <c r="AZ16">
        <f t="shared" si="5"/>
        <v>0</v>
      </c>
      <c r="BA16">
        <f t="shared" si="6"/>
        <v>0</v>
      </c>
    </row>
    <row r="17" spans="1:53" x14ac:dyDescent="0.25">
      <c r="A17" s="3">
        <v>16</v>
      </c>
      <c r="B17" s="3"/>
      <c r="C17" s="3" t="s">
        <v>65</v>
      </c>
      <c r="D17" s="3"/>
      <c r="E17" s="3"/>
      <c r="F17" s="3" t="s">
        <v>61</v>
      </c>
      <c r="G17" s="3" t="s">
        <v>50</v>
      </c>
      <c r="H17" s="3" t="s">
        <v>465</v>
      </c>
      <c r="I17" s="3" t="s">
        <v>47</v>
      </c>
      <c r="J17" s="3" t="s">
        <v>469</v>
      </c>
      <c r="K17" s="3" t="s">
        <v>62</v>
      </c>
      <c r="L17" s="3" t="s">
        <v>62</v>
      </c>
      <c r="M17" s="3" t="s">
        <v>28</v>
      </c>
      <c r="N17" s="3" t="s">
        <v>29</v>
      </c>
      <c r="O17" s="3" t="s">
        <v>38</v>
      </c>
      <c r="P17" s="3" t="s">
        <v>39</v>
      </c>
      <c r="Q17" s="3" t="s">
        <v>49</v>
      </c>
      <c r="R17" s="3" t="s">
        <v>40</v>
      </c>
      <c r="S17" s="3">
        <v>15</v>
      </c>
      <c r="T17" s="3" t="s">
        <v>33</v>
      </c>
      <c r="U17" s="3" t="s">
        <v>33</v>
      </c>
      <c r="V17" s="3" t="s">
        <v>34</v>
      </c>
      <c r="W17" s="3" t="s">
        <v>35</v>
      </c>
      <c r="X17" s="3" t="s">
        <v>50</v>
      </c>
      <c r="Y17" s="3" t="s">
        <v>50</v>
      </c>
      <c r="Z17" s="3" t="s">
        <v>35</v>
      </c>
      <c r="AA17" s="3" t="s">
        <v>56</v>
      </c>
      <c r="AB17" s="3"/>
      <c r="AC17" s="3"/>
      <c r="AD17" s="3">
        <v>500</v>
      </c>
      <c r="AE17" s="3"/>
      <c r="AF17" s="3"/>
      <c r="AG17" s="3" t="s">
        <v>45</v>
      </c>
      <c r="AH17" s="3" t="s">
        <v>228</v>
      </c>
      <c r="AI17" s="3" t="str">
        <f t="shared" si="1"/>
        <v/>
      </c>
      <c r="AJ17" s="3" t="s">
        <v>50</v>
      </c>
      <c r="AK17" s="3"/>
      <c r="AL17" s="3" t="s">
        <v>773</v>
      </c>
      <c r="AM17" s="3"/>
      <c r="AN17" s="3"/>
      <c r="AO17" s="3"/>
      <c r="AP17" s="3" t="s">
        <v>50</v>
      </c>
      <c r="AQ17" s="3">
        <f t="shared" si="2"/>
        <v>3</v>
      </c>
      <c r="AR17" t="str">
        <f>IF(AB17&lt;&gt;"","BMDL",IF(AC17&lt;&gt;"","NOAEL",IF(AD17&lt;&gt;"","LOAEL","!!! CHECK !!!")))</f>
        <v>LOAEL</v>
      </c>
      <c r="AS17">
        <f>IF(AR17="NOAEL",AC17, IF(AR17="BMDL", AB17, AD17))</f>
        <v>500</v>
      </c>
      <c r="AT17" t="str">
        <f>VLOOKUP(L17,'Duration QC'!$A$3:$E$50,2,TRUE)</f>
        <v>N</v>
      </c>
      <c r="AU17" t="str">
        <f>VLOOKUP(L17,'Duration QC'!$A$3:$E$50,3,TRUE)</f>
        <v>Y</v>
      </c>
      <c r="AV17" t="str">
        <f>VLOOKUP(L17,'Duration QC'!$A$3:$E$50,4,TRUE)</f>
        <v>N</v>
      </c>
      <c r="AW17" t="str">
        <f>VLOOKUP(L17,'Duration QC'!$A$3:$E$50,5,TRUE)</f>
        <v>N</v>
      </c>
      <c r="AX17">
        <f t="shared" si="3"/>
        <v>0</v>
      </c>
      <c r="AY17">
        <f t="shared" si="4"/>
        <v>1</v>
      </c>
      <c r="AZ17">
        <f t="shared" si="5"/>
        <v>0</v>
      </c>
      <c r="BA17">
        <f t="shared" si="6"/>
        <v>0</v>
      </c>
    </row>
    <row r="18" spans="1:53" x14ac:dyDescent="0.25">
      <c r="A18" s="3">
        <v>17</v>
      </c>
      <c r="B18" s="3" t="s">
        <v>50</v>
      </c>
      <c r="C18" s="3" t="s">
        <v>65</v>
      </c>
      <c r="D18" s="3"/>
      <c r="E18" s="3"/>
      <c r="F18" s="3" t="s">
        <v>61</v>
      </c>
      <c r="G18" s="3" t="s">
        <v>50</v>
      </c>
      <c r="H18" s="3" t="s">
        <v>465</v>
      </c>
      <c r="I18" s="3" t="s">
        <v>47</v>
      </c>
      <c r="J18" s="3" t="s">
        <v>469</v>
      </c>
      <c r="K18" s="3" t="s">
        <v>63</v>
      </c>
      <c r="L18" s="3" t="s">
        <v>63</v>
      </c>
      <c r="M18" s="3" t="s">
        <v>28</v>
      </c>
      <c r="N18" s="3" t="s">
        <v>29</v>
      </c>
      <c r="O18" s="3" t="s">
        <v>38</v>
      </c>
      <c r="P18" s="3" t="s">
        <v>39</v>
      </c>
      <c r="Q18" s="3" t="s">
        <v>49</v>
      </c>
      <c r="R18" s="3" t="s">
        <v>64</v>
      </c>
      <c r="S18" s="3">
        <v>15</v>
      </c>
      <c r="T18" s="3" t="s">
        <v>33</v>
      </c>
      <c r="U18" s="3" t="s">
        <v>33</v>
      </c>
      <c r="V18" s="3" t="s">
        <v>34</v>
      </c>
      <c r="W18" s="3" t="s">
        <v>35</v>
      </c>
      <c r="X18" s="3" t="s">
        <v>50</v>
      </c>
      <c r="Y18" s="3" t="s">
        <v>50</v>
      </c>
      <c r="Z18" s="3" t="s">
        <v>35</v>
      </c>
      <c r="AA18" s="3" t="s">
        <v>56</v>
      </c>
      <c r="AB18" s="3"/>
      <c r="AC18" s="3"/>
      <c r="AD18" s="3">
        <v>500</v>
      </c>
      <c r="AE18" s="3"/>
      <c r="AF18" s="3"/>
      <c r="AG18" s="3" t="s">
        <v>45</v>
      </c>
      <c r="AH18" s="3" t="s">
        <v>228</v>
      </c>
      <c r="AI18" s="3" t="str">
        <f t="shared" si="1"/>
        <v/>
      </c>
      <c r="AJ18" s="3"/>
      <c r="AK18" s="3"/>
      <c r="AL18" s="3" t="s">
        <v>773</v>
      </c>
      <c r="AM18" s="3"/>
      <c r="AN18" s="3"/>
      <c r="AO18" s="3"/>
      <c r="AP18" s="3" t="s">
        <v>50</v>
      </c>
      <c r="AQ18" s="3">
        <f t="shared" si="2"/>
        <v>3</v>
      </c>
      <c r="AT18" t="str">
        <f>VLOOKUP(L18,'Duration QC'!$A$3:$E$50,2,TRUE)</f>
        <v>N</v>
      </c>
      <c r="AU18" t="str">
        <f>VLOOKUP(L18,'Duration QC'!$A$3:$E$50,3,TRUE)</f>
        <v>Y</v>
      </c>
      <c r="AV18" t="str">
        <f>VLOOKUP(L18,'Duration QC'!$A$3:$E$50,4,TRUE)</f>
        <v>N</v>
      </c>
      <c r="AW18" t="str">
        <f>VLOOKUP(L18,'Duration QC'!$A$3:$E$50,5,TRUE)</f>
        <v>N</v>
      </c>
      <c r="AX18">
        <f t="shared" si="3"/>
        <v>0</v>
      </c>
      <c r="AY18">
        <f t="shared" si="4"/>
        <v>1</v>
      </c>
      <c r="AZ18">
        <f t="shared" si="5"/>
        <v>0</v>
      </c>
      <c r="BA18">
        <f t="shared" si="6"/>
        <v>0</v>
      </c>
    </row>
    <row r="19" spans="1:53" x14ac:dyDescent="0.25">
      <c r="A19" s="3">
        <v>18</v>
      </c>
      <c r="B19" s="3" t="s">
        <v>50</v>
      </c>
      <c r="C19" s="3" t="s">
        <v>87</v>
      </c>
      <c r="D19" s="3"/>
      <c r="E19" s="3"/>
      <c r="F19" s="3" t="s">
        <v>67</v>
      </c>
      <c r="G19" s="3"/>
      <c r="H19" s="3" t="s">
        <v>466</v>
      </c>
      <c r="I19" s="3" t="s">
        <v>68</v>
      </c>
      <c r="J19" s="3" t="s">
        <v>470</v>
      </c>
      <c r="K19" s="3" t="s">
        <v>69</v>
      </c>
      <c r="L19" s="3" t="s">
        <v>96</v>
      </c>
      <c r="M19" s="3" t="s">
        <v>70</v>
      </c>
      <c r="N19" s="3" t="s">
        <v>71</v>
      </c>
      <c r="O19" s="3" t="s">
        <v>38</v>
      </c>
      <c r="P19" s="3" t="s">
        <v>97</v>
      </c>
      <c r="Q19" s="3" t="s">
        <v>49</v>
      </c>
      <c r="R19" s="3">
        <v>133</v>
      </c>
      <c r="S19" s="3">
        <v>515</v>
      </c>
      <c r="T19" s="3">
        <v>155.80000000000001</v>
      </c>
      <c r="U19" s="3">
        <v>92.5</v>
      </c>
      <c r="V19" s="3" t="s">
        <v>72</v>
      </c>
      <c r="W19" s="3"/>
      <c r="X19" s="3" t="s">
        <v>35</v>
      </c>
      <c r="Y19" s="3" t="s">
        <v>35</v>
      </c>
      <c r="Z19" s="3" t="s">
        <v>50</v>
      </c>
      <c r="AA19" s="3" t="s">
        <v>73</v>
      </c>
      <c r="AB19" s="3">
        <v>92.5</v>
      </c>
      <c r="AC19" s="3">
        <v>133</v>
      </c>
      <c r="AD19" s="3" t="s">
        <v>40</v>
      </c>
      <c r="AE19" s="3" t="s">
        <v>74</v>
      </c>
      <c r="AF19" s="3" t="s">
        <v>74</v>
      </c>
      <c r="AG19" s="3" t="s">
        <v>40</v>
      </c>
      <c r="AH19" s="3" t="s">
        <v>227</v>
      </c>
      <c r="AI19" s="3" t="str">
        <f t="shared" si="1"/>
        <v/>
      </c>
      <c r="AJ19" s="3"/>
      <c r="AK19" s="3"/>
      <c r="AL19" s="3" t="s">
        <v>772</v>
      </c>
      <c r="AM19" s="3"/>
      <c r="AN19" s="3"/>
      <c r="AO19" s="3"/>
      <c r="AP19" s="3" t="s">
        <v>50</v>
      </c>
      <c r="AQ19" s="3">
        <f t="shared" si="2"/>
        <v>4</v>
      </c>
      <c r="AT19" t="str">
        <f>VLOOKUP(L19,'Duration QC'!$A$3:$E$50,2,TRUE)</f>
        <v>N</v>
      </c>
      <c r="AU19" t="str">
        <f>VLOOKUP(L19,'Duration QC'!$A$3:$E$50,3,TRUE)</f>
        <v>Y</v>
      </c>
      <c r="AV19" t="str">
        <f>VLOOKUP(L19,'Duration QC'!$A$3:$E$50,4,TRUE)</f>
        <v>N</v>
      </c>
      <c r="AW19" t="str">
        <f>VLOOKUP(L19,'Duration QC'!$A$3:$E$50,5,TRUE)</f>
        <v>N</v>
      </c>
      <c r="AX19">
        <f t="shared" si="3"/>
        <v>0</v>
      </c>
      <c r="AY19">
        <f t="shared" si="4"/>
        <v>1</v>
      </c>
      <c r="AZ19">
        <f t="shared" si="5"/>
        <v>0</v>
      </c>
      <c r="BA19">
        <f t="shared" si="6"/>
        <v>0</v>
      </c>
    </row>
    <row r="20" spans="1:53" x14ac:dyDescent="0.25">
      <c r="A20" s="3">
        <v>19</v>
      </c>
      <c r="B20" s="3" t="s">
        <v>50</v>
      </c>
      <c r="C20" s="3" t="s">
        <v>87</v>
      </c>
      <c r="D20" s="3"/>
      <c r="E20" s="3"/>
      <c r="F20" s="3" t="s">
        <v>67</v>
      </c>
      <c r="G20" s="3"/>
      <c r="H20" s="3" t="s">
        <v>466</v>
      </c>
      <c r="I20" s="3" t="s">
        <v>68</v>
      </c>
      <c r="J20" s="3" t="s">
        <v>470</v>
      </c>
      <c r="K20" s="3" t="s">
        <v>69</v>
      </c>
      <c r="L20" s="3" t="s">
        <v>96</v>
      </c>
      <c r="M20" s="3" t="s">
        <v>70</v>
      </c>
      <c r="N20" s="3" t="s">
        <v>71</v>
      </c>
      <c r="O20" s="3" t="s">
        <v>38</v>
      </c>
      <c r="P20" s="3" t="s">
        <v>97</v>
      </c>
      <c r="Q20" s="3" t="s">
        <v>32</v>
      </c>
      <c r="R20" s="3">
        <v>133</v>
      </c>
      <c r="S20" s="3">
        <v>515</v>
      </c>
      <c r="T20" s="3">
        <v>78.2</v>
      </c>
      <c r="U20" s="3">
        <v>50.5</v>
      </c>
      <c r="V20" s="3" t="s">
        <v>72</v>
      </c>
      <c r="W20" s="3"/>
      <c r="X20" s="3" t="s">
        <v>35</v>
      </c>
      <c r="Y20" s="3" t="s">
        <v>35</v>
      </c>
      <c r="Z20" s="3" t="s">
        <v>50</v>
      </c>
      <c r="AA20" s="3" t="s">
        <v>73</v>
      </c>
      <c r="AB20" s="3">
        <v>50.5</v>
      </c>
      <c r="AC20" s="3">
        <v>133</v>
      </c>
      <c r="AD20" s="3" t="s">
        <v>40</v>
      </c>
      <c r="AE20" s="3" t="s">
        <v>74</v>
      </c>
      <c r="AF20" s="3" t="s">
        <v>74</v>
      </c>
      <c r="AG20" s="3" t="s">
        <v>40</v>
      </c>
      <c r="AH20" s="3" t="s">
        <v>227</v>
      </c>
      <c r="AI20" s="3" t="str">
        <f t="shared" si="1"/>
        <v/>
      </c>
      <c r="AJ20" s="3"/>
      <c r="AK20" s="3"/>
      <c r="AL20" s="3" t="s">
        <v>772</v>
      </c>
      <c r="AM20" s="3"/>
      <c r="AN20" s="3"/>
      <c r="AO20" s="3"/>
      <c r="AP20" s="3" t="s">
        <v>50</v>
      </c>
      <c r="AQ20" s="3">
        <f t="shared" si="2"/>
        <v>4</v>
      </c>
      <c r="AT20" t="str">
        <f>VLOOKUP(L20,'Duration QC'!$A$3:$E$50,2,TRUE)</f>
        <v>N</v>
      </c>
      <c r="AU20" t="str">
        <f>VLOOKUP(L20,'Duration QC'!$A$3:$E$50,3,TRUE)</f>
        <v>Y</v>
      </c>
      <c r="AV20" t="str">
        <f>VLOOKUP(L20,'Duration QC'!$A$3:$E$50,4,TRUE)</f>
        <v>N</v>
      </c>
      <c r="AW20" t="str">
        <f>VLOOKUP(L20,'Duration QC'!$A$3:$E$50,5,TRUE)</f>
        <v>N</v>
      </c>
      <c r="AX20">
        <f t="shared" si="3"/>
        <v>0</v>
      </c>
      <c r="AY20">
        <f t="shared" si="4"/>
        <v>1</v>
      </c>
      <c r="AZ20">
        <f t="shared" si="5"/>
        <v>0</v>
      </c>
      <c r="BA20">
        <f t="shared" si="6"/>
        <v>0</v>
      </c>
    </row>
    <row r="21" spans="1:53" x14ac:dyDescent="0.25">
      <c r="A21" s="3">
        <v>20</v>
      </c>
      <c r="B21" s="3"/>
      <c r="C21" s="3" t="s">
        <v>87</v>
      </c>
      <c r="D21" s="3"/>
      <c r="E21" s="3"/>
      <c r="F21" s="3" t="s">
        <v>75</v>
      </c>
      <c r="G21" s="3"/>
      <c r="H21" s="3" t="s">
        <v>466</v>
      </c>
      <c r="I21" s="3" t="s">
        <v>68</v>
      </c>
      <c r="J21" s="3" t="s">
        <v>470</v>
      </c>
      <c r="K21" s="3" t="s">
        <v>76</v>
      </c>
      <c r="L21" s="3" t="s">
        <v>129</v>
      </c>
      <c r="M21" s="3" t="s">
        <v>28</v>
      </c>
      <c r="N21" s="3" t="s">
        <v>77</v>
      </c>
      <c r="O21" s="3" t="s">
        <v>38</v>
      </c>
      <c r="P21" s="3" t="s">
        <v>97</v>
      </c>
      <c r="Q21" s="3" t="s">
        <v>49</v>
      </c>
      <c r="R21" s="3">
        <v>49</v>
      </c>
      <c r="S21" s="3"/>
      <c r="T21" s="3">
        <v>44.8</v>
      </c>
      <c r="U21" s="3">
        <v>13.6</v>
      </c>
      <c r="V21" s="3" t="s">
        <v>72</v>
      </c>
      <c r="W21" s="3"/>
      <c r="X21" s="3" t="s">
        <v>50</v>
      </c>
      <c r="Y21" s="3" t="s">
        <v>35</v>
      </c>
      <c r="Z21" s="3" t="s">
        <v>50</v>
      </c>
      <c r="AA21" s="3" t="s">
        <v>78</v>
      </c>
      <c r="AB21" s="3">
        <v>4.5333333333333332</v>
      </c>
      <c r="AC21" s="3">
        <v>16.333333333333332</v>
      </c>
      <c r="AD21" s="3" t="s">
        <v>40</v>
      </c>
      <c r="AE21" s="3" t="s">
        <v>79</v>
      </c>
      <c r="AF21" s="3" t="s">
        <v>79</v>
      </c>
      <c r="AG21" s="3" t="s">
        <v>40</v>
      </c>
      <c r="AH21" s="3" t="s">
        <v>226</v>
      </c>
      <c r="AI21" s="3" t="str">
        <f t="shared" si="1"/>
        <v/>
      </c>
      <c r="AJ21" s="3" t="s">
        <v>50</v>
      </c>
      <c r="AK21" s="3"/>
      <c r="AL21" s="3" t="s">
        <v>773</v>
      </c>
      <c r="AM21" s="3"/>
      <c r="AN21" s="3"/>
      <c r="AO21" s="3"/>
      <c r="AP21" s="3" t="s">
        <v>50</v>
      </c>
      <c r="AQ21" s="3">
        <f t="shared" si="2"/>
        <v>5</v>
      </c>
      <c r="AR21" t="str">
        <f>IF(AB21&lt;&gt;"","BMDL",IF(AC21&lt;&gt;"","NOAEL",IF(AD21&lt;&gt;"","LOAEL","!!! CHECK !!!")))</f>
        <v>BMDL</v>
      </c>
      <c r="AS21">
        <f>IF(AR21="NOAEL",AC21, IF(AR21="BMDL", AB21, AD21))</f>
        <v>4.5333333333333332</v>
      </c>
      <c r="AT21" t="str">
        <f>VLOOKUP(L21,'Duration QC'!$A$3:$E$50,2,TRUE)</f>
        <v>N</v>
      </c>
      <c r="AU21" t="str">
        <f>VLOOKUP(L21,'Duration QC'!$A$3:$E$50,3,TRUE)</f>
        <v>Y</v>
      </c>
      <c r="AV21" t="str">
        <f>VLOOKUP(L21,'Duration QC'!$A$3:$E$50,4,TRUE)</f>
        <v>N</v>
      </c>
      <c r="AW21" t="str">
        <f>VLOOKUP(L21,'Duration QC'!$A$3:$E$50,5,TRUE)</f>
        <v>N</v>
      </c>
      <c r="AX21">
        <f t="shared" si="3"/>
        <v>0</v>
      </c>
      <c r="AY21">
        <f t="shared" si="4"/>
        <v>1</v>
      </c>
      <c r="AZ21">
        <f t="shared" si="5"/>
        <v>0</v>
      </c>
      <c r="BA21">
        <f t="shared" si="6"/>
        <v>0</v>
      </c>
    </row>
    <row r="22" spans="1:53" x14ac:dyDescent="0.25">
      <c r="A22" s="3">
        <v>21</v>
      </c>
      <c r="B22" s="3" t="s">
        <v>50</v>
      </c>
      <c r="C22" s="3" t="s">
        <v>87</v>
      </c>
      <c r="D22" s="3"/>
      <c r="E22" s="3"/>
      <c r="F22" s="3" t="s">
        <v>67</v>
      </c>
      <c r="G22" s="3"/>
      <c r="H22" s="3" t="s">
        <v>466</v>
      </c>
      <c r="I22" s="3" t="s">
        <v>68</v>
      </c>
      <c r="J22" s="3" t="s">
        <v>470</v>
      </c>
      <c r="K22" s="3" t="s">
        <v>69</v>
      </c>
      <c r="L22" s="3" t="s">
        <v>96</v>
      </c>
      <c r="M22" s="3" t="s">
        <v>70</v>
      </c>
      <c r="N22" s="3" t="s">
        <v>71</v>
      </c>
      <c r="O22" s="3" t="s">
        <v>38</v>
      </c>
      <c r="P22" s="3" t="s">
        <v>97</v>
      </c>
      <c r="Q22" s="3" t="s">
        <v>49</v>
      </c>
      <c r="R22" s="3">
        <v>14</v>
      </c>
      <c r="S22" s="3"/>
      <c r="T22" s="3">
        <v>22.7</v>
      </c>
      <c r="U22" s="3">
        <v>11.6</v>
      </c>
      <c r="V22" s="3" t="s">
        <v>80</v>
      </c>
      <c r="W22" s="3"/>
      <c r="X22" s="3" t="s">
        <v>35</v>
      </c>
      <c r="Y22" s="3" t="s">
        <v>35</v>
      </c>
      <c r="Z22" s="3" t="s">
        <v>35</v>
      </c>
      <c r="AA22" s="3" t="s">
        <v>36</v>
      </c>
      <c r="AB22" s="3" t="s">
        <v>40</v>
      </c>
      <c r="AC22" s="3" t="s">
        <v>40</v>
      </c>
      <c r="AD22" s="3" t="s">
        <v>40</v>
      </c>
      <c r="AE22" s="3" t="s">
        <v>40</v>
      </c>
      <c r="AF22" s="3" t="s">
        <v>40</v>
      </c>
      <c r="AG22" s="3" t="s">
        <v>40</v>
      </c>
      <c r="AH22" s="3" t="s">
        <v>40</v>
      </c>
      <c r="AI22" s="3" t="str">
        <f t="shared" si="1"/>
        <v>Y</v>
      </c>
      <c r="AJ22" s="3"/>
      <c r="AK22" s="3"/>
      <c r="AL22" s="3" t="s">
        <v>772</v>
      </c>
      <c r="AM22" s="3"/>
      <c r="AN22" s="3"/>
      <c r="AO22" s="3"/>
      <c r="AP22" s="3" t="s">
        <v>50</v>
      </c>
      <c r="AQ22" s="3">
        <f t="shared" si="2"/>
        <v>0</v>
      </c>
      <c r="AT22" t="str">
        <f>VLOOKUP(L22,'Duration QC'!$A$3:$E$50,2,TRUE)</f>
        <v>N</v>
      </c>
      <c r="AU22" t="str">
        <f>VLOOKUP(L22,'Duration QC'!$A$3:$E$50,3,TRUE)</f>
        <v>Y</v>
      </c>
      <c r="AV22" t="str">
        <f>VLOOKUP(L22,'Duration QC'!$A$3:$E$50,4,TRUE)</f>
        <v>N</v>
      </c>
      <c r="AW22" t="str">
        <f>VLOOKUP(L22,'Duration QC'!$A$3:$E$50,5,TRUE)</f>
        <v>N</v>
      </c>
      <c r="AX22">
        <f t="shared" si="3"/>
        <v>0</v>
      </c>
      <c r="AY22">
        <f t="shared" si="4"/>
        <v>1</v>
      </c>
      <c r="AZ22">
        <f t="shared" si="5"/>
        <v>0</v>
      </c>
      <c r="BA22">
        <f t="shared" si="6"/>
        <v>0</v>
      </c>
    </row>
    <row r="23" spans="1:53" x14ac:dyDescent="0.25">
      <c r="A23" s="3">
        <v>22</v>
      </c>
      <c r="B23" s="3" t="s">
        <v>50</v>
      </c>
      <c r="C23" s="3" t="s">
        <v>87</v>
      </c>
      <c r="D23" s="3"/>
      <c r="E23" s="3"/>
      <c r="F23" s="3" t="s">
        <v>67</v>
      </c>
      <c r="G23" s="3"/>
      <c r="H23" s="3" t="s">
        <v>466</v>
      </c>
      <c r="I23" s="3" t="s">
        <v>68</v>
      </c>
      <c r="J23" s="3" t="s">
        <v>470</v>
      </c>
      <c r="K23" s="3" t="s">
        <v>69</v>
      </c>
      <c r="L23" s="3" t="s">
        <v>96</v>
      </c>
      <c r="M23" s="3" t="s">
        <v>70</v>
      </c>
      <c r="N23" s="3" t="s">
        <v>71</v>
      </c>
      <c r="O23" s="3" t="s">
        <v>38</v>
      </c>
      <c r="P23" s="3" t="s">
        <v>97</v>
      </c>
      <c r="Q23" s="3" t="s">
        <v>32</v>
      </c>
      <c r="R23" s="3">
        <v>12</v>
      </c>
      <c r="S23" s="3"/>
      <c r="T23" s="3">
        <v>10.3</v>
      </c>
      <c r="U23" s="3">
        <v>6.3</v>
      </c>
      <c r="V23" s="3" t="s">
        <v>80</v>
      </c>
      <c r="W23" s="3"/>
      <c r="X23" s="3" t="s">
        <v>35</v>
      </c>
      <c r="Y23" s="3" t="s">
        <v>35</v>
      </c>
      <c r="Z23" s="3" t="s">
        <v>35</v>
      </c>
      <c r="AA23" s="3" t="s">
        <v>36</v>
      </c>
      <c r="AB23" s="3" t="s">
        <v>40</v>
      </c>
      <c r="AC23" s="3" t="s">
        <v>40</v>
      </c>
      <c r="AD23" s="3" t="s">
        <v>40</v>
      </c>
      <c r="AE23" s="3" t="s">
        <v>40</v>
      </c>
      <c r="AF23" s="3" t="s">
        <v>40</v>
      </c>
      <c r="AG23" s="3" t="s">
        <v>40</v>
      </c>
      <c r="AH23" s="3" t="s">
        <v>40</v>
      </c>
      <c r="AI23" s="3" t="str">
        <f t="shared" si="1"/>
        <v>Y</v>
      </c>
      <c r="AJ23" s="3"/>
      <c r="AK23" s="3"/>
      <c r="AL23" s="3" t="s">
        <v>772</v>
      </c>
      <c r="AM23" s="3"/>
      <c r="AN23" s="3"/>
      <c r="AO23" s="3"/>
      <c r="AP23" s="3" t="s">
        <v>50</v>
      </c>
      <c r="AQ23" s="3">
        <f t="shared" si="2"/>
        <v>0</v>
      </c>
      <c r="AT23" t="str">
        <f>VLOOKUP(L23,'Duration QC'!$A$3:$E$50,2,TRUE)</f>
        <v>N</v>
      </c>
      <c r="AU23" t="str">
        <f>VLOOKUP(L23,'Duration QC'!$A$3:$E$50,3,TRUE)</f>
        <v>Y</v>
      </c>
      <c r="AV23" t="str">
        <f>VLOOKUP(L23,'Duration QC'!$A$3:$E$50,4,TRUE)</f>
        <v>N</v>
      </c>
      <c r="AW23" t="str">
        <f>VLOOKUP(L23,'Duration QC'!$A$3:$E$50,5,TRUE)</f>
        <v>N</v>
      </c>
      <c r="AX23">
        <f t="shared" si="3"/>
        <v>0</v>
      </c>
      <c r="AY23">
        <f t="shared" si="4"/>
        <v>1</v>
      </c>
      <c r="AZ23">
        <f t="shared" si="5"/>
        <v>0</v>
      </c>
      <c r="BA23">
        <f t="shared" si="6"/>
        <v>0</v>
      </c>
    </row>
    <row r="24" spans="1:53" x14ac:dyDescent="0.25">
      <c r="A24" s="3">
        <v>23</v>
      </c>
      <c r="B24" s="3" t="s">
        <v>50</v>
      </c>
      <c r="C24" s="3" t="s">
        <v>87</v>
      </c>
      <c r="D24" s="3"/>
      <c r="E24" s="3"/>
      <c r="F24" s="3" t="s">
        <v>75</v>
      </c>
      <c r="G24" s="3"/>
      <c r="H24" s="3" t="s">
        <v>466</v>
      </c>
      <c r="I24" s="3" t="s">
        <v>68</v>
      </c>
      <c r="J24" s="3" t="s">
        <v>470</v>
      </c>
      <c r="K24" s="3" t="s">
        <v>76</v>
      </c>
      <c r="L24" s="3" t="s">
        <v>129</v>
      </c>
      <c r="M24" s="3" t="s">
        <v>28</v>
      </c>
      <c r="N24" s="3" t="s">
        <v>77</v>
      </c>
      <c r="O24" s="3" t="s">
        <v>38</v>
      </c>
      <c r="P24" s="3" t="s">
        <v>97</v>
      </c>
      <c r="Q24" s="3" t="s">
        <v>49</v>
      </c>
      <c r="R24" s="3">
        <v>81</v>
      </c>
      <c r="S24" s="3"/>
      <c r="T24" s="3">
        <v>145.80000000000001</v>
      </c>
      <c r="U24" s="3">
        <v>33</v>
      </c>
      <c r="V24" s="3" t="s">
        <v>80</v>
      </c>
      <c r="W24" s="3"/>
      <c r="X24" s="3" t="s">
        <v>50</v>
      </c>
      <c r="Y24" s="3" t="s">
        <v>35</v>
      </c>
      <c r="Z24" s="3" t="s">
        <v>35</v>
      </c>
      <c r="AA24" s="3" t="s">
        <v>36</v>
      </c>
      <c r="AB24" s="3" t="s">
        <v>40</v>
      </c>
      <c r="AC24" s="3" t="s">
        <v>40</v>
      </c>
      <c r="AD24" s="3" t="s">
        <v>40</v>
      </c>
      <c r="AE24" s="3" t="s">
        <v>40</v>
      </c>
      <c r="AF24" s="3" t="s">
        <v>40</v>
      </c>
      <c r="AG24" s="3" t="s">
        <v>40</v>
      </c>
      <c r="AH24" s="3" t="s">
        <v>40</v>
      </c>
      <c r="AI24" s="3" t="str">
        <f t="shared" si="1"/>
        <v>Y</v>
      </c>
      <c r="AJ24" s="3"/>
      <c r="AK24" s="3"/>
      <c r="AL24" s="3" t="s">
        <v>773</v>
      </c>
      <c r="AM24" s="3"/>
      <c r="AN24" s="3"/>
      <c r="AO24" s="3"/>
      <c r="AP24" s="3" t="s">
        <v>50</v>
      </c>
      <c r="AQ24" s="3">
        <f t="shared" si="2"/>
        <v>0</v>
      </c>
      <c r="AT24" t="str">
        <f>VLOOKUP(L24,'Duration QC'!$A$3:$E$50,2,TRUE)</f>
        <v>N</v>
      </c>
      <c r="AU24" t="str">
        <f>VLOOKUP(L24,'Duration QC'!$A$3:$E$50,3,TRUE)</f>
        <v>Y</v>
      </c>
      <c r="AV24" t="str">
        <f>VLOOKUP(L24,'Duration QC'!$A$3:$E$50,4,TRUE)</f>
        <v>N</v>
      </c>
      <c r="AW24" t="str">
        <f>VLOOKUP(L24,'Duration QC'!$A$3:$E$50,5,TRUE)</f>
        <v>N</v>
      </c>
      <c r="AX24">
        <f t="shared" si="3"/>
        <v>0</v>
      </c>
      <c r="AY24">
        <f t="shared" si="4"/>
        <v>1</v>
      </c>
      <c r="AZ24">
        <f t="shared" si="5"/>
        <v>0</v>
      </c>
      <c r="BA24">
        <f t="shared" si="6"/>
        <v>0</v>
      </c>
    </row>
    <row r="25" spans="1:53" x14ac:dyDescent="0.25">
      <c r="A25" s="3">
        <v>24</v>
      </c>
      <c r="B25" s="3" t="s">
        <v>50</v>
      </c>
      <c r="C25" s="3" t="s">
        <v>87</v>
      </c>
      <c r="D25" s="3"/>
      <c r="E25" s="3"/>
      <c r="F25" s="3" t="s">
        <v>81</v>
      </c>
      <c r="G25" s="3" t="s">
        <v>50</v>
      </c>
      <c r="H25" s="3" t="s">
        <v>466</v>
      </c>
      <c r="I25" s="3" t="s">
        <v>68</v>
      </c>
      <c r="J25" s="3" t="s">
        <v>470</v>
      </c>
      <c r="K25" s="3"/>
      <c r="L25" s="3" t="s">
        <v>1530</v>
      </c>
      <c r="M25" s="3" t="s">
        <v>28</v>
      </c>
      <c r="N25" s="3" t="s">
        <v>82</v>
      </c>
      <c r="O25" s="3" t="s">
        <v>38</v>
      </c>
      <c r="P25" s="3" t="s">
        <v>97</v>
      </c>
      <c r="Q25" s="3" t="s">
        <v>83</v>
      </c>
      <c r="R25" s="3"/>
      <c r="S25" s="3"/>
      <c r="T25" s="3">
        <v>124.9</v>
      </c>
      <c r="U25" s="3">
        <v>62.8</v>
      </c>
      <c r="V25" s="3" t="s">
        <v>72</v>
      </c>
      <c r="W25" s="3"/>
      <c r="X25" s="3"/>
      <c r="Y25" s="3" t="s">
        <v>35</v>
      </c>
      <c r="Z25" s="3" t="s">
        <v>50</v>
      </c>
      <c r="AA25" s="3" t="s">
        <v>84</v>
      </c>
      <c r="AB25" s="3">
        <v>20.933333333333334</v>
      </c>
      <c r="AC25" s="3" t="s">
        <v>40</v>
      </c>
      <c r="AD25" s="3" t="s">
        <v>40</v>
      </c>
      <c r="AE25" s="3" t="s">
        <v>79</v>
      </c>
      <c r="AF25" s="3" t="s">
        <v>40</v>
      </c>
      <c r="AG25" s="3" t="s">
        <v>40</v>
      </c>
      <c r="AH25" s="3" t="s">
        <v>226</v>
      </c>
      <c r="AI25" s="3" t="str">
        <f t="shared" si="1"/>
        <v/>
      </c>
      <c r="AJ25" s="3"/>
      <c r="AK25" s="3"/>
      <c r="AL25" s="3" t="s">
        <v>773</v>
      </c>
      <c r="AM25" s="3"/>
      <c r="AN25" s="3"/>
      <c r="AO25" s="3"/>
      <c r="AP25" s="3" t="s">
        <v>50</v>
      </c>
      <c r="AQ25" s="3">
        <f t="shared" si="2"/>
        <v>5</v>
      </c>
      <c r="AT25" t="str">
        <f>VLOOKUP(L25,'Duration QC'!$A$3:$E$50,2,TRUE)</f>
        <v>N</v>
      </c>
      <c r="AU25" t="str">
        <f>VLOOKUP(L25,'Duration QC'!$A$3:$E$50,3,TRUE)</f>
        <v>Y</v>
      </c>
      <c r="AV25" t="str">
        <f>VLOOKUP(L25,'Duration QC'!$A$3:$E$50,4,TRUE)</f>
        <v>N</v>
      </c>
      <c r="AW25" t="str">
        <f>VLOOKUP(L25,'Duration QC'!$A$3:$E$50,5,TRUE)</f>
        <v>N</v>
      </c>
      <c r="AX25">
        <f t="shared" si="3"/>
        <v>0</v>
      </c>
      <c r="AY25">
        <f t="shared" si="4"/>
        <v>1</v>
      </c>
      <c r="AZ25">
        <f t="shared" si="5"/>
        <v>0</v>
      </c>
      <c r="BA25">
        <f t="shared" si="6"/>
        <v>0</v>
      </c>
    </row>
    <row r="26" spans="1:53" x14ac:dyDescent="0.25">
      <c r="A26" s="3">
        <v>25</v>
      </c>
      <c r="B26" s="3" t="s">
        <v>50</v>
      </c>
      <c r="C26" s="3" t="s">
        <v>87</v>
      </c>
      <c r="D26" s="3"/>
      <c r="E26" s="3"/>
      <c r="F26" s="3" t="s">
        <v>67</v>
      </c>
      <c r="G26" s="3"/>
      <c r="H26" s="3" t="s">
        <v>466</v>
      </c>
      <c r="I26" s="3" t="s">
        <v>68</v>
      </c>
      <c r="J26" s="3" t="s">
        <v>470</v>
      </c>
      <c r="K26" s="3" t="s">
        <v>69</v>
      </c>
      <c r="L26" s="3" t="s">
        <v>96</v>
      </c>
      <c r="M26" s="3" t="s">
        <v>70</v>
      </c>
      <c r="N26" s="3" t="s">
        <v>85</v>
      </c>
      <c r="O26" s="3" t="s">
        <v>38</v>
      </c>
      <c r="P26" s="3" t="s">
        <v>97</v>
      </c>
      <c r="Q26" s="3" t="s">
        <v>49</v>
      </c>
      <c r="R26" s="3"/>
      <c r="S26" s="3"/>
      <c r="T26" s="3">
        <v>111.1</v>
      </c>
      <c r="U26" s="3">
        <v>57.3</v>
      </c>
      <c r="V26" s="3" t="s">
        <v>72</v>
      </c>
      <c r="W26" s="3"/>
      <c r="X26" s="3" t="s">
        <v>35</v>
      </c>
      <c r="Y26" s="3" t="s">
        <v>35</v>
      </c>
      <c r="Z26" s="3" t="s">
        <v>50</v>
      </c>
      <c r="AA26" s="3" t="s">
        <v>73</v>
      </c>
      <c r="AB26" s="3">
        <v>57.3</v>
      </c>
      <c r="AC26" s="3" t="s">
        <v>40</v>
      </c>
      <c r="AD26" s="3" t="s">
        <v>40</v>
      </c>
      <c r="AE26" s="3" t="s">
        <v>74</v>
      </c>
      <c r="AF26" s="3" t="s">
        <v>40</v>
      </c>
      <c r="AG26" s="3" t="s">
        <v>40</v>
      </c>
      <c r="AH26" s="3" t="s">
        <v>227</v>
      </c>
      <c r="AI26" s="3" t="str">
        <f t="shared" si="1"/>
        <v/>
      </c>
      <c r="AJ26" s="3"/>
      <c r="AK26" s="3"/>
      <c r="AL26" s="3" t="s">
        <v>772</v>
      </c>
      <c r="AM26" s="3"/>
      <c r="AN26" s="3"/>
      <c r="AO26" s="3"/>
      <c r="AP26" s="3" t="s">
        <v>50</v>
      </c>
      <c r="AQ26" s="3">
        <f t="shared" si="2"/>
        <v>4</v>
      </c>
      <c r="AT26" t="str">
        <f>VLOOKUP(L26,'Duration QC'!$A$3:$E$50,2,TRUE)</f>
        <v>N</v>
      </c>
      <c r="AU26" t="str">
        <f>VLOOKUP(L26,'Duration QC'!$A$3:$E$50,3,TRUE)</f>
        <v>Y</v>
      </c>
      <c r="AV26" t="str">
        <f>VLOOKUP(L26,'Duration QC'!$A$3:$E$50,4,TRUE)</f>
        <v>N</v>
      </c>
      <c r="AW26" t="str">
        <f>VLOOKUP(L26,'Duration QC'!$A$3:$E$50,5,TRUE)</f>
        <v>N</v>
      </c>
      <c r="AX26">
        <f t="shared" si="3"/>
        <v>0</v>
      </c>
      <c r="AY26">
        <f t="shared" si="4"/>
        <v>1</v>
      </c>
      <c r="AZ26">
        <f t="shared" si="5"/>
        <v>0</v>
      </c>
      <c r="BA26">
        <f t="shared" si="6"/>
        <v>0</v>
      </c>
    </row>
    <row r="27" spans="1:53" x14ac:dyDescent="0.25">
      <c r="A27" s="3">
        <v>26</v>
      </c>
      <c r="B27" s="3" t="s">
        <v>50</v>
      </c>
      <c r="C27" s="3" t="s">
        <v>87</v>
      </c>
      <c r="D27" s="3"/>
      <c r="E27" s="3"/>
      <c r="F27" s="3" t="s">
        <v>67</v>
      </c>
      <c r="G27" s="3"/>
      <c r="H27" s="3" t="s">
        <v>466</v>
      </c>
      <c r="I27" s="3" t="s">
        <v>68</v>
      </c>
      <c r="J27" s="3" t="s">
        <v>470</v>
      </c>
      <c r="K27" s="3" t="s">
        <v>69</v>
      </c>
      <c r="L27" s="3" t="s">
        <v>96</v>
      </c>
      <c r="M27" s="3" t="s">
        <v>70</v>
      </c>
      <c r="N27" s="3" t="s">
        <v>85</v>
      </c>
      <c r="O27" s="3" t="s">
        <v>38</v>
      </c>
      <c r="P27" s="3" t="s">
        <v>97</v>
      </c>
      <c r="Q27" s="3" t="s">
        <v>32</v>
      </c>
      <c r="R27" s="3"/>
      <c r="S27" s="3"/>
      <c r="T27" s="3">
        <v>76.599999999999994</v>
      </c>
      <c r="U27" s="3">
        <v>44.5</v>
      </c>
      <c r="V27" s="3" t="s">
        <v>72</v>
      </c>
      <c r="W27" s="3"/>
      <c r="X27" s="3" t="s">
        <v>35</v>
      </c>
      <c r="Y27" s="3" t="s">
        <v>35</v>
      </c>
      <c r="Z27" s="3" t="s">
        <v>50</v>
      </c>
      <c r="AA27" s="3" t="s">
        <v>73</v>
      </c>
      <c r="AB27" s="3">
        <v>44.5</v>
      </c>
      <c r="AC27" s="3" t="s">
        <v>40</v>
      </c>
      <c r="AD27" s="3" t="s">
        <v>40</v>
      </c>
      <c r="AE27" s="3" t="s">
        <v>74</v>
      </c>
      <c r="AF27" s="3" t="s">
        <v>40</v>
      </c>
      <c r="AG27" s="3" t="s">
        <v>40</v>
      </c>
      <c r="AH27" s="3" t="s">
        <v>227</v>
      </c>
      <c r="AI27" s="3" t="str">
        <f t="shared" si="1"/>
        <v/>
      </c>
      <c r="AJ27" s="3"/>
      <c r="AK27" s="3"/>
      <c r="AL27" s="3" t="s">
        <v>772</v>
      </c>
      <c r="AM27" s="3"/>
      <c r="AN27" s="3"/>
      <c r="AO27" s="3"/>
      <c r="AP27" s="3" t="s">
        <v>50</v>
      </c>
      <c r="AQ27" s="3">
        <f t="shared" si="2"/>
        <v>4</v>
      </c>
      <c r="AT27" t="str">
        <f>VLOOKUP(L27,'Duration QC'!$A$3:$E$50,2,TRUE)</f>
        <v>N</v>
      </c>
      <c r="AU27" t="str">
        <f>VLOOKUP(L27,'Duration QC'!$A$3:$E$50,3,TRUE)</f>
        <v>Y</v>
      </c>
      <c r="AV27" t="str">
        <f>VLOOKUP(L27,'Duration QC'!$A$3:$E$50,4,TRUE)</f>
        <v>N</v>
      </c>
      <c r="AW27" t="str">
        <f>VLOOKUP(L27,'Duration QC'!$A$3:$E$50,5,TRUE)</f>
        <v>N</v>
      </c>
      <c r="AX27">
        <f t="shared" si="3"/>
        <v>0</v>
      </c>
      <c r="AY27">
        <f t="shared" si="4"/>
        <v>1</v>
      </c>
      <c r="AZ27">
        <f t="shared" si="5"/>
        <v>0</v>
      </c>
      <c r="BA27">
        <f t="shared" si="6"/>
        <v>0</v>
      </c>
    </row>
    <row r="28" spans="1:53" x14ac:dyDescent="0.25">
      <c r="A28" s="3">
        <v>27</v>
      </c>
      <c r="B28" s="3"/>
      <c r="C28" s="3" t="s">
        <v>87</v>
      </c>
      <c r="D28" s="3"/>
      <c r="E28" s="3"/>
      <c r="F28" s="3" t="s">
        <v>75</v>
      </c>
      <c r="G28" s="3"/>
      <c r="H28" s="3" t="s">
        <v>466</v>
      </c>
      <c r="I28" s="3" t="s">
        <v>68</v>
      </c>
      <c r="J28" s="3" t="s">
        <v>470</v>
      </c>
      <c r="K28" s="3" t="s">
        <v>76</v>
      </c>
      <c r="L28" s="3" t="s">
        <v>129</v>
      </c>
      <c r="M28" s="3" t="s">
        <v>28</v>
      </c>
      <c r="N28" s="3" t="s">
        <v>82</v>
      </c>
      <c r="O28" s="3" t="s">
        <v>38</v>
      </c>
      <c r="P28" s="3" t="s">
        <v>97</v>
      </c>
      <c r="Q28" s="3" t="s">
        <v>32</v>
      </c>
      <c r="R28" s="3">
        <v>117</v>
      </c>
      <c r="S28" s="3"/>
      <c r="T28" s="3"/>
      <c r="U28" s="3"/>
      <c r="V28" s="3" t="s">
        <v>72</v>
      </c>
      <c r="W28" s="3"/>
      <c r="X28" s="3" t="s">
        <v>50</v>
      </c>
      <c r="Y28" s="3" t="s">
        <v>35</v>
      </c>
      <c r="Z28" s="3" t="s">
        <v>50</v>
      </c>
      <c r="AA28" s="3" t="s">
        <v>78</v>
      </c>
      <c r="AB28" s="3" t="s">
        <v>40</v>
      </c>
      <c r="AC28" s="3">
        <v>39</v>
      </c>
      <c r="AD28" s="3" t="s">
        <v>40</v>
      </c>
      <c r="AE28" s="3" t="s">
        <v>40</v>
      </c>
      <c r="AF28" s="3" t="s">
        <v>74</v>
      </c>
      <c r="AG28" s="3" t="s">
        <v>40</v>
      </c>
      <c r="AH28" s="3" t="s">
        <v>227</v>
      </c>
      <c r="AI28" s="3" t="str">
        <f t="shared" si="1"/>
        <v/>
      </c>
      <c r="AJ28" s="3" t="s">
        <v>50</v>
      </c>
      <c r="AK28" s="3"/>
      <c r="AL28" s="3" t="s">
        <v>773</v>
      </c>
      <c r="AM28" s="3"/>
      <c r="AN28" s="3"/>
      <c r="AO28" s="3"/>
      <c r="AP28" s="3" t="s">
        <v>50</v>
      </c>
      <c r="AQ28" s="3">
        <f t="shared" si="2"/>
        <v>4</v>
      </c>
      <c r="AR28" t="s">
        <v>8</v>
      </c>
      <c r="AS28">
        <f>IF(AR28="NOAEL",AC28, IF(AR28="BMDL", AB28, AD28))</f>
        <v>39</v>
      </c>
      <c r="AT28" t="str">
        <f>VLOOKUP(L28,'Duration QC'!$A$3:$E$50,2,TRUE)</f>
        <v>N</v>
      </c>
      <c r="AU28" t="str">
        <f>VLOOKUP(L28,'Duration QC'!$A$3:$E$50,3,TRUE)</f>
        <v>Y</v>
      </c>
      <c r="AV28" t="str">
        <f>VLOOKUP(L28,'Duration QC'!$A$3:$E$50,4,TRUE)</f>
        <v>N</v>
      </c>
      <c r="AW28" t="str">
        <f>VLOOKUP(L28,'Duration QC'!$A$3:$E$50,5,TRUE)</f>
        <v>N</v>
      </c>
      <c r="AX28">
        <f t="shared" si="3"/>
        <v>0</v>
      </c>
      <c r="AY28">
        <f t="shared" si="4"/>
        <v>1</v>
      </c>
      <c r="AZ28">
        <f t="shared" si="5"/>
        <v>0</v>
      </c>
      <c r="BA28">
        <f t="shared" si="6"/>
        <v>0</v>
      </c>
    </row>
    <row r="29" spans="1:53" x14ac:dyDescent="0.25">
      <c r="A29" s="3">
        <v>28</v>
      </c>
      <c r="B29" s="3" t="s">
        <v>50</v>
      </c>
      <c r="C29" s="3" t="s">
        <v>87</v>
      </c>
      <c r="D29" s="3"/>
      <c r="E29" s="3"/>
      <c r="F29" s="3" t="s">
        <v>75</v>
      </c>
      <c r="G29" s="3"/>
      <c r="H29" s="3" t="s">
        <v>466</v>
      </c>
      <c r="I29" s="3" t="s">
        <v>68</v>
      </c>
      <c r="J29" s="3" t="s">
        <v>470</v>
      </c>
      <c r="K29" s="3" t="s">
        <v>76</v>
      </c>
      <c r="L29" s="3" t="s">
        <v>129</v>
      </c>
      <c r="M29" s="3" t="s">
        <v>28</v>
      </c>
      <c r="N29" s="3" t="s">
        <v>82</v>
      </c>
      <c r="O29" s="3" t="s">
        <v>38</v>
      </c>
      <c r="P29" s="3" t="s">
        <v>97</v>
      </c>
      <c r="Q29" s="3" t="s">
        <v>32</v>
      </c>
      <c r="R29" s="3">
        <v>672</v>
      </c>
      <c r="S29" s="3"/>
      <c r="T29" s="3"/>
      <c r="U29" s="3"/>
      <c r="V29" s="3" t="s">
        <v>80</v>
      </c>
      <c r="W29" s="3"/>
      <c r="X29" s="3" t="s">
        <v>50</v>
      </c>
      <c r="Y29" s="3" t="s">
        <v>35</v>
      </c>
      <c r="Z29" s="3" t="s">
        <v>35</v>
      </c>
      <c r="AA29" s="3" t="s">
        <v>86</v>
      </c>
      <c r="AB29" s="3" t="s">
        <v>40</v>
      </c>
      <c r="AC29" s="3" t="s">
        <v>40</v>
      </c>
      <c r="AD29" s="3" t="s">
        <v>40</v>
      </c>
      <c r="AE29" s="3" t="s">
        <v>40</v>
      </c>
      <c r="AF29" s="3" t="s">
        <v>40</v>
      </c>
      <c r="AG29" s="3" t="s">
        <v>40</v>
      </c>
      <c r="AH29" s="3" t="s">
        <v>40</v>
      </c>
      <c r="AI29" s="3" t="str">
        <f t="shared" si="1"/>
        <v>Y</v>
      </c>
      <c r="AJ29" s="3"/>
      <c r="AK29" s="3"/>
      <c r="AL29" s="3" t="s">
        <v>773</v>
      </c>
      <c r="AM29" s="3"/>
      <c r="AN29" s="3"/>
      <c r="AO29" s="3"/>
      <c r="AP29" s="3" t="s">
        <v>50</v>
      </c>
      <c r="AQ29" s="3">
        <f t="shared" si="2"/>
        <v>0</v>
      </c>
      <c r="AT29" t="str">
        <f>VLOOKUP(L29,'Duration QC'!$A$3:$E$50,2,TRUE)</f>
        <v>N</v>
      </c>
      <c r="AU29" t="str">
        <f>VLOOKUP(L29,'Duration QC'!$A$3:$E$50,3,TRUE)</f>
        <v>Y</v>
      </c>
      <c r="AV29" t="str">
        <f>VLOOKUP(L29,'Duration QC'!$A$3:$E$50,4,TRUE)</f>
        <v>N</v>
      </c>
      <c r="AW29" t="str">
        <f>VLOOKUP(L29,'Duration QC'!$A$3:$E$50,5,TRUE)</f>
        <v>N</v>
      </c>
      <c r="AX29">
        <f t="shared" si="3"/>
        <v>0</v>
      </c>
      <c r="AY29">
        <f t="shared" si="4"/>
        <v>1</v>
      </c>
      <c r="AZ29">
        <f t="shared" si="5"/>
        <v>0</v>
      </c>
      <c r="BA29">
        <f t="shared" si="6"/>
        <v>0</v>
      </c>
    </row>
    <row r="30" spans="1:53" x14ac:dyDescent="0.25">
      <c r="A30" s="3">
        <v>29</v>
      </c>
      <c r="B30" s="3"/>
      <c r="C30" s="3" t="s">
        <v>87</v>
      </c>
      <c r="D30" s="3"/>
      <c r="E30" s="3"/>
      <c r="F30" s="3" t="s">
        <v>67</v>
      </c>
      <c r="G30" s="3" t="s">
        <v>50</v>
      </c>
      <c r="H30" s="3" t="s">
        <v>466</v>
      </c>
      <c r="I30" s="3" t="s">
        <v>68</v>
      </c>
      <c r="J30" s="3" t="s">
        <v>470</v>
      </c>
      <c r="K30" s="3" t="s">
        <v>69</v>
      </c>
      <c r="L30" s="3" t="s">
        <v>96</v>
      </c>
      <c r="M30" s="3" t="s">
        <v>28</v>
      </c>
      <c r="N30" s="3" t="s">
        <v>82</v>
      </c>
      <c r="O30" s="3" t="s">
        <v>38</v>
      </c>
      <c r="P30" s="3" t="s">
        <v>97</v>
      </c>
      <c r="Q30" s="3" t="s">
        <v>49</v>
      </c>
      <c r="R30" s="3">
        <v>133</v>
      </c>
      <c r="S30" s="3"/>
      <c r="T30" s="3"/>
      <c r="U30" s="3"/>
      <c r="V30" s="3" t="s">
        <v>72</v>
      </c>
      <c r="W30" s="3"/>
      <c r="X30" s="3" t="s">
        <v>35</v>
      </c>
      <c r="Y30" s="3" t="s">
        <v>35</v>
      </c>
      <c r="Z30" s="3" t="s">
        <v>50</v>
      </c>
      <c r="AA30" s="3" t="s">
        <v>73</v>
      </c>
      <c r="AB30" s="3" t="s">
        <v>40</v>
      </c>
      <c r="AC30" s="3">
        <v>133</v>
      </c>
      <c r="AD30" s="3" t="s">
        <v>40</v>
      </c>
      <c r="AE30" s="3" t="s">
        <v>40</v>
      </c>
      <c r="AF30" s="3" t="s">
        <v>74</v>
      </c>
      <c r="AG30" s="3" t="s">
        <v>40</v>
      </c>
      <c r="AH30" s="3" t="s">
        <v>227</v>
      </c>
      <c r="AI30" s="3" t="str">
        <f t="shared" si="1"/>
        <v/>
      </c>
      <c r="AJ30" s="3" t="s">
        <v>50</v>
      </c>
      <c r="AK30" s="3"/>
      <c r="AL30" s="3" t="s">
        <v>773</v>
      </c>
      <c r="AM30" s="3"/>
      <c r="AN30" s="3"/>
      <c r="AO30" s="3"/>
      <c r="AP30" s="3" t="s">
        <v>50</v>
      </c>
      <c r="AQ30" s="3">
        <f t="shared" si="2"/>
        <v>4</v>
      </c>
      <c r="AR30" t="s">
        <v>8</v>
      </c>
      <c r="AS30">
        <f>IF(AR30="NOAEL",AC30, IF(AR30="BMDL", AB30, AD30))</f>
        <v>133</v>
      </c>
      <c r="AT30" t="str">
        <f>VLOOKUP(L30,'Duration QC'!$A$3:$E$50,2,TRUE)</f>
        <v>N</v>
      </c>
      <c r="AU30" t="str">
        <f>VLOOKUP(L30,'Duration QC'!$A$3:$E$50,3,TRUE)</f>
        <v>Y</v>
      </c>
      <c r="AV30" t="str">
        <f>VLOOKUP(L30,'Duration QC'!$A$3:$E$50,4,TRUE)</f>
        <v>N</v>
      </c>
      <c r="AW30" t="str">
        <f>VLOOKUP(L30,'Duration QC'!$A$3:$E$50,5,TRUE)</f>
        <v>N</v>
      </c>
      <c r="AX30">
        <f t="shared" si="3"/>
        <v>0</v>
      </c>
      <c r="AY30">
        <f t="shared" si="4"/>
        <v>1</v>
      </c>
      <c r="AZ30">
        <f t="shared" si="5"/>
        <v>0</v>
      </c>
      <c r="BA30">
        <f t="shared" si="6"/>
        <v>0</v>
      </c>
    </row>
    <row r="31" spans="1:53" x14ac:dyDescent="0.25">
      <c r="A31" s="3">
        <v>30</v>
      </c>
      <c r="B31" s="3" t="s">
        <v>50</v>
      </c>
      <c r="C31" s="3" t="s">
        <v>87</v>
      </c>
      <c r="D31" s="3"/>
      <c r="E31" s="3"/>
      <c r="F31" s="3" t="s">
        <v>67</v>
      </c>
      <c r="G31" s="3"/>
      <c r="H31" s="3" t="s">
        <v>466</v>
      </c>
      <c r="I31" s="3" t="s">
        <v>68</v>
      </c>
      <c r="J31" s="3" t="s">
        <v>470</v>
      </c>
      <c r="K31" s="3" t="s">
        <v>69</v>
      </c>
      <c r="L31" s="3" t="s">
        <v>96</v>
      </c>
      <c r="M31" s="3" t="s">
        <v>28</v>
      </c>
      <c r="N31" s="3" t="s">
        <v>82</v>
      </c>
      <c r="O31" s="3" t="s">
        <v>38</v>
      </c>
      <c r="P31" s="3" t="s">
        <v>97</v>
      </c>
      <c r="Q31" s="3" t="s">
        <v>49</v>
      </c>
      <c r="R31" s="3">
        <v>5450</v>
      </c>
      <c r="S31" s="3"/>
      <c r="T31" s="3"/>
      <c r="U31" s="3"/>
      <c r="V31" s="3" t="s">
        <v>80</v>
      </c>
      <c r="W31" s="3"/>
      <c r="X31" s="3" t="s">
        <v>35</v>
      </c>
      <c r="Y31" s="3" t="s">
        <v>35</v>
      </c>
      <c r="Z31" s="3" t="s">
        <v>35</v>
      </c>
      <c r="AA31" s="3" t="s">
        <v>36</v>
      </c>
      <c r="AB31" s="3" t="s">
        <v>40</v>
      </c>
      <c r="AC31" s="3" t="s">
        <v>40</v>
      </c>
      <c r="AD31" s="3" t="s">
        <v>40</v>
      </c>
      <c r="AE31" s="3" t="s">
        <v>40</v>
      </c>
      <c r="AF31" s="3" t="s">
        <v>40</v>
      </c>
      <c r="AG31" s="3" t="s">
        <v>40</v>
      </c>
      <c r="AH31" s="3" t="s">
        <v>40</v>
      </c>
      <c r="AI31" s="3" t="str">
        <f t="shared" si="1"/>
        <v>Y</v>
      </c>
      <c r="AJ31" s="3"/>
      <c r="AK31" s="3"/>
      <c r="AL31" s="3" t="s">
        <v>773</v>
      </c>
      <c r="AM31" s="3"/>
      <c r="AN31" s="3"/>
      <c r="AO31" s="3"/>
      <c r="AP31" s="3" t="s">
        <v>50</v>
      </c>
      <c r="AQ31" s="3">
        <f t="shared" si="2"/>
        <v>0</v>
      </c>
      <c r="AT31" t="str">
        <f>VLOOKUP(L31,'Duration QC'!$A$3:$E$50,2,TRUE)</f>
        <v>N</v>
      </c>
      <c r="AU31" t="str">
        <f>VLOOKUP(L31,'Duration QC'!$A$3:$E$50,3,TRUE)</f>
        <v>Y</v>
      </c>
      <c r="AV31" t="str">
        <f>VLOOKUP(L31,'Duration QC'!$A$3:$E$50,4,TRUE)</f>
        <v>N</v>
      </c>
      <c r="AW31" t="str">
        <f>VLOOKUP(L31,'Duration QC'!$A$3:$E$50,5,TRUE)</f>
        <v>N</v>
      </c>
      <c r="AX31">
        <f t="shared" si="3"/>
        <v>0</v>
      </c>
      <c r="AY31">
        <f t="shared" si="4"/>
        <v>1</v>
      </c>
      <c r="AZ31">
        <f t="shared" si="5"/>
        <v>0</v>
      </c>
      <c r="BA31">
        <f t="shared" si="6"/>
        <v>0</v>
      </c>
    </row>
    <row r="32" spans="1:53" x14ac:dyDescent="0.25">
      <c r="A32" s="3">
        <v>31</v>
      </c>
      <c r="B32" s="3" t="s">
        <v>50</v>
      </c>
      <c r="C32" s="3" t="s">
        <v>87</v>
      </c>
      <c r="D32" s="3"/>
      <c r="E32" s="3"/>
      <c r="F32" s="3" t="s">
        <v>67</v>
      </c>
      <c r="G32" s="3"/>
      <c r="H32" s="3" t="s">
        <v>466</v>
      </c>
      <c r="I32" s="3" t="s">
        <v>68</v>
      </c>
      <c r="J32" s="3" t="s">
        <v>470</v>
      </c>
      <c r="K32" s="3" t="s">
        <v>69</v>
      </c>
      <c r="L32" s="3" t="s">
        <v>96</v>
      </c>
      <c r="M32" s="3" t="s">
        <v>28</v>
      </c>
      <c r="N32" s="3" t="s">
        <v>82</v>
      </c>
      <c r="O32" s="3" t="s">
        <v>38</v>
      </c>
      <c r="P32" s="3" t="s">
        <v>97</v>
      </c>
      <c r="Q32" s="3" t="s">
        <v>32</v>
      </c>
      <c r="R32" s="3">
        <v>4241</v>
      </c>
      <c r="S32" s="3"/>
      <c r="T32" s="3"/>
      <c r="U32" s="3"/>
      <c r="V32" s="3" t="s">
        <v>80</v>
      </c>
      <c r="W32" s="3"/>
      <c r="X32" s="3" t="s">
        <v>35</v>
      </c>
      <c r="Y32" s="3" t="s">
        <v>35</v>
      </c>
      <c r="Z32" s="3" t="s">
        <v>35</v>
      </c>
      <c r="AA32" s="3" t="s">
        <v>36</v>
      </c>
      <c r="AB32" s="3" t="s">
        <v>40</v>
      </c>
      <c r="AC32" s="3" t="s">
        <v>40</v>
      </c>
      <c r="AD32" s="3" t="s">
        <v>40</v>
      </c>
      <c r="AE32" s="3" t="s">
        <v>40</v>
      </c>
      <c r="AF32" s="3" t="s">
        <v>40</v>
      </c>
      <c r="AG32" s="3" t="s">
        <v>40</v>
      </c>
      <c r="AH32" s="3" t="s">
        <v>40</v>
      </c>
      <c r="AI32" s="3" t="str">
        <f t="shared" si="1"/>
        <v>Y</v>
      </c>
      <c r="AJ32" s="3"/>
      <c r="AK32" s="3"/>
      <c r="AL32" s="3" t="s">
        <v>773</v>
      </c>
      <c r="AM32" s="3"/>
      <c r="AN32" s="3"/>
      <c r="AO32" s="3"/>
      <c r="AP32" s="3" t="s">
        <v>50</v>
      </c>
      <c r="AQ32" s="3">
        <f t="shared" si="2"/>
        <v>0</v>
      </c>
      <c r="AT32" t="str">
        <f>VLOOKUP(L32,'Duration QC'!$A$3:$E$50,2,TRUE)</f>
        <v>N</v>
      </c>
      <c r="AU32" t="str">
        <f>VLOOKUP(L32,'Duration QC'!$A$3:$E$50,3,TRUE)</f>
        <v>Y</v>
      </c>
      <c r="AV32" t="str">
        <f>VLOOKUP(L32,'Duration QC'!$A$3:$E$50,4,TRUE)</f>
        <v>N</v>
      </c>
      <c r="AW32" t="str">
        <f>VLOOKUP(L32,'Duration QC'!$A$3:$E$50,5,TRUE)</f>
        <v>N</v>
      </c>
      <c r="AX32">
        <f t="shared" si="3"/>
        <v>0</v>
      </c>
      <c r="AY32">
        <f t="shared" si="4"/>
        <v>1</v>
      </c>
      <c r="AZ32">
        <f t="shared" si="5"/>
        <v>0</v>
      </c>
      <c r="BA32">
        <f t="shared" si="6"/>
        <v>0</v>
      </c>
    </row>
    <row r="33" spans="1:53" x14ac:dyDescent="0.25">
      <c r="A33" s="3">
        <v>32</v>
      </c>
      <c r="B33" s="3"/>
      <c r="C33" s="3" t="s">
        <v>88</v>
      </c>
      <c r="D33" s="3">
        <v>253</v>
      </c>
      <c r="E33" s="3"/>
      <c r="F33" s="3" t="s">
        <v>89</v>
      </c>
      <c r="G33" s="3" t="s">
        <v>50</v>
      </c>
      <c r="H33" s="3" t="s">
        <v>800</v>
      </c>
      <c r="I33" s="2" t="s">
        <v>90</v>
      </c>
      <c r="J33" s="3" t="s">
        <v>470</v>
      </c>
      <c r="K33" s="3" t="s">
        <v>91</v>
      </c>
      <c r="L33" s="3" t="s">
        <v>91</v>
      </c>
      <c r="M33" s="3" t="s">
        <v>28</v>
      </c>
      <c r="N33" s="3" t="s">
        <v>29</v>
      </c>
      <c r="O33" s="3" t="s">
        <v>30</v>
      </c>
      <c r="P33" s="3" t="s">
        <v>92</v>
      </c>
      <c r="Q33" s="3" t="s">
        <v>49</v>
      </c>
      <c r="R33" s="3"/>
      <c r="S33" s="3">
        <v>2</v>
      </c>
      <c r="T33" s="3"/>
      <c r="U33" s="3"/>
      <c r="V33" s="3" t="s">
        <v>34</v>
      </c>
      <c r="W33" s="3" t="s">
        <v>35</v>
      </c>
      <c r="X33" s="3" t="s">
        <v>50</v>
      </c>
      <c r="Y33" s="3" t="s">
        <v>50</v>
      </c>
      <c r="Z33" s="3" t="s">
        <v>35</v>
      </c>
      <c r="AA33" s="3" t="s">
        <v>151</v>
      </c>
      <c r="AB33" s="3"/>
      <c r="AC33" s="3"/>
      <c r="AD33" s="3">
        <v>66.666666666666671</v>
      </c>
      <c r="AE33" s="3"/>
      <c r="AF33" s="3"/>
      <c r="AG33" s="3" t="s">
        <v>74</v>
      </c>
      <c r="AH33" s="3" t="s">
        <v>227</v>
      </c>
      <c r="AI33" s="3" t="str">
        <f t="shared" si="1"/>
        <v/>
      </c>
      <c r="AJ33" s="3" t="s">
        <v>50</v>
      </c>
      <c r="AK33" s="3"/>
      <c r="AL33" s="3" t="s">
        <v>773</v>
      </c>
      <c r="AM33" s="3"/>
      <c r="AN33" s="3"/>
      <c r="AO33" s="3"/>
      <c r="AP33" s="3" t="s">
        <v>50</v>
      </c>
      <c r="AQ33" s="3">
        <f t="shared" si="2"/>
        <v>4</v>
      </c>
      <c r="AR33" t="str">
        <f t="shared" ref="AR33:AR34" si="9">IF(AB33&lt;&gt;"","BMDL",IF(AC33&lt;&gt;"","NOAEL",IF(AD33&lt;&gt;"","LOAEL","!!! CHECK !!!")))</f>
        <v>LOAEL</v>
      </c>
      <c r="AS33">
        <f t="shared" ref="AS33:AS34" si="10">IF(AR33="NOAEL",AC33, IF(AR33="BMDL", AB33, AD33))</f>
        <v>66.666666666666671</v>
      </c>
      <c r="AT33" t="str">
        <f>VLOOKUP(L33,'Duration QC'!$A$3:$E$50,2,TRUE)</f>
        <v>N</v>
      </c>
      <c r="AU33" t="str">
        <f>VLOOKUP(L33,'Duration QC'!$A$3:$E$50,3,TRUE)</f>
        <v>Y</v>
      </c>
      <c r="AV33" t="str">
        <f>VLOOKUP(L33,'Duration QC'!$A$3:$E$50,4,TRUE)</f>
        <v>N</v>
      </c>
      <c r="AW33" t="str">
        <f>VLOOKUP(L33,'Duration QC'!$A$3:$E$50,5,TRUE)</f>
        <v>N</v>
      </c>
      <c r="AX33">
        <f t="shared" si="3"/>
        <v>0</v>
      </c>
      <c r="AY33">
        <f t="shared" si="4"/>
        <v>1</v>
      </c>
      <c r="AZ33">
        <f t="shared" si="5"/>
        <v>0</v>
      </c>
      <c r="BA33">
        <f t="shared" si="6"/>
        <v>0</v>
      </c>
    </row>
    <row r="34" spans="1:53" x14ac:dyDescent="0.25">
      <c r="A34" s="3">
        <v>33</v>
      </c>
      <c r="B34" s="3"/>
      <c r="C34" s="3" t="s">
        <v>88</v>
      </c>
      <c r="D34" s="3">
        <v>31118618</v>
      </c>
      <c r="E34" s="3"/>
      <c r="F34" s="3" t="s">
        <v>94</v>
      </c>
      <c r="G34" s="3"/>
      <c r="H34" s="3" t="s">
        <v>805</v>
      </c>
      <c r="I34" s="3" t="s">
        <v>95</v>
      </c>
      <c r="J34" s="3" t="s">
        <v>470</v>
      </c>
      <c r="K34" s="3" t="s">
        <v>96</v>
      </c>
      <c r="L34" s="3" t="s">
        <v>96</v>
      </c>
      <c r="M34" s="3" t="s">
        <v>28</v>
      </c>
      <c r="N34" s="3" t="s">
        <v>29</v>
      </c>
      <c r="O34" s="3" t="s">
        <v>38</v>
      </c>
      <c r="P34" s="3" t="s">
        <v>97</v>
      </c>
      <c r="Q34" s="3" t="s">
        <v>49</v>
      </c>
      <c r="R34" s="3"/>
      <c r="S34" s="3">
        <v>30</v>
      </c>
      <c r="T34" s="3"/>
      <c r="U34" s="3"/>
      <c r="V34" s="3" t="s">
        <v>34</v>
      </c>
      <c r="W34" s="3" t="s">
        <v>35</v>
      </c>
      <c r="X34" s="3" t="s">
        <v>35</v>
      </c>
      <c r="Y34" s="3" t="s">
        <v>50</v>
      </c>
      <c r="Z34" s="3" t="s">
        <v>35</v>
      </c>
      <c r="AA34" s="3" t="s">
        <v>152</v>
      </c>
      <c r="AB34" s="3"/>
      <c r="AC34" s="3"/>
      <c r="AD34" s="3">
        <v>3000</v>
      </c>
      <c r="AE34" s="3"/>
      <c r="AF34" s="3"/>
      <c r="AG34" s="3" t="s">
        <v>45</v>
      </c>
      <c r="AH34" s="3" t="s">
        <v>228</v>
      </c>
      <c r="AI34" s="3" t="str">
        <f t="shared" si="1"/>
        <v/>
      </c>
      <c r="AJ34" s="3" t="s">
        <v>50</v>
      </c>
      <c r="AK34" s="3"/>
      <c r="AL34" s="3" t="s">
        <v>773</v>
      </c>
      <c r="AM34" s="3"/>
      <c r="AN34" s="3"/>
      <c r="AO34" s="3"/>
      <c r="AP34" s="3" t="s">
        <v>50</v>
      </c>
      <c r="AQ34" s="3">
        <f t="shared" si="2"/>
        <v>3</v>
      </c>
      <c r="AR34" t="str">
        <f t="shared" si="9"/>
        <v>LOAEL</v>
      </c>
      <c r="AS34">
        <f t="shared" si="10"/>
        <v>3000</v>
      </c>
      <c r="AT34" t="str">
        <f>VLOOKUP(L34,'Duration QC'!$A$3:$E$50,2,TRUE)</f>
        <v>N</v>
      </c>
      <c r="AU34" t="str">
        <f>VLOOKUP(L34,'Duration QC'!$A$3:$E$50,3,TRUE)</f>
        <v>Y</v>
      </c>
      <c r="AV34" t="str">
        <f>VLOOKUP(L34,'Duration QC'!$A$3:$E$50,4,TRUE)</f>
        <v>N</v>
      </c>
      <c r="AW34" t="str">
        <f>VLOOKUP(L34,'Duration QC'!$A$3:$E$50,5,TRUE)</f>
        <v>N</v>
      </c>
      <c r="AX34">
        <f t="shared" si="3"/>
        <v>0</v>
      </c>
      <c r="AY34">
        <f t="shared" si="4"/>
        <v>1</v>
      </c>
      <c r="AZ34">
        <f t="shared" si="5"/>
        <v>0</v>
      </c>
      <c r="BA34">
        <f t="shared" si="6"/>
        <v>0</v>
      </c>
    </row>
    <row r="35" spans="1:53" x14ac:dyDescent="0.25">
      <c r="A35" s="3">
        <v>34</v>
      </c>
      <c r="B35" s="3" t="s">
        <v>50</v>
      </c>
      <c r="C35" s="3" t="s">
        <v>88</v>
      </c>
      <c r="D35" s="3">
        <v>100238</v>
      </c>
      <c r="E35" s="3"/>
      <c r="F35" s="3" t="s">
        <v>98</v>
      </c>
      <c r="G35" s="3"/>
      <c r="H35" s="3" t="s">
        <v>99</v>
      </c>
      <c r="I35" s="3" t="s">
        <v>99</v>
      </c>
      <c r="J35" s="3" t="s">
        <v>469</v>
      </c>
      <c r="K35" s="3" t="s">
        <v>27</v>
      </c>
      <c r="L35" s="3" t="s">
        <v>27</v>
      </c>
      <c r="M35" s="3" t="s">
        <v>28</v>
      </c>
      <c r="N35" s="3" t="s">
        <v>1255</v>
      </c>
      <c r="O35" s="3" t="s">
        <v>38</v>
      </c>
      <c r="P35" s="3" t="s">
        <v>100</v>
      </c>
      <c r="Q35" s="3" t="s">
        <v>49</v>
      </c>
      <c r="R35" s="3">
        <v>30</v>
      </c>
      <c r="S35" s="3"/>
      <c r="T35" s="3"/>
      <c r="U35" s="3"/>
      <c r="V35" s="3" t="s">
        <v>34</v>
      </c>
      <c r="W35" s="3" t="s">
        <v>35</v>
      </c>
      <c r="X35" s="3" t="s">
        <v>35</v>
      </c>
      <c r="Y35" s="3" t="s">
        <v>35</v>
      </c>
      <c r="Z35" s="3" t="s">
        <v>35</v>
      </c>
      <c r="AA35" s="3" t="s">
        <v>153</v>
      </c>
      <c r="AB35" s="3"/>
      <c r="AC35" s="3">
        <v>30000</v>
      </c>
      <c r="AD35" s="3"/>
      <c r="AE35" s="3"/>
      <c r="AF35" s="3" t="s">
        <v>37</v>
      </c>
      <c r="AG35" s="3"/>
      <c r="AH35" s="3" t="s">
        <v>229</v>
      </c>
      <c r="AI35" s="3" t="str">
        <f t="shared" si="1"/>
        <v/>
      </c>
      <c r="AJ35" s="3"/>
      <c r="AK35" s="3"/>
      <c r="AL35" s="3" t="s">
        <v>770</v>
      </c>
      <c r="AM35" s="3"/>
      <c r="AN35" s="3" t="s">
        <v>1254</v>
      </c>
      <c r="AO35" s="3"/>
      <c r="AP35" s="3" t="s">
        <v>35</v>
      </c>
      <c r="AQ35" s="3">
        <f t="shared" si="2"/>
        <v>2</v>
      </c>
      <c r="AT35" t="str">
        <f>VLOOKUP(L35,'Duration QC'!$A$3:$E$50,2,TRUE)</f>
        <v>N</v>
      </c>
      <c r="AU35" t="str">
        <f>VLOOKUP(L35,'Duration QC'!$A$3:$E$50,3,TRUE)</f>
        <v>Y</v>
      </c>
      <c r="AV35" t="str">
        <f>VLOOKUP(L35,'Duration QC'!$A$3:$E$50,4,TRUE)</f>
        <v>N</v>
      </c>
      <c r="AW35" t="str">
        <f>VLOOKUP(L35,'Duration QC'!$A$3:$E$50,5,TRUE)</f>
        <v>N</v>
      </c>
      <c r="AX35">
        <f t="shared" si="3"/>
        <v>0</v>
      </c>
      <c r="AY35">
        <f t="shared" si="4"/>
        <v>1</v>
      </c>
      <c r="AZ35">
        <f t="shared" si="5"/>
        <v>0</v>
      </c>
      <c r="BA35">
        <f t="shared" si="6"/>
        <v>0</v>
      </c>
    </row>
    <row r="36" spans="1:53" x14ac:dyDescent="0.25">
      <c r="A36" s="3">
        <v>35</v>
      </c>
      <c r="B36" s="3" t="s">
        <v>50</v>
      </c>
      <c r="C36" s="3" t="s">
        <v>88</v>
      </c>
      <c r="D36" s="3">
        <v>100238</v>
      </c>
      <c r="E36" s="3"/>
      <c r="F36" s="3" t="s">
        <v>98</v>
      </c>
      <c r="G36" s="3"/>
      <c r="H36" s="3" t="s">
        <v>99</v>
      </c>
      <c r="I36" s="3" t="s">
        <v>99</v>
      </c>
      <c r="J36" s="3" t="s">
        <v>469</v>
      </c>
      <c r="K36" s="3" t="s">
        <v>101</v>
      </c>
      <c r="L36" s="3" t="s">
        <v>101</v>
      </c>
      <c r="M36" s="3" t="s">
        <v>28</v>
      </c>
      <c r="N36" s="3" t="s">
        <v>1255</v>
      </c>
      <c r="O36" s="3" t="s">
        <v>38</v>
      </c>
      <c r="P36" s="3" t="s">
        <v>100</v>
      </c>
      <c r="Q36" s="3" t="s">
        <v>49</v>
      </c>
      <c r="R36" s="3"/>
      <c r="S36" s="3">
        <v>30</v>
      </c>
      <c r="T36" s="3"/>
      <c r="U36" s="3"/>
      <c r="V36" s="3" t="s">
        <v>34</v>
      </c>
      <c r="W36" s="3" t="s">
        <v>35</v>
      </c>
      <c r="X36" s="3" t="s">
        <v>35</v>
      </c>
      <c r="Y36" s="3" t="s">
        <v>50</v>
      </c>
      <c r="Z36" s="3" t="s">
        <v>35</v>
      </c>
      <c r="AA36" s="3" t="s">
        <v>152</v>
      </c>
      <c r="AB36" s="3"/>
      <c r="AC36" s="3"/>
      <c r="AD36" s="3">
        <v>3000</v>
      </c>
      <c r="AE36" s="3"/>
      <c r="AF36" s="3"/>
      <c r="AG36" s="3" t="s">
        <v>45</v>
      </c>
      <c r="AH36" s="3" t="s">
        <v>228</v>
      </c>
      <c r="AI36" s="3" t="str">
        <f t="shared" si="1"/>
        <v/>
      </c>
      <c r="AJ36" s="3"/>
      <c r="AK36" s="3"/>
      <c r="AL36" s="3" t="s">
        <v>770</v>
      </c>
      <c r="AM36" s="3"/>
      <c r="AN36" s="3" t="s">
        <v>1254</v>
      </c>
      <c r="AO36" s="3"/>
      <c r="AP36" s="3" t="s">
        <v>35</v>
      </c>
      <c r="AQ36" s="3">
        <f t="shared" si="2"/>
        <v>3</v>
      </c>
      <c r="AT36" t="str">
        <f>VLOOKUP(L36,'Duration QC'!$A$3:$E$50,2,TRUE)</f>
        <v>N</v>
      </c>
      <c r="AU36" t="str">
        <f>VLOOKUP(L36,'Duration QC'!$A$3:$E$50,3,TRUE)</f>
        <v>N</v>
      </c>
      <c r="AV36" t="str">
        <f>VLOOKUP(L36,'Duration QC'!$A$3:$E$50,4,TRUE)</f>
        <v>Y</v>
      </c>
      <c r="AW36" t="str">
        <f>VLOOKUP(L36,'Duration QC'!$A$3:$E$50,5,TRUE)</f>
        <v>N</v>
      </c>
      <c r="AX36">
        <f t="shared" si="3"/>
        <v>0</v>
      </c>
      <c r="AY36">
        <f t="shared" si="4"/>
        <v>0</v>
      </c>
      <c r="AZ36">
        <f t="shared" si="5"/>
        <v>1</v>
      </c>
      <c r="BA36">
        <f t="shared" si="6"/>
        <v>0</v>
      </c>
    </row>
    <row r="37" spans="1:53" x14ac:dyDescent="0.25">
      <c r="A37" s="3">
        <v>36</v>
      </c>
      <c r="B37" s="3" t="s">
        <v>50</v>
      </c>
      <c r="C37" s="3" t="s">
        <v>88</v>
      </c>
      <c r="D37" s="3">
        <v>100238</v>
      </c>
      <c r="E37" s="3"/>
      <c r="F37" s="3" t="s">
        <v>98</v>
      </c>
      <c r="G37" s="3"/>
      <c r="H37" s="3" t="s">
        <v>99</v>
      </c>
      <c r="I37" s="3" t="s">
        <v>99</v>
      </c>
      <c r="J37" s="3" t="s">
        <v>469</v>
      </c>
      <c r="K37" s="3" t="s">
        <v>102</v>
      </c>
      <c r="L37" s="3" t="s">
        <v>102</v>
      </c>
      <c r="M37" s="3" t="s">
        <v>28</v>
      </c>
      <c r="N37" s="3" t="s">
        <v>1255</v>
      </c>
      <c r="O37" s="3" t="s">
        <v>38</v>
      </c>
      <c r="P37" s="3" t="s">
        <v>100</v>
      </c>
      <c r="Q37" s="3" t="s">
        <v>49</v>
      </c>
      <c r="R37" s="3"/>
      <c r="S37" s="3">
        <v>30</v>
      </c>
      <c r="T37" s="3"/>
      <c r="U37" s="3"/>
      <c r="V37" s="3" t="s">
        <v>34</v>
      </c>
      <c r="W37" s="3" t="s">
        <v>35</v>
      </c>
      <c r="X37" s="3" t="s">
        <v>35</v>
      </c>
      <c r="Y37" s="3" t="s">
        <v>50</v>
      </c>
      <c r="Z37" s="3" t="s">
        <v>35</v>
      </c>
      <c r="AA37" s="3" t="s">
        <v>152</v>
      </c>
      <c r="AB37" s="3"/>
      <c r="AC37" s="3"/>
      <c r="AD37" s="3">
        <v>3000</v>
      </c>
      <c r="AE37" s="3"/>
      <c r="AF37" s="3"/>
      <c r="AG37" s="3" t="s">
        <v>45</v>
      </c>
      <c r="AH37" s="3" t="s">
        <v>228</v>
      </c>
      <c r="AI37" s="3" t="str">
        <f t="shared" si="1"/>
        <v/>
      </c>
      <c r="AJ37" s="3"/>
      <c r="AK37" s="3"/>
      <c r="AL37" s="3" t="s">
        <v>770</v>
      </c>
      <c r="AM37" s="3"/>
      <c r="AN37" s="3" t="s">
        <v>1254</v>
      </c>
      <c r="AO37" s="3"/>
      <c r="AP37" s="3" t="s">
        <v>35</v>
      </c>
      <c r="AQ37" s="3">
        <f t="shared" si="2"/>
        <v>3</v>
      </c>
      <c r="AT37" t="str">
        <f>VLOOKUP(L37,'Duration QC'!$A$3:$E$50,2,TRUE)</f>
        <v>N</v>
      </c>
      <c r="AU37" t="str">
        <f>VLOOKUP(L37,'Duration QC'!$A$3:$E$50,3,TRUE)</f>
        <v>N</v>
      </c>
      <c r="AV37" t="str">
        <f>VLOOKUP(L37,'Duration QC'!$A$3:$E$50,4,TRUE)</f>
        <v>Y</v>
      </c>
      <c r="AW37" t="str">
        <f>VLOOKUP(L37,'Duration QC'!$A$3:$E$50,5,TRUE)</f>
        <v>N</v>
      </c>
      <c r="AX37">
        <f t="shared" si="3"/>
        <v>0</v>
      </c>
      <c r="AY37">
        <f t="shared" si="4"/>
        <v>0</v>
      </c>
      <c r="AZ37">
        <f t="shared" si="5"/>
        <v>1</v>
      </c>
      <c r="BA37">
        <f t="shared" si="6"/>
        <v>0</v>
      </c>
    </row>
    <row r="38" spans="1:53" x14ac:dyDescent="0.25">
      <c r="A38" s="3">
        <v>37</v>
      </c>
      <c r="B38" s="3" t="s">
        <v>50</v>
      </c>
      <c r="C38" s="3" t="s">
        <v>88</v>
      </c>
      <c r="D38" s="3">
        <v>100238</v>
      </c>
      <c r="E38" s="3"/>
      <c r="F38" s="3" t="s">
        <v>98</v>
      </c>
      <c r="G38" s="3"/>
      <c r="H38" s="3" t="s">
        <v>99</v>
      </c>
      <c r="I38" s="3" t="s">
        <v>99</v>
      </c>
      <c r="J38" s="3" t="s">
        <v>469</v>
      </c>
      <c r="K38" s="3" t="s">
        <v>103</v>
      </c>
      <c r="L38" s="3" t="s">
        <v>103</v>
      </c>
      <c r="M38" s="3" t="s">
        <v>28</v>
      </c>
      <c r="N38" s="3" t="s">
        <v>1255</v>
      </c>
      <c r="O38" s="3" t="s">
        <v>38</v>
      </c>
      <c r="P38" s="3" t="s">
        <v>100</v>
      </c>
      <c r="Q38" s="3" t="s">
        <v>49</v>
      </c>
      <c r="R38" s="3"/>
      <c r="S38" s="3">
        <v>30</v>
      </c>
      <c r="T38" s="3"/>
      <c r="U38" s="3"/>
      <c r="V38" s="3" t="s">
        <v>34</v>
      </c>
      <c r="W38" s="3" t="s">
        <v>35</v>
      </c>
      <c r="X38" s="3" t="s">
        <v>35</v>
      </c>
      <c r="Y38" s="3" t="s">
        <v>50</v>
      </c>
      <c r="Z38" s="3" t="s">
        <v>35</v>
      </c>
      <c r="AA38" s="3" t="s">
        <v>152</v>
      </c>
      <c r="AB38" s="3"/>
      <c r="AC38" s="3"/>
      <c r="AD38" s="3">
        <v>3000</v>
      </c>
      <c r="AE38" s="3"/>
      <c r="AF38" s="3"/>
      <c r="AG38" s="3" t="s">
        <v>45</v>
      </c>
      <c r="AH38" s="3" t="s">
        <v>228</v>
      </c>
      <c r="AI38" s="3" t="str">
        <f t="shared" si="1"/>
        <v/>
      </c>
      <c r="AJ38" s="3"/>
      <c r="AK38" s="3"/>
      <c r="AL38" s="3" t="s">
        <v>770</v>
      </c>
      <c r="AM38" s="3"/>
      <c r="AN38" s="3" t="s">
        <v>1254</v>
      </c>
      <c r="AO38" s="3"/>
      <c r="AP38" s="3" t="s">
        <v>35</v>
      </c>
      <c r="AQ38" s="3">
        <f t="shared" si="2"/>
        <v>3</v>
      </c>
      <c r="AT38" t="str">
        <f>VLOOKUP(L38,'Duration QC'!$A$3:$E$50,2,TRUE)</f>
        <v>N</v>
      </c>
      <c r="AU38" t="str">
        <f>VLOOKUP(L38,'Duration QC'!$A$3:$E$50,3,TRUE)</f>
        <v>N</v>
      </c>
      <c r="AV38" t="str">
        <f>VLOOKUP(L38,'Duration QC'!$A$3:$E$50,4,TRUE)</f>
        <v>Y</v>
      </c>
      <c r="AW38" t="str">
        <f>VLOOKUP(L38,'Duration QC'!$A$3:$E$50,5,TRUE)</f>
        <v>N</v>
      </c>
      <c r="AX38">
        <f t="shared" si="3"/>
        <v>0</v>
      </c>
      <c r="AY38">
        <f t="shared" si="4"/>
        <v>0</v>
      </c>
      <c r="AZ38">
        <f t="shared" si="5"/>
        <v>1</v>
      </c>
      <c r="BA38">
        <f t="shared" si="6"/>
        <v>0</v>
      </c>
    </row>
    <row r="39" spans="1:53" x14ac:dyDescent="0.25">
      <c r="A39" s="3">
        <v>38</v>
      </c>
      <c r="B39" s="3" t="s">
        <v>50</v>
      </c>
      <c r="C39" s="3" t="s">
        <v>88</v>
      </c>
      <c r="D39" s="3">
        <v>100238</v>
      </c>
      <c r="E39" s="3"/>
      <c r="F39" s="3" t="s">
        <v>98</v>
      </c>
      <c r="G39" s="3"/>
      <c r="H39" s="3" t="s">
        <v>99</v>
      </c>
      <c r="I39" s="3" t="s">
        <v>99</v>
      </c>
      <c r="J39" s="3" t="s">
        <v>469</v>
      </c>
      <c r="K39" s="3" t="s">
        <v>104</v>
      </c>
      <c r="L39" s="3" t="s">
        <v>104</v>
      </c>
      <c r="M39" s="3" t="s">
        <v>28</v>
      </c>
      <c r="N39" s="3" t="s">
        <v>1255</v>
      </c>
      <c r="O39" s="3" t="s">
        <v>38</v>
      </c>
      <c r="P39" s="3" t="s">
        <v>100</v>
      </c>
      <c r="Q39" s="3" t="s">
        <v>49</v>
      </c>
      <c r="R39" s="3"/>
      <c r="S39" s="3">
        <v>30</v>
      </c>
      <c r="T39" s="3"/>
      <c r="U39" s="3"/>
      <c r="V39" s="3" t="s">
        <v>34</v>
      </c>
      <c r="W39" s="3" t="s">
        <v>35</v>
      </c>
      <c r="X39" s="3" t="s">
        <v>35</v>
      </c>
      <c r="Y39" s="3" t="s">
        <v>50</v>
      </c>
      <c r="Z39" s="3" t="s">
        <v>35</v>
      </c>
      <c r="AA39" s="3" t="s">
        <v>152</v>
      </c>
      <c r="AB39" s="3"/>
      <c r="AC39" s="3"/>
      <c r="AD39" s="3">
        <v>3000</v>
      </c>
      <c r="AE39" s="3"/>
      <c r="AF39" s="3"/>
      <c r="AG39" s="3" t="s">
        <v>45</v>
      </c>
      <c r="AH39" s="3" t="s">
        <v>228</v>
      </c>
      <c r="AI39" s="3" t="str">
        <f t="shared" si="1"/>
        <v/>
      </c>
      <c r="AJ39" s="3"/>
      <c r="AK39" s="3"/>
      <c r="AL39" s="3" t="s">
        <v>770</v>
      </c>
      <c r="AM39" s="3"/>
      <c r="AN39" s="3" t="s">
        <v>1254</v>
      </c>
      <c r="AO39" s="3"/>
      <c r="AP39" s="3" t="s">
        <v>35</v>
      </c>
      <c r="AQ39" s="3">
        <f t="shared" si="2"/>
        <v>3</v>
      </c>
      <c r="AT39" t="str">
        <f>VLOOKUP(L39,'Duration QC'!$A$3:$E$50,2,TRUE)</f>
        <v>N</v>
      </c>
      <c r="AU39" t="str">
        <f>VLOOKUP(L39,'Duration QC'!$A$3:$E$50,3,TRUE)</f>
        <v>N</v>
      </c>
      <c r="AV39" t="str">
        <f>VLOOKUP(L39,'Duration QC'!$A$3:$E$50,4,TRUE)</f>
        <v>Y</v>
      </c>
      <c r="AW39" t="str">
        <f>VLOOKUP(L39,'Duration QC'!$A$3:$E$50,5,TRUE)</f>
        <v>N</v>
      </c>
      <c r="AX39">
        <f t="shared" si="3"/>
        <v>0</v>
      </c>
      <c r="AY39">
        <f t="shared" si="4"/>
        <v>0</v>
      </c>
      <c r="AZ39">
        <f t="shared" si="5"/>
        <v>1</v>
      </c>
      <c r="BA39">
        <f t="shared" si="6"/>
        <v>0</v>
      </c>
    </row>
    <row r="40" spans="1:53" x14ac:dyDescent="0.25">
      <c r="A40" s="3">
        <v>39</v>
      </c>
      <c r="B40" s="3" t="s">
        <v>50</v>
      </c>
      <c r="C40" s="3" t="s">
        <v>88</v>
      </c>
      <c r="D40" s="3">
        <v>100238</v>
      </c>
      <c r="E40" s="3"/>
      <c r="F40" s="3" t="s">
        <v>98</v>
      </c>
      <c r="G40" s="3"/>
      <c r="H40" s="3" t="s">
        <v>105</v>
      </c>
      <c r="I40" s="3" t="s">
        <v>105</v>
      </c>
      <c r="J40" s="3" t="s">
        <v>469</v>
      </c>
      <c r="K40" s="3" t="s">
        <v>27</v>
      </c>
      <c r="L40" s="3" t="s">
        <v>27</v>
      </c>
      <c r="M40" s="3" t="s">
        <v>28</v>
      </c>
      <c r="N40" s="3" t="s">
        <v>1255</v>
      </c>
      <c r="O40" s="3" t="s">
        <v>38</v>
      </c>
      <c r="P40" s="3" t="s">
        <v>100</v>
      </c>
      <c r="Q40" s="3" t="s">
        <v>49</v>
      </c>
      <c r="R40" s="3">
        <v>30</v>
      </c>
      <c r="S40" s="3"/>
      <c r="T40" s="3"/>
      <c r="U40" s="3"/>
      <c r="V40" s="3" t="s">
        <v>34</v>
      </c>
      <c r="W40" s="3" t="s">
        <v>35</v>
      </c>
      <c r="X40" s="3" t="s">
        <v>35</v>
      </c>
      <c r="Y40" s="3" t="s">
        <v>35</v>
      </c>
      <c r="Z40" s="3" t="s">
        <v>35</v>
      </c>
      <c r="AA40" s="3" t="s">
        <v>153</v>
      </c>
      <c r="AB40" s="3"/>
      <c r="AC40" s="3">
        <v>30000</v>
      </c>
      <c r="AD40" s="3"/>
      <c r="AE40" s="3"/>
      <c r="AF40" s="3" t="s">
        <v>37</v>
      </c>
      <c r="AG40" s="3"/>
      <c r="AH40" s="3" t="s">
        <v>229</v>
      </c>
      <c r="AI40" s="3" t="str">
        <f t="shared" si="1"/>
        <v/>
      </c>
      <c r="AJ40" s="3"/>
      <c r="AK40" s="3"/>
      <c r="AL40" s="3" t="s">
        <v>770</v>
      </c>
      <c r="AM40" s="3"/>
      <c r="AN40" s="3" t="s">
        <v>1254</v>
      </c>
      <c r="AO40" s="3"/>
      <c r="AP40" s="3" t="s">
        <v>35</v>
      </c>
      <c r="AQ40" s="3">
        <f t="shared" si="2"/>
        <v>2</v>
      </c>
      <c r="AT40" t="str">
        <f>VLOOKUP(L40,'Duration QC'!$A$3:$E$50,2,TRUE)</f>
        <v>N</v>
      </c>
      <c r="AU40" t="str">
        <f>VLOOKUP(L40,'Duration QC'!$A$3:$E$50,3,TRUE)</f>
        <v>Y</v>
      </c>
      <c r="AV40" t="str">
        <f>VLOOKUP(L40,'Duration QC'!$A$3:$E$50,4,TRUE)</f>
        <v>N</v>
      </c>
      <c r="AW40" t="str">
        <f>VLOOKUP(L40,'Duration QC'!$A$3:$E$50,5,TRUE)</f>
        <v>N</v>
      </c>
      <c r="AX40">
        <f t="shared" si="3"/>
        <v>0</v>
      </c>
      <c r="AY40">
        <f t="shared" si="4"/>
        <v>1</v>
      </c>
      <c r="AZ40">
        <f t="shared" si="5"/>
        <v>0</v>
      </c>
      <c r="BA40">
        <f t="shared" si="6"/>
        <v>0</v>
      </c>
    </row>
    <row r="41" spans="1:53" x14ac:dyDescent="0.25">
      <c r="A41" s="3">
        <v>40</v>
      </c>
      <c r="B41" s="3" t="s">
        <v>50</v>
      </c>
      <c r="C41" s="3" t="s">
        <v>88</v>
      </c>
      <c r="D41" s="3">
        <v>100238</v>
      </c>
      <c r="E41" s="3"/>
      <c r="F41" s="3" t="s">
        <v>98</v>
      </c>
      <c r="G41" s="3"/>
      <c r="H41" s="3" t="s">
        <v>105</v>
      </c>
      <c r="I41" s="3" t="s">
        <v>105</v>
      </c>
      <c r="J41" s="3" t="s">
        <v>469</v>
      </c>
      <c r="K41" s="3" t="s">
        <v>101</v>
      </c>
      <c r="L41" s="3" t="s">
        <v>101</v>
      </c>
      <c r="M41" s="3" t="s">
        <v>28</v>
      </c>
      <c r="N41" s="3" t="s">
        <v>1255</v>
      </c>
      <c r="O41" s="3" t="s">
        <v>38</v>
      </c>
      <c r="P41" s="3" t="s">
        <v>100</v>
      </c>
      <c r="Q41" s="3" t="s">
        <v>49</v>
      </c>
      <c r="R41" s="3">
        <v>30</v>
      </c>
      <c r="S41" s="3"/>
      <c r="T41" s="3"/>
      <c r="U41" s="3"/>
      <c r="V41" s="3" t="s">
        <v>34</v>
      </c>
      <c r="W41" s="3" t="s">
        <v>35</v>
      </c>
      <c r="X41" s="3" t="s">
        <v>35</v>
      </c>
      <c r="Y41" s="3" t="s">
        <v>35</v>
      </c>
      <c r="Z41" s="3" t="s">
        <v>35</v>
      </c>
      <c r="AA41" s="3" t="s">
        <v>153</v>
      </c>
      <c r="AB41" s="3"/>
      <c r="AC41" s="3">
        <v>30000</v>
      </c>
      <c r="AD41" s="3"/>
      <c r="AE41" s="3"/>
      <c r="AF41" s="3" t="s">
        <v>37</v>
      </c>
      <c r="AG41" s="3"/>
      <c r="AH41" s="3" t="s">
        <v>229</v>
      </c>
      <c r="AI41" s="3" t="str">
        <f t="shared" si="1"/>
        <v/>
      </c>
      <c r="AJ41" s="3"/>
      <c r="AK41" s="3"/>
      <c r="AL41" s="3" t="s">
        <v>770</v>
      </c>
      <c r="AM41" s="3"/>
      <c r="AN41" s="3" t="s">
        <v>1254</v>
      </c>
      <c r="AO41" s="3"/>
      <c r="AP41" s="3" t="s">
        <v>35</v>
      </c>
      <c r="AQ41" s="3">
        <f t="shared" si="2"/>
        <v>2</v>
      </c>
      <c r="AT41" t="str">
        <f>VLOOKUP(L41,'Duration QC'!$A$3:$E$50,2,TRUE)</f>
        <v>N</v>
      </c>
      <c r="AU41" t="str">
        <f>VLOOKUP(L41,'Duration QC'!$A$3:$E$50,3,TRUE)</f>
        <v>N</v>
      </c>
      <c r="AV41" t="str">
        <f>VLOOKUP(L41,'Duration QC'!$A$3:$E$50,4,TRUE)</f>
        <v>Y</v>
      </c>
      <c r="AW41" t="str">
        <f>VLOOKUP(L41,'Duration QC'!$A$3:$E$50,5,TRUE)</f>
        <v>N</v>
      </c>
      <c r="AX41">
        <f t="shared" si="3"/>
        <v>0</v>
      </c>
      <c r="AY41">
        <f t="shared" si="4"/>
        <v>0</v>
      </c>
      <c r="AZ41">
        <f t="shared" si="5"/>
        <v>1</v>
      </c>
      <c r="BA41">
        <f t="shared" si="6"/>
        <v>0</v>
      </c>
    </row>
    <row r="42" spans="1:53" x14ac:dyDescent="0.25">
      <c r="A42" s="3">
        <v>41</v>
      </c>
      <c r="B42" s="3" t="s">
        <v>50</v>
      </c>
      <c r="C42" s="3" t="s">
        <v>88</v>
      </c>
      <c r="D42" s="3">
        <v>100238</v>
      </c>
      <c r="E42" s="3"/>
      <c r="F42" s="3" t="s">
        <v>98</v>
      </c>
      <c r="G42" s="3"/>
      <c r="H42" s="3" t="s">
        <v>105</v>
      </c>
      <c r="I42" s="3" t="s">
        <v>105</v>
      </c>
      <c r="J42" s="3" t="s">
        <v>469</v>
      </c>
      <c r="K42" s="3" t="s">
        <v>102</v>
      </c>
      <c r="L42" s="3" t="s">
        <v>102</v>
      </c>
      <c r="M42" s="3" t="s">
        <v>28</v>
      </c>
      <c r="N42" s="3" t="s">
        <v>1255</v>
      </c>
      <c r="O42" s="3" t="s">
        <v>38</v>
      </c>
      <c r="P42" s="3" t="s">
        <v>100</v>
      </c>
      <c r="Q42" s="3" t="s">
        <v>49</v>
      </c>
      <c r="R42" s="3"/>
      <c r="S42" s="3">
        <v>30</v>
      </c>
      <c r="T42" s="3"/>
      <c r="U42" s="3"/>
      <c r="V42" s="3" t="s">
        <v>34</v>
      </c>
      <c r="W42" s="3" t="s">
        <v>35</v>
      </c>
      <c r="X42" s="3" t="s">
        <v>35</v>
      </c>
      <c r="Y42" s="3" t="s">
        <v>50</v>
      </c>
      <c r="Z42" s="3" t="s">
        <v>35</v>
      </c>
      <c r="AA42" s="3" t="s">
        <v>152</v>
      </c>
      <c r="AB42" s="3"/>
      <c r="AC42" s="3"/>
      <c r="AD42" s="3">
        <v>3000</v>
      </c>
      <c r="AE42" s="3"/>
      <c r="AF42" s="3"/>
      <c r="AG42" s="3" t="s">
        <v>45</v>
      </c>
      <c r="AH42" s="3" t="s">
        <v>228</v>
      </c>
      <c r="AI42" s="3" t="str">
        <f t="shared" si="1"/>
        <v/>
      </c>
      <c r="AJ42" s="3"/>
      <c r="AK42" s="3"/>
      <c r="AL42" s="3" t="s">
        <v>770</v>
      </c>
      <c r="AM42" s="3"/>
      <c r="AN42" s="3" t="s">
        <v>1254</v>
      </c>
      <c r="AO42" s="3"/>
      <c r="AP42" s="3" t="s">
        <v>35</v>
      </c>
      <c r="AQ42" s="3">
        <f t="shared" si="2"/>
        <v>3</v>
      </c>
      <c r="AT42" t="str">
        <f>VLOOKUP(L42,'Duration QC'!$A$3:$E$50,2,TRUE)</f>
        <v>N</v>
      </c>
      <c r="AU42" t="str">
        <f>VLOOKUP(L42,'Duration QC'!$A$3:$E$50,3,TRUE)</f>
        <v>N</v>
      </c>
      <c r="AV42" t="str">
        <f>VLOOKUP(L42,'Duration QC'!$A$3:$E$50,4,TRUE)</f>
        <v>Y</v>
      </c>
      <c r="AW42" t="str">
        <f>VLOOKUP(L42,'Duration QC'!$A$3:$E$50,5,TRUE)</f>
        <v>N</v>
      </c>
      <c r="AX42">
        <f t="shared" si="3"/>
        <v>0</v>
      </c>
      <c r="AY42">
        <f t="shared" si="4"/>
        <v>0</v>
      </c>
      <c r="AZ42">
        <f t="shared" si="5"/>
        <v>1</v>
      </c>
      <c r="BA42">
        <f t="shared" si="6"/>
        <v>0</v>
      </c>
    </row>
    <row r="43" spans="1:53" x14ac:dyDescent="0.25">
      <c r="A43" s="3">
        <v>42</v>
      </c>
      <c r="B43" s="3" t="s">
        <v>50</v>
      </c>
      <c r="C43" s="3" t="s">
        <v>88</v>
      </c>
      <c r="D43" s="3">
        <v>100238</v>
      </c>
      <c r="E43" s="3"/>
      <c r="F43" s="3" t="s">
        <v>98</v>
      </c>
      <c r="G43" s="3"/>
      <c r="H43" s="3" t="s">
        <v>105</v>
      </c>
      <c r="I43" s="3" t="s">
        <v>105</v>
      </c>
      <c r="J43" s="3" t="s">
        <v>469</v>
      </c>
      <c r="K43" s="3" t="s">
        <v>103</v>
      </c>
      <c r="L43" s="3" t="s">
        <v>103</v>
      </c>
      <c r="M43" s="3" t="s">
        <v>28</v>
      </c>
      <c r="N43" s="3" t="s">
        <v>1255</v>
      </c>
      <c r="O43" s="3" t="s">
        <v>38</v>
      </c>
      <c r="P43" s="3" t="s">
        <v>100</v>
      </c>
      <c r="Q43" s="3" t="s">
        <v>49</v>
      </c>
      <c r="R43" s="3"/>
      <c r="S43" s="3">
        <v>30</v>
      </c>
      <c r="T43" s="3"/>
      <c r="U43" s="3"/>
      <c r="V43" s="3" t="s">
        <v>34</v>
      </c>
      <c r="W43" s="3" t="s">
        <v>35</v>
      </c>
      <c r="X43" s="3" t="s">
        <v>35</v>
      </c>
      <c r="Y43" s="3" t="s">
        <v>50</v>
      </c>
      <c r="Z43" s="3" t="s">
        <v>35</v>
      </c>
      <c r="AA43" s="3" t="s">
        <v>152</v>
      </c>
      <c r="AB43" s="3"/>
      <c r="AC43" s="3"/>
      <c r="AD43" s="3">
        <v>3000</v>
      </c>
      <c r="AE43" s="3"/>
      <c r="AF43" s="3"/>
      <c r="AG43" s="3" t="s">
        <v>45</v>
      </c>
      <c r="AH43" s="3" t="s">
        <v>228</v>
      </c>
      <c r="AI43" s="3" t="str">
        <f t="shared" si="1"/>
        <v/>
      </c>
      <c r="AJ43" s="3"/>
      <c r="AK43" s="3"/>
      <c r="AL43" s="3" t="s">
        <v>770</v>
      </c>
      <c r="AM43" s="3"/>
      <c r="AN43" s="3" t="s">
        <v>1254</v>
      </c>
      <c r="AO43" s="3"/>
      <c r="AP43" s="3" t="s">
        <v>35</v>
      </c>
      <c r="AQ43" s="3">
        <f t="shared" si="2"/>
        <v>3</v>
      </c>
      <c r="AT43" t="str">
        <f>VLOOKUP(L43,'Duration QC'!$A$3:$E$50,2,TRUE)</f>
        <v>N</v>
      </c>
      <c r="AU43" t="str">
        <f>VLOOKUP(L43,'Duration QC'!$A$3:$E$50,3,TRUE)</f>
        <v>N</v>
      </c>
      <c r="AV43" t="str">
        <f>VLOOKUP(L43,'Duration QC'!$A$3:$E$50,4,TRUE)</f>
        <v>Y</v>
      </c>
      <c r="AW43" t="str">
        <f>VLOOKUP(L43,'Duration QC'!$A$3:$E$50,5,TRUE)</f>
        <v>N</v>
      </c>
      <c r="AX43">
        <f t="shared" si="3"/>
        <v>0</v>
      </c>
      <c r="AY43">
        <f t="shared" si="4"/>
        <v>0</v>
      </c>
      <c r="AZ43">
        <f t="shared" si="5"/>
        <v>1</v>
      </c>
      <c r="BA43">
        <f t="shared" si="6"/>
        <v>0</v>
      </c>
    </row>
    <row r="44" spans="1:53" x14ac:dyDescent="0.25">
      <c r="A44" s="3">
        <v>43</v>
      </c>
      <c r="B44" s="3" t="s">
        <v>50</v>
      </c>
      <c r="C44" s="3" t="s">
        <v>88</v>
      </c>
      <c r="D44" s="3">
        <v>100238</v>
      </c>
      <c r="E44" s="3"/>
      <c r="F44" s="3" t="s">
        <v>98</v>
      </c>
      <c r="G44" s="3"/>
      <c r="H44" s="3" t="s">
        <v>105</v>
      </c>
      <c r="I44" s="3" t="s">
        <v>105</v>
      </c>
      <c r="J44" s="3" t="s">
        <v>469</v>
      </c>
      <c r="K44" s="3" t="s">
        <v>104</v>
      </c>
      <c r="L44" s="3" t="s">
        <v>104</v>
      </c>
      <c r="M44" s="3" t="s">
        <v>28</v>
      </c>
      <c r="N44" s="3" t="s">
        <v>1255</v>
      </c>
      <c r="O44" s="3" t="s">
        <v>38</v>
      </c>
      <c r="P44" s="3" t="s">
        <v>100</v>
      </c>
      <c r="Q44" s="3" t="s">
        <v>49</v>
      </c>
      <c r="R44" s="3"/>
      <c r="S44" s="3">
        <v>30</v>
      </c>
      <c r="T44" s="3"/>
      <c r="U44" s="3"/>
      <c r="V44" s="3" t="s">
        <v>34</v>
      </c>
      <c r="W44" s="3" t="s">
        <v>35</v>
      </c>
      <c r="X44" s="3" t="s">
        <v>35</v>
      </c>
      <c r="Y44" s="3" t="s">
        <v>50</v>
      </c>
      <c r="Z44" s="3" t="s">
        <v>35</v>
      </c>
      <c r="AA44" s="3" t="s">
        <v>152</v>
      </c>
      <c r="AB44" s="3"/>
      <c r="AC44" s="3"/>
      <c r="AD44" s="3">
        <v>3000</v>
      </c>
      <c r="AE44" s="3"/>
      <c r="AF44" s="3"/>
      <c r="AG44" s="3" t="s">
        <v>45</v>
      </c>
      <c r="AH44" s="3" t="s">
        <v>228</v>
      </c>
      <c r="AI44" s="3" t="str">
        <f t="shared" si="1"/>
        <v/>
      </c>
      <c r="AJ44" s="3"/>
      <c r="AK44" s="3"/>
      <c r="AL44" s="3" t="s">
        <v>770</v>
      </c>
      <c r="AM44" s="3"/>
      <c r="AN44" s="3" t="s">
        <v>1254</v>
      </c>
      <c r="AO44" s="3"/>
      <c r="AP44" s="3" t="s">
        <v>35</v>
      </c>
      <c r="AQ44" s="3">
        <f t="shared" si="2"/>
        <v>3</v>
      </c>
      <c r="AT44" t="str">
        <f>VLOOKUP(L44,'Duration QC'!$A$3:$E$50,2,TRUE)</f>
        <v>N</v>
      </c>
      <c r="AU44" t="str">
        <f>VLOOKUP(L44,'Duration QC'!$A$3:$E$50,3,TRUE)</f>
        <v>N</v>
      </c>
      <c r="AV44" t="str">
        <f>VLOOKUP(L44,'Duration QC'!$A$3:$E$50,4,TRUE)</f>
        <v>Y</v>
      </c>
      <c r="AW44" t="str">
        <f>VLOOKUP(L44,'Duration QC'!$A$3:$E$50,5,TRUE)</f>
        <v>N</v>
      </c>
      <c r="AX44">
        <f t="shared" si="3"/>
        <v>0</v>
      </c>
      <c r="AY44">
        <f t="shared" si="4"/>
        <v>0</v>
      </c>
      <c r="AZ44">
        <f t="shared" si="5"/>
        <v>1</v>
      </c>
      <c r="BA44">
        <f t="shared" si="6"/>
        <v>0</v>
      </c>
    </row>
    <row r="45" spans="1:53" x14ac:dyDescent="0.25">
      <c r="A45" s="3">
        <v>44</v>
      </c>
      <c r="B45" s="3" t="s">
        <v>50</v>
      </c>
      <c r="C45" s="3" t="s">
        <v>88</v>
      </c>
      <c r="D45" s="3">
        <v>100238</v>
      </c>
      <c r="E45" s="3"/>
      <c r="F45" s="3" t="s">
        <v>98</v>
      </c>
      <c r="G45" s="3"/>
      <c r="H45" s="3" t="s">
        <v>106</v>
      </c>
      <c r="I45" s="3" t="s">
        <v>106</v>
      </c>
      <c r="J45" s="3" t="s">
        <v>469</v>
      </c>
      <c r="K45" s="3" t="s">
        <v>27</v>
      </c>
      <c r="L45" s="3" t="s">
        <v>27</v>
      </c>
      <c r="M45" s="3" t="s">
        <v>28</v>
      </c>
      <c r="N45" s="3" t="s">
        <v>1255</v>
      </c>
      <c r="O45" s="3" t="s">
        <v>38</v>
      </c>
      <c r="P45" s="3" t="s">
        <v>100</v>
      </c>
      <c r="Q45" s="3" t="s">
        <v>49</v>
      </c>
      <c r="R45" s="3">
        <v>30</v>
      </c>
      <c r="S45" s="3"/>
      <c r="T45" s="3"/>
      <c r="U45" s="3"/>
      <c r="V45" s="3" t="s">
        <v>34</v>
      </c>
      <c r="W45" s="3" t="s">
        <v>35</v>
      </c>
      <c r="X45" s="3" t="s">
        <v>35</v>
      </c>
      <c r="Y45" s="3" t="s">
        <v>35</v>
      </c>
      <c r="Z45" s="3" t="s">
        <v>35</v>
      </c>
      <c r="AA45" s="3" t="s">
        <v>153</v>
      </c>
      <c r="AB45" s="3"/>
      <c r="AC45" s="3">
        <v>30000</v>
      </c>
      <c r="AD45" s="3"/>
      <c r="AE45" s="3"/>
      <c r="AF45" s="3" t="s">
        <v>37</v>
      </c>
      <c r="AG45" s="3"/>
      <c r="AH45" s="3" t="s">
        <v>229</v>
      </c>
      <c r="AI45" s="3" t="str">
        <f t="shared" si="1"/>
        <v/>
      </c>
      <c r="AJ45" s="3"/>
      <c r="AK45" s="3"/>
      <c r="AL45" s="3" t="s">
        <v>770</v>
      </c>
      <c r="AM45" s="3"/>
      <c r="AN45" s="3" t="s">
        <v>1254</v>
      </c>
      <c r="AO45" s="3"/>
      <c r="AP45" s="3" t="s">
        <v>35</v>
      </c>
      <c r="AQ45" s="3">
        <f t="shared" si="2"/>
        <v>2</v>
      </c>
      <c r="AT45" t="str">
        <f>VLOOKUP(L45,'Duration QC'!$A$3:$E$50,2,TRUE)</f>
        <v>N</v>
      </c>
      <c r="AU45" t="str">
        <f>VLOOKUP(L45,'Duration QC'!$A$3:$E$50,3,TRUE)</f>
        <v>Y</v>
      </c>
      <c r="AV45" t="str">
        <f>VLOOKUP(L45,'Duration QC'!$A$3:$E$50,4,TRUE)</f>
        <v>N</v>
      </c>
      <c r="AW45" t="str">
        <f>VLOOKUP(L45,'Duration QC'!$A$3:$E$50,5,TRUE)</f>
        <v>N</v>
      </c>
      <c r="AX45">
        <f t="shared" si="3"/>
        <v>0</v>
      </c>
      <c r="AY45">
        <f t="shared" si="4"/>
        <v>1</v>
      </c>
      <c r="AZ45">
        <f t="shared" si="5"/>
        <v>0</v>
      </c>
      <c r="BA45">
        <f t="shared" si="6"/>
        <v>0</v>
      </c>
    </row>
    <row r="46" spans="1:53" x14ac:dyDescent="0.25">
      <c r="A46" s="3">
        <v>45</v>
      </c>
      <c r="B46" s="3" t="s">
        <v>50</v>
      </c>
      <c r="C46" s="3" t="s">
        <v>88</v>
      </c>
      <c r="D46" s="3">
        <v>100238</v>
      </c>
      <c r="E46" s="3"/>
      <c r="F46" s="3" t="s">
        <v>98</v>
      </c>
      <c r="G46" s="3"/>
      <c r="H46" s="3" t="s">
        <v>106</v>
      </c>
      <c r="I46" s="3" t="s">
        <v>106</v>
      </c>
      <c r="J46" s="3" t="s">
        <v>469</v>
      </c>
      <c r="K46" s="3" t="s">
        <v>101</v>
      </c>
      <c r="L46" s="3" t="s">
        <v>101</v>
      </c>
      <c r="M46" s="3" t="s">
        <v>28</v>
      </c>
      <c r="N46" s="3" t="s">
        <v>1255</v>
      </c>
      <c r="O46" s="3" t="s">
        <v>38</v>
      </c>
      <c r="P46" s="3" t="s">
        <v>100</v>
      </c>
      <c r="Q46" s="3" t="s">
        <v>49</v>
      </c>
      <c r="R46" s="3">
        <v>30</v>
      </c>
      <c r="S46" s="3"/>
      <c r="T46" s="3"/>
      <c r="U46" s="3"/>
      <c r="V46" s="3" t="s">
        <v>34</v>
      </c>
      <c r="W46" s="3" t="s">
        <v>35</v>
      </c>
      <c r="X46" s="3" t="s">
        <v>35</v>
      </c>
      <c r="Y46" s="3" t="s">
        <v>35</v>
      </c>
      <c r="Z46" s="3" t="s">
        <v>35</v>
      </c>
      <c r="AA46" s="3" t="s">
        <v>153</v>
      </c>
      <c r="AB46" s="3"/>
      <c r="AC46" s="3">
        <v>30000</v>
      </c>
      <c r="AD46" s="3"/>
      <c r="AE46" s="3"/>
      <c r="AF46" s="3" t="s">
        <v>37</v>
      </c>
      <c r="AG46" s="3"/>
      <c r="AH46" s="3" t="s">
        <v>229</v>
      </c>
      <c r="AI46" s="3" t="str">
        <f t="shared" si="1"/>
        <v/>
      </c>
      <c r="AJ46" s="3"/>
      <c r="AK46" s="3"/>
      <c r="AL46" s="3" t="s">
        <v>770</v>
      </c>
      <c r="AM46" s="3"/>
      <c r="AN46" s="3" t="s">
        <v>1254</v>
      </c>
      <c r="AO46" s="3"/>
      <c r="AP46" s="3" t="s">
        <v>35</v>
      </c>
      <c r="AQ46" s="3">
        <f t="shared" si="2"/>
        <v>2</v>
      </c>
      <c r="AT46" t="str">
        <f>VLOOKUP(L46,'Duration QC'!$A$3:$E$50,2,TRUE)</f>
        <v>N</v>
      </c>
      <c r="AU46" t="str">
        <f>VLOOKUP(L46,'Duration QC'!$A$3:$E$50,3,TRUE)</f>
        <v>N</v>
      </c>
      <c r="AV46" t="str">
        <f>VLOOKUP(L46,'Duration QC'!$A$3:$E$50,4,TRUE)</f>
        <v>Y</v>
      </c>
      <c r="AW46" t="str">
        <f>VLOOKUP(L46,'Duration QC'!$A$3:$E$50,5,TRUE)</f>
        <v>N</v>
      </c>
      <c r="AX46">
        <f t="shared" si="3"/>
        <v>0</v>
      </c>
      <c r="AY46">
        <f t="shared" si="4"/>
        <v>0</v>
      </c>
      <c r="AZ46">
        <f t="shared" si="5"/>
        <v>1</v>
      </c>
      <c r="BA46">
        <f t="shared" si="6"/>
        <v>0</v>
      </c>
    </row>
    <row r="47" spans="1:53" x14ac:dyDescent="0.25">
      <c r="A47" s="3">
        <v>46</v>
      </c>
      <c r="B47" s="3" t="s">
        <v>50</v>
      </c>
      <c r="C47" s="3" t="s">
        <v>88</v>
      </c>
      <c r="D47" s="3">
        <v>100238</v>
      </c>
      <c r="E47" s="3"/>
      <c r="F47" s="3" t="s">
        <v>98</v>
      </c>
      <c r="G47" s="3"/>
      <c r="H47" s="3" t="s">
        <v>106</v>
      </c>
      <c r="I47" s="3" t="s">
        <v>106</v>
      </c>
      <c r="J47" s="3" t="s">
        <v>469</v>
      </c>
      <c r="K47" s="3" t="s">
        <v>102</v>
      </c>
      <c r="L47" s="3" t="s">
        <v>102</v>
      </c>
      <c r="M47" s="3" t="s">
        <v>28</v>
      </c>
      <c r="N47" s="3" t="s">
        <v>1255</v>
      </c>
      <c r="O47" s="3" t="s">
        <v>38</v>
      </c>
      <c r="P47" s="3" t="s">
        <v>100</v>
      </c>
      <c r="Q47" s="3" t="s">
        <v>49</v>
      </c>
      <c r="R47" s="3">
        <v>30</v>
      </c>
      <c r="S47" s="3"/>
      <c r="T47" s="3"/>
      <c r="U47" s="3"/>
      <c r="V47" s="3" t="s">
        <v>34</v>
      </c>
      <c r="W47" s="3" t="s">
        <v>35</v>
      </c>
      <c r="X47" s="3" t="s">
        <v>35</v>
      </c>
      <c r="Y47" s="3" t="s">
        <v>35</v>
      </c>
      <c r="Z47" s="3" t="s">
        <v>35</v>
      </c>
      <c r="AA47" s="3" t="s">
        <v>153</v>
      </c>
      <c r="AB47" s="3"/>
      <c r="AC47" s="3">
        <v>30000</v>
      </c>
      <c r="AD47" s="3"/>
      <c r="AE47" s="3"/>
      <c r="AF47" s="3" t="s">
        <v>37</v>
      </c>
      <c r="AG47" s="3"/>
      <c r="AH47" s="3" t="s">
        <v>229</v>
      </c>
      <c r="AI47" s="3" t="str">
        <f t="shared" si="1"/>
        <v/>
      </c>
      <c r="AJ47" s="3"/>
      <c r="AK47" s="3"/>
      <c r="AL47" s="3" t="s">
        <v>770</v>
      </c>
      <c r="AM47" s="3"/>
      <c r="AN47" s="3" t="s">
        <v>1254</v>
      </c>
      <c r="AO47" s="3"/>
      <c r="AP47" s="3" t="s">
        <v>35</v>
      </c>
      <c r="AQ47" s="3">
        <f t="shared" si="2"/>
        <v>2</v>
      </c>
      <c r="AT47" t="str">
        <f>VLOOKUP(L47,'Duration QC'!$A$3:$E$50,2,TRUE)</f>
        <v>N</v>
      </c>
      <c r="AU47" t="str">
        <f>VLOOKUP(L47,'Duration QC'!$A$3:$E$50,3,TRUE)</f>
        <v>N</v>
      </c>
      <c r="AV47" t="str">
        <f>VLOOKUP(L47,'Duration QC'!$A$3:$E$50,4,TRUE)</f>
        <v>Y</v>
      </c>
      <c r="AW47" t="str">
        <f>VLOOKUP(L47,'Duration QC'!$A$3:$E$50,5,TRUE)</f>
        <v>N</v>
      </c>
      <c r="AX47">
        <f t="shared" si="3"/>
        <v>0</v>
      </c>
      <c r="AY47">
        <f t="shared" si="4"/>
        <v>0</v>
      </c>
      <c r="AZ47">
        <f t="shared" si="5"/>
        <v>1</v>
      </c>
      <c r="BA47">
        <f t="shared" si="6"/>
        <v>0</v>
      </c>
    </row>
    <row r="48" spans="1:53" x14ac:dyDescent="0.25">
      <c r="A48" s="3">
        <v>47</v>
      </c>
      <c r="B48" s="3" t="s">
        <v>50</v>
      </c>
      <c r="C48" s="3" t="s">
        <v>88</v>
      </c>
      <c r="D48" s="3">
        <v>100238</v>
      </c>
      <c r="E48" s="3"/>
      <c r="F48" s="3" t="s">
        <v>98</v>
      </c>
      <c r="G48" s="3"/>
      <c r="H48" s="3" t="s">
        <v>106</v>
      </c>
      <c r="I48" s="3" t="s">
        <v>106</v>
      </c>
      <c r="J48" s="3" t="s">
        <v>469</v>
      </c>
      <c r="K48" s="3" t="s">
        <v>103</v>
      </c>
      <c r="L48" s="3" t="s">
        <v>103</v>
      </c>
      <c r="M48" s="3" t="s">
        <v>28</v>
      </c>
      <c r="N48" s="3" t="s">
        <v>1255</v>
      </c>
      <c r="O48" s="3" t="s">
        <v>38</v>
      </c>
      <c r="P48" s="3" t="s">
        <v>100</v>
      </c>
      <c r="Q48" s="3" t="s">
        <v>49</v>
      </c>
      <c r="R48" s="3">
        <v>30</v>
      </c>
      <c r="S48" s="3"/>
      <c r="T48" s="3"/>
      <c r="U48" s="3"/>
      <c r="V48" s="3" t="s">
        <v>34</v>
      </c>
      <c r="W48" s="3" t="s">
        <v>35</v>
      </c>
      <c r="X48" s="3" t="s">
        <v>35</v>
      </c>
      <c r="Y48" s="3" t="s">
        <v>35</v>
      </c>
      <c r="Z48" s="3" t="s">
        <v>35</v>
      </c>
      <c r="AA48" s="3" t="s">
        <v>153</v>
      </c>
      <c r="AB48" s="3"/>
      <c r="AC48" s="3">
        <v>30000</v>
      </c>
      <c r="AD48" s="3"/>
      <c r="AE48" s="3"/>
      <c r="AF48" s="3" t="s">
        <v>37</v>
      </c>
      <c r="AG48" s="3"/>
      <c r="AH48" s="3" t="s">
        <v>229</v>
      </c>
      <c r="AI48" s="3" t="str">
        <f t="shared" si="1"/>
        <v/>
      </c>
      <c r="AJ48" s="3"/>
      <c r="AK48" s="3"/>
      <c r="AL48" s="3" t="s">
        <v>770</v>
      </c>
      <c r="AM48" s="3"/>
      <c r="AN48" s="3" t="s">
        <v>1254</v>
      </c>
      <c r="AO48" s="3"/>
      <c r="AP48" s="3" t="s">
        <v>35</v>
      </c>
      <c r="AQ48" s="3">
        <f t="shared" si="2"/>
        <v>2</v>
      </c>
      <c r="AT48" t="str">
        <f>VLOOKUP(L48,'Duration QC'!$A$3:$E$50,2,TRUE)</f>
        <v>N</v>
      </c>
      <c r="AU48" t="str">
        <f>VLOOKUP(L48,'Duration QC'!$A$3:$E$50,3,TRUE)</f>
        <v>N</v>
      </c>
      <c r="AV48" t="str">
        <f>VLOOKUP(L48,'Duration QC'!$A$3:$E$50,4,TRUE)</f>
        <v>Y</v>
      </c>
      <c r="AW48" t="str">
        <f>VLOOKUP(L48,'Duration QC'!$A$3:$E$50,5,TRUE)</f>
        <v>N</v>
      </c>
      <c r="AX48">
        <f t="shared" si="3"/>
        <v>0</v>
      </c>
      <c r="AY48">
        <f t="shared" si="4"/>
        <v>0</v>
      </c>
      <c r="AZ48">
        <f t="shared" si="5"/>
        <v>1</v>
      </c>
      <c r="BA48">
        <f t="shared" si="6"/>
        <v>0</v>
      </c>
    </row>
    <row r="49" spans="1:53" x14ac:dyDescent="0.25">
      <c r="A49" s="3">
        <v>48</v>
      </c>
      <c r="B49" s="3" t="s">
        <v>50</v>
      </c>
      <c r="C49" s="3" t="s">
        <v>88</v>
      </c>
      <c r="D49" s="3">
        <v>100238</v>
      </c>
      <c r="E49" s="3"/>
      <c r="F49" s="3" t="s">
        <v>98</v>
      </c>
      <c r="G49" s="3"/>
      <c r="H49" s="3" t="s">
        <v>106</v>
      </c>
      <c r="I49" s="3" t="s">
        <v>106</v>
      </c>
      <c r="J49" s="3" t="s">
        <v>469</v>
      </c>
      <c r="K49" s="3" t="s">
        <v>104</v>
      </c>
      <c r="L49" s="3" t="s">
        <v>104</v>
      </c>
      <c r="M49" s="3" t="s">
        <v>28</v>
      </c>
      <c r="N49" s="3" t="s">
        <v>1255</v>
      </c>
      <c r="O49" s="3" t="s">
        <v>38</v>
      </c>
      <c r="P49" s="3" t="s">
        <v>100</v>
      </c>
      <c r="Q49" s="3" t="s">
        <v>49</v>
      </c>
      <c r="R49" s="3">
        <v>30</v>
      </c>
      <c r="S49" s="3"/>
      <c r="T49" s="3"/>
      <c r="U49" s="3"/>
      <c r="V49" s="3" t="s">
        <v>34</v>
      </c>
      <c r="W49" s="3" t="s">
        <v>35</v>
      </c>
      <c r="X49" s="3" t="s">
        <v>35</v>
      </c>
      <c r="Y49" s="3" t="s">
        <v>35</v>
      </c>
      <c r="Z49" s="3" t="s">
        <v>35</v>
      </c>
      <c r="AA49" s="3" t="s">
        <v>153</v>
      </c>
      <c r="AB49" s="3"/>
      <c r="AC49" s="3">
        <v>30000</v>
      </c>
      <c r="AD49" s="3"/>
      <c r="AE49" s="3"/>
      <c r="AF49" s="3" t="s">
        <v>37</v>
      </c>
      <c r="AG49" s="3"/>
      <c r="AH49" s="3" t="s">
        <v>229</v>
      </c>
      <c r="AI49" s="3" t="str">
        <f t="shared" si="1"/>
        <v/>
      </c>
      <c r="AJ49" s="3"/>
      <c r="AK49" s="3"/>
      <c r="AL49" s="3" t="s">
        <v>770</v>
      </c>
      <c r="AM49" s="3"/>
      <c r="AN49" s="3" t="s">
        <v>1254</v>
      </c>
      <c r="AO49" s="3"/>
      <c r="AP49" s="3" t="s">
        <v>35</v>
      </c>
      <c r="AQ49" s="3">
        <f t="shared" si="2"/>
        <v>2</v>
      </c>
      <c r="AT49" t="str">
        <f>VLOOKUP(L49,'Duration QC'!$A$3:$E$50,2,TRUE)</f>
        <v>N</v>
      </c>
      <c r="AU49" t="str">
        <f>VLOOKUP(L49,'Duration QC'!$A$3:$E$50,3,TRUE)</f>
        <v>N</v>
      </c>
      <c r="AV49" t="str">
        <f>VLOOKUP(L49,'Duration QC'!$A$3:$E$50,4,TRUE)</f>
        <v>Y</v>
      </c>
      <c r="AW49" t="str">
        <f>VLOOKUP(L49,'Duration QC'!$A$3:$E$50,5,TRUE)</f>
        <v>N</v>
      </c>
      <c r="AX49">
        <f t="shared" si="3"/>
        <v>0</v>
      </c>
      <c r="AY49">
        <f t="shared" si="4"/>
        <v>0</v>
      </c>
      <c r="AZ49">
        <f t="shared" si="5"/>
        <v>1</v>
      </c>
      <c r="BA49">
        <f t="shared" si="6"/>
        <v>0</v>
      </c>
    </row>
    <row r="50" spans="1:53" x14ac:dyDescent="0.25">
      <c r="A50" s="3">
        <v>49</v>
      </c>
      <c r="B50" s="3" t="s">
        <v>50</v>
      </c>
      <c r="C50" s="3" t="s">
        <v>88</v>
      </c>
      <c r="D50" s="3">
        <v>100238</v>
      </c>
      <c r="E50" s="3"/>
      <c r="F50" s="3" t="s">
        <v>98</v>
      </c>
      <c r="G50" s="3"/>
      <c r="H50" s="3" t="s">
        <v>107</v>
      </c>
      <c r="I50" s="3" t="s">
        <v>107</v>
      </c>
      <c r="J50" s="3" t="s">
        <v>469</v>
      </c>
      <c r="K50" s="3" t="s">
        <v>27</v>
      </c>
      <c r="L50" s="3" t="s">
        <v>27</v>
      </c>
      <c r="M50" s="3" t="s">
        <v>28</v>
      </c>
      <c r="N50" s="3" t="s">
        <v>1255</v>
      </c>
      <c r="O50" s="3" t="s">
        <v>38</v>
      </c>
      <c r="P50" s="3" t="s">
        <v>100</v>
      </c>
      <c r="Q50" s="3" t="s">
        <v>49</v>
      </c>
      <c r="R50" s="3">
        <v>30</v>
      </c>
      <c r="S50" s="3"/>
      <c r="T50" s="3"/>
      <c r="U50" s="3"/>
      <c r="V50" s="3" t="s">
        <v>34</v>
      </c>
      <c r="W50" s="3" t="s">
        <v>35</v>
      </c>
      <c r="X50" s="3" t="s">
        <v>35</v>
      </c>
      <c r="Y50" s="3" t="s">
        <v>35</v>
      </c>
      <c r="Z50" s="3" t="s">
        <v>35</v>
      </c>
      <c r="AA50" s="3" t="s">
        <v>153</v>
      </c>
      <c r="AB50" s="3"/>
      <c r="AC50" s="3">
        <v>30000</v>
      </c>
      <c r="AD50" s="3"/>
      <c r="AE50" s="3"/>
      <c r="AF50" s="3" t="s">
        <v>37</v>
      </c>
      <c r="AG50" s="3"/>
      <c r="AH50" s="3" t="s">
        <v>229</v>
      </c>
      <c r="AI50" s="3" t="str">
        <f t="shared" si="1"/>
        <v/>
      </c>
      <c r="AJ50" s="3"/>
      <c r="AK50" s="3"/>
      <c r="AL50" s="3" t="s">
        <v>770</v>
      </c>
      <c r="AM50" s="3"/>
      <c r="AN50" s="3" t="s">
        <v>1254</v>
      </c>
      <c r="AO50" s="3"/>
      <c r="AP50" s="3" t="s">
        <v>35</v>
      </c>
      <c r="AQ50" s="3">
        <f t="shared" si="2"/>
        <v>2</v>
      </c>
      <c r="AT50" t="str">
        <f>VLOOKUP(L50,'Duration QC'!$A$3:$E$50,2,TRUE)</f>
        <v>N</v>
      </c>
      <c r="AU50" t="str">
        <f>VLOOKUP(L50,'Duration QC'!$A$3:$E$50,3,TRUE)</f>
        <v>Y</v>
      </c>
      <c r="AV50" t="str">
        <f>VLOOKUP(L50,'Duration QC'!$A$3:$E$50,4,TRUE)</f>
        <v>N</v>
      </c>
      <c r="AW50" t="str">
        <f>VLOOKUP(L50,'Duration QC'!$A$3:$E$50,5,TRUE)</f>
        <v>N</v>
      </c>
      <c r="AX50">
        <f t="shared" si="3"/>
        <v>0</v>
      </c>
      <c r="AY50">
        <f t="shared" si="4"/>
        <v>1</v>
      </c>
      <c r="AZ50">
        <f t="shared" si="5"/>
        <v>0</v>
      </c>
      <c r="BA50">
        <f t="shared" si="6"/>
        <v>0</v>
      </c>
    </row>
    <row r="51" spans="1:53" x14ac:dyDescent="0.25">
      <c r="A51" s="3">
        <v>50</v>
      </c>
      <c r="B51" s="3" t="s">
        <v>50</v>
      </c>
      <c r="C51" s="3" t="s">
        <v>88</v>
      </c>
      <c r="D51" s="3">
        <v>100238</v>
      </c>
      <c r="E51" s="3"/>
      <c r="F51" s="3" t="s">
        <v>98</v>
      </c>
      <c r="G51" s="3"/>
      <c r="H51" s="3" t="s">
        <v>107</v>
      </c>
      <c r="I51" s="3" t="s">
        <v>107</v>
      </c>
      <c r="J51" s="3" t="s">
        <v>469</v>
      </c>
      <c r="K51" s="3" t="s">
        <v>101</v>
      </c>
      <c r="L51" s="3" t="s">
        <v>101</v>
      </c>
      <c r="M51" s="3" t="s">
        <v>28</v>
      </c>
      <c r="N51" s="3" t="s">
        <v>1255</v>
      </c>
      <c r="O51" s="3" t="s">
        <v>38</v>
      </c>
      <c r="P51" s="3" t="s">
        <v>100</v>
      </c>
      <c r="Q51" s="3" t="s">
        <v>49</v>
      </c>
      <c r="R51" s="3">
        <v>30</v>
      </c>
      <c r="S51" s="3"/>
      <c r="T51" s="3"/>
      <c r="U51" s="3"/>
      <c r="V51" s="3" t="s">
        <v>34</v>
      </c>
      <c r="W51" s="3" t="s">
        <v>35</v>
      </c>
      <c r="X51" s="3" t="s">
        <v>35</v>
      </c>
      <c r="Y51" s="3" t="s">
        <v>35</v>
      </c>
      <c r="Z51" s="3" t="s">
        <v>35</v>
      </c>
      <c r="AA51" s="3" t="s">
        <v>153</v>
      </c>
      <c r="AB51" s="3"/>
      <c r="AC51" s="3">
        <v>30000</v>
      </c>
      <c r="AD51" s="3"/>
      <c r="AE51" s="3"/>
      <c r="AF51" s="3" t="s">
        <v>37</v>
      </c>
      <c r="AG51" s="3"/>
      <c r="AH51" s="3" t="s">
        <v>229</v>
      </c>
      <c r="AI51" s="3" t="str">
        <f t="shared" si="1"/>
        <v/>
      </c>
      <c r="AJ51" s="3"/>
      <c r="AK51" s="3"/>
      <c r="AL51" s="3" t="s">
        <v>770</v>
      </c>
      <c r="AM51" s="3"/>
      <c r="AN51" s="3" t="s">
        <v>1254</v>
      </c>
      <c r="AO51" s="3"/>
      <c r="AP51" s="3" t="s">
        <v>35</v>
      </c>
      <c r="AQ51" s="3">
        <f t="shared" si="2"/>
        <v>2</v>
      </c>
      <c r="AT51" t="str">
        <f>VLOOKUP(L51,'Duration QC'!$A$3:$E$50,2,TRUE)</f>
        <v>N</v>
      </c>
      <c r="AU51" t="str">
        <f>VLOOKUP(L51,'Duration QC'!$A$3:$E$50,3,TRUE)</f>
        <v>N</v>
      </c>
      <c r="AV51" t="str">
        <f>VLOOKUP(L51,'Duration QC'!$A$3:$E$50,4,TRUE)</f>
        <v>Y</v>
      </c>
      <c r="AW51" t="str">
        <f>VLOOKUP(L51,'Duration QC'!$A$3:$E$50,5,TRUE)</f>
        <v>N</v>
      </c>
      <c r="AX51">
        <f t="shared" si="3"/>
        <v>0</v>
      </c>
      <c r="AY51">
        <f t="shared" si="4"/>
        <v>0</v>
      </c>
      <c r="AZ51">
        <f t="shared" si="5"/>
        <v>1</v>
      </c>
      <c r="BA51">
        <f t="shared" si="6"/>
        <v>0</v>
      </c>
    </row>
    <row r="52" spans="1:53" x14ac:dyDescent="0.25">
      <c r="A52" s="3">
        <v>51</v>
      </c>
      <c r="B52" s="3" t="s">
        <v>50</v>
      </c>
      <c r="C52" s="3" t="s">
        <v>88</v>
      </c>
      <c r="D52" s="3">
        <v>100238</v>
      </c>
      <c r="E52" s="3"/>
      <c r="F52" s="3" t="s">
        <v>98</v>
      </c>
      <c r="G52" s="3"/>
      <c r="H52" s="3" t="s">
        <v>107</v>
      </c>
      <c r="I52" s="3" t="s">
        <v>107</v>
      </c>
      <c r="J52" s="3" t="s">
        <v>469</v>
      </c>
      <c r="K52" s="3" t="s">
        <v>102</v>
      </c>
      <c r="L52" s="3" t="s">
        <v>102</v>
      </c>
      <c r="M52" s="3" t="s">
        <v>28</v>
      </c>
      <c r="N52" s="3" t="s">
        <v>1255</v>
      </c>
      <c r="O52" s="3" t="s">
        <v>38</v>
      </c>
      <c r="P52" s="3" t="s">
        <v>100</v>
      </c>
      <c r="Q52" s="3" t="s">
        <v>49</v>
      </c>
      <c r="R52" s="3">
        <v>30</v>
      </c>
      <c r="S52" s="3"/>
      <c r="T52" s="3"/>
      <c r="U52" s="3"/>
      <c r="V52" s="3" t="s">
        <v>34</v>
      </c>
      <c r="W52" s="3" t="s">
        <v>35</v>
      </c>
      <c r="X52" s="3" t="s">
        <v>35</v>
      </c>
      <c r="Y52" s="3" t="s">
        <v>35</v>
      </c>
      <c r="Z52" s="3" t="s">
        <v>35</v>
      </c>
      <c r="AA52" s="3" t="s">
        <v>153</v>
      </c>
      <c r="AB52" s="3"/>
      <c r="AC52" s="3">
        <v>30000</v>
      </c>
      <c r="AD52" s="3"/>
      <c r="AE52" s="3"/>
      <c r="AF52" s="3" t="s">
        <v>37</v>
      </c>
      <c r="AG52" s="3"/>
      <c r="AH52" s="3" t="s">
        <v>229</v>
      </c>
      <c r="AI52" s="3" t="str">
        <f t="shared" si="1"/>
        <v/>
      </c>
      <c r="AJ52" s="3"/>
      <c r="AK52" s="3"/>
      <c r="AL52" s="3" t="s">
        <v>770</v>
      </c>
      <c r="AM52" s="3"/>
      <c r="AN52" s="3" t="s">
        <v>1254</v>
      </c>
      <c r="AO52" s="3"/>
      <c r="AP52" s="3" t="s">
        <v>35</v>
      </c>
      <c r="AQ52" s="3">
        <f t="shared" si="2"/>
        <v>2</v>
      </c>
      <c r="AT52" t="str">
        <f>VLOOKUP(L52,'Duration QC'!$A$3:$E$50,2,TRUE)</f>
        <v>N</v>
      </c>
      <c r="AU52" t="str">
        <f>VLOOKUP(L52,'Duration QC'!$A$3:$E$50,3,TRUE)</f>
        <v>N</v>
      </c>
      <c r="AV52" t="str">
        <f>VLOOKUP(L52,'Duration QC'!$A$3:$E$50,4,TRUE)</f>
        <v>Y</v>
      </c>
      <c r="AW52" t="str">
        <f>VLOOKUP(L52,'Duration QC'!$A$3:$E$50,5,TRUE)</f>
        <v>N</v>
      </c>
      <c r="AX52">
        <f t="shared" si="3"/>
        <v>0</v>
      </c>
      <c r="AY52">
        <f t="shared" si="4"/>
        <v>0</v>
      </c>
      <c r="AZ52">
        <f t="shared" si="5"/>
        <v>1</v>
      </c>
      <c r="BA52">
        <f t="shared" si="6"/>
        <v>0</v>
      </c>
    </row>
    <row r="53" spans="1:53" x14ac:dyDescent="0.25">
      <c r="A53" s="3">
        <v>52</v>
      </c>
      <c r="B53" s="3" t="s">
        <v>50</v>
      </c>
      <c r="C53" s="3" t="s">
        <v>88</v>
      </c>
      <c r="D53" s="3">
        <v>100238</v>
      </c>
      <c r="E53" s="3"/>
      <c r="F53" s="3" t="s">
        <v>98</v>
      </c>
      <c r="G53" s="3"/>
      <c r="H53" s="3" t="s">
        <v>107</v>
      </c>
      <c r="I53" s="3" t="s">
        <v>107</v>
      </c>
      <c r="J53" s="3" t="s">
        <v>469</v>
      </c>
      <c r="K53" s="3" t="s">
        <v>103</v>
      </c>
      <c r="L53" s="3" t="s">
        <v>103</v>
      </c>
      <c r="M53" s="3" t="s">
        <v>28</v>
      </c>
      <c r="N53" s="3" t="s">
        <v>1255</v>
      </c>
      <c r="O53" s="3" t="s">
        <v>38</v>
      </c>
      <c r="P53" s="3" t="s">
        <v>100</v>
      </c>
      <c r="Q53" s="3" t="s">
        <v>49</v>
      </c>
      <c r="R53" s="3">
        <v>30</v>
      </c>
      <c r="S53" s="3"/>
      <c r="T53" s="3"/>
      <c r="U53" s="3"/>
      <c r="V53" s="3" t="s">
        <v>34</v>
      </c>
      <c r="W53" s="3" t="s">
        <v>35</v>
      </c>
      <c r="X53" s="3" t="s">
        <v>35</v>
      </c>
      <c r="Y53" s="3" t="s">
        <v>35</v>
      </c>
      <c r="Z53" s="3" t="s">
        <v>35</v>
      </c>
      <c r="AA53" s="3" t="s">
        <v>153</v>
      </c>
      <c r="AB53" s="3"/>
      <c r="AC53" s="3">
        <v>30000</v>
      </c>
      <c r="AD53" s="3"/>
      <c r="AE53" s="3"/>
      <c r="AF53" s="3" t="s">
        <v>37</v>
      </c>
      <c r="AG53" s="3"/>
      <c r="AH53" s="3" t="s">
        <v>229</v>
      </c>
      <c r="AI53" s="3" t="str">
        <f t="shared" si="1"/>
        <v/>
      </c>
      <c r="AJ53" s="3"/>
      <c r="AK53" s="3"/>
      <c r="AL53" s="3" t="s">
        <v>770</v>
      </c>
      <c r="AM53" s="3"/>
      <c r="AN53" s="3" t="s">
        <v>1254</v>
      </c>
      <c r="AO53" s="3"/>
      <c r="AP53" s="3" t="s">
        <v>35</v>
      </c>
      <c r="AQ53" s="3">
        <f t="shared" si="2"/>
        <v>2</v>
      </c>
      <c r="AT53" t="str">
        <f>VLOOKUP(L53,'Duration QC'!$A$3:$E$50,2,TRUE)</f>
        <v>N</v>
      </c>
      <c r="AU53" t="str">
        <f>VLOOKUP(L53,'Duration QC'!$A$3:$E$50,3,TRUE)</f>
        <v>N</v>
      </c>
      <c r="AV53" t="str">
        <f>VLOOKUP(L53,'Duration QC'!$A$3:$E$50,4,TRUE)</f>
        <v>Y</v>
      </c>
      <c r="AW53" t="str">
        <f>VLOOKUP(L53,'Duration QC'!$A$3:$E$50,5,TRUE)</f>
        <v>N</v>
      </c>
      <c r="AX53">
        <f t="shared" si="3"/>
        <v>0</v>
      </c>
      <c r="AY53">
        <f t="shared" si="4"/>
        <v>0</v>
      </c>
      <c r="AZ53">
        <f t="shared" si="5"/>
        <v>1</v>
      </c>
      <c r="BA53">
        <f t="shared" si="6"/>
        <v>0</v>
      </c>
    </row>
    <row r="54" spans="1:53" x14ac:dyDescent="0.25">
      <c r="A54" s="3">
        <v>53</v>
      </c>
      <c r="B54" s="3" t="s">
        <v>50</v>
      </c>
      <c r="C54" s="3" t="s">
        <v>88</v>
      </c>
      <c r="D54" s="3">
        <v>100238</v>
      </c>
      <c r="E54" s="3"/>
      <c r="F54" s="3" t="s">
        <v>98</v>
      </c>
      <c r="G54" s="3"/>
      <c r="H54" s="3" t="s">
        <v>107</v>
      </c>
      <c r="I54" s="3" t="s">
        <v>107</v>
      </c>
      <c r="J54" s="3" t="s">
        <v>469</v>
      </c>
      <c r="K54" s="3" t="s">
        <v>104</v>
      </c>
      <c r="L54" s="3" t="s">
        <v>104</v>
      </c>
      <c r="M54" s="3" t="s">
        <v>28</v>
      </c>
      <c r="N54" s="3" t="s">
        <v>1255</v>
      </c>
      <c r="O54" s="3" t="s">
        <v>38</v>
      </c>
      <c r="P54" s="3" t="s">
        <v>100</v>
      </c>
      <c r="Q54" s="3" t="s">
        <v>49</v>
      </c>
      <c r="R54" s="3">
        <v>30</v>
      </c>
      <c r="S54" s="3"/>
      <c r="T54" s="3"/>
      <c r="U54" s="3"/>
      <c r="V54" s="3" t="s">
        <v>34</v>
      </c>
      <c r="W54" s="3" t="s">
        <v>35</v>
      </c>
      <c r="X54" s="3" t="s">
        <v>35</v>
      </c>
      <c r="Y54" s="3" t="s">
        <v>35</v>
      </c>
      <c r="Z54" s="3" t="s">
        <v>35</v>
      </c>
      <c r="AA54" s="3" t="s">
        <v>153</v>
      </c>
      <c r="AB54" s="3"/>
      <c r="AC54" s="3">
        <v>30000</v>
      </c>
      <c r="AD54" s="3"/>
      <c r="AE54" s="3"/>
      <c r="AF54" s="3" t="s">
        <v>37</v>
      </c>
      <c r="AG54" s="3"/>
      <c r="AH54" s="3" t="s">
        <v>229</v>
      </c>
      <c r="AI54" s="3" t="str">
        <f t="shared" si="1"/>
        <v/>
      </c>
      <c r="AJ54" s="3"/>
      <c r="AK54" s="3"/>
      <c r="AL54" s="3" t="s">
        <v>770</v>
      </c>
      <c r="AM54" s="3"/>
      <c r="AN54" s="3" t="s">
        <v>1254</v>
      </c>
      <c r="AO54" s="3"/>
      <c r="AP54" s="3" t="s">
        <v>35</v>
      </c>
      <c r="AQ54" s="3">
        <f t="shared" si="2"/>
        <v>2</v>
      </c>
      <c r="AT54" t="str">
        <f>VLOOKUP(L54,'Duration QC'!$A$3:$E$50,2,TRUE)</f>
        <v>N</v>
      </c>
      <c r="AU54" t="str">
        <f>VLOOKUP(L54,'Duration QC'!$A$3:$E$50,3,TRUE)</f>
        <v>N</v>
      </c>
      <c r="AV54" t="str">
        <f>VLOOKUP(L54,'Duration QC'!$A$3:$E$50,4,TRUE)</f>
        <v>Y</v>
      </c>
      <c r="AW54" t="str">
        <f>VLOOKUP(L54,'Duration QC'!$A$3:$E$50,5,TRUE)</f>
        <v>N</v>
      </c>
      <c r="AX54">
        <f t="shared" si="3"/>
        <v>0</v>
      </c>
      <c r="AY54">
        <f t="shared" si="4"/>
        <v>0</v>
      </c>
      <c r="AZ54">
        <f t="shared" si="5"/>
        <v>1</v>
      </c>
      <c r="BA54">
        <f t="shared" si="6"/>
        <v>0</v>
      </c>
    </row>
    <row r="55" spans="1:53" x14ac:dyDescent="0.25">
      <c r="A55" s="3">
        <v>54</v>
      </c>
      <c r="B55" s="3" t="s">
        <v>50</v>
      </c>
      <c r="C55" s="3" t="s">
        <v>88</v>
      </c>
      <c r="D55" s="3">
        <v>100238</v>
      </c>
      <c r="E55" s="3"/>
      <c r="F55" s="3" t="s">
        <v>98</v>
      </c>
      <c r="G55" s="3"/>
      <c r="H55" s="3" t="s">
        <v>108</v>
      </c>
      <c r="I55" s="3" t="s">
        <v>108</v>
      </c>
      <c r="J55" s="3" t="s">
        <v>469</v>
      </c>
      <c r="K55" s="3" t="s">
        <v>27</v>
      </c>
      <c r="L55" s="3" t="s">
        <v>27</v>
      </c>
      <c r="M55" s="3" t="s">
        <v>28</v>
      </c>
      <c r="N55" s="3" t="s">
        <v>1255</v>
      </c>
      <c r="O55" s="3" t="s">
        <v>38</v>
      </c>
      <c r="P55" s="3" t="s">
        <v>100</v>
      </c>
      <c r="Q55" s="3" t="s">
        <v>49</v>
      </c>
      <c r="R55" s="3">
        <v>30</v>
      </c>
      <c r="S55" s="3"/>
      <c r="T55" s="3"/>
      <c r="U55" s="3"/>
      <c r="V55" s="3" t="s">
        <v>34</v>
      </c>
      <c r="W55" s="3" t="s">
        <v>35</v>
      </c>
      <c r="X55" s="3" t="s">
        <v>35</v>
      </c>
      <c r="Y55" s="3" t="s">
        <v>35</v>
      </c>
      <c r="Z55" s="3" t="s">
        <v>35</v>
      </c>
      <c r="AA55" s="3" t="s">
        <v>153</v>
      </c>
      <c r="AB55" s="3"/>
      <c r="AC55" s="3">
        <v>30000</v>
      </c>
      <c r="AD55" s="3"/>
      <c r="AE55" s="3"/>
      <c r="AF55" s="3" t="s">
        <v>37</v>
      </c>
      <c r="AG55" s="3"/>
      <c r="AH55" s="3" t="s">
        <v>229</v>
      </c>
      <c r="AI55" s="3" t="str">
        <f t="shared" si="1"/>
        <v/>
      </c>
      <c r="AJ55" s="3"/>
      <c r="AK55" s="3"/>
      <c r="AL55" s="3" t="s">
        <v>770</v>
      </c>
      <c r="AM55" s="3"/>
      <c r="AN55" s="3" t="s">
        <v>1254</v>
      </c>
      <c r="AO55" s="3"/>
      <c r="AP55" s="3" t="s">
        <v>35</v>
      </c>
      <c r="AQ55" s="3">
        <f t="shared" si="2"/>
        <v>2</v>
      </c>
      <c r="AT55" t="str">
        <f>VLOOKUP(L55,'Duration QC'!$A$3:$E$50,2,TRUE)</f>
        <v>N</v>
      </c>
      <c r="AU55" t="str">
        <f>VLOOKUP(L55,'Duration QC'!$A$3:$E$50,3,TRUE)</f>
        <v>Y</v>
      </c>
      <c r="AV55" t="str">
        <f>VLOOKUP(L55,'Duration QC'!$A$3:$E$50,4,TRUE)</f>
        <v>N</v>
      </c>
      <c r="AW55" t="str">
        <f>VLOOKUP(L55,'Duration QC'!$A$3:$E$50,5,TRUE)</f>
        <v>N</v>
      </c>
      <c r="AX55">
        <f t="shared" si="3"/>
        <v>0</v>
      </c>
      <c r="AY55">
        <f t="shared" si="4"/>
        <v>1</v>
      </c>
      <c r="AZ55">
        <f t="shared" si="5"/>
        <v>0</v>
      </c>
      <c r="BA55">
        <f t="shared" si="6"/>
        <v>0</v>
      </c>
    </row>
    <row r="56" spans="1:53" x14ac:dyDescent="0.25">
      <c r="A56" s="3">
        <v>55</v>
      </c>
      <c r="B56" s="3" t="s">
        <v>50</v>
      </c>
      <c r="C56" s="3" t="s">
        <v>88</v>
      </c>
      <c r="D56" s="3">
        <v>100238</v>
      </c>
      <c r="E56" s="3"/>
      <c r="F56" s="3" t="s">
        <v>98</v>
      </c>
      <c r="G56" s="3"/>
      <c r="H56" s="3" t="s">
        <v>108</v>
      </c>
      <c r="I56" s="3" t="s">
        <v>108</v>
      </c>
      <c r="J56" s="3" t="s">
        <v>469</v>
      </c>
      <c r="K56" s="3" t="s">
        <v>101</v>
      </c>
      <c r="L56" s="3" t="s">
        <v>101</v>
      </c>
      <c r="M56" s="3" t="s">
        <v>28</v>
      </c>
      <c r="N56" s="3" t="s">
        <v>1255</v>
      </c>
      <c r="O56" s="3" t="s">
        <v>38</v>
      </c>
      <c r="P56" s="3" t="s">
        <v>100</v>
      </c>
      <c r="Q56" s="3" t="s">
        <v>49</v>
      </c>
      <c r="R56" s="3">
        <v>30</v>
      </c>
      <c r="S56" s="3"/>
      <c r="T56" s="3"/>
      <c r="U56" s="3"/>
      <c r="V56" s="3" t="s">
        <v>34</v>
      </c>
      <c r="W56" s="3" t="s">
        <v>35</v>
      </c>
      <c r="X56" s="3" t="s">
        <v>35</v>
      </c>
      <c r="Y56" s="3" t="s">
        <v>35</v>
      </c>
      <c r="Z56" s="3" t="s">
        <v>35</v>
      </c>
      <c r="AA56" s="3" t="s">
        <v>153</v>
      </c>
      <c r="AB56" s="3"/>
      <c r="AC56" s="3">
        <v>30000</v>
      </c>
      <c r="AD56" s="3"/>
      <c r="AE56" s="3"/>
      <c r="AF56" s="3" t="s">
        <v>37</v>
      </c>
      <c r="AG56" s="3"/>
      <c r="AH56" s="3" t="s">
        <v>229</v>
      </c>
      <c r="AI56" s="3" t="str">
        <f t="shared" si="1"/>
        <v/>
      </c>
      <c r="AJ56" s="3"/>
      <c r="AK56" s="3"/>
      <c r="AL56" s="3" t="s">
        <v>770</v>
      </c>
      <c r="AM56" s="3"/>
      <c r="AN56" s="3" t="s">
        <v>1254</v>
      </c>
      <c r="AO56" s="3"/>
      <c r="AP56" s="3" t="s">
        <v>35</v>
      </c>
      <c r="AQ56" s="3">
        <f t="shared" si="2"/>
        <v>2</v>
      </c>
      <c r="AT56" t="str">
        <f>VLOOKUP(L56,'Duration QC'!$A$3:$E$50,2,TRUE)</f>
        <v>N</v>
      </c>
      <c r="AU56" t="str">
        <f>VLOOKUP(L56,'Duration QC'!$A$3:$E$50,3,TRUE)</f>
        <v>N</v>
      </c>
      <c r="AV56" t="str">
        <f>VLOOKUP(L56,'Duration QC'!$A$3:$E$50,4,TRUE)</f>
        <v>Y</v>
      </c>
      <c r="AW56" t="str">
        <f>VLOOKUP(L56,'Duration QC'!$A$3:$E$50,5,TRUE)</f>
        <v>N</v>
      </c>
      <c r="AX56">
        <f t="shared" si="3"/>
        <v>0</v>
      </c>
      <c r="AY56">
        <f t="shared" si="4"/>
        <v>0</v>
      </c>
      <c r="AZ56">
        <f t="shared" si="5"/>
        <v>1</v>
      </c>
      <c r="BA56">
        <f t="shared" si="6"/>
        <v>0</v>
      </c>
    </row>
    <row r="57" spans="1:53" x14ac:dyDescent="0.25">
      <c r="A57" s="3">
        <v>56</v>
      </c>
      <c r="B57" s="3" t="s">
        <v>50</v>
      </c>
      <c r="C57" s="3" t="s">
        <v>88</v>
      </c>
      <c r="D57" s="3">
        <v>100238</v>
      </c>
      <c r="E57" s="3"/>
      <c r="F57" s="3" t="s">
        <v>98</v>
      </c>
      <c r="G57" s="3"/>
      <c r="H57" s="3" t="s">
        <v>108</v>
      </c>
      <c r="I57" s="3" t="s">
        <v>108</v>
      </c>
      <c r="J57" s="3" t="s">
        <v>469</v>
      </c>
      <c r="K57" s="3" t="s">
        <v>102</v>
      </c>
      <c r="L57" s="3" t="s">
        <v>102</v>
      </c>
      <c r="M57" s="3" t="s">
        <v>28</v>
      </c>
      <c r="N57" s="3" t="s">
        <v>1255</v>
      </c>
      <c r="O57" s="3" t="s">
        <v>38</v>
      </c>
      <c r="P57" s="3" t="s">
        <v>100</v>
      </c>
      <c r="Q57" s="3" t="s">
        <v>49</v>
      </c>
      <c r="R57" s="3">
        <v>30</v>
      </c>
      <c r="S57" s="3"/>
      <c r="T57" s="3"/>
      <c r="U57" s="3"/>
      <c r="V57" s="3" t="s">
        <v>34</v>
      </c>
      <c r="W57" s="3" t="s">
        <v>35</v>
      </c>
      <c r="X57" s="3" t="s">
        <v>35</v>
      </c>
      <c r="Y57" s="3" t="s">
        <v>35</v>
      </c>
      <c r="Z57" s="3" t="s">
        <v>35</v>
      </c>
      <c r="AA57" s="3" t="s">
        <v>153</v>
      </c>
      <c r="AB57" s="3"/>
      <c r="AC57" s="3">
        <v>30000</v>
      </c>
      <c r="AD57" s="3"/>
      <c r="AE57" s="3"/>
      <c r="AF57" s="3" t="s">
        <v>37</v>
      </c>
      <c r="AG57" s="3"/>
      <c r="AH57" s="3" t="s">
        <v>229</v>
      </c>
      <c r="AI57" s="3" t="str">
        <f t="shared" si="1"/>
        <v/>
      </c>
      <c r="AJ57" s="3"/>
      <c r="AK57" s="3"/>
      <c r="AL57" s="3" t="s">
        <v>770</v>
      </c>
      <c r="AM57" s="3"/>
      <c r="AN57" s="3" t="s">
        <v>1254</v>
      </c>
      <c r="AO57" s="3"/>
      <c r="AP57" s="3" t="s">
        <v>35</v>
      </c>
      <c r="AQ57" s="3">
        <f t="shared" si="2"/>
        <v>2</v>
      </c>
      <c r="AT57" t="str">
        <f>VLOOKUP(L57,'Duration QC'!$A$3:$E$50,2,TRUE)</f>
        <v>N</v>
      </c>
      <c r="AU57" t="str">
        <f>VLOOKUP(L57,'Duration QC'!$A$3:$E$50,3,TRUE)</f>
        <v>N</v>
      </c>
      <c r="AV57" t="str">
        <f>VLOOKUP(L57,'Duration QC'!$A$3:$E$50,4,TRUE)</f>
        <v>Y</v>
      </c>
      <c r="AW57" t="str">
        <f>VLOOKUP(L57,'Duration QC'!$A$3:$E$50,5,TRUE)</f>
        <v>N</v>
      </c>
      <c r="AX57">
        <f t="shared" si="3"/>
        <v>0</v>
      </c>
      <c r="AY57">
        <f t="shared" si="4"/>
        <v>0</v>
      </c>
      <c r="AZ57">
        <f t="shared" si="5"/>
        <v>1</v>
      </c>
      <c r="BA57">
        <f t="shared" si="6"/>
        <v>0</v>
      </c>
    </row>
    <row r="58" spans="1:53" x14ac:dyDescent="0.25">
      <c r="A58" s="3">
        <v>57</v>
      </c>
      <c r="B58" s="3" t="s">
        <v>50</v>
      </c>
      <c r="C58" s="3" t="s">
        <v>88</v>
      </c>
      <c r="D58" s="3">
        <v>100238</v>
      </c>
      <c r="E58" s="3"/>
      <c r="F58" s="3" t="s">
        <v>98</v>
      </c>
      <c r="G58" s="3"/>
      <c r="H58" s="3" t="s">
        <v>108</v>
      </c>
      <c r="I58" s="3" t="s">
        <v>108</v>
      </c>
      <c r="J58" s="3" t="s">
        <v>469</v>
      </c>
      <c r="K58" s="3" t="s">
        <v>103</v>
      </c>
      <c r="L58" s="3" t="s">
        <v>103</v>
      </c>
      <c r="M58" s="3" t="s">
        <v>28</v>
      </c>
      <c r="N58" s="3" t="s">
        <v>1255</v>
      </c>
      <c r="O58" s="3" t="s">
        <v>38</v>
      </c>
      <c r="P58" s="3" t="s">
        <v>100</v>
      </c>
      <c r="Q58" s="3" t="s">
        <v>49</v>
      </c>
      <c r="R58" s="3"/>
      <c r="S58" s="3">
        <v>30</v>
      </c>
      <c r="T58" s="3"/>
      <c r="U58" s="3"/>
      <c r="V58" s="3" t="s">
        <v>34</v>
      </c>
      <c r="W58" s="3" t="s">
        <v>35</v>
      </c>
      <c r="X58" s="3" t="s">
        <v>35</v>
      </c>
      <c r="Y58" s="3" t="s">
        <v>50</v>
      </c>
      <c r="Z58" s="3" t="s">
        <v>35</v>
      </c>
      <c r="AA58" s="3" t="s">
        <v>152</v>
      </c>
      <c r="AB58" s="3"/>
      <c r="AC58" s="3"/>
      <c r="AD58" s="3">
        <v>3000</v>
      </c>
      <c r="AE58" s="3"/>
      <c r="AF58" s="3"/>
      <c r="AG58" s="3" t="s">
        <v>45</v>
      </c>
      <c r="AH58" s="3" t="s">
        <v>228</v>
      </c>
      <c r="AI58" s="3" t="str">
        <f t="shared" si="1"/>
        <v/>
      </c>
      <c r="AJ58" s="3"/>
      <c r="AK58" s="3"/>
      <c r="AL58" s="3" t="s">
        <v>770</v>
      </c>
      <c r="AM58" s="3"/>
      <c r="AN58" s="3" t="s">
        <v>1254</v>
      </c>
      <c r="AO58" s="3"/>
      <c r="AP58" s="3" t="s">
        <v>35</v>
      </c>
      <c r="AQ58" s="3">
        <f t="shared" si="2"/>
        <v>3</v>
      </c>
      <c r="AT58" t="str">
        <f>VLOOKUP(L58,'Duration QC'!$A$3:$E$50,2,TRUE)</f>
        <v>N</v>
      </c>
      <c r="AU58" t="str">
        <f>VLOOKUP(L58,'Duration QC'!$A$3:$E$50,3,TRUE)</f>
        <v>N</v>
      </c>
      <c r="AV58" t="str">
        <f>VLOOKUP(L58,'Duration QC'!$A$3:$E$50,4,TRUE)</f>
        <v>Y</v>
      </c>
      <c r="AW58" t="str">
        <f>VLOOKUP(L58,'Duration QC'!$A$3:$E$50,5,TRUE)</f>
        <v>N</v>
      </c>
      <c r="AX58">
        <f t="shared" si="3"/>
        <v>0</v>
      </c>
      <c r="AY58">
        <f t="shared" si="4"/>
        <v>0</v>
      </c>
      <c r="AZ58">
        <f t="shared" si="5"/>
        <v>1</v>
      </c>
      <c r="BA58">
        <f t="shared" si="6"/>
        <v>0</v>
      </c>
    </row>
    <row r="59" spans="1:53" x14ac:dyDescent="0.25">
      <c r="A59" s="3">
        <v>58</v>
      </c>
      <c r="B59" s="3" t="s">
        <v>50</v>
      </c>
      <c r="C59" s="3" t="s">
        <v>88</v>
      </c>
      <c r="D59" s="3">
        <v>100238</v>
      </c>
      <c r="E59" s="3"/>
      <c r="F59" s="3" t="s">
        <v>98</v>
      </c>
      <c r="G59" s="3"/>
      <c r="H59" s="3" t="s">
        <v>108</v>
      </c>
      <c r="I59" s="3" t="s">
        <v>108</v>
      </c>
      <c r="J59" s="3" t="s">
        <v>469</v>
      </c>
      <c r="K59" s="3" t="s">
        <v>104</v>
      </c>
      <c r="L59" s="3" t="s">
        <v>104</v>
      </c>
      <c r="M59" s="3" t="s">
        <v>28</v>
      </c>
      <c r="N59" s="3" t="s">
        <v>1255</v>
      </c>
      <c r="O59" s="3" t="s">
        <v>38</v>
      </c>
      <c r="P59" s="3" t="s">
        <v>100</v>
      </c>
      <c r="Q59" s="3" t="s">
        <v>49</v>
      </c>
      <c r="R59" s="3"/>
      <c r="S59" s="3">
        <v>30</v>
      </c>
      <c r="T59" s="3"/>
      <c r="U59" s="3"/>
      <c r="V59" s="3" t="s">
        <v>34</v>
      </c>
      <c r="W59" s="3" t="s">
        <v>35</v>
      </c>
      <c r="X59" s="3" t="s">
        <v>35</v>
      </c>
      <c r="Y59" s="3" t="s">
        <v>50</v>
      </c>
      <c r="Z59" s="3" t="s">
        <v>35</v>
      </c>
      <c r="AA59" s="3" t="s">
        <v>152</v>
      </c>
      <c r="AB59" s="3"/>
      <c r="AC59" s="3"/>
      <c r="AD59" s="3">
        <v>3000</v>
      </c>
      <c r="AE59" s="3"/>
      <c r="AF59" s="3"/>
      <c r="AG59" s="3" t="s">
        <v>45</v>
      </c>
      <c r="AH59" s="3" t="s">
        <v>228</v>
      </c>
      <c r="AI59" s="3" t="str">
        <f t="shared" si="1"/>
        <v/>
      </c>
      <c r="AJ59" s="3"/>
      <c r="AK59" s="3"/>
      <c r="AL59" s="3" t="s">
        <v>770</v>
      </c>
      <c r="AM59" s="3"/>
      <c r="AN59" s="3" t="s">
        <v>1254</v>
      </c>
      <c r="AO59" s="3"/>
      <c r="AP59" s="3" t="s">
        <v>35</v>
      </c>
      <c r="AQ59" s="3">
        <f t="shared" si="2"/>
        <v>3</v>
      </c>
      <c r="AT59" t="str">
        <f>VLOOKUP(L59,'Duration QC'!$A$3:$E$50,2,TRUE)</f>
        <v>N</v>
      </c>
      <c r="AU59" t="str">
        <f>VLOOKUP(L59,'Duration QC'!$A$3:$E$50,3,TRUE)</f>
        <v>N</v>
      </c>
      <c r="AV59" t="str">
        <f>VLOOKUP(L59,'Duration QC'!$A$3:$E$50,4,TRUE)</f>
        <v>Y</v>
      </c>
      <c r="AW59" t="str">
        <f>VLOOKUP(L59,'Duration QC'!$A$3:$E$50,5,TRUE)</f>
        <v>N</v>
      </c>
      <c r="AX59">
        <f t="shared" si="3"/>
        <v>0</v>
      </c>
      <c r="AY59">
        <f t="shared" si="4"/>
        <v>0</v>
      </c>
      <c r="AZ59">
        <f t="shared" si="5"/>
        <v>1</v>
      </c>
      <c r="BA59">
        <f t="shared" si="6"/>
        <v>0</v>
      </c>
    </row>
    <row r="60" spans="1:53" x14ac:dyDescent="0.25">
      <c r="A60" s="3">
        <v>59</v>
      </c>
      <c r="B60" s="3" t="s">
        <v>50</v>
      </c>
      <c r="C60" s="3" t="s">
        <v>88</v>
      </c>
      <c r="D60" s="3">
        <v>100238</v>
      </c>
      <c r="E60" s="3"/>
      <c r="F60" s="3" t="s">
        <v>98</v>
      </c>
      <c r="G60" s="3"/>
      <c r="H60" s="3" t="s">
        <v>109</v>
      </c>
      <c r="I60" s="3" t="s">
        <v>109</v>
      </c>
      <c r="J60" s="3" t="s">
        <v>469</v>
      </c>
      <c r="K60" s="3" t="s">
        <v>27</v>
      </c>
      <c r="L60" s="3" t="s">
        <v>27</v>
      </c>
      <c r="M60" s="3" t="s">
        <v>28</v>
      </c>
      <c r="N60" s="3" t="s">
        <v>1255</v>
      </c>
      <c r="O60" s="3" t="s">
        <v>38</v>
      </c>
      <c r="P60" s="3" t="s">
        <v>100</v>
      </c>
      <c r="Q60" s="3" t="s">
        <v>49</v>
      </c>
      <c r="R60" s="3">
        <v>30</v>
      </c>
      <c r="S60" s="3"/>
      <c r="T60" s="3"/>
      <c r="U60" s="3"/>
      <c r="V60" s="3" t="s">
        <v>34</v>
      </c>
      <c r="W60" s="3" t="s">
        <v>35</v>
      </c>
      <c r="X60" s="3" t="s">
        <v>35</v>
      </c>
      <c r="Y60" s="3" t="s">
        <v>35</v>
      </c>
      <c r="Z60" s="3" t="s">
        <v>35</v>
      </c>
      <c r="AA60" s="3" t="s">
        <v>153</v>
      </c>
      <c r="AB60" s="3"/>
      <c r="AC60" s="3">
        <v>30000</v>
      </c>
      <c r="AD60" s="3"/>
      <c r="AE60" s="3"/>
      <c r="AF60" s="3" t="s">
        <v>37</v>
      </c>
      <c r="AG60" s="3"/>
      <c r="AH60" s="3" t="s">
        <v>229</v>
      </c>
      <c r="AI60" s="3" t="str">
        <f t="shared" si="1"/>
        <v/>
      </c>
      <c r="AJ60" s="3"/>
      <c r="AK60" s="3"/>
      <c r="AL60" s="3" t="s">
        <v>770</v>
      </c>
      <c r="AM60" s="3"/>
      <c r="AN60" s="3" t="s">
        <v>1254</v>
      </c>
      <c r="AO60" s="3"/>
      <c r="AP60" s="3" t="s">
        <v>35</v>
      </c>
      <c r="AQ60" s="3">
        <f t="shared" si="2"/>
        <v>2</v>
      </c>
      <c r="AT60" t="str">
        <f>VLOOKUP(L60,'Duration QC'!$A$3:$E$50,2,TRUE)</f>
        <v>N</v>
      </c>
      <c r="AU60" t="str">
        <f>VLOOKUP(L60,'Duration QC'!$A$3:$E$50,3,TRUE)</f>
        <v>Y</v>
      </c>
      <c r="AV60" t="str">
        <f>VLOOKUP(L60,'Duration QC'!$A$3:$E$50,4,TRUE)</f>
        <v>N</v>
      </c>
      <c r="AW60" t="str">
        <f>VLOOKUP(L60,'Duration QC'!$A$3:$E$50,5,TRUE)</f>
        <v>N</v>
      </c>
      <c r="AX60">
        <f t="shared" si="3"/>
        <v>0</v>
      </c>
      <c r="AY60">
        <f t="shared" si="4"/>
        <v>1</v>
      </c>
      <c r="AZ60">
        <f t="shared" si="5"/>
        <v>0</v>
      </c>
      <c r="BA60">
        <f t="shared" si="6"/>
        <v>0</v>
      </c>
    </row>
    <row r="61" spans="1:53" x14ac:dyDescent="0.25">
      <c r="A61" s="3">
        <v>60</v>
      </c>
      <c r="B61" s="3" t="s">
        <v>50</v>
      </c>
      <c r="C61" s="3" t="s">
        <v>88</v>
      </c>
      <c r="D61" s="3">
        <v>100238</v>
      </c>
      <c r="E61" s="3"/>
      <c r="F61" s="3" t="s">
        <v>98</v>
      </c>
      <c r="G61" s="3"/>
      <c r="H61" s="3" t="s">
        <v>109</v>
      </c>
      <c r="I61" s="3" t="s">
        <v>109</v>
      </c>
      <c r="J61" s="3" t="s">
        <v>469</v>
      </c>
      <c r="K61" s="3" t="s">
        <v>101</v>
      </c>
      <c r="L61" s="3" t="s">
        <v>101</v>
      </c>
      <c r="M61" s="3" t="s">
        <v>28</v>
      </c>
      <c r="N61" s="3" t="s">
        <v>1255</v>
      </c>
      <c r="O61" s="3" t="s">
        <v>38</v>
      </c>
      <c r="P61" s="3" t="s">
        <v>100</v>
      </c>
      <c r="Q61" s="3" t="s">
        <v>49</v>
      </c>
      <c r="R61" s="3">
        <v>30</v>
      </c>
      <c r="S61" s="3"/>
      <c r="T61" s="3"/>
      <c r="U61" s="3"/>
      <c r="V61" s="3" t="s">
        <v>34</v>
      </c>
      <c r="W61" s="3" t="s">
        <v>35</v>
      </c>
      <c r="X61" s="3" t="s">
        <v>35</v>
      </c>
      <c r="Y61" s="3" t="s">
        <v>35</v>
      </c>
      <c r="Z61" s="3" t="s">
        <v>35</v>
      </c>
      <c r="AA61" s="3" t="s">
        <v>153</v>
      </c>
      <c r="AB61" s="3"/>
      <c r="AC61" s="3">
        <v>30000</v>
      </c>
      <c r="AD61" s="3"/>
      <c r="AE61" s="3"/>
      <c r="AF61" s="3" t="s">
        <v>37</v>
      </c>
      <c r="AG61" s="3"/>
      <c r="AH61" s="3" t="s">
        <v>229</v>
      </c>
      <c r="AI61" s="3" t="str">
        <f t="shared" si="1"/>
        <v/>
      </c>
      <c r="AJ61" s="3"/>
      <c r="AK61" s="3"/>
      <c r="AL61" s="3" t="s">
        <v>770</v>
      </c>
      <c r="AM61" s="3"/>
      <c r="AN61" s="3" t="s">
        <v>1254</v>
      </c>
      <c r="AO61" s="3"/>
      <c r="AP61" s="3" t="s">
        <v>35</v>
      </c>
      <c r="AQ61" s="3">
        <f t="shared" si="2"/>
        <v>2</v>
      </c>
      <c r="AT61" t="str">
        <f>VLOOKUP(L61,'Duration QC'!$A$3:$E$50,2,TRUE)</f>
        <v>N</v>
      </c>
      <c r="AU61" t="str">
        <f>VLOOKUP(L61,'Duration QC'!$A$3:$E$50,3,TRUE)</f>
        <v>N</v>
      </c>
      <c r="AV61" t="str">
        <f>VLOOKUP(L61,'Duration QC'!$A$3:$E$50,4,TRUE)</f>
        <v>Y</v>
      </c>
      <c r="AW61" t="str">
        <f>VLOOKUP(L61,'Duration QC'!$A$3:$E$50,5,TRUE)</f>
        <v>N</v>
      </c>
      <c r="AX61">
        <f t="shared" si="3"/>
        <v>0</v>
      </c>
      <c r="AY61">
        <f t="shared" si="4"/>
        <v>0</v>
      </c>
      <c r="AZ61">
        <f t="shared" si="5"/>
        <v>1</v>
      </c>
      <c r="BA61">
        <f t="shared" si="6"/>
        <v>0</v>
      </c>
    </row>
    <row r="62" spans="1:53" x14ac:dyDescent="0.25">
      <c r="A62" s="3">
        <v>61</v>
      </c>
      <c r="B62" s="3" t="s">
        <v>50</v>
      </c>
      <c r="C62" s="3" t="s">
        <v>88</v>
      </c>
      <c r="D62" s="3">
        <v>100238</v>
      </c>
      <c r="E62" s="3"/>
      <c r="F62" s="3" t="s">
        <v>98</v>
      </c>
      <c r="G62" s="3"/>
      <c r="H62" s="3" t="s">
        <v>109</v>
      </c>
      <c r="I62" s="3" t="s">
        <v>109</v>
      </c>
      <c r="J62" s="3" t="s">
        <v>469</v>
      </c>
      <c r="K62" s="3" t="s">
        <v>102</v>
      </c>
      <c r="L62" s="3" t="s">
        <v>102</v>
      </c>
      <c r="M62" s="3" t="s">
        <v>28</v>
      </c>
      <c r="N62" s="3" t="s">
        <v>1255</v>
      </c>
      <c r="O62" s="3" t="s">
        <v>38</v>
      </c>
      <c r="P62" s="3" t="s">
        <v>100</v>
      </c>
      <c r="Q62" s="3" t="s">
        <v>49</v>
      </c>
      <c r="R62" s="3">
        <v>30</v>
      </c>
      <c r="S62" s="3"/>
      <c r="T62" s="3"/>
      <c r="U62" s="3"/>
      <c r="V62" s="3" t="s">
        <v>34</v>
      </c>
      <c r="W62" s="3" t="s">
        <v>35</v>
      </c>
      <c r="X62" s="3" t="s">
        <v>35</v>
      </c>
      <c r="Y62" s="3" t="s">
        <v>35</v>
      </c>
      <c r="Z62" s="3" t="s">
        <v>35</v>
      </c>
      <c r="AA62" s="3" t="s">
        <v>153</v>
      </c>
      <c r="AB62" s="3"/>
      <c r="AC62" s="3">
        <v>30000</v>
      </c>
      <c r="AD62" s="3"/>
      <c r="AE62" s="3"/>
      <c r="AF62" s="3" t="s">
        <v>37</v>
      </c>
      <c r="AG62" s="3"/>
      <c r="AH62" s="3" t="s">
        <v>229</v>
      </c>
      <c r="AI62" s="3" t="str">
        <f t="shared" si="1"/>
        <v/>
      </c>
      <c r="AJ62" s="3"/>
      <c r="AK62" s="3"/>
      <c r="AL62" s="3" t="s">
        <v>770</v>
      </c>
      <c r="AM62" s="3"/>
      <c r="AN62" s="3" t="s">
        <v>1254</v>
      </c>
      <c r="AO62" s="3"/>
      <c r="AP62" s="3" t="s">
        <v>35</v>
      </c>
      <c r="AQ62" s="3">
        <f t="shared" si="2"/>
        <v>2</v>
      </c>
      <c r="AT62" t="str">
        <f>VLOOKUP(L62,'Duration QC'!$A$3:$E$50,2,TRUE)</f>
        <v>N</v>
      </c>
      <c r="AU62" t="str">
        <f>VLOOKUP(L62,'Duration QC'!$A$3:$E$50,3,TRUE)</f>
        <v>N</v>
      </c>
      <c r="AV62" t="str">
        <f>VLOOKUP(L62,'Duration QC'!$A$3:$E$50,4,TRUE)</f>
        <v>Y</v>
      </c>
      <c r="AW62" t="str">
        <f>VLOOKUP(L62,'Duration QC'!$A$3:$E$50,5,TRUE)</f>
        <v>N</v>
      </c>
      <c r="AX62">
        <f t="shared" si="3"/>
        <v>0</v>
      </c>
      <c r="AY62">
        <f t="shared" si="4"/>
        <v>0</v>
      </c>
      <c r="AZ62">
        <f t="shared" si="5"/>
        <v>1</v>
      </c>
      <c r="BA62">
        <f t="shared" si="6"/>
        <v>0</v>
      </c>
    </row>
    <row r="63" spans="1:53" x14ac:dyDescent="0.25">
      <c r="A63" s="3">
        <v>62</v>
      </c>
      <c r="B63" s="3" t="s">
        <v>50</v>
      </c>
      <c r="C63" s="3" t="s">
        <v>88</v>
      </c>
      <c r="D63" s="3">
        <v>100238</v>
      </c>
      <c r="E63" s="3"/>
      <c r="F63" s="3" t="s">
        <v>98</v>
      </c>
      <c r="G63" s="3"/>
      <c r="H63" s="3" t="s">
        <v>109</v>
      </c>
      <c r="I63" s="3" t="s">
        <v>109</v>
      </c>
      <c r="J63" s="3" t="s">
        <v>469</v>
      </c>
      <c r="K63" s="3" t="s">
        <v>103</v>
      </c>
      <c r="L63" s="3" t="s">
        <v>103</v>
      </c>
      <c r="M63" s="3" t="s">
        <v>28</v>
      </c>
      <c r="N63" s="3" t="s">
        <v>1255</v>
      </c>
      <c r="O63" s="3" t="s">
        <v>38</v>
      </c>
      <c r="P63" s="3" t="s">
        <v>100</v>
      </c>
      <c r="Q63" s="3" t="s">
        <v>49</v>
      </c>
      <c r="R63" s="3">
        <v>30</v>
      </c>
      <c r="S63" s="3"/>
      <c r="T63" s="3"/>
      <c r="U63" s="3"/>
      <c r="V63" s="3" t="s">
        <v>34</v>
      </c>
      <c r="W63" s="3" t="s">
        <v>35</v>
      </c>
      <c r="X63" s="3" t="s">
        <v>35</v>
      </c>
      <c r="Y63" s="3" t="s">
        <v>35</v>
      </c>
      <c r="Z63" s="3" t="s">
        <v>35</v>
      </c>
      <c r="AA63" s="3" t="s">
        <v>153</v>
      </c>
      <c r="AB63" s="3"/>
      <c r="AC63" s="3">
        <v>30000</v>
      </c>
      <c r="AD63" s="3"/>
      <c r="AE63" s="3"/>
      <c r="AF63" s="3" t="s">
        <v>37</v>
      </c>
      <c r="AG63" s="3"/>
      <c r="AH63" s="3" t="s">
        <v>229</v>
      </c>
      <c r="AI63" s="3" t="str">
        <f t="shared" si="1"/>
        <v/>
      </c>
      <c r="AJ63" s="3"/>
      <c r="AK63" s="3"/>
      <c r="AL63" s="3" t="s">
        <v>770</v>
      </c>
      <c r="AM63" s="3"/>
      <c r="AN63" s="3" t="s">
        <v>1254</v>
      </c>
      <c r="AO63" s="3"/>
      <c r="AP63" s="3" t="s">
        <v>35</v>
      </c>
      <c r="AQ63" s="3">
        <f t="shared" si="2"/>
        <v>2</v>
      </c>
      <c r="AT63" t="str">
        <f>VLOOKUP(L63,'Duration QC'!$A$3:$E$50,2,TRUE)</f>
        <v>N</v>
      </c>
      <c r="AU63" t="str">
        <f>VLOOKUP(L63,'Duration QC'!$A$3:$E$50,3,TRUE)</f>
        <v>N</v>
      </c>
      <c r="AV63" t="str">
        <f>VLOOKUP(L63,'Duration QC'!$A$3:$E$50,4,TRUE)</f>
        <v>Y</v>
      </c>
      <c r="AW63" t="str">
        <f>VLOOKUP(L63,'Duration QC'!$A$3:$E$50,5,TRUE)</f>
        <v>N</v>
      </c>
      <c r="AX63">
        <f t="shared" si="3"/>
        <v>0</v>
      </c>
      <c r="AY63">
        <f t="shared" si="4"/>
        <v>0</v>
      </c>
      <c r="AZ63">
        <f t="shared" si="5"/>
        <v>1</v>
      </c>
      <c r="BA63">
        <f t="shared" si="6"/>
        <v>0</v>
      </c>
    </row>
    <row r="64" spans="1:53" s="3" customFormat="1" x14ac:dyDescent="0.25">
      <c r="A64" s="3">
        <v>63</v>
      </c>
      <c r="B64" s="3" t="s">
        <v>50</v>
      </c>
      <c r="C64" s="3" t="s">
        <v>88</v>
      </c>
      <c r="D64" s="3">
        <v>100238</v>
      </c>
      <c r="F64" s="3" t="s">
        <v>98</v>
      </c>
      <c r="H64" s="3" t="s">
        <v>109</v>
      </c>
      <c r="I64" s="3" t="s">
        <v>109</v>
      </c>
      <c r="J64" s="3" t="s">
        <v>469</v>
      </c>
      <c r="K64" s="3" t="s">
        <v>104</v>
      </c>
      <c r="L64" s="3" t="s">
        <v>104</v>
      </c>
      <c r="M64" s="3" t="s">
        <v>28</v>
      </c>
      <c r="N64" s="3" t="s">
        <v>1255</v>
      </c>
      <c r="O64" s="3" t="s">
        <v>38</v>
      </c>
      <c r="P64" s="3" t="s">
        <v>100</v>
      </c>
      <c r="Q64" s="3" t="s">
        <v>49</v>
      </c>
      <c r="R64" s="3">
        <v>30</v>
      </c>
      <c r="V64" s="3" t="s">
        <v>34</v>
      </c>
      <c r="W64" s="3" t="s">
        <v>35</v>
      </c>
      <c r="X64" s="3" t="s">
        <v>35</v>
      </c>
      <c r="Y64" s="3" t="s">
        <v>35</v>
      </c>
      <c r="Z64" s="3" t="s">
        <v>35</v>
      </c>
      <c r="AA64" s="3" t="s">
        <v>153</v>
      </c>
      <c r="AC64" s="3">
        <v>30000</v>
      </c>
      <c r="AF64" s="3" t="s">
        <v>37</v>
      </c>
      <c r="AH64" s="3" t="s">
        <v>229</v>
      </c>
      <c r="AI64" s="3" t="str">
        <f t="shared" si="1"/>
        <v/>
      </c>
      <c r="AL64" s="3" t="s">
        <v>770</v>
      </c>
      <c r="AN64" s="3" t="s">
        <v>1254</v>
      </c>
      <c r="AP64" s="3" t="s">
        <v>35</v>
      </c>
      <c r="AQ64" s="3">
        <f t="shared" si="2"/>
        <v>2</v>
      </c>
      <c r="AT64" t="str">
        <f>VLOOKUP(L64,'Duration QC'!$A$3:$E$50,2,TRUE)</f>
        <v>N</v>
      </c>
      <c r="AU64" t="str">
        <f>VLOOKUP(L64,'Duration QC'!$A$3:$E$50,3,TRUE)</f>
        <v>N</v>
      </c>
      <c r="AV64" t="str">
        <f>VLOOKUP(L64,'Duration QC'!$A$3:$E$50,4,TRUE)</f>
        <v>Y</v>
      </c>
      <c r="AW64" t="str">
        <f>VLOOKUP(L64,'Duration QC'!$A$3:$E$50,5,TRUE)</f>
        <v>N</v>
      </c>
      <c r="AX64">
        <f t="shared" si="3"/>
        <v>0</v>
      </c>
      <c r="AY64">
        <f t="shared" si="4"/>
        <v>0</v>
      </c>
      <c r="AZ64">
        <f t="shared" si="5"/>
        <v>1</v>
      </c>
      <c r="BA64">
        <f t="shared" si="6"/>
        <v>0</v>
      </c>
    </row>
    <row r="65" spans="1:53" s="3" customFormat="1" x14ac:dyDescent="0.25">
      <c r="A65" s="3">
        <v>64</v>
      </c>
      <c r="B65" s="3" t="s">
        <v>50</v>
      </c>
      <c r="C65" s="3" t="s">
        <v>88</v>
      </c>
      <c r="D65" s="3">
        <v>100236</v>
      </c>
      <c r="E65" s="3" t="s">
        <v>1249</v>
      </c>
      <c r="F65" s="3" t="s">
        <v>110</v>
      </c>
      <c r="H65" s="3" t="s">
        <v>111</v>
      </c>
      <c r="I65" s="3" t="s">
        <v>111</v>
      </c>
      <c r="J65" s="3" t="s">
        <v>469</v>
      </c>
      <c r="K65" s="3" t="s">
        <v>27</v>
      </c>
      <c r="L65" s="3" t="s">
        <v>27</v>
      </c>
      <c r="M65" s="3" t="s">
        <v>28</v>
      </c>
      <c r="N65" s="3" t="s">
        <v>1252</v>
      </c>
      <c r="O65" s="3" t="s">
        <v>38</v>
      </c>
      <c r="P65" s="3" t="s">
        <v>112</v>
      </c>
      <c r="Q65" s="3" t="s">
        <v>49</v>
      </c>
      <c r="R65" s="3">
        <v>29.1</v>
      </c>
      <c r="V65" s="3" t="s">
        <v>34</v>
      </c>
      <c r="W65" s="3" t="s">
        <v>35</v>
      </c>
      <c r="X65" s="3" t="s">
        <v>35</v>
      </c>
      <c r="Y65" s="3" t="s">
        <v>35</v>
      </c>
      <c r="Z65" s="3" t="s">
        <v>35</v>
      </c>
      <c r="AA65" s="3" t="s">
        <v>153</v>
      </c>
      <c r="AC65" s="3">
        <v>29100</v>
      </c>
      <c r="AF65" s="3" t="s">
        <v>37</v>
      </c>
      <c r="AH65" s="3" t="s">
        <v>229</v>
      </c>
      <c r="AI65" s="3" t="str">
        <f t="shared" si="1"/>
        <v/>
      </c>
      <c r="AL65" s="3" t="s">
        <v>770</v>
      </c>
      <c r="AN65" s="3" t="s">
        <v>1250</v>
      </c>
      <c r="AP65" s="3" t="s">
        <v>35</v>
      </c>
      <c r="AQ65" s="3">
        <f t="shared" si="2"/>
        <v>2</v>
      </c>
      <c r="AT65" t="str">
        <f>VLOOKUP(L65,'Duration QC'!$A$3:$E$50,2,TRUE)</f>
        <v>N</v>
      </c>
      <c r="AU65" t="str">
        <f>VLOOKUP(L65,'Duration QC'!$A$3:$E$50,3,TRUE)</f>
        <v>Y</v>
      </c>
      <c r="AV65" t="str">
        <f>VLOOKUP(L65,'Duration QC'!$A$3:$E$50,4,TRUE)</f>
        <v>N</v>
      </c>
      <c r="AW65" t="str">
        <f>VLOOKUP(L65,'Duration QC'!$A$3:$E$50,5,TRUE)</f>
        <v>N</v>
      </c>
      <c r="AX65">
        <f t="shared" si="3"/>
        <v>0</v>
      </c>
      <c r="AY65">
        <f t="shared" si="4"/>
        <v>1</v>
      </c>
      <c r="AZ65">
        <f t="shared" si="5"/>
        <v>0</v>
      </c>
      <c r="BA65">
        <f t="shared" si="6"/>
        <v>0</v>
      </c>
    </row>
    <row r="66" spans="1:53" s="3" customFormat="1" x14ac:dyDescent="0.25">
      <c r="A66" s="3">
        <v>65</v>
      </c>
      <c r="B66" s="3" t="s">
        <v>50</v>
      </c>
      <c r="C66" s="3" t="s">
        <v>88</v>
      </c>
      <c r="D66" s="3">
        <v>100236</v>
      </c>
      <c r="E66" s="3" t="s">
        <v>1249</v>
      </c>
      <c r="F66" s="3" t="s">
        <v>110</v>
      </c>
      <c r="H66" s="3" t="s">
        <v>111</v>
      </c>
      <c r="I66" s="3" t="s">
        <v>111</v>
      </c>
      <c r="J66" s="3" t="s">
        <v>469</v>
      </c>
      <c r="K66" s="3" t="s">
        <v>101</v>
      </c>
      <c r="L66" s="3" t="s">
        <v>101</v>
      </c>
      <c r="M66" s="3" t="s">
        <v>28</v>
      </c>
      <c r="N66" s="3" t="s">
        <v>1252</v>
      </c>
      <c r="O66" s="3" t="s">
        <v>38</v>
      </c>
      <c r="P66" s="3" t="s">
        <v>112</v>
      </c>
      <c r="Q66" s="3" t="s">
        <v>49</v>
      </c>
      <c r="R66" s="3">
        <v>16.5</v>
      </c>
      <c r="S66" s="3">
        <v>29.1</v>
      </c>
      <c r="V66" s="3" t="s">
        <v>34</v>
      </c>
      <c r="W66" s="3" t="s">
        <v>35</v>
      </c>
      <c r="X66" s="3" t="s">
        <v>35</v>
      </c>
      <c r="Y66" s="3" t="s">
        <v>35</v>
      </c>
      <c r="Z66" s="3" t="s">
        <v>35</v>
      </c>
      <c r="AA66" s="3" t="s">
        <v>153</v>
      </c>
      <c r="AC66" s="3">
        <v>16500</v>
      </c>
      <c r="AF66" s="3" t="s">
        <v>37</v>
      </c>
      <c r="AH66" s="3" t="s">
        <v>229</v>
      </c>
      <c r="AI66" s="3" t="str">
        <f t="shared" si="1"/>
        <v/>
      </c>
      <c r="AL66" s="3" t="s">
        <v>770</v>
      </c>
      <c r="AN66" s="3" t="s">
        <v>1250</v>
      </c>
      <c r="AP66" s="3" t="s">
        <v>35</v>
      </c>
      <c r="AQ66" s="3">
        <f t="shared" si="2"/>
        <v>2</v>
      </c>
      <c r="AT66" t="str">
        <f>VLOOKUP(L66,'Duration QC'!$A$3:$E$50,2,TRUE)</f>
        <v>N</v>
      </c>
      <c r="AU66" t="str">
        <f>VLOOKUP(L66,'Duration QC'!$A$3:$E$50,3,TRUE)</f>
        <v>N</v>
      </c>
      <c r="AV66" t="str">
        <f>VLOOKUP(L66,'Duration QC'!$A$3:$E$50,4,TRUE)</f>
        <v>Y</v>
      </c>
      <c r="AW66" t="str">
        <f>VLOOKUP(L66,'Duration QC'!$A$3:$E$50,5,TRUE)</f>
        <v>N</v>
      </c>
      <c r="AX66">
        <f t="shared" si="3"/>
        <v>0</v>
      </c>
      <c r="AY66">
        <f t="shared" si="4"/>
        <v>0</v>
      </c>
      <c r="AZ66">
        <f t="shared" si="5"/>
        <v>1</v>
      </c>
      <c r="BA66">
        <f t="shared" si="6"/>
        <v>0</v>
      </c>
    </row>
    <row r="67" spans="1:53" s="3" customFormat="1" x14ac:dyDescent="0.25">
      <c r="A67" s="3">
        <v>66</v>
      </c>
      <c r="B67" s="3" t="s">
        <v>50</v>
      </c>
      <c r="C67" s="3" t="s">
        <v>88</v>
      </c>
      <c r="D67" s="3">
        <v>100236</v>
      </c>
      <c r="E67" s="3" t="s">
        <v>1249</v>
      </c>
      <c r="F67" s="3" t="s">
        <v>110</v>
      </c>
      <c r="H67" s="3" t="s">
        <v>111</v>
      </c>
      <c r="I67" s="3" t="s">
        <v>111</v>
      </c>
      <c r="J67" s="3" t="s">
        <v>469</v>
      </c>
      <c r="K67" s="3" t="s">
        <v>102</v>
      </c>
      <c r="L67" s="3" t="s">
        <v>102</v>
      </c>
      <c r="M67" s="3" t="s">
        <v>28</v>
      </c>
      <c r="N67" s="3" t="s">
        <v>1252</v>
      </c>
      <c r="O67" s="3" t="s">
        <v>38</v>
      </c>
      <c r="P67" s="3" t="s">
        <v>112</v>
      </c>
      <c r="Q67" s="3" t="s">
        <v>49</v>
      </c>
      <c r="R67" s="3">
        <v>3</v>
      </c>
      <c r="S67" s="3">
        <v>8.8000000000000007</v>
      </c>
      <c r="V67" s="3" t="s">
        <v>34</v>
      </c>
      <c r="W67" s="3" t="s">
        <v>35</v>
      </c>
      <c r="X67" s="3" t="s">
        <v>35</v>
      </c>
      <c r="Y67" s="3" t="s">
        <v>35</v>
      </c>
      <c r="Z67" s="3" t="s">
        <v>35</v>
      </c>
      <c r="AA67" s="3" t="s">
        <v>153</v>
      </c>
      <c r="AC67" s="3">
        <v>3000</v>
      </c>
      <c r="AF67" s="3" t="s">
        <v>45</v>
      </c>
      <c r="AH67" s="3" t="s">
        <v>228</v>
      </c>
      <c r="AI67" s="3" t="str">
        <f t="shared" ref="AI67:AI130" si="11">IF(OR(AH67="",AH67="na"),"Y","")</f>
        <v/>
      </c>
      <c r="AL67" s="3" t="s">
        <v>770</v>
      </c>
      <c r="AN67" s="3" t="s">
        <v>1250</v>
      </c>
      <c r="AP67" s="3" t="s">
        <v>35</v>
      </c>
      <c r="AQ67" s="3">
        <f t="shared" ref="AQ67:AQ130" si="12">IF(AH67="A", 1, IF(AH67="B", 2, IF(AH67="C", 3, IF(AH67="D", 4, IF(AH67="E", 5, 0)))))</f>
        <v>3</v>
      </c>
      <c r="AT67" t="str">
        <f>VLOOKUP(L67,'Duration QC'!$A$3:$E$50,2,TRUE)</f>
        <v>N</v>
      </c>
      <c r="AU67" t="str">
        <f>VLOOKUP(L67,'Duration QC'!$A$3:$E$50,3,TRUE)</f>
        <v>N</v>
      </c>
      <c r="AV67" t="str">
        <f>VLOOKUP(L67,'Duration QC'!$A$3:$E$50,4,TRUE)</f>
        <v>Y</v>
      </c>
      <c r="AW67" t="str">
        <f>VLOOKUP(L67,'Duration QC'!$A$3:$E$50,5,TRUE)</f>
        <v>N</v>
      </c>
      <c r="AX67">
        <f t="shared" ref="AX67:AX130" si="13">IF(AT67="N",0,1)</f>
        <v>0</v>
      </c>
      <c r="AY67">
        <f t="shared" ref="AY67:AY130" si="14">IF(AU67="N",0,1)</f>
        <v>0</v>
      </c>
      <c r="AZ67">
        <f t="shared" ref="AZ67:AZ130" si="15">IF(AV67="N",0,1)</f>
        <v>1</v>
      </c>
      <c r="BA67">
        <f t="shared" ref="BA67:BA130" si="16">IF(AW67="N",0,1)</f>
        <v>0</v>
      </c>
    </row>
    <row r="68" spans="1:53" s="3" customFormat="1" x14ac:dyDescent="0.25">
      <c r="A68" s="3">
        <v>67</v>
      </c>
      <c r="B68" s="3" t="s">
        <v>50</v>
      </c>
      <c r="C68" s="3" t="s">
        <v>88</v>
      </c>
      <c r="D68" s="3">
        <v>100236</v>
      </c>
      <c r="E68" s="3" t="s">
        <v>1249</v>
      </c>
      <c r="F68" s="3" t="s">
        <v>110</v>
      </c>
      <c r="H68" s="3" t="s">
        <v>111</v>
      </c>
      <c r="I68" s="3" t="s">
        <v>111</v>
      </c>
      <c r="J68" s="3" t="s">
        <v>469</v>
      </c>
      <c r="K68" s="3" t="s">
        <v>103</v>
      </c>
      <c r="L68" s="3" t="s">
        <v>103</v>
      </c>
      <c r="M68" s="3" t="s">
        <v>28</v>
      </c>
      <c r="N68" s="3" t="s">
        <v>1252</v>
      </c>
      <c r="O68" s="3" t="s">
        <v>38</v>
      </c>
      <c r="P68" s="3" t="s">
        <v>112</v>
      </c>
      <c r="Q68" s="3" t="s">
        <v>49</v>
      </c>
      <c r="R68" s="3">
        <v>3</v>
      </c>
      <c r="S68" s="3">
        <v>8.8000000000000007</v>
      </c>
      <c r="V68" s="3" t="s">
        <v>34</v>
      </c>
      <c r="W68" s="3" t="s">
        <v>35</v>
      </c>
      <c r="X68" s="3" t="s">
        <v>35</v>
      </c>
      <c r="Y68" s="3" t="s">
        <v>35</v>
      </c>
      <c r="Z68" s="3" t="s">
        <v>35</v>
      </c>
      <c r="AA68" s="3" t="s">
        <v>153</v>
      </c>
      <c r="AC68" s="3">
        <v>3000</v>
      </c>
      <c r="AF68" s="3" t="s">
        <v>45</v>
      </c>
      <c r="AH68" s="3" t="s">
        <v>228</v>
      </c>
      <c r="AI68" s="3" t="str">
        <f t="shared" si="11"/>
        <v/>
      </c>
      <c r="AL68" s="3" t="s">
        <v>770</v>
      </c>
      <c r="AN68" s="3" t="s">
        <v>1250</v>
      </c>
      <c r="AP68" s="3" t="s">
        <v>35</v>
      </c>
      <c r="AQ68" s="3">
        <f t="shared" si="12"/>
        <v>3</v>
      </c>
      <c r="AT68" t="str">
        <f>VLOOKUP(L68,'Duration QC'!$A$3:$E$50,2,TRUE)</f>
        <v>N</v>
      </c>
      <c r="AU68" t="str">
        <f>VLOOKUP(L68,'Duration QC'!$A$3:$E$50,3,TRUE)</f>
        <v>N</v>
      </c>
      <c r="AV68" t="str">
        <f>VLOOKUP(L68,'Duration QC'!$A$3:$E$50,4,TRUE)</f>
        <v>Y</v>
      </c>
      <c r="AW68" t="str">
        <f>VLOOKUP(L68,'Duration QC'!$A$3:$E$50,5,TRUE)</f>
        <v>N</v>
      </c>
      <c r="AX68">
        <f t="shared" si="13"/>
        <v>0</v>
      </c>
      <c r="AY68">
        <f t="shared" si="14"/>
        <v>0</v>
      </c>
      <c r="AZ68">
        <f t="shared" si="15"/>
        <v>1</v>
      </c>
      <c r="BA68">
        <f t="shared" si="16"/>
        <v>0</v>
      </c>
    </row>
    <row r="69" spans="1:53" s="3" customFormat="1" x14ac:dyDescent="0.25">
      <c r="A69" s="3">
        <v>68</v>
      </c>
      <c r="B69" s="3" t="s">
        <v>50</v>
      </c>
      <c r="C69" s="3" t="s">
        <v>88</v>
      </c>
      <c r="D69" s="3">
        <v>100236</v>
      </c>
      <c r="E69" s="3" t="s">
        <v>1249</v>
      </c>
      <c r="F69" s="3" t="s">
        <v>110</v>
      </c>
      <c r="H69" s="3" t="s">
        <v>111</v>
      </c>
      <c r="I69" s="3" t="s">
        <v>111</v>
      </c>
      <c r="J69" s="3" t="s">
        <v>469</v>
      </c>
      <c r="K69" s="3" t="s">
        <v>104</v>
      </c>
      <c r="L69" s="3" t="s">
        <v>104</v>
      </c>
      <c r="M69" s="3" t="s">
        <v>28</v>
      </c>
      <c r="N69" s="3" t="s">
        <v>1252</v>
      </c>
      <c r="O69" s="3" t="s">
        <v>38</v>
      </c>
      <c r="P69" s="3" t="s">
        <v>112</v>
      </c>
      <c r="Q69" s="3" t="s">
        <v>49</v>
      </c>
      <c r="R69" s="3">
        <v>3</v>
      </c>
      <c r="S69" s="3">
        <v>8.8000000000000007</v>
      </c>
      <c r="V69" s="3" t="s">
        <v>34</v>
      </c>
      <c r="W69" s="3" t="s">
        <v>35</v>
      </c>
      <c r="X69" s="3" t="s">
        <v>35</v>
      </c>
      <c r="Y69" s="3" t="s">
        <v>35</v>
      </c>
      <c r="Z69" s="3" t="s">
        <v>35</v>
      </c>
      <c r="AA69" s="3" t="s">
        <v>153</v>
      </c>
      <c r="AC69" s="3">
        <v>3000</v>
      </c>
      <c r="AF69" s="3" t="s">
        <v>45</v>
      </c>
      <c r="AH69" s="3" t="s">
        <v>228</v>
      </c>
      <c r="AI69" s="3" t="str">
        <f t="shared" si="11"/>
        <v/>
      </c>
      <c r="AL69" s="3" t="s">
        <v>770</v>
      </c>
      <c r="AN69" s="3" t="s">
        <v>1250</v>
      </c>
      <c r="AP69" s="3" t="s">
        <v>35</v>
      </c>
      <c r="AQ69" s="3">
        <f t="shared" si="12"/>
        <v>3</v>
      </c>
      <c r="AT69" t="str">
        <f>VLOOKUP(L69,'Duration QC'!$A$3:$E$50,2,TRUE)</f>
        <v>N</v>
      </c>
      <c r="AU69" t="str">
        <f>VLOOKUP(L69,'Duration QC'!$A$3:$E$50,3,TRUE)</f>
        <v>N</v>
      </c>
      <c r="AV69" t="str">
        <f>VLOOKUP(L69,'Duration QC'!$A$3:$E$50,4,TRUE)</f>
        <v>Y</v>
      </c>
      <c r="AW69" t="str">
        <f>VLOOKUP(L69,'Duration QC'!$A$3:$E$50,5,TRUE)</f>
        <v>N</v>
      </c>
      <c r="AX69">
        <f t="shared" si="13"/>
        <v>0</v>
      </c>
      <c r="AY69">
        <f t="shared" si="14"/>
        <v>0</v>
      </c>
      <c r="AZ69">
        <f t="shared" si="15"/>
        <v>1</v>
      </c>
      <c r="BA69">
        <f t="shared" si="16"/>
        <v>0</v>
      </c>
    </row>
    <row r="70" spans="1:53" s="3" customFormat="1" x14ac:dyDescent="0.25">
      <c r="A70" s="3">
        <v>69</v>
      </c>
      <c r="B70" s="3" t="s">
        <v>50</v>
      </c>
      <c r="C70" s="3" t="s">
        <v>88</v>
      </c>
      <c r="D70" s="3">
        <v>100235</v>
      </c>
      <c r="E70" s="3" t="s">
        <v>1251</v>
      </c>
      <c r="F70" s="3" t="s">
        <v>113</v>
      </c>
      <c r="H70" s="3" t="s">
        <v>114</v>
      </c>
      <c r="I70" s="3" t="s">
        <v>114</v>
      </c>
      <c r="J70" s="3" t="s">
        <v>469</v>
      </c>
      <c r="K70" s="3" t="s">
        <v>27</v>
      </c>
      <c r="L70" s="3" t="s">
        <v>27</v>
      </c>
      <c r="M70" s="3" t="s">
        <v>28</v>
      </c>
      <c r="N70" s="3" t="s">
        <v>1253</v>
      </c>
      <c r="O70" s="3" t="s">
        <v>38</v>
      </c>
      <c r="P70" s="3" t="s">
        <v>112</v>
      </c>
      <c r="Q70" s="3" t="s">
        <v>49</v>
      </c>
      <c r="R70" s="3">
        <v>29.1</v>
      </c>
      <c r="V70" s="3" t="s">
        <v>34</v>
      </c>
      <c r="W70" s="3" t="s">
        <v>35</v>
      </c>
      <c r="X70" s="3" t="s">
        <v>35</v>
      </c>
      <c r="Y70" s="3" t="s">
        <v>35</v>
      </c>
      <c r="Z70" s="3" t="s">
        <v>35</v>
      </c>
      <c r="AA70" s="3" t="s">
        <v>153</v>
      </c>
      <c r="AC70" s="3">
        <v>29100</v>
      </c>
      <c r="AF70" s="3" t="s">
        <v>37</v>
      </c>
      <c r="AH70" s="3" t="s">
        <v>229</v>
      </c>
      <c r="AI70" s="3" t="str">
        <f t="shared" si="11"/>
        <v/>
      </c>
      <c r="AL70" s="3" t="s">
        <v>770</v>
      </c>
      <c r="AP70" s="3" t="s">
        <v>35</v>
      </c>
      <c r="AQ70" s="3">
        <f t="shared" si="12"/>
        <v>2</v>
      </c>
      <c r="AT70" t="str">
        <f>VLOOKUP(L70,'Duration QC'!$A$3:$E$50,2,TRUE)</f>
        <v>N</v>
      </c>
      <c r="AU70" t="str">
        <f>VLOOKUP(L70,'Duration QC'!$A$3:$E$50,3,TRUE)</f>
        <v>Y</v>
      </c>
      <c r="AV70" t="str">
        <f>VLOOKUP(L70,'Duration QC'!$A$3:$E$50,4,TRUE)</f>
        <v>N</v>
      </c>
      <c r="AW70" t="str">
        <f>VLOOKUP(L70,'Duration QC'!$A$3:$E$50,5,TRUE)</f>
        <v>N</v>
      </c>
      <c r="AX70">
        <f t="shared" si="13"/>
        <v>0</v>
      </c>
      <c r="AY70">
        <f t="shared" si="14"/>
        <v>1</v>
      </c>
      <c r="AZ70">
        <f t="shared" si="15"/>
        <v>0</v>
      </c>
      <c r="BA70">
        <f t="shared" si="16"/>
        <v>0</v>
      </c>
    </row>
    <row r="71" spans="1:53" x14ac:dyDescent="0.25">
      <c r="A71" s="3">
        <v>70</v>
      </c>
      <c r="B71" s="3" t="s">
        <v>50</v>
      </c>
      <c r="C71" s="3" t="s">
        <v>88</v>
      </c>
      <c r="D71" s="3">
        <v>100235</v>
      </c>
      <c r="E71" s="3" t="s">
        <v>1251</v>
      </c>
      <c r="F71" s="3" t="s">
        <v>113</v>
      </c>
      <c r="G71" s="3"/>
      <c r="H71" s="3" t="s">
        <v>114</v>
      </c>
      <c r="I71" s="3" t="s">
        <v>114</v>
      </c>
      <c r="J71" s="3" t="s">
        <v>469</v>
      </c>
      <c r="K71" s="3" t="s">
        <v>101</v>
      </c>
      <c r="L71" s="3" t="s">
        <v>101</v>
      </c>
      <c r="M71" s="3" t="s">
        <v>28</v>
      </c>
      <c r="N71" s="3" t="s">
        <v>1253</v>
      </c>
      <c r="O71" s="3" t="s">
        <v>38</v>
      </c>
      <c r="P71" s="3" t="s">
        <v>112</v>
      </c>
      <c r="Q71" s="3" t="s">
        <v>49</v>
      </c>
      <c r="R71" s="3"/>
      <c r="S71" s="3">
        <v>29.1</v>
      </c>
      <c r="T71" s="3"/>
      <c r="U71" s="3"/>
      <c r="V71" s="3" t="s">
        <v>34</v>
      </c>
      <c r="W71" s="3" t="s">
        <v>35</v>
      </c>
      <c r="X71" s="3" t="s">
        <v>35</v>
      </c>
      <c r="Y71" s="3" t="s">
        <v>50</v>
      </c>
      <c r="Z71" s="3" t="s">
        <v>35</v>
      </c>
      <c r="AA71" s="3" t="s">
        <v>152</v>
      </c>
      <c r="AB71" s="3"/>
      <c r="AC71" s="3"/>
      <c r="AD71" s="3">
        <v>2910</v>
      </c>
      <c r="AE71" s="3"/>
      <c r="AF71" s="3"/>
      <c r="AG71" s="3" t="s">
        <v>45</v>
      </c>
      <c r="AH71" s="3" t="s">
        <v>228</v>
      </c>
      <c r="AI71" s="3" t="str">
        <f t="shared" si="11"/>
        <v/>
      </c>
      <c r="AJ71" s="3"/>
      <c r="AK71" s="3"/>
      <c r="AL71" s="3" t="s">
        <v>770</v>
      </c>
      <c r="AM71" s="3"/>
      <c r="AN71" s="3"/>
      <c r="AO71" s="3"/>
      <c r="AP71" s="3" t="s">
        <v>35</v>
      </c>
      <c r="AQ71" s="3">
        <f t="shared" si="12"/>
        <v>3</v>
      </c>
      <c r="AT71" t="str">
        <f>VLOOKUP(L71,'Duration QC'!$A$3:$E$50,2,TRUE)</f>
        <v>N</v>
      </c>
      <c r="AU71" t="str">
        <f>VLOOKUP(L71,'Duration QC'!$A$3:$E$50,3,TRUE)</f>
        <v>N</v>
      </c>
      <c r="AV71" t="str">
        <f>VLOOKUP(L71,'Duration QC'!$A$3:$E$50,4,TRUE)</f>
        <v>Y</v>
      </c>
      <c r="AW71" t="str">
        <f>VLOOKUP(L71,'Duration QC'!$A$3:$E$50,5,TRUE)</f>
        <v>N</v>
      </c>
      <c r="AX71">
        <f t="shared" si="13"/>
        <v>0</v>
      </c>
      <c r="AY71">
        <f t="shared" si="14"/>
        <v>0</v>
      </c>
      <c r="AZ71">
        <f t="shared" si="15"/>
        <v>1</v>
      </c>
      <c r="BA71">
        <f t="shared" si="16"/>
        <v>0</v>
      </c>
    </row>
    <row r="72" spans="1:53" x14ac:dyDescent="0.25">
      <c r="A72" s="3">
        <v>71</v>
      </c>
      <c r="B72" s="3" t="s">
        <v>50</v>
      </c>
      <c r="C72" s="3" t="s">
        <v>88</v>
      </c>
      <c r="D72" s="3">
        <v>100235</v>
      </c>
      <c r="E72" s="3" t="s">
        <v>1251</v>
      </c>
      <c r="F72" s="3" t="s">
        <v>113</v>
      </c>
      <c r="G72" s="3"/>
      <c r="H72" s="3" t="s">
        <v>114</v>
      </c>
      <c r="I72" s="3" t="s">
        <v>114</v>
      </c>
      <c r="J72" s="3" t="s">
        <v>469</v>
      </c>
      <c r="K72" s="3" t="s">
        <v>115</v>
      </c>
      <c r="L72" s="3" t="s">
        <v>115</v>
      </c>
      <c r="M72" s="3" t="s">
        <v>28</v>
      </c>
      <c r="N72" s="3" t="s">
        <v>1253</v>
      </c>
      <c r="O72" s="3" t="s">
        <v>38</v>
      </c>
      <c r="P72" s="3" t="s">
        <v>112</v>
      </c>
      <c r="Q72" s="3" t="s">
        <v>49</v>
      </c>
      <c r="R72" s="3"/>
      <c r="S72" s="3">
        <v>29.1</v>
      </c>
      <c r="T72" s="3"/>
      <c r="U72" s="3"/>
      <c r="V72" s="3" t="s">
        <v>34</v>
      </c>
      <c r="W72" s="3" t="s">
        <v>35</v>
      </c>
      <c r="X72" s="3" t="s">
        <v>35</v>
      </c>
      <c r="Y72" s="3" t="s">
        <v>50</v>
      </c>
      <c r="Z72" s="3" t="s">
        <v>35</v>
      </c>
      <c r="AA72" s="3" t="s">
        <v>152</v>
      </c>
      <c r="AB72" s="3"/>
      <c r="AC72" s="3"/>
      <c r="AD72" s="3">
        <v>2910</v>
      </c>
      <c r="AE72" s="3"/>
      <c r="AF72" s="3"/>
      <c r="AG72" s="3" t="s">
        <v>45</v>
      </c>
      <c r="AH72" s="3" t="s">
        <v>228</v>
      </c>
      <c r="AI72" s="3" t="str">
        <f t="shared" si="11"/>
        <v/>
      </c>
      <c r="AJ72" s="3"/>
      <c r="AK72" s="3"/>
      <c r="AL72" s="3" t="s">
        <v>770</v>
      </c>
      <c r="AM72" s="3"/>
      <c r="AN72" s="3"/>
      <c r="AO72" s="3"/>
      <c r="AP72" s="3" t="s">
        <v>35</v>
      </c>
      <c r="AQ72" s="3">
        <f t="shared" si="12"/>
        <v>3</v>
      </c>
      <c r="AT72" t="str">
        <f>VLOOKUP(L72,'Duration QC'!$A$3:$E$50,2,TRUE)</f>
        <v>N</v>
      </c>
      <c r="AU72" t="str">
        <f>VLOOKUP(L72,'Duration QC'!$A$3:$E$50,3,TRUE)</f>
        <v>N</v>
      </c>
      <c r="AV72" t="str">
        <f>VLOOKUP(L72,'Duration QC'!$A$3:$E$50,4,TRUE)</f>
        <v>Y</v>
      </c>
      <c r="AW72" t="str">
        <f>VLOOKUP(L72,'Duration QC'!$A$3:$E$50,5,TRUE)</f>
        <v>N</v>
      </c>
      <c r="AX72">
        <f t="shared" si="13"/>
        <v>0</v>
      </c>
      <c r="AY72">
        <f t="shared" si="14"/>
        <v>0</v>
      </c>
      <c r="AZ72">
        <f t="shared" si="15"/>
        <v>1</v>
      </c>
      <c r="BA72">
        <f t="shared" si="16"/>
        <v>0</v>
      </c>
    </row>
    <row r="73" spans="1:53" x14ac:dyDescent="0.25">
      <c r="A73" s="3">
        <v>72</v>
      </c>
      <c r="B73" s="3" t="s">
        <v>50</v>
      </c>
      <c r="C73" s="3" t="s">
        <v>88</v>
      </c>
      <c r="D73" s="3">
        <v>100235</v>
      </c>
      <c r="E73" s="3" t="s">
        <v>1251</v>
      </c>
      <c r="F73" s="3" t="s">
        <v>113</v>
      </c>
      <c r="G73" s="3"/>
      <c r="H73" s="3" t="s">
        <v>114</v>
      </c>
      <c r="I73" s="3" t="s">
        <v>114</v>
      </c>
      <c r="J73" s="3" t="s">
        <v>469</v>
      </c>
      <c r="K73" s="3" t="s">
        <v>102</v>
      </c>
      <c r="L73" s="3" t="s">
        <v>102</v>
      </c>
      <c r="M73" s="3" t="s">
        <v>28</v>
      </c>
      <c r="N73" s="3" t="s">
        <v>1253</v>
      </c>
      <c r="O73" s="3" t="s">
        <v>38</v>
      </c>
      <c r="P73" s="3" t="s">
        <v>112</v>
      </c>
      <c r="Q73" s="3" t="s">
        <v>49</v>
      </c>
      <c r="R73" s="3"/>
      <c r="S73" s="3">
        <v>29.1</v>
      </c>
      <c r="T73" s="3"/>
      <c r="U73" s="3"/>
      <c r="V73" s="3" t="s">
        <v>34</v>
      </c>
      <c r="W73" s="3" t="s">
        <v>35</v>
      </c>
      <c r="X73" s="3" t="s">
        <v>35</v>
      </c>
      <c r="Y73" s="3" t="s">
        <v>50</v>
      </c>
      <c r="Z73" s="3" t="s">
        <v>35</v>
      </c>
      <c r="AA73" s="3" t="s">
        <v>152</v>
      </c>
      <c r="AB73" s="3"/>
      <c r="AC73" s="3"/>
      <c r="AD73" s="3">
        <v>2910</v>
      </c>
      <c r="AE73" s="3"/>
      <c r="AF73" s="3"/>
      <c r="AG73" s="3" t="s">
        <v>45</v>
      </c>
      <c r="AH73" s="3" t="s">
        <v>228</v>
      </c>
      <c r="AI73" s="3" t="str">
        <f t="shared" si="11"/>
        <v/>
      </c>
      <c r="AJ73" s="3"/>
      <c r="AK73" s="3"/>
      <c r="AL73" s="3" t="s">
        <v>770</v>
      </c>
      <c r="AM73" s="3"/>
      <c r="AN73" s="3"/>
      <c r="AO73" s="3"/>
      <c r="AP73" s="3" t="s">
        <v>35</v>
      </c>
      <c r="AQ73" s="3">
        <f t="shared" si="12"/>
        <v>3</v>
      </c>
      <c r="AT73" t="str">
        <f>VLOOKUP(L73,'Duration QC'!$A$3:$E$50,2,TRUE)</f>
        <v>N</v>
      </c>
      <c r="AU73" t="str">
        <f>VLOOKUP(L73,'Duration QC'!$A$3:$E$50,3,TRUE)</f>
        <v>N</v>
      </c>
      <c r="AV73" t="str">
        <f>VLOOKUP(L73,'Duration QC'!$A$3:$E$50,4,TRUE)</f>
        <v>Y</v>
      </c>
      <c r="AW73" t="str">
        <f>VLOOKUP(L73,'Duration QC'!$A$3:$E$50,5,TRUE)</f>
        <v>N</v>
      </c>
      <c r="AX73">
        <f t="shared" si="13"/>
        <v>0</v>
      </c>
      <c r="AY73">
        <f t="shared" si="14"/>
        <v>0</v>
      </c>
      <c r="AZ73">
        <f t="shared" si="15"/>
        <v>1</v>
      </c>
      <c r="BA73">
        <f t="shared" si="16"/>
        <v>0</v>
      </c>
    </row>
    <row r="74" spans="1:53" x14ac:dyDescent="0.25">
      <c r="A74" s="3">
        <v>73</v>
      </c>
      <c r="B74" s="3" t="s">
        <v>50</v>
      </c>
      <c r="C74" s="3" t="s">
        <v>88</v>
      </c>
      <c r="D74" s="3">
        <v>100235</v>
      </c>
      <c r="E74" s="3" t="s">
        <v>1251</v>
      </c>
      <c r="F74" s="3" t="s">
        <v>113</v>
      </c>
      <c r="G74" s="3"/>
      <c r="H74" s="3" t="s">
        <v>114</v>
      </c>
      <c r="I74" s="3" t="s">
        <v>114</v>
      </c>
      <c r="J74" s="3" t="s">
        <v>469</v>
      </c>
      <c r="K74" s="3" t="s">
        <v>116</v>
      </c>
      <c r="L74" s="3" t="s">
        <v>116</v>
      </c>
      <c r="M74" s="3" t="s">
        <v>28</v>
      </c>
      <c r="N74" s="3" t="s">
        <v>1253</v>
      </c>
      <c r="O74" s="3" t="s">
        <v>38</v>
      </c>
      <c r="P74" s="3" t="s">
        <v>112</v>
      </c>
      <c r="Q74" s="3" t="s">
        <v>49</v>
      </c>
      <c r="R74" s="3"/>
      <c r="S74" s="3">
        <v>29.1</v>
      </c>
      <c r="T74" s="3"/>
      <c r="U74" s="3"/>
      <c r="V74" s="3" t="s">
        <v>34</v>
      </c>
      <c r="W74" s="3" t="s">
        <v>35</v>
      </c>
      <c r="X74" s="3" t="s">
        <v>35</v>
      </c>
      <c r="Y74" s="3" t="s">
        <v>50</v>
      </c>
      <c r="Z74" s="3" t="s">
        <v>35</v>
      </c>
      <c r="AA74" s="3" t="s">
        <v>152</v>
      </c>
      <c r="AB74" s="3"/>
      <c r="AC74" s="3"/>
      <c r="AD74" s="3">
        <v>2910</v>
      </c>
      <c r="AE74" s="3"/>
      <c r="AF74" s="3"/>
      <c r="AG74" s="3" t="s">
        <v>45</v>
      </c>
      <c r="AH74" s="3" t="s">
        <v>228</v>
      </c>
      <c r="AI74" s="3" t="str">
        <f t="shared" si="11"/>
        <v/>
      </c>
      <c r="AJ74" s="3"/>
      <c r="AK74" s="3"/>
      <c r="AL74" s="3" t="s">
        <v>770</v>
      </c>
      <c r="AM74" s="3"/>
      <c r="AN74" s="3"/>
      <c r="AO74" s="3"/>
      <c r="AP74" s="3" t="s">
        <v>35</v>
      </c>
      <c r="AQ74" s="3">
        <f t="shared" si="12"/>
        <v>3</v>
      </c>
      <c r="AT74" t="str">
        <f>VLOOKUP(L74,'Duration QC'!$A$3:$E$50,2,TRUE)</f>
        <v>N</v>
      </c>
      <c r="AU74" t="str">
        <f>VLOOKUP(L74,'Duration QC'!$A$3:$E$50,3,TRUE)</f>
        <v>N</v>
      </c>
      <c r="AV74" t="str">
        <f>VLOOKUP(L74,'Duration QC'!$A$3:$E$50,4,TRUE)</f>
        <v>Y</v>
      </c>
      <c r="AW74" t="str">
        <f>VLOOKUP(L74,'Duration QC'!$A$3:$E$50,5,TRUE)</f>
        <v>N</v>
      </c>
      <c r="AX74">
        <f t="shared" si="13"/>
        <v>0</v>
      </c>
      <c r="AY74">
        <f t="shared" si="14"/>
        <v>0</v>
      </c>
      <c r="AZ74">
        <f t="shared" si="15"/>
        <v>1</v>
      </c>
      <c r="BA74">
        <f t="shared" si="16"/>
        <v>0</v>
      </c>
    </row>
    <row r="75" spans="1:53" x14ac:dyDescent="0.25">
      <c r="A75" s="3">
        <v>74</v>
      </c>
      <c r="B75" s="3" t="s">
        <v>50</v>
      </c>
      <c r="C75" s="3" t="s">
        <v>88</v>
      </c>
      <c r="D75" s="3">
        <v>100235</v>
      </c>
      <c r="E75" s="3" t="s">
        <v>1251</v>
      </c>
      <c r="F75" s="3" t="s">
        <v>113</v>
      </c>
      <c r="G75" s="3"/>
      <c r="H75" s="3" t="s">
        <v>114</v>
      </c>
      <c r="I75" s="3" t="s">
        <v>114</v>
      </c>
      <c r="J75" s="3" t="s">
        <v>469</v>
      </c>
      <c r="K75" s="3" t="s">
        <v>103</v>
      </c>
      <c r="L75" s="3" t="s">
        <v>103</v>
      </c>
      <c r="M75" s="3" t="s">
        <v>28</v>
      </c>
      <c r="N75" s="3" t="s">
        <v>1253</v>
      </c>
      <c r="O75" s="3" t="s">
        <v>38</v>
      </c>
      <c r="P75" s="3" t="s">
        <v>112</v>
      </c>
      <c r="Q75" s="3" t="s">
        <v>49</v>
      </c>
      <c r="R75" s="3"/>
      <c r="S75" s="3">
        <v>29.1</v>
      </c>
      <c r="T75" s="3"/>
      <c r="U75" s="3"/>
      <c r="V75" s="3" t="s">
        <v>34</v>
      </c>
      <c r="W75" s="3" t="s">
        <v>35</v>
      </c>
      <c r="X75" s="3" t="s">
        <v>35</v>
      </c>
      <c r="Y75" s="3" t="s">
        <v>50</v>
      </c>
      <c r="Z75" s="3" t="s">
        <v>35</v>
      </c>
      <c r="AA75" s="3" t="s">
        <v>152</v>
      </c>
      <c r="AB75" s="3"/>
      <c r="AC75" s="3"/>
      <c r="AD75" s="3">
        <v>2910</v>
      </c>
      <c r="AE75" s="3"/>
      <c r="AF75" s="3"/>
      <c r="AG75" s="3" t="s">
        <v>45</v>
      </c>
      <c r="AH75" s="3" t="s">
        <v>228</v>
      </c>
      <c r="AI75" s="3" t="str">
        <f t="shared" si="11"/>
        <v/>
      </c>
      <c r="AJ75" s="3"/>
      <c r="AK75" s="3"/>
      <c r="AL75" s="3" t="s">
        <v>770</v>
      </c>
      <c r="AM75" s="3"/>
      <c r="AN75" s="3"/>
      <c r="AO75" s="3"/>
      <c r="AP75" s="3" t="s">
        <v>35</v>
      </c>
      <c r="AQ75" s="3">
        <f t="shared" si="12"/>
        <v>3</v>
      </c>
      <c r="AT75" t="str">
        <f>VLOOKUP(L75,'Duration QC'!$A$3:$E$50,2,TRUE)</f>
        <v>N</v>
      </c>
      <c r="AU75" t="str">
        <f>VLOOKUP(L75,'Duration QC'!$A$3:$E$50,3,TRUE)</f>
        <v>N</v>
      </c>
      <c r="AV75" t="str">
        <f>VLOOKUP(L75,'Duration QC'!$A$3:$E$50,4,TRUE)</f>
        <v>Y</v>
      </c>
      <c r="AW75" t="str">
        <f>VLOOKUP(L75,'Duration QC'!$A$3:$E$50,5,TRUE)</f>
        <v>N</v>
      </c>
      <c r="AX75">
        <f t="shared" si="13"/>
        <v>0</v>
      </c>
      <c r="AY75">
        <f t="shared" si="14"/>
        <v>0</v>
      </c>
      <c r="AZ75">
        <f t="shared" si="15"/>
        <v>1</v>
      </c>
      <c r="BA75">
        <f t="shared" si="16"/>
        <v>0</v>
      </c>
    </row>
    <row r="76" spans="1:53" x14ac:dyDescent="0.25">
      <c r="A76" s="3">
        <v>75</v>
      </c>
      <c r="B76" s="3" t="s">
        <v>50</v>
      </c>
      <c r="C76" s="3" t="s">
        <v>88</v>
      </c>
      <c r="D76" s="3">
        <v>100235</v>
      </c>
      <c r="E76" s="3" t="s">
        <v>1251</v>
      </c>
      <c r="F76" s="3" t="s">
        <v>113</v>
      </c>
      <c r="G76" s="3"/>
      <c r="H76" s="3" t="s">
        <v>114</v>
      </c>
      <c r="I76" s="3" t="s">
        <v>114</v>
      </c>
      <c r="J76" s="3" t="s">
        <v>469</v>
      </c>
      <c r="K76" s="3" t="s">
        <v>104</v>
      </c>
      <c r="L76" s="3" t="s">
        <v>104</v>
      </c>
      <c r="M76" s="3" t="s">
        <v>28</v>
      </c>
      <c r="N76" s="3" t="s">
        <v>1253</v>
      </c>
      <c r="O76" s="3" t="s">
        <v>38</v>
      </c>
      <c r="P76" s="3" t="s">
        <v>112</v>
      </c>
      <c r="Q76" s="3" t="s">
        <v>49</v>
      </c>
      <c r="R76" s="3"/>
      <c r="S76" s="3">
        <v>29.1</v>
      </c>
      <c r="T76" s="3"/>
      <c r="U76" s="3"/>
      <c r="V76" s="3" t="s">
        <v>34</v>
      </c>
      <c r="W76" s="3" t="s">
        <v>35</v>
      </c>
      <c r="X76" s="3" t="s">
        <v>35</v>
      </c>
      <c r="Y76" s="3" t="s">
        <v>50</v>
      </c>
      <c r="Z76" s="3" t="s">
        <v>35</v>
      </c>
      <c r="AA76" s="3" t="s">
        <v>152</v>
      </c>
      <c r="AB76" s="3"/>
      <c r="AC76" s="3"/>
      <c r="AD76" s="3">
        <v>2910</v>
      </c>
      <c r="AE76" s="3"/>
      <c r="AF76" s="3"/>
      <c r="AG76" s="3" t="s">
        <v>45</v>
      </c>
      <c r="AH76" s="3" t="s">
        <v>228</v>
      </c>
      <c r="AI76" s="3" t="str">
        <f t="shared" si="11"/>
        <v/>
      </c>
      <c r="AJ76" s="3"/>
      <c r="AK76" s="3"/>
      <c r="AL76" s="3" t="s">
        <v>770</v>
      </c>
      <c r="AM76" s="3"/>
      <c r="AN76" s="3"/>
      <c r="AO76" s="3"/>
      <c r="AP76" s="3" t="s">
        <v>35</v>
      </c>
      <c r="AQ76" s="3">
        <f t="shared" si="12"/>
        <v>3</v>
      </c>
      <c r="AT76" t="str">
        <f>VLOOKUP(L76,'Duration QC'!$A$3:$E$50,2,TRUE)</f>
        <v>N</v>
      </c>
      <c r="AU76" t="str">
        <f>VLOOKUP(L76,'Duration QC'!$A$3:$E$50,3,TRUE)</f>
        <v>N</v>
      </c>
      <c r="AV76" t="str">
        <f>VLOOKUP(L76,'Duration QC'!$A$3:$E$50,4,TRUE)</f>
        <v>Y</v>
      </c>
      <c r="AW76" t="str">
        <f>VLOOKUP(L76,'Duration QC'!$A$3:$E$50,5,TRUE)</f>
        <v>N</v>
      </c>
      <c r="AX76">
        <f t="shared" si="13"/>
        <v>0</v>
      </c>
      <c r="AY76">
        <f t="shared" si="14"/>
        <v>0</v>
      </c>
      <c r="AZ76">
        <f t="shared" si="15"/>
        <v>1</v>
      </c>
      <c r="BA76">
        <f t="shared" si="16"/>
        <v>0</v>
      </c>
    </row>
    <row r="77" spans="1:53" x14ac:dyDescent="0.25">
      <c r="A77" s="3">
        <v>76</v>
      </c>
      <c r="B77" s="3" t="s">
        <v>50</v>
      </c>
      <c r="C77" s="3" t="s">
        <v>88</v>
      </c>
      <c r="D77" s="3">
        <v>100235</v>
      </c>
      <c r="E77" s="3" t="s">
        <v>1251</v>
      </c>
      <c r="F77" s="3" t="s">
        <v>113</v>
      </c>
      <c r="G77" s="3"/>
      <c r="H77" s="3" t="s">
        <v>117</v>
      </c>
      <c r="I77" s="3" t="s">
        <v>117</v>
      </c>
      <c r="J77" s="3" t="s">
        <v>469</v>
      </c>
      <c r="K77" s="3" t="s">
        <v>27</v>
      </c>
      <c r="L77" s="3" t="s">
        <v>27</v>
      </c>
      <c r="M77" s="3" t="s">
        <v>28</v>
      </c>
      <c r="N77" s="3" t="s">
        <v>1253</v>
      </c>
      <c r="O77" s="3" t="s">
        <v>38</v>
      </c>
      <c r="P77" s="3" t="s">
        <v>112</v>
      </c>
      <c r="Q77" s="3" t="s">
        <v>49</v>
      </c>
      <c r="R77" s="3">
        <v>28.9</v>
      </c>
      <c r="S77" s="3"/>
      <c r="T77" s="3"/>
      <c r="U77" s="3"/>
      <c r="V77" s="3" t="s">
        <v>34</v>
      </c>
      <c r="W77" s="3" t="s">
        <v>35</v>
      </c>
      <c r="X77" s="3" t="s">
        <v>35</v>
      </c>
      <c r="Y77" s="3" t="s">
        <v>35</v>
      </c>
      <c r="Z77" s="3" t="s">
        <v>35</v>
      </c>
      <c r="AA77" s="3" t="s">
        <v>153</v>
      </c>
      <c r="AB77" s="3"/>
      <c r="AC77" s="3">
        <v>28900</v>
      </c>
      <c r="AD77" s="3"/>
      <c r="AE77" s="3"/>
      <c r="AF77" s="3" t="s">
        <v>37</v>
      </c>
      <c r="AG77" s="3"/>
      <c r="AH77" s="3" t="s">
        <v>229</v>
      </c>
      <c r="AI77" s="3" t="str">
        <f t="shared" si="11"/>
        <v/>
      </c>
      <c r="AJ77" s="3"/>
      <c r="AK77" s="3"/>
      <c r="AL77" s="3" t="s">
        <v>770</v>
      </c>
      <c r="AM77" s="3"/>
      <c r="AN77" s="3"/>
      <c r="AO77" s="3"/>
      <c r="AP77" s="3" t="s">
        <v>35</v>
      </c>
      <c r="AQ77" s="3">
        <f t="shared" si="12"/>
        <v>2</v>
      </c>
      <c r="AT77" t="str">
        <f>VLOOKUP(L77,'Duration QC'!$A$3:$E$50,2,TRUE)</f>
        <v>N</v>
      </c>
      <c r="AU77" t="str">
        <f>VLOOKUP(L77,'Duration QC'!$A$3:$E$50,3,TRUE)</f>
        <v>Y</v>
      </c>
      <c r="AV77" t="str">
        <f>VLOOKUP(L77,'Duration QC'!$A$3:$E$50,4,TRUE)</f>
        <v>N</v>
      </c>
      <c r="AW77" t="str">
        <f>VLOOKUP(L77,'Duration QC'!$A$3:$E$50,5,TRUE)</f>
        <v>N</v>
      </c>
      <c r="AX77">
        <f t="shared" si="13"/>
        <v>0</v>
      </c>
      <c r="AY77">
        <f t="shared" si="14"/>
        <v>1</v>
      </c>
      <c r="AZ77">
        <f t="shared" si="15"/>
        <v>0</v>
      </c>
      <c r="BA77">
        <f t="shared" si="16"/>
        <v>0</v>
      </c>
    </row>
    <row r="78" spans="1:53" x14ac:dyDescent="0.25">
      <c r="A78" s="3">
        <v>77</v>
      </c>
      <c r="B78" s="3" t="s">
        <v>50</v>
      </c>
      <c r="C78" s="3" t="s">
        <v>88</v>
      </c>
      <c r="D78" s="3">
        <v>100235</v>
      </c>
      <c r="E78" s="3" t="s">
        <v>1251</v>
      </c>
      <c r="F78" s="3" t="s">
        <v>113</v>
      </c>
      <c r="G78" s="3"/>
      <c r="H78" s="3" t="s">
        <v>117</v>
      </c>
      <c r="I78" s="3" t="s">
        <v>117</v>
      </c>
      <c r="J78" s="3" t="s">
        <v>469</v>
      </c>
      <c r="K78" s="3" t="s">
        <v>101</v>
      </c>
      <c r="L78" s="3" t="s">
        <v>101</v>
      </c>
      <c r="M78" s="3" t="s">
        <v>28</v>
      </c>
      <c r="N78" s="3" t="s">
        <v>1253</v>
      </c>
      <c r="O78" s="3" t="s">
        <v>38</v>
      </c>
      <c r="P78" s="3" t="s">
        <v>112</v>
      </c>
      <c r="Q78" s="3" t="s">
        <v>49</v>
      </c>
      <c r="R78" s="3">
        <v>28.9</v>
      </c>
      <c r="S78" s="3"/>
      <c r="T78" s="3"/>
      <c r="U78" s="3"/>
      <c r="V78" s="3" t="s">
        <v>34</v>
      </c>
      <c r="W78" s="3" t="s">
        <v>35</v>
      </c>
      <c r="X78" s="3" t="s">
        <v>35</v>
      </c>
      <c r="Y78" s="3" t="s">
        <v>35</v>
      </c>
      <c r="Z78" s="3" t="s">
        <v>35</v>
      </c>
      <c r="AA78" s="3" t="s">
        <v>153</v>
      </c>
      <c r="AB78" s="3"/>
      <c r="AC78" s="3">
        <v>28900</v>
      </c>
      <c r="AD78" s="3"/>
      <c r="AE78" s="3"/>
      <c r="AF78" s="3" t="s">
        <v>37</v>
      </c>
      <c r="AG78" s="3"/>
      <c r="AH78" s="3" t="s">
        <v>229</v>
      </c>
      <c r="AI78" s="3" t="str">
        <f t="shared" si="11"/>
        <v/>
      </c>
      <c r="AJ78" s="3"/>
      <c r="AK78" s="3"/>
      <c r="AL78" s="3" t="s">
        <v>770</v>
      </c>
      <c r="AM78" s="3"/>
      <c r="AN78" s="3"/>
      <c r="AO78" s="3"/>
      <c r="AP78" s="3" t="s">
        <v>35</v>
      </c>
      <c r="AQ78" s="3">
        <f t="shared" si="12"/>
        <v>2</v>
      </c>
      <c r="AT78" t="str">
        <f>VLOOKUP(L78,'Duration QC'!$A$3:$E$50,2,TRUE)</f>
        <v>N</v>
      </c>
      <c r="AU78" t="str">
        <f>VLOOKUP(L78,'Duration QC'!$A$3:$E$50,3,TRUE)</f>
        <v>N</v>
      </c>
      <c r="AV78" t="str">
        <f>VLOOKUP(L78,'Duration QC'!$A$3:$E$50,4,TRUE)</f>
        <v>Y</v>
      </c>
      <c r="AW78" t="str">
        <f>VLOOKUP(L78,'Duration QC'!$A$3:$E$50,5,TRUE)</f>
        <v>N</v>
      </c>
      <c r="AX78">
        <f t="shared" si="13"/>
        <v>0</v>
      </c>
      <c r="AY78">
        <f t="shared" si="14"/>
        <v>0</v>
      </c>
      <c r="AZ78">
        <f t="shared" si="15"/>
        <v>1</v>
      </c>
      <c r="BA78">
        <f t="shared" si="16"/>
        <v>0</v>
      </c>
    </row>
    <row r="79" spans="1:53" x14ac:dyDescent="0.25">
      <c r="A79" s="3">
        <v>78</v>
      </c>
      <c r="B79" s="3" t="s">
        <v>50</v>
      </c>
      <c r="C79" s="3" t="s">
        <v>88</v>
      </c>
      <c r="D79" s="3">
        <v>100235</v>
      </c>
      <c r="E79" s="3" t="s">
        <v>1251</v>
      </c>
      <c r="F79" s="3" t="s">
        <v>113</v>
      </c>
      <c r="G79" s="3"/>
      <c r="H79" s="3" t="s">
        <v>117</v>
      </c>
      <c r="I79" s="3" t="s">
        <v>117</v>
      </c>
      <c r="J79" s="3" t="s">
        <v>469</v>
      </c>
      <c r="K79" s="3" t="s">
        <v>115</v>
      </c>
      <c r="L79" s="3" t="s">
        <v>115</v>
      </c>
      <c r="M79" s="3" t="s">
        <v>28</v>
      </c>
      <c r="N79" s="3" t="s">
        <v>1253</v>
      </c>
      <c r="O79" s="3" t="s">
        <v>38</v>
      </c>
      <c r="P79" s="3" t="s">
        <v>112</v>
      </c>
      <c r="Q79" s="3" t="s">
        <v>49</v>
      </c>
      <c r="R79" s="3"/>
      <c r="S79" s="3">
        <v>28.9</v>
      </c>
      <c r="T79" s="3"/>
      <c r="U79" s="3"/>
      <c r="V79" s="3" t="s">
        <v>34</v>
      </c>
      <c r="W79" s="3" t="s">
        <v>35</v>
      </c>
      <c r="X79" s="3" t="s">
        <v>35</v>
      </c>
      <c r="Y79" s="3" t="s">
        <v>50</v>
      </c>
      <c r="Z79" s="3" t="s">
        <v>35</v>
      </c>
      <c r="AA79" s="3" t="s">
        <v>152</v>
      </c>
      <c r="AB79" s="3"/>
      <c r="AC79" s="3"/>
      <c r="AD79" s="3">
        <v>2889.9999999999995</v>
      </c>
      <c r="AE79" s="3"/>
      <c r="AF79" s="3"/>
      <c r="AG79" s="3" t="s">
        <v>45</v>
      </c>
      <c r="AH79" s="3" t="s">
        <v>228</v>
      </c>
      <c r="AI79" s="3" t="str">
        <f t="shared" si="11"/>
        <v/>
      </c>
      <c r="AJ79" s="3"/>
      <c r="AK79" s="3"/>
      <c r="AL79" s="3" t="s">
        <v>770</v>
      </c>
      <c r="AM79" s="3"/>
      <c r="AN79" s="3"/>
      <c r="AO79" s="3"/>
      <c r="AP79" s="3" t="s">
        <v>35</v>
      </c>
      <c r="AQ79" s="3">
        <f t="shared" si="12"/>
        <v>3</v>
      </c>
      <c r="AT79" t="str">
        <f>VLOOKUP(L79,'Duration QC'!$A$3:$E$50,2,TRUE)</f>
        <v>N</v>
      </c>
      <c r="AU79" t="str">
        <f>VLOOKUP(L79,'Duration QC'!$A$3:$E$50,3,TRUE)</f>
        <v>N</v>
      </c>
      <c r="AV79" t="str">
        <f>VLOOKUP(L79,'Duration QC'!$A$3:$E$50,4,TRUE)</f>
        <v>Y</v>
      </c>
      <c r="AW79" t="str">
        <f>VLOOKUP(L79,'Duration QC'!$A$3:$E$50,5,TRUE)</f>
        <v>N</v>
      </c>
      <c r="AX79">
        <f t="shared" si="13"/>
        <v>0</v>
      </c>
      <c r="AY79">
        <f t="shared" si="14"/>
        <v>0</v>
      </c>
      <c r="AZ79">
        <f t="shared" si="15"/>
        <v>1</v>
      </c>
      <c r="BA79">
        <f t="shared" si="16"/>
        <v>0</v>
      </c>
    </row>
    <row r="80" spans="1:53" x14ac:dyDescent="0.25">
      <c r="A80" s="3">
        <v>79</v>
      </c>
      <c r="B80" s="3" t="s">
        <v>50</v>
      </c>
      <c r="C80" s="3" t="s">
        <v>88</v>
      </c>
      <c r="D80" s="3">
        <v>100235</v>
      </c>
      <c r="E80" s="3" t="s">
        <v>1251</v>
      </c>
      <c r="F80" s="3" t="s">
        <v>113</v>
      </c>
      <c r="G80" s="3"/>
      <c r="H80" s="3" t="s">
        <v>117</v>
      </c>
      <c r="I80" s="3" t="s">
        <v>117</v>
      </c>
      <c r="J80" s="3" t="s">
        <v>469</v>
      </c>
      <c r="K80" s="3" t="s">
        <v>102</v>
      </c>
      <c r="L80" s="3" t="s">
        <v>102</v>
      </c>
      <c r="M80" s="3" t="s">
        <v>28</v>
      </c>
      <c r="N80" s="3" t="s">
        <v>1253</v>
      </c>
      <c r="O80" s="3" t="s">
        <v>38</v>
      </c>
      <c r="P80" s="3" t="s">
        <v>112</v>
      </c>
      <c r="Q80" s="3" t="s">
        <v>49</v>
      </c>
      <c r="R80" s="3"/>
      <c r="S80" s="3">
        <v>28.9</v>
      </c>
      <c r="T80" s="3"/>
      <c r="U80" s="3"/>
      <c r="V80" s="3" t="s">
        <v>34</v>
      </c>
      <c r="W80" s="3" t="s">
        <v>35</v>
      </c>
      <c r="X80" s="3" t="s">
        <v>35</v>
      </c>
      <c r="Y80" s="3" t="s">
        <v>50</v>
      </c>
      <c r="Z80" s="3" t="s">
        <v>35</v>
      </c>
      <c r="AA80" s="3" t="s">
        <v>152</v>
      </c>
      <c r="AB80" s="3"/>
      <c r="AC80" s="3"/>
      <c r="AD80" s="3">
        <v>2889.9999999999995</v>
      </c>
      <c r="AE80" s="3"/>
      <c r="AF80" s="3"/>
      <c r="AG80" s="3" t="s">
        <v>45</v>
      </c>
      <c r="AH80" s="3" t="s">
        <v>228</v>
      </c>
      <c r="AI80" s="3" t="str">
        <f t="shared" si="11"/>
        <v/>
      </c>
      <c r="AJ80" s="3"/>
      <c r="AK80" s="3"/>
      <c r="AL80" s="3" t="s">
        <v>770</v>
      </c>
      <c r="AM80" s="3"/>
      <c r="AN80" s="3"/>
      <c r="AO80" s="3"/>
      <c r="AP80" s="3" t="s">
        <v>35</v>
      </c>
      <c r="AQ80" s="3">
        <f t="shared" si="12"/>
        <v>3</v>
      </c>
      <c r="AT80" t="str">
        <f>VLOOKUP(L80,'Duration QC'!$A$3:$E$50,2,TRUE)</f>
        <v>N</v>
      </c>
      <c r="AU80" t="str">
        <f>VLOOKUP(L80,'Duration QC'!$A$3:$E$50,3,TRUE)</f>
        <v>N</v>
      </c>
      <c r="AV80" t="str">
        <f>VLOOKUP(L80,'Duration QC'!$A$3:$E$50,4,TRUE)</f>
        <v>Y</v>
      </c>
      <c r="AW80" t="str">
        <f>VLOOKUP(L80,'Duration QC'!$A$3:$E$50,5,TRUE)</f>
        <v>N</v>
      </c>
      <c r="AX80">
        <f t="shared" si="13"/>
        <v>0</v>
      </c>
      <c r="AY80">
        <f t="shared" si="14"/>
        <v>0</v>
      </c>
      <c r="AZ80">
        <f t="shared" si="15"/>
        <v>1</v>
      </c>
      <c r="BA80">
        <f t="shared" si="16"/>
        <v>0</v>
      </c>
    </row>
    <row r="81" spans="1:53" x14ac:dyDescent="0.25">
      <c r="A81" s="3">
        <v>80</v>
      </c>
      <c r="B81" s="3" t="s">
        <v>50</v>
      </c>
      <c r="C81" s="3" t="s">
        <v>88</v>
      </c>
      <c r="D81" s="3">
        <v>100235</v>
      </c>
      <c r="E81" s="3" t="s">
        <v>1251</v>
      </c>
      <c r="F81" s="3" t="s">
        <v>113</v>
      </c>
      <c r="G81" s="3"/>
      <c r="H81" s="3" t="s">
        <v>117</v>
      </c>
      <c r="I81" s="3" t="s">
        <v>117</v>
      </c>
      <c r="J81" s="3" t="s">
        <v>469</v>
      </c>
      <c r="K81" s="3" t="s">
        <v>116</v>
      </c>
      <c r="L81" s="3" t="s">
        <v>116</v>
      </c>
      <c r="M81" s="3" t="s">
        <v>28</v>
      </c>
      <c r="N81" s="3" t="s">
        <v>1253</v>
      </c>
      <c r="O81" s="3" t="s">
        <v>38</v>
      </c>
      <c r="P81" s="3" t="s">
        <v>112</v>
      </c>
      <c r="Q81" s="3" t="s">
        <v>49</v>
      </c>
      <c r="R81" s="3"/>
      <c r="S81" s="3">
        <v>28.9</v>
      </c>
      <c r="T81" s="3"/>
      <c r="U81" s="3"/>
      <c r="V81" s="3" t="s">
        <v>34</v>
      </c>
      <c r="W81" s="3" t="s">
        <v>35</v>
      </c>
      <c r="X81" s="3" t="s">
        <v>35</v>
      </c>
      <c r="Y81" s="3" t="s">
        <v>50</v>
      </c>
      <c r="Z81" s="3" t="s">
        <v>35</v>
      </c>
      <c r="AA81" s="3" t="s">
        <v>152</v>
      </c>
      <c r="AB81" s="3"/>
      <c r="AC81" s="3"/>
      <c r="AD81" s="3">
        <v>2889.9999999999995</v>
      </c>
      <c r="AE81" s="3"/>
      <c r="AF81" s="3"/>
      <c r="AG81" s="3" t="s">
        <v>45</v>
      </c>
      <c r="AH81" s="3" t="s">
        <v>228</v>
      </c>
      <c r="AI81" s="3" t="str">
        <f t="shared" si="11"/>
        <v/>
      </c>
      <c r="AJ81" s="3"/>
      <c r="AK81" s="3"/>
      <c r="AL81" s="3" t="s">
        <v>770</v>
      </c>
      <c r="AM81" s="3"/>
      <c r="AN81" s="3"/>
      <c r="AO81" s="3"/>
      <c r="AP81" s="3" t="s">
        <v>35</v>
      </c>
      <c r="AQ81" s="3">
        <f t="shared" si="12"/>
        <v>3</v>
      </c>
      <c r="AT81" t="str">
        <f>VLOOKUP(L81,'Duration QC'!$A$3:$E$50,2,TRUE)</f>
        <v>N</v>
      </c>
      <c r="AU81" t="str">
        <f>VLOOKUP(L81,'Duration QC'!$A$3:$E$50,3,TRUE)</f>
        <v>N</v>
      </c>
      <c r="AV81" t="str">
        <f>VLOOKUP(L81,'Duration QC'!$A$3:$E$50,4,TRUE)</f>
        <v>Y</v>
      </c>
      <c r="AW81" t="str">
        <f>VLOOKUP(L81,'Duration QC'!$A$3:$E$50,5,TRUE)</f>
        <v>N</v>
      </c>
      <c r="AX81">
        <f t="shared" si="13"/>
        <v>0</v>
      </c>
      <c r="AY81">
        <f t="shared" si="14"/>
        <v>0</v>
      </c>
      <c r="AZ81">
        <f t="shared" si="15"/>
        <v>1</v>
      </c>
      <c r="BA81">
        <f t="shared" si="16"/>
        <v>0</v>
      </c>
    </row>
    <row r="82" spans="1:53" x14ac:dyDescent="0.25">
      <c r="A82" s="3">
        <v>81</v>
      </c>
      <c r="B82" s="3" t="s">
        <v>50</v>
      </c>
      <c r="C82" s="3" t="s">
        <v>88</v>
      </c>
      <c r="D82" s="3">
        <v>100235</v>
      </c>
      <c r="E82" s="3" t="s">
        <v>1251</v>
      </c>
      <c r="F82" s="3" t="s">
        <v>113</v>
      </c>
      <c r="G82" s="3"/>
      <c r="H82" s="3" t="s">
        <v>117</v>
      </c>
      <c r="I82" s="3" t="s">
        <v>117</v>
      </c>
      <c r="J82" s="3" t="s">
        <v>469</v>
      </c>
      <c r="K82" s="3" t="s">
        <v>103</v>
      </c>
      <c r="L82" s="3" t="s">
        <v>103</v>
      </c>
      <c r="M82" s="3" t="s">
        <v>28</v>
      </c>
      <c r="N82" s="3" t="s">
        <v>1253</v>
      </c>
      <c r="O82" s="3" t="s">
        <v>38</v>
      </c>
      <c r="P82" s="3" t="s">
        <v>112</v>
      </c>
      <c r="Q82" s="3" t="s">
        <v>49</v>
      </c>
      <c r="R82" s="3"/>
      <c r="S82" s="3">
        <v>28.9</v>
      </c>
      <c r="T82" s="3"/>
      <c r="U82" s="3"/>
      <c r="V82" s="3" t="s">
        <v>34</v>
      </c>
      <c r="W82" s="3" t="s">
        <v>35</v>
      </c>
      <c r="X82" s="3" t="s">
        <v>35</v>
      </c>
      <c r="Y82" s="3" t="s">
        <v>50</v>
      </c>
      <c r="Z82" s="3" t="s">
        <v>35</v>
      </c>
      <c r="AA82" s="3" t="s">
        <v>152</v>
      </c>
      <c r="AB82" s="3"/>
      <c r="AC82" s="3"/>
      <c r="AD82" s="3">
        <v>2889.9999999999995</v>
      </c>
      <c r="AE82" s="3"/>
      <c r="AF82" s="3"/>
      <c r="AG82" s="3" t="s">
        <v>45</v>
      </c>
      <c r="AH82" s="3" t="s">
        <v>228</v>
      </c>
      <c r="AI82" s="3" t="str">
        <f t="shared" si="11"/>
        <v/>
      </c>
      <c r="AJ82" s="3"/>
      <c r="AK82" s="3"/>
      <c r="AL82" s="3" t="s">
        <v>770</v>
      </c>
      <c r="AM82" s="3"/>
      <c r="AN82" s="3"/>
      <c r="AO82" s="3"/>
      <c r="AP82" s="3" t="s">
        <v>35</v>
      </c>
      <c r="AQ82" s="3">
        <f t="shared" si="12"/>
        <v>3</v>
      </c>
      <c r="AT82" t="str">
        <f>VLOOKUP(L82,'Duration QC'!$A$3:$E$50,2,TRUE)</f>
        <v>N</v>
      </c>
      <c r="AU82" t="str">
        <f>VLOOKUP(L82,'Duration QC'!$A$3:$E$50,3,TRUE)</f>
        <v>N</v>
      </c>
      <c r="AV82" t="str">
        <f>VLOOKUP(L82,'Duration QC'!$A$3:$E$50,4,TRUE)</f>
        <v>Y</v>
      </c>
      <c r="AW82" t="str">
        <f>VLOOKUP(L82,'Duration QC'!$A$3:$E$50,5,TRUE)</f>
        <v>N</v>
      </c>
      <c r="AX82">
        <f t="shared" si="13"/>
        <v>0</v>
      </c>
      <c r="AY82">
        <f t="shared" si="14"/>
        <v>0</v>
      </c>
      <c r="AZ82">
        <f t="shared" si="15"/>
        <v>1</v>
      </c>
      <c r="BA82">
        <f t="shared" si="16"/>
        <v>0</v>
      </c>
    </row>
    <row r="83" spans="1:53" x14ac:dyDescent="0.25">
      <c r="A83" s="3">
        <v>82</v>
      </c>
      <c r="B83" s="3" t="s">
        <v>50</v>
      </c>
      <c r="C83" s="3" t="s">
        <v>88</v>
      </c>
      <c r="D83" s="3">
        <v>100235</v>
      </c>
      <c r="E83" s="3" t="s">
        <v>1251</v>
      </c>
      <c r="F83" s="3" t="s">
        <v>113</v>
      </c>
      <c r="G83" s="3"/>
      <c r="H83" s="3" t="s">
        <v>117</v>
      </c>
      <c r="I83" s="3" t="s">
        <v>117</v>
      </c>
      <c r="J83" s="3" t="s">
        <v>469</v>
      </c>
      <c r="K83" s="3" t="s">
        <v>104</v>
      </c>
      <c r="L83" s="3" t="s">
        <v>104</v>
      </c>
      <c r="M83" s="3" t="s">
        <v>28</v>
      </c>
      <c r="N83" s="3" t="s">
        <v>1253</v>
      </c>
      <c r="O83" s="3" t="s">
        <v>38</v>
      </c>
      <c r="P83" s="3" t="s">
        <v>112</v>
      </c>
      <c r="Q83" s="3" t="s">
        <v>49</v>
      </c>
      <c r="R83" s="3"/>
      <c r="S83" s="3">
        <v>28.9</v>
      </c>
      <c r="T83" s="3"/>
      <c r="U83" s="3"/>
      <c r="V83" s="3" t="s">
        <v>34</v>
      </c>
      <c r="W83" s="3" t="s">
        <v>35</v>
      </c>
      <c r="X83" s="3" t="s">
        <v>35</v>
      </c>
      <c r="Y83" s="3" t="s">
        <v>50</v>
      </c>
      <c r="Z83" s="3" t="s">
        <v>35</v>
      </c>
      <c r="AA83" s="3" t="s">
        <v>152</v>
      </c>
      <c r="AB83" s="3"/>
      <c r="AC83" s="3"/>
      <c r="AD83" s="3">
        <v>2889.9999999999995</v>
      </c>
      <c r="AE83" s="3"/>
      <c r="AF83" s="3"/>
      <c r="AG83" s="3" t="s">
        <v>45</v>
      </c>
      <c r="AH83" s="3" t="s">
        <v>228</v>
      </c>
      <c r="AI83" s="3" t="str">
        <f t="shared" si="11"/>
        <v/>
      </c>
      <c r="AJ83" s="3"/>
      <c r="AK83" s="3"/>
      <c r="AL83" s="3" t="s">
        <v>770</v>
      </c>
      <c r="AM83" s="3"/>
      <c r="AN83" s="3"/>
      <c r="AO83" s="3"/>
      <c r="AP83" s="3" t="s">
        <v>35</v>
      </c>
      <c r="AQ83" s="3">
        <f t="shared" si="12"/>
        <v>3</v>
      </c>
      <c r="AT83" t="str">
        <f>VLOOKUP(L83,'Duration QC'!$A$3:$E$50,2,TRUE)</f>
        <v>N</v>
      </c>
      <c r="AU83" t="str">
        <f>VLOOKUP(L83,'Duration QC'!$A$3:$E$50,3,TRUE)</f>
        <v>N</v>
      </c>
      <c r="AV83" t="str">
        <f>VLOOKUP(L83,'Duration QC'!$A$3:$E$50,4,TRUE)</f>
        <v>Y</v>
      </c>
      <c r="AW83" t="str">
        <f>VLOOKUP(L83,'Duration QC'!$A$3:$E$50,5,TRUE)</f>
        <v>N</v>
      </c>
      <c r="AX83">
        <f t="shared" si="13"/>
        <v>0</v>
      </c>
      <c r="AY83">
        <f t="shared" si="14"/>
        <v>0</v>
      </c>
      <c r="AZ83">
        <f t="shared" si="15"/>
        <v>1</v>
      </c>
      <c r="BA83">
        <f t="shared" si="16"/>
        <v>0</v>
      </c>
    </row>
    <row r="84" spans="1:53" x14ac:dyDescent="0.25">
      <c r="A84" s="3">
        <v>83</v>
      </c>
      <c r="B84" s="3" t="s">
        <v>50</v>
      </c>
      <c r="C84" s="3" t="s">
        <v>88</v>
      </c>
      <c r="D84" s="3">
        <v>100235</v>
      </c>
      <c r="E84" s="3" t="s">
        <v>1251</v>
      </c>
      <c r="F84" s="3" t="s">
        <v>113</v>
      </c>
      <c r="G84" s="3"/>
      <c r="H84" s="3" t="s">
        <v>118</v>
      </c>
      <c r="I84" s="3" t="s">
        <v>118</v>
      </c>
      <c r="J84" s="3" t="s">
        <v>469</v>
      </c>
      <c r="K84" s="3" t="s">
        <v>27</v>
      </c>
      <c r="L84" s="3" t="s">
        <v>27</v>
      </c>
      <c r="M84" s="3" t="s">
        <v>28</v>
      </c>
      <c r="N84" s="3" t="s">
        <v>1253</v>
      </c>
      <c r="O84" s="3" t="s">
        <v>38</v>
      </c>
      <c r="P84" s="3" t="s">
        <v>112</v>
      </c>
      <c r="Q84" s="3" t="s">
        <v>49</v>
      </c>
      <c r="R84" s="3">
        <v>29.2</v>
      </c>
      <c r="S84" s="3"/>
      <c r="T84" s="3"/>
      <c r="U84" s="3"/>
      <c r="V84" s="3" t="s">
        <v>34</v>
      </c>
      <c r="W84" s="3" t="s">
        <v>35</v>
      </c>
      <c r="X84" s="3" t="s">
        <v>35</v>
      </c>
      <c r="Y84" s="3" t="s">
        <v>35</v>
      </c>
      <c r="Z84" s="3" t="s">
        <v>35</v>
      </c>
      <c r="AA84" s="3" t="s">
        <v>153</v>
      </c>
      <c r="AB84" s="3"/>
      <c r="AC84" s="3">
        <v>29200</v>
      </c>
      <c r="AD84" s="3"/>
      <c r="AE84" s="3"/>
      <c r="AF84" s="3" t="s">
        <v>37</v>
      </c>
      <c r="AG84" s="3"/>
      <c r="AH84" s="3" t="s">
        <v>229</v>
      </c>
      <c r="AI84" s="3" t="str">
        <f t="shared" si="11"/>
        <v/>
      </c>
      <c r="AJ84" s="3"/>
      <c r="AK84" s="3"/>
      <c r="AL84" s="3" t="s">
        <v>770</v>
      </c>
      <c r="AM84" s="3"/>
      <c r="AN84" s="3"/>
      <c r="AO84" s="3"/>
      <c r="AP84" s="3" t="s">
        <v>35</v>
      </c>
      <c r="AQ84" s="3">
        <f t="shared" si="12"/>
        <v>2</v>
      </c>
      <c r="AT84" t="str">
        <f>VLOOKUP(L84,'Duration QC'!$A$3:$E$50,2,TRUE)</f>
        <v>N</v>
      </c>
      <c r="AU84" t="str">
        <f>VLOOKUP(L84,'Duration QC'!$A$3:$E$50,3,TRUE)</f>
        <v>Y</v>
      </c>
      <c r="AV84" t="str">
        <f>VLOOKUP(L84,'Duration QC'!$A$3:$E$50,4,TRUE)</f>
        <v>N</v>
      </c>
      <c r="AW84" t="str">
        <f>VLOOKUP(L84,'Duration QC'!$A$3:$E$50,5,TRUE)</f>
        <v>N</v>
      </c>
      <c r="AX84">
        <f t="shared" si="13"/>
        <v>0</v>
      </c>
      <c r="AY84">
        <f t="shared" si="14"/>
        <v>1</v>
      </c>
      <c r="AZ84">
        <f t="shared" si="15"/>
        <v>0</v>
      </c>
      <c r="BA84">
        <f t="shared" si="16"/>
        <v>0</v>
      </c>
    </row>
    <row r="85" spans="1:53" x14ac:dyDescent="0.25">
      <c r="A85" s="3">
        <v>84</v>
      </c>
      <c r="B85" s="3" t="s">
        <v>50</v>
      </c>
      <c r="C85" s="3" t="s">
        <v>88</v>
      </c>
      <c r="D85" s="3">
        <v>100235</v>
      </c>
      <c r="E85" s="3" t="s">
        <v>1251</v>
      </c>
      <c r="F85" s="3" t="s">
        <v>113</v>
      </c>
      <c r="G85" s="3"/>
      <c r="H85" s="3" t="s">
        <v>118</v>
      </c>
      <c r="I85" s="3" t="s">
        <v>118</v>
      </c>
      <c r="J85" s="3" t="s">
        <v>469</v>
      </c>
      <c r="K85" s="3" t="s">
        <v>101</v>
      </c>
      <c r="L85" s="3" t="s">
        <v>101</v>
      </c>
      <c r="M85" s="3" t="s">
        <v>28</v>
      </c>
      <c r="N85" s="3" t="s">
        <v>1253</v>
      </c>
      <c r="O85" s="3" t="s">
        <v>38</v>
      </c>
      <c r="P85" s="3" t="s">
        <v>112</v>
      </c>
      <c r="Q85" s="3" t="s">
        <v>49</v>
      </c>
      <c r="R85" s="3"/>
      <c r="S85" s="3">
        <v>29.2</v>
      </c>
      <c r="T85" s="3"/>
      <c r="U85" s="3"/>
      <c r="V85" s="3" t="s">
        <v>34</v>
      </c>
      <c r="W85" s="3" t="s">
        <v>35</v>
      </c>
      <c r="X85" s="3" t="s">
        <v>35</v>
      </c>
      <c r="Y85" s="3" t="s">
        <v>50</v>
      </c>
      <c r="Z85" s="3" t="s">
        <v>35</v>
      </c>
      <c r="AA85" s="3" t="s">
        <v>152</v>
      </c>
      <c r="AB85" s="3"/>
      <c r="AC85" s="3"/>
      <c r="AD85" s="3">
        <v>2920</v>
      </c>
      <c r="AE85" s="3"/>
      <c r="AF85" s="3"/>
      <c r="AG85" s="3" t="s">
        <v>45</v>
      </c>
      <c r="AH85" s="3" t="s">
        <v>228</v>
      </c>
      <c r="AI85" s="3" t="str">
        <f t="shared" si="11"/>
        <v/>
      </c>
      <c r="AJ85" s="3"/>
      <c r="AK85" s="3"/>
      <c r="AL85" s="3" t="s">
        <v>770</v>
      </c>
      <c r="AM85" s="3"/>
      <c r="AN85" s="3"/>
      <c r="AO85" s="3"/>
      <c r="AP85" s="3" t="s">
        <v>35</v>
      </c>
      <c r="AQ85" s="3">
        <f t="shared" si="12"/>
        <v>3</v>
      </c>
      <c r="AT85" t="str">
        <f>VLOOKUP(L85,'Duration QC'!$A$3:$E$50,2,TRUE)</f>
        <v>N</v>
      </c>
      <c r="AU85" t="str">
        <f>VLOOKUP(L85,'Duration QC'!$A$3:$E$50,3,TRUE)</f>
        <v>N</v>
      </c>
      <c r="AV85" t="str">
        <f>VLOOKUP(L85,'Duration QC'!$A$3:$E$50,4,TRUE)</f>
        <v>Y</v>
      </c>
      <c r="AW85" t="str">
        <f>VLOOKUP(L85,'Duration QC'!$A$3:$E$50,5,TRUE)</f>
        <v>N</v>
      </c>
      <c r="AX85">
        <f t="shared" si="13"/>
        <v>0</v>
      </c>
      <c r="AY85">
        <f t="shared" si="14"/>
        <v>0</v>
      </c>
      <c r="AZ85">
        <f t="shared" si="15"/>
        <v>1</v>
      </c>
      <c r="BA85">
        <f t="shared" si="16"/>
        <v>0</v>
      </c>
    </row>
    <row r="86" spans="1:53" x14ac:dyDescent="0.25">
      <c r="A86" s="3">
        <v>85</v>
      </c>
      <c r="B86" s="3" t="s">
        <v>50</v>
      </c>
      <c r="C86" s="3" t="s">
        <v>88</v>
      </c>
      <c r="D86" s="3">
        <v>100235</v>
      </c>
      <c r="E86" s="3" t="s">
        <v>1251</v>
      </c>
      <c r="F86" s="3" t="s">
        <v>113</v>
      </c>
      <c r="G86" s="3"/>
      <c r="H86" s="3" t="s">
        <v>118</v>
      </c>
      <c r="I86" s="3" t="s">
        <v>118</v>
      </c>
      <c r="J86" s="3" t="s">
        <v>469</v>
      </c>
      <c r="K86" s="3" t="s">
        <v>115</v>
      </c>
      <c r="L86" s="3" t="s">
        <v>115</v>
      </c>
      <c r="M86" s="3" t="s">
        <v>28</v>
      </c>
      <c r="N86" s="3" t="s">
        <v>1253</v>
      </c>
      <c r="O86" s="3" t="s">
        <v>38</v>
      </c>
      <c r="P86" s="3" t="s">
        <v>112</v>
      </c>
      <c r="Q86" s="3" t="s">
        <v>49</v>
      </c>
      <c r="R86" s="3"/>
      <c r="S86" s="3">
        <v>29.2</v>
      </c>
      <c r="T86" s="3"/>
      <c r="U86" s="3"/>
      <c r="V86" s="3" t="s">
        <v>34</v>
      </c>
      <c r="W86" s="3" t="s">
        <v>35</v>
      </c>
      <c r="X86" s="3" t="s">
        <v>35</v>
      </c>
      <c r="Y86" s="3" t="s">
        <v>50</v>
      </c>
      <c r="Z86" s="3" t="s">
        <v>35</v>
      </c>
      <c r="AA86" s="3" t="s">
        <v>152</v>
      </c>
      <c r="AB86" s="3"/>
      <c r="AC86" s="3"/>
      <c r="AD86" s="3">
        <v>2920</v>
      </c>
      <c r="AE86" s="3"/>
      <c r="AF86" s="3"/>
      <c r="AG86" s="3" t="s">
        <v>45</v>
      </c>
      <c r="AH86" s="3" t="s">
        <v>228</v>
      </c>
      <c r="AI86" s="3" t="str">
        <f t="shared" si="11"/>
        <v/>
      </c>
      <c r="AJ86" s="3"/>
      <c r="AK86" s="3"/>
      <c r="AL86" s="3" t="s">
        <v>770</v>
      </c>
      <c r="AM86" s="3"/>
      <c r="AN86" s="3"/>
      <c r="AO86" s="3"/>
      <c r="AP86" s="3" t="s">
        <v>35</v>
      </c>
      <c r="AQ86" s="3">
        <f t="shared" si="12"/>
        <v>3</v>
      </c>
      <c r="AT86" t="str">
        <f>VLOOKUP(L86,'Duration QC'!$A$3:$E$50,2,TRUE)</f>
        <v>N</v>
      </c>
      <c r="AU86" t="str">
        <f>VLOOKUP(L86,'Duration QC'!$A$3:$E$50,3,TRUE)</f>
        <v>N</v>
      </c>
      <c r="AV86" t="str">
        <f>VLOOKUP(L86,'Duration QC'!$A$3:$E$50,4,TRUE)</f>
        <v>Y</v>
      </c>
      <c r="AW86" t="str">
        <f>VLOOKUP(L86,'Duration QC'!$A$3:$E$50,5,TRUE)</f>
        <v>N</v>
      </c>
      <c r="AX86">
        <f t="shared" si="13"/>
        <v>0</v>
      </c>
      <c r="AY86">
        <f t="shared" si="14"/>
        <v>0</v>
      </c>
      <c r="AZ86">
        <f t="shared" si="15"/>
        <v>1</v>
      </c>
      <c r="BA86">
        <f t="shared" si="16"/>
        <v>0</v>
      </c>
    </row>
    <row r="87" spans="1:53" x14ac:dyDescent="0.25">
      <c r="A87" s="3">
        <v>86</v>
      </c>
      <c r="B87" s="3" t="s">
        <v>50</v>
      </c>
      <c r="C87" s="3" t="s">
        <v>88</v>
      </c>
      <c r="D87" s="3">
        <v>100235</v>
      </c>
      <c r="E87" s="3" t="s">
        <v>1251</v>
      </c>
      <c r="F87" s="3" t="s">
        <v>113</v>
      </c>
      <c r="G87" s="3"/>
      <c r="H87" s="3" t="s">
        <v>118</v>
      </c>
      <c r="I87" s="3" t="s">
        <v>118</v>
      </c>
      <c r="J87" s="3" t="s">
        <v>469</v>
      </c>
      <c r="K87" s="3" t="s">
        <v>102</v>
      </c>
      <c r="L87" s="3" t="s">
        <v>102</v>
      </c>
      <c r="M87" s="3" t="s">
        <v>28</v>
      </c>
      <c r="N87" s="3" t="s">
        <v>1253</v>
      </c>
      <c r="O87" s="3" t="s">
        <v>38</v>
      </c>
      <c r="P87" s="3" t="s">
        <v>112</v>
      </c>
      <c r="Q87" s="3" t="s">
        <v>49</v>
      </c>
      <c r="R87" s="3"/>
      <c r="S87" s="3">
        <v>29.2</v>
      </c>
      <c r="T87" s="3"/>
      <c r="U87" s="3"/>
      <c r="V87" s="3" t="s">
        <v>34</v>
      </c>
      <c r="W87" s="3" t="s">
        <v>35</v>
      </c>
      <c r="X87" s="3" t="s">
        <v>35</v>
      </c>
      <c r="Y87" s="3" t="s">
        <v>50</v>
      </c>
      <c r="Z87" s="3" t="s">
        <v>35</v>
      </c>
      <c r="AA87" s="3" t="s">
        <v>152</v>
      </c>
      <c r="AB87" s="3"/>
      <c r="AC87" s="3"/>
      <c r="AD87" s="3">
        <v>2920</v>
      </c>
      <c r="AE87" s="3"/>
      <c r="AF87" s="3"/>
      <c r="AG87" s="3" t="s">
        <v>45</v>
      </c>
      <c r="AH87" s="3" t="s">
        <v>228</v>
      </c>
      <c r="AI87" s="3" t="str">
        <f t="shared" si="11"/>
        <v/>
      </c>
      <c r="AJ87" s="3"/>
      <c r="AK87" s="3"/>
      <c r="AL87" s="3" t="s">
        <v>770</v>
      </c>
      <c r="AM87" s="3"/>
      <c r="AN87" s="3"/>
      <c r="AO87" s="3"/>
      <c r="AP87" s="3" t="s">
        <v>35</v>
      </c>
      <c r="AQ87" s="3">
        <f t="shared" si="12"/>
        <v>3</v>
      </c>
      <c r="AT87" t="str">
        <f>VLOOKUP(L87,'Duration QC'!$A$3:$E$50,2,TRUE)</f>
        <v>N</v>
      </c>
      <c r="AU87" t="str">
        <f>VLOOKUP(L87,'Duration QC'!$A$3:$E$50,3,TRUE)</f>
        <v>N</v>
      </c>
      <c r="AV87" t="str">
        <f>VLOOKUP(L87,'Duration QC'!$A$3:$E$50,4,TRUE)</f>
        <v>Y</v>
      </c>
      <c r="AW87" t="str">
        <f>VLOOKUP(L87,'Duration QC'!$A$3:$E$50,5,TRUE)</f>
        <v>N</v>
      </c>
      <c r="AX87">
        <f t="shared" si="13"/>
        <v>0</v>
      </c>
      <c r="AY87">
        <f t="shared" si="14"/>
        <v>0</v>
      </c>
      <c r="AZ87">
        <f t="shared" si="15"/>
        <v>1</v>
      </c>
      <c r="BA87">
        <f t="shared" si="16"/>
        <v>0</v>
      </c>
    </row>
    <row r="88" spans="1:53" x14ac:dyDescent="0.25">
      <c r="A88" s="3">
        <v>87</v>
      </c>
      <c r="B88" s="3" t="s">
        <v>50</v>
      </c>
      <c r="C88" s="3" t="s">
        <v>88</v>
      </c>
      <c r="D88" s="3">
        <v>100235</v>
      </c>
      <c r="E88" s="3" t="s">
        <v>1251</v>
      </c>
      <c r="F88" s="3" t="s">
        <v>113</v>
      </c>
      <c r="G88" s="3"/>
      <c r="H88" s="3" t="s">
        <v>118</v>
      </c>
      <c r="I88" s="3" t="s">
        <v>118</v>
      </c>
      <c r="J88" s="3" t="s">
        <v>469</v>
      </c>
      <c r="K88" s="3" t="s">
        <v>116</v>
      </c>
      <c r="L88" s="3" t="s">
        <v>116</v>
      </c>
      <c r="M88" s="3" t="s">
        <v>28</v>
      </c>
      <c r="N88" s="3" t="s">
        <v>1253</v>
      </c>
      <c r="O88" s="3" t="s">
        <v>38</v>
      </c>
      <c r="P88" s="3" t="s">
        <v>112</v>
      </c>
      <c r="Q88" s="3" t="s">
        <v>49</v>
      </c>
      <c r="R88" s="3"/>
      <c r="S88" s="3">
        <v>29.2</v>
      </c>
      <c r="T88" s="3"/>
      <c r="U88" s="3"/>
      <c r="V88" s="3" t="s">
        <v>34</v>
      </c>
      <c r="W88" s="3" t="s">
        <v>35</v>
      </c>
      <c r="X88" s="3" t="s">
        <v>35</v>
      </c>
      <c r="Y88" s="3" t="s">
        <v>50</v>
      </c>
      <c r="Z88" s="3" t="s">
        <v>35</v>
      </c>
      <c r="AA88" s="3" t="s">
        <v>152</v>
      </c>
      <c r="AB88" s="3"/>
      <c r="AC88" s="3"/>
      <c r="AD88" s="3">
        <v>2920</v>
      </c>
      <c r="AE88" s="3"/>
      <c r="AF88" s="3"/>
      <c r="AG88" s="3" t="s">
        <v>45</v>
      </c>
      <c r="AH88" s="3" t="s">
        <v>228</v>
      </c>
      <c r="AI88" s="3" t="str">
        <f t="shared" si="11"/>
        <v/>
      </c>
      <c r="AJ88" s="3"/>
      <c r="AK88" s="3"/>
      <c r="AL88" s="3" t="s">
        <v>770</v>
      </c>
      <c r="AM88" s="3"/>
      <c r="AN88" s="3"/>
      <c r="AO88" s="3"/>
      <c r="AP88" s="3" t="s">
        <v>35</v>
      </c>
      <c r="AQ88" s="3">
        <f t="shared" si="12"/>
        <v>3</v>
      </c>
      <c r="AT88" t="str">
        <f>VLOOKUP(L88,'Duration QC'!$A$3:$E$50,2,TRUE)</f>
        <v>N</v>
      </c>
      <c r="AU88" t="str">
        <f>VLOOKUP(L88,'Duration QC'!$A$3:$E$50,3,TRUE)</f>
        <v>N</v>
      </c>
      <c r="AV88" t="str">
        <f>VLOOKUP(L88,'Duration QC'!$A$3:$E$50,4,TRUE)</f>
        <v>Y</v>
      </c>
      <c r="AW88" t="str">
        <f>VLOOKUP(L88,'Duration QC'!$A$3:$E$50,5,TRUE)</f>
        <v>N</v>
      </c>
      <c r="AX88">
        <f t="shared" si="13"/>
        <v>0</v>
      </c>
      <c r="AY88">
        <f t="shared" si="14"/>
        <v>0</v>
      </c>
      <c r="AZ88">
        <f t="shared" si="15"/>
        <v>1</v>
      </c>
      <c r="BA88">
        <f t="shared" si="16"/>
        <v>0</v>
      </c>
    </row>
    <row r="89" spans="1:53" x14ac:dyDescent="0.25">
      <c r="A89" s="3">
        <v>88</v>
      </c>
      <c r="B89" s="3" t="s">
        <v>50</v>
      </c>
      <c r="C89" s="3" t="s">
        <v>88</v>
      </c>
      <c r="D89" s="3">
        <v>100235</v>
      </c>
      <c r="E89" s="3" t="s">
        <v>1251</v>
      </c>
      <c r="F89" s="3" t="s">
        <v>113</v>
      </c>
      <c r="G89" s="3"/>
      <c r="H89" s="3" t="s">
        <v>118</v>
      </c>
      <c r="I89" s="3" t="s">
        <v>118</v>
      </c>
      <c r="J89" s="3" t="s">
        <v>469</v>
      </c>
      <c r="K89" s="3" t="s">
        <v>103</v>
      </c>
      <c r="L89" s="3" t="s">
        <v>103</v>
      </c>
      <c r="M89" s="3" t="s">
        <v>28</v>
      </c>
      <c r="N89" s="3" t="s">
        <v>1253</v>
      </c>
      <c r="O89" s="3" t="s">
        <v>38</v>
      </c>
      <c r="P89" s="3" t="s">
        <v>112</v>
      </c>
      <c r="Q89" s="3" t="s">
        <v>49</v>
      </c>
      <c r="R89" s="3"/>
      <c r="S89" s="3">
        <v>29.2</v>
      </c>
      <c r="T89" s="3"/>
      <c r="U89" s="3"/>
      <c r="V89" s="3" t="s">
        <v>34</v>
      </c>
      <c r="W89" s="3" t="s">
        <v>35</v>
      </c>
      <c r="X89" s="3" t="s">
        <v>35</v>
      </c>
      <c r="Y89" s="3" t="s">
        <v>50</v>
      </c>
      <c r="Z89" s="3" t="s">
        <v>35</v>
      </c>
      <c r="AA89" s="3" t="s">
        <v>152</v>
      </c>
      <c r="AB89" s="3"/>
      <c r="AC89" s="3"/>
      <c r="AD89" s="3">
        <v>2920</v>
      </c>
      <c r="AE89" s="3"/>
      <c r="AF89" s="3"/>
      <c r="AG89" s="3" t="s">
        <v>45</v>
      </c>
      <c r="AH89" s="3" t="s">
        <v>228</v>
      </c>
      <c r="AI89" s="3" t="str">
        <f t="shared" si="11"/>
        <v/>
      </c>
      <c r="AJ89" s="3"/>
      <c r="AK89" s="3"/>
      <c r="AL89" s="3" t="s">
        <v>770</v>
      </c>
      <c r="AM89" s="3"/>
      <c r="AN89" s="3"/>
      <c r="AO89" s="3"/>
      <c r="AP89" s="3" t="s">
        <v>35</v>
      </c>
      <c r="AQ89" s="3">
        <f t="shared" si="12"/>
        <v>3</v>
      </c>
      <c r="AT89" t="str">
        <f>VLOOKUP(L89,'Duration QC'!$A$3:$E$50,2,TRUE)</f>
        <v>N</v>
      </c>
      <c r="AU89" t="str">
        <f>VLOOKUP(L89,'Duration QC'!$A$3:$E$50,3,TRUE)</f>
        <v>N</v>
      </c>
      <c r="AV89" t="str">
        <f>VLOOKUP(L89,'Duration QC'!$A$3:$E$50,4,TRUE)</f>
        <v>Y</v>
      </c>
      <c r="AW89" t="str">
        <f>VLOOKUP(L89,'Duration QC'!$A$3:$E$50,5,TRUE)</f>
        <v>N</v>
      </c>
      <c r="AX89">
        <f t="shared" si="13"/>
        <v>0</v>
      </c>
      <c r="AY89">
        <f t="shared" si="14"/>
        <v>0</v>
      </c>
      <c r="AZ89">
        <f t="shared" si="15"/>
        <v>1</v>
      </c>
      <c r="BA89">
        <f t="shared" si="16"/>
        <v>0</v>
      </c>
    </row>
    <row r="90" spans="1:53" x14ac:dyDescent="0.25">
      <c r="A90" s="3">
        <v>89</v>
      </c>
      <c r="B90" s="3" t="s">
        <v>50</v>
      </c>
      <c r="C90" s="3" t="s">
        <v>88</v>
      </c>
      <c r="D90" s="3">
        <v>100235</v>
      </c>
      <c r="E90" s="3" t="s">
        <v>1251</v>
      </c>
      <c r="F90" s="3" t="s">
        <v>113</v>
      </c>
      <c r="G90" s="3"/>
      <c r="H90" s="3" t="s">
        <v>118</v>
      </c>
      <c r="I90" s="3" t="s">
        <v>118</v>
      </c>
      <c r="J90" s="3" t="s">
        <v>469</v>
      </c>
      <c r="K90" s="3" t="s">
        <v>104</v>
      </c>
      <c r="L90" s="3" t="s">
        <v>104</v>
      </c>
      <c r="M90" s="3" t="s">
        <v>28</v>
      </c>
      <c r="N90" s="3" t="s">
        <v>1253</v>
      </c>
      <c r="O90" s="3" t="s">
        <v>38</v>
      </c>
      <c r="P90" s="3" t="s">
        <v>112</v>
      </c>
      <c r="Q90" s="3" t="s">
        <v>49</v>
      </c>
      <c r="R90" s="3"/>
      <c r="S90" s="3">
        <v>29.2</v>
      </c>
      <c r="T90" s="3"/>
      <c r="U90" s="3"/>
      <c r="V90" s="3" t="s">
        <v>34</v>
      </c>
      <c r="W90" s="3" t="s">
        <v>35</v>
      </c>
      <c r="X90" s="3" t="s">
        <v>35</v>
      </c>
      <c r="Y90" s="3" t="s">
        <v>50</v>
      </c>
      <c r="Z90" s="3" t="s">
        <v>35</v>
      </c>
      <c r="AA90" s="3" t="s">
        <v>152</v>
      </c>
      <c r="AB90" s="3"/>
      <c r="AC90" s="3"/>
      <c r="AD90" s="3">
        <v>2920</v>
      </c>
      <c r="AE90" s="3"/>
      <c r="AF90" s="3"/>
      <c r="AG90" s="3" t="s">
        <v>45</v>
      </c>
      <c r="AH90" s="3" t="s">
        <v>228</v>
      </c>
      <c r="AI90" s="3" t="str">
        <f t="shared" si="11"/>
        <v/>
      </c>
      <c r="AJ90" s="3"/>
      <c r="AK90" s="3"/>
      <c r="AL90" s="3" t="s">
        <v>770</v>
      </c>
      <c r="AM90" s="3"/>
      <c r="AN90" s="3"/>
      <c r="AO90" s="3"/>
      <c r="AP90" s="3" t="s">
        <v>35</v>
      </c>
      <c r="AQ90" s="3">
        <f t="shared" si="12"/>
        <v>3</v>
      </c>
      <c r="AT90" t="str">
        <f>VLOOKUP(L90,'Duration QC'!$A$3:$E$50,2,TRUE)</f>
        <v>N</v>
      </c>
      <c r="AU90" t="str">
        <f>VLOOKUP(L90,'Duration QC'!$A$3:$E$50,3,TRUE)</f>
        <v>N</v>
      </c>
      <c r="AV90" t="str">
        <f>VLOOKUP(L90,'Duration QC'!$A$3:$E$50,4,TRUE)</f>
        <v>Y</v>
      </c>
      <c r="AW90" t="str">
        <f>VLOOKUP(L90,'Duration QC'!$A$3:$E$50,5,TRUE)</f>
        <v>N</v>
      </c>
      <c r="AX90">
        <f t="shared" si="13"/>
        <v>0</v>
      </c>
      <c r="AY90">
        <f t="shared" si="14"/>
        <v>0</v>
      </c>
      <c r="AZ90">
        <f t="shared" si="15"/>
        <v>1</v>
      </c>
      <c r="BA90">
        <f t="shared" si="16"/>
        <v>0</v>
      </c>
    </row>
    <row r="91" spans="1:53" x14ac:dyDescent="0.25">
      <c r="A91" s="3">
        <v>90</v>
      </c>
      <c r="B91" s="3" t="s">
        <v>50</v>
      </c>
      <c r="C91" s="3" t="s">
        <v>88</v>
      </c>
      <c r="D91" s="3">
        <v>100235</v>
      </c>
      <c r="E91" s="3" t="s">
        <v>1251</v>
      </c>
      <c r="F91" s="3" t="s">
        <v>113</v>
      </c>
      <c r="G91" s="3"/>
      <c r="H91" s="3" t="s">
        <v>119</v>
      </c>
      <c r="I91" s="3" t="s">
        <v>119</v>
      </c>
      <c r="J91" s="3" t="s">
        <v>469</v>
      </c>
      <c r="K91" s="3" t="s">
        <v>27</v>
      </c>
      <c r="L91" s="3" t="s">
        <v>27</v>
      </c>
      <c r="M91" s="3" t="s">
        <v>28</v>
      </c>
      <c r="N91" s="3" t="s">
        <v>1253</v>
      </c>
      <c r="O91" s="3" t="s">
        <v>38</v>
      </c>
      <c r="P91" s="3" t="s">
        <v>112</v>
      </c>
      <c r="Q91" s="3" t="s">
        <v>49</v>
      </c>
      <c r="R91" s="3">
        <v>30.1</v>
      </c>
      <c r="S91" s="3"/>
      <c r="T91" s="3"/>
      <c r="U91" s="3"/>
      <c r="V91" s="3" t="s">
        <v>34</v>
      </c>
      <c r="W91" s="3" t="s">
        <v>35</v>
      </c>
      <c r="X91" s="3" t="s">
        <v>35</v>
      </c>
      <c r="Y91" s="3" t="s">
        <v>35</v>
      </c>
      <c r="Z91" s="3" t="s">
        <v>35</v>
      </c>
      <c r="AA91" s="3" t="s">
        <v>153</v>
      </c>
      <c r="AB91" s="3"/>
      <c r="AC91" s="3">
        <v>30100</v>
      </c>
      <c r="AD91" s="3"/>
      <c r="AE91" s="3"/>
      <c r="AF91" s="3" t="s">
        <v>154</v>
      </c>
      <c r="AG91" s="3"/>
      <c r="AH91" s="3" t="s">
        <v>230</v>
      </c>
      <c r="AI91" s="3" t="str">
        <f t="shared" si="11"/>
        <v/>
      </c>
      <c r="AJ91" s="3"/>
      <c r="AK91" s="3"/>
      <c r="AL91" s="3" t="s">
        <v>770</v>
      </c>
      <c r="AM91" s="3"/>
      <c r="AN91" s="3"/>
      <c r="AO91" s="3"/>
      <c r="AP91" s="3" t="s">
        <v>35</v>
      </c>
      <c r="AQ91" s="3">
        <f t="shared" si="12"/>
        <v>1</v>
      </c>
      <c r="AT91" t="str">
        <f>VLOOKUP(L91,'Duration QC'!$A$3:$E$50,2,TRUE)</f>
        <v>N</v>
      </c>
      <c r="AU91" t="str">
        <f>VLOOKUP(L91,'Duration QC'!$A$3:$E$50,3,TRUE)</f>
        <v>Y</v>
      </c>
      <c r="AV91" t="str">
        <f>VLOOKUP(L91,'Duration QC'!$A$3:$E$50,4,TRUE)</f>
        <v>N</v>
      </c>
      <c r="AW91" t="str">
        <f>VLOOKUP(L91,'Duration QC'!$A$3:$E$50,5,TRUE)</f>
        <v>N</v>
      </c>
      <c r="AX91">
        <f t="shared" si="13"/>
        <v>0</v>
      </c>
      <c r="AY91">
        <f t="shared" si="14"/>
        <v>1</v>
      </c>
      <c r="AZ91">
        <f t="shared" si="15"/>
        <v>0</v>
      </c>
      <c r="BA91">
        <f t="shared" si="16"/>
        <v>0</v>
      </c>
    </row>
    <row r="92" spans="1:53" x14ac:dyDescent="0.25">
      <c r="A92" s="3">
        <v>91</v>
      </c>
      <c r="B92" s="3" t="s">
        <v>50</v>
      </c>
      <c r="C92" s="3" t="s">
        <v>88</v>
      </c>
      <c r="D92" s="3">
        <v>100235</v>
      </c>
      <c r="E92" s="3" t="s">
        <v>1251</v>
      </c>
      <c r="F92" s="3" t="s">
        <v>113</v>
      </c>
      <c r="G92" s="3"/>
      <c r="H92" s="3" t="s">
        <v>119</v>
      </c>
      <c r="I92" s="3" t="s">
        <v>119</v>
      </c>
      <c r="J92" s="3" t="s">
        <v>469</v>
      </c>
      <c r="K92" s="3" t="s">
        <v>101</v>
      </c>
      <c r="L92" s="3" t="s">
        <v>101</v>
      </c>
      <c r="M92" s="3" t="s">
        <v>28</v>
      </c>
      <c r="N92" s="3" t="s">
        <v>1253</v>
      </c>
      <c r="O92" s="3" t="s">
        <v>38</v>
      </c>
      <c r="P92" s="3" t="s">
        <v>112</v>
      </c>
      <c r="Q92" s="3" t="s">
        <v>49</v>
      </c>
      <c r="R92" s="3">
        <v>30.1</v>
      </c>
      <c r="S92" s="3"/>
      <c r="T92" s="3"/>
      <c r="U92" s="3"/>
      <c r="V92" s="3" t="s">
        <v>34</v>
      </c>
      <c r="W92" s="3" t="s">
        <v>35</v>
      </c>
      <c r="X92" s="3" t="s">
        <v>35</v>
      </c>
      <c r="Y92" s="3" t="s">
        <v>35</v>
      </c>
      <c r="Z92" s="3" t="s">
        <v>35</v>
      </c>
      <c r="AA92" s="3" t="s">
        <v>153</v>
      </c>
      <c r="AB92" s="3"/>
      <c r="AC92" s="3">
        <v>30100</v>
      </c>
      <c r="AD92" s="3"/>
      <c r="AE92" s="3"/>
      <c r="AF92" s="3" t="s">
        <v>154</v>
      </c>
      <c r="AG92" s="3"/>
      <c r="AH92" s="3" t="s">
        <v>230</v>
      </c>
      <c r="AI92" s="3" t="str">
        <f t="shared" si="11"/>
        <v/>
      </c>
      <c r="AJ92" s="3"/>
      <c r="AK92" s="3"/>
      <c r="AL92" s="3" t="s">
        <v>770</v>
      </c>
      <c r="AM92" s="3"/>
      <c r="AN92" s="3"/>
      <c r="AO92" s="3"/>
      <c r="AP92" s="3" t="s">
        <v>35</v>
      </c>
      <c r="AQ92" s="3">
        <f t="shared" si="12"/>
        <v>1</v>
      </c>
      <c r="AT92" t="str">
        <f>VLOOKUP(L92,'Duration QC'!$A$3:$E$50,2,TRUE)</f>
        <v>N</v>
      </c>
      <c r="AU92" t="str">
        <f>VLOOKUP(L92,'Duration QC'!$A$3:$E$50,3,TRUE)</f>
        <v>N</v>
      </c>
      <c r="AV92" t="str">
        <f>VLOOKUP(L92,'Duration QC'!$A$3:$E$50,4,TRUE)</f>
        <v>Y</v>
      </c>
      <c r="AW92" t="str">
        <f>VLOOKUP(L92,'Duration QC'!$A$3:$E$50,5,TRUE)</f>
        <v>N</v>
      </c>
      <c r="AX92">
        <f t="shared" si="13"/>
        <v>0</v>
      </c>
      <c r="AY92">
        <f t="shared" si="14"/>
        <v>0</v>
      </c>
      <c r="AZ92">
        <f t="shared" si="15"/>
        <v>1</v>
      </c>
      <c r="BA92">
        <f t="shared" si="16"/>
        <v>0</v>
      </c>
    </row>
    <row r="93" spans="1:53" x14ac:dyDescent="0.25">
      <c r="A93" s="3">
        <v>92</v>
      </c>
      <c r="B93" s="3" t="s">
        <v>50</v>
      </c>
      <c r="C93" s="3" t="s">
        <v>88</v>
      </c>
      <c r="D93" s="3">
        <v>100235</v>
      </c>
      <c r="E93" s="3" t="s">
        <v>1251</v>
      </c>
      <c r="F93" s="3" t="s">
        <v>113</v>
      </c>
      <c r="G93" s="3"/>
      <c r="H93" s="3" t="s">
        <v>119</v>
      </c>
      <c r="I93" s="3" t="s">
        <v>119</v>
      </c>
      <c r="J93" s="3" t="s">
        <v>469</v>
      </c>
      <c r="K93" s="3" t="s">
        <v>115</v>
      </c>
      <c r="L93" s="3" t="s">
        <v>115</v>
      </c>
      <c r="M93" s="3" t="s">
        <v>28</v>
      </c>
      <c r="N93" s="3" t="s">
        <v>1253</v>
      </c>
      <c r="O93" s="3" t="s">
        <v>38</v>
      </c>
      <c r="P93" s="3" t="s">
        <v>112</v>
      </c>
      <c r="Q93" s="3" t="s">
        <v>49</v>
      </c>
      <c r="R93" s="3">
        <v>30.1</v>
      </c>
      <c r="S93" s="3"/>
      <c r="T93" s="3"/>
      <c r="U93" s="3"/>
      <c r="V93" s="3" t="s">
        <v>34</v>
      </c>
      <c r="W93" s="3" t="s">
        <v>35</v>
      </c>
      <c r="X93" s="3" t="s">
        <v>35</v>
      </c>
      <c r="Y93" s="3" t="s">
        <v>35</v>
      </c>
      <c r="Z93" s="3" t="s">
        <v>35</v>
      </c>
      <c r="AA93" s="3" t="s">
        <v>153</v>
      </c>
      <c r="AB93" s="3"/>
      <c r="AC93" s="3">
        <v>30100</v>
      </c>
      <c r="AD93" s="3"/>
      <c r="AE93" s="3"/>
      <c r="AF93" s="3" t="s">
        <v>154</v>
      </c>
      <c r="AG93" s="3"/>
      <c r="AH93" s="3" t="s">
        <v>230</v>
      </c>
      <c r="AI93" s="3" t="str">
        <f t="shared" si="11"/>
        <v/>
      </c>
      <c r="AJ93" s="3"/>
      <c r="AK93" s="3"/>
      <c r="AL93" s="3" t="s">
        <v>770</v>
      </c>
      <c r="AM93" s="3"/>
      <c r="AN93" s="3"/>
      <c r="AO93" s="3"/>
      <c r="AP93" s="3" t="s">
        <v>35</v>
      </c>
      <c r="AQ93" s="3">
        <f t="shared" si="12"/>
        <v>1</v>
      </c>
      <c r="AT93" t="str">
        <f>VLOOKUP(L93,'Duration QC'!$A$3:$E$50,2,TRUE)</f>
        <v>N</v>
      </c>
      <c r="AU93" t="str">
        <f>VLOOKUP(L93,'Duration QC'!$A$3:$E$50,3,TRUE)</f>
        <v>N</v>
      </c>
      <c r="AV93" t="str">
        <f>VLOOKUP(L93,'Duration QC'!$A$3:$E$50,4,TRUE)</f>
        <v>Y</v>
      </c>
      <c r="AW93" t="str">
        <f>VLOOKUP(L93,'Duration QC'!$A$3:$E$50,5,TRUE)</f>
        <v>N</v>
      </c>
      <c r="AX93">
        <f t="shared" si="13"/>
        <v>0</v>
      </c>
      <c r="AY93">
        <f t="shared" si="14"/>
        <v>0</v>
      </c>
      <c r="AZ93">
        <f t="shared" si="15"/>
        <v>1</v>
      </c>
      <c r="BA93">
        <f t="shared" si="16"/>
        <v>0</v>
      </c>
    </row>
    <row r="94" spans="1:53" x14ac:dyDescent="0.25">
      <c r="A94" s="3">
        <v>93</v>
      </c>
      <c r="B94" s="3" t="s">
        <v>50</v>
      </c>
      <c r="C94" s="3" t="s">
        <v>88</v>
      </c>
      <c r="D94" s="3">
        <v>100235</v>
      </c>
      <c r="E94" s="3" t="s">
        <v>1251</v>
      </c>
      <c r="F94" s="3" t="s">
        <v>113</v>
      </c>
      <c r="G94" s="3"/>
      <c r="H94" s="3" t="s">
        <v>119</v>
      </c>
      <c r="I94" s="3" t="s">
        <v>119</v>
      </c>
      <c r="J94" s="3" t="s">
        <v>469</v>
      </c>
      <c r="K94" s="3" t="s">
        <v>102</v>
      </c>
      <c r="L94" s="3" t="s">
        <v>102</v>
      </c>
      <c r="M94" s="3" t="s">
        <v>28</v>
      </c>
      <c r="N94" s="3" t="s">
        <v>1253</v>
      </c>
      <c r="O94" s="3" t="s">
        <v>38</v>
      </c>
      <c r="P94" s="3" t="s">
        <v>112</v>
      </c>
      <c r="Q94" s="3" t="s">
        <v>49</v>
      </c>
      <c r="R94" s="3"/>
      <c r="S94" s="3">
        <v>30.1</v>
      </c>
      <c r="T94" s="3"/>
      <c r="U94" s="3"/>
      <c r="V94" s="3" t="s">
        <v>34</v>
      </c>
      <c r="W94" s="3" t="s">
        <v>35</v>
      </c>
      <c r="X94" s="3" t="s">
        <v>35</v>
      </c>
      <c r="Y94" s="3" t="s">
        <v>50</v>
      </c>
      <c r="Z94" s="3" t="s">
        <v>35</v>
      </c>
      <c r="AA94" s="3" t="s">
        <v>152</v>
      </c>
      <c r="AB94" s="3"/>
      <c r="AC94" s="3"/>
      <c r="AD94" s="3">
        <v>3010.0000000000005</v>
      </c>
      <c r="AE94" s="3"/>
      <c r="AF94" s="3"/>
      <c r="AG94" s="3" t="s">
        <v>37</v>
      </c>
      <c r="AH94" s="3" t="s">
        <v>229</v>
      </c>
      <c r="AI94" s="3" t="str">
        <f t="shared" si="11"/>
        <v/>
      </c>
      <c r="AJ94" s="3"/>
      <c r="AK94" s="3"/>
      <c r="AL94" s="3" t="s">
        <v>770</v>
      </c>
      <c r="AM94" s="3"/>
      <c r="AN94" s="3"/>
      <c r="AO94" s="3"/>
      <c r="AP94" s="3" t="s">
        <v>35</v>
      </c>
      <c r="AQ94" s="3">
        <f t="shared" si="12"/>
        <v>2</v>
      </c>
      <c r="AT94" t="str">
        <f>VLOOKUP(L94,'Duration QC'!$A$3:$E$50,2,TRUE)</f>
        <v>N</v>
      </c>
      <c r="AU94" t="str">
        <f>VLOOKUP(L94,'Duration QC'!$A$3:$E$50,3,TRUE)</f>
        <v>N</v>
      </c>
      <c r="AV94" t="str">
        <f>VLOOKUP(L94,'Duration QC'!$A$3:$E$50,4,TRUE)</f>
        <v>Y</v>
      </c>
      <c r="AW94" t="str">
        <f>VLOOKUP(L94,'Duration QC'!$A$3:$E$50,5,TRUE)</f>
        <v>N</v>
      </c>
      <c r="AX94">
        <f t="shared" si="13"/>
        <v>0</v>
      </c>
      <c r="AY94">
        <f t="shared" si="14"/>
        <v>0</v>
      </c>
      <c r="AZ94">
        <f t="shared" si="15"/>
        <v>1</v>
      </c>
      <c r="BA94">
        <f t="shared" si="16"/>
        <v>0</v>
      </c>
    </row>
    <row r="95" spans="1:53" x14ac:dyDescent="0.25">
      <c r="A95" s="3">
        <v>94</v>
      </c>
      <c r="B95" s="3" t="s">
        <v>50</v>
      </c>
      <c r="C95" s="3" t="s">
        <v>88</v>
      </c>
      <c r="D95" s="3">
        <v>100235</v>
      </c>
      <c r="E95" s="3" t="s">
        <v>1251</v>
      </c>
      <c r="F95" s="3" t="s">
        <v>113</v>
      </c>
      <c r="G95" s="3"/>
      <c r="H95" s="3" t="s">
        <v>119</v>
      </c>
      <c r="I95" s="3" t="s">
        <v>119</v>
      </c>
      <c r="J95" s="3" t="s">
        <v>469</v>
      </c>
      <c r="K95" s="3" t="s">
        <v>116</v>
      </c>
      <c r="L95" s="3" t="s">
        <v>116</v>
      </c>
      <c r="M95" s="3" t="s">
        <v>28</v>
      </c>
      <c r="N95" s="3" t="s">
        <v>1253</v>
      </c>
      <c r="O95" s="3" t="s">
        <v>38</v>
      </c>
      <c r="P95" s="3" t="s">
        <v>112</v>
      </c>
      <c r="Q95" s="3" t="s">
        <v>49</v>
      </c>
      <c r="R95" s="3"/>
      <c r="S95" s="3">
        <v>30.1</v>
      </c>
      <c r="T95" s="3"/>
      <c r="U95" s="3"/>
      <c r="V95" s="3" t="s">
        <v>34</v>
      </c>
      <c r="W95" s="3" t="s">
        <v>35</v>
      </c>
      <c r="X95" s="3" t="s">
        <v>35</v>
      </c>
      <c r="Y95" s="3" t="s">
        <v>50</v>
      </c>
      <c r="Z95" s="3" t="s">
        <v>35</v>
      </c>
      <c r="AA95" s="3" t="s">
        <v>152</v>
      </c>
      <c r="AB95" s="3"/>
      <c r="AC95" s="3"/>
      <c r="AD95" s="3">
        <v>3010.0000000000005</v>
      </c>
      <c r="AE95" s="3"/>
      <c r="AF95" s="3"/>
      <c r="AG95" s="3" t="s">
        <v>37</v>
      </c>
      <c r="AH95" s="3" t="s">
        <v>229</v>
      </c>
      <c r="AI95" s="3" t="str">
        <f t="shared" si="11"/>
        <v/>
      </c>
      <c r="AJ95" s="3"/>
      <c r="AK95" s="3"/>
      <c r="AL95" s="3" t="s">
        <v>770</v>
      </c>
      <c r="AM95" s="3"/>
      <c r="AN95" s="3"/>
      <c r="AO95" s="3"/>
      <c r="AP95" s="3" t="s">
        <v>35</v>
      </c>
      <c r="AQ95" s="3">
        <f t="shared" si="12"/>
        <v>2</v>
      </c>
      <c r="AT95" t="str">
        <f>VLOOKUP(L95,'Duration QC'!$A$3:$E$50,2,TRUE)</f>
        <v>N</v>
      </c>
      <c r="AU95" t="str">
        <f>VLOOKUP(L95,'Duration QC'!$A$3:$E$50,3,TRUE)</f>
        <v>N</v>
      </c>
      <c r="AV95" t="str">
        <f>VLOOKUP(L95,'Duration QC'!$A$3:$E$50,4,TRUE)</f>
        <v>Y</v>
      </c>
      <c r="AW95" t="str">
        <f>VLOOKUP(L95,'Duration QC'!$A$3:$E$50,5,TRUE)</f>
        <v>N</v>
      </c>
      <c r="AX95">
        <f t="shared" si="13"/>
        <v>0</v>
      </c>
      <c r="AY95">
        <f t="shared" si="14"/>
        <v>0</v>
      </c>
      <c r="AZ95">
        <f t="shared" si="15"/>
        <v>1</v>
      </c>
      <c r="BA95">
        <f t="shared" si="16"/>
        <v>0</v>
      </c>
    </row>
    <row r="96" spans="1:53" x14ac:dyDescent="0.25">
      <c r="A96" s="3">
        <v>95</v>
      </c>
      <c r="B96" s="3" t="s">
        <v>50</v>
      </c>
      <c r="C96" s="3" t="s">
        <v>88</v>
      </c>
      <c r="D96" s="3">
        <v>100235</v>
      </c>
      <c r="E96" s="3" t="s">
        <v>1251</v>
      </c>
      <c r="F96" s="3" t="s">
        <v>113</v>
      </c>
      <c r="G96" s="3"/>
      <c r="H96" s="3" t="s">
        <v>119</v>
      </c>
      <c r="I96" s="3" t="s">
        <v>119</v>
      </c>
      <c r="J96" s="3" t="s">
        <v>469</v>
      </c>
      <c r="K96" s="3" t="s">
        <v>103</v>
      </c>
      <c r="L96" s="3" t="s">
        <v>103</v>
      </c>
      <c r="M96" s="3" t="s">
        <v>28</v>
      </c>
      <c r="N96" s="3" t="s">
        <v>1253</v>
      </c>
      <c r="O96" s="3" t="s">
        <v>38</v>
      </c>
      <c r="P96" s="3" t="s">
        <v>112</v>
      </c>
      <c r="Q96" s="3" t="s">
        <v>49</v>
      </c>
      <c r="R96" s="3"/>
      <c r="S96" s="3">
        <v>30.1</v>
      </c>
      <c r="T96" s="3"/>
      <c r="U96" s="3"/>
      <c r="V96" s="3" t="s">
        <v>34</v>
      </c>
      <c r="W96" s="3" t="s">
        <v>35</v>
      </c>
      <c r="X96" s="3" t="s">
        <v>35</v>
      </c>
      <c r="Y96" s="3" t="s">
        <v>50</v>
      </c>
      <c r="Z96" s="3" t="s">
        <v>35</v>
      </c>
      <c r="AA96" s="3" t="s">
        <v>152</v>
      </c>
      <c r="AB96" s="3"/>
      <c r="AC96" s="3"/>
      <c r="AD96" s="3">
        <v>3010.0000000000005</v>
      </c>
      <c r="AE96" s="3"/>
      <c r="AF96" s="3"/>
      <c r="AG96" s="3" t="s">
        <v>37</v>
      </c>
      <c r="AH96" s="3" t="s">
        <v>229</v>
      </c>
      <c r="AI96" s="3" t="str">
        <f t="shared" si="11"/>
        <v/>
      </c>
      <c r="AJ96" s="3"/>
      <c r="AK96" s="3"/>
      <c r="AL96" s="3" t="s">
        <v>770</v>
      </c>
      <c r="AM96" s="3"/>
      <c r="AN96" s="3"/>
      <c r="AO96" s="3"/>
      <c r="AP96" s="3" t="s">
        <v>35</v>
      </c>
      <c r="AQ96" s="3">
        <f t="shared" si="12"/>
        <v>2</v>
      </c>
      <c r="AT96" t="str">
        <f>VLOOKUP(L96,'Duration QC'!$A$3:$E$50,2,TRUE)</f>
        <v>N</v>
      </c>
      <c r="AU96" t="str">
        <f>VLOOKUP(L96,'Duration QC'!$A$3:$E$50,3,TRUE)</f>
        <v>N</v>
      </c>
      <c r="AV96" t="str">
        <f>VLOOKUP(L96,'Duration QC'!$A$3:$E$50,4,TRUE)</f>
        <v>Y</v>
      </c>
      <c r="AW96" t="str">
        <f>VLOOKUP(L96,'Duration QC'!$A$3:$E$50,5,TRUE)</f>
        <v>N</v>
      </c>
      <c r="AX96">
        <f t="shared" si="13"/>
        <v>0</v>
      </c>
      <c r="AY96">
        <f t="shared" si="14"/>
        <v>0</v>
      </c>
      <c r="AZ96">
        <f t="shared" si="15"/>
        <v>1</v>
      </c>
      <c r="BA96">
        <f t="shared" si="16"/>
        <v>0</v>
      </c>
    </row>
    <row r="97" spans="1:53" x14ac:dyDescent="0.25">
      <c r="A97" s="3">
        <v>96</v>
      </c>
      <c r="B97" s="3" t="s">
        <v>50</v>
      </c>
      <c r="C97" s="3" t="s">
        <v>88</v>
      </c>
      <c r="D97" s="3">
        <v>100235</v>
      </c>
      <c r="E97" s="3" t="s">
        <v>1251</v>
      </c>
      <c r="F97" s="3" t="s">
        <v>113</v>
      </c>
      <c r="G97" s="3"/>
      <c r="H97" s="3" t="s">
        <v>119</v>
      </c>
      <c r="I97" s="3" t="s">
        <v>119</v>
      </c>
      <c r="J97" s="3" t="s">
        <v>469</v>
      </c>
      <c r="K97" s="3" t="s">
        <v>104</v>
      </c>
      <c r="L97" s="3" t="s">
        <v>104</v>
      </c>
      <c r="M97" s="3" t="s">
        <v>28</v>
      </c>
      <c r="N97" s="3" t="s">
        <v>1253</v>
      </c>
      <c r="O97" s="3" t="s">
        <v>38</v>
      </c>
      <c r="P97" s="3" t="s">
        <v>112</v>
      </c>
      <c r="Q97" s="3" t="s">
        <v>49</v>
      </c>
      <c r="R97" s="3"/>
      <c r="S97" s="3">
        <v>30.1</v>
      </c>
      <c r="T97" s="3"/>
      <c r="U97" s="3"/>
      <c r="V97" s="3" t="s">
        <v>34</v>
      </c>
      <c r="W97" s="3" t="s">
        <v>35</v>
      </c>
      <c r="X97" s="3" t="s">
        <v>35</v>
      </c>
      <c r="Y97" s="3" t="s">
        <v>50</v>
      </c>
      <c r="Z97" s="3" t="s">
        <v>35</v>
      </c>
      <c r="AA97" s="3" t="s">
        <v>152</v>
      </c>
      <c r="AB97" s="3"/>
      <c r="AC97" s="3"/>
      <c r="AD97" s="3">
        <v>3010.0000000000005</v>
      </c>
      <c r="AE97" s="3"/>
      <c r="AF97" s="3"/>
      <c r="AG97" s="3" t="s">
        <v>37</v>
      </c>
      <c r="AH97" s="3" t="s">
        <v>229</v>
      </c>
      <c r="AI97" s="3" t="str">
        <f t="shared" si="11"/>
        <v/>
      </c>
      <c r="AJ97" s="3"/>
      <c r="AK97" s="3"/>
      <c r="AL97" s="3" t="s">
        <v>770</v>
      </c>
      <c r="AM97" s="3"/>
      <c r="AN97" s="3"/>
      <c r="AO97" s="3"/>
      <c r="AP97" s="3" t="s">
        <v>35</v>
      </c>
      <c r="AQ97" s="3">
        <f t="shared" si="12"/>
        <v>2</v>
      </c>
      <c r="AT97" t="str">
        <f>VLOOKUP(L97,'Duration QC'!$A$3:$E$50,2,TRUE)</f>
        <v>N</v>
      </c>
      <c r="AU97" t="str">
        <f>VLOOKUP(L97,'Duration QC'!$A$3:$E$50,3,TRUE)</f>
        <v>N</v>
      </c>
      <c r="AV97" t="str">
        <f>VLOOKUP(L97,'Duration QC'!$A$3:$E$50,4,TRUE)</f>
        <v>Y</v>
      </c>
      <c r="AW97" t="str">
        <f>VLOOKUP(L97,'Duration QC'!$A$3:$E$50,5,TRUE)</f>
        <v>N</v>
      </c>
      <c r="AX97">
        <f t="shared" si="13"/>
        <v>0</v>
      </c>
      <c r="AY97">
        <f t="shared" si="14"/>
        <v>0</v>
      </c>
      <c r="AZ97">
        <f t="shared" si="15"/>
        <v>1</v>
      </c>
      <c r="BA97">
        <f t="shared" si="16"/>
        <v>0</v>
      </c>
    </row>
    <row r="98" spans="1:53" x14ac:dyDescent="0.25">
      <c r="A98" s="3">
        <v>97</v>
      </c>
      <c r="B98" s="3" t="s">
        <v>50</v>
      </c>
      <c r="C98" s="3" t="s">
        <v>88</v>
      </c>
      <c r="D98" s="3">
        <v>100235</v>
      </c>
      <c r="E98" s="3" t="s">
        <v>1251</v>
      </c>
      <c r="F98" s="3" t="s">
        <v>113</v>
      </c>
      <c r="G98" s="3"/>
      <c r="H98" s="3" t="s">
        <v>120</v>
      </c>
      <c r="I98" s="3" t="s">
        <v>120</v>
      </c>
      <c r="J98" s="3" t="s">
        <v>469</v>
      </c>
      <c r="K98" s="3" t="s">
        <v>27</v>
      </c>
      <c r="L98" s="3" t="s">
        <v>27</v>
      </c>
      <c r="M98" s="3" t="s">
        <v>28</v>
      </c>
      <c r="N98" s="3" t="s">
        <v>1253</v>
      </c>
      <c r="O98" s="3" t="s">
        <v>38</v>
      </c>
      <c r="P98" s="3" t="s">
        <v>112</v>
      </c>
      <c r="Q98" s="3" t="s">
        <v>49</v>
      </c>
      <c r="R98" s="3"/>
      <c r="S98" s="3">
        <v>10.1</v>
      </c>
      <c r="T98" s="3"/>
      <c r="U98" s="3"/>
      <c r="V98" s="3" t="s">
        <v>34</v>
      </c>
      <c r="W98" s="3" t="s">
        <v>35</v>
      </c>
      <c r="X98" s="3" t="s">
        <v>35</v>
      </c>
      <c r="Y98" s="3" t="s">
        <v>50</v>
      </c>
      <c r="Z98" s="3" t="s">
        <v>35</v>
      </c>
      <c r="AA98" s="3" t="s">
        <v>152</v>
      </c>
      <c r="AB98" s="3"/>
      <c r="AC98" s="3"/>
      <c r="AD98" s="3">
        <v>1010</v>
      </c>
      <c r="AE98" s="3"/>
      <c r="AF98" s="3"/>
      <c r="AG98" s="3" t="s">
        <v>45</v>
      </c>
      <c r="AH98" s="3" t="s">
        <v>228</v>
      </c>
      <c r="AI98" s="3" t="str">
        <f t="shared" si="11"/>
        <v/>
      </c>
      <c r="AJ98" s="3"/>
      <c r="AK98" s="3"/>
      <c r="AL98" s="3" t="s">
        <v>770</v>
      </c>
      <c r="AM98" s="3"/>
      <c r="AN98" s="3"/>
      <c r="AO98" s="3"/>
      <c r="AP98" s="3" t="s">
        <v>35</v>
      </c>
      <c r="AQ98" s="3">
        <f t="shared" si="12"/>
        <v>3</v>
      </c>
      <c r="AT98" t="str">
        <f>VLOOKUP(L98,'Duration QC'!$A$3:$E$50,2,TRUE)</f>
        <v>N</v>
      </c>
      <c r="AU98" t="str">
        <f>VLOOKUP(L98,'Duration QC'!$A$3:$E$50,3,TRUE)</f>
        <v>Y</v>
      </c>
      <c r="AV98" t="str">
        <f>VLOOKUP(L98,'Duration QC'!$A$3:$E$50,4,TRUE)</f>
        <v>N</v>
      </c>
      <c r="AW98" t="str">
        <f>VLOOKUP(L98,'Duration QC'!$A$3:$E$50,5,TRUE)</f>
        <v>N</v>
      </c>
      <c r="AX98">
        <f t="shared" si="13"/>
        <v>0</v>
      </c>
      <c r="AY98">
        <f t="shared" si="14"/>
        <v>1</v>
      </c>
      <c r="AZ98">
        <f t="shared" si="15"/>
        <v>0</v>
      </c>
      <c r="BA98">
        <f t="shared" si="16"/>
        <v>0</v>
      </c>
    </row>
    <row r="99" spans="1:53" x14ac:dyDescent="0.25">
      <c r="A99" s="3">
        <v>98</v>
      </c>
      <c r="B99" s="3" t="s">
        <v>50</v>
      </c>
      <c r="C99" s="3" t="s">
        <v>88</v>
      </c>
      <c r="D99" s="3">
        <v>100235</v>
      </c>
      <c r="E99" s="3" t="s">
        <v>1251</v>
      </c>
      <c r="F99" s="3" t="s">
        <v>113</v>
      </c>
      <c r="G99" s="3"/>
      <c r="H99" s="3" t="s">
        <v>120</v>
      </c>
      <c r="I99" s="3" t="s">
        <v>120</v>
      </c>
      <c r="J99" s="3" t="s">
        <v>469</v>
      </c>
      <c r="K99" s="3" t="s">
        <v>101</v>
      </c>
      <c r="L99" s="3" t="s">
        <v>101</v>
      </c>
      <c r="M99" s="3" t="s">
        <v>28</v>
      </c>
      <c r="N99" s="3" t="s">
        <v>1253</v>
      </c>
      <c r="O99" s="3" t="s">
        <v>38</v>
      </c>
      <c r="P99" s="3" t="s">
        <v>112</v>
      </c>
      <c r="Q99" s="3" t="s">
        <v>49</v>
      </c>
      <c r="R99" s="3"/>
      <c r="S99" s="3">
        <v>10.1</v>
      </c>
      <c r="T99" s="3"/>
      <c r="U99" s="3"/>
      <c r="V99" s="3" t="s">
        <v>34</v>
      </c>
      <c r="W99" s="3" t="s">
        <v>35</v>
      </c>
      <c r="X99" s="3" t="s">
        <v>35</v>
      </c>
      <c r="Y99" s="3" t="s">
        <v>50</v>
      </c>
      <c r="Z99" s="3" t="s">
        <v>35</v>
      </c>
      <c r="AA99" s="3" t="s">
        <v>152</v>
      </c>
      <c r="AB99" s="3"/>
      <c r="AC99" s="3"/>
      <c r="AD99" s="3">
        <v>1010</v>
      </c>
      <c r="AE99" s="3"/>
      <c r="AF99" s="3"/>
      <c r="AG99" s="3" t="s">
        <v>45</v>
      </c>
      <c r="AH99" s="3" t="s">
        <v>228</v>
      </c>
      <c r="AI99" s="3" t="str">
        <f t="shared" si="11"/>
        <v/>
      </c>
      <c r="AJ99" s="3"/>
      <c r="AK99" s="3"/>
      <c r="AL99" s="3" t="s">
        <v>770</v>
      </c>
      <c r="AM99" s="3"/>
      <c r="AN99" s="3"/>
      <c r="AO99" s="3"/>
      <c r="AP99" s="3" t="s">
        <v>35</v>
      </c>
      <c r="AQ99" s="3">
        <f t="shared" si="12"/>
        <v>3</v>
      </c>
      <c r="AT99" t="str">
        <f>VLOOKUP(L99,'Duration QC'!$A$3:$E$50,2,TRUE)</f>
        <v>N</v>
      </c>
      <c r="AU99" t="str">
        <f>VLOOKUP(L99,'Duration QC'!$A$3:$E$50,3,TRUE)</f>
        <v>N</v>
      </c>
      <c r="AV99" t="str">
        <f>VLOOKUP(L99,'Duration QC'!$A$3:$E$50,4,TRUE)</f>
        <v>Y</v>
      </c>
      <c r="AW99" t="str">
        <f>VLOOKUP(L99,'Duration QC'!$A$3:$E$50,5,TRUE)</f>
        <v>N</v>
      </c>
      <c r="AX99">
        <f t="shared" si="13"/>
        <v>0</v>
      </c>
      <c r="AY99">
        <f t="shared" si="14"/>
        <v>0</v>
      </c>
      <c r="AZ99">
        <f t="shared" si="15"/>
        <v>1</v>
      </c>
      <c r="BA99">
        <f t="shared" si="16"/>
        <v>0</v>
      </c>
    </row>
    <row r="100" spans="1:53" x14ac:dyDescent="0.25">
      <c r="A100" s="3">
        <v>99</v>
      </c>
      <c r="B100" s="3" t="s">
        <v>50</v>
      </c>
      <c r="C100" s="3" t="s">
        <v>88</v>
      </c>
      <c r="D100" s="3">
        <v>100235</v>
      </c>
      <c r="E100" s="3" t="s">
        <v>1251</v>
      </c>
      <c r="F100" s="3" t="s">
        <v>113</v>
      </c>
      <c r="G100" s="3"/>
      <c r="H100" s="3" t="s">
        <v>120</v>
      </c>
      <c r="I100" s="3" t="s">
        <v>120</v>
      </c>
      <c r="J100" s="3" t="s">
        <v>469</v>
      </c>
      <c r="K100" s="3" t="s">
        <v>115</v>
      </c>
      <c r="L100" s="3" t="s">
        <v>115</v>
      </c>
      <c r="M100" s="3" t="s">
        <v>28</v>
      </c>
      <c r="N100" s="3" t="s">
        <v>1253</v>
      </c>
      <c r="O100" s="3" t="s">
        <v>38</v>
      </c>
      <c r="P100" s="3" t="s">
        <v>112</v>
      </c>
      <c r="Q100" s="3" t="s">
        <v>49</v>
      </c>
      <c r="R100" s="3"/>
      <c r="S100" s="3">
        <v>10.1</v>
      </c>
      <c r="T100" s="3"/>
      <c r="U100" s="3"/>
      <c r="V100" s="3" t="s">
        <v>34</v>
      </c>
      <c r="W100" s="3" t="s">
        <v>35</v>
      </c>
      <c r="X100" s="3" t="s">
        <v>35</v>
      </c>
      <c r="Y100" s="3" t="s">
        <v>50</v>
      </c>
      <c r="Z100" s="3" t="s">
        <v>35</v>
      </c>
      <c r="AA100" s="3" t="s">
        <v>152</v>
      </c>
      <c r="AB100" s="3"/>
      <c r="AC100" s="3"/>
      <c r="AD100" s="3">
        <v>1010</v>
      </c>
      <c r="AE100" s="3"/>
      <c r="AF100" s="3"/>
      <c r="AG100" s="3" t="s">
        <v>45</v>
      </c>
      <c r="AH100" s="3" t="s">
        <v>228</v>
      </c>
      <c r="AI100" s="3" t="str">
        <f t="shared" si="11"/>
        <v/>
      </c>
      <c r="AJ100" s="3"/>
      <c r="AK100" s="3"/>
      <c r="AL100" s="3" t="s">
        <v>770</v>
      </c>
      <c r="AM100" s="3"/>
      <c r="AN100" s="3"/>
      <c r="AO100" s="3"/>
      <c r="AP100" s="3" t="s">
        <v>35</v>
      </c>
      <c r="AQ100" s="3">
        <f t="shared" si="12"/>
        <v>3</v>
      </c>
      <c r="AT100" t="str">
        <f>VLOOKUP(L100,'Duration QC'!$A$3:$E$50,2,TRUE)</f>
        <v>N</v>
      </c>
      <c r="AU100" t="str">
        <f>VLOOKUP(L100,'Duration QC'!$A$3:$E$50,3,TRUE)</f>
        <v>N</v>
      </c>
      <c r="AV100" t="str">
        <f>VLOOKUP(L100,'Duration QC'!$A$3:$E$50,4,TRUE)</f>
        <v>Y</v>
      </c>
      <c r="AW100" t="str">
        <f>VLOOKUP(L100,'Duration QC'!$A$3:$E$50,5,TRUE)</f>
        <v>N</v>
      </c>
      <c r="AX100">
        <f t="shared" si="13"/>
        <v>0</v>
      </c>
      <c r="AY100">
        <f t="shared" si="14"/>
        <v>0</v>
      </c>
      <c r="AZ100">
        <f t="shared" si="15"/>
        <v>1</v>
      </c>
      <c r="BA100">
        <f t="shared" si="16"/>
        <v>0</v>
      </c>
    </row>
    <row r="101" spans="1:53" x14ac:dyDescent="0.25">
      <c r="A101" s="3">
        <v>100</v>
      </c>
      <c r="B101" s="3" t="s">
        <v>50</v>
      </c>
      <c r="C101" s="3" t="s">
        <v>88</v>
      </c>
      <c r="D101" s="3">
        <v>100235</v>
      </c>
      <c r="E101" s="3" t="s">
        <v>1251</v>
      </c>
      <c r="F101" s="3" t="s">
        <v>113</v>
      </c>
      <c r="G101" s="3"/>
      <c r="H101" s="3" t="s">
        <v>120</v>
      </c>
      <c r="I101" s="3" t="s">
        <v>120</v>
      </c>
      <c r="J101" s="3" t="s">
        <v>469</v>
      </c>
      <c r="K101" s="3" t="s">
        <v>102</v>
      </c>
      <c r="L101" s="3" t="s">
        <v>102</v>
      </c>
      <c r="M101" s="3" t="s">
        <v>28</v>
      </c>
      <c r="N101" s="3" t="s">
        <v>1253</v>
      </c>
      <c r="O101" s="3" t="s">
        <v>38</v>
      </c>
      <c r="P101" s="3" t="s">
        <v>112</v>
      </c>
      <c r="Q101" s="3" t="s">
        <v>49</v>
      </c>
      <c r="R101" s="3"/>
      <c r="S101" s="3">
        <v>10.1</v>
      </c>
      <c r="T101" s="3"/>
      <c r="U101" s="3"/>
      <c r="V101" s="3" t="s">
        <v>34</v>
      </c>
      <c r="W101" s="3" t="s">
        <v>35</v>
      </c>
      <c r="X101" s="3" t="s">
        <v>35</v>
      </c>
      <c r="Y101" s="3" t="s">
        <v>50</v>
      </c>
      <c r="Z101" s="3" t="s">
        <v>35</v>
      </c>
      <c r="AA101" s="3" t="s">
        <v>152</v>
      </c>
      <c r="AB101" s="3"/>
      <c r="AC101" s="3"/>
      <c r="AD101" s="3">
        <v>1010</v>
      </c>
      <c r="AE101" s="3"/>
      <c r="AF101" s="3"/>
      <c r="AG101" s="3" t="s">
        <v>45</v>
      </c>
      <c r="AH101" s="3" t="s">
        <v>228</v>
      </c>
      <c r="AI101" s="3" t="str">
        <f t="shared" si="11"/>
        <v/>
      </c>
      <c r="AJ101" s="3"/>
      <c r="AK101" s="3"/>
      <c r="AL101" s="3" t="s">
        <v>770</v>
      </c>
      <c r="AM101" s="3"/>
      <c r="AN101" s="3"/>
      <c r="AO101" s="3"/>
      <c r="AP101" s="3" t="s">
        <v>35</v>
      </c>
      <c r="AQ101" s="3">
        <f t="shared" si="12"/>
        <v>3</v>
      </c>
      <c r="AT101" t="str">
        <f>VLOOKUP(L101,'Duration QC'!$A$3:$E$50,2,TRUE)</f>
        <v>N</v>
      </c>
      <c r="AU101" t="str">
        <f>VLOOKUP(L101,'Duration QC'!$A$3:$E$50,3,TRUE)</f>
        <v>N</v>
      </c>
      <c r="AV101" t="str">
        <f>VLOOKUP(L101,'Duration QC'!$A$3:$E$50,4,TRUE)</f>
        <v>Y</v>
      </c>
      <c r="AW101" t="str">
        <f>VLOOKUP(L101,'Duration QC'!$A$3:$E$50,5,TRUE)</f>
        <v>N</v>
      </c>
      <c r="AX101">
        <f t="shared" si="13"/>
        <v>0</v>
      </c>
      <c r="AY101">
        <f t="shared" si="14"/>
        <v>0</v>
      </c>
      <c r="AZ101">
        <f t="shared" si="15"/>
        <v>1</v>
      </c>
      <c r="BA101">
        <f t="shared" si="16"/>
        <v>0</v>
      </c>
    </row>
    <row r="102" spans="1:53" x14ac:dyDescent="0.25">
      <c r="A102" s="3">
        <v>101</v>
      </c>
      <c r="B102" s="3" t="s">
        <v>50</v>
      </c>
      <c r="C102" s="3" t="s">
        <v>88</v>
      </c>
      <c r="D102" s="3">
        <v>100235</v>
      </c>
      <c r="E102" s="3" t="s">
        <v>1251</v>
      </c>
      <c r="F102" s="3" t="s">
        <v>113</v>
      </c>
      <c r="G102" s="3"/>
      <c r="H102" s="3" t="s">
        <v>120</v>
      </c>
      <c r="I102" s="3" t="s">
        <v>120</v>
      </c>
      <c r="J102" s="3" t="s">
        <v>469</v>
      </c>
      <c r="K102" s="3" t="s">
        <v>116</v>
      </c>
      <c r="L102" s="3" t="s">
        <v>116</v>
      </c>
      <c r="M102" s="3" t="s">
        <v>28</v>
      </c>
      <c r="N102" s="3" t="s">
        <v>1253</v>
      </c>
      <c r="O102" s="3" t="s">
        <v>38</v>
      </c>
      <c r="P102" s="3" t="s">
        <v>112</v>
      </c>
      <c r="Q102" s="3" t="s">
        <v>49</v>
      </c>
      <c r="R102" s="3"/>
      <c r="S102" s="3">
        <v>10.1</v>
      </c>
      <c r="T102" s="3"/>
      <c r="U102" s="3"/>
      <c r="V102" s="3" t="s">
        <v>34</v>
      </c>
      <c r="W102" s="3" t="s">
        <v>35</v>
      </c>
      <c r="X102" s="3" t="s">
        <v>35</v>
      </c>
      <c r="Y102" s="3" t="s">
        <v>50</v>
      </c>
      <c r="Z102" s="3" t="s">
        <v>35</v>
      </c>
      <c r="AA102" s="3" t="s">
        <v>152</v>
      </c>
      <c r="AB102" s="3"/>
      <c r="AC102" s="3"/>
      <c r="AD102" s="3">
        <v>1010</v>
      </c>
      <c r="AE102" s="3"/>
      <c r="AF102" s="3"/>
      <c r="AG102" s="3" t="s">
        <v>45</v>
      </c>
      <c r="AH102" s="3" t="s">
        <v>228</v>
      </c>
      <c r="AI102" s="3" t="str">
        <f t="shared" si="11"/>
        <v/>
      </c>
      <c r="AJ102" s="3"/>
      <c r="AK102" s="3"/>
      <c r="AL102" s="3" t="s">
        <v>770</v>
      </c>
      <c r="AM102" s="3"/>
      <c r="AN102" s="3"/>
      <c r="AO102" s="3"/>
      <c r="AP102" s="3" t="s">
        <v>35</v>
      </c>
      <c r="AQ102" s="3">
        <f t="shared" si="12"/>
        <v>3</v>
      </c>
      <c r="AT102" t="str">
        <f>VLOOKUP(L102,'Duration QC'!$A$3:$E$50,2,TRUE)</f>
        <v>N</v>
      </c>
      <c r="AU102" t="str">
        <f>VLOOKUP(L102,'Duration QC'!$A$3:$E$50,3,TRUE)</f>
        <v>N</v>
      </c>
      <c r="AV102" t="str">
        <f>VLOOKUP(L102,'Duration QC'!$A$3:$E$50,4,TRUE)</f>
        <v>Y</v>
      </c>
      <c r="AW102" t="str">
        <f>VLOOKUP(L102,'Duration QC'!$A$3:$E$50,5,TRUE)</f>
        <v>N</v>
      </c>
      <c r="AX102">
        <f t="shared" si="13"/>
        <v>0</v>
      </c>
      <c r="AY102">
        <f t="shared" si="14"/>
        <v>0</v>
      </c>
      <c r="AZ102">
        <f t="shared" si="15"/>
        <v>1</v>
      </c>
      <c r="BA102">
        <f t="shared" si="16"/>
        <v>0</v>
      </c>
    </row>
    <row r="103" spans="1:53" x14ac:dyDescent="0.25">
      <c r="A103" s="3">
        <v>102</v>
      </c>
      <c r="B103" s="3" t="s">
        <v>50</v>
      </c>
      <c r="C103" s="3" t="s">
        <v>88</v>
      </c>
      <c r="D103" s="3">
        <v>100235</v>
      </c>
      <c r="E103" s="3" t="s">
        <v>1251</v>
      </c>
      <c r="F103" s="3" t="s">
        <v>113</v>
      </c>
      <c r="G103" s="3"/>
      <c r="H103" s="3" t="s">
        <v>120</v>
      </c>
      <c r="I103" s="3" t="s">
        <v>120</v>
      </c>
      <c r="J103" s="3" t="s">
        <v>469</v>
      </c>
      <c r="K103" s="3" t="s">
        <v>103</v>
      </c>
      <c r="L103" s="3" t="s">
        <v>103</v>
      </c>
      <c r="M103" s="3" t="s">
        <v>28</v>
      </c>
      <c r="N103" s="3" t="s">
        <v>1253</v>
      </c>
      <c r="O103" s="3" t="s">
        <v>38</v>
      </c>
      <c r="P103" s="3" t="s">
        <v>112</v>
      </c>
      <c r="Q103" s="3" t="s">
        <v>49</v>
      </c>
      <c r="R103" s="3"/>
      <c r="S103" s="3">
        <v>10.1</v>
      </c>
      <c r="T103" s="3"/>
      <c r="U103" s="3"/>
      <c r="V103" s="3" t="s">
        <v>34</v>
      </c>
      <c r="W103" s="3" t="s">
        <v>35</v>
      </c>
      <c r="X103" s="3" t="s">
        <v>35</v>
      </c>
      <c r="Y103" s="3" t="s">
        <v>50</v>
      </c>
      <c r="Z103" s="3" t="s">
        <v>35</v>
      </c>
      <c r="AA103" s="3" t="s">
        <v>152</v>
      </c>
      <c r="AB103" s="3"/>
      <c r="AC103" s="3"/>
      <c r="AD103" s="3">
        <v>1010</v>
      </c>
      <c r="AE103" s="3"/>
      <c r="AF103" s="3"/>
      <c r="AG103" s="3" t="s">
        <v>45</v>
      </c>
      <c r="AH103" s="3" t="s">
        <v>228</v>
      </c>
      <c r="AI103" s="3" t="str">
        <f t="shared" si="11"/>
        <v/>
      </c>
      <c r="AJ103" s="3"/>
      <c r="AK103" s="3"/>
      <c r="AL103" s="3" t="s">
        <v>770</v>
      </c>
      <c r="AM103" s="3"/>
      <c r="AN103" s="3"/>
      <c r="AO103" s="3"/>
      <c r="AP103" s="3" t="s">
        <v>35</v>
      </c>
      <c r="AQ103" s="3">
        <f t="shared" si="12"/>
        <v>3</v>
      </c>
      <c r="AT103" t="str">
        <f>VLOOKUP(L103,'Duration QC'!$A$3:$E$50,2,TRUE)</f>
        <v>N</v>
      </c>
      <c r="AU103" t="str">
        <f>VLOOKUP(L103,'Duration QC'!$A$3:$E$50,3,TRUE)</f>
        <v>N</v>
      </c>
      <c r="AV103" t="str">
        <f>VLOOKUP(L103,'Duration QC'!$A$3:$E$50,4,TRUE)</f>
        <v>Y</v>
      </c>
      <c r="AW103" t="str">
        <f>VLOOKUP(L103,'Duration QC'!$A$3:$E$50,5,TRUE)</f>
        <v>N</v>
      </c>
      <c r="AX103">
        <f t="shared" si="13"/>
        <v>0</v>
      </c>
      <c r="AY103">
        <f t="shared" si="14"/>
        <v>0</v>
      </c>
      <c r="AZ103">
        <f t="shared" si="15"/>
        <v>1</v>
      </c>
      <c r="BA103">
        <f t="shared" si="16"/>
        <v>0</v>
      </c>
    </row>
    <row r="104" spans="1:53" x14ac:dyDescent="0.25">
      <c r="A104" s="3">
        <v>103</v>
      </c>
      <c r="B104" s="3" t="s">
        <v>50</v>
      </c>
      <c r="C104" s="3" t="s">
        <v>88</v>
      </c>
      <c r="D104" s="3">
        <v>100235</v>
      </c>
      <c r="E104" s="3" t="s">
        <v>1251</v>
      </c>
      <c r="F104" s="3" t="s">
        <v>113</v>
      </c>
      <c r="G104" s="3"/>
      <c r="H104" s="3" t="s">
        <v>120</v>
      </c>
      <c r="I104" s="3" t="s">
        <v>120</v>
      </c>
      <c r="J104" s="3" t="s">
        <v>469</v>
      </c>
      <c r="K104" s="3" t="s">
        <v>104</v>
      </c>
      <c r="L104" s="3" t="s">
        <v>104</v>
      </c>
      <c r="M104" s="3" t="s">
        <v>28</v>
      </c>
      <c r="N104" s="3" t="s">
        <v>1253</v>
      </c>
      <c r="O104" s="3" t="s">
        <v>38</v>
      </c>
      <c r="P104" s="3" t="s">
        <v>112</v>
      </c>
      <c r="Q104" s="3" t="s">
        <v>49</v>
      </c>
      <c r="R104" s="3"/>
      <c r="S104" s="3">
        <v>10.1</v>
      </c>
      <c r="T104" s="3"/>
      <c r="U104" s="3"/>
      <c r="V104" s="3" t="s">
        <v>34</v>
      </c>
      <c r="W104" s="3" t="s">
        <v>35</v>
      </c>
      <c r="X104" s="3" t="s">
        <v>35</v>
      </c>
      <c r="Y104" s="3" t="s">
        <v>50</v>
      </c>
      <c r="Z104" s="3" t="s">
        <v>35</v>
      </c>
      <c r="AA104" s="3" t="s">
        <v>152</v>
      </c>
      <c r="AB104" s="3"/>
      <c r="AC104" s="3"/>
      <c r="AD104" s="3">
        <v>1010</v>
      </c>
      <c r="AE104" s="3"/>
      <c r="AF104" s="3"/>
      <c r="AG104" s="3" t="s">
        <v>45</v>
      </c>
      <c r="AH104" s="3" t="s">
        <v>228</v>
      </c>
      <c r="AI104" s="3" t="str">
        <f t="shared" si="11"/>
        <v/>
      </c>
      <c r="AJ104" s="3"/>
      <c r="AK104" s="3"/>
      <c r="AL104" s="3" t="s">
        <v>770</v>
      </c>
      <c r="AM104" s="3"/>
      <c r="AN104" s="3"/>
      <c r="AO104" s="3"/>
      <c r="AP104" s="3" t="s">
        <v>35</v>
      </c>
      <c r="AQ104" s="3">
        <f t="shared" si="12"/>
        <v>3</v>
      </c>
      <c r="AT104" t="str">
        <f>VLOOKUP(L104,'Duration QC'!$A$3:$E$50,2,TRUE)</f>
        <v>N</v>
      </c>
      <c r="AU104" t="str">
        <f>VLOOKUP(L104,'Duration QC'!$A$3:$E$50,3,TRUE)</f>
        <v>N</v>
      </c>
      <c r="AV104" t="str">
        <f>VLOOKUP(L104,'Duration QC'!$A$3:$E$50,4,TRUE)</f>
        <v>Y</v>
      </c>
      <c r="AW104" t="str">
        <f>VLOOKUP(L104,'Duration QC'!$A$3:$E$50,5,TRUE)</f>
        <v>N</v>
      </c>
      <c r="AX104">
        <f t="shared" si="13"/>
        <v>0</v>
      </c>
      <c r="AY104">
        <f t="shared" si="14"/>
        <v>0</v>
      </c>
      <c r="AZ104">
        <f t="shared" si="15"/>
        <v>1</v>
      </c>
      <c r="BA104">
        <f t="shared" si="16"/>
        <v>0</v>
      </c>
    </row>
    <row r="105" spans="1:53" x14ac:dyDescent="0.25">
      <c r="A105" s="3">
        <v>104</v>
      </c>
      <c r="B105" s="3" t="s">
        <v>50</v>
      </c>
      <c r="C105" s="3" t="s">
        <v>88</v>
      </c>
      <c r="D105" s="3">
        <v>100043</v>
      </c>
      <c r="E105" s="3"/>
      <c r="F105" s="3" t="s">
        <v>121</v>
      </c>
      <c r="G105" s="3" t="s">
        <v>50</v>
      </c>
      <c r="H105" s="3" t="s">
        <v>673</v>
      </c>
      <c r="I105" s="3" t="s">
        <v>122</v>
      </c>
      <c r="J105" s="3" t="s">
        <v>469</v>
      </c>
      <c r="K105" s="3" t="s">
        <v>27</v>
      </c>
      <c r="L105" s="3" t="s">
        <v>27</v>
      </c>
      <c r="M105" s="3" t="s">
        <v>28</v>
      </c>
      <c r="N105" s="3" t="s">
        <v>29</v>
      </c>
      <c r="O105" s="3" t="s">
        <v>38</v>
      </c>
      <c r="P105" s="3" t="s">
        <v>123</v>
      </c>
      <c r="Q105" s="3" t="s">
        <v>49</v>
      </c>
      <c r="R105" s="3"/>
      <c r="S105" s="3">
        <v>4.7</v>
      </c>
      <c r="T105" s="3"/>
      <c r="U105" s="3"/>
      <c r="V105" s="3" t="s">
        <v>34</v>
      </c>
      <c r="W105" s="3" t="s">
        <v>35</v>
      </c>
      <c r="X105" s="3" t="s">
        <v>35</v>
      </c>
      <c r="Y105" s="3" t="s">
        <v>50</v>
      </c>
      <c r="Z105" s="3" t="s">
        <v>35</v>
      </c>
      <c r="AA105" s="3" t="s">
        <v>152</v>
      </c>
      <c r="AB105" s="3"/>
      <c r="AC105" s="3"/>
      <c r="AD105" s="3">
        <v>470.00000000000006</v>
      </c>
      <c r="AE105" s="3"/>
      <c r="AF105" s="3"/>
      <c r="AG105" s="3" t="s">
        <v>45</v>
      </c>
      <c r="AH105" s="3" t="s">
        <v>228</v>
      </c>
      <c r="AI105" s="3" t="str">
        <f t="shared" si="11"/>
        <v/>
      </c>
      <c r="AJ105" s="3"/>
      <c r="AK105" s="3"/>
      <c r="AL105" s="3" t="s">
        <v>773</v>
      </c>
      <c r="AM105" s="3"/>
      <c r="AN105" s="3"/>
      <c r="AO105" s="3"/>
      <c r="AP105" s="3" t="s">
        <v>35</v>
      </c>
      <c r="AQ105" s="3">
        <f t="shared" si="12"/>
        <v>3</v>
      </c>
      <c r="AT105" t="str">
        <f>VLOOKUP(L105,'Duration QC'!$A$3:$E$50,2,TRUE)</f>
        <v>N</v>
      </c>
      <c r="AU105" t="str">
        <f>VLOOKUP(L105,'Duration QC'!$A$3:$E$50,3,TRUE)</f>
        <v>Y</v>
      </c>
      <c r="AV105" t="str">
        <f>VLOOKUP(L105,'Duration QC'!$A$3:$E$50,4,TRUE)</f>
        <v>N</v>
      </c>
      <c r="AW105" t="str">
        <f>VLOOKUP(L105,'Duration QC'!$A$3:$E$50,5,TRUE)</f>
        <v>N</v>
      </c>
      <c r="AX105">
        <f t="shared" si="13"/>
        <v>0</v>
      </c>
      <c r="AY105">
        <f t="shared" si="14"/>
        <v>1</v>
      </c>
      <c r="AZ105">
        <f t="shared" si="15"/>
        <v>0</v>
      </c>
      <c r="BA105">
        <f t="shared" si="16"/>
        <v>0</v>
      </c>
    </row>
    <row r="106" spans="1:53" ht="15.75" thickBot="1" x14ac:dyDescent="0.3">
      <c r="A106" s="3">
        <v>105</v>
      </c>
      <c r="B106" s="3"/>
      <c r="C106" s="3" t="s">
        <v>88</v>
      </c>
      <c r="D106" s="3">
        <v>100043</v>
      </c>
      <c r="E106" s="3"/>
      <c r="F106" s="3" t="s">
        <v>121</v>
      </c>
      <c r="G106" s="3"/>
      <c r="H106" s="3" t="s">
        <v>673</v>
      </c>
      <c r="I106" s="3" t="s">
        <v>122</v>
      </c>
      <c r="J106" s="3" t="s">
        <v>469</v>
      </c>
      <c r="K106" s="3" t="s">
        <v>27</v>
      </c>
      <c r="L106" s="3" t="s">
        <v>27</v>
      </c>
      <c r="M106" s="3" t="s">
        <v>28</v>
      </c>
      <c r="N106" s="3" t="s">
        <v>29</v>
      </c>
      <c r="O106" s="54" t="s">
        <v>38</v>
      </c>
      <c r="P106" s="3" t="s">
        <v>123</v>
      </c>
      <c r="Q106" s="3" t="s">
        <v>32</v>
      </c>
      <c r="R106" s="3"/>
      <c r="S106" s="3">
        <v>4.7</v>
      </c>
      <c r="T106" s="3"/>
      <c r="U106" s="3"/>
      <c r="V106" s="3" t="s">
        <v>34</v>
      </c>
      <c r="W106" s="3" t="s">
        <v>35</v>
      </c>
      <c r="X106" s="3" t="s">
        <v>35</v>
      </c>
      <c r="Y106" s="3" t="s">
        <v>50</v>
      </c>
      <c r="Z106" s="3" t="s">
        <v>35</v>
      </c>
      <c r="AA106" s="3" t="s">
        <v>152</v>
      </c>
      <c r="AB106" s="3"/>
      <c r="AC106" s="3"/>
      <c r="AD106" s="3">
        <v>470.00000000000006</v>
      </c>
      <c r="AE106" s="3"/>
      <c r="AF106" s="3"/>
      <c r="AG106" s="3" t="s">
        <v>45</v>
      </c>
      <c r="AH106" s="3" t="s">
        <v>228</v>
      </c>
      <c r="AI106" s="3" t="str">
        <f t="shared" si="11"/>
        <v/>
      </c>
      <c r="AJ106" s="3" t="s">
        <v>50</v>
      </c>
      <c r="AK106" s="3"/>
      <c r="AL106" s="3" t="s">
        <v>773</v>
      </c>
      <c r="AM106" s="3"/>
      <c r="AN106" s="3"/>
      <c r="AO106" s="3"/>
      <c r="AP106" s="3" t="s">
        <v>35</v>
      </c>
      <c r="AQ106" s="3">
        <f t="shared" si="12"/>
        <v>3</v>
      </c>
      <c r="AR106" t="str">
        <f t="shared" ref="AR106:AR108" si="17">IF(AB106&lt;&gt;"","BMDL",IF(AC106&lt;&gt;"","NOAEL",IF(AD106&lt;&gt;"","LOAEL","!!! CHECK !!!")))</f>
        <v>LOAEL</v>
      </c>
      <c r="AS106">
        <f t="shared" ref="AS106:AS108" si="18">IF(AR106="NOAEL",AC106, IF(AR106="BMDL", AB106, AD106))</f>
        <v>470.00000000000006</v>
      </c>
      <c r="AT106" t="str">
        <f>VLOOKUP(L106,'Duration QC'!$A$3:$E$50,2,TRUE)</f>
        <v>N</v>
      </c>
      <c r="AU106" t="str">
        <f>VLOOKUP(L106,'Duration QC'!$A$3:$E$50,3,TRUE)</f>
        <v>Y</v>
      </c>
      <c r="AV106" t="str">
        <f>VLOOKUP(L106,'Duration QC'!$A$3:$E$50,4,TRUE)</f>
        <v>N</v>
      </c>
      <c r="AW106" t="str">
        <f>VLOOKUP(L106,'Duration QC'!$A$3:$E$50,5,TRUE)</f>
        <v>N</v>
      </c>
      <c r="AX106">
        <f t="shared" si="13"/>
        <v>0</v>
      </c>
      <c r="AY106">
        <f t="shared" si="14"/>
        <v>1</v>
      </c>
      <c r="AZ106">
        <f t="shared" si="15"/>
        <v>0</v>
      </c>
      <c r="BA106">
        <f t="shared" si="16"/>
        <v>0</v>
      </c>
    </row>
    <row r="107" spans="1:53" x14ac:dyDescent="0.25">
      <c r="A107" s="3">
        <v>106</v>
      </c>
      <c r="B107" s="3"/>
      <c r="C107" s="3" t="s">
        <v>88</v>
      </c>
      <c r="D107" s="3">
        <v>100043</v>
      </c>
      <c r="E107" s="3" t="s">
        <v>1246</v>
      </c>
      <c r="F107" s="3" t="s">
        <v>121</v>
      </c>
      <c r="G107" s="3"/>
      <c r="H107" s="3" t="s">
        <v>673</v>
      </c>
      <c r="I107" s="3" t="s">
        <v>122</v>
      </c>
      <c r="J107" s="3" t="s">
        <v>469</v>
      </c>
      <c r="K107" s="3" t="s">
        <v>27</v>
      </c>
      <c r="L107" s="3" t="s">
        <v>27</v>
      </c>
      <c r="M107" s="3" t="s">
        <v>28</v>
      </c>
      <c r="N107" s="3" t="s">
        <v>1247</v>
      </c>
      <c r="O107" s="3" t="s">
        <v>38</v>
      </c>
      <c r="P107" s="3" t="s">
        <v>123</v>
      </c>
      <c r="Q107" s="3" t="s">
        <v>49</v>
      </c>
      <c r="R107" s="3">
        <v>15</v>
      </c>
      <c r="S107" s="3">
        <v>50</v>
      </c>
      <c r="T107" s="3"/>
      <c r="U107" s="3"/>
      <c r="V107" s="3" t="s">
        <v>34</v>
      </c>
      <c r="W107" s="3" t="s">
        <v>35</v>
      </c>
      <c r="X107" s="3" t="s">
        <v>35</v>
      </c>
      <c r="Y107" s="3" t="s">
        <v>35</v>
      </c>
      <c r="Z107" s="3" t="s">
        <v>35</v>
      </c>
      <c r="AA107" s="3" t="s">
        <v>153</v>
      </c>
      <c r="AB107" s="3"/>
      <c r="AC107" s="3">
        <f>R107*1000</f>
        <v>15000</v>
      </c>
      <c r="AD107" s="3">
        <v>5000</v>
      </c>
      <c r="AE107" s="3"/>
      <c r="AF107" s="3" t="s">
        <v>37</v>
      </c>
      <c r="AG107" s="3" t="s">
        <v>37</v>
      </c>
      <c r="AH107" s="3" t="s">
        <v>229</v>
      </c>
      <c r="AI107" s="3" t="str">
        <f t="shared" si="11"/>
        <v/>
      </c>
      <c r="AJ107" s="3"/>
      <c r="AK107" s="3"/>
      <c r="AL107" s="3" t="s">
        <v>770</v>
      </c>
      <c r="AM107" s="3"/>
      <c r="AN107" s="3" t="s">
        <v>1248</v>
      </c>
      <c r="AO107" s="3"/>
      <c r="AP107" s="3" t="s">
        <v>35</v>
      </c>
      <c r="AQ107" s="3">
        <f t="shared" si="12"/>
        <v>2</v>
      </c>
      <c r="AR107" t="str">
        <f t="shared" si="17"/>
        <v>NOAEL</v>
      </c>
      <c r="AS107">
        <f t="shared" si="18"/>
        <v>15000</v>
      </c>
      <c r="AT107" t="str">
        <f>VLOOKUP(L107,'Duration QC'!$A$3:$E$50,2,TRUE)</f>
        <v>N</v>
      </c>
      <c r="AU107" t="str">
        <f>VLOOKUP(L107,'Duration QC'!$A$3:$E$50,3,TRUE)</f>
        <v>Y</v>
      </c>
      <c r="AV107" t="str">
        <f>VLOOKUP(L107,'Duration QC'!$A$3:$E$50,4,TRUE)</f>
        <v>N</v>
      </c>
      <c r="AW107" t="str">
        <f>VLOOKUP(L107,'Duration QC'!$A$3:$E$50,5,TRUE)</f>
        <v>N</v>
      </c>
      <c r="AX107">
        <f t="shared" si="13"/>
        <v>0</v>
      </c>
      <c r="AY107">
        <f t="shared" si="14"/>
        <v>1</v>
      </c>
      <c r="AZ107">
        <f t="shared" si="15"/>
        <v>0</v>
      </c>
      <c r="BA107">
        <f t="shared" si="16"/>
        <v>0</v>
      </c>
    </row>
    <row r="108" spans="1:53" x14ac:dyDescent="0.25">
      <c r="A108" s="3">
        <v>107</v>
      </c>
      <c r="B108" s="3"/>
      <c r="C108" s="3" t="s">
        <v>88</v>
      </c>
      <c r="D108" s="3">
        <v>100043</v>
      </c>
      <c r="E108" s="3" t="s">
        <v>1246</v>
      </c>
      <c r="F108" s="3" t="s">
        <v>121</v>
      </c>
      <c r="G108" s="3"/>
      <c r="H108" s="3" t="s">
        <v>673</v>
      </c>
      <c r="I108" s="3" t="s">
        <v>122</v>
      </c>
      <c r="J108" s="3" t="s">
        <v>469</v>
      </c>
      <c r="K108" s="3" t="s">
        <v>27</v>
      </c>
      <c r="L108" s="3" t="s">
        <v>27</v>
      </c>
      <c r="M108" s="3" t="s">
        <v>28</v>
      </c>
      <c r="N108" s="3" t="s">
        <v>1247</v>
      </c>
      <c r="O108" s="3" t="s">
        <v>38</v>
      </c>
      <c r="P108" s="3" t="s">
        <v>123</v>
      </c>
      <c r="Q108" s="3" t="s">
        <v>32</v>
      </c>
      <c r="R108" s="3">
        <v>15</v>
      </c>
      <c r="S108" s="3">
        <v>50</v>
      </c>
      <c r="T108" s="3"/>
      <c r="U108" s="3"/>
      <c r="V108" s="3" t="s">
        <v>34</v>
      </c>
      <c r="W108" s="3" t="s">
        <v>35</v>
      </c>
      <c r="X108" s="3" t="s">
        <v>35</v>
      </c>
      <c r="Y108" s="3" t="s">
        <v>35</v>
      </c>
      <c r="Z108" s="3" t="s">
        <v>35</v>
      </c>
      <c r="AA108" s="3" t="s">
        <v>153</v>
      </c>
      <c r="AB108" s="3"/>
      <c r="AC108" s="3">
        <f>R108*1000</f>
        <v>15000</v>
      </c>
      <c r="AD108" s="3">
        <v>5000</v>
      </c>
      <c r="AE108" s="3"/>
      <c r="AF108" s="3" t="s">
        <v>37</v>
      </c>
      <c r="AG108" s="3" t="s">
        <v>37</v>
      </c>
      <c r="AH108" s="3" t="s">
        <v>229</v>
      </c>
      <c r="AI108" s="3" t="str">
        <f t="shared" si="11"/>
        <v/>
      </c>
      <c r="AJ108" s="3"/>
      <c r="AK108" s="3"/>
      <c r="AL108" s="3" t="s">
        <v>770</v>
      </c>
      <c r="AM108" s="3"/>
      <c r="AN108" s="3" t="s">
        <v>1248</v>
      </c>
      <c r="AO108" s="3"/>
      <c r="AP108" s="3" t="s">
        <v>35</v>
      </c>
      <c r="AQ108" s="3">
        <f t="shared" si="12"/>
        <v>2</v>
      </c>
      <c r="AR108" t="str">
        <f t="shared" si="17"/>
        <v>NOAEL</v>
      </c>
      <c r="AS108">
        <f t="shared" si="18"/>
        <v>15000</v>
      </c>
      <c r="AT108" t="str">
        <f>VLOOKUP(L108,'Duration QC'!$A$3:$E$50,2,TRUE)</f>
        <v>N</v>
      </c>
      <c r="AU108" t="str">
        <f>VLOOKUP(L108,'Duration QC'!$A$3:$E$50,3,TRUE)</f>
        <v>Y</v>
      </c>
      <c r="AV108" t="str">
        <f>VLOOKUP(L108,'Duration QC'!$A$3:$E$50,4,TRUE)</f>
        <v>N</v>
      </c>
      <c r="AW108" t="str">
        <f>VLOOKUP(L108,'Duration QC'!$A$3:$E$50,5,TRUE)</f>
        <v>N</v>
      </c>
      <c r="AX108">
        <f t="shared" si="13"/>
        <v>0</v>
      </c>
      <c r="AY108">
        <f t="shared" si="14"/>
        <v>1</v>
      </c>
      <c r="AZ108">
        <f t="shared" si="15"/>
        <v>0</v>
      </c>
      <c r="BA108">
        <f t="shared" si="16"/>
        <v>0</v>
      </c>
    </row>
    <row r="109" spans="1:53" x14ac:dyDescent="0.25">
      <c r="A109" s="3">
        <v>108</v>
      </c>
      <c r="B109" s="3" t="s">
        <v>50</v>
      </c>
      <c r="C109" s="3" t="s">
        <v>88</v>
      </c>
      <c r="D109" s="3">
        <v>100161</v>
      </c>
      <c r="E109" s="3"/>
      <c r="F109" s="3" t="s">
        <v>125</v>
      </c>
      <c r="G109" s="3" t="s">
        <v>50</v>
      </c>
      <c r="H109" s="3" t="s">
        <v>465</v>
      </c>
      <c r="I109" s="3" t="s">
        <v>126</v>
      </c>
      <c r="J109" s="3" t="s">
        <v>469</v>
      </c>
      <c r="K109" s="3" t="s">
        <v>127</v>
      </c>
      <c r="L109" s="3" t="s">
        <v>127</v>
      </c>
      <c r="M109" s="3" t="s">
        <v>28</v>
      </c>
      <c r="N109" s="3" t="s">
        <v>29</v>
      </c>
      <c r="O109" s="3" t="s">
        <v>38</v>
      </c>
      <c r="P109" s="3" t="s">
        <v>128</v>
      </c>
      <c r="Q109" s="3" t="s">
        <v>49</v>
      </c>
      <c r="R109" s="3"/>
      <c r="S109" s="3">
        <v>1.3</v>
      </c>
      <c r="T109" s="3"/>
      <c r="U109" s="3"/>
      <c r="V109" s="3" t="s">
        <v>34</v>
      </c>
      <c r="W109" s="3" t="s">
        <v>35</v>
      </c>
      <c r="X109" s="3" t="s">
        <v>50</v>
      </c>
      <c r="Y109" s="3" t="s">
        <v>50</v>
      </c>
      <c r="Z109" s="3" t="s">
        <v>35</v>
      </c>
      <c r="AA109" s="3" t="s">
        <v>151</v>
      </c>
      <c r="AB109" s="3"/>
      <c r="AC109" s="3"/>
      <c r="AD109" s="3">
        <v>43.333333333333336</v>
      </c>
      <c r="AE109" s="3"/>
      <c r="AF109" s="3"/>
      <c r="AG109" s="3" t="s">
        <v>74</v>
      </c>
      <c r="AH109" s="3" t="s">
        <v>227</v>
      </c>
      <c r="AI109" s="3" t="str">
        <f t="shared" si="11"/>
        <v/>
      </c>
      <c r="AJ109" s="3" t="s">
        <v>50</v>
      </c>
      <c r="AK109" s="3"/>
      <c r="AL109" s="3" t="s">
        <v>773</v>
      </c>
      <c r="AM109" s="3"/>
      <c r="AN109" s="3"/>
      <c r="AO109" s="3"/>
      <c r="AP109" s="3" t="s">
        <v>50</v>
      </c>
      <c r="AQ109" s="3">
        <f t="shared" si="12"/>
        <v>4</v>
      </c>
      <c r="AT109" t="str">
        <f>VLOOKUP(L109,'Duration QC'!$A$3:$E$50,2,TRUE)</f>
        <v>N</v>
      </c>
      <c r="AU109" t="str">
        <f>VLOOKUP(L109,'Duration QC'!$A$3:$E$50,3,TRUE)</f>
        <v>Y</v>
      </c>
      <c r="AV109" t="str">
        <f>VLOOKUP(L109,'Duration QC'!$A$3:$E$50,4,TRUE)</f>
        <v>N</v>
      </c>
      <c r="AW109" t="str">
        <f>VLOOKUP(L109,'Duration QC'!$A$3:$E$50,5,TRUE)</f>
        <v>N</v>
      </c>
      <c r="AX109">
        <f t="shared" si="13"/>
        <v>0</v>
      </c>
      <c r="AY109">
        <f t="shared" si="14"/>
        <v>1</v>
      </c>
      <c r="AZ109">
        <f t="shared" si="15"/>
        <v>0</v>
      </c>
      <c r="BA109">
        <f t="shared" si="16"/>
        <v>0</v>
      </c>
    </row>
    <row r="110" spans="1:53" x14ac:dyDescent="0.25">
      <c r="A110" s="3">
        <v>109</v>
      </c>
      <c r="B110" s="3" t="s">
        <v>50</v>
      </c>
      <c r="C110" s="3" t="s">
        <v>88</v>
      </c>
      <c r="D110" s="3">
        <v>100161</v>
      </c>
      <c r="E110" s="3"/>
      <c r="F110" s="3" t="s">
        <v>125</v>
      </c>
      <c r="G110" s="3" t="s">
        <v>50</v>
      </c>
      <c r="H110" s="3" t="s">
        <v>465</v>
      </c>
      <c r="I110" s="3" t="s">
        <v>126</v>
      </c>
      <c r="J110" s="3" t="s">
        <v>469</v>
      </c>
      <c r="K110" s="3" t="s">
        <v>129</v>
      </c>
      <c r="L110" s="3" t="s">
        <v>129</v>
      </c>
      <c r="M110" s="3" t="s">
        <v>28</v>
      </c>
      <c r="N110" s="3" t="s">
        <v>29</v>
      </c>
      <c r="O110" s="3" t="s">
        <v>38</v>
      </c>
      <c r="P110" s="3" t="s">
        <v>128</v>
      </c>
      <c r="Q110" s="3" t="s">
        <v>49</v>
      </c>
      <c r="R110" s="3"/>
      <c r="S110" s="3">
        <v>1.3</v>
      </c>
      <c r="T110" s="3"/>
      <c r="U110" s="3"/>
      <c r="V110" s="3" t="s">
        <v>34</v>
      </c>
      <c r="W110" s="3" t="s">
        <v>35</v>
      </c>
      <c r="X110" s="3" t="s">
        <v>35</v>
      </c>
      <c r="Y110" s="3" t="s">
        <v>50</v>
      </c>
      <c r="Z110" s="3" t="s">
        <v>35</v>
      </c>
      <c r="AA110" s="3" t="s">
        <v>152</v>
      </c>
      <c r="AB110" s="3"/>
      <c r="AC110" s="3"/>
      <c r="AD110" s="3">
        <v>130</v>
      </c>
      <c r="AE110" s="3"/>
      <c r="AF110" s="3"/>
      <c r="AG110" s="3" t="s">
        <v>74</v>
      </c>
      <c r="AH110" s="3" t="s">
        <v>227</v>
      </c>
      <c r="AI110" s="3" t="str">
        <f t="shared" si="11"/>
        <v/>
      </c>
      <c r="AJ110" s="3" t="s">
        <v>50</v>
      </c>
      <c r="AK110" s="3"/>
      <c r="AL110" s="3" t="s">
        <v>773</v>
      </c>
      <c r="AM110" s="3"/>
      <c r="AN110" s="3"/>
      <c r="AO110" s="3"/>
      <c r="AP110" s="3" t="s">
        <v>50</v>
      </c>
      <c r="AQ110" s="3">
        <f t="shared" si="12"/>
        <v>4</v>
      </c>
      <c r="AT110" t="str">
        <f>VLOOKUP(L110,'Duration QC'!$A$3:$E$50,2,TRUE)</f>
        <v>N</v>
      </c>
      <c r="AU110" t="str">
        <f>VLOOKUP(L110,'Duration QC'!$A$3:$E$50,3,TRUE)</f>
        <v>Y</v>
      </c>
      <c r="AV110" t="str">
        <f>VLOOKUP(L110,'Duration QC'!$A$3:$E$50,4,TRUE)</f>
        <v>N</v>
      </c>
      <c r="AW110" t="str">
        <f>VLOOKUP(L110,'Duration QC'!$A$3:$E$50,5,TRUE)</f>
        <v>N</v>
      </c>
      <c r="AX110">
        <f t="shared" si="13"/>
        <v>0</v>
      </c>
      <c r="AY110">
        <f t="shared" si="14"/>
        <v>1</v>
      </c>
      <c r="AZ110">
        <f t="shared" si="15"/>
        <v>0</v>
      </c>
      <c r="BA110">
        <f t="shared" si="16"/>
        <v>0</v>
      </c>
    </row>
    <row r="111" spans="1:53" x14ac:dyDescent="0.25">
      <c r="A111" s="3">
        <v>110</v>
      </c>
      <c r="B111" s="3" t="s">
        <v>50</v>
      </c>
      <c r="C111" s="3" t="s">
        <v>88</v>
      </c>
      <c r="D111" s="3">
        <v>100161</v>
      </c>
      <c r="E111" s="3"/>
      <c r="F111" s="3" t="s">
        <v>125</v>
      </c>
      <c r="G111" s="3" t="s">
        <v>50</v>
      </c>
      <c r="H111" s="3" t="s">
        <v>562</v>
      </c>
      <c r="I111" s="3" t="s">
        <v>130</v>
      </c>
      <c r="J111" s="3" t="s">
        <v>470</v>
      </c>
      <c r="K111" s="3" t="s">
        <v>127</v>
      </c>
      <c r="L111" s="3" t="s">
        <v>127</v>
      </c>
      <c r="M111" s="3" t="s">
        <v>28</v>
      </c>
      <c r="N111" s="3" t="s">
        <v>29</v>
      </c>
      <c r="O111" s="3" t="s">
        <v>38</v>
      </c>
      <c r="P111" s="3" t="s">
        <v>128</v>
      </c>
      <c r="Q111" s="3" t="s">
        <v>49</v>
      </c>
      <c r="R111" s="3"/>
      <c r="S111" s="3">
        <v>23.5</v>
      </c>
      <c r="T111" s="3"/>
      <c r="U111" s="3"/>
      <c r="V111" s="3" t="s">
        <v>34</v>
      </c>
      <c r="W111" s="3" t="s">
        <v>35</v>
      </c>
      <c r="X111" s="3" t="s">
        <v>50</v>
      </c>
      <c r="Y111" s="3" t="s">
        <v>50</v>
      </c>
      <c r="Z111" s="3" t="s">
        <v>35</v>
      </c>
      <c r="AA111" s="3" t="s">
        <v>151</v>
      </c>
      <c r="AB111" s="3"/>
      <c r="AC111" s="3"/>
      <c r="AD111" s="3">
        <v>783.33333333333337</v>
      </c>
      <c r="AE111" s="3"/>
      <c r="AF111" s="3"/>
      <c r="AG111" s="3" t="s">
        <v>45</v>
      </c>
      <c r="AH111" s="3" t="s">
        <v>228</v>
      </c>
      <c r="AI111" s="3" t="str">
        <f t="shared" si="11"/>
        <v/>
      </c>
      <c r="AJ111" s="3" t="s">
        <v>50</v>
      </c>
      <c r="AK111" s="3"/>
      <c r="AL111" s="3" t="s">
        <v>773</v>
      </c>
      <c r="AM111" s="3"/>
      <c r="AN111" s="3"/>
      <c r="AO111" s="3"/>
      <c r="AP111" s="3" t="s">
        <v>50</v>
      </c>
      <c r="AQ111" s="3">
        <f t="shared" si="12"/>
        <v>3</v>
      </c>
      <c r="AT111" t="str">
        <f>VLOOKUP(L111,'Duration QC'!$A$3:$E$50,2,TRUE)</f>
        <v>N</v>
      </c>
      <c r="AU111" t="str">
        <f>VLOOKUP(L111,'Duration QC'!$A$3:$E$50,3,TRUE)</f>
        <v>Y</v>
      </c>
      <c r="AV111" t="str">
        <f>VLOOKUP(L111,'Duration QC'!$A$3:$E$50,4,TRUE)</f>
        <v>N</v>
      </c>
      <c r="AW111" t="str">
        <f>VLOOKUP(L111,'Duration QC'!$A$3:$E$50,5,TRUE)</f>
        <v>N</v>
      </c>
      <c r="AX111">
        <f t="shared" si="13"/>
        <v>0</v>
      </c>
      <c r="AY111">
        <f t="shared" si="14"/>
        <v>1</v>
      </c>
      <c r="AZ111">
        <f t="shared" si="15"/>
        <v>0</v>
      </c>
      <c r="BA111">
        <f t="shared" si="16"/>
        <v>0</v>
      </c>
    </row>
    <row r="112" spans="1:53" x14ac:dyDescent="0.25">
      <c r="A112" s="3">
        <v>111</v>
      </c>
      <c r="B112" s="3" t="s">
        <v>50</v>
      </c>
      <c r="C112" s="3" t="s">
        <v>88</v>
      </c>
      <c r="D112" s="3">
        <v>100161</v>
      </c>
      <c r="E112" s="3"/>
      <c r="F112" s="3" t="s">
        <v>125</v>
      </c>
      <c r="G112" s="3" t="s">
        <v>50</v>
      </c>
      <c r="H112" s="3" t="s">
        <v>562</v>
      </c>
      <c r="I112" s="3" t="s">
        <v>130</v>
      </c>
      <c r="J112" s="3" t="s">
        <v>470</v>
      </c>
      <c r="K112" s="3" t="s">
        <v>129</v>
      </c>
      <c r="L112" s="3" t="s">
        <v>129</v>
      </c>
      <c r="M112" s="3" t="s">
        <v>28</v>
      </c>
      <c r="N112" s="3" t="s">
        <v>29</v>
      </c>
      <c r="O112" s="3" t="s">
        <v>38</v>
      </c>
      <c r="P112" s="3" t="s">
        <v>128</v>
      </c>
      <c r="Q112" s="3" t="s">
        <v>49</v>
      </c>
      <c r="R112" s="3"/>
      <c r="S112" s="3">
        <v>23.5</v>
      </c>
      <c r="T112" s="3"/>
      <c r="U112" s="3"/>
      <c r="V112" s="3" t="s">
        <v>34</v>
      </c>
      <c r="W112" s="3" t="s">
        <v>35</v>
      </c>
      <c r="X112" s="3" t="s">
        <v>35</v>
      </c>
      <c r="Y112" s="3" t="s">
        <v>50</v>
      </c>
      <c r="Z112" s="3" t="s">
        <v>35</v>
      </c>
      <c r="AA112" s="3" t="s">
        <v>152</v>
      </c>
      <c r="AB112" s="3"/>
      <c r="AC112" s="3"/>
      <c r="AD112" s="3">
        <v>2350</v>
      </c>
      <c r="AE112" s="3"/>
      <c r="AF112" s="3"/>
      <c r="AG112" s="3" t="s">
        <v>45</v>
      </c>
      <c r="AH112" s="3" t="s">
        <v>228</v>
      </c>
      <c r="AI112" s="3" t="str">
        <f t="shared" si="11"/>
        <v/>
      </c>
      <c r="AJ112" s="3" t="s">
        <v>50</v>
      </c>
      <c r="AK112" s="3"/>
      <c r="AL112" s="3" t="s">
        <v>773</v>
      </c>
      <c r="AM112" s="3"/>
      <c r="AN112" s="3"/>
      <c r="AO112" s="3"/>
      <c r="AP112" s="3" t="s">
        <v>50</v>
      </c>
      <c r="AQ112" s="3">
        <f t="shared" si="12"/>
        <v>3</v>
      </c>
      <c r="AT112" t="str">
        <f>VLOOKUP(L112,'Duration QC'!$A$3:$E$50,2,TRUE)</f>
        <v>N</v>
      </c>
      <c r="AU112" t="str">
        <f>VLOOKUP(L112,'Duration QC'!$A$3:$E$50,3,TRUE)</f>
        <v>Y</v>
      </c>
      <c r="AV112" t="str">
        <f>VLOOKUP(L112,'Duration QC'!$A$3:$E$50,4,TRUE)</f>
        <v>N</v>
      </c>
      <c r="AW112" t="str">
        <f>VLOOKUP(L112,'Duration QC'!$A$3:$E$50,5,TRUE)</f>
        <v>N</v>
      </c>
      <c r="AX112">
        <f t="shared" si="13"/>
        <v>0</v>
      </c>
      <c r="AY112">
        <f t="shared" si="14"/>
        <v>1</v>
      </c>
      <c r="AZ112">
        <f t="shared" si="15"/>
        <v>0</v>
      </c>
      <c r="BA112">
        <f t="shared" si="16"/>
        <v>0</v>
      </c>
    </row>
    <row r="113" spans="1:53" x14ac:dyDescent="0.25">
      <c r="A113" s="3">
        <v>112</v>
      </c>
      <c r="B113" s="3" t="s">
        <v>50</v>
      </c>
      <c r="C113" s="3" t="s">
        <v>88</v>
      </c>
      <c r="D113" s="3">
        <v>100161</v>
      </c>
      <c r="E113" s="3"/>
      <c r="F113" s="3" t="s">
        <v>125</v>
      </c>
      <c r="G113" s="3" t="s">
        <v>50</v>
      </c>
      <c r="H113" s="3" t="s">
        <v>562</v>
      </c>
      <c r="I113" s="3" t="s">
        <v>131</v>
      </c>
      <c r="J113" s="3" t="s">
        <v>469</v>
      </c>
      <c r="K113" s="3" t="s">
        <v>127</v>
      </c>
      <c r="L113" s="3" t="s">
        <v>127</v>
      </c>
      <c r="M113" s="3" t="s">
        <v>28</v>
      </c>
      <c r="N113" s="3" t="s">
        <v>29</v>
      </c>
      <c r="O113" s="3" t="s">
        <v>38</v>
      </c>
      <c r="P113" s="3" t="s">
        <v>128</v>
      </c>
      <c r="Q113" s="3" t="s">
        <v>49</v>
      </c>
      <c r="R113" s="3">
        <v>22.3</v>
      </c>
      <c r="S113" s="3"/>
      <c r="T113" s="3"/>
      <c r="U113" s="3"/>
      <c r="V113" s="3" t="s">
        <v>34</v>
      </c>
      <c r="W113" s="3" t="s">
        <v>35</v>
      </c>
      <c r="X113" s="3" t="s">
        <v>50</v>
      </c>
      <c r="Y113" s="3" t="s">
        <v>35</v>
      </c>
      <c r="Z113" s="3" t="s">
        <v>35</v>
      </c>
      <c r="AA113" s="3" t="s">
        <v>155</v>
      </c>
      <c r="AB113" s="3"/>
      <c r="AC113" s="3">
        <v>7433.333333333333</v>
      </c>
      <c r="AD113" s="3"/>
      <c r="AE113" s="3"/>
      <c r="AF113" s="3" t="s">
        <v>37</v>
      </c>
      <c r="AG113" s="3"/>
      <c r="AH113" s="3" t="s">
        <v>229</v>
      </c>
      <c r="AI113" s="3" t="str">
        <f t="shared" si="11"/>
        <v/>
      </c>
      <c r="AJ113" s="3" t="s">
        <v>50</v>
      </c>
      <c r="AK113" s="3"/>
      <c r="AL113" s="3" t="s">
        <v>773</v>
      </c>
      <c r="AM113" s="3"/>
      <c r="AN113" s="3"/>
      <c r="AO113" s="3"/>
      <c r="AP113" s="3" t="s">
        <v>50</v>
      </c>
      <c r="AQ113" s="3">
        <f t="shared" si="12"/>
        <v>2</v>
      </c>
      <c r="AT113" t="str">
        <f>VLOOKUP(L113,'Duration QC'!$A$3:$E$50,2,TRUE)</f>
        <v>N</v>
      </c>
      <c r="AU113" t="str">
        <f>VLOOKUP(L113,'Duration QC'!$A$3:$E$50,3,TRUE)</f>
        <v>Y</v>
      </c>
      <c r="AV113" t="str">
        <f>VLOOKUP(L113,'Duration QC'!$A$3:$E$50,4,TRUE)</f>
        <v>N</v>
      </c>
      <c r="AW113" t="str">
        <f>VLOOKUP(L113,'Duration QC'!$A$3:$E$50,5,TRUE)</f>
        <v>N</v>
      </c>
      <c r="AX113">
        <f t="shared" si="13"/>
        <v>0</v>
      </c>
      <c r="AY113">
        <f t="shared" si="14"/>
        <v>1</v>
      </c>
      <c r="AZ113">
        <f t="shared" si="15"/>
        <v>0</v>
      </c>
      <c r="BA113">
        <f t="shared" si="16"/>
        <v>0</v>
      </c>
    </row>
    <row r="114" spans="1:53" x14ac:dyDescent="0.25">
      <c r="A114" s="3">
        <v>113</v>
      </c>
      <c r="B114" s="3" t="s">
        <v>50</v>
      </c>
      <c r="C114" s="3" t="s">
        <v>88</v>
      </c>
      <c r="D114" s="3">
        <v>100161</v>
      </c>
      <c r="E114" s="3"/>
      <c r="F114" s="3" t="s">
        <v>125</v>
      </c>
      <c r="G114" s="3" t="s">
        <v>50</v>
      </c>
      <c r="H114" s="3" t="s">
        <v>562</v>
      </c>
      <c r="I114" s="3" t="s">
        <v>131</v>
      </c>
      <c r="J114" s="3" t="s">
        <v>469</v>
      </c>
      <c r="K114" s="3" t="s">
        <v>129</v>
      </c>
      <c r="L114" s="3" t="s">
        <v>129</v>
      </c>
      <c r="M114" s="3" t="s">
        <v>28</v>
      </c>
      <c r="N114" s="3" t="s">
        <v>29</v>
      </c>
      <c r="O114" s="3" t="s">
        <v>38</v>
      </c>
      <c r="P114" s="3" t="s">
        <v>128</v>
      </c>
      <c r="Q114" s="3" t="s">
        <v>49</v>
      </c>
      <c r="R114" s="3"/>
      <c r="S114" s="3">
        <v>22.3</v>
      </c>
      <c r="T114" s="3"/>
      <c r="U114" s="3"/>
      <c r="V114" s="3" t="s">
        <v>34</v>
      </c>
      <c r="W114" s="3" t="s">
        <v>35</v>
      </c>
      <c r="X114" s="3" t="s">
        <v>35</v>
      </c>
      <c r="Y114" s="3" t="s">
        <v>50</v>
      </c>
      <c r="Z114" s="3" t="s">
        <v>35</v>
      </c>
      <c r="AA114" s="3" t="s">
        <v>152</v>
      </c>
      <c r="AB114" s="3"/>
      <c r="AC114" s="3"/>
      <c r="AD114" s="3">
        <v>2230</v>
      </c>
      <c r="AE114" s="3"/>
      <c r="AF114" s="3"/>
      <c r="AG114" s="3" t="s">
        <v>45</v>
      </c>
      <c r="AH114" s="3" t="s">
        <v>228</v>
      </c>
      <c r="AI114" s="3" t="str">
        <f t="shared" si="11"/>
        <v/>
      </c>
      <c r="AJ114" s="3" t="s">
        <v>50</v>
      </c>
      <c r="AK114" s="3"/>
      <c r="AL114" s="3" t="s">
        <v>773</v>
      </c>
      <c r="AM114" s="3"/>
      <c r="AN114" s="3"/>
      <c r="AO114" s="3"/>
      <c r="AP114" s="3" t="s">
        <v>50</v>
      </c>
      <c r="AQ114" s="3">
        <f t="shared" si="12"/>
        <v>3</v>
      </c>
      <c r="AT114" t="str">
        <f>VLOOKUP(L114,'Duration QC'!$A$3:$E$50,2,TRUE)</f>
        <v>N</v>
      </c>
      <c r="AU114" t="str">
        <f>VLOOKUP(L114,'Duration QC'!$A$3:$E$50,3,TRUE)</f>
        <v>Y</v>
      </c>
      <c r="AV114" t="str">
        <f>VLOOKUP(L114,'Duration QC'!$A$3:$E$50,4,TRUE)</f>
        <v>N</v>
      </c>
      <c r="AW114" t="str">
        <f>VLOOKUP(L114,'Duration QC'!$A$3:$E$50,5,TRUE)</f>
        <v>N</v>
      </c>
      <c r="AX114">
        <f t="shared" si="13"/>
        <v>0</v>
      </c>
      <c r="AY114">
        <f t="shared" si="14"/>
        <v>1</v>
      </c>
      <c r="AZ114">
        <f t="shared" si="15"/>
        <v>0</v>
      </c>
      <c r="BA114">
        <f t="shared" si="16"/>
        <v>0</v>
      </c>
    </row>
    <row r="115" spans="1:53" x14ac:dyDescent="0.25">
      <c r="A115" s="3">
        <v>114</v>
      </c>
      <c r="B115" s="3"/>
      <c r="C115" s="3" t="s">
        <v>88</v>
      </c>
      <c r="D115" s="3">
        <v>100132</v>
      </c>
      <c r="E115" s="3"/>
      <c r="F115" s="3" t="s">
        <v>132</v>
      </c>
      <c r="G115" s="3" t="s">
        <v>50</v>
      </c>
      <c r="H115" s="3" t="s">
        <v>465</v>
      </c>
      <c r="I115" s="3" t="s">
        <v>133</v>
      </c>
      <c r="J115" s="3" t="s">
        <v>469</v>
      </c>
      <c r="K115" s="3" t="s">
        <v>134</v>
      </c>
      <c r="L115" s="3" t="s">
        <v>134</v>
      </c>
      <c r="M115" s="3" t="s">
        <v>28</v>
      </c>
      <c r="N115" s="3" t="s">
        <v>29</v>
      </c>
      <c r="O115" s="3" t="s">
        <v>38</v>
      </c>
      <c r="P115" s="3" t="s">
        <v>128</v>
      </c>
      <c r="Q115" s="3" t="s">
        <v>49</v>
      </c>
      <c r="R115" s="3"/>
      <c r="S115" s="3">
        <v>3</v>
      </c>
      <c r="T115" s="3"/>
      <c r="U115" s="3"/>
      <c r="V115" s="3" t="s">
        <v>34</v>
      </c>
      <c r="W115" s="3" t="s">
        <v>35</v>
      </c>
      <c r="X115" s="3" t="s">
        <v>50</v>
      </c>
      <c r="Y115" s="3" t="s">
        <v>50</v>
      </c>
      <c r="Z115" s="3" t="s">
        <v>35</v>
      </c>
      <c r="AA115" s="3" t="s">
        <v>151</v>
      </c>
      <c r="AB115" s="3"/>
      <c r="AC115" s="3"/>
      <c r="AD115" s="3">
        <v>100</v>
      </c>
      <c r="AE115" s="3"/>
      <c r="AF115" s="3"/>
      <c r="AG115" s="3" t="s">
        <v>74</v>
      </c>
      <c r="AH115" s="3" t="s">
        <v>227</v>
      </c>
      <c r="AI115" s="3" t="str">
        <f t="shared" si="11"/>
        <v/>
      </c>
      <c r="AJ115" s="3" t="s">
        <v>50</v>
      </c>
      <c r="AK115" s="3"/>
      <c r="AL115" s="3" t="s">
        <v>773</v>
      </c>
      <c r="AM115" s="3"/>
      <c r="AN115" s="3"/>
      <c r="AO115" s="3"/>
      <c r="AP115" s="3" t="s">
        <v>50</v>
      </c>
      <c r="AQ115" s="3">
        <f t="shared" si="12"/>
        <v>4</v>
      </c>
      <c r="AR115" t="str">
        <f t="shared" ref="AR115:AR118" si="19">IF(AB115&lt;&gt;"","BMDL",IF(AC115&lt;&gt;"","NOAEL",IF(AD115&lt;&gt;"","LOAEL","!!! CHECK !!!")))</f>
        <v>LOAEL</v>
      </c>
      <c r="AS115">
        <f t="shared" ref="AS115:AS118" si="20">IF(AR115="NOAEL",AC115, IF(AR115="BMDL", AB115, AD115))</f>
        <v>100</v>
      </c>
      <c r="AT115" t="str">
        <f>VLOOKUP(L115,'Duration QC'!$A$3:$E$50,2,TRUE)</f>
        <v>N</v>
      </c>
      <c r="AU115" t="str">
        <f>VLOOKUP(L115,'Duration QC'!$A$3:$E$50,3,TRUE)</f>
        <v>Y</v>
      </c>
      <c r="AV115" t="str">
        <f>VLOOKUP(L115,'Duration QC'!$A$3:$E$50,4,TRUE)</f>
        <v>N</v>
      </c>
      <c r="AW115" t="str">
        <f>VLOOKUP(L115,'Duration QC'!$A$3:$E$50,5,TRUE)</f>
        <v>N</v>
      </c>
      <c r="AX115">
        <f t="shared" si="13"/>
        <v>0</v>
      </c>
      <c r="AY115">
        <f t="shared" si="14"/>
        <v>1</v>
      </c>
      <c r="AZ115">
        <f t="shared" si="15"/>
        <v>0</v>
      </c>
      <c r="BA115">
        <f t="shared" si="16"/>
        <v>0</v>
      </c>
    </row>
    <row r="116" spans="1:53" x14ac:dyDescent="0.25">
      <c r="A116" s="3">
        <v>115</v>
      </c>
      <c r="B116" s="3"/>
      <c r="C116" s="3" t="s">
        <v>88</v>
      </c>
      <c r="D116" s="3">
        <v>100132</v>
      </c>
      <c r="E116" s="3"/>
      <c r="F116" s="3" t="s">
        <v>132</v>
      </c>
      <c r="G116" s="3" t="s">
        <v>50</v>
      </c>
      <c r="H116" s="3" t="s">
        <v>465</v>
      </c>
      <c r="I116" s="3" t="s">
        <v>133</v>
      </c>
      <c r="J116" s="3" t="s">
        <v>469</v>
      </c>
      <c r="K116" s="3" t="s">
        <v>27</v>
      </c>
      <c r="L116" s="3" t="s">
        <v>27</v>
      </c>
      <c r="M116" s="3" t="s">
        <v>28</v>
      </c>
      <c r="N116" s="3" t="s">
        <v>29</v>
      </c>
      <c r="O116" s="3" t="s">
        <v>38</v>
      </c>
      <c r="P116" s="3" t="s">
        <v>128</v>
      </c>
      <c r="Q116" s="3" t="s">
        <v>49</v>
      </c>
      <c r="R116" s="3"/>
      <c r="S116" s="3">
        <v>3</v>
      </c>
      <c r="T116" s="3"/>
      <c r="U116" s="3"/>
      <c r="V116" s="3" t="s">
        <v>34</v>
      </c>
      <c r="W116" s="3" t="s">
        <v>35</v>
      </c>
      <c r="X116" s="3" t="s">
        <v>35</v>
      </c>
      <c r="Y116" s="3" t="s">
        <v>50</v>
      </c>
      <c r="Z116" s="3" t="s">
        <v>35</v>
      </c>
      <c r="AA116" s="3" t="s">
        <v>152</v>
      </c>
      <c r="AB116" s="3"/>
      <c r="AC116" s="3"/>
      <c r="AD116" s="3">
        <v>300</v>
      </c>
      <c r="AE116" s="3"/>
      <c r="AF116" s="3"/>
      <c r="AG116" s="3" t="s">
        <v>74</v>
      </c>
      <c r="AH116" s="3" t="s">
        <v>227</v>
      </c>
      <c r="AI116" s="3" t="str">
        <f t="shared" si="11"/>
        <v/>
      </c>
      <c r="AJ116" s="3" t="s">
        <v>50</v>
      </c>
      <c r="AK116" s="3"/>
      <c r="AL116" s="3" t="s">
        <v>773</v>
      </c>
      <c r="AM116" s="3"/>
      <c r="AN116" s="3"/>
      <c r="AO116" s="3"/>
      <c r="AP116" s="3" t="s">
        <v>50</v>
      </c>
      <c r="AQ116" s="3">
        <f t="shared" si="12"/>
        <v>4</v>
      </c>
      <c r="AR116" t="str">
        <f t="shared" si="19"/>
        <v>LOAEL</v>
      </c>
      <c r="AS116">
        <f t="shared" si="20"/>
        <v>300</v>
      </c>
      <c r="AT116" t="str">
        <f>VLOOKUP(L116,'Duration QC'!$A$3:$E$50,2,TRUE)</f>
        <v>N</v>
      </c>
      <c r="AU116" t="str">
        <f>VLOOKUP(L116,'Duration QC'!$A$3:$E$50,3,TRUE)</f>
        <v>Y</v>
      </c>
      <c r="AV116" t="str">
        <f>VLOOKUP(L116,'Duration QC'!$A$3:$E$50,4,TRUE)</f>
        <v>N</v>
      </c>
      <c r="AW116" t="str">
        <f>VLOOKUP(L116,'Duration QC'!$A$3:$E$50,5,TRUE)</f>
        <v>N</v>
      </c>
      <c r="AX116">
        <f t="shared" si="13"/>
        <v>0</v>
      </c>
      <c r="AY116">
        <f t="shared" si="14"/>
        <v>1</v>
      </c>
      <c r="AZ116">
        <f t="shared" si="15"/>
        <v>0</v>
      </c>
      <c r="BA116">
        <f t="shared" si="16"/>
        <v>0</v>
      </c>
    </row>
    <row r="117" spans="1:53" x14ac:dyDescent="0.25">
      <c r="A117" s="3">
        <v>116</v>
      </c>
      <c r="B117" s="3"/>
      <c r="C117" s="3" t="s">
        <v>88</v>
      </c>
      <c r="D117" s="3">
        <v>100132</v>
      </c>
      <c r="E117" s="3"/>
      <c r="F117" s="3" t="s">
        <v>132</v>
      </c>
      <c r="G117" s="3" t="s">
        <v>50</v>
      </c>
      <c r="H117" s="3" t="s">
        <v>465</v>
      </c>
      <c r="I117" s="3" t="s">
        <v>135</v>
      </c>
      <c r="J117" s="3" t="s">
        <v>470</v>
      </c>
      <c r="K117" s="3" t="s">
        <v>134</v>
      </c>
      <c r="L117" s="3" t="s">
        <v>134</v>
      </c>
      <c r="M117" s="3" t="s">
        <v>28</v>
      </c>
      <c r="N117" s="3" t="s">
        <v>29</v>
      </c>
      <c r="O117" s="3" t="s">
        <v>38</v>
      </c>
      <c r="P117" s="3" t="s">
        <v>128</v>
      </c>
      <c r="Q117" s="3" t="s">
        <v>49</v>
      </c>
      <c r="R117" s="3"/>
      <c r="S117" s="3">
        <v>50.4</v>
      </c>
      <c r="T117" s="3"/>
      <c r="U117" s="3"/>
      <c r="V117" s="3" t="s">
        <v>34</v>
      </c>
      <c r="W117" s="3" t="s">
        <v>35</v>
      </c>
      <c r="X117" s="3" t="s">
        <v>50</v>
      </c>
      <c r="Y117" s="3" t="s">
        <v>50</v>
      </c>
      <c r="Z117" s="3" t="s">
        <v>35</v>
      </c>
      <c r="AA117" s="3" t="s">
        <v>151</v>
      </c>
      <c r="AB117" s="3"/>
      <c r="AC117" s="3"/>
      <c r="AD117" s="3">
        <v>1680</v>
      </c>
      <c r="AE117" s="3"/>
      <c r="AF117" s="3"/>
      <c r="AG117" s="3" t="s">
        <v>45</v>
      </c>
      <c r="AH117" s="3" t="s">
        <v>228</v>
      </c>
      <c r="AI117" s="3" t="str">
        <f t="shared" si="11"/>
        <v/>
      </c>
      <c r="AJ117" s="3" t="s">
        <v>50</v>
      </c>
      <c r="AK117" s="3"/>
      <c r="AL117" s="3" t="s">
        <v>773</v>
      </c>
      <c r="AM117" s="3"/>
      <c r="AN117" s="3"/>
      <c r="AO117" s="3"/>
      <c r="AP117" s="3" t="s">
        <v>50</v>
      </c>
      <c r="AQ117" s="3">
        <f t="shared" si="12"/>
        <v>3</v>
      </c>
      <c r="AR117" t="str">
        <f t="shared" si="19"/>
        <v>LOAEL</v>
      </c>
      <c r="AS117">
        <f t="shared" si="20"/>
        <v>1680</v>
      </c>
      <c r="AT117" t="str">
        <f>VLOOKUP(L117,'Duration QC'!$A$3:$E$50,2,TRUE)</f>
        <v>N</v>
      </c>
      <c r="AU117" t="str">
        <f>VLOOKUP(L117,'Duration QC'!$A$3:$E$50,3,TRUE)</f>
        <v>Y</v>
      </c>
      <c r="AV117" t="str">
        <f>VLOOKUP(L117,'Duration QC'!$A$3:$E$50,4,TRUE)</f>
        <v>N</v>
      </c>
      <c r="AW117" t="str">
        <f>VLOOKUP(L117,'Duration QC'!$A$3:$E$50,5,TRUE)</f>
        <v>N</v>
      </c>
      <c r="AX117">
        <f t="shared" si="13"/>
        <v>0</v>
      </c>
      <c r="AY117">
        <f t="shared" si="14"/>
        <v>1</v>
      </c>
      <c r="AZ117">
        <f t="shared" si="15"/>
        <v>0</v>
      </c>
      <c r="BA117">
        <f t="shared" si="16"/>
        <v>0</v>
      </c>
    </row>
    <row r="118" spans="1:53" x14ac:dyDescent="0.25">
      <c r="A118" s="3">
        <v>117</v>
      </c>
      <c r="B118" s="3"/>
      <c r="C118" s="3" t="s">
        <v>88</v>
      </c>
      <c r="D118" s="3">
        <v>100132</v>
      </c>
      <c r="E118" s="3"/>
      <c r="F118" s="3" t="s">
        <v>132</v>
      </c>
      <c r="G118" s="3" t="s">
        <v>50</v>
      </c>
      <c r="H118" s="3" t="s">
        <v>465</v>
      </c>
      <c r="I118" s="3" t="s">
        <v>135</v>
      </c>
      <c r="J118" s="3" t="s">
        <v>470</v>
      </c>
      <c r="K118" s="3" t="s">
        <v>27</v>
      </c>
      <c r="L118" s="3" t="s">
        <v>27</v>
      </c>
      <c r="M118" s="3" t="s">
        <v>28</v>
      </c>
      <c r="N118" s="3" t="s">
        <v>29</v>
      </c>
      <c r="O118" s="3" t="s">
        <v>38</v>
      </c>
      <c r="P118" s="3" t="s">
        <v>128</v>
      </c>
      <c r="Q118" s="3" t="s">
        <v>49</v>
      </c>
      <c r="R118" s="3"/>
      <c r="S118" s="3">
        <v>50.4</v>
      </c>
      <c r="T118" s="3"/>
      <c r="U118" s="3"/>
      <c r="V118" s="3" t="s">
        <v>34</v>
      </c>
      <c r="W118" s="3" t="s">
        <v>35</v>
      </c>
      <c r="X118" s="3" t="s">
        <v>35</v>
      </c>
      <c r="Y118" s="3" t="s">
        <v>50</v>
      </c>
      <c r="Z118" s="3" t="s">
        <v>35</v>
      </c>
      <c r="AA118" s="3" t="s">
        <v>152</v>
      </c>
      <c r="AB118" s="3"/>
      <c r="AC118" s="3"/>
      <c r="AD118" s="3">
        <v>5040</v>
      </c>
      <c r="AE118" s="3"/>
      <c r="AF118" s="3"/>
      <c r="AG118" s="3" t="s">
        <v>37</v>
      </c>
      <c r="AH118" s="3" t="s">
        <v>229</v>
      </c>
      <c r="AI118" s="3" t="str">
        <f t="shared" si="11"/>
        <v/>
      </c>
      <c r="AJ118" s="3" t="s">
        <v>50</v>
      </c>
      <c r="AK118" s="3"/>
      <c r="AL118" s="3" t="s">
        <v>773</v>
      </c>
      <c r="AM118" s="3"/>
      <c r="AN118" s="3"/>
      <c r="AO118" s="3"/>
      <c r="AP118" s="3" t="s">
        <v>50</v>
      </c>
      <c r="AQ118" s="3">
        <f t="shared" si="12"/>
        <v>2</v>
      </c>
      <c r="AR118" t="str">
        <f t="shared" si="19"/>
        <v>LOAEL</v>
      </c>
      <c r="AS118">
        <f t="shared" si="20"/>
        <v>5040</v>
      </c>
      <c r="AT118" t="str">
        <f>VLOOKUP(L118,'Duration QC'!$A$3:$E$50,2,TRUE)</f>
        <v>N</v>
      </c>
      <c r="AU118" t="str">
        <f>VLOOKUP(L118,'Duration QC'!$A$3:$E$50,3,TRUE)</f>
        <v>Y</v>
      </c>
      <c r="AV118" t="str">
        <f>VLOOKUP(L118,'Duration QC'!$A$3:$E$50,4,TRUE)</f>
        <v>N</v>
      </c>
      <c r="AW118" t="str">
        <f>VLOOKUP(L118,'Duration QC'!$A$3:$E$50,5,TRUE)</f>
        <v>N</v>
      </c>
      <c r="AX118">
        <f t="shared" si="13"/>
        <v>0</v>
      </c>
      <c r="AY118">
        <f t="shared" si="14"/>
        <v>1</v>
      </c>
      <c r="AZ118">
        <f t="shared" si="15"/>
        <v>0</v>
      </c>
      <c r="BA118">
        <f t="shared" si="16"/>
        <v>0</v>
      </c>
    </row>
    <row r="119" spans="1:53" x14ac:dyDescent="0.25">
      <c r="A119" s="3">
        <v>118</v>
      </c>
      <c r="B119" s="3" t="s">
        <v>50</v>
      </c>
      <c r="C119" s="3" t="s">
        <v>88</v>
      </c>
      <c r="D119" s="3">
        <v>100103</v>
      </c>
      <c r="E119" s="3"/>
      <c r="F119" s="3" t="s">
        <v>136</v>
      </c>
      <c r="G119" s="3" t="s">
        <v>50</v>
      </c>
      <c r="H119" s="3" t="s">
        <v>805</v>
      </c>
      <c r="I119" s="3" t="s">
        <v>137</v>
      </c>
      <c r="J119" s="3" t="s">
        <v>470</v>
      </c>
      <c r="K119" s="3" t="s">
        <v>27</v>
      </c>
      <c r="L119" s="3" t="s">
        <v>27</v>
      </c>
      <c r="M119" s="3" t="s">
        <v>28</v>
      </c>
      <c r="N119" s="3" t="s">
        <v>29</v>
      </c>
      <c r="O119" s="3" t="s">
        <v>38</v>
      </c>
      <c r="P119" s="3" t="s">
        <v>128</v>
      </c>
      <c r="Q119" s="3" t="s">
        <v>32</v>
      </c>
      <c r="R119" s="3">
        <v>1.2</v>
      </c>
      <c r="S119" s="3">
        <v>7.1</v>
      </c>
      <c r="T119" s="3"/>
      <c r="U119" s="3"/>
      <c r="V119" s="3" t="s">
        <v>34</v>
      </c>
      <c r="W119" s="3" t="s">
        <v>35</v>
      </c>
      <c r="X119" s="3" t="s">
        <v>35</v>
      </c>
      <c r="Y119" s="3" t="s">
        <v>35</v>
      </c>
      <c r="Z119" s="3" t="s">
        <v>35</v>
      </c>
      <c r="AA119" s="3" t="s">
        <v>153</v>
      </c>
      <c r="AB119" s="3"/>
      <c r="AC119" s="3">
        <v>1200</v>
      </c>
      <c r="AD119" s="3"/>
      <c r="AE119" s="3"/>
      <c r="AF119" s="3" t="s">
        <v>45</v>
      </c>
      <c r="AG119" s="3"/>
      <c r="AH119" s="3" t="s">
        <v>228</v>
      </c>
      <c r="AI119" s="3" t="str">
        <f t="shared" si="11"/>
        <v/>
      </c>
      <c r="AJ119" s="3"/>
      <c r="AK119" s="3"/>
      <c r="AL119" s="3" t="s">
        <v>773</v>
      </c>
      <c r="AM119" s="3"/>
      <c r="AN119" s="3"/>
      <c r="AO119" s="3"/>
      <c r="AP119" s="3" t="s">
        <v>50</v>
      </c>
      <c r="AQ119" s="3">
        <f t="shared" si="12"/>
        <v>3</v>
      </c>
      <c r="AT119" t="str">
        <f>VLOOKUP(L119,'Duration QC'!$A$3:$E$50,2,TRUE)</f>
        <v>N</v>
      </c>
      <c r="AU119" t="str">
        <f>VLOOKUP(L119,'Duration QC'!$A$3:$E$50,3,TRUE)</f>
        <v>Y</v>
      </c>
      <c r="AV119" t="str">
        <f>VLOOKUP(L119,'Duration QC'!$A$3:$E$50,4,TRUE)</f>
        <v>N</v>
      </c>
      <c r="AW119" t="str">
        <f>VLOOKUP(L119,'Duration QC'!$A$3:$E$50,5,TRUE)</f>
        <v>N</v>
      </c>
      <c r="AX119">
        <f t="shared" si="13"/>
        <v>0</v>
      </c>
      <c r="AY119">
        <f t="shared" si="14"/>
        <v>1</v>
      </c>
      <c r="AZ119">
        <f t="shared" si="15"/>
        <v>0</v>
      </c>
      <c r="BA119">
        <f t="shared" si="16"/>
        <v>0</v>
      </c>
    </row>
    <row r="120" spans="1:53" x14ac:dyDescent="0.25">
      <c r="A120" s="3">
        <v>119</v>
      </c>
      <c r="B120" s="3" t="s">
        <v>50</v>
      </c>
      <c r="C120" s="3" t="s">
        <v>88</v>
      </c>
      <c r="D120" s="3">
        <v>100103</v>
      </c>
      <c r="E120" s="3"/>
      <c r="F120" s="3" t="s">
        <v>136</v>
      </c>
      <c r="G120" s="3" t="s">
        <v>50</v>
      </c>
      <c r="H120" s="3" t="s">
        <v>805</v>
      </c>
      <c r="I120" s="3" t="s">
        <v>138</v>
      </c>
      <c r="J120" s="3" t="s">
        <v>470</v>
      </c>
      <c r="K120" s="3" t="s">
        <v>27</v>
      </c>
      <c r="L120" s="3" t="s">
        <v>27</v>
      </c>
      <c r="M120" s="3" t="s">
        <v>28</v>
      </c>
      <c r="N120" s="3" t="s">
        <v>29</v>
      </c>
      <c r="O120" s="3" t="s">
        <v>38</v>
      </c>
      <c r="P120" s="3" t="s">
        <v>128</v>
      </c>
      <c r="Q120" s="3" t="s">
        <v>32</v>
      </c>
      <c r="R120" s="3"/>
      <c r="S120" s="3">
        <v>48.2</v>
      </c>
      <c r="T120" s="3"/>
      <c r="U120" s="3"/>
      <c r="V120" s="3" t="s">
        <v>34</v>
      </c>
      <c r="W120" s="3" t="s">
        <v>35</v>
      </c>
      <c r="X120" s="3" t="s">
        <v>35</v>
      </c>
      <c r="Y120" s="3" t="s">
        <v>50</v>
      </c>
      <c r="Z120" s="3" t="s">
        <v>35</v>
      </c>
      <c r="AA120" s="3" t="s">
        <v>152</v>
      </c>
      <c r="AB120" s="3"/>
      <c r="AC120" s="3"/>
      <c r="AD120" s="3">
        <v>4820</v>
      </c>
      <c r="AE120" s="3"/>
      <c r="AF120" s="3"/>
      <c r="AG120" s="3" t="s">
        <v>37</v>
      </c>
      <c r="AH120" s="3" t="s">
        <v>229</v>
      </c>
      <c r="AI120" s="3" t="str">
        <f t="shared" si="11"/>
        <v/>
      </c>
      <c r="AJ120" s="3"/>
      <c r="AK120" s="3"/>
      <c r="AL120" s="3" t="s">
        <v>773</v>
      </c>
      <c r="AM120" s="3"/>
      <c r="AN120" s="3"/>
      <c r="AO120" s="3"/>
      <c r="AP120" s="3" t="s">
        <v>50</v>
      </c>
      <c r="AQ120" s="3">
        <f t="shared" si="12"/>
        <v>2</v>
      </c>
      <c r="AT120" t="str">
        <f>VLOOKUP(L120,'Duration QC'!$A$3:$E$50,2,TRUE)</f>
        <v>N</v>
      </c>
      <c r="AU120" t="str">
        <f>VLOOKUP(L120,'Duration QC'!$A$3:$E$50,3,TRUE)</f>
        <v>Y</v>
      </c>
      <c r="AV120" t="str">
        <f>VLOOKUP(L120,'Duration QC'!$A$3:$E$50,4,TRUE)</f>
        <v>N</v>
      </c>
      <c r="AW120" t="str">
        <f>VLOOKUP(L120,'Duration QC'!$A$3:$E$50,5,TRUE)</f>
        <v>N</v>
      </c>
      <c r="AX120">
        <f t="shared" si="13"/>
        <v>0</v>
      </c>
      <c r="AY120">
        <f t="shared" si="14"/>
        <v>1</v>
      </c>
      <c r="AZ120">
        <f t="shared" si="15"/>
        <v>0</v>
      </c>
      <c r="BA120">
        <f t="shared" si="16"/>
        <v>0</v>
      </c>
    </row>
    <row r="121" spans="1:53" x14ac:dyDescent="0.25">
      <c r="A121" s="3">
        <v>120</v>
      </c>
      <c r="B121" s="3" t="s">
        <v>50</v>
      </c>
      <c r="C121" s="3" t="s">
        <v>88</v>
      </c>
      <c r="D121" s="3">
        <v>100217</v>
      </c>
      <c r="E121" s="3"/>
      <c r="F121" s="3" t="s">
        <v>139</v>
      </c>
      <c r="G121" s="3" t="s">
        <v>50</v>
      </c>
      <c r="H121" s="3" t="s">
        <v>481</v>
      </c>
      <c r="I121" s="3" t="s">
        <v>140</v>
      </c>
      <c r="J121" s="3" t="s">
        <v>470</v>
      </c>
      <c r="K121" s="3" t="s">
        <v>27</v>
      </c>
      <c r="L121" s="3" t="s">
        <v>27</v>
      </c>
      <c r="M121" s="3" t="s">
        <v>28</v>
      </c>
      <c r="N121" s="3" t="s">
        <v>141</v>
      </c>
      <c r="O121" s="3" t="s">
        <v>38</v>
      </c>
      <c r="P121" s="3" t="s">
        <v>142</v>
      </c>
      <c r="Q121" s="3" t="s">
        <v>32</v>
      </c>
      <c r="R121" s="3">
        <v>1850000</v>
      </c>
      <c r="S121" s="3"/>
      <c r="T121" s="3"/>
      <c r="U121" s="3"/>
      <c r="V121" s="3" t="s">
        <v>150</v>
      </c>
      <c r="W121" s="3" t="s">
        <v>35</v>
      </c>
      <c r="X121" s="3" t="s">
        <v>35</v>
      </c>
      <c r="Y121" s="3" t="s">
        <v>35</v>
      </c>
      <c r="Z121" s="3" t="s">
        <v>35</v>
      </c>
      <c r="AA121" s="3" t="s">
        <v>153</v>
      </c>
      <c r="AB121" s="3"/>
      <c r="AC121" s="3">
        <v>1850000000</v>
      </c>
      <c r="AD121" s="3"/>
      <c r="AE121" s="3"/>
      <c r="AF121" s="3" t="s">
        <v>154</v>
      </c>
      <c r="AG121" s="3"/>
      <c r="AH121" s="3" t="s">
        <v>230</v>
      </c>
      <c r="AI121" s="3" t="str">
        <f t="shared" si="11"/>
        <v/>
      </c>
      <c r="AJ121" s="3"/>
      <c r="AK121" s="3"/>
      <c r="AL121" s="3" t="s">
        <v>773</v>
      </c>
      <c r="AM121" s="3"/>
      <c r="AN121" s="3"/>
      <c r="AO121" s="3"/>
      <c r="AP121" s="3" t="s">
        <v>35</v>
      </c>
      <c r="AQ121" s="3">
        <f t="shared" si="12"/>
        <v>1</v>
      </c>
      <c r="AT121" t="str">
        <f>VLOOKUP(L121,'Duration QC'!$A$3:$E$50,2,TRUE)</f>
        <v>N</v>
      </c>
      <c r="AU121" t="str">
        <f>VLOOKUP(L121,'Duration QC'!$A$3:$E$50,3,TRUE)</f>
        <v>Y</v>
      </c>
      <c r="AV121" t="str">
        <f>VLOOKUP(L121,'Duration QC'!$A$3:$E$50,4,TRUE)</f>
        <v>N</v>
      </c>
      <c r="AW121" t="str">
        <f>VLOOKUP(L121,'Duration QC'!$A$3:$E$50,5,TRUE)</f>
        <v>N</v>
      </c>
      <c r="AX121">
        <f t="shared" si="13"/>
        <v>0</v>
      </c>
      <c r="AY121">
        <f t="shared" si="14"/>
        <v>1</v>
      </c>
      <c r="AZ121">
        <f t="shared" si="15"/>
        <v>0</v>
      </c>
      <c r="BA121">
        <f t="shared" si="16"/>
        <v>0</v>
      </c>
    </row>
    <row r="122" spans="1:53" x14ac:dyDescent="0.25">
      <c r="A122" s="3">
        <v>121</v>
      </c>
      <c r="B122" s="3" t="s">
        <v>50</v>
      </c>
      <c r="C122" s="3" t="s">
        <v>88</v>
      </c>
      <c r="D122" s="3">
        <v>100217</v>
      </c>
      <c r="E122" s="3"/>
      <c r="F122" s="3" t="s">
        <v>139</v>
      </c>
      <c r="G122" s="3" t="s">
        <v>50</v>
      </c>
      <c r="H122" s="3" t="s">
        <v>481</v>
      </c>
      <c r="I122" s="3" t="s">
        <v>140</v>
      </c>
      <c r="J122" s="3" t="s">
        <v>470</v>
      </c>
      <c r="K122" s="3" t="s">
        <v>27</v>
      </c>
      <c r="L122" s="3" t="s">
        <v>27</v>
      </c>
      <c r="M122" s="3" t="s">
        <v>28</v>
      </c>
      <c r="N122" s="3" t="s">
        <v>141</v>
      </c>
      <c r="O122" s="3" t="s">
        <v>38</v>
      </c>
      <c r="P122" s="3" t="s">
        <v>142</v>
      </c>
      <c r="Q122" s="3" t="s">
        <v>49</v>
      </c>
      <c r="R122" s="3">
        <v>1850000</v>
      </c>
      <c r="S122" s="3"/>
      <c r="T122" s="3"/>
      <c r="U122" s="3"/>
      <c r="V122" s="3" t="s">
        <v>150</v>
      </c>
      <c r="W122" s="3" t="s">
        <v>35</v>
      </c>
      <c r="X122" s="3" t="s">
        <v>35</v>
      </c>
      <c r="Y122" s="3" t="s">
        <v>35</v>
      </c>
      <c r="Z122" s="3" t="s">
        <v>35</v>
      </c>
      <c r="AA122" s="3" t="s">
        <v>153</v>
      </c>
      <c r="AB122" s="3"/>
      <c r="AC122" s="3">
        <v>1850000000</v>
      </c>
      <c r="AD122" s="3"/>
      <c r="AE122" s="3"/>
      <c r="AF122" s="3" t="s">
        <v>154</v>
      </c>
      <c r="AG122" s="3"/>
      <c r="AH122" s="3" t="s">
        <v>230</v>
      </c>
      <c r="AI122" s="3" t="str">
        <f t="shared" si="11"/>
        <v/>
      </c>
      <c r="AJ122" s="3"/>
      <c r="AK122" s="3"/>
      <c r="AL122" s="3" t="s">
        <v>773</v>
      </c>
      <c r="AM122" s="3"/>
      <c r="AN122" s="3"/>
      <c r="AO122" s="3"/>
      <c r="AP122" s="3" t="s">
        <v>35</v>
      </c>
      <c r="AQ122" s="3">
        <f t="shared" si="12"/>
        <v>1</v>
      </c>
      <c r="AT122" t="str">
        <f>VLOOKUP(L122,'Duration QC'!$A$3:$E$50,2,TRUE)</f>
        <v>N</v>
      </c>
      <c r="AU122" t="str">
        <f>VLOOKUP(L122,'Duration QC'!$A$3:$E$50,3,TRUE)</f>
        <v>Y</v>
      </c>
      <c r="AV122" t="str">
        <f>VLOOKUP(L122,'Duration QC'!$A$3:$E$50,4,TRUE)</f>
        <v>N</v>
      </c>
      <c r="AW122" t="str">
        <f>VLOOKUP(L122,'Duration QC'!$A$3:$E$50,5,TRUE)</f>
        <v>N</v>
      </c>
      <c r="AX122">
        <f t="shared" si="13"/>
        <v>0</v>
      </c>
      <c r="AY122">
        <f t="shared" si="14"/>
        <v>1</v>
      </c>
      <c r="AZ122">
        <f t="shared" si="15"/>
        <v>0</v>
      </c>
      <c r="BA122">
        <f t="shared" si="16"/>
        <v>0</v>
      </c>
    </row>
    <row r="123" spans="1:53" x14ac:dyDescent="0.25">
      <c r="A123" s="3">
        <v>122</v>
      </c>
      <c r="B123" s="3" t="s">
        <v>50</v>
      </c>
      <c r="C123" s="3" t="s">
        <v>88</v>
      </c>
      <c r="D123" s="3">
        <v>100122</v>
      </c>
      <c r="E123" s="3"/>
      <c r="F123" s="3" t="s">
        <v>143</v>
      </c>
      <c r="G123" s="3" t="s">
        <v>50</v>
      </c>
      <c r="H123" s="3" t="s">
        <v>805</v>
      </c>
      <c r="I123" s="3" t="s">
        <v>144</v>
      </c>
      <c r="J123" s="3" t="s">
        <v>470</v>
      </c>
      <c r="K123" s="3" t="s">
        <v>27</v>
      </c>
      <c r="L123" s="3" t="s">
        <v>27</v>
      </c>
      <c r="M123" s="3" t="s">
        <v>28</v>
      </c>
      <c r="N123" s="3" t="s">
        <v>29</v>
      </c>
      <c r="O123" s="3" t="s">
        <v>38</v>
      </c>
      <c r="P123" s="3" t="s">
        <v>39</v>
      </c>
      <c r="Q123" s="3" t="s">
        <v>32</v>
      </c>
      <c r="R123" s="3">
        <v>1.1000000000000001</v>
      </c>
      <c r="S123" s="3">
        <v>7.6</v>
      </c>
      <c r="T123" s="3"/>
      <c r="U123" s="3"/>
      <c r="V123" s="3" t="s">
        <v>34</v>
      </c>
      <c r="W123" s="3" t="s">
        <v>35</v>
      </c>
      <c r="X123" s="3" t="s">
        <v>35</v>
      </c>
      <c r="Y123" s="3" t="s">
        <v>35</v>
      </c>
      <c r="Z123" s="3" t="s">
        <v>35</v>
      </c>
      <c r="AA123" s="3" t="s">
        <v>153</v>
      </c>
      <c r="AB123" s="3"/>
      <c r="AC123" s="3">
        <v>1100</v>
      </c>
      <c r="AD123" s="3"/>
      <c r="AE123" s="3"/>
      <c r="AF123" s="3" t="s">
        <v>45</v>
      </c>
      <c r="AG123" s="3"/>
      <c r="AH123" s="3" t="s">
        <v>228</v>
      </c>
      <c r="AI123" s="3" t="str">
        <f t="shared" si="11"/>
        <v/>
      </c>
      <c r="AJ123" s="3"/>
      <c r="AK123" s="3"/>
      <c r="AL123" s="3" t="s">
        <v>773</v>
      </c>
      <c r="AM123" s="3"/>
      <c r="AN123" s="3"/>
      <c r="AO123" s="3"/>
      <c r="AP123" s="3" t="s">
        <v>50</v>
      </c>
      <c r="AQ123" s="3">
        <f t="shared" si="12"/>
        <v>3</v>
      </c>
      <c r="AT123" t="str">
        <f>VLOOKUP(L123,'Duration QC'!$A$3:$E$50,2,TRUE)</f>
        <v>N</v>
      </c>
      <c r="AU123" t="str">
        <f>VLOOKUP(L123,'Duration QC'!$A$3:$E$50,3,TRUE)</f>
        <v>Y</v>
      </c>
      <c r="AV123" t="str">
        <f>VLOOKUP(L123,'Duration QC'!$A$3:$E$50,4,TRUE)</f>
        <v>N</v>
      </c>
      <c r="AW123" t="str">
        <f>VLOOKUP(L123,'Duration QC'!$A$3:$E$50,5,TRUE)</f>
        <v>N</v>
      </c>
      <c r="AX123">
        <f t="shared" si="13"/>
        <v>0</v>
      </c>
      <c r="AY123">
        <f t="shared" si="14"/>
        <v>1</v>
      </c>
      <c r="AZ123">
        <f t="shared" si="15"/>
        <v>0</v>
      </c>
      <c r="BA123">
        <f t="shared" si="16"/>
        <v>0</v>
      </c>
    </row>
    <row r="124" spans="1:53" x14ac:dyDescent="0.25">
      <c r="A124" s="3">
        <v>123</v>
      </c>
      <c r="B124" s="3" t="s">
        <v>50</v>
      </c>
      <c r="C124" s="3" t="s">
        <v>88</v>
      </c>
      <c r="D124" s="3">
        <v>100122</v>
      </c>
      <c r="E124" s="3"/>
      <c r="F124" s="3" t="s">
        <v>143</v>
      </c>
      <c r="G124" s="3" t="s">
        <v>50</v>
      </c>
      <c r="H124" s="3" t="s">
        <v>805</v>
      </c>
      <c r="I124" s="3" t="s">
        <v>145</v>
      </c>
      <c r="J124" s="3" t="s">
        <v>470</v>
      </c>
      <c r="K124" s="3" t="s">
        <v>27</v>
      </c>
      <c r="L124" s="3" t="s">
        <v>27</v>
      </c>
      <c r="M124" s="3" t="s">
        <v>28</v>
      </c>
      <c r="N124" s="3" t="s">
        <v>29</v>
      </c>
      <c r="O124" s="3" t="s">
        <v>38</v>
      </c>
      <c r="P124" s="3" t="s">
        <v>39</v>
      </c>
      <c r="Q124" s="3" t="s">
        <v>32</v>
      </c>
      <c r="R124" s="3"/>
      <c r="S124" s="3">
        <v>48.2</v>
      </c>
      <c r="T124" s="3"/>
      <c r="U124" s="3"/>
      <c r="V124" s="3" t="s">
        <v>34</v>
      </c>
      <c r="W124" s="3" t="s">
        <v>35</v>
      </c>
      <c r="X124" s="3" t="s">
        <v>35</v>
      </c>
      <c r="Y124" s="3" t="s">
        <v>50</v>
      </c>
      <c r="Z124" s="3" t="s">
        <v>35</v>
      </c>
      <c r="AA124" s="3" t="s">
        <v>152</v>
      </c>
      <c r="AB124" s="3"/>
      <c r="AC124" s="3"/>
      <c r="AD124" s="3">
        <v>4820</v>
      </c>
      <c r="AE124" s="3"/>
      <c r="AF124" s="3"/>
      <c r="AG124" s="3" t="s">
        <v>37</v>
      </c>
      <c r="AH124" s="3" t="s">
        <v>229</v>
      </c>
      <c r="AI124" s="3" t="str">
        <f t="shared" si="11"/>
        <v/>
      </c>
      <c r="AJ124" s="3" t="s">
        <v>50</v>
      </c>
      <c r="AK124" s="3"/>
      <c r="AL124" s="3" t="s">
        <v>773</v>
      </c>
      <c r="AM124" s="3"/>
      <c r="AN124" s="3"/>
      <c r="AO124" s="3"/>
      <c r="AP124" s="3" t="s">
        <v>50</v>
      </c>
      <c r="AQ124" s="3">
        <f t="shared" si="12"/>
        <v>2</v>
      </c>
      <c r="AT124" t="str">
        <f>VLOOKUP(L124,'Duration QC'!$A$3:$E$50,2,TRUE)</f>
        <v>N</v>
      </c>
      <c r="AU124" t="str">
        <f>VLOOKUP(L124,'Duration QC'!$A$3:$E$50,3,TRUE)</f>
        <v>Y</v>
      </c>
      <c r="AV124" t="str">
        <f>VLOOKUP(L124,'Duration QC'!$A$3:$E$50,4,TRUE)</f>
        <v>N</v>
      </c>
      <c r="AW124" t="str">
        <f>VLOOKUP(L124,'Duration QC'!$A$3:$E$50,5,TRUE)</f>
        <v>N</v>
      </c>
      <c r="AX124">
        <f t="shared" si="13"/>
        <v>0</v>
      </c>
      <c r="AY124">
        <f t="shared" si="14"/>
        <v>1</v>
      </c>
      <c r="AZ124">
        <f t="shared" si="15"/>
        <v>0</v>
      </c>
      <c r="BA124">
        <f t="shared" si="16"/>
        <v>0</v>
      </c>
    </row>
    <row r="125" spans="1:53" x14ac:dyDescent="0.25">
      <c r="A125" s="3">
        <v>124</v>
      </c>
      <c r="B125" s="3" t="s">
        <v>50</v>
      </c>
      <c r="C125" s="3" t="s">
        <v>88</v>
      </c>
      <c r="D125" s="3">
        <v>100122</v>
      </c>
      <c r="E125" s="3"/>
      <c r="F125" s="3" t="s">
        <v>143</v>
      </c>
      <c r="G125" s="3" t="s">
        <v>50</v>
      </c>
      <c r="H125" s="3" t="s">
        <v>805</v>
      </c>
      <c r="I125" s="3" t="s">
        <v>144</v>
      </c>
      <c r="J125" s="3" t="s">
        <v>470</v>
      </c>
      <c r="K125" s="3" t="s">
        <v>27</v>
      </c>
      <c r="L125" s="3" t="s">
        <v>27</v>
      </c>
      <c r="M125" s="3" t="s">
        <v>28</v>
      </c>
      <c r="N125" s="3" t="s">
        <v>29</v>
      </c>
      <c r="O125" s="3" t="s">
        <v>30</v>
      </c>
      <c r="P125" s="3" t="s">
        <v>146</v>
      </c>
      <c r="Q125" s="3" t="s">
        <v>32</v>
      </c>
      <c r="R125" s="3"/>
      <c r="S125" s="3">
        <v>1.1000000000000001</v>
      </c>
      <c r="T125" s="3"/>
      <c r="U125" s="3"/>
      <c r="V125" s="3" t="s">
        <v>34</v>
      </c>
      <c r="W125" s="3" t="s">
        <v>35</v>
      </c>
      <c r="X125" s="3" t="s">
        <v>35</v>
      </c>
      <c r="Y125" s="3" t="s">
        <v>50</v>
      </c>
      <c r="Z125" s="3" t="s">
        <v>35</v>
      </c>
      <c r="AA125" s="3" t="s">
        <v>152</v>
      </c>
      <c r="AB125" s="3"/>
      <c r="AC125" s="3"/>
      <c r="AD125" s="3">
        <v>110.00000000000001</v>
      </c>
      <c r="AE125" s="3"/>
      <c r="AF125" s="3"/>
      <c r="AG125" s="3" t="s">
        <v>74</v>
      </c>
      <c r="AH125" s="3" t="s">
        <v>227</v>
      </c>
      <c r="AI125" s="3" t="str">
        <f t="shared" si="11"/>
        <v/>
      </c>
      <c r="AJ125" s="3" t="s">
        <v>50</v>
      </c>
      <c r="AK125" s="3"/>
      <c r="AL125" s="3" t="s">
        <v>773</v>
      </c>
      <c r="AM125" s="3"/>
      <c r="AN125" s="3"/>
      <c r="AO125" s="3"/>
      <c r="AP125" s="3" t="s">
        <v>50</v>
      </c>
      <c r="AQ125" s="3">
        <f t="shared" si="12"/>
        <v>4</v>
      </c>
      <c r="AT125" t="str">
        <f>VLOOKUP(L125,'Duration QC'!$A$3:$E$50,2,TRUE)</f>
        <v>N</v>
      </c>
      <c r="AU125" t="str">
        <f>VLOOKUP(L125,'Duration QC'!$A$3:$E$50,3,TRUE)</f>
        <v>Y</v>
      </c>
      <c r="AV125" t="str">
        <f>VLOOKUP(L125,'Duration QC'!$A$3:$E$50,4,TRUE)</f>
        <v>N</v>
      </c>
      <c r="AW125" t="str">
        <f>VLOOKUP(L125,'Duration QC'!$A$3:$E$50,5,TRUE)</f>
        <v>N</v>
      </c>
      <c r="AX125">
        <f t="shared" si="13"/>
        <v>0</v>
      </c>
      <c r="AY125">
        <f t="shared" si="14"/>
        <v>1</v>
      </c>
      <c r="AZ125">
        <f t="shared" si="15"/>
        <v>0</v>
      </c>
      <c r="BA125">
        <f t="shared" si="16"/>
        <v>0</v>
      </c>
    </row>
    <row r="126" spans="1:53" x14ac:dyDescent="0.25">
      <c r="A126" s="3">
        <v>125</v>
      </c>
      <c r="B126" s="3" t="s">
        <v>50</v>
      </c>
      <c r="C126" s="3" t="s">
        <v>88</v>
      </c>
      <c r="D126" s="3">
        <v>100122</v>
      </c>
      <c r="E126" s="3"/>
      <c r="F126" s="3" t="s">
        <v>143</v>
      </c>
      <c r="G126" s="3" t="s">
        <v>50</v>
      </c>
      <c r="H126" s="3" t="s">
        <v>805</v>
      </c>
      <c r="I126" s="3" t="s">
        <v>144</v>
      </c>
      <c r="J126" s="3" t="s">
        <v>470</v>
      </c>
      <c r="K126" s="3" t="s">
        <v>27</v>
      </c>
      <c r="L126" s="3" t="s">
        <v>27</v>
      </c>
      <c r="M126" s="3" t="s">
        <v>28</v>
      </c>
      <c r="N126" s="3" t="s">
        <v>29</v>
      </c>
      <c r="O126" s="3" t="s">
        <v>41</v>
      </c>
      <c r="P126" s="3" t="s">
        <v>147</v>
      </c>
      <c r="Q126" s="3" t="s">
        <v>32</v>
      </c>
      <c r="R126" s="3"/>
      <c r="S126" s="3">
        <v>1.1000000000000001</v>
      </c>
      <c r="T126" s="3"/>
      <c r="U126" s="3"/>
      <c r="V126" s="3" t="s">
        <v>34</v>
      </c>
      <c r="W126" s="3" t="s">
        <v>35</v>
      </c>
      <c r="X126" s="3" t="s">
        <v>35</v>
      </c>
      <c r="Y126" s="3" t="s">
        <v>50</v>
      </c>
      <c r="Z126" s="3" t="s">
        <v>35</v>
      </c>
      <c r="AA126" s="3" t="s">
        <v>152</v>
      </c>
      <c r="AB126" s="3"/>
      <c r="AC126" s="3"/>
      <c r="AD126" s="3">
        <v>110.00000000000001</v>
      </c>
      <c r="AE126" s="3"/>
      <c r="AF126" s="3"/>
      <c r="AG126" s="3" t="s">
        <v>74</v>
      </c>
      <c r="AH126" s="3" t="s">
        <v>227</v>
      </c>
      <c r="AI126" s="3" t="str">
        <f t="shared" si="11"/>
        <v/>
      </c>
      <c r="AJ126" s="3"/>
      <c r="AK126" s="3"/>
      <c r="AL126" s="3" t="s">
        <v>773</v>
      </c>
      <c r="AM126" s="3"/>
      <c r="AN126" s="3"/>
      <c r="AO126" s="3"/>
      <c r="AP126" s="3" t="s">
        <v>50</v>
      </c>
      <c r="AQ126" s="3">
        <f t="shared" si="12"/>
        <v>4</v>
      </c>
      <c r="AT126" t="str">
        <f>VLOOKUP(L126,'Duration QC'!$A$3:$E$50,2,TRUE)</f>
        <v>N</v>
      </c>
      <c r="AU126" t="str">
        <f>VLOOKUP(L126,'Duration QC'!$A$3:$E$50,3,TRUE)</f>
        <v>Y</v>
      </c>
      <c r="AV126" t="str">
        <f>VLOOKUP(L126,'Duration QC'!$A$3:$E$50,4,TRUE)</f>
        <v>N</v>
      </c>
      <c r="AW126" t="str">
        <f>VLOOKUP(L126,'Duration QC'!$A$3:$E$50,5,TRUE)</f>
        <v>N</v>
      </c>
      <c r="AX126">
        <f t="shared" si="13"/>
        <v>0</v>
      </c>
      <c r="AY126">
        <f t="shared" si="14"/>
        <v>1</v>
      </c>
      <c r="AZ126">
        <f t="shared" si="15"/>
        <v>0</v>
      </c>
      <c r="BA126">
        <f t="shared" si="16"/>
        <v>0</v>
      </c>
    </row>
    <row r="127" spans="1:53" x14ac:dyDescent="0.25">
      <c r="A127" s="3">
        <v>126</v>
      </c>
      <c r="B127" s="3"/>
      <c r="C127" s="3" t="s">
        <v>88</v>
      </c>
      <c r="D127" s="3">
        <v>100072</v>
      </c>
      <c r="E127" s="3"/>
      <c r="F127" s="3" t="s">
        <v>148</v>
      </c>
      <c r="G127" s="3"/>
      <c r="H127" s="3" t="s">
        <v>805</v>
      </c>
      <c r="I127" s="3" t="s">
        <v>149</v>
      </c>
      <c r="J127" s="3" t="s">
        <v>470</v>
      </c>
      <c r="K127" s="3" t="s">
        <v>27</v>
      </c>
      <c r="L127" s="3" t="s">
        <v>27</v>
      </c>
      <c r="M127" s="3" t="s">
        <v>28</v>
      </c>
      <c r="N127" s="3" t="s">
        <v>29</v>
      </c>
      <c r="O127" s="3" t="s">
        <v>38</v>
      </c>
      <c r="P127" s="3" t="s">
        <v>128</v>
      </c>
      <c r="Q127" s="3" t="s">
        <v>32</v>
      </c>
      <c r="R127" s="3">
        <v>1</v>
      </c>
      <c r="S127" s="3">
        <v>7</v>
      </c>
      <c r="T127" s="3"/>
      <c r="U127" s="3"/>
      <c r="V127" s="3" t="s">
        <v>34</v>
      </c>
      <c r="W127" s="3" t="s">
        <v>35</v>
      </c>
      <c r="X127" s="3" t="s">
        <v>35</v>
      </c>
      <c r="Y127" s="3" t="s">
        <v>35</v>
      </c>
      <c r="Z127" s="3" t="s">
        <v>35</v>
      </c>
      <c r="AA127" s="3" t="s">
        <v>153</v>
      </c>
      <c r="AB127" s="3"/>
      <c r="AC127" s="3">
        <v>1000</v>
      </c>
      <c r="AD127" s="3"/>
      <c r="AE127" s="3"/>
      <c r="AF127" s="3" t="s">
        <v>45</v>
      </c>
      <c r="AG127" s="3"/>
      <c r="AH127" s="3" t="s">
        <v>228</v>
      </c>
      <c r="AI127" s="3" t="str">
        <f t="shared" si="11"/>
        <v/>
      </c>
      <c r="AJ127" s="3" t="s">
        <v>50</v>
      </c>
      <c r="AK127" s="3"/>
      <c r="AL127" s="3" t="s">
        <v>773</v>
      </c>
      <c r="AM127" s="3"/>
      <c r="AN127" s="3"/>
      <c r="AO127" s="3"/>
      <c r="AP127" s="3" t="s">
        <v>50</v>
      </c>
      <c r="AQ127" s="3">
        <f t="shared" si="12"/>
        <v>3</v>
      </c>
      <c r="AR127" t="str">
        <f t="shared" ref="AR127:AR128" si="21">IF(AB127&lt;&gt;"","BMDL",IF(AC127&lt;&gt;"","NOAEL",IF(AD127&lt;&gt;"","LOAEL","!!! CHECK !!!")))</f>
        <v>NOAEL</v>
      </c>
      <c r="AS127">
        <f t="shared" ref="AS127:AS128" si="22">IF(AR127="NOAEL",AC127, IF(AR127="BMDL", AB127, AD127))</f>
        <v>1000</v>
      </c>
      <c r="AT127" t="str">
        <f>VLOOKUP(L127,'Duration QC'!$A$3:$E$50,2,TRUE)</f>
        <v>N</v>
      </c>
      <c r="AU127" t="str">
        <f>VLOOKUP(L127,'Duration QC'!$A$3:$E$50,3,TRUE)</f>
        <v>Y</v>
      </c>
      <c r="AV127" t="str">
        <f>VLOOKUP(L127,'Duration QC'!$A$3:$E$50,4,TRUE)</f>
        <v>N</v>
      </c>
      <c r="AW127" t="str">
        <f>VLOOKUP(L127,'Duration QC'!$A$3:$E$50,5,TRUE)</f>
        <v>N</v>
      </c>
      <c r="AX127">
        <f t="shared" si="13"/>
        <v>0</v>
      </c>
      <c r="AY127">
        <f t="shared" si="14"/>
        <v>1</v>
      </c>
      <c r="AZ127">
        <f t="shared" si="15"/>
        <v>0</v>
      </c>
      <c r="BA127">
        <f t="shared" si="16"/>
        <v>0</v>
      </c>
    </row>
    <row r="128" spans="1:53" x14ac:dyDescent="0.25">
      <c r="A128" s="3">
        <v>127</v>
      </c>
      <c r="B128" s="3"/>
      <c r="C128" s="3" t="s">
        <v>88</v>
      </c>
      <c r="D128" s="3">
        <v>100072</v>
      </c>
      <c r="E128" s="3"/>
      <c r="F128" s="3" t="s">
        <v>148</v>
      </c>
      <c r="G128" s="3"/>
      <c r="H128" s="3" t="s">
        <v>805</v>
      </c>
      <c r="I128" s="3" t="s">
        <v>149</v>
      </c>
      <c r="J128" s="3" t="s">
        <v>470</v>
      </c>
      <c r="K128" s="3" t="s">
        <v>27</v>
      </c>
      <c r="L128" s="3" t="s">
        <v>27</v>
      </c>
      <c r="M128" s="3" t="s">
        <v>28</v>
      </c>
      <c r="N128" s="3" t="s">
        <v>29</v>
      </c>
      <c r="O128" s="3" t="s">
        <v>30</v>
      </c>
      <c r="P128" s="3" t="s">
        <v>146</v>
      </c>
      <c r="Q128" s="3" t="s">
        <v>32</v>
      </c>
      <c r="R128" s="3">
        <v>1</v>
      </c>
      <c r="S128" s="3">
        <v>7</v>
      </c>
      <c r="T128" s="3"/>
      <c r="U128" s="3"/>
      <c r="V128" s="3" t="s">
        <v>34</v>
      </c>
      <c r="W128" s="3" t="s">
        <v>35</v>
      </c>
      <c r="X128" s="3" t="s">
        <v>35</v>
      </c>
      <c r="Y128" s="3" t="s">
        <v>35</v>
      </c>
      <c r="Z128" s="3" t="s">
        <v>35</v>
      </c>
      <c r="AA128" s="3" t="s">
        <v>153</v>
      </c>
      <c r="AB128" s="3"/>
      <c r="AC128" s="3">
        <v>1000</v>
      </c>
      <c r="AD128" s="3"/>
      <c r="AE128" s="3"/>
      <c r="AF128" s="3" t="s">
        <v>45</v>
      </c>
      <c r="AG128" s="3"/>
      <c r="AH128" s="3" t="s">
        <v>228</v>
      </c>
      <c r="AI128" s="3" t="str">
        <f t="shared" si="11"/>
        <v/>
      </c>
      <c r="AJ128" s="3" t="s">
        <v>50</v>
      </c>
      <c r="AK128" s="3"/>
      <c r="AL128" s="3" t="s">
        <v>773</v>
      </c>
      <c r="AM128" s="3"/>
      <c r="AN128" s="3"/>
      <c r="AO128" s="3"/>
      <c r="AP128" s="3" t="s">
        <v>50</v>
      </c>
      <c r="AQ128" s="3">
        <f t="shared" si="12"/>
        <v>3</v>
      </c>
      <c r="AR128" t="str">
        <f t="shared" si="21"/>
        <v>NOAEL</v>
      </c>
      <c r="AS128">
        <f t="shared" si="22"/>
        <v>1000</v>
      </c>
      <c r="AT128" t="str">
        <f>VLOOKUP(L128,'Duration QC'!$A$3:$E$50,2,TRUE)</f>
        <v>N</v>
      </c>
      <c r="AU128" t="str">
        <f>VLOOKUP(L128,'Duration QC'!$A$3:$E$50,3,TRUE)</f>
        <v>Y</v>
      </c>
      <c r="AV128" t="str">
        <f>VLOOKUP(L128,'Duration QC'!$A$3:$E$50,4,TRUE)</f>
        <v>N</v>
      </c>
      <c r="AW128" t="str">
        <f>VLOOKUP(L128,'Duration QC'!$A$3:$E$50,5,TRUE)</f>
        <v>N</v>
      </c>
      <c r="AX128">
        <f t="shared" si="13"/>
        <v>0</v>
      </c>
      <c r="AY128">
        <f t="shared" si="14"/>
        <v>1</v>
      </c>
      <c r="AZ128">
        <f t="shared" si="15"/>
        <v>0</v>
      </c>
      <c r="BA128">
        <f t="shared" si="16"/>
        <v>0</v>
      </c>
    </row>
    <row r="129" spans="1:53" x14ac:dyDescent="0.25">
      <c r="A129" s="3">
        <v>128</v>
      </c>
      <c r="B129" s="3" t="s">
        <v>50</v>
      </c>
      <c r="C129" s="3" t="s">
        <v>88</v>
      </c>
      <c r="D129" s="3">
        <v>100072</v>
      </c>
      <c r="E129" s="3"/>
      <c r="F129" s="3" t="s">
        <v>148</v>
      </c>
      <c r="G129" s="3"/>
      <c r="H129" s="3" t="s">
        <v>805</v>
      </c>
      <c r="I129" s="3" t="s">
        <v>149</v>
      </c>
      <c r="J129" s="3" t="s">
        <v>470</v>
      </c>
      <c r="K129" s="3" t="s">
        <v>27</v>
      </c>
      <c r="L129" s="3" t="s">
        <v>27</v>
      </c>
      <c r="M129" s="3" t="s">
        <v>28</v>
      </c>
      <c r="N129" s="3" t="s">
        <v>29</v>
      </c>
      <c r="O129" s="3" t="s">
        <v>41</v>
      </c>
      <c r="P129" s="3" t="s">
        <v>147</v>
      </c>
      <c r="Q129" s="3" t="s">
        <v>32</v>
      </c>
      <c r="R129" s="3">
        <v>1</v>
      </c>
      <c r="S129" s="3">
        <v>7</v>
      </c>
      <c r="T129" s="3"/>
      <c r="U129" s="3"/>
      <c r="V129" s="3" t="s">
        <v>34</v>
      </c>
      <c r="W129" s="3" t="s">
        <v>35</v>
      </c>
      <c r="X129" s="3" t="s">
        <v>35</v>
      </c>
      <c r="Y129" s="3" t="s">
        <v>35</v>
      </c>
      <c r="Z129" s="3" t="s">
        <v>35</v>
      </c>
      <c r="AA129" s="3" t="s">
        <v>153</v>
      </c>
      <c r="AB129" s="3"/>
      <c r="AC129" s="3">
        <v>1000</v>
      </c>
      <c r="AD129" s="3"/>
      <c r="AE129" s="3"/>
      <c r="AF129" s="3" t="s">
        <v>45</v>
      </c>
      <c r="AG129" s="3"/>
      <c r="AH129" s="3" t="s">
        <v>228</v>
      </c>
      <c r="AI129" s="3" t="str">
        <f t="shared" si="11"/>
        <v/>
      </c>
      <c r="AJ129" s="3"/>
      <c r="AK129" s="3"/>
      <c r="AL129" s="3" t="s">
        <v>773</v>
      </c>
      <c r="AM129" s="3"/>
      <c r="AN129" s="3"/>
      <c r="AO129" s="3"/>
      <c r="AP129" s="3" t="s">
        <v>50</v>
      </c>
      <c r="AQ129" s="3">
        <f t="shared" si="12"/>
        <v>3</v>
      </c>
      <c r="AT129" t="str">
        <f>VLOOKUP(L129,'Duration QC'!$A$3:$E$50,2,TRUE)</f>
        <v>N</v>
      </c>
      <c r="AU129" t="str">
        <f>VLOOKUP(L129,'Duration QC'!$A$3:$E$50,3,TRUE)</f>
        <v>Y</v>
      </c>
      <c r="AV129" t="str">
        <f>VLOOKUP(L129,'Duration QC'!$A$3:$E$50,4,TRUE)</f>
        <v>N</v>
      </c>
      <c r="AW129" t="str">
        <f>VLOOKUP(L129,'Duration QC'!$A$3:$E$50,5,TRUE)</f>
        <v>N</v>
      </c>
      <c r="AX129">
        <f t="shared" si="13"/>
        <v>0</v>
      </c>
      <c r="AY129">
        <f t="shared" si="14"/>
        <v>1</v>
      </c>
      <c r="AZ129">
        <f t="shared" si="15"/>
        <v>0</v>
      </c>
      <c r="BA129">
        <f t="shared" si="16"/>
        <v>0</v>
      </c>
    </row>
    <row r="130" spans="1:53" x14ac:dyDescent="0.25">
      <c r="A130" s="3">
        <v>129</v>
      </c>
      <c r="B130" s="3"/>
      <c r="C130" s="3" t="s">
        <v>1490</v>
      </c>
      <c r="D130" s="3" t="s">
        <v>157</v>
      </c>
      <c r="E130" s="3"/>
      <c r="F130" s="3" t="s">
        <v>180</v>
      </c>
      <c r="G130" s="3"/>
      <c r="H130" s="3" t="s">
        <v>196</v>
      </c>
      <c r="I130" s="3" t="s">
        <v>181</v>
      </c>
      <c r="J130" s="3" t="s">
        <v>469</v>
      </c>
      <c r="K130" s="3" t="s">
        <v>204</v>
      </c>
      <c r="L130" s="3" t="s">
        <v>798</v>
      </c>
      <c r="M130" s="3" t="s">
        <v>28</v>
      </c>
      <c r="N130" s="3" t="s">
        <v>219</v>
      </c>
      <c r="O130" s="3" t="s">
        <v>30</v>
      </c>
      <c r="P130" s="3" t="s">
        <v>146</v>
      </c>
      <c r="Q130" s="3" t="s">
        <v>32</v>
      </c>
      <c r="R130" s="3">
        <v>3</v>
      </c>
      <c r="S130" s="3" t="s">
        <v>215</v>
      </c>
      <c r="T130" s="3" t="s">
        <v>215</v>
      </c>
      <c r="U130" s="3" t="s">
        <v>215</v>
      </c>
      <c r="V130" s="3" t="s">
        <v>34</v>
      </c>
      <c r="W130" s="3" t="s">
        <v>35</v>
      </c>
      <c r="X130" s="3" t="s">
        <v>35</v>
      </c>
      <c r="Y130" s="3" t="s">
        <v>35</v>
      </c>
      <c r="Z130" s="3" t="s">
        <v>35</v>
      </c>
      <c r="AA130" s="3" t="str">
        <f>IF(X130="Y", "Divide NOAEL or BMDL by 3;", "") &amp; IF(Y130="Y", "Divide LOAEL by 10;", "") &amp; IF(Z130="N", "Units conversion needed;", "")</f>
        <v>Units conversion needed;</v>
      </c>
      <c r="AB130" s="3" t="s">
        <v>766</v>
      </c>
      <c r="AC130" s="3">
        <f>R130*1000</f>
        <v>3000</v>
      </c>
      <c r="AD130" s="3" t="s">
        <v>766</v>
      </c>
      <c r="AE130" s="3"/>
      <c r="AF130" s="3" t="str">
        <f>IF(AC130&gt;30000, "band A", IF(AC130&gt;3000, "band B", IF(AC130&gt;300, "band C", IF(AC130&gt;30, "band D", "band E"))))</f>
        <v>band C</v>
      </c>
      <c r="AG130" s="3"/>
      <c r="AH130" s="3" t="s">
        <v>228</v>
      </c>
      <c r="AI130" s="3" t="str">
        <f t="shared" si="11"/>
        <v/>
      </c>
      <c r="AJ130" s="3"/>
      <c r="AK130" s="3" t="s">
        <v>767</v>
      </c>
      <c r="AL130" s="3" t="s">
        <v>770</v>
      </c>
      <c r="AM130" s="3"/>
      <c r="AN130" s="3"/>
      <c r="AO130" s="3"/>
      <c r="AP130" s="3" t="s">
        <v>35</v>
      </c>
      <c r="AQ130" s="3">
        <f t="shared" si="12"/>
        <v>3</v>
      </c>
      <c r="AR130" t="str">
        <f t="shared" ref="AR130:AR149" si="23">IF(AB130&lt;&gt;"","BMDL",IF(AC130&lt;&gt;"","NOAEL",IF(AD130&lt;&gt;"","LOAEL","!!! CHECK !!!")))</f>
        <v>NOAEL</v>
      </c>
      <c r="AS130">
        <f t="shared" ref="AS130:AS149" si="24">IF(AR130="NOAEL",AC130, IF(AR130="BMDL", AB130, AD130))</f>
        <v>3000</v>
      </c>
      <c r="AT130" t="str">
        <f>VLOOKUP(L130,'Duration QC'!$A$3:$E$50,2,TRUE)</f>
        <v>N</v>
      </c>
      <c r="AU130" t="str">
        <f>VLOOKUP(L130,'Duration QC'!$A$3:$E$50,3,TRUE)</f>
        <v>N</v>
      </c>
      <c r="AV130" t="str">
        <f>VLOOKUP(L130,'Duration QC'!$A$3:$E$50,4,TRUE)</f>
        <v>Y</v>
      </c>
      <c r="AW130" t="str">
        <f>VLOOKUP(L130,'Duration QC'!$A$3:$E$50,5,TRUE)</f>
        <v>N</v>
      </c>
      <c r="AX130">
        <f t="shared" si="13"/>
        <v>0</v>
      </c>
      <c r="AY130">
        <f t="shared" si="14"/>
        <v>0</v>
      </c>
      <c r="AZ130">
        <f t="shared" si="15"/>
        <v>1</v>
      </c>
      <c r="BA130">
        <f t="shared" si="16"/>
        <v>0</v>
      </c>
    </row>
    <row r="131" spans="1:53" x14ac:dyDescent="0.25">
      <c r="A131" s="3">
        <v>130</v>
      </c>
      <c r="B131" s="3"/>
      <c r="C131" s="3" t="s">
        <v>1490</v>
      </c>
      <c r="D131" s="3" t="s">
        <v>157</v>
      </c>
      <c r="E131" s="3"/>
      <c r="F131" s="3" t="s">
        <v>180</v>
      </c>
      <c r="G131" s="3"/>
      <c r="H131" s="3" t="s">
        <v>196</v>
      </c>
      <c r="I131" s="3" t="s">
        <v>181</v>
      </c>
      <c r="J131" s="3" t="s">
        <v>469</v>
      </c>
      <c r="K131" s="3" t="s">
        <v>204</v>
      </c>
      <c r="L131" s="3" t="s">
        <v>798</v>
      </c>
      <c r="M131" s="3" t="s">
        <v>28</v>
      </c>
      <c r="N131" s="3" t="s">
        <v>219</v>
      </c>
      <c r="O131" s="3" t="s">
        <v>30</v>
      </c>
      <c r="P131" s="3" t="s">
        <v>146</v>
      </c>
      <c r="Q131" s="3" t="s">
        <v>49</v>
      </c>
      <c r="R131" s="3">
        <v>3</v>
      </c>
      <c r="S131" s="3" t="s">
        <v>215</v>
      </c>
      <c r="T131" s="3" t="s">
        <v>215</v>
      </c>
      <c r="U131" s="3" t="s">
        <v>215</v>
      </c>
      <c r="V131" s="3" t="s">
        <v>34</v>
      </c>
      <c r="W131" s="3" t="s">
        <v>35</v>
      </c>
      <c r="X131" s="3" t="s">
        <v>35</v>
      </c>
      <c r="Y131" s="3" t="s">
        <v>35</v>
      </c>
      <c r="Z131" s="3" t="s">
        <v>35</v>
      </c>
      <c r="AA131" s="3" t="str">
        <f>IF(X131="Y", "Divide NOAEL or BMDL by 3;", "") &amp; IF(Y131="Y", "Divide LOAEL by 10;", "") &amp; IF(Z131="N", "Units conversion needed;", "")</f>
        <v>Units conversion needed;</v>
      </c>
      <c r="AB131" s="3" t="s">
        <v>766</v>
      </c>
      <c r="AC131" s="3">
        <f>R131*1000</f>
        <v>3000</v>
      </c>
      <c r="AD131" s="3" t="s">
        <v>766</v>
      </c>
      <c r="AE131" s="3"/>
      <c r="AF131" s="3" t="str">
        <f>IF(AC131&gt;30000, "band A", IF(AC131&gt;3000, "band B", IF(AC131&gt;300, "band C", IF(AC131&gt;30, "band D", "band E"))))</f>
        <v>band C</v>
      </c>
      <c r="AG131" s="3"/>
      <c r="AH131" s="3" t="s">
        <v>228</v>
      </c>
      <c r="AI131" s="3" t="str">
        <f t="shared" ref="AI131:AI194" si="25">IF(OR(AH131="",AH131="na"),"Y","")</f>
        <v/>
      </c>
      <c r="AJ131" s="3"/>
      <c r="AK131" s="3" t="s">
        <v>767</v>
      </c>
      <c r="AL131" s="3" t="s">
        <v>770</v>
      </c>
      <c r="AM131" s="3"/>
      <c r="AN131" s="3"/>
      <c r="AO131" s="3"/>
      <c r="AP131" s="3" t="s">
        <v>35</v>
      </c>
      <c r="AQ131" s="3">
        <f t="shared" ref="AQ131:AQ194" si="26">IF(AH131="A", 1, IF(AH131="B", 2, IF(AH131="C", 3, IF(AH131="D", 4, IF(AH131="E", 5, 0)))))</f>
        <v>3</v>
      </c>
      <c r="AR131" t="str">
        <f t="shared" si="23"/>
        <v>NOAEL</v>
      </c>
      <c r="AS131">
        <f t="shared" si="24"/>
        <v>3000</v>
      </c>
      <c r="AT131" t="str">
        <f>VLOOKUP(L131,'Duration QC'!$A$3:$E$50,2,TRUE)</f>
        <v>N</v>
      </c>
      <c r="AU131" t="str">
        <f>VLOOKUP(L131,'Duration QC'!$A$3:$E$50,3,TRUE)</f>
        <v>N</v>
      </c>
      <c r="AV131" t="str">
        <f>VLOOKUP(L131,'Duration QC'!$A$3:$E$50,4,TRUE)</f>
        <v>Y</v>
      </c>
      <c r="AW131" t="str">
        <f>VLOOKUP(L131,'Duration QC'!$A$3:$E$50,5,TRUE)</f>
        <v>N</v>
      </c>
      <c r="AX131">
        <f t="shared" ref="AX131:AX194" si="27">IF(AT131="N",0,1)</f>
        <v>0</v>
      </c>
      <c r="AY131">
        <f t="shared" ref="AY131:AY194" si="28">IF(AU131="N",0,1)</f>
        <v>0</v>
      </c>
      <c r="AZ131">
        <f t="shared" ref="AZ131:AZ194" si="29">IF(AV131="N",0,1)</f>
        <v>1</v>
      </c>
      <c r="BA131">
        <f t="shared" ref="BA131:BA194" si="30">IF(AW131="N",0,1)</f>
        <v>0</v>
      </c>
    </row>
    <row r="132" spans="1:53" x14ac:dyDescent="0.25">
      <c r="A132" s="3">
        <v>131</v>
      </c>
      <c r="B132" s="3"/>
      <c r="C132" s="3" t="s">
        <v>217</v>
      </c>
      <c r="D132" s="3" t="s">
        <v>157</v>
      </c>
      <c r="E132" s="3"/>
      <c r="F132" s="3" t="s">
        <v>180</v>
      </c>
      <c r="G132" s="3"/>
      <c r="H132" s="3" t="s">
        <v>196</v>
      </c>
      <c r="I132" s="3" t="s">
        <v>181</v>
      </c>
      <c r="J132" s="3" t="s">
        <v>469</v>
      </c>
      <c r="K132" s="3" t="s">
        <v>204</v>
      </c>
      <c r="L132" s="3" t="s">
        <v>798</v>
      </c>
      <c r="M132" s="3" t="s">
        <v>28</v>
      </c>
      <c r="N132" s="3" t="s">
        <v>219</v>
      </c>
      <c r="O132" s="3" t="s">
        <v>38</v>
      </c>
      <c r="P132" s="3" t="s">
        <v>210</v>
      </c>
      <c r="Q132" s="3" t="s">
        <v>32</v>
      </c>
      <c r="R132" s="3" t="s">
        <v>215</v>
      </c>
      <c r="S132" s="3">
        <v>0.3</v>
      </c>
      <c r="T132" s="3">
        <v>2.07859E-3</v>
      </c>
      <c r="U132" s="3">
        <v>6.5382799999999996E-4</v>
      </c>
      <c r="V132" s="3" t="s">
        <v>34</v>
      </c>
      <c r="W132" s="3" t="s">
        <v>35</v>
      </c>
      <c r="X132" s="3" t="s">
        <v>35</v>
      </c>
      <c r="Y132" s="3" t="s">
        <v>35</v>
      </c>
      <c r="Z132" s="3"/>
      <c r="AA132" s="3"/>
      <c r="AB132" s="3">
        <v>0.65382799999999996</v>
      </c>
      <c r="AC132" s="3" t="s">
        <v>766</v>
      </c>
      <c r="AD132" s="3" t="s">
        <v>766</v>
      </c>
      <c r="AE132" s="3"/>
      <c r="AF132" s="3"/>
      <c r="AG132" s="3"/>
      <c r="AH132" s="3" t="s">
        <v>226</v>
      </c>
      <c r="AI132" s="3" t="str">
        <f t="shared" si="25"/>
        <v/>
      </c>
      <c r="AJ132" s="3"/>
      <c r="AK132" s="3" t="s">
        <v>767</v>
      </c>
      <c r="AL132" s="3" t="s">
        <v>770</v>
      </c>
      <c r="AM132" s="3"/>
      <c r="AN132" s="3"/>
      <c r="AO132" s="3"/>
      <c r="AP132" s="3" t="s">
        <v>35</v>
      </c>
      <c r="AQ132" s="3">
        <f t="shared" si="26"/>
        <v>5</v>
      </c>
      <c r="AR132" t="str">
        <f t="shared" si="23"/>
        <v>BMDL</v>
      </c>
      <c r="AS132">
        <f t="shared" si="24"/>
        <v>0.65382799999999996</v>
      </c>
      <c r="AT132" t="str">
        <f>VLOOKUP(L132,'Duration QC'!$A$3:$E$50,2,TRUE)</f>
        <v>N</v>
      </c>
      <c r="AU132" t="str">
        <f>VLOOKUP(L132,'Duration QC'!$A$3:$E$50,3,TRUE)</f>
        <v>N</v>
      </c>
      <c r="AV132" t="str">
        <f>VLOOKUP(L132,'Duration QC'!$A$3:$E$50,4,TRUE)</f>
        <v>Y</v>
      </c>
      <c r="AW132" t="str">
        <f>VLOOKUP(L132,'Duration QC'!$A$3:$E$50,5,TRUE)</f>
        <v>N</v>
      </c>
      <c r="AX132">
        <f t="shared" si="27"/>
        <v>0</v>
      </c>
      <c r="AY132">
        <f t="shared" si="28"/>
        <v>0</v>
      </c>
      <c r="AZ132">
        <f t="shared" si="29"/>
        <v>1</v>
      </c>
      <c r="BA132">
        <f t="shared" si="30"/>
        <v>0</v>
      </c>
    </row>
    <row r="133" spans="1:53" x14ac:dyDescent="0.25">
      <c r="A133" s="3">
        <v>132</v>
      </c>
      <c r="B133" s="3"/>
      <c r="C133" s="3" t="s">
        <v>217</v>
      </c>
      <c r="D133" s="3" t="s">
        <v>157</v>
      </c>
      <c r="E133" s="3"/>
      <c r="F133" s="3" t="s">
        <v>180</v>
      </c>
      <c r="G133" s="3"/>
      <c r="H133" s="3" t="s">
        <v>196</v>
      </c>
      <c r="I133" s="3" t="s">
        <v>181</v>
      </c>
      <c r="J133" s="3" t="s">
        <v>469</v>
      </c>
      <c r="K133" s="3" t="s">
        <v>204</v>
      </c>
      <c r="L133" s="3" t="s">
        <v>798</v>
      </c>
      <c r="M133" s="3" t="s">
        <v>28</v>
      </c>
      <c r="N133" s="3" t="s">
        <v>219</v>
      </c>
      <c r="O133" s="3" t="s">
        <v>38</v>
      </c>
      <c r="P133" s="3" t="s">
        <v>210</v>
      </c>
      <c r="Q133" s="3" t="s">
        <v>49</v>
      </c>
      <c r="R133" s="3" t="s">
        <v>215</v>
      </c>
      <c r="S133" s="3">
        <v>0.3</v>
      </c>
      <c r="T133" s="3">
        <v>5.0723499999999998E-4</v>
      </c>
      <c r="U133" s="3">
        <v>5.3291899999999997E-5</v>
      </c>
      <c r="V133" s="3" t="s">
        <v>34</v>
      </c>
      <c r="W133" s="3" t="s">
        <v>35</v>
      </c>
      <c r="X133" s="3" t="s">
        <v>35</v>
      </c>
      <c r="Y133" s="3" t="s">
        <v>35</v>
      </c>
      <c r="Z133" s="3"/>
      <c r="AA133" s="3"/>
      <c r="AB133" s="3">
        <v>5.3291899999999996E-2</v>
      </c>
      <c r="AC133" s="3" t="s">
        <v>766</v>
      </c>
      <c r="AD133" s="3" t="s">
        <v>766</v>
      </c>
      <c r="AE133" s="3"/>
      <c r="AF133" s="3"/>
      <c r="AG133" s="3"/>
      <c r="AH133" s="3" t="s">
        <v>226</v>
      </c>
      <c r="AI133" s="3" t="str">
        <f t="shared" si="25"/>
        <v/>
      </c>
      <c r="AJ133" s="3"/>
      <c r="AK133" s="3" t="s">
        <v>767</v>
      </c>
      <c r="AL133" s="3" t="s">
        <v>770</v>
      </c>
      <c r="AM133" s="3"/>
      <c r="AN133" s="3"/>
      <c r="AO133" s="3"/>
      <c r="AP133" s="3" t="s">
        <v>35</v>
      </c>
      <c r="AQ133" s="3">
        <f t="shared" si="26"/>
        <v>5</v>
      </c>
      <c r="AR133" t="str">
        <f t="shared" si="23"/>
        <v>BMDL</v>
      </c>
      <c r="AS133">
        <f t="shared" si="24"/>
        <v>5.3291899999999996E-2</v>
      </c>
      <c r="AT133" t="str">
        <f>VLOOKUP(L133,'Duration QC'!$A$3:$E$50,2,TRUE)</f>
        <v>N</v>
      </c>
      <c r="AU133" t="str">
        <f>VLOOKUP(L133,'Duration QC'!$A$3:$E$50,3,TRUE)</f>
        <v>N</v>
      </c>
      <c r="AV133" t="str">
        <f>VLOOKUP(L133,'Duration QC'!$A$3:$E$50,4,TRUE)</f>
        <v>Y</v>
      </c>
      <c r="AW133" t="str">
        <f>VLOOKUP(L133,'Duration QC'!$A$3:$E$50,5,TRUE)</f>
        <v>N</v>
      </c>
      <c r="AX133">
        <f t="shared" si="27"/>
        <v>0</v>
      </c>
      <c r="AY133">
        <f t="shared" si="28"/>
        <v>0</v>
      </c>
      <c r="AZ133">
        <f t="shared" si="29"/>
        <v>1</v>
      </c>
      <c r="BA133">
        <f t="shared" si="30"/>
        <v>0</v>
      </c>
    </row>
    <row r="134" spans="1:53" x14ac:dyDescent="0.25">
      <c r="A134" s="3">
        <v>133</v>
      </c>
      <c r="B134" s="3"/>
      <c r="C134" s="3" t="s">
        <v>217</v>
      </c>
      <c r="D134" s="3" t="s">
        <v>158</v>
      </c>
      <c r="E134" s="3"/>
      <c r="F134" s="3" t="s">
        <v>180</v>
      </c>
      <c r="G134" s="3"/>
      <c r="H134" s="3" t="s">
        <v>662</v>
      </c>
      <c r="I134" s="3" t="s">
        <v>182</v>
      </c>
      <c r="J134" s="3" t="s">
        <v>469</v>
      </c>
      <c r="K134" s="3" t="s">
        <v>204</v>
      </c>
      <c r="L134" s="3" t="s">
        <v>798</v>
      </c>
      <c r="M134" s="3" t="s">
        <v>28</v>
      </c>
      <c r="N134" s="3" t="s">
        <v>219</v>
      </c>
      <c r="O134" s="3" t="s">
        <v>30</v>
      </c>
      <c r="P134" s="3" t="s">
        <v>146</v>
      </c>
      <c r="Q134" s="3" t="s">
        <v>49</v>
      </c>
      <c r="R134" s="3">
        <v>1</v>
      </c>
      <c r="S134" s="3" t="s">
        <v>215</v>
      </c>
      <c r="T134" s="3" t="s">
        <v>215</v>
      </c>
      <c r="U134" s="3" t="s">
        <v>215</v>
      </c>
      <c r="V134" s="3" t="s">
        <v>34</v>
      </c>
      <c r="W134" s="3" t="s">
        <v>35</v>
      </c>
      <c r="X134" s="3" t="s">
        <v>35</v>
      </c>
      <c r="Y134" s="3" t="s">
        <v>35</v>
      </c>
      <c r="Z134" s="3"/>
      <c r="AA134" s="3"/>
      <c r="AB134" s="3" t="s">
        <v>766</v>
      </c>
      <c r="AC134" s="3">
        <v>1000</v>
      </c>
      <c r="AD134" s="3" t="s">
        <v>766</v>
      </c>
      <c r="AE134" s="3"/>
      <c r="AF134" s="3"/>
      <c r="AG134" s="3"/>
      <c r="AH134" s="3" t="s">
        <v>228</v>
      </c>
      <c r="AI134" s="3" t="str">
        <f t="shared" si="25"/>
        <v/>
      </c>
      <c r="AJ134" s="3"/>
      <c r="AK134" s="3" t="s">
        <v>767</v>
      </c>
      <c r="AL134" s="3" t="s">
        <v>770</v>
      </c>
      <c r="AM134" s="3"/>
      <c r="AN134" s="3"/>
      <c r="AO134" s="3"/>
      <c r="AP134" s="3" t="s">
        <v>35</v>
      </c>
      <c r="AQ134" s="3">
        <f t="shared" si="26"/>
        <v>3</v>
      </c>
      <c r="AR134" t="str">
        <f t="shared" si="23"/>
        <v>NOAEL</v>
      </c>
      <c r="AS134">
        <f t="shared" si="24"/>
        <v>1000</v>
      </c>
      <c r="AT134" t="str">
        <f>VLOOKUP(L134,'Duration QC'!$A$3:$E$50,2,TRUE)</f>
        <v>N</v>
      </c>
      <c r="AU134" t="str">
        <f>VLOOKUP(L134,'Duration QC'!$A$3:$E$50,3,TRUE)</f>
        <v>N</v>
      </c>
      <c r="AV134" t="str">
        <f>VLOOKUP(L134,'Duration QC'!$A$3:$E$50,4,TRUE)</f>
        <v>Y</v>
      </c>
      <c r="AW134" t="str">
        <f>VLOOKUP(L134,'Duration QC'!$A$3:$E$50,5,TRUE)</f>
        <v>N</v>
      </c>
      <c r="AX134">
        <f t="shared" si="27"/>
        <v>0</v>
      </c>
      <c r="AY134">
        <f t="shared" si="28"/>
        <v>0</v>
      </c>
      <c r="AZ134">
        <f t="shared" si="29"/>
        <v>1</v>
      </c>
      <c r="BA134">
        <f t="shared" si="30"/>
        <v>0</v>
      </c>
    </row>
    <row r="135" spans="1:53" x14ac:dyDescent="0.25">
      <c r="A135" s="3">
        <v>134</v>
      </c>
      <c r="B135" s="3"/>
      <c r="C135" s="3" t="s">
        <v>1490</v>
      </c>
      <c r="D135" s="3" t="s">
        <v>158</v>
      </c>
      <c r="E135" s="3"/>
      <c r="F135" s="3" t="s">
        <v>180</v>
      </c>
      <c r="G135" s="3"/>
      <c r="H135" s="3" t="s">
        <v>662</v>
      </c>
      <c r="I135" s="3" t="s">
        <v>182</v>
      </c>
      <c r="J135" s="3" t="s">
        <v>469</v>
      </c>
      <c r="K135" s="3" t="s">
        <v>204</v>
      </c>
      <c r="L135" s="3" t="s">
        <v>798</v>
      </c>
      <c r="M135" s="3" t="s">
        <v>28</v>
      </c>
      <c r="N135" s="3" t="s">
        <v>219</v>
      </c>
      <c r="O135" s="3" t="s">
        <v>30</v>
      </c>
      <c r="P135" s="3" t="s">
        <v>146</v>
      </c>
      <c r="Q135" s="3" t="s">
        <v>32</v>
      </c>
      <c r="R135" s="3">
        <v>1</v>
      </c>
      <c r="S135" s="3" t="s">
        <v>215</v>
      </c>
      <c r="T135" s="3" t="s">
        <v>215</v>
      </c>
      <c r="U135" s="3" t="s">
        <v>215</v>
      </c>
      <c r="V135" s="3" t="s">
        <v>34</v>
      </c>
      <c r="W135" s="3" t="s">
        <v>35</v>
      </c>
      <c r="X135" s="3" t="s">
        <v>35</v>
      </c>
      <c r="Y135" s="3" t="s">
        <v>35</v>
      </c>
      <c r="Z135" s="3" t="s">
        <v>35</v>
      </c>
      <c r="AA135" s="3" t="str">
        <f>IF(X135="Y", "Divide NOAEL or BMDL by 3;", "") &amp; IF(Y135="Y", "Divide LOAEL by 10;", "") &amp; IF(Z135="N", "Units conversion needed;", "")</f>
        <v>Units conversion needed;</v>
      </c>
      <c r="AB135" s="3" t="s">
        <v>766</v>
      </c>
      <c r="AC135" s="3">
        <f>R135*1000</f>
        <v>1000</v>
      </c>
      <c r="AD135" s="3" t="s">
        <v>766</v>
      </c>
      <c r="AE135" s="3"/>
      <c r="AF135" s="3" t="str">
        <f>IF(AC135&gt;30000, "band A", IF(AC135&gt;3000, "band B", IF(AC135&gt;300, "band C", IF(AC135&gt;30, "band D", "band E"))))</f>
        <v>band C</v>
      </c>
      <c r="AG135" s="3"/>
      <c r="AH135" s="3" t="s">
        <v>228</v>
      </c>
      <c r="AI135" s="3" t="str">
        <f t="shared" si="25"/>
        <v/>
      </c>
      <c r="AJ135" s="3"/>
      <c r="AK135" s="3" t="s">
        <v>767</v>
      </c>
      <c r="AL135" s="3" t="s">
        <v>770</v>
      </c>
      <c r="AM135" s="3"/>
      <c r="AN135" s="3"/>
      <c r="AO135" s="3"/>
      <c r="AP135" s="3" t="s">
        <v>35</v>
      </c>
      <c r="AQ135" s="3">
        <f t="shared" si="26"/>
        <v>3</v>
      </c>
      <c r="AR135" t="str">
        <f t="shared" si="23"/>
        <v>NOAEL</v>
      </c>
      <c r="AS135">
        <f t="shared" si="24"/>
        <v>1000</v>
      </c>
      <c r="AT135" t="str">
        <f>VLOOKUP(L135,'Duration QC'!$A$3:$E$50,2,TRUE)</f>
        <v>N</v>
      </c>
      <c r="AU135" t="str">
        <f>VLOOKUP(L135,'Duration QC'!$A$3:$E$50,3,TRUE)</f>
        <v>N</v>
      </c>
      <c r="AV135" t="str">
        <f>VLOOKUP(L135,'Duration QC'!$A$3:$E$50,4,TRUE)</f>
        <v>Y</v>
      </c>
      <c r="AW135" t="str">
        <f>VLOOKUP(L135,'Duration QC'!$A$3:$E$50,5,TRUE)</f>
        <v>N</v>
      </c>
      <c r="AX135">
        <f t="shared" si="27"/>
        <v>0</v>
      </c>
      <c r="AY135">
        <f t="shared" si="28"/>
        <v>0</v>
      </c>
      <c r="AZ135">
        <f t="shared" si="29"/>
        <v>1</v>
      </c>
      <c r="BA135">
        <f t="shared" si="30"/>
        <v>0</v>
      </c>
    </row>
    <row r="136" spans="1:53" x14ac:dyDescent="0.25">
      <c r="A136" s="3">
        <v>135</v>
      </c>
      <c r="B136" s="3"/>
      <c r="C136" s="3" t="s">
        <v>217</v>
      </c>
      <c r="D136" s="3" t="s">
        <v>158</v>
      </c>
      <c r="E136" s="3"/>
      <c r="F136" s="3" t="s">
        <v>180</v>
      </c>
      <c r="G136" s="3"/>
      <c r="H136" s="3" t="s">
        <v>662</v>
      </c>
      <c r="I136" s="3" t="s">
        <v>182</v>
      </c>
      <c r="J136" s="3" t="s">
        <v>469</v>
      </c>
      <c r="K136" s="3" t="s">
        <v>204</v>
      </c>
      <c r="L136" s="3" t="s">
        <v>798</v>
      </c>
      <c r="M136" s="3" t="s">
        <v>28</v>
      </c>
      <c r="N136" s="3" t="s">
        <v>219</v>
      </c>
      <c r="O136" s="3" t="s">
        <v>38</v>
      </c>
      <c r="P136" s="3" t="s">
        <v>210</v>
      </c>
      <c r="Q136" s="3" t="s">
        <v>32</v>
      </c>
      <c r="R136" s="3">
        <v>0.12</v>
      </c>
      <c r="S136" s="3">
        <v>0.25</v>
      </c>
      <c r="T136" s="3">
        <v>-99</v>
      </c>
      <c r="U136" s="3">
        <v>-99</v>
      </c>
      <c r="V136" s="3" t="s">
        <v>34</v>
      </c>
      <c r="W136" s="3" t="s">
        <v>35</v>
      </c>
      <c r="X136" s="3" t="s">
        <v>35</v>
      </c>
      <c r="Y136" s="3" t="s">
        <v>35</v>
      </c>
      <c r="Z136" s="3"/>
      <c r="AA136" s="3"/>
      <c r="AB136" s="3" t="s">
        <v>766</v>
      </c>
      <c r="AC136" s="3">
        <v>120</v>
      </c>
      <c r="AD136" s="3" t="s">
        <v>766</v>
      </c>
      <c r="AE136" s="3"/>
      <c r="AF136" s="3"/>
      <c r="AG136" s="3"/>
      <c r="AH136" s="3" t="s">
        <v>227</v>
      </c>
      <c r="AI136" s="3" t="str">
        <f t="shared" si="25"/>
        <v/>
      </c>
      <c r="AJ136" s="3"/>
      <c r="AK136" s="3" t="s">
        <v>767</v>
      </c>
      <c r="AL136" s="3" t="s">
        <v>770</v>
      </c>
      <c r="AM136" s="3"/>
      <c r="AN136" s="3"/>
      <c r="AO136" s="3"/>
      <c r="AP136" s="3" t="s">
        <v>35</v>
      </c>
      <c r="AQ136" s="3">
        <f t="shared" si="26"/>
        <v>4</v>
      </c>
      <c r="AR136" t="str">
        <f t="shared" si="23"/>
        <v>NOAEL</v>
      </c>
      <c r="AS136">
        <f t="shared" si="24"/>
        <v>120</v>
      </c>
      <c r="AT136" t="str">
        <f>VLOOKUP(L136,'Duration QC'!$A$3:$E$50,2,TRUE)</f>
        <v>N</v>
      </c>
      <c r="AU136" t="str">
        <f>VLOOKUP(L136,'Duration QC'!$A$3:$E$50,3,TRUE)</f>
        <v>N</v>
      </c>
      <c r="AV136" t="str">
        <f>VLOOKUP(L136,'Duration QC'!$A$3:$E$50,4,TRUE)</f>
        <v>Y</v>
      </c>
      <c r="AW136" t="str">
        <f>VLOOKUP(L136,'Duration QC'!$A$3:$E$50,5,TRUE)</f>
        <v>N</v>
      </c>
      <c r="AX136">
        <f t="shared" si="27"/>
        <v>0</v>
      </c>
      <c r="AY136">
        <f t="shared" si="28"/>
        <v>0</v>
      </c>
      <c r="AZ136">
        <f t="shared" si="29"/>
        <v>1</v>
      </c>
      <c r="BA136">
        <f t="shared" si="30"/>
        <v>0</v>
      </c>
    </row>
    <row r="137" spans="1:53" x14ac:dyDescent="0.25">
      <c r="A137" s="3">
        <v>136</v>
      </c>
      <c r="B137" s="3"/>
      <c r="C137" s="3" t="s">
        <v>217</v>
      </c>
      <c r="D137" s="3" t="s">
        <v>158</v>
      </c>
      <c r="E137" s="3"/>
      <c r="F137" s="3" t="s">
        <v>180</v>
      </c>
      <c r="G137" s="3"/>
      <c r="H137" s="3" t="s">
        <v>662</v>
      </c>
      <c r="I137" s="3" t="s">
        <v>182</v>
      </c>
      <c r="J137" s="3" t="s">
        <v>469</v>
      </c>
      <c r="K137" s="3" t="s">
        <v>204</v>
      </c>
      <c r="L137" s="3" t="s">
        <v>798</v>
      </c>
      <c r="M137" s="3" t="s">
        <v>28</v>
      </c>
      <c r="N137" s="3" t="s">
        <v>219</v>
      </c>
      <c r="O137" s="3" t="s">
        <v>38</v>
      </c>
      <c r="P137" s="3" t="s">
        <v>210</v>
      </c>
      <c r="Q137" s="3" t="s">
        <v>49</v>
      </c>
      <c r="R137" s="3">
        <v>0.12</v>
      </c>
      <c r="S137" s="3">
        <v>0.25</v>
      </c>
      <c r="T137" s="3">
        <v>-99</v>
      </c>
      <c r="U137" s="3">
        <v>-99</v>
      </c>
      <c r="V137" s="3" t="s">
        <v>34</v>
      </c>
      <c r="W137" s="3" t="s">
        <v>35</v>
      </c>
      <c r="X137" s="3" t="s">
        <v>35</v>
      </c>
      <c r="Y137" s="3" t="s">
        <v>35</v>
      </c>
      <c r="Z137" s="3"/>
      <c r="AA137" s="3"/>
      <c r="AB137" s="3" t="s">
        <v>766</v>
      </c>
      <c r="AC137" s="3">
        <v>120</v>
      </c>
      <c r="AD137" s="3" t="s">
        <v>766</v>
      </c>
      <c r="AE137" s="3"/>
      <c r="AF137" s="3"/>
      <c r="AG137" s="3"/>
      <c r="AH137" s="3" t="s">
        <v>227</v>
      </c>
      <c r="AI137" s="3" t="str">
        <f t="shared" si="25"/>
        <v/>
      </c>
      <c r="AJ137" s="3"/>
      <c r="AK137" s="3" t="s">
        <v>767</v>
      </c>
      <c r="AL137" s="3" t="s">
        <v>770</v>
      </c>
      <c r="AM137" s="3"/>
      <c r="AN137" s="3"/>
      <c r="AO137" s="3"/>
      <c r="AP137" s="3" t="s">
        <v>35</v>
      </c>
      <c r="AQ137" s="3">
        <f t="shared" si="26"/>
        <v>4</v>
      </c>
      <c r="AR137" t="str">
        <f t="shared" si="23"/>
        <v>NOAEL</v>
      </c>
      <c r="AS137">
        <f t="shared" si="24"/>
        <v>120</v>
      </c>
      <c r="AT137" t="str">
        <f>VLOOKUP(L137,'Duration QC'!$A$3:$E$50,2,TRUE)</f>
        <v>N</v>
      </c>
      <c r="AU137" t="str">
        <f>VLOOKUP(L137,'Duration QC'!$A$3:$E$50,3,TRUE)</f>
        <v>N</v>
      </c>
      <c r="AV137" t="str">
        <f>VLOOKUP(L137,'Duration QC'!$A$3:$E$50,4,TRUE)</f>
        <v>Y</v>
      </c>
      <c r="AW137" t="str">
        <f>VLOOKUP(L137,'Duration QC'!$A$3:$E$50,5,TRUE)</f>
        <v>N</v>
      </c>
      <c r="AX137">
        <f t="shared" si="27"/>
        <v>0</v>
      </c>
      <c r="AY137">
        <f t="shared" si="28"/>
        <v>0</v>
      </c>
      <c r="AZ137">
        <f t="shared" si="29"/>
        <v>1</v>
      </c>
      <c r="BA137">
        <f t="shared" si="30"/>
        <v>0</v>
      </c>
    </row>
    <row r="138" spans="1:53" x14ac:dyDescent="0.25">
      <c r="A138" s="3">
        <v>137</v>
      </c>
      <c r="B138" s="3"/>
      <c r="C138" s="3" t="s">
        <v>1490</v>
      </c>
      <c r="D138" s="3" t="s">
        <v>159</v>
      </c>
      <c r="E138" s="3"/>
      <c r="F138" s="3" t="s">
        <v>180</v>
      </c>
      <c r="G138" s="3"/>
      <c r="H138" s="3" t="s">
        <v>673</v>
      </c>
      <c r="I138" s="3" t="s">
        <v>1529</v>
      </c>
      <c r="J138" s="3" t="s">
        <v>469</v>
      </c>
      <c r="K138" s="3" t="s">
        <v>205</v>
      </c>
      <c r="L138" s="3" t="s">
        <v>796</v>
      </c>
      <c r="M138" s="3" t="s">
        <v>28</v>
      </c>
      <c r="N138" s="3" t="s">
        <v>219</v>
      </c>
      <c r="O138" s="3" t="s">
        <v>30</v>
      </c>
      <c r="P138" s="3" t="s">
        <v>146</v>
      </c>
      <c r="Q138" s="3" t="s">
        <v>32</v>
      </c>
      <c r="R138" s="3">
        <v>30</v>
      </c>
      <c r="S138" s="3" t="s">
        <v>215</v>
      </c>
      <c r="T138" s="3" t="s">
        <v>215</v>
      </c>
      <c r="U138" s="3" t="s">
        <v>215</v>
      </c>
      <c r="V138" s="3" t="s">
        <v>34</v>
      </c>
      <c r="W138" s="3" t="s">
        <v>35</v>
      </c>
      <c r="X138" s="3" t="s">
        <v>35</v>
      </c>
      <c r="Y138" s="3" t="s">
        <v>35</v>
      </c>
      <c r="Z138" s="3" t="s">
        <v>35</v>
      </c>
      <c r="AA138" s="3" t="str">
        <f t="shared" ref="AA138:AA141" si="31">IF(X138="Y", "Divide NOAEL or BMDL by 3;", "") &amp; IF(Y138="Y", "Divide LOAEL by 10;", "") &amp; IF(Z138="N", "Units conversion needed;", "")</f>
        <v>Units conversion needed;</v>
      </c>
      <c r="AB138" s="3" t="s">
        <v>766</v>
      </c>
      <c r="AC138" s="3">
        <f t="shared" ref="AC138:AC141" si="32">R138*1000</f>
        <v>30000</v>
      </c>
      <c r="AD138" s="3" t="s">
        <v>766</v>
      </c>
      <c r="AE138" s="3"/>
      <c r="AF138" s="3" t="str">
        <f t="shared" ref="AF138:AF141" si="33">IF(AC138&gt;30000, "band A", IF(AC138&gt;3000, "band B", IF(AC138&gt;300, "band C", IF(AC138&gt;30, "band D", "band E"))))</f>
        <v>band B</v>
      </c>
      <c r="AG138" s="3"/>
      <c r="AH138" s="3" t="s">
        <v>229</v>
      </c>
      <c r="AI138" s="3" t="str">
        <f t="shared" si="25"/>
        <v/>
      </c>
      <c r="AJ138" s="3"/>
      <c r="AK138" s="3" t="s">
        <v>767</v>
      </c>
      <c r="AL138" s="3" t="s">
        <v>770</v>
      </c>
      <c r="AM138" s="3"/>
      <c r="AN138" s="3"/>
      <c r="AO138" s="3"/>
      <c r="AP138" s="3" t="s">
        <v>35</v>
      </c>
      <c r="AQ138" s="3">
        <f t="shared" si="26"/>
        <v>2</v>
      </c>
      <c r="AR138" t="str">
        <f t="shared" si="23"/>
        <v>NOAEL</v>
      </c>
      <c r="AS138">
        <f t="shared" si="24"/>
        <v>30000</v>
      </c>
      <c r="AT138" t="str">
        <f>VLOOKUP(L138,'Duration QC'!$A$3:$E$50,2,TRUE)</f>
        <v>N</v>
      </c>
      <c r="AU138" t="str">
        <f>VLOOKUP(L138,'Duration QC'!$A$3:$E$50,3,TRUE)</f>
        <v>Y</v>
      </c>
      <c r="AV138" t="str">
        <f>VLOOKUP(L138,'Duration QC'!$A$3:$E$50,4,TRUE)</f>
        <v>N</v>
      </c>
      <c r="AW138" t="str">
        <f>VLOOKUP(L138,'Duration QC'!$A$3:$E$50,5,TRUE)</f>
        <v>N</v>
      </c>
      <c r="AX138">
        <f t="shared" si="27"/>
        <v>0</v>
      </c>
      <c r="AY138">
        <f t="shared" si="28"/>
        <v>1</v>
      </c>
      <c r="AZ138">
        <f t="shared" si="29"/>
        <v>0</v>
      </c>
      <c r="BA138">
        <f t="shared" si="30"/>
        <v>0</v>
      </c>
    </row>
    <row r="139" spans="1:53" x14ac:dyDescent="0.25">
      <c r="A139" s="3">
        <v>138</v>
      </c>
      <c r="B139" s="3"/>
      <c r="C139" s="3" t="s">
        <v>1490</v>
      </c>
      <c r="D139" s="3" t="s">
        <v>159</v>
      </c>
      <c r="E139" s="3"/>
      <c r="F139" s="3" t="s">
        <v>180</v>
      </c>
      <c r="G139" s="3"/>
      <c r="H139" s="3" t="s">
        <v>673</v>
      </c>
      <c r="I139" s="3" t="s">
        <v>1529</v>
      </c>
      <c r="J139" s="3" t="s">
        <v>469</v>
      </c>
      <c r="K139" s="3" t="s">
        <v>205</v>
      </c>
      <c r="L139" s="3" t="s">
        <v>796</v>
      </c>
      <c r="M139" s="3" t="s">
        <v>28</v>
      </c>
      <c r="N139" s="3" t="s">
        <v>219</v>
      </c>
      <c r="O139" s="3" t="s">
        <v>30</v>
      </c>
      <c r="P139" s="3" t="s">
        <v>146</v>
      </c>
      <c r="Q139" s="3" t="s">
        <v>49</v>
      </c>
      <c r="R139" s="3">
        <v>30</v>
      </c>
      <c r="S139" s="3" t="s">
        <v>215</v>
      </c>
      <c r="T139" s="3" t="s">
        <v>215</v>
      </c>
      <c r="U139" s="3" t="s">
        <v>215</v>
      </c>
      <c r="V139" s="3" t="s">
        <v>34</v>
      </c>
      <c r="W139" s="3" t="s">
        <v>35</v>
      </c>
      <c r="X139" s="3" t="s">
        <v>35</v>
      </c>
      <c r="Y139" s="3" t="s">
        <v>35</v>
      </c>
      <c r="Z139" s="3" t="s">
        <v>35</v>
      </c>
      <c r="AA139" s="3" t="str">
        <f t="shared" si="31"/>
        <v>Units conversion needed;</v>
      </c>
      <c r="AB139" s="3" t="s">
        <v>766</v>
      </c>
      <c r="AC139" s="3">
        <f t="shared" si="32"/>
        <v>30000</v>
      </c>
      <c r="AD139" s="3" t="s">
        <v>766</v>
      </c>
      <c r="AE139" s="3"/>
      <c r="AF139" s="3" t="str">
        <f t="shared" si="33"/>
        <v>band B</v>
      </c>
      <c r="AG139" s="3"/>
      <c r="AH139" s="3" t="s">
        <v>229</v>
      </c>
      <c r="AI139" s="3" t="str">
        <f t="shared" si="25"/>
        <v/>
      </c>
      <c r="AJ139" s="3"/>
      <c r="AK139" s="3" t="s">
        <v>767</v>
      </c>
      <c r="AL139" s="3" t="s">
        <v>770</v>
      </c>
      <c r="AM139" s="3"/>
      <c r="AN139" s="3"/>
      <c r="AO139" s="3"/>
      <c r="AP139" s="3" t="s">
        <v>35</v>
      </c>
      <c r="AQ139" s="3">
        <f t="shared" si="26"/>
        <v>2</v>
      </c>
      <c r="AR139" t="str">
        <f t="shared" si="23"/>
        <v>NOAEL</v>
      </c>
      <c r="AS139">
        <f t="shared" si="24"/>
        <v>30000</v>
      </c>
      <c r="AT139" t="str">
        <f>VLOOKUP(L139,'Duration QC'!$A$3:$E$50,2,TRUE)</f>
        <v>N</v>
      </c>
      <c r="AU139" t="str">
        <f>VLOOKUP(L139,'Duration QC'!$A$3:$E$50,3,TRUE)</f>
        <v>Y</v>
      </c>
      <c r="AV139" t="str">
        <f>VLOOKUP(L139,'Duration QC'!$A$3:$E$50,4,TRUE)</f>
        <v>N</v>
      </c>
      <c r="AW139" t="str">
        <f>VLOOKUP(L139,'Duration QC'!$A$3:$E$50,5,TRUE)</f>
        <v>N</v>
      </c>
      <c r="AX139">
        <f t="shared" si="27"/>
        <v>0</v>
      </c>
      <c r="AY139">
        <f t="shared" si="28"/>
        <v>1</v>
      </c>
      <c r="AZ139">
        <f t="shared" si="29"/>
        <v>0</v>
      </c>
      <c r="BA139">
        <f t="shared" si="30"/>
        <v>0</v>
      </c>
    </row>
    <row r="140" spans="1:53" x14ac:dyDescent="0.25">
      <c r="A140" s="3">
        <v>139</v>
      </c>
      <c r="B140" s="3"/>
      <c r="C140" s="3" t="s">
        <v>1490</v>
      </c>
      <c r="D140" s="3" t="s">
        <v>159</v>
      </c>
      <c r="E140" s="3"/>
      <c r="F140" s="3" t="s">
        <v>180</v>
      </c>
      <c r="G140" s="3"/>
      <c r="H140" s="3" t="s">
        <v>673</v>
      </c>
      <c r="I140" s="3" t="s">
        <v>1529</v>
      </c>
      <c r="J140" s="3" t="s">
        <v>469</v>
      </c>
      <c r="K140" s="3" t="s">
        <v>205</v>
      </c>
      <c r="L140" s="3" t="s">
        <v>796</v>
      </c>
      <c r="M140" s="3" t="s">
        <v>28</v>
      </c>
      <c r="N140" s="3" t="s">
        <v>219</v>
      </c>
      <c r="O140" s="3" t="s">
        <v>38</v>
      </c>
      <c r="P140" s="3" t="s">
        <v>210</v>
      </c>
      <c r="Q140" s="3" t="s">
        <v>32</v>
      </c>
      <c r="R140" s="3">
        <v>30</v>
      </c>
      <c r="S140" s="3" t="s">
        <v>215</v>
      </c>
      <c r="T140" s="3" t="s">
        <v>215</v>
      </c>
      <c r="U140" s="3" t="s">
        <v>215</v>
      </c>
      <c r="V140" s="3" t="s">
        <v>34</v>
      </c>
      <c r="W140" s="3" t="s">
        <v>35</v>
      </c>
      <c r="X140" s="3" t="s">
        <v>35</v>
      </c>
      <c r="Y140" s="3" t="s">
        <v>35</v>
      </c>
      <c r="Z140" s="3" t="s">
        <v>35</v>
      </c>
      <c r="AA140" s="3" t="str">
        <f t="shared" si="31"/>
        <v>Units conversion needed;</v>
      </c>
      <c r="AB140" s="3" t="s">
        <v>766</v>
      </c>
      <c r="AC140" s="3">
        <f t="shared" si="32"/>
        <v>30000</v>
      </c>
      <c r="AD140" s="3" t="s">
        <v>766</v>
      </c>
      <c r="AE140" s="3"/>
      <c r="AF140" s="3" t="str">
        <f t="shared" si="33"/>
        <v>band B</v>
      </c>
      <c r="AG140" s="3"/>
      <c r="AH140" s="3" t="s">
        <v>229</v>
      </c>
      <c r="AI140" s="3" t="str">
        <f t="shared" si="25"/>
        <v/>
      </c>
      <c r="AJ140" s="3"/>
      <c r="AK140" s="3" t="s">
        <v>767</v>
      </c>
      <c r="AL140" s="3" t="s">
        <v>770</v>
      </c>
      <c r="AM140" s="3"/>
      <c r="AN140" s="3"/>
      <c r="AO140" s="3"/>
      <c r="AP140" s="3" t="s">
        <v>35</v>
      </c>
      <c r="AQ140" s="3">
        <f t="shared" si="26"/>
        <v>2</v>
      </c>
      <c r="AR140" t="str">
        <f t="shared" si="23"/>
        <v>NOAEL</v>
      </c>
      <c r="AS140">
        <f t="shared" si="24"/>
        <v>30000</v>
      </c>
      <c r="AT140" t="str">
        <f>VLOOKUP(L140,'Duration QC'!$A$3:$E$50,2,TRUE)</f>
        <v>N</v>
      </c>
      <c r="AU140" t="str">
        <f>VLOOKUP(L140,'Duration QC'!$A$3:$E$50,3,TRUE)</f>
        <v>Y</v>
      </c>
      <c r="AV140" t="str">
        <f>VLOOKUP(L140,'Duration QC'!$A$3:$E$50,4,TRUE)</f>
        <v>N</v>
      </c>
      <c r="AW140" t="str">
        <f>VLOOKUP(L140,'Duration QC'!$A$3:$E$50,5,TRUE)</f>
        <v>N</v>
      </c>
      <c r="AX140">
        <f t="shared" si="27"/>
        <v>0</v>
      </c>
      <c r="AY140">
        <f t="shared" si="28"/>
        <v>1</v>
      </c>
      <c r="AZ140">
        <f t="shared" si="29"/>
        <v>0</v>
      </c>
      <c r="BA140">
        <f t="shared" si="30"/>
        <v>0</v>
      </c>
    </row>
    <row r="141" spans="1:53" x14ac:dyDescent="0.25">
      <c r="A141" s="3">
        <v>140</v>
      </c>
      <c r="B141" s="3"/>
      <c r="C141" s="3" t="s">
        <v>1490</v>
      </c>
      <c r="D141" s="3" t="s">
        <v>159</v>
      </c>
      <c r="E141" s="3"/>
      <c r="F141" s="3" t="s">
        <v>180</v>
      </c>
      <c r="G141" s="3"/>
      <c r="H141" s="3" t="s">
        <v>673</v>
      </c>
      <c r="I141" s="3" t="s">
        <v>1529</v>
      </c>
      <c r="J141" s="3" t="s">
        <v>469</v>
      </c>
      <c r="K141" s="3" t="s">
        <v>205</v>
      </c>
      <c r="L141" s="3" t="s">
        <v>796</v>
      </c>
      <c r="M141" s="3" t="s">
        <v>28</v>
      </c>
      <c r="N141" s="3" t="s">
        <v>219</v>
      </c>
      <c r="O141" s="3" t="s">
        <v>38</v>
      </c>
      <c r="P141" s="3" t="s">
        <v>210</v>
      </c>
      <c r="Q141" s="3" t="s">
        <v>49</v>
      </c>
      <c r="R141" s="3">
        <v>30</v>
      </c>
      <c r="S141" s="3" t="s">
        <v>215</v>
      </c>
      <c r="T141" s="3" t="s">
        <v>215</v>
      </c>
      <c r="U141" s="3" t="s">
        <v>215</v>
      </c>
      <c r="V141" s="3" t="s">
        <v>34</v>
      </c>
      <c r="W141" s="3" t="s">
        <v>35</v>
      </c>
      <c r="X141" s="3" t="s">
        <v>35</v>
      </c>
      <c r="Y141" s="3" t="s">
        <v>35</v>
      </c>
      <c r="Z141" s="3" t="s">
        <v>35</v>
      </c>
      <c r="AA141" s="3" t="str">
        <f t="shared" si="31"/>
        <v>Units conversion needed;</v>
      </c>
      <c r="AB141" s="3" t="s">
        <v>766</v>
      </c>
      <c r="AC141" s="3">
        <f t="shared" si="32"/>
        <v>30000</v>
      </c>
      <c r="AD141" s="3" t="s">
        <v>766</v>
      </c>
      <c r="AE141" s="3"/>
      <c r="AF141" s="3" t="str">
        <f t="shared" si="33"/>
        <v>band B</v>
      </c>
      <c r="AG141" s="3"/>
      <c r="AH141" s="3" t="s">
        <v>229</v>
      </c>
      <c r="AI141" s="3" t="str">
        <f t="shared" si="25"/>
        <v/>
      </c>
      <c r="AJ141" s="3"/>
      <c r="AK141" s="3" t="s">
        <v>767</v>
      </c>
      <c r="AL141" s="3" t="s">
        <v>770</v>
      </c>
      <c r="AM141" s="3"/>
      <c r="AN141" s="3"/>
      <c r="AO141" s="3"/>
      <c r="AP141" s="3" t="s">
        <v>35</v>
      </c>
      <c r="AQ141" s="3">
        <f t="shared" si="26"/>
        <v>2</v>
      </c>
      <c r="AR141" t="str">
        <f t="shared" si="23"/>
        <v>NOAEL</v>
      </c>
      <c r="AS141">
        <f t="shared" si="24"/>
        <v>30000</v>
      </c>
      <c r="AT141" t="str">
        <f>VLOOKUP(L141,'Duration QC'!$A$3:$E$50,2,TRUE)</f>
        <v>N</v>
      </c>
      <c r="AU141" t="str">
        <f>VLOOKUP(L141,'Duration QC'!$A$3:$E$50,3,TRUE)</f>
        <v>Y</v>
      </c>
      <c r="AV141" t="str">
        <f>VLOOKUP(L141,'Duration QC'!$A$3:$E$50,4,TRUE)</f>
        <v>N</v>
      </c>
      <c r="AW141" t="str">
        <f>VLOOKUP(L141,'Duration QC'!$A$3:$E$50,5,TRUE)</f>
        <v>N</v>
      </c>
      <c r="AX141">
        <f t="shared" si="27"/>
        <v>0</v>
      </c>
      <c r="AY141">
        <f t="shared" si="28"/>
        <v>1</v>
      </c>
      <c r="AZ141">
        <f t="shared" si="29"/>
        <v>0</v>
      </c>
      <c r="BA141">
        <f t="shared" si="30"/>
        <v>0</v>
      </c>
    </row>
    <row r="142" spans="1:53" x14ac:dyDescent="0.25">
      <c r="A142" s="3">
        <v>141</v>
      </c>
      <c r="B142" s="3"/>
      <c r="C142" s="3" t="s">
        <v>217</v>
      </c>
      <c r="D142" s="3" t="s">
        <v>160</v>
      </c>
      <c r="E142" s="3"/>
      <c r="F142" s="3" t="s">
        <v>180</v>
      </c>
      <c r="G142" s="3"/>
      <c r="H142" s="3" t="s">
        <v>662</v>
      </c>
      <c r="I142" s="3" t="s">
        <v>184</v>
      </c>
      <c r="J142" s="3" t="s">
        <v>469</v>
      </c>
      <c r="K142" s="3" t="s">
        <v>204</v>
      </c>
      <c r="L142" s="3" t="s">
        <v>798</v>
      </c>
      <c r="M142" s="3" t="s">
        <v>28</v>
      </c>
      <c r="N142" s="3" t="s">
        <v>219</v>
      </c>
      <c r="O142" s="3" t="s">
        <v>30</v>
      </c>
      <c r="P142" s="3" t="s">
        <v>146</v>
      </c>
      <c r="Q142" s="3" t="s">
        <v>32</v>
      </c>
      <c r="R142" s="3" t="s">
        <v>215</v>
      </c>
      <c r="S142" s="3">
        <v>0.6</v>
      </c>
      <c r="T142" s="3">
        <v>0.57164400000000004</v>
      </c>
      <c r="U142" s="3">
        <v>0.46002700000000002</v>
      </c>
      <c r="V142" s="3" t="s">
        <v>34</v>
      </c>
      <c r="W142" s="3" t="s">
        <v>35</v>
      </c>
      <c r="X142" s="3" t="s">
        <v>35</v>
      </c>
      <c r="Y142" s="3" t="s">
        <v>35</v>
      </c>
      <c r="Z142" s="3"/>
      <c r="AA142" s="3"/>
      <c r="AB142" s="3">
        <v>460.02700000000004</v>
      </c>
      <c r="AC142" s="3" t="s">
        <v>766</v>
      </c>
      <c r="AD142" s="3" t="s">
        <v>766</v>
      </c>
      <c r="AE142" s="3"/>
      <c r="AF142" s="3"/>
      <c r="AG142" s="3"/>
      <c r="AH142" s="3" t="s">
        <v>228</v>
      </c>
      <c r="AI142" s="3" t="str">
        <f t="shared" si="25"/>
        <v/>
      </c>
      <c r="AJ142" s="3"/>
      <c r="AK142" s="3" t="s">
        <v>767</v>
      </c>
      <c r="AL142" s="3" t="s">
        <v>770</v>
      </c>
      <c r="AM142" s="3"/>
      <c r="AN142" s="3"/>
      <c r="AO142" s="3"/>
      <c r="AP142" s="3" t="s">
        <v>35</v>
      </c>
      <c r="AQ142" s="3">
        <f t="shared" si="26"/>
        <v>3</v>
      </c>
      <c r="AR142" t="str">
        <f t="shared" si="23"/>
        <v>BMDL</v>
      </c>
      <c r="AS142">
        <f t="shared" si="24"/>
        <v>460.02700000000004</v>
      </c>
      <c r="AT142" t="str">
        <f>VLOOKUP(L142,'Duration QC'!$A$3:$E$50,2,TRUE)</f>
        <v>N</v>
      </c>
      <c r="AU142" t="str">
        <f>VLOOKUP(L142,'Duration QC'!$A$3:$E$50,3,TRUE)</f>
        <v>N</v>
      </c>
      <c r="AV142" t="str">
        <f>VLOOKUP(L142,'Duration QC'!$A$3:$E$50,4,TRUE)</f>
        <v>Y</v>
      </c>
      <c r="AW142" t="str">
        <f>VLOOKUP(L142,'Duration QC'!$A$3:$E$50,5,TRUE)</f>
        <v>N</v>
      </c>
      <c r="AX142">
        <f t="shared" si="27"/>
        <v>0</v>
      </c>
      <c r="AY142">
        <f t="shared" si="28"/>
        <v>0</v>
      </c>
      <c r="AZ142">
        <f t="shared" si="29"/>
        <v>1</v>
      </c>
      <c r="BA142">
        <f t="shared" si="30"/>
        <v>0</v>
      </c>
    </row>
    <row r="143" spans="1:53" x14ac:dyDescent="0.25">
      <c r="A143" s="3">
        <v>142</v>
      </c>
      <c r="B143" s="3"/>
      <c r="C143" s="3" t="s">
        <v>217</v>
      </c>
      <c r="D143" s="3" t="s">
        <v>160</v>
      </c>
      <c r="E143" s="3"/>
      <c r="F143" s="3" t="s">
        <v>180</v>
      </c>
      <c r="G143" s="3"/>
      <c r="H143" s="3" t="s">
        <v>662</v>
      </c>
      <c r="I143" s="3" t="s">
        <v>184</v>
      </c>
      <c r="J143" s="3" t="s">
        <v>469</v>
      </c>
      <c r="K143" s="3" t="s">
        <v>204</v>
      </c>
      <c r="L143" s="3" t="s">
        <v>798</v>
      </c>
      <c r="M143" s="3" t="s">
        <v>28</v>
      </c>
      <c r="N143" s="3" t="s">
        <v>219</v>
      </c>
      <c r="O143" s="3" t="s">
        <v>30</v>
      </c>
      <c r="P143" s="3" t="s">
        <v>146</v>
      </c>
      <c r="Q143" s="3" t="s">
        <v>49</v>
      </c>
      <c r="R143" s="3">
        <v>0.6</v>
      </c>
      <c r="S143" s="3">
        <v>1.2</v>
      </c>
      <c r="T143" s="3">
        <v>0.72589400000000004</v>
      </c>
      <c r="U143" s="3">
        <v>0.5202</v>
      </c>
      <c r="V143" s="3" t="s">
        <v>34</v>
      </c>
      <c r="W143" s="3" t="s">
        <v>35</v>
      </c>
      <c r="X143" s="3" t="s">
        <v>35</v>
      </c>
      <c r="Y143" s="3" t="s">
        <v>35</v>
      </c>
      <c r="Z143" s="3"/>
      <c r="AA143" s="3"/>
      <c r="AB143" s="3">
        <v>520.20000000000005</v>
      </c>
      <c r="AC143" s="3">
        <v>600</v>
      </c>
      <c r="AD143" s="3" t="s">
        <v>766</v>
      </c>
      <c r="AE143" s="3"/>
      <c r="AF143" s="3"/>
      <c r="AG143" s="3"/>
      <c r="AH143" s="3" t="s">
        <v>228</v>
      </c>
      <c r="AI143" s="3" t="str">
        <f t="shared" si="25"/>
        <v/>
      </c>
      <c r="AJ143" s="3"/>
      <c r="AK143" s="3" t="s">
        <v>767</v>
      </c>
      <c r="AL143" s="3" t="s">
        <v>770</v>
      </c>
      <c r="AM143" s="3"/>
      <c r="AN143" s="3"/>
      <c r="AO143" s="3"/>
      <c r="AP143" s="3" t="s">
        <v>35</v>
      </c>
      <c r="AQ143" s="3">
        <f t="shared" si="26"/>
        <v>3</v>
      </c>
      <c r="AR143" t="str">
        <f t="shared" si="23"/>
        <v>BMDL</v>
      </c>
      <c r="AS143">
        <f t="shared" si="24"/>
        <v>520.20000000000005</v>
      </c>
      <c r="AT143" t="str">
        <f>VLOOKUP(L143,'Duration QC'!$A$3:$E$50,2,TRUE)</f>
        <v>N</v>
      </c>
      <c r="AU143" t="str">
        <f>VLOOKUP(L143,'Duration QC'!$A$3:$E$50,3,TRUE)</f>
        <v>N</v>
      </c>
      <c r="AV143" t="str">
        <f>VLOOKUP(L143,'Duration QC'!$A$3:$E$50,4,TRUE)</f>
        <v>Y</v>
      </c>
      <c r="AW143" t="str">
        <f>VLOOKUP(L143,'Duration QC'!$A$3:$E$50,5,TRUE)</f>
        <v>N</v>
      </c>
      <c r="AX143">
        <f t="shared" si="27"/>
        <v>0</v>
      </c>
      <c r="AY143">
        <f t="shared" si="28"/>
        <v>0</v>
      </c>
      <c r="AZ143">
        <f t="shared" si="29"/>
        <v>1</v>
      </c>
      <c r="BA143">
        <f t="shared" si="30"/>
        <v>0</v>
      </c>
    </row>
    <row r="144" spans="1:53" x14ac:dyDescent="0.25">
      <c r="A144" s="3">
        <v>143</v>
      </c>
      <c r="B144" s="3"/>
      <c r="C144" s="3" t="s">
        <v>217</v>
      </c>
      <c r="D144" s="3" t="s">
        <v>160</v>
      </c>
      <c r="E144" s="3"/>
      <c r="F144" s="3" t="s">
        <v>180</v>
      </c>
      <c r="G144" s="3"/>
      <c r="H144" s="3" t="s">
        <v>662</v>
      </c>
      <c r="I144" s="3" t="s">
        <v>184</v>
      </c>
      <c r="J144" s="3" t="s">
        <v>469</v>
      </c>
      <c r="K144" s="3" t="s">
        <v>204</v>
      </c>
      <c r="L144" s="3" t="s">
        <v>798</v>
      </c>
      <c r="M144" s="3" t="s">
        <v>28</v>
      </c>
      <c r="N144" s="3" t="s">
        <v>219</v>
      </c>
      <c r="O144" s="3" t="s">
        <v>38</v>
      </c>
      <c r="P144" s="3" t="s">
        <v>210</v>
      </c>
      <c r="Q144" s="3" t="s">
        <v>32</v>
      </c>
      <c r="R144" s="3" t="s">
        <v>215</v>
      </c>
      <c r="S144" s="3">
        <v>0.15</v>
      </c>
      <c r="T144" s="3">
        <v>-99</v>
      </c>
      <c r="U144" s="3">
        <v>-99</v>
      </c>
      <c r="V144" s="3" t="s">
        <v>34</v>
      </c>
      <c r="W144" s="3" t="s">
        <v>35</v>
      </c>
      <c r="X144" s="3" t="s">
        <v>35</v>
      </c>
      <c r="Y144" s="3" t="s">
        <v>50</v>
      </c>
      <c r="Z144" s="3"/>
      <c r="AA144" s="3"/>
      <c r="AB144" s="3" t="s">
        <v>766</v>
      </c>
      <c r="AC144" s="3" t="s">
        <v>766</v>
      </c>
      <c r="AD144" s="3">
        <v>15</v>
      </c>
      <c r="AE144" s="3"/>
      <c r="AF144" s="3"/>
      <c r="AG144" s="3"/>
      <c r="AH144" s="3" t="s">
        <v>226</v>
      </c>
      <c r="AI144" s="3" t="str">
        <f t="shared" si="25"/>
        <v/>
      </c>
      <c r="AJ144" s="3"/>
      <c r="AK144" s="3" t="s">
        <v>767</v>
      </c>
      <c r="AL144" s="3" t="s">
        <v>770</v>
      </c>
      <c r="AM144" s="3"/>
      <c r="AN144" s="3"/>
      <c r="AO144" s="3"/>
      <c r="AP144" s="3" t="s">
        <v>35</v>
      </c>
      <c r="AQ144" s="3">
        <f t="shared" si="26"/>
        <v>5</v>
      </c>
      <c r="AR144" t="str">
        <f t="shared" si="23"/>
        <v>LOAEL</v>
      </c>
      <c r="AS144">
        <f t="shared" si="24"/>
        <v>15</v>
      </c>
      <c r="AT144" t="str">
        <f>VLOOKUP(L144,'Duration QC'!$A$3:$E$50,2,TRUE)</f>
        <v>N</v>
      </c>
      <c r="AU144" t="str">
        <f>VLOOKUP(L144,'Duration QC'!$A$3:$E$50,3,TRUE)</f>
        <v>N</v>
      </c>
      <c r="AV144" t="str">
        <f>VLOOKUP(L144,'Duration QC'!$A$3:$E$50,4,TRUE)</f>
        <v>Y</v>
      </c>
      <c r="AW144" t="str">
        <f>VLOOKUP(L144,'Duration QC'!$A$3:$E$50,5,TRUE)</f>
        <v>N</v>
      </c>
      <c r="AX144">
        <f t="shared" si="27"/>
        <v>0</v>
      </c>
      <c r="AY144">
        <f t="shared" si="28"/>
        <v>0</v>
      </c>
      <c r="AZ144">
        <f t="shared" si="29"/>
        <v>1</v>
      </c>
      <c r="BA144">
        <f t="shared" si="30"/>
        <v>0</v>
      </c>
    </row>
    <row r="145" spans="1:53" x14ac:dyDescent="0.25">
      <c r="A145" s="3">
        <v>144</v>
      </c>
      <c r="B145" s="3"/>
      <c r="C145" s="3" t="s">
        <v>217</v>
      </c>
      <c r="D145" s="3" t="s">
        <v>160</v>
      </c>
      <c r="E145" s="3"/>
      <c r="F145" s="3" t="s">
        <v>180</v>
      </c>
      <c r="G145" s="3"/>
      <c r="H145" s="3" t="s">
        <v>662</v>
      </c>
      <c r="I145" s="3" t="s">
        <v>184</v>
      </c>
      <c r="J145" s="3" t="s">
        <v>469</v>
      </c>
      <c r="K145" s="3" t="s">
        <v>204</v>
      </c>
      <c r="L145" s="3" t="s">
        <v>798</v>
      </c>
      <c r="M145" s="3" t="s">
        <v>28</v>
      </c>
      <c r="N145" s="3" t="s">
        <v>219</v>
      </c>
      <c r="O145" s="3" t="s">
        <v>38</v>
      </c>
      <c r="P145" s="3" t="s">
        <v>210</v>
      </c>
      <c r="Q145" s="3" t="s">
        <v>49</v>
      </c>
      <c r="R145" s="3" t="s">
        <v>215</v>
      </c>
      <c r="S145" s="3">
        <v>0.15</v>
      </c>
      <c r="T145" s="3">
        <v>-99</v>
      </c>
      <c r="U145" s="3">
        <v>-99</v>
      </c>
      <c r="V145" s="3" t="s">
        <v>34</v>
      </c>
      <c r="W145" s="3" t="s">
        <v>35</v>
      </c>
      <c r="X145" s="3" t="s">
        <v>35</v>
      </c>
      <c r="Y145" s="3" t="s">
        <v>50</v>
      </c>
      <c r="Z145" s="3"/>
      <c r="AA145" s="3"/>
      <c r="AB145" s="3" t="s">
        <v>766</v>
      </c>
      <c r="AC145" s="3" t="s">
        <v>766</v>
      </c>
      <c r="AD145" s="3">
        <v>15</v>
      </c>
      <c r="AE145" s="3"/>
      <c r="AF145" s="3"/>
      <c r="AG145" s="3"/>
      <c r="AH145" s="3" t="s">
        <v>226</v>
      </c>
      <c r="AI145" s="3" t="str">
        <f t="shared" si="25"/>
        <v/>
      </c>
      <c r="AJ145" s="3"/>
      <c r="AK145" s="3" t="s">
        <v>767</v>
      </c>
      <c r="AL145" s="3" t="s">
        <v>770</v>
      </c>
      <c r="AM145" s="3"/>
      <c r="AN145" s="3"/>
      <c r="AO145" s="3"/>
      <c r="AP145" s="3" t="s">
        <v>35</v>
      </c>
      <c r="AQ145" s="3">
        <f t="shared" si="26"/>
        <v>5</v>
      </c>
      <c r="AR145" t="str">
        <f t="shared" si="23"/>
        <v>LOAEL</v>
      </c>
      <c r="AS145">
        <f t="shared" si="24"/>
        <v>15</v>
      </c>
      <c r="AT145" t="str">
        <f>VLOOKUP(L145,'Duration QC'!$A$3:$E$50,2,TRUE)</f>
        <v>N</v>
      </c>
      <c r="AU145" t="str">
        <f>VLOOKUP(L145,'Duration QC'!$A$3:$E$50,3,TRUE)</f>
        <v>N</v>
      </c>
      <c r="AV145" t="str">
        <f>VLOOKUP(L145,'Duration QC'!$A$3:$E$50,4,TRUE)</f>
        <v>Y</v>
      </c>
      <c r="AW145" t="str">
        <f>VLOOKUP(L145,'Duration QC'!$A$3:$E$50,5,TRUE)</f>
        <v>N</v>
      </c>
      <c r="AX145">
        <f t="shared" si="27"/>
        <v>0</v>
      </c>
      <c r="AY145">
        <f t="shared" si="28"/>
        <v>0</v>
      </c>
      <c r="AZ145">
        <f t="shared" si="29"/>
        <v>1</v>
      </c>
      <c r="BA145">
        <f t="shared" si="30"/>
        <v>0</v>
      </c>
    </row>
    <row r="146" spans="1:53" x14ac:dyDescent="0.25">
      <c r="A146" s="3">
        <v>145</v>
      </c>
      <c r="B146" s="3"/>
      <c r="C146" s="3" t="s">
        <v>1490</v>
      </c>
      <c r="D146" s="3" t="s">
        <v>161</v>
      </c>
      <c r="E146" s="3"/>
      <c r="F146" s="3" t="s">
        <v>180</v>
      </c>
      <c r="G146" s="3"/>
      <c r="H146" s="3" t="s">
        <v>1488</v>
      </c>
      <c r="I146" s="3" t="s">
        <v>185</v>
      </c>
      <c r="J146" s="3" t="s">
        <v>469</v>
      </c>
      <c r="K146" s="3" t="s">
        <v>204</v>
      </c>
      <c r="L146" s="3" t="s">
        <v>798</v>
      </c>
      <c r="M146" s="3" t="s">
        <v>28</v>
      </c>
      <c r="N146" s="3" t="s">
        <v>219</v>
      </c>
      <c r="O146" s="3" t="s">
        <v>30</v>
      </c>
      <c r="P146" s="3" t="s">
        <v>146</v>
      </c>
      <c r="Q146" s="3" t="s">
        <v>32</v>
      </c>
      <c r="R146" s="3">
        <v>1</v>
      </c>
      <c r="S146" s="3" t="s">
        <v>215</v>
      </c>
      <c r="T146" s="3" t="s">
        <v>215</v>
      </c>
      <c r="U146" s="3" t="s">
        <v>215</v>
      </c>
      <c r="V146" s="3" t="s">
        <v>34</v>
      </c>
      <c r="W146" s="3" t="s">
        <v>35</v>
      </c>
      <c r="X146" s="3" t="s">
        <v>35</v>
      </c>
      <c r="Y146" s="3" t="s">
        <v>35</v>
      </c>
      <c r="Z146" s="3" t="s">
        <v>35</v>
      </c>
      <c r="AA146" s="3" t="str">
        <f t="shared" ref="AA146:AA149" si="34">IF(X146="Y", "Divide NOAEL or BMDL by 3;", "") &amp; IF(Y146="Y", "Divide LOAEL by 10;", "") &amp; IF(Z146="N", "Units conversion needed;", "")</f>
        <v>Units conversion needed;</v>
      </c>
      <c r="AB146" s="3" t="s">
        <v>766</v>
      </c>
      <c r="AC146" s="3">
        <f t="shared" ref="AC146:AC149" si="35">R146*1000</f>
        <v>1000</v>
      </c>
      <c r="AD146" s="3" t="s">
        <v>766</v>
      </c>
      <c r="AE146" s="3"/>
      <c r="AF146" s="3" t="str">
        <f t="shared" ref="AF146:AF149" si="36">IF(AC146&gt;30000, "band A", IF(AC146&gt;3000, "band B", IF(AC146&gt;300, "band C", IF(AC146&gt;30, "band D", "band E"))))</f>
        <v>band C</v>
      </c>
      <c r="AG146" s="3"/>
      <c r="AH146" s="3" t="s">
        <v>228</v>
      </c>
      <c r="AI146" s="3" t="str">
        <f t="shared" si="25"/>
        <v/>
      </c>
      <c r="AJ146" s="3"/>
      <c r="AK146" s="3" t="s">
        <v>767</v>
      </c>
      <c r="AL146" s="3" t="s">
        <v>770</v>
      </c>
      <c r="AM146" s="3"/>
      <c r="AN146" s="3"/>
      <c r="AO146" s="3"/>
      <c r="AP146" s="3" t="s">
        <v>35</v>
      </c>
      <c r="AQ146" s="3">
        <f t="shared" si="26"/>
        <v>3</v>
      </c>
      <c r="AR146" t="str">
        <f t="shared" si="23"/>
        <v>NOAEL</v>
      </c>
      <c r="AS146">
        <f t="shared" si="24"/>
        <v>1000</v>
      </c>
      <c r="AT146" t="str">
        <f>VLOOKUP(L146,'Duration QC'!$A$3:$E$50,2,TRUE)</f>
        <v>N</v>
      </c>
      <c r="AU146" t="str">
        <f>VLOOKUP(L146,'Duration QC'!$A$3:$E$50,3,TRUE)</f>
        <v>N</v>
      </c>
      <c r="AV146" t="str">
        <f>VLOOKUP(L146,'Duration QC'!$A$3:$E$50,4,TRUE)</f>
        <v>Y</v>
      </c>
      <c r="AW146" t="str">
        <f>VLOOKUP(L146,'Duration QC'!$A$3:$E$50,5,TRUE)</f>
        <v>N</v>
      </c>
      <c r="AX146">
        <f t="shared" si="27"/>
        <v>0</v>
      </c>
      <c r="AY146">
        <f t="shared" si="28"/>
        <v>0</v>
      </c>
      <c r="AZ146">
        <f t="shared" si="29"/>
        <v>1</v>
      </c>
      <c r="BA146">
        <f t="shared" si="30"/>
        <v>0</v>
      </c>
    </row>
    <row r="147" spans="1:53" x14ac:dyDescent="0.25">
      <c r="A147" s="3">
        <v>146</v>
      </c>
      <c r="B147" s="3"/>
      <c r="C147" s="3" t="s">
        <v>1490</v>
      </c>
      <c r="D147" s="3" t="s">
        <v>161</v>
      </c>
      <c r="E147" s="3"/>
      <c r="F147" s="3" t="s">
        <v>180</v>
      </c>
      <c r="G147" s="3"/>
      <c r="H147" s="3" t="s">
        <v>1488</v>
      </c>
      <c r="I147" s="3" t="s">
        <v>185</v>
      </c>
      <c r="J147" s="3" t="s">
        <v>469</v>
      </c>
      <c r="K147" s="3" t="s">
        <v>204</v>
      </c>
      <c r="L147" s="3" t="s">
        <v>798</v>
      </c>
      <c r="M147" s="3" t="s">
        <v>28</v>
      </c>
      <c r="N147" s="3" t="s">
        <v>219</v>
      </c>
      <c r="O147" s="3" t="s">
        <v>30</v>
      </c>
      <c r="P147" s="3" t="s">
        <v>146</v>
      </c>
      <c r="Q147" s="3" t="s">
        <v>49</v>
      </c>
      <c r="R147" s="3">
        <v>1</v>
      </c>
      <c r="S147" s="3" t="s">
        <v>215</v>
      </c>
      <c r="T147" s="3" t="s">
        <v>215</v>
      </c>
      <c r="U147" s="3" t="s">
        <v>215</v>
      </c>
      <c r="V147" s="3" t="s">
        <v>34</v>
      </c>
      <c r="W147" s="3" t="s">
        <v>35</v>
      </c>
      <c r="X147" s="3" t="s">
        <v>35</v>
      </c>
      <c r="Y147" s="3" t="s">
        <v>35</v>
      </c>
      <c r="Z147" s="3" t="s">
        <v>35</v>
      </c>
      <c r="AA147" s="3" t="str">
        <f t="shared" si="34"/>
        <v>Units conversion needed;</v>
      </c>
      <c r="AB147" s="3" t="s">
        <v>766</v>
      </c>
      <c r="AC147" s="3">
        <f t="shared" si="35"/>
        <v>1000</v>
      </c>
      <c r="AD147" s="3" t="s">
        <v>766</v>
      </c>
      <c r="AE147" s="3"/>
      <c r="AF147" s="3" t="str">
        <f t="shared" si="36"/>
        <v>band C</v>
      </c>
      <c r="AG147" s="3"/>
      <c r="AH147" s="3" t="s">
        <v>228</v>
      </c>
      <c r="AI147" s="3" t="str">
        <f t="shared" si="25"/>
        <v/>
      </c>
      <c r="AJ147" s="3"/>
      <c r="AK147" s="3" t="s">
        <v>767</v>
      </c>
      <c r="AL147" s="3" t="s">
        <v>770</v>
      </c>
      <c r="AM147" s="3"/>
      <c r="AN147" s="3"/>
      <c r="AO147" s="3"/>
      <c r="AP147" s="3" t="s">
        <v>35</v>
      </c>
      <c r="AQ147" s="3">
        <f t="shared" si="26"/>
        <v>3</v>
      </c>
      <c r="AR147" t="str">
        <f t="shared" si="23"/>
        <v>NOAEL</v>
      </c>
      <c r="AS147">
        <f t="shared" si="24"/>
        <v>1000</v>
      </c>
      <c r="AT147" t="str">
        <f>VLOOKUP(L147,'Duration QC'!$A$3:$E$50,2,TRUE)</f>
        <v>N</v>
      </c>
      <c r="AU147" t="str">
        <f>VLOOKUP(L147,'Duration QC'!$A$3:$E$50,3,TRUE)</f>
        <v>N</v>
      </c>
      <c r="AV147" t="str">
        <f>VLOOKUP(L147,'Duration QC'!$A$3:$E$50,4,TRUE)</f>
        <v>Y</v>
      </c>
      <c r="AW147" t="str">
        <f>VLOOKUP(L147,'Duration QC'!$A$3:$E$50,5,TRUE)</f>
        <v>N</v>
      </c>
      <c r="AX147">
        <f t="shared" si="27"/>
        <v>0</v>
      </c>
      <c r="AY147">
        <f t="shared" si="28"/>
        <v>0</v>
      </c>
      <c r="AZ147">
        <f t="shared" si="29"/>
        <v>1</v>
      </c>
      <c r="BA147">
        <f t="shared" si="30"/>
        <v>0</v>
      </c>
    </row>
    <row r="148" spans="1:53" x14ac:dyDescent="0.25">
      <c r="A148" s="3">
        <v>147</v>
      </c>
      <c r="B148" s="3"/>
      <c r="C148" s="3" t="s">
        <v>1490</v>
      </c>
      <c r="D148" s="3" t="s">
        <v>161</v>
      </c>
      <c r="E148" s="3"/>
      <c r="F148" s="3" t="s">
        <v>180</v>
      </c>
      <c r="G148" s="3"/>
      <c r="H148" s="3" t="s">
        <v>1488</v>
      </c>
      <c r="I148" s="3" t="s">
        <v>185</v>
      </c>
      <c r="J148" s="3" t="s">
        <v>469</v>
      </c>
      <c r="K148" s="3" t="s">
        <v>204</v>
      </c>
      <c r="L148" s="3" t="s">
        <v>798</v>
      </c>
      <c r="M148" s="3" t="s">
        <v>28</v>
      </c>
      <c r="N148" s="3" t="s">
        <v>219</v>
      </c>
      <c r="O148" s="3" t="s">
        <v>38</v>
      </c>
      <c r="P148" s="3" t="s">
        <v>210</v>
      </c>
      <c r="Q148" s="3" t="s">
        <v>32</v>
      </c>
      <c r="R148" s="3">
        <v>1</v>
      </c>
      <c r="S148" s="3" t="s">
        <v>215</v>
      </c>
      <c r="T148" s="3" t="s">
        <v>215</v>
      </c>
      <c r="U148" s="3" t="s">
        <v>215</v>
      </c>
      <c r="V148" s="3" t="s">
        <v>34</v>
      </c>
      <c r="W148" s="3" t="s">
        <v>35</v>
      </c>
      <c r="X148" s="3" t="s">
        <v>35</v>
      </c>
      <c r="Y148" s="3" t="s">
        <v>35</v>
      </c>
      <c r="Z148" s="3" t="s">
        <v>35</v>
      </c>
      <c r="AA148" s="3" t="str">
        <f t="shared" si="34"/>
        <v>Units conversion needed;</v>
      </c>
      <c r="AB148" s="3" t="s">
        <v>766</v>
      </c>
      <c r="AC148" s="3">
        <f t="shared" si="35"/>
        <v>1000</v>
      </c>
      <c r="AD148" s="3" t="s">
        <v>766</v>
      </c>
      <c r="AE148" s="3"/>
      <c r="AF148" s="3" t="str">
        <f t="shared" si="36"/>
        <v>band C</v>
      </c>
      <c r="AG148" s="3"/>
      <c r="AH148" s="3" t="s">
        <v>228</v>
      </c>
      <c r="AI148" s="3" t="str">
        <f t="shared" si="25"/>
        <v/>
      </c>
      <c r="AJ148" s="3"/>
      <c r="AK148" s="3" t="s">
        <v>767</v>
      </c>
      <c r="AL148" s="3" t="s">
        <v>770</v>
      </c>
      <c r="AM148" s="3"/>
      <c r="AN148" s="3"/>
      <c r="AO148" s="3"/>
      <c r="AP148" s="3" t="s">
        <v>35</v>
      </c>
      <c r="AQ148" s="3">
        <f t="shared" si="26"/>
        <v>3</v>
      </c>
      <c r="AR148" t="str">
        <f t="shared" si="23"/>
        <v>NOAEL</v>
      </c>
      <c r="AS148">
        <f t="shared" si="24"/>
        <v>1000</v>
      </c>
      <c r="AT148" t="str">
        <f>VLOOKUP(L148,'Duration QC'!$A$3:$E$50,2,TRUE)</f>
        <v>N</v>
      </c>
      <c r="AU148" t="str">
        <f>VLOOKUP(L148,'Duration QC'!$A$3:$E$50,3,TRUE)</f>
        <v>N</v>
      </c>
      <c r="AV148" t="str">
        <f>VLOOKUP(L148,'Duration QC'!$A$3:$E$50,4,TRUE)</f>
        <v>Y</v>
      </c>
      <c r="AW148" t="str">
        <f>VLOOKUP(L148,'Duration QC'!$A$3:$E$50,5,TRUE)</f>
        <v>N</v>
      </c>
      <c r="AX148">
        <f t="shared" si="27"/>
        <v>0</v>
      </c>
      <c r="AY148">
        <f t="shared" si="28"/>
        <v>0</v>
      </c>
      <c r="AZ148">
        <f t="shared" si="29"/>
        <v>1</v>
      </c>
      <c r="BA148">
        <f t="shared" si="30"/>
        <v>0</v>
      </c>
    </row>
    <row r="149" spans="1:53" x14ac:dyDescent="0.25">
      <c r="A149" s="3">
        <v>148</v>
      </c>
      <c r="B149" s="3"/>
      <c r="C149" s="3" t="s">
        <v>1490</v>
      </c>
      <c r="D149" s="3" t="s">
        <v>161</v>
      </c>
      <c r="E149" s="3"/>
      <c r="F149" s="3" t="s">
        <v>180</v>
      </c>
      <c r="G149" s="3"/>
      <c r="H149" s="3" t="s">
        <v>1488</v>
      </c>
      <c r="I149" s="3" t="s">
        <v>185</v>
      </c>
      <c r="J149" s="3" t="s">
        <v>469</v>
      </c>
      <c r="K149" s="3" t="s">
        <v>204</v>
      </c>
      <c r="L149" s="3" t="s">
        <v>798</v>
      </c>
      <c r="M149" s="3" t="s">
        <v>28</v>
      </c>
      <c r="N149" s="3" t="s">
        <v>219</v>
      </c>
      <c r="O149" s="3" t="s">
        <v>38</v>
      </c>
      <c r="P149" s="3" t="s">
        <v>210</v>
      </c>
      <c r="Q149" s="3" t="s">
        <v>49</v>
      </c>
      <c r="R149" s="3">
        <v>1</v>
      </c>
      <c r="S149" s="3" t="s">
        <v>215</v>
      </c>
      <c r="T149" s="3" t="s">
        <v>215</v>
      </c>
      <c r="U149" s="3" t="s">
        <v>215</v>
      </c>
      <c r="V149" s="3" t="s">
        <v>34</v>
      </c>
      <c r="W149" s="3" t="s">
        <v>35</v>
      </c>
      <c r="X149" s="3" t="s">
        <v>35</v>
      </c>
      <c r="Y149" s="3" t="s">
        <v>35</v>
      </c>
      <c r="Z149" s="3" t="s">
        <v>35</v>
      </c>
      <c r="AA149" s="3" t="str">
        <f t="shared" si="34"/>
        <v>Units conversion needed;</v>
      </c>
      <c r="AB149" s="3" t="s">
        <v>766</v>
      </c>
      <c r="AC149" s="3">
        <f t="shared" si="35"/>
        <v>1000</v>
      </c>
      <c r="AD149" s="3" t="s">
        <v>766</v>
      </c>
      <c r="AE149" s="3"/>
      <c r="AF149" s="3" t="str">
        <f t="shared" si="36"/>
        <v>band C</v>
      </c>
      <c r="AG149" s="3"/>
      <c r="AH149" s="3" t="s">
        <v>228</v>
      </c>
      <c r="AI149" s="3" t="str">
        <f t="shared" si="25"/>
        <v/>
      </c>
      <c r="AJ149" s="3"/>
      <c r="AK149" s="3" t="s">
        <v>767</v>
      </c>
      <c r="AL149" s="3" t="s">
        <v>770</v>
      </c>
      <c r="AM149" s="3"/>
      <c r="AN149" s="3"/>
      <c r="AO149" s="3"/>
      <c r="AP149" s="3" t="s">
        <v>35</v>
      </c>
      <c r="AQ149" s="3">
        <f t="shared" si="26"/>
        <v>3</v>
      </c>
      <c r="AR149" t="str">
        <f t="shared" si="23"/>
        <v>NOAEL</v>
      </c>
      <c r="AS149">
        <f t="shared" si="24"/>
        <v>1000</v>
      </c>
      <c r="AT149" t="str">
        <f>VLOOKUP(L149,'Duration QC'!$A$3:$E$50,2,TRUE)</f>
        <v>N</v>
      </c>
      <c r="AU149" t="str">
        <f>VLOOKUP(L149,'Duration QC'!$A$3:$E$50,3,TRUE)</f>
        <v>N</v>
      </c>
      <c r="AV149" t="str">
        <f>VLOOKUP(L149,'Duration QC'!$A$3:$E$50,4,TRUE)</f>
        <v>Y</v>
      </c>
      <c r="AW149" t="str">
        <f>VLOOKUP(L149,'Duration QC'!$A$3:$E$50,5,TRUE)</f>
        <v>N</v>
      </c>
      <c r="AX149">
        <f t="shared" si="27"/>
        <v>0</v>
      </c>
      <c r="AY149">
        <f t="shared" si="28"/>
        <v>0</v>
      </c>
      <c r="AZ149">
        <f t="shared" si="29"/>
        <v>1</v>
      </c>
      <c r="BA149">
        <f t="shared" si="30"/>
        <v>0</v>
      </c>
    </row>
    <row r="150" spans="1:53" x14ac:dyDescent="0.25">
      <c r="A150" s="3">
        <v>149</v>
      </c>
      <c r="B150" s="3" t="s">
        <v>50</v>
      </c>
      <c r="C150" s="3" t="s">
        <v>217</v>
      </c>
      <c r="D150" s="3" t="s">
        <v>162</v>
      </c>
      <c r="E150" s="3"/>
      <c r="F150" s="3" t="s">
        <v>180</v>
      </c>
      <c r="G150" s="3"/>
      <c r="H150" s="3" t="s">
        <v>1487</v>
      </c>
      <c r="I150" s="3" t="s">
        <v>186</v>
      </c>
      <c r="J150" s="3" t="s">
        <v>469</v>
      </c>
      <c r="K150" s="3" t="s">
        <v>206</v>
      </c>
      <c r="L150" s="3" t="s">
        <v>802</v>
      </c>
      <c r="M150" s="3" t="s">
        <v>28</v>
      </c>
      <c r="N150" s="3" t="s">
        <v>219</v>
      </c>
      <c r="O150" s="3" t="s">
        <v>30</v>
      </c>
      <c r="P150" s="3" t="s">
        <v>146</v>
      </c>
      <c r="Q150" s="3" t="s">
        <v>32</v>
      </c>
      <c r="R150" s="3" t="s">
        <v>215</v>
      </c>
      <c r="S150" s="3" t="s">
        <v>215</v>
      </c>
      <c r="T150" s="3" t="s">
        <v>215</v>
      </c>
      <c r="U150" s="3" t="s">
        <v>215</v>
      </c>
      <c r="V150" s="3" t="s">
        <v>34</v>
      </c>
      <c r="W150" s="3" t="s">
        <v>50</v>
      </c>
      <c r="X150" s="3" t="s">
        <v>50</v>
      </c>
      <c r="Y150" s="3" t="s">
        <v>35</v>
      </c>
      <c r="Z150" s="3"/>
      <c r="AA150" s="3"/>
      <c r="AB150" s="3" t="s">
        <v>766</v>
      </c>
      <c r="AC150" s="3" t="s">
        <v>766</v>
      </c>
      <c r="AD150" s="3" t="s">
        <v>766</v>
      </c>
      <c r="AE150" s="3"/>
      <c r="AF150" s="3"/>
      <c r="AG150" s="3"/>
      <c r="AH150" s="3" t="s">
        <v>766</v>
      </c>
      <c r="AI150" s="3" t="str">
        <f t="shared" si="25"/>
        <v>Y</v>
      </c>
      <c r="AJ150" s="3"/>
      <c r="AK150" s="3" t="s">
        <v>767</v>
      </c>
      <c r="AL150" s="3" t="s">
        <v>770</v>
      </c>
      <c r="AM150" s="3"/>
      <c r="AN150" s="3"/>
      <c r="AO150" s="3"/>
      <c r="AP150" s="3" t="s">
        <v>35</v>
      </c>
      <c r="AQ150" s="3">
        <f t="shared" si="26"/>
        <v>0</v>
      </c>
      <c r="AT150" t="str">
        <f>VLOOKUP(L150,'Duration QC'!$A$3:$E$50,2,TRUE)</f>
        <v>Y</v>
      </c>
      <c r="AU150" t="str">
        <f>VLOOKUP(L150,'Duration QC'!$A$3:$E$50,3,TRUE)</f>
        <v>N</v>
      </c>
      <c r="AV150" t="str">
        <f>VLOOKUP(L150,'Duration QC'!$A$3:$E$50,4,TRUE)</f>
        <v>N</v>
      </c>
      <c r="AW150" t="str">
        <f>VLOOKUP(L150,'Duration QC'!$A$3:$E$50,5,TRUE)</f>
        <v>N</v>
      </c>
      <c r="AX150">
        <f t="shared" si="27"/>
        <v>1</v>
      </c>
      <c r="AY150">
        <f t="shared" si="28"/>
        <v>0</v>
      </c>
      <c r="AZ150">
        <f t="shared" si="29"/>
        <v>0</v>
      </c>
      <c r="BA150">
        <f t="shared" si="30"/>
        <v>0</v>
      </c>
    </row>
    <row r="151" spans="1:53" x14ac:dyDescent="0.25">
      <c r="A151" s="3">
        <v>150</v>
      </c>
      <c r="B151" s="3" t="s">
        <v>50</v>
      </c>
      <c r="C151" s="3" t="s">
        <v>217</v>
      </c>
      <c r="D151" s="3" t="s">
        <v>162</v>
      </c>
      <c r="E151" s="3"/>
      <c r="F151" s="3" t="s">
        <v>180</v>
      </c>
      <c r="G151" s="3"/>
      <c r="H151" s="3" t="s">
        <v>1487</v>
      </c>
      <c r="I151" s="3" t="s">
        <v>186</v>
      </c>
      <c r="J151" s="3" t="s">
        <v>469</v>
      </c>
      <c r="K151" s="3" t="s">
        <v>206</v>
      </c>
      <c r="L151" s="3" t="s">
        <v>802</v>
      </c>
      <c r="M151" s="3" t="s">
        <v>28</v>
      </c>
      <c r="N151" s="3" t="s">
        <v>219</v>
      </c>
      <c r="O151" s="3" t="s">
        <v>30</v>
      </c>
      <c r="P151" s="3" t="s">
        <v>146</v>
      </c>
      <c r="Q151" s="3" t="s">
        <v>49</v>
      </c>
      <c r="R151" s="3" t="s">
        <v>215</v>
      </c>
      <c r="S151" s="3" t="s">
        <v>215</v>
      </c>
      <c r="T151" s="3" t="s">
        <v>215</v>
      </c>
      <c r="U151" s="3" t="s">
        <v>215</v>
      </c>
      <c r="V151" s="3" t="s">
        <v>34</v>
      </c>
      <c r="W151" s="3" t="s">
        <v>50</v>
      </c>
      <c r="X151" s="3" t="s">
        <v>50</v>
      </c>
      <c r="Y151" s="3" t="s">
        <v>35</v>
      </c>
      <c r="Z151" s="3"/>
      <c r="AA151" s="3"/>
      <c r="AB151" s="3" t="s">
        <v>766</v>
      </c>
      <c r="AC151" s="3" t="s">
        <v>766</v>
      </c>
      <c r="AD151" s="3" t="s">
        <v>766</v>
      </c>
      <c r="AE151" s="3"/>
      <c r="AF151" s="3"/>
      <c r="AG151" s="3"/>
      <c r="AH151" s="3" t="s">
        <v>766</v>
      </c>
      <c r="AI151" s="3" t="str">
        <f t="shared" si="25"/>
        <v>Y</v>
      </c>
      <c r="AJ151" s="3"/>
      <c r="AK151" s="3" t="s">
        <v>767</v>
      </c>
      <c r="AL151" s="3" t="s">
        <v>770</v>
      </c>
      <c r="AM151" s="3"/>
      <c r="AN151" s="3"/>
      <c r="AO151" s="3"/>
      <c r="AP151" s="3" t="s">
        <v>35</v>
      </c>
      <c r="AQ151" s="3">
        <f t="shared" si="26"/>
        <v>0</v>
      </c>
      <c r="AT151" t="str">
        <f>VLOOKUP(L151,'Duration QC'!$A$3:$E$50,2,TRUE)</f>
        <v>Y</v>
      </c>
      <c r="AU151" t="str">
        <f>VLOOKUP(L151,'Duration QC'!$A$3:$E$50,3,TRUE)</f>
        <v>N</v>
      </c>
      <c r="AV151" t="str">
        <f>VLOOKUP(L151,'Duration QC'!$A$3:$E$50,4,TRUE)</f>
        <v>N</v>
      </c>
      <c r="AW151" t="str">
        <f>VLOOKUP(L151,'Duration QC'!$A$3:$E$50,5,TRUE)</f>
        <v>N</v>
      </c>
      <c r="AX151">
        <f t="shared" si="27"/>
        <v>1</v>
      </c>
      <c r="AY151">
        <f t="shared" si="28"/>
        <v>0</v>
      </c>
      <c r="AZ151">
        <f t="shared" si="29"/>
        <v>0</v>
      </c>
      <c r="BA151">
        <f t="shared" si="30"/>
        <v>0</v>
      </c>
    </row>
    <row r="152" spans="1:53" x14ac:dyDescent="0.25">
      <c r="A152" s="3">
        <v>151</v>
      </c>
      <c r="B152" s="3" t="s">
        <v>50</v>
      </c>
      <c r="C152" s="3" t="s">
        <v>217</v>
      </c>
      <c r="D152" s="3" t="s">
        <v>162</v>
      </c>
      <c r="E152" s="3"/>
      <c r="F152" s="3" t="s">
        <v>180</v>
      </c>
      <c r="G152" s="3"/>
      <c r="H152" s="3" t="s">
        <v>1487</v>
      </c>
      <c r="I152" s="3" t="s">
        <v>186</v>
      </c>
      <c r="J152" s="3" t="s">
        <v>469</v>
      </c>
      <c r="K152" s="3" t="s">
        <v>206</v>
      </c>
      <c r="L152" s="3" t="s">
        <v>802</v>
      </c>
      <c r="M152" s="3" t="s">
        <v>28</v>
      </c>
      <c r="N152" s="3" t="s">
        <v>219</v>
      </c>
      <c r="O152" s="3" t="s">
        <v>38</v>
      </c>
      <c r="P152" s="3" t="s">
        <v>211</v>
      </c>
      <c r="Q152" s="3" t="s">
        <v>32</v>
      </c>
      <c r="R152" s="3" t="s">
        <v>215</v>
      </c>
      <c r="S152" s="3" t="s">
        <v>215</v>
      </c>
      <c r="T152" s="3" t="s">
        <v>215</v>
      </c>
      <c r="U152" s="3" t="s">
        <v>215</v>
      </c>
      <c r="V152" s="3" t="s">
        <v>34</v>
      </c>
      <c r="W152" s="3" t="s">
        <v>50</v>
      </c>
      <c r="X152" s="3" t="s">
        <v>50</v>
      </c>
      <c r="Y152" s="3" t="s">
        <v>35</v>
      </c>
      <c r="Z152" s="3"/>
      <c r="AA152" s="3"/>
      <c r="AB152" s="3" t="s">
        <v>766</v>
      </c>
      <c r="AC152" s="3" t="s">
        <v>766</v>
      </c>
      <c r="AD152" s="3" t="s">
        <v>766</v>
      </c>
      <c r="AE152" s="3"/>
      <c r="AF152" s="3"/>
      <c r="AG152" s="3"/>
      <c r="AH152" s="3" t="s">
        <v>766</v>
      </c>
      <c r="AI152" s="3" t="str">
        <f t="shared" si="25"/>
        <v>Y</v>
      </c>
      <c r="AJ152" s="3"/>
      <c r="AK152" s="3" t="s">
        <v>767</v>
      </c>
      <c r="AL152" s="3" t="s">
        <v>770</v>
      </c>
      <c r="AM152" s="3"/>
      <c r="AN152" s="3"/>
      <c r="AO152" s="3"/>
      <c r="AP152" s="3" t="s">
        <v>35</v>
      </c>
      <c r="AQ152" s="3">
        <f t="shared" si="26"/>
        <v>0</v>
      </c>
      <c r="AT152" t="str">
        <f>VLOOKUP(L152,'Duration QC'!$A$3:$E$50,2,TRUE)</f>
        <v>Y</v>
      </c>
      <c r="AU152" t="str">
        <f>VLOOKUP(L152,'Duration QC'!$A$3:$E$50,3,TRUE)</f>
        <v>N</v>
      </c>
      <c r="AV152" t="str">
        <f>VLOOKUP(L152,'Duration QC'!$A$3:$E$50,4,TRUE)</f>
        <v>N</v>
      </c>
      <c r="AW152" t="str">
        <f>VLOOKUP(L152,'Duration QC'!$A$3:$E$50,5,TRUE)</f>
        <v>N</v>
      </c>
      <c r="AX152">
        <f t="shared" si="27"/>
        <v>1</v>
      </c>
      <c r="AY152">
        <f t="shared" si="28"/>
        <v>0</v>
      </c>
      <c r="AZ152">
        <f t="shared" si="29"/>
        <v>0</v>
      </c>
      <c r="BA152">
        <f t="shared" si="30"/>
        <v>0</v>
      </c>
    </row>
    <row r="153" spans="1:53" x14ac:dyDescent="0.25">
      <c r="A153" s="3">
        <v>152</v>
      </c>
      <c r="B153" s="3" t="s">
        <v>50</v>
      </c>
      <c r="C153" s="3" t="s">
        <v>217</v>
      </c>
      <c r="D153" s="3" t="s">
        <v>162</v>
      </c>
      <c r="E153" s="3"/>
      <c r="F153" s="3" t="s">
        <v>180</v>
      </c>
      <c r="G153" s="3"/>
      <c r="H153" s="3" t="s">
        <v>1487</v>
      </c>
      <c r="I153" s="3" t="s">
        <v>186</v>
      </c>
      <c r="J153" s="3" t="s">
        <v>469</v>
      </c>
      <c r="K153" s="3" t="s">
        <v>206</v>
      </c>
      <c r="L153" s="3" t="s">
        <v>802</v>
      </c>
      <c r="M153" s="3" t="s">
        <v>28</v>
      </c>
      <c r="N153" s="3" t="s">
        <v>219</v>
      </c>
      <c r="O153" s="3" t="s">
        <v>38</v>
      </c>
      <c r="P153" s="3" t="s">
        <v>211</v>
      </c>
      <c r="Q153" s="3" t="s">
        <v>49</v>
      </c>
      <c r="R153" s="3" t="s">
        <v>215</v>
      </c>
      <c r="S153" s="3" t="s">
        <v>215</v>
      </c>
      <c r="T153" s="3" t="s">
        <v>215</v>
      </c>
      <c r="U153" s="3" t="s">
        <v>215</v>
      </c>
      <c r="V153" s="3" t="s">
        <v>34</v>
      </c>
      <c r="W153" s="3" t="s">
        <v>50</v>
      </c>
      <c r="X153" s="3" t="s">
        <v>50</v>
      </c>
      <c r="Y153" s="3" t="s">
        <v>35</v>
      </c>
      <c r="Z153" s="3"/>
      <c r="AA153" s="3"/>
      <c r="AB153" s="3" t="s">
        <v>766</v>
      </c>
      <c r="AC153" s="3" t="s">
        <v>766</v>
      </c>
      <c r="AD153" s="3" t="s">
        <v>766</v>
      </c>
      <c r="AE153" s="3"/>
      <c r="AF153" s="3"/>
      <c r="AG153" s="3"/>
      <c r="AH153" s="3" t="s">
        <v>766</v>
      </c>
      <c r="AI153" s="3" t="str">
        <f t="shared" si="25"/>
        <v>Y</v>
      </c>
      <c r="AJ153" s="3"/>
      <c r="AK153" s="3" t="s">
        <v>767</v>
      </c>
      <c r="AL153" s="3" t="s">
        <v>770</v>
      </c>
      <c r="AM153" s="3"/>
      <c r="AN153" s="3"/>
      <c r="AO153" s="3"/>
      <c r="AP153" s="3" t="s">
        <v>35</v>
      </c>
      <c r="AQ153" s="3">
        <f t="shared" si="26"/>
        <v>0</v>
      </c>
      <c r="AT153" t="str">
        <f>VLOOKUP(L153,'Duration QC'!$A$3:$E$50,2,TRUE)</f>
        <v>Y</v>
      </c>
      <c r="AU153" t="str">
        <f>VLOOKUP(L153,'Duration QC'!$A$3:$E$50,3,TRUE)</f>
        <v>N</v>
      </c>
      <c r="AV153" t="str">
        <f>VLOOKUP(L153,'Duration QC'!$A$3:$E$50,4,TRUE)</f>
        <v>N</v>
      </c>
      <c r="AW153" t="str">
        <f>VLOOKUP(L153,'Duration QC'!$A$3:$E$50,5,TRUE)</f>
        <v>N</v>
      </c>
      <c r="AX153">
        <f t="shared" si="27"/>
        <v>1</v>
      </c>
      <c r="AY153">
        <f t="shared" si="28"/>
        <v>0</v>
      </c>
      <c r="AZ153">
        <f t="shared" si="29"/>
        <v>0</v>
      </c>
      <c r="BA153">
        <f t="shared" si="30"/>
        <v>0</v>
      </c>
    </row>
    <row r="154" spans="1:53" x14ac:dyDescent="0.25">
      <c r="A154" s="3">
        <v>153</v>
      </c>
      <c r="B154" s="3"/>
      <c r="C154" s="3" t="s">
        <v>217</v>
      </c>
      <c r="D154" s="3" t="s">
        <v>162</v>
      </c>
      <c r="E154" s="3"/>
      <c r="F154" s="3" t="s">
        <v>180</v>
      </c>
      <c r="G154" s="3"/>
      <c r="H154" s="3" t="s">
        <v>1487</v>
      </c>
      <c r="I154" s="3" t="s">
        <v>186</v>
      </c>
      <c r="J154" s="3" t="s">
        <v>469</v>
      </c>
      <c r="K154" s="3" t="s">
        <v>204</v>
      </c>
      <c r="L154" s="3" t="s">
        <v>798</v>
      </c>
      <c r="M154" s="3" t="s">
        <v>28</v>
      </c>
      <c r="N154" s="3" t="s">
        <v>219</v>
      </c>
      <c r="O154" s="3" t="s">
        <v>30</v>
      </c>
      <c r="P154" s="3" t="s">
        <v>146</v>
      </c>
      <c r="Q154" s="3" t="s">
        <v>32</v>
      </c>
      <c r="R154" s="3" t="s">
        <v>215</v>
      </c>
      <c r="S154" s="3">
        <v>3</v>
      </c>
      <c r="T154" s="3">
        <v>0.91052</v>
      </c>
      <c r="U154" s="3">
        <v>0.649451</v>
      </c>
      <c r="V154" s="3" t="s">
        <v>34</v>
      </c>
      <c r="W154" s="3" t="s">
        <v>35</v>
      </c>
      <c r="X154" s="3" t="s">
        <v>35</v>
      </c>
      <c r="Y154" s="3" t="s">
        <v>35</v>
      </c>
      <c r="Z154" s="3"/>
      <c r="AA154" s="3"/>
      <c r="AB154" s="3">
        <v>649.45100000000002</v>
      </c>
      <c r="AC154" s="3" t="s">
        <v>766</v>
      </c>
      <c r="AD154" s="3" t="s">
        <v>766</v>
      </c>
      <c r="AE154" s="3"/>
      <c r="AF154" s="3"/>
      <c r="AG154" s="3"/>
      <c r="AH154" s="3" t="s">
        <v>228</v>
      </c>
      <c r="AI154" s="3" t="str">
        <f t="shared" si="25"/>
        <v/>
      </c>
      <c r="AJ154" s="3"/>
      <c r="AK154" s="3" t="s">
        <v>767</v>
      </c>
      <c r="AL154" s="3" t="s">
        <v>770</v>
      </c>
      <c r="AM154" s="3"/>
      <c r="AN154" s="3"/>
      <c r="AO154" s="3"/>
      <c r="AP154" s="3" t="s">
        <v>35</v>
      </c>
      <c r="AQ154" s="3">
        <f t="shared" si="26"/>
        <v>3</v>
      </c>
      <c r="AR154" t="str">
        <f t="shared" ref="AR154:AR174" si="37">IF(AB154&lt;&gt;"","BMDL",IF(AC154&lt;&gt;"","NOAEL",IF(AD154&lt;&gt;"","LOAEL","!!! CHECK !!!")))</f>
        <v>BMDL</v>
      </c>
      <c r="AS154">
        <f t="shared" ref="AS154:AS174" si="38">IF(AR154="NOAEL",AC154, IF(AR154="BMDL", AB154, AD154))</f>
        <v>649.45100000000002</v>
      </c>
      <c r="AT154" t="str">
        <f>VLOOKUP(L154,'Duration QC'!$A$3:$E$50,2,TRUE)</f>
        <v>N</v>
      </c>
      <c r="AU154" t="str">
        <f>VLOOKUP(L154,'Duration QC'!$A$3:$E$50,3,TRUE)</f>
        <v>N</v>
      </c>
      <c r="AV154" t="str">
        <f>VLOOKUP(L154,'Duration QC'!$A$3:$E$50,4,TRUE)</f>
        <v>Y</v>
      </c>
      <c r="AW154" t="str">
        <f>VLOOKUP(L154,'Duration QC'!$A$3:$E$50,5,TRUE)</f>
        <v>N</v>
      </c>
      <c r="AX154">
        <f t="shared" si="27"/>
        <v>0</v>
      </c>
      <c r="AY154">
        <f t="shared" si="28"/>
        <v>0</v>
      </c>
      <c r="AZ154">
        <f t="shared" si="29"/>
        <v>1</v>
      </c>
      <c r="BA154">
        <f t="shared" si="30"/>
        <v>0</v>
      </c>
    </row>
    <row r="155" spans="1:53" x14ac:dyDescent="0.25">
      <c r="A155" s="3">
        <v>154</v>
      </c>
      <c r="B155" s="3"/>
      <c r="C155" s="3" t="s">
        <v>217</v>
      </c>
      <c r="D155" s="3" t="s">
        <v>162</v>
      </c>
      <c r="E155" s="3"/>
      <c r="F155" s="3" t="s">
        <v>180</v>
      </c>
      <c r="G155" s="3"/>
      <c r="H155" s="3" t="s">
        <v>1487</v>
      </c>
      <c r="I155" s="3" t="s">
        <v>186</v>
      </c>
      <c r="J155" s="3" t="s">
        <v>469</v>
      </c>
      <c r="K155" s="3" t="s">
        <v>204</v>
      </c>
      <c r="L155" s="3" t="s">
        <v>798</v>
      </c>
      <c r="M155" s="3" t="s">
        <v>28</v>
      </c>
      <c r="N155" s="3" t="s">
        <v>219</v>
      </c>
      <c r="O155" s="3" t="s">
        <v>30</v>
      </c>
      <c r="P155" s="3" t="s">
        <v>146</v>
      </c>
      <c r="Q155" s="3" t="s">
        <v>49</v>
      </c>
      <c r="R155" s="3" t="s">
        <v>215</v>
      </c>
      <c r="S155" s="3">
        <v>3</v>
      </c>
      <c r="T155" s="3">
        <v>0.44513000000000003</v>
      </c>
      <c r="U155" s="3">
        <v>0.33743299999999998</v>
      </c>
      <c r="V155" s="3" t="s">
        <v>34</v>
      </c>
      <c r="W155" s="3" t="s">
        <v>35</v>
      </c>
      <c r="X155" s="3" t="s">
        <v>35</v>
      </c>
      <c r="Y155" s="3" t="s">
        <v>35</v>
      </c>
      <c r="Z155" s="3"/>
      <c r="AA155" s="3"/>
      <c r="AB155" s="3">
        <v>337.43299999999999</v>
      </c>
      <c r="AC155" s="3" t="s">
        <v>766</v>
      </c>
      <c r="AD155" s="3" t="s">
        <v>766</v>
      </c>
      <c r="AE155" s="3"/>
      <c r="AF155" s="3"/>
      <c r="AG155" s="3"/>
      <c r="AH155" s="3" t="s">
        <v>228</v>
      </c>
      <c r="AI155" s="3" t="str">
        <f t="shared" si="25"/>
        <v/>
      </c>
      <c r="AJ155" s="3"/>
      <c r="AK155" s="3" t="s">
        <v>767</v>
      </c>
      <c r="AL155" s="3" t="s">
        <v>770</v>
      </c>
      <c r="AM155" s="3"/>
      <c r="AN155" s="3"/>
      <c r="AO155" s="3"/>
      <c r="AP155" s="3" t="s">
        <v>35</v>
      </c>
      <c r="AQ155" s="3">
        <f t="shared" si="26"/>
        <v>3</v>
      </c>
      <c r="AR155" t="str">
        <f t="shared" si="37"/>
        <v>BMDL</v>
      </c>
      <c r="AS155">
        <f t="shared" si="38"/>
        <v>337.43299999999999</v>
      </c>
      <c r="AT155" t="str">
        <f>VLOOKUP(L155,'Duration QC'!$A$3:$E$50,2,TRUE)</f>
        <v>N</v>
      </c>
      <c r="AU155" t="str">
        <f>VLOOKUP(L155,'Duration QC'!$A$3:$E$50,3,TRUE)</f>
        <v>N</v>
      </c>
      <c r="AV155" t="str">
        <f>VLOOKUP(L155,'Duration QC'!$A$3:$E$50,4,TRUE)</f>
        <v>Y</v>
      </c>
      <c r="AW155" t="str">
        <f>VLOOKUP(L155,'Duration QC'!$A$3:$E$50,5,TRUE)</f>
        <v>N</v>
      </c>
      <c r="AX155">
        <f t="shared" si="27"/>
        <v>0</v>
      </c>
      <c r="AY155">
        <f t="shared" si="28"/>
        <v>0</v>
      </c>
      <c r="AZ155">
        <f t="shared" si="29"/>
        <v>1</v>
      </c>
      <c r="BA155">
        <f t="shared" si="30"/>
        <v>0</v>
      </c>
    </row>
    <row r="156" spans="1:53" x14ac:dyDescent="0.25">
      <c r="A156" s="3">
        <v>155</v>
      </c>
      <c r="B156" s="3"/>
      <c r="C156" s="3" t="s">
        <v>217</v>
      </c>
      <c r="D156" s="3" t="s">
        <v>162</v>
      </c>
      <c r="E156" s="3"/>
      <c r="F156" s="3" t="s">
        <v>180</v>
      </c>
      <c r="G156" s="3"/>
      <c r="H156" s="3" t="s">
        <v>1487</v>
      </c>
      <c r="I156" s="3" t="s">
        <v>186</v>
      </c>
      <c r="J156" s="3" t="s">
        <v>469</v>
      </c>
      <c r="K156" s="3" t="s">
        <v>204</v>
      </c>
      <c r="L156" s="3" t="s">
        <v>798</v>
      </c>
      <c r="M156" s="3" t="s">
        <v>28</v>
      </c>
      <c r="N156" s="3" t="s">
        <v>219</v>
      </c>
      <c r="O156" s="3" t="s">
        <v>38</v>
      </c>
      <c r="P156" s="3" t="s">
        <v>211</v>
      </c>
      <c r="Q156" s="3" t="s">
        <v>32</v>
      </c>
      <c r="R156" s="3" t="s">
        <v>215</v>
      </c>
      <c r="S156" s="3">
        <v>3</v>
      </c>
      <c r="T156" s="3">
        <v>5.0280400000000001E-3</v>
      </c>
      <c r="U156" s="3">
        <v>5.2830300000000004E-4</v>
      </c>
      <c r="V156" s="3" t="s">
        <v>34</v>
      </c>
      <c r="W156" s="3" t="s">
        <v>35</v>
      </c>
      <c r="X156" s="3" t="s">
        <v>35</v>
      </c>
      <c r="Y156" s="3" t="s">
        <v>35</v>
      </c>
      <c r="Z156" s="3"/>
      <c r="AA156" s="3"/>
      <c r="AB156" s="3">
        <v>0.52830300000000008</v>
      </c>
      <c r="AC156" s="3" t="s">
        <v>766</v>
      </c>
      <c r="AD156" s="3" t="s">
        <v>766</v>
      </c>
      <c r="AE156" s="3"/>
      <c r="AF156" s="3"/>
      <c r="AG156" s="3"/>
      <c r="AH156" s="3" t="s">
        <v>226</v>
      </c>
      <c r="AI156" s="3" t="str">
        <f t="shared" si="25"/>
        <v/>
      </c>
      <c r="AJ156" s="3"/>
      <c r="AK156" s="3" t="s">
        <v>767</v>
      </c>
      <c r="AL156" s="3" t="s">
        <v>770</v>
      </c>
      <c r="AM156" s="3"/>
      <c r="AN156" s="3"/>
      <c r="AO156" s="3"/>
      <c r="AP156" s="3" t="s">
        <v>35</v>
      </c>
      <c r="AQ156" s="3">
        <f t="shared" si="26"/>
        <v>5</v>
      </c>
      <c r="AR156" t="str">
        <f t="shared" si="37"/>
        <v>BMDL</v>
      </c>
      <c r="AS156">
        <f t="shared" si="38"/>
        <v>0.52830300000000008</v>
      </c>
      <c r="AT156" t="str">
        <f>VLOOKUP(L156,'Duration QC'!$A$3:$E$50,2,TRUE)</f>
        <v>N</v>
      </c>
      <c r="AU156" t="str">
        <f>VLOOKUP(L156,'Duration QC'!$A$3:$E$50,3,TRUE)</f>
        <v>N</v>
      </c>
      <c r="AV156" t="str">
        <f>VLOOKUP(L156,'Duration QC'!$A$3:$E$50,4,TRUE)</f>
        <v>Y</v>
      </c>
      <c r="AW156" t="str">
        <f>VLOOKUP(L156,'Duration QC'!$A$3:$E$50,5,TRUE)</f>
        <v>N</v>
      </c>
      <c r="AX156">
        <f t="shared" si="27"/>
        <v>0</v>
      </c>
      <c r="AY156">
        <f t="shared" si="28"/>
        <v>0</v>
      </c>
      <c r="AZ156">
        <f t="shared" si="29"/>
        <v>1</v>
      </c>
      <c r="BA156">
        <f t="shared" si="30"/>
        <v>0</v>
      </c>
    </row>
    <row r="157" spans="1:53" x14ac:dyDescent="0.25">
      <c r="A157" s="3">
        <v>156</v>
      </c>
      <c r="B157" s="3"/>
      <c r="C157" s="3" t="s">
        <v>217</v>
      </c>
      <c r="D157" s="3" t="s">
        <v>162</v>
      </c>
      <c r="E157" s="3"/>
      <c r="F157" s="3" t="s">
        <v>180</v>
      </c>
      <c r="G157" s="3"/>
      <c r="H157" s="3" t="s">
        <v>1487</v>
      </c>
      <c r="I157" s="3" t="s">
        <v>186</v>
      </c>
      <c r="J157" s="3" t="s">
        <v>469</v>
      </c>
      <c r="K157" s="3" t="s">
        <v>204</v>
      </c>
      <c r="L157" s="3" t="s">
        <v>798</v>
      </c>
      <c r="M157" s="3" t="s">
        <v>28</v>
      </c>
      <c r="N157" s="3" t="s">
        <v>219</v>
      </c>
      <c r="O157" s="3" t="s">
        <v>38</v>
      </c>
      <c r="P157" s="3" t="s">
        <v>211</v>
      </c>
      <c r="Q157" s="3" t="s">
        <v>49</v>
      </c>
      <c r="R157" s="3" t="s">
        <v>215</v>
      </c>
      <c r="S157" s="3">
        <v>3</v>
      </c>
      <c r="T157" s="3">
        <v>1.06379E-2</v>
      </c>
      <c r="U157" s="3">
        <v>2.4917199999999998E-3</v>
      </c>
      <c r="V157" s="3" t="s">
        <v>34</v>
      </c>
      <c r="W157" s="3" t="s">
        <v>35</v>
      </c>
      <c r="X157" s="3" t="s">
        <v>35</v>
      </c>
      <c r="Y157" s="3" t="s">
        <v>35</v>
      </c>
      <c r="Z157" s="3"/>
      <c r="AA157" s="3"/>
      <c r="AB157" s="3">
        <v>2.4917199999999999</v>
      </c>
      <c r="AC157" s="3" t="s">
        <v>766</v>
      </c>
      <c r="AD157" s="3" t="s">
        <v>766</v>
      </c>
      <c r="AE157" s="3"/>
      <c r="AF157" s="3"/>
      <c r="AG157" s="3"/>
      <c r="AH157" s="3" t="s">
        <v>226</v>
      </c>
      <c r="AI157" s="3" t="str">
        <f t="shared" si="25"/>
        <v/>
      </c>
      <c r="AJ157" s="3"/>
      <c r="AK157" s="3" t="s">
        <v>767</v>
      </c>
      <c r="AL157" s="3" t="s">
        <v>770</v>
      </c>
      <c r="AM157" s="3"/>
      <c r="AN157" s="3"/>
      <c r="AO157" s="3"/>
      <c r="AP157" s="3" t="s">
        <v>35</v>
      </c>
      <c r="AQ157" s="3">
        <f t="shared" si="26"/>
        <v>5</v>
      </c>
      <c r="AR157" t="str">
        <f t="shared" si="37"/>
        <v>BMDL</v>
      </c>
      <c r="AS157">
        <f t="shared" si="38"/>
        <v>2.4917199999999999</v>
      </c>
      <c r="AT157" t="str">
        <f>VLOOKUP(L157,'Duration QC'!$A$3:$E$50,2,TRUE)</f>
        <v>N</v>
      </c>
      <c r="AU157" t="str">
        <f>VLOOKUP(L157,'Duration QC'!$A$3:$E$50,3,TRUE)</f>
        <v>N</v>
      </c>
      <c r="AV157" t="str">
        <f>VLOOKUP(L157,'Duration QC'!$A$3:$E$50,4,TRUE)</f>
        <v>Y</v>
      </c>
      <c r="AW157" t="str">
        <f>VLOOKUP(L157,'Duration QC'!$A$3:$E$50,5,TRUE)</f>
        <v>N</v>
      </c>
      <c r="AX157">
        <f t="shared" si="27"/>
        <v>0</v>
      </c>
      <c r="AY157">
        <f t="shared" si="28"/>
        <v>0</v>
      </c>
      <c r="AZ157">
        <f t="shared" si="29"/>
        <v>1</v>
      </c>
      <c r="BA157">
        <f t="shared" si="30"/>
        <v>0</v>
      </c>
    </row>
    <row r="158" spans="1:53" x14ac:dyDescent="0.25">
      <c r="A158" s="3">
        <v>157</v>
      </c>
      <c r="B158" s="3"/>
      <c r="C158" s="3" t="s">
        <v>1490</v>
      </c>
      <c r="D158" s="3" t="s">
        <v>163</v>
      </c>
      <c r="E158" s="3"/>
      <c r="F158" s="3" t="s">
        <v>180</v>
      </c>
      <c r="G158" s="3"/>
      <c r="H158" s="3" t="s">
        <v>1489</v>
      </c>
      <c r="I158" s="3" t="s">
        <v>187</v>
      </c>
      <c r="J158" s="3" t="s">
        <v>469</v>
      </c>
      <c r="K158" s="3" t="s">
        <v>204</v>
      </c>
      <c r="L158" s="3" t="s">
        <v>798</v>
      </c>
      <c r="M158" s="3" t="s">
        <v>28</v>
      </c>
      <c r="N158" s="3" t="s">
        <v>219</v>
      </c>
      <c r="O158" s="3" t="s">
        <v>30</v>
      </c>
      <c r="P158" s="3" t="s">
        <v>146</v>
      </c>
      <c r="Q158" s="3" t="s">
        <v>32</v>
      </c>
      <c r="R158" s="3">
        <v>100</v>
      </c>
      <c r="S158" s="3" t="s">
        <v>215</v>
      </c>
      <c r="T158" s="3" t="s">
        <v>215</v>
      </c>
      <c r="U158" s="3" t="s">
        <v>215</v>
      </c>
      <c r="V158" s="3" t="s">
        <v>34</v>
      </c>
      <c r="W158" s="3" t="s">
        <v>35</v>
      </c>
      <c r="X158" s="3" t="s">
        <v>35</v>
      </c>
      <c r="Y158" s="3" t="s">
        <v>35</v>
      </c>
      <c r="Z158" s="3" t="s">
        <v>35</v>
      </c>
      <c r="AA158" s="3" t="str">
        <f t="shared" ref="AA158:AA160" si="39">IF(X158="Y", "Divide NOAEL or BMDL by 3;", "") &amp; IF(Y158="Y", "Divide LOAEL by 10;", "") &amp; IF(Z158="N", "Units conversion needed;", "")</f>
        <v>Units conversion needed;</v>
      </c>
      <c r="AB158" s="3" t="s">
        <v>766</v>
      </c>
      <c r="AC158" s="3">
        <f t="shared" ref="AC158:AC160" si="40">R158*1000</f>
        <v>100000</v>
      </c>
      <c r="AD158" s="3" t="s">
        <v>766</v>
      </c>
      <c r="AE158" s="3"/>
      <c r="AF158" s="3" t="str">
        <f t="shared" ref="AF158:AF160" si="41">IF(AC158&gt;30000, "band A", IF(AC158&gt;3000, "band B", IF(AC158&gt;300, "band C", IF(AC158&gt;30, "band D", "band E"))))</f>
        <v>band A</v>
      </c>
      <c r="AG158" s="3"/>
      <c r="AH158" s="3" t="s">
        <v>230</v>
      </c>
      <c r="AI158" s="3" t="str">
        <f t="shared" si="25"/>
        <v/>
      </c>
      <c r="AJ158" s="3"/>
      <c r="AK158" s="3" t="s">
        <v>767</v>
      </c>
      <c r="AL158" s="3" t="s">
        <v>770</v>
      </c>
      <c r="AM158" s="3"/>
      <c r="AN158" s="3"/>
      <c r="AO158" s="3"/>
      <c r="AP158" s="3" t="s">
        <v>35</v>
      </c>
      <c r="AQ158" s="3">
        <f t="shared" si="26"/>
        <v>1</v>
      </c>
      <c r="AR158" t="str">
        <f t="shared" si="37"/>
        <v>NOAEL</v>
      </c>
      <c r="AS158">
        <f t="shared" si="38"/>
        <v>100000</v>
      </c>
      <c r="AT158" t="str">
        <f>VLOOKUP(L158,'Duration QC'!$A$3:$E$50,2,TRUE)</f>
        <v>N</v>
      </c>
      <c r="AU158" t="str">
        <f>VLOOKUP(L158,'Duration QC'!$A$3:$E$50,3,TRUE)</f>
        <v>N</v>
      </c>
      <c r="AV158" t="str">
        <f>VLOOKUP(L158,'Duration QC'!$A$3:$E$50,4,TRUE)</f>
        <v>Y</v>
      </c>
      <c r="AW158" t="str">
        <f>VLOOKUP(L158,'Duration QC'!$A$3:$E$50,5,TRUE)</f>
        <v>N</v>
      </c>
      <c r="AX158">
        <f t="shared" si="27"/>
        <v>0</v>
      </c>
      <c r="AY158">
        <f t="shared" si="28"/>
        <v>0</v>
      </c>
      <c r="AZ158">
        <f t="shared" si="29"/>
        <v>1</v>
      </c>
      <c r="BA158">
        <f t="shared" si="30"/>
        <v>0</v>
      </c>
    </row>
    <row r="159" spans="1:53" x14ac:dyDescent="0.25">
      <c r="A159" s="3">
        <v>158</v>
      </c>
      <c r="B159" s="3"/>
      <c r="C159" s="3" t="s">
        <v>1490</v>
      </c>
      <c r="D159" s="3" t="s">
        <v>163</v>
      </c>
      <c r="E159" s="3"/>
      <c r="F159" s="3" t="s">
        <v>180</v>
      </c>
      <c r="G159" s="3"/>
      <c r="H159" s="3" t="s">
        <v>1489</v>
      </c>
      <c r="I159" s="3" t="s">
        <v>187</v>
      </c>
      <c r="J159" s="3" t="s">
        <v>469</v>
      </c>
      <c r="K159" s="3" t="s">
        <v>204</v>
      </c>
      <c r="L159" s="3" t="s">
        <v>798</v>
      </c>
      <c r="M159" s="3" t="s">
        <v>28</v>
      </c>
      <c r="N159" s="3" t="s">
        <v>219</v>
      </c>
      <c r="O159" s="3" t="s">
        <v>30</v>
      </c>
      <c r="P159" s="3" t="s">
        <v>146</v>
      </c>
      <c r="Q159" s="3" t="s">
        <v>49</v>
      </c>
      <c r="R159" s="3">
        <v>100</v>
      </c>
      <c r="S159" s="3" t="s">
        <v>215</v>
      </c>
      <c r="T159" s="3" t="s">
        <v>215</v>
      </c>
      <c r="U159" s="3" t="s">
        <v>215</v>
      </c>
      <c r="V159" s="3" t="s">
        <v>34</v>
      </c>
      <c r="W159" s="3" t="s">
        <v>35</v>
      </c>
      <c r="X159" s="3" t="s">
        <v>35</v>
      </c>
      <c r="Y159" s="3" t="s">
        <v>35</v>
      </c>
      <c r="Z159" s="3" t="s">
        <v>35</v>
      </c>
      <c r="AA159" s="3" t="str">
        <f t="shared" si="39"/>
        <v>Units conversion needed;</v>
      </c>
      <c r="AB159" s="3" t="s">
        <v>766</v>
      </c>
      <c r="AC159" s="3">
        <f t="shared" si="40"/>
        <v>100000</v>
      </c>
      <c r="AD159" s="3" t="s">
        <v>766</v>
      </c>
      <c r="AE159" s="3"/>
      <c r="AF159" s="3" t="str">
        <f t="shared" si="41"/>
        <v>band A</v>
      </c>
      <c r="AG159" s="3"/>
      <c r="AH159" s="3" t="s">
        <v>230</v>
      </c>
      <c r="AI159" s="3" t="str">
        <f t="shared" si="25"/>
        <v/>
      </c>
      <c r="AJ159" s="3"/>
      <c r="AK159" s="3" t="s">
        <v>767</v>
      </c>
      <c r="AL159" s="3" t="s">
        <v>770</v>
      </c>
      <c r="AM159" s="3"/>
      <c r="AN159" s="3"/>
      <c r="AO159" s="3"/>
      <c r="AP159" s="3" t="s">
        <v>35</v>
      </c>
      <c r="AQ159" s="3">
        <f t="shared" si="26"/>
        <v>1</v>
      </c>
      <c r="AR159" t="str">
        <f t="shared" si="37"/>
        <v>NOAEL</v>
      </c>
      <c r="AS159">
        <f t="shared" si="38"/>
        <v>100000</v>
      </c>
      <c r="AT159" t="str">
        <f>VLOOKUP(L159,'Duration QC'!$A$3:$E$50,2,TRUE)</f>
        <v>N</v>
      </c>
      <c r="AU159" t="str">
        <f>VLOOKUP(L159,'Duration QC'!$A$3:$E$50,3,TRUE)</f>
        <v>N</v>
      </c>
      <c r="AV159" t="str">
        <f>VLOOKUP(L159,'Duration QC'!$A$3:$E$50,4,TRUE)</f>
        <v>Y</v>
      </c>
      <c r="AW159" t="str">
        <f>VLOOKUP(L159,'Duration QC'!$A$3:$E$50,5,TRUE)</f>
        <v>N</v>
      </c>
      <c r="AX159">
        <f t="shared" si="27"/>
        <v>0</v>
      </c>
      <c r="AY159">
        <f t="shared" si="28"/>
        <v>0</v>
      </c>
      <c r="AZ159">
        <f t="shared" si="29"/>
        <v>1</v>
      </c>
      <c r="BA159">
        <f t="shared" si="30"/>
        <v>0</v>
      </c>
    </row>
    <row r="160" spans="1:53" x14ac:dyDescent="0.25">
      <c r="A160" s="3">
        <v>159</v>
      </c>
      <c r="B160" s="3"/>
      <c r="C160" s="3" t="s">
        <v>1490</v>
      </c>
      <c r="D160" s="3" t="s">
        <v>163</v>
      </c>
      <c r="E160" s="3"/>
      <c r="F160" s="3" t="s">
        <v>180</v>
      </c>
      <c r="G160" s="3"/>
      <c r="H160" s="3" t="s">
        <v>1489</v>
      </c>
      <c r="I160" s="3" t="s">
        <v>187</v>
      </c>
      <c r="J160" s="3" t="s">
        <v>469</v>
      </c>
      <c r="K160" s="3" t="s">
        <v>204</v>
      </c>
      <c r="L160" s="3" t="s">
        <v>798</v>
      </c>
      <c r="M160" s="3" t="s">
        <v>28</v>
      </c>
      <c r="N160" s="3" t="s">
        <v>219</v>
      </c>
      <c r="O160" s="3" t="s">
        <v>38</v>
      </c>
      <c r="P160" s="3" t="s">
        <v>210</v>
      </c>
      <c r="Q160" s="3" t="s">
        <v>32</v>
      </c>
      <c r="R160" s="3">
        <v>100</v>
      </c>
      <c r="S160" s="3" t="s">
        <v>215</v>
      </c>
      <c r="T160" s="3" t="s">
        <v>215</v>
      </c>
      <c r="U160" s="3" t="s">
        <v>215</v>
      </c>
      <c r="V160" s="3" t="s">
        <v>34</v>
      </c>
      <c r="W160" s="3" t="s">
        <v>35</v>
      </c>
      <c r="X160" s="3" t="s">
        <v>35</v>
      </c>
      <c r="Y160" s="3" t="s">
        <v>35</v>
      </c>
      <c r="Z160" s="3" t="s">
        <v>35</v>
      </c>
      <c r="AA160" s="3" t="str">
        <f t="shared" si="39"/>
        <v>Units conversion needed;</v>
      </c>
      <c r="AB160" s="3" t="s">
        <v>766</v>
      </c>
      <c r="AC160" s="3">
        <f t="shared" si="40"/>
        <v>100000</v>
      </c>
      <c r="AD160" s="3" t="s">
        <v>766</v>
      </c>
      <c r="AE160" s="3"/>
      <c r="AF160" s="3" t="str">
        <f t="shared" si="41"/>
        <v>band A</v>
      </c>
      <c r="AG160" s="3"/>
      <c r="AH160" s="3" t="s">
        <v>230</v>
      </c>
      <c r="AI160" s="3" t="str">
        <f t="shared" si="25"/>
        <v/>
      </c>
      <c r="AJ160" s="3"/>
      <c r="AK160" s="3" t="s">
        <v>767</v>
      </c>
      <c r="AL160" s="3" t="s">
        <v>770</v>
      </c>
      <c r="AM160" s="3"/>
      <c r="AN160" s="3"/>
      <c r="AO160" s="3"/>
      <c r="AP160" s="3" t="s">
        <v>35</v>
      </c>
      <c r="AQ160" s="3">
        <f t="shared" si="26"/>
        <v>1</v>
      </c>
      <c r="AR160" t="str">
        <f t="shared" si="37"/>
        <v>NOAEL</v>
      </c>
      <c r="AS160">
        <f t="shared" si="38"/>
        <v>100000</v>
      </c>
      <c r="AT160" t="str">
        <f>VLOOKUP(L160,'Duration QC'!$A$3:$E$50,2,TRUE)</f>
        <v>N</v>
      </c>
      <c r="AU160" t="str">
        <f>VLOOKUP(L160,'Duration QC'!$A$3:$E$50,3,TRUE)</f>
        <v>N</v>
      </c>
      <c r="AV160" t="str">
        <f>VLOOKUP(L160,'Duration QC'!$A$3:$E$50,4,TRUE)</f>
        <v>Y</v>
      </c>
      <c r="AW160" t="str">
        <f>VLOOKUP(L160,'Duration QC'!$A$3:$E$50,5,TRUE)</f>
        <v>N</v>
      </c>
      <c r="AX160">
        <f t="shared" si="27"/>
        <v>0</v>
      </c>
      <c r="AY160">
        <f t="shared" si="28"/>
        <v>0</v>
      </c>
      <c r="AZ160">
        <f t="shared" si="29"/>
        <v>1</v>
      </c>
      <c r="BA160">
        <f t="shared" si="30"/>
        <v>0</v>
      </c>
    </row>
    <row r="161" spans="1:53" x14ac:dyDescent="0.25">
      <c r="A161" s="3">
        <v>160</v>
      </c>
      <c r="B161" s="3"/>
      <c r="C161" s="3" t="s">
        <v>217</v>
      </c>
      <c r="D161" s="3" t="s">
        <v>163</v>
      </c>
      <c r="E161" s="3"/>
      <c r="F161" s="3" t="s">
        <v>180</v>
      </c>
      <c r="G161" s="3"/>
      <c r="H161" s="3" t="s">
        <v>1489</v>
      </c>
      <c r="I161" s="3" t="s">
        <v>187</v>
      </c>
      <c r="J161" s="3" t="s">
        <v>469</v>
      </c>
      <c r="K161" s="3" t="s">
        <v>204</v>
      </c>
      <c r="L161" s="3" t="s">
        <v>798</v>
      </c>
      <c r="M161" s="3" t="s">
        <v>28</v>
      </c>
      <c r="N161" s="3" t="s">
        <v>219</v>
      </c>
      <c r="O161" s="3" t="s">
        <v>38</v>
      </c>
      <c r="P161" s="3" t="s">
        <v>210</v>
      </c>
      <c r="Q161" s="3" t="s">
        <v>49</v>
      </c>
      <c r="R161" s="3">
        <v>100</v>
      </c>
      <c r="S161" s="3" t="s">
        <v>215</v>
      </c>
      <c r="T161" s="3" t="s">
        <v>215</v>
      </c>
      <c r="U161" s="3" t="s">
        <v>215</v>
      </c>
      <c r="V161" s="3" t="s">
        <v>34</v>
      </c>
      <c r="W161" s="3" t="s">
        <v>35</v>
      </c>
      <c r="X161" s="3" t="s">
        <v>35</v>
      </c>
      <c r="Y161" s="3" t="s">
        <v>35</v>
      </c>
      <c r="Z161" s="3"/>
      <c r="AA161" s="3"/>
      <c r="AB161" s="3" t="s">
        <v>766</v>
      </c>
      <c r="AC161" s="3">
        <v>100000</v>
      </c>
      <c r="AD161" s="3" t="s">
        <v>766</v>
      </c>
      <c r="AE161" s="3"/>
      <c r="AF161" s="3"/>
      <c r="AG161" s="3"/>
      <c r="AH161" s="3" t="s">
        <v>230</v>
      </c>
      <c r="AI161" s="3" t="str">
        <f t="shared" si="25"/>
        <v/>
      </c>
      <c r="AJ161" s="3"/>
      <c r="AK161" s="3" t="s">
        <v>767</v>
      </c>
      <c r="AL161" s="3" t="s">
        <v>770</v>
      </c>
      <c r="AM161" s="3"/>
      <c r="AN161" s="3"/>
      <c r="AO161" s="3"/>
      <c r="AP161" s="3" t="s">
        <v>35</v>
      </c>
      <c r="AQ161" s="3">
        <f t="shared" si="26"/>
        <v>1</v>
      </c>
      <c r="AR161" t="str">
        <f t="shared" si="37"/>
        <v>NOAEL</v>
      </c>
      <c r="AS161">
        <f t="shared" si="38"/>
        <v>100000</v>
      </c>
      <c r="AT161" t="str">
        <f>VLOOKUP(L161,'Duration QC'!$A$3:$E$50,2,TRUE)</f>
        <v>N</v>
      </c>
      <c r="AU161" t="str">
        <f>VLOOKUP(L161,'Duration QC'!$A$3:$E$50,3,TRUE)</f>
        <v>N</v>
      </c>
      <c r="AV161" t="str">
        <f>VLOOKUP(L161,'Duration QC'!$A$3:$E$50,4,TRUE)</f>
        <v>Y</v>
      </c>
      <c r="AW161" t="str">
        <f>VLOOKUP(L161,'Duration QC'!$A$3:$E$50,5,TRUE)</f>
        <v>N</v>
      </c>
      <c r="AX161">
        <f t="shared" si="27"/>
        <v>0</v>
      </c>
      <c r="AY161">
        <f t="shared" si="28"/>
        <v>0</v>
      </c>
      <c r="AZ161">
        <f t="shared" si="29"/>
        <v>1</v>
      </c>
      <c r="BA161">
        <f t="shared" si="30"/>
        <v>0</v>
      </c>
    </row>
    <row r="162" spans="1:53" x14ac:dyDescent="0.25">
      <c r="A162" s="3">
        <v>161</v>
      </c>
      <c r="B162" s="3"/>
      <c r="C162" s="3" t="s">
        <v>217</v>
      </c>
      <c r="D162" s="3" t="s">
        <v>164</v>
      </c>
      <c r="E162" s="3"/>
      <c r="F162" s="3" t="s">
        <v>180</v>
      </c>
      <c r="G162" s="3" t="s">
        <v>50</v>
      </c>
      <c r="H162" s="3" t="s">
        <v>662</v>
      </c>
      <c r="I162" s="3" t="s">
        <v>188</v>
      </c>
      <c r="J162" s="3" t="s">
        <v>469</v>
      </c>
      <c r="K162" s="3" t="s">
        <v>204</v>
      </c>
      <c r="L162" s="3" t="s">
        <v>798</v>
      </c>
      <c r="M162" s="3" t="s">
        <v>28</v>
      </c>
      <c r="N162" s="3" t="s">
        <v>219</v>
      </c>
      <c r="O162" s="3" t="s">
        <v>30</v>
      </c>
      <c r="P162" s="3" t="s">
        <v>146</v>
      </c>
      <c r="Q162" s="3" t="s">
        <v>32</v>
      </c>
      <c r="R162" s="3">
        <v>5</v>
      </c>
      <c r="S162" s="3" t="s">
        <v>215</v>
      </c>
      <c r="T162" s="3">
        <v>7.0650500000000003</v>
      </c>
      <c r="U162" s="3">
        <v>4.8677999999999999</v>
      </c>
      <c r="V162" s="3" t="s">
        <v>34</v>
      </c>
      <c r="W162" s="3" t="s">
        <v>35</v>
      </c>
      <c r="X162" s="3" t="s">
        <v>35</v>
      </c>
      <c r="Y162" s="3" t="s">
        <v>35</v>
      </c>
      <c r="Z162" s="3"/>
      <c r="AA162" s="3"/>
      <c r="AB162" s="3">
        <v>4867.8</v>
      </c>
      <c r="AC162" s="3">
        <v>5000</v>
      </c>
      <c r="AD162" s="3" t="s">
        <v>766</v>
      </c>
      <c r="AE162" s="3"/>
      <c r="AF162" s="3"/>
      <c r="AG162" s="3"/>
      <c r="AH162" s="3" t="s">
        <v>229</v>
      </c>
      <c r="AI162" s="3" t="str">
        <f t="shared" si="25"/>
        <v/>
      </c>
      <c r="AJ162" s="3"/>
      <c r="AK162" s="3" t="s">
        <v>767</v>
      </c>
      <c r="AL162" s="3" t="s">
        <v>770</v>
      </c>
      <c r="AM162" s="3"/>
      <c r="AN162" s="3"/>
      <c r="AO162" s="3"/>
      <c r="AP162" s="3" t="s">
        <v>35</v>
      </c>
      <c r="AQ162" s="3">
        <f t="shared" si="26"/>
        <v>2</v>
      </c>
      <c r="AR162" t="str">
        <f t="shared" si="37"/>
        <v>BMDL</v>
      </c>
      <c r="AS162">
        <f t="shared" si="38"/>
        <v>4867.8</v>
      </c>
      <c r="AT162" t="str">
        <f>VLOOKUP(L162,'Duration QC'!$A$3:$E$50,2,TRUE)</f>
        <v>N</v>
      </c>
      <c r="AU162" t="str">
        <f>VLOOKUP(L162,'Duration QC'!$A$3:$E$50,3,TRUE)</f>
        <v>N</v>
      </c>
      <c r="AV162" t="str">
        <f>VLOOKUP(L162,'Duration QC'!$A$3:$E$50,4,TRUE)</f>
        <v>Y</v>
      </c>
      <c r="AW162" t="str">
        <f>VLOOKUP(L162,'Duration QC'!$A$3:$E$50,5,TRUE)</f>
        <v>N</v>
      </c>
      <c r="AX162">
        <f t="shared" si="27"/>
        <v>0</v>
      </c>
      <c r="AY162">
        <f t="shared" si="28"/>
        <v>0</v>
      </c>
      <c r="AZ162">
        <f t="shared" si="29"/>
        <v>1</v>
      </c>
      <c r="BA162">
        <f t="shared" si="30"/>
        <v>0</v>
      </c>
    </row>
    <row r="163" spans="1:53" x14ac:dyDescent="0.25">
      <c r="A163" s="3">
        <v>162</v>
      </c>
      <c r="B163" s="3"/>
      <c r="C163" s="3" t="s">
        <v>217</v>
      </c>
      <c r="D163" s="3" t="s">
        <v>164</v>
      </c>
      <c r="E163" s="3"/>
      <c r="F163" s="3" t="s">
        <v>180</v>
      </c>
      <c r="G163" s="3" t="s">
        <v>50</v>
      </c>
      <c r="H163" s="3" t="s">
        <v>662</v>
      </c>
      <c r="I163" s="3" t="s">
        <v>188</v>
      </c>
      <c r="J163" s="3" t="s">
        <v>469</v>
      </c>
      <c r="K163" s="3" t="s">
        <v>204</v>
      </c>
      <c r="L163" s="3" t="s">
        <v>798</v>
      </c>
      <c r="M163" s="3" t="s">
        <v>28</v>
      </c>
      <c r="N163" s="3" t="s">
        <v>219</v>
      </c>
      <c r="O163" s="3" t="s">
        <v>30</v>
      </c>
      <c r="P163" s="3" t="s">
        <v>146</v>
      </c>
      <c r="Q163" s="3" t="s">
        <v>49</v>
      </c>
      <c r="R163" s="3">
        <v>5</v>
      </c>
      <c r="S163" s="3" t="s">
        <v>215</v>
      </c>
      <c r="T163" s="3" t="s">
        <v>215</v>
      </c>
      <c r="U163" s="3" t="s">
        <v>215</v>
      </c>
      <c r="V163" s="3" t="s">
        <v>34</v>
      </c>
      <c r="W163" s="3" t="s">
        <v>35</v>
      </c>
      <c r="X163" s="3" t="s">
        <v>35</v>
      </c>
      <c r="Y163" s="3" t="s">
        <v>35</v>
      </c>
      <c r="Z163" s="3"/>
      <c r="AA163" s="3"/>
      <c r="AB163" s="3" t="s">
        <v>766</v>
      </c>
      <c r="AC163" s="3">
        <v>5000</v>
      </c>
      <c r="AD163" s="3" t="s">
        <v>766</v>
      </c>
      <c r="AE163" s="3"/>
      <c r="AF163" s="3"/>
      <c r="AG163" s="3"/>
      <c r="AH163" s="3" t="s">
        <v>229</v>
      </c>
      <c r="AI163" s="3" t="str">
        <f t="shared" si="25"/>
        <v/>
      </c>
      <c r="AJ163" s="3"/>
      <c r="AK163" s="3" t="s">
        <v>767</v>
      </c>
      <c r="AL163" s="3" t="s">
        <v>770</v>
      </c>
      <c r="AM163" s="3"/>
      <c r="AN163" s="3"/>
      <c r="AO163" s="3"/>
      <c r="AP163" s="3" t="s">
        <v>35</v>
      </c>
      <c r="AQ163" s="3">
        <f t="shared" si="26"/>
        <v>2</v>
      </c>
      <c r="AR163" t="str">
        <f t="shared" si="37"/>
        <v>NOAEL</v>
      </c>
      <c r="AS163">
        <f t="shared" si="38"/>
        <v>5000</v>
      </c>
      <c r="AT163" t="str">
        <f>VLOOKUP(L163,'Duration QC'!$A$3:$E$50,2,TRUE)</f>
        <v>N</v>
      </c>
      <c r="AU163" t="str">
        <f>VLOOKUP(L163,'Duration QC'!$A$3:$E$50,3,TRUE)</f>
        <v>N</v>
      </c>
      <c r="AV163" t="str">
        <f>VLOOKUP(L163,'Duration QC'!$A$3:$E$50,4,TRUE)</f>
        <v>Y</v>
      </c>
      <c r="AW163" t="str">
        <f>VLOOKUP(L163,'Duration QC'!$A$3:$E$50,5,TRUE)</f>
        <v>N</v>
      </c>
      <c r="AX163">
        <f t="shared" si="27"/>
        <v>0</v>
      </c>
      <c r="AY163">
        <f t="shared" si="28"/>
        <v>0</v>
      </c>
      <c r="AZ163">
        <f t="shared" si="29"/>
        <v>1</v>
      </c>
      <c r="BA163">
        <f t="shared" si="30"/>
        <v>0</v>
      </c>
    </row>
    <row r="164" spans="1:53" x14ac:dyDescent="0.25">
      <c r="A164" s="3">
        <v>163</v>
      </c>
      <c r="B164" s="3"/>
      <c r="C164" s="3" t="s">
        <v>217</v>
      </c>
      <c r="D164" s="3" t="s">
        <v>164</v>
      </c>
      <c r="E164" s="3"/>
      <c r="F164" s="3" t="s">
        <v>180</v>
      </c>
      <c r="G164" s="3" t="s">
        <v>50</v>
      </c>
      <c r="H164" s="3" t="s">
        <v>662</v>
      </c>
      <c r="I164" s="3" t="s">
        <v>188</v>
      </c>
      <c r="J164" s="3" t="s">
        <v>469</v>
      </c>
      <c r="K164" s="3" t="s">
        <v>204</v>
      </c>
      <c r="L164" s="3" t="s">
        <v>798</v>
      </c>
      <c r="M164" s="3" t="s">
        <v>28</v>
      </c>
      <c r="N164" s="3" t="s">
        <v>219</v>
      </c>
      <c r="O164" s="3" t="s">
        <v>38</v>
      </c>
      <c r="P164" s="3" t="s">
        <v>210</v>
      </c>
      <c r="Q164" s="3" t="s">
        <v>32</v>
      </c>
      <c r="R164" s="3">
        <v>2.5</v>
      </c>
      <c r="S164" s="3" t="s">
        <v>215</v>
      </c>
      <c r="T164" s="3" t="s">
        <v>215</v>
      </c>
      <c r="U164" s="3" t="s">
        <v>215</v>
      </c>
      <c r="V164" s="3" t="s">
        <v>34</v>
      </c>
      <c r="W164" s="3" t="s">
        <v>35</v>
      </c>
      <c r="X164" s="3" t="s">
        <v>35</v>
      </c>
      <c r="Y164" s="3" t="s">
        <v>35</v>
      </c>
      <c r="Z164" s="3"/>
      <c r="AA164" s="3"/>
      <c r="AB164" s="3" t="s">
        <v>766</v>
      </c>
      <c r="AC164" s="3">
        <v>2500</v>
      </c>
      <c r="AD164" s="3" t="s">
        <v>766</v>
      </c>
      <c r="AE164" s="3"/>
      <c r="AF164" s="3"/>
      <c r="AG164" s="3"/>
      <c r="AH164" s="3" t="s">
        <v>228</v>
      </c>
      <c r="AI164" s="3" t="str">
        <f t="shared" si="25"/>
        <v/>
      </c>
      <c r="AJ164" s="3"/>
      <c r="AK164" s="3" t="s">
        <v>767</v>
      </c>
      <c r="AL164" s="3" t="s">
        <v>770</v>
      </c>
      <c r="AM164" s="3"/>
      <c r="AN164" s="3"/>
      <c r="AO164" s="3"/>
      <c r="AP164" s="3" t="s">
        <v>35</v>
      </c>
      <c r="AQ164" s="3">
        <f t="shared" si="26"/>
        <v>3</v>
      </c>
      <c r="AR164" t="str">
        <f t="shared" si="37"/>
        <v>NOAEL</v>
      </c>
      <c r="AS164">
        <f t="shared" si="38"/>
        <v>2500</v>
      </c>
      <c r="AT164" t="str">
        <f>VLOOKUP(L164,'Duration QC'!$A$3:$E$50,2,TRUE)</f>
        <v>N</v>
      </c>
      <c r="AU164" t="str">
        <f>VLOOKUP(L164,'Duration QC'!$A$3:$E$50,3,TRUE)</f>
        <v>N</v>
      </c>
      <c r="AV164" t="str">
        <f>VLOOKUP(L164,'Duration QC'!$A$3:$E$50,4,TRUE)</f>
        <v>Y</v>
      </c>
      <c r="AW164" t="str">
        <f>VLOOKUP(L164,'Duration QC'!$A$3:$E$50,5,TRUE)</f>
        <v>N</v>
      </c>
      <c r="AX164">
        <f t="shared" si="27"/>
        <v>0</v>
      </c>
      <c r="AY164">
        <f t="shared" si="28"/>
        <v>0</v>
      </c>
      <c r="AZ164">
        <f t="shared" si="29"/>
        <v>1</v>
      </c>
      <c r="BA164">
        <f t="shared" si="30"/>
        <v>0</v>
      </c>
    </row>
    <row r="165" spans="1:53" x14ac:dyDescent="0.25">
      <c r="A165" s="3">
        <v>164</v>
      </c>
      <c r="B165" s="3"/>
      <c r="C165" s="3" t="s">
        <v>1490</v>
      </c>
      <c r="D165" s="3" t="s">
        <v>164</v>
      </c>
      <c r="E165" s="3"/>
      <c r="F165" s="3" t="s">
        <v>180</v>
      </c>
      <c r="G165" s="3" t="s">
        <v>50</v>
      </c>
      <c r="H165" s="3" t="s">
        <v>662</v>
      </c>
      <c r="I165" s="3" t="s">
        <v>188</v>
      </c>
      <c r="J165" s="3" t="s">
        <v>469</v>
      </c>
      <c r="K165" s="3" t="s">
        <v>204</v>
      </c>
      <c r="L165" s="3" t="s">
        <v>798</v>
      </c>
      <c r="M165" s="3" t="s">
        <v>28</v>
      </c>
      <c r="N165" s="3" t="s">
        <v>219</v>
      </c>
      <c r="O165" s="3" t="s">
        <v>38</v>
      </c>
      <c r="P165" s="3" t="s">
        <v>210</v>
      </c>
      <c r="Q165" s="3" t="s">
        <v>49</v>
      </c>
      <c r="R165" s="3">
        <v>2.5</v>
      </c>
      <c r="S165" s="3" t="s">
        <v>215</v>
      </c>
      <c r="T165" s="3" t="s">
        <v>215</v>
      </c>
      <c r="U165" s="3" t="s">
        <v>215</v>
      </c>
      <c r="V165" s="3" t="s">
        <v>34</v>
      </c>
      <c r="W165" s="3" t="s">
        <v>35</v>
      </c>
      <c r="X165" s="3" t="s">
        <v>35</v>
      </c>
      <c r="Y165" s="3" t="s">
        <v>35</v>
      </c>
      <c r="Z165" s="3" t="s">
        <v>35</v>
      </c>
      <c r="AA165" s="3" t="str">
        <f t="shared" ref="AA165:AA167" si="42">IF(X165="Y", "Divide NOAEL or BMDL by 3;", "") &amp; IF(Y165="Y", "Divide LOAEL by 10;", "") &amp; IF(Z165="N", "Units conversion needed;", "")</f>
        <v>Units conversion needed;</v>
      </c>
      <c r="AB165" s="3" t="s">
        <v>766</v>
      </c>
      <c r="AC165" s="3">
        <f t="shared" ref="AC165:AC167" si="43">R165*1000</f>
        <v>2500</v>
      </c>
      <c r="AD165" s="3" t="s">
        <v>766</v>
      </c>
      <c r="AE165" s="3"/>
      <c r="AF165" s="3" t="str">
        <f t="shared" ref="AF165:AF167" si="44">IF(AC165&gt;30000, "band A", IF(AC165&gt;3000, "band B", IF(AC165&gt;300, "band C", IF(AC165&gt;30, "band D", "band E"))))</f>
        <v>band C</v>
      </c>
      <c r="AG165" s="3"/>
      <c r="AH165" s="3" t="s">
        <v>228</v>
      </c>
      <c r="AI165" s="3" t="str">
        <f t="shared" si="25"/>
        <v/>
      </c>
      <c r="AJ165" s="3"/>
      <c r="AK165" s="3" t="s">
        <v>767</v>
      </c>
      <c r="AL165" s="3" t="s">
        <v>770</v>
      </c>
      <c r="AM165" s="3"/>
      <c r="AN165" s="3"/>
      <c r="AO165" s="3"/>
      <c r="AP165" s="3" t="s">
        <v>35</v>
      </c>
      <c r="AQ165" s="3">
        <f t="shared" si="26"/>
        <v>3</v>
      </c>
      <c r="AR165" t="str">
        <f t="shared" si="37"/>
        <v>NOAEL</v>
      </c>
      <c r="AS165">
        <f t="shared" si="38"/>
        <v>2500</v>
      </c>
      <c r="AT165" t="str">
        <f>VLOOKUP(L165,'Duration QC'!$A$3:$E$50,2,TRUE)</f>
        <v>N</v>
      </c>
      <c r="AU165" t="str">
        <f>VLOOKUP(L165,'Duration QC'!$A$3:$E$50,3,TRUE)</f>
        <v>N</v>
      </c>
      <c r="AV165" t="str">
        <f>VLOOKUP(L165,'Duration QC'!$A$3:$E$50,4,TRUE)</f>
        <v>Y</v>
      </c>
      <c r="AW165" t="str">
        <f>VLOOKUP(L165,'Duration QC'!$A$3:$E$50,5,TRUE)</f>
        <v>N</v>
      </c>
      <c r="AX165">
        <f t="shared" si="27"/>
        <v>0</v>
      </c>
      <c r="AY165">
        <f t="shared" si="28"/>
        <v>0</v>
      </c>
      <c r="AZ165">
        <f t="shared" si="29"/>
        <v>1</v>
      </c>
      <c r="BA165">
        <f t="shared" si="30"/>
        <v>0</v>
      </c>
    </row>
    <row r="166" spans="1:53" x14ac:dyDescent="0.25">
      <c r="A166" s="3">
        <v>165</v>
      </c>
      <c r="B166" s="3"/>
      <c r="C166" s="3" t="s">
        <v>1490</v>
      </c>
      <c r="D166" s="3" t="s">
        <v>165</v>
      </c>
      <c r="E166" s="3"/>
      <c r="F166" s="3" t="s">
        <v>180</v>
      </c>
      <c r="G166" s="3"/>
      <c r="H166" s="3" t="s">
        <v>799</v>
      </c>
      <c r="I166" s="3" t="s">
        <v>189</v>
      </c>
      <c r="J166" s="3" t="s">
        <v>469</v>
      </c>
      <c r="K166" s="3" t="s">
        <v>205</v>
      </c>
      <c r="L166" s="3" t="s">
        <v>796</v>
      </c>
      <c r="M166" s="3" t="s">
        <v>28</v>
      </c>
      <c r="N166" s="3" t="s">
        <v>219</v>
      </c>
      <c r="O166" s="3" t="s">
        <v>30</v>
      </c>
      <c r="P166" s="3" t="s">
        <v>146</v>
      </c>
      <c r="Q166" s="3" t="s">
        <v>32</v>
      </c>
      <c r="R166" s="3">
        <v>16</v>
      </c>
      <c r="S166" s="3" t="s">
        <v>215</v>
      </c>
      <c r="T166" s="3" t="s">
        <v>215</v>
      </c>
      <c r="U166" s="3" t="s">
        <v>215</v>
      </c>
      <c r="V166" s="3" t="s">
        <v>34</v>
      </c>
      <c r="W166" s="3" t="s">
        <v>35</v>
      </c>
      <c r="X166" s="3" t="s">
        <v>35</v>
      </c>
      <c r="Y166" s="3" t="s">
        <v>35</v>
      </c>
      <c r="Z166" s="3" t="s">
        <v>35</v>
      </c>
      <c r="AA166" s="3" t="str">
        <f t="shared" si="42"/>
        <v>Units conversion needed;</v>
      </c>
      <c r="AB166" s="3" t="s">
        <v>766</v>
      </c>
      <c r="AC166" s="3">
        <f t="shared" si="43"/>
        <v>16000</v>
      </c>
      <c r="AD166" s="3" t="s">
        <v>766</v>
      </c>
      <c r="AE166" s="3"/>
      <c r="AF166" s="3" t="str">
        <f t="shared" si="44"/>
        <v>band B</v>
      </c>
      <c r="AG166" s="3"/>
      <c r="AH166" s="3" t="s">
        <v>229</v>
      </c>
      <c r="AI166" s="3" t="str">
        <f t="shared" si="25"/>
        <v/>
      </c>
      <c r="AJ166" s="3"/>
      <c r="AK166" s="3" t="s">
        <v>767</v>
      </c>
      <c r="AL166" s="3" t="s">
        <v>770</v>
      </c>
      <c r="AM166" s="3"/>
      <c r="AN166" s="3"/>
      <c r="AO166" s="3"/>
      <c r="AP166" s="3" t="s">
        <v>35</v>
      </c>
      <c r="AQ166" s="3">
        <f t="shared" si="26"/>
        <v>2</v>
      </c>
      <c r="AR166" t="str">
        <f t="shared" si="37"/>
        <v>NOAEL</v>
      </c>
      <c r="AS166">
        <f t="shared" si="38"/>
        <v>16000</v>
      </c>
      <c r="AT166" t="str">
        <f>VLOOKUP(L166,'Duration QC'!$A$3:$E$50,2,TRUE)</f>
        <v>N</v>
      </c>
      <c r="AU166" t="str">
        <f>VLOOKUP(L166,'Duration QC'!$A$3:$E$50,3,TRUE)</f>
        <v>Y</v>
      </c>
      <c r="AV166" t="str">
        <f>VLOOKUP(L166,'Duration QC'!$A$3:$E$50,4,TRUE)</f>
        <v>N</v>
      </c>
      <c r="AW166" t="str">
        <f>VLOOKUP(L166,'Duration QC'!$A$3:$E$50,5,TRUE)</f>
        <v>N</v>
      </c>
      <c r="AX166">
        <f t="shared" si="27"/>
        <v>0</v>
      </c>
      <c r="AY166">
        <f t="shared" si="28"/>
        <v>1</v>
      </c>
      <c r="AZ166">
        <f t="shared" si="29"/>
        <v>0</v>
      </c>
      <c r="BA166">
        <f t="shared" si="30"/>
        <v>0</v>
      </c>
    </row>
    <row r="167" spans="1:53" x14ac:dyDescent="0.25">
      <c r="A167" s="3">
        <v>166</v>
      </c>
      <c r="B167" s="3"/>
      <c r="C167" s="3" t="s">
        <v>1490</v>
      </c>
      <c r="D167" s="3" t="s">
        <v>165</v>
      </c>
      <c r="E167" s="3"/>
      <c r="F167" s="3" t="s">
        <v>180</v>
      </c>
      <c r="G167" s="3"/>
      <c r="H167" s="3" t="s">
        <v>799</v>
      </c>
      <c r="I167" s="3" t="s">
        <v>189</v>
      </c>
      <c r="J167" s="3" t="s">
        <v>469</v>
      </c>
      <c r="K167" s="3" t="s">
        <v>205</v>
      </c>
      <c r="L167" s="3" t="s">
        <v>796</v>
      </c>
      <c r="M167" s="3" t="s">
        <v>28</v>
      </c>
      <c r="N167" s="3" t="s">
        <v>219</v>
      </c>
      <c r="O167" s="3" t="s">
        <v>30</v>
      </c>
      <c r="P167" s="3" t="s">
        <v>146</v>
      </c>
      <c r="Q167" s="3" t="s">
        <v>49</v>
      </c>
      <c r="R167" s="3">
        <v>16</v>
      </c>
      <c r="S167" s="3" t="s">
        <v>215</v>
      </c>
      <c r="T167" s="3" t="s">
        <v>215</v>
      </c>
      <c r="U167" s="3" t="s">
        <v>215</v>
      </c>
      <c r="V167" s="3" t="s">
        <v>34</v>
      </c>
      <c r="W167" s="3" t="s">
        <v>35</v>
      </c>
      <c r="X167" s="3" t="s">
        <v>35</v>
      </c>
      <c r="Y167" s="3" t="s">
        <v>35</v>
      </c>
      <c r="Z167" s="3" t="s">
        <v>35</v>
      </c>
      <c r="AA167" s="3" t="str">
        <f t="shared" si="42"/>
        <v>Units conversion needed;</v>
      </c>
      <c r="AB167" s="3" t="s">
        <v>766</v>
      </c>
      <c r="AC167" s="3">
        <f t="shared" si="43"/>
        <v>16000</v>
      </c>
      <c r="AD167" s="3" t="s">
        <v>766</v>
      </c>
      <c r="AE167" s="3"/>
      <c r="AF167" s="3" t="str">
        <f t="shared" si="44"/>
        <v>band B</v>
      </c>
      <c r="AG167" s="3"/>
      <c r="AH167" s="3" t="s">
        <v>229</v>
      </c>
      <c r="AI167" s="3" t="str">
        <f t="shared" si="25"/>
        <v/>
      </c>
      <c r="AJ167" s="3"/>
      <c r="AK167" s="3" t="s">
        <v>767</v>
      </c>
      <c r="AL167" s="3" t="s">
        <v>770</v>
      </c>
      <c r="AM167" s="3"/>
      <c r="AN167" s="3"/>
      <c r="AO167" s="3"/>
      <c r="AP167" s="3" t="s">
        <v>35</v>
      </c>
      <c r="AQ167" s="3">
        <f t="shared" si="26"/>
        <v>2</v>
      </c>
      <c r="AR167" t="str">
        <f t="shared" si="37"/>
        <v>NOAEL</v>
      </c>
      <c r="AS167">
        <f t="shared" si="38"/>
        <v>16000</v>
      </c>
      <c r="AT167" t="str">
        <f>VLOOKUP(L167,'Duration QC'!$A$3:$E$50,2,TRUE)</f>
        <v>N</v>
      </c>
      <c r="AU167" t="str">
        <f>VLOOKUP(L167,'Duration QC'!$A$3:$E$50,3,TRUE)</f>
        <v>Y</v>
      </c>
      <c r="AV167" t="str">
        <f>VLOOKUP(L167,'Duration QC'!$A$3:$E$50,4,TRUE)</f>
        <v>N</v>
      </c>
      <c r="AW167" t="str">
        <f>VLOOKUP(L167,'Duration QC'!$A$3:$E$50,5,TRUE)</f>
        <v>N</v>
      </c>
      <c r="AX167">
        <f t="shared" si="27"/>
        <v>0</v>
      </c>
      <c r="AY167">
        <f t="shared" si="28"/>
        <v>1</v>
      </c>
      <c r="AZ167">
        <f t="shared" si="29"/>
        <v>0</v>
      </c>
      <c r="BA167">
        <f t="shared" si="30"/>
        <v>0</v>
      </c>
    </row>
    <row r="168" spans="1:53" x14ac:dyDescent="0.25">
      <c r="A168" s="3">
        <v>167</v>
      </c>
      <c r="B168" s="3"/>
      <c r="C168" s="3" t="s">
        <v>217</v>
      </c>
      <c r="D168" s="3" t="s">
        <v>165</v>
      </c>
      <c r="E168" s="3"/>
      <c r="F168" s="3" t="s">
        <v>180</v>
      </c>
      <c r="G168" s="3"/>
      <c r="H168" s="3" t="s">
        <v>799</v>
      </c>
      <c r="I168" s="3" t="s">
        <v>189</v>
      </c>
      <c r="J168" s="3" t="s">
        <v>469</v>
      </c>
      <c r="K168" s="3" t="s">
        <v>205</v>
      </c>
      <c r="L168" s="3" t="s">
        <v>796</v>
      </c>
      <c r="M168" s="3" t="s">
        <v>28</v>
      </c>
      <c r="N168" s="3" t="s">
        <v>219</v>
      </c>
      <c r="O168" s="3" t="s">
        <v>38</v>
      </c>
      <c r="P168" s="3" t="s">
        <v>210</v>
      </c>
      <c r="Q168" s="3" t="s">
        <v>49</v>
      </c>
      <c r="R168" s="3">
        <v>2</v>
      </c>
      <c r="S168" s="3">
        <v>4</v>
      </c>
      <c r="T168" s="3">
        <v>1.9118900000000001</v>
      </c>
      <c r="U168" s="3">
        <v>1.44231</v>
      </c>
      <c r="V168" s="3" t="s">
        <v>34</v>
      </c>
      <c r="W168" s="3" t="s">
        <v>35</v>
      </c>
      <c r="X168" s="3" t="s">
        <v>35</v>
      </c>
      <c r="Y168" s="3" t="s">
        <v>35</v>
      </c>
      <c r="Z168" s="3"/>
      <c r="AA168" s="3"/>
      <c r="AB168" s="3">
        <v>1442.31</v>
      </c>
      <c r="AC168" s="3">
        <v>2000</v>
      </c>
      <c r="AD168" s="3" t="s">
        <v>766</v>
      </c>
      <c r="AE168" s="3"/>
      <c r="AF168" s="3"/>
      <c r="AG168" s="3"/>
      <c r="AH168" s="3" t="s">
        <v>228</v>
      </c>
      <c r="AI168" s="3" t="str">
        <f t="shared" si="25"/>
        <v/>
      </c>
      <c r="AJ168" s="3"/>
      <c r="AK168" s="3" t="s">
        <v>767</v>
      </c>
      <c r="AL168" s="3" t="s">
        <v>770</v>
      </c>
      <c r="AM168" s="3"/>
      <c r="AN168" s="3"/>
      <c r="AO168" s="3"/>
      <c r="AP168" s="3" t="s">
        <v>35</v>
      </c>
      <c r="AQ168" s="3">
        <f t="shared" si="26"/>
        <v>3</v>
      </c>
      <c r="AR168" t="str">
        <f t="shared" si="37"/>
        <v>BMDL</v>
      </c>
      <c r="AS168">
        <f t="shared" si="38"/>
        <v>1442.31</v>
      </c>
      <c r="AT168" t="str">
        <f>VLOOKUP(L168,'Duration QC'!$A$3:$E$50,2,TRUE)</f>
        <v>N</v>
      </c>
      <c r="AU168" t="str">
        <f>VLOOKUP(L168,'Duration QC'!$A$3:$E$50,3,TRUE)</f>
        <v>Y</v>
      </c>
      <c r="AV168" t="str">
        <f>VLOOKUP(L168,'Duration QC'!$A$3:$E$50,4,TRUE)</f>
        <v>N</v>
      </c>
      <c r="AW168" t="str">
        <f>VLOOKUP(L168,'Duration QC'!$A$3:$E$50,5,TRUE)</f>
        <v>N</v>
      </c>
      <c r="AX168">
        <f t="shared" si="27"/>
        <v>0</v>
      </c>
      <c r="AY168">
        <f t="shared" si="28"/>
        <v>1</v>
      </c>
      <c r="AZ168">
        <f t="shared" si="29"/>
        <v>0</v>
      </c>
      <c r="BA168">
        <f t="shared" si="30"/>
        <v>0</v>
      </c>
    </row>
    <row r="169" spans="1:53" x14ac:dyDescent="0.25">
      <c r="A169" s="3">
        <v>168</v>
      </c>
      <c r="B169" s="3"/>
      <c r="C169" s="3" t="s">
        <v>217</v>
      </c>
      <c r="D169" s="3" t="s">
        <v>165</v>
      </c>
      <c r="E169" s="3"/>
      <c r="F169" s="3" t="s">
        <v>180</v>
      </c>
      <c r="G169" s="3"/>
      <c r="H169" s="3" t="s">
        <v>799</v>
      </c>
      <c r="I169" s="3" t="s">
        <v>189</v>
      </c>
      <c r="J169" s="3" t="s">
        <v>469</v>
      </c>
      <c r="K169" s="3" t="s">
        <v>205</v>
      </c>
      <c r="L169" s="3" t="s">
        <v>796</v>
      </c>
      <c r="M169" s="3" t="s">
        <v>28</v>
      </c>
      <c r="N169" s="3" t="s">
        <v>219</v>
      </c>
      <c r="O169" s="3" t="s">
        <v>38</v>
      </c>
      <c r="P169" s="3" t="s">
        <v>210</v>
      </c>
      <c r="Q169" s="3" t="s">
        <v>32</v>
      </c>
      <c r="R169" s="3" t="s">
        <v>215</v>
      </c>
      <c r="S169" s="3">
        <v>4</v>
      </c>
      <c r="T169" s="3">
        <v>2.6505999999999998</v>
      </c>
      <c r="U169" s="3">
        <v>1.9557</v>
      </c>
      <c r="V169" s="3" t="s">
        <v>34</v>
      </c>
      <c r="W169" s="3" t="s">
        <v>35</v>
      </c>
      <c r="X169" s="3" t="s">
        <v>35</v>
      </c>
      <c r="Y169" s="3" t="s">
        <v>35</v>
      </c>
      <c r="Z169" s="3"/>
      <c r="AA169" s="3"/>
      <c r="AB169" s="3">
        <v>1955.7</v>
      </c>
      <c r="AC169" s="3" t="s">
        <v>766</v>
      </c>
      <c r="AD169" s="3" t="s">
        <v>766</v>
      </c>
      <c r="AE169" s="3"/>
      <c r="AF169" s="3"/>
      <c r="AG169" s="3"/>
      <c r="AH169" s="3" t="s">
        <v>228</v>
      </c>
      <c r="AI169" s="3" t="str">
        <f t="shared" si="25"/>
        <v/>
      </c>
      <c r="AJ169" s="3"/>
      <c r="AK169" s="3" t="s">
        <v>767</v>
      </c>
      <c r="AL169" s="3" t="s">
        <v>770</v>
      </c>
      <c r="AM169" s="3"/>
      <c r="AN169" s="3"/>
      <c r="AO169" s="3"/>
      <c r="AP169" s="3" t="s">
        <v>35</v>
      </c>
      <c r="AQ169" s="3">
        <f t="shared" si="26"/>
        <v>3</v>
      </c>
      <c r="AR169" t="str">
        <f t="shared" si="37"/>
        <v>BMDL</v>
      </c>
      <c r="AS169">
        <f t="shared" si="38"/>
        <v>1955.7</v>
      </c>
      <c r="AT169" t="str">
        <f>VLOOKUP(L169,'Duration QC'!$A$3:$E$50,2,TRUE)</f>
        <v>N</v>
      </c>
      <c r="AU169" t="str">
        <f>VLOOKUP(L169,'Duration QC'!$A$3:$E$50,3,TRUE)</f>
        <v>Y</v>
      </c>
      <c r="AV169" t="str">
        <f>VLOOKUP(L169,'Duration QC'!$A$3:$E$50,4,TRUE)</f>
        <v>N</v>
      </c>
      <c r="AW169" t="str">
        <f>VLOOKUP(L169,'Duration QC'!$A$3:$E$50,5,TRUE)</f>
        <v>N</v>
      </c>
      <c r="AX169">
        <f t="shared" si="27"/>
        <v>0</v>
      </c>
      <c r="AY169">
        <f t="shared" si="28"/>
        <v>1</v>
      </c>
      <c r="AZ169">
        <f t="shared" si="29"/>
        <v>0</v>
      </c>
      <c r="BA169">
        <f t="shared" si="30"/>
        <v>0</v>
      </c>
    </row>
    <row r="170" spans="1:53" x14ac:dyDescent="0.25">
      <c r="A170" s="3">
        <v>169</v>
      </c>
      <c r="B170" s="3"/>
      <c r="C170" s="3" t="s">
        <v>217</v>
      </c>
      <c r="D170" s="3" t="s">
        <v>165</v>
      </c>
      <c r="E170" s="3"/>
      <c r="F170" s="3" t="s">
        <v>180</v>
      </c>
      <c r="G170" s="3"/>
      <c r="H170" s="3" t="s">
        <v>799</v>
      </c>
      <c r="I170" s="3" t="s">
        <v>189</v>
      </c>
      <c r="J170" s="3" t="s">
        <v>469</v>
      </c>
      <c r="K170" s="3" t="s">
        <v>204</v>
      </c>
      <c r="L170" s="3" t="s">
        <v>798</v>
      </c>
      <c r="M170" s="3" t="s">
        <v>28</v>
      </c>
      <c r="N170" s="3" t="s">
        <v>219</v>
      </c>
      <c r="O170" s="3" t="s">
        <v>30</v>
      </c>
      <c r="P170" s="3" t="s">
        <v>146</v>
      </c>
      <c r="Q170" s="3" t="s">
        <v>32</v>
      </c>
      <c r="R170" s="3">
        <v>2</v>
      </c>
      <c r="S170" s="3">
        <v>4</v>
      </c>
      <c r="T170" s="3">
        <v>2.6666099999999999</v>
      </c>
      <c r="U170" s="3">
        <v>1.74444</v>
      </c>
      <c r="V170" s="3" t="s">
        <v>34</v>
      </c>
      <c r="W170" s="3" t="s">
        <v>35</v>
      </c>
      <c r="X170" s="3" t="s">
        <v>35</v>
      </c>
      <c r="Y170" s="3" t="s">
        <v>35</v>
      </c>
      <c r="Z170" s="3"/>
      <c r="AA170" s="3"/>
      <c r="AB170" s="3">
        <v>1744.44</v>
      </c>
      <c r="AC170" s="3">
        <v>2000</v>
      </c>
      <c r="AD170" s="3" t="s">
        <v>766</v>
      </c>
      <c r="AE170" s="3"/>
      <c r="AF170" s="3"/>
      <c r="AG170" s="3"/>
      <c r="AH170" s="3" t="s">
        <v>228</v>
      </c>
      <c r="AI170" s="3" t="str">
        <f t="shared" si="25"/>
        <v/>
      </c>
      <c r="AJ170" s="3"/>
      <c r="AK170" s="3" t="s">
        <v>767</v>
      </c>
      <c r="AL170" s="3" t="s">
        <v>770</v>
      </c>
      <c r="AM170" s="3"/>
      <c r="AN170" s="3"/>
      <c r="AO170" s="3"/>
      <c r="AP170" s="3" t="s">
        <v>35</v>
      </c>
      <c r="AQ170" s="3">
        <f t="shared" si="26"/>
        <v>3</v>
      </c>
      <c r="AR170" t="str">
        <f t="shared" si="37"/>
        <v>BMDL</v>
      </c>
      <c r="AS170">
        <f t="shared" si="38"/>
        <v>1744.44</v>
      </c>
      <c r="AT170" t="str">
        <f>VLOOKUP(L170,'Duration QC'!$A$3:$E$50,2,TRUE)</f>
        <v>N</v>
      </c>
      <c r="AU170" t="str">
        <f>VLOOKUP(L170,'Duration QC'!$A$3:$E$50,3,TRUE)</f>
        <v>N</v>
      </c>
      <c r="AV170" t="str">
        <f>VLOOKUP(L170,'Duration QC'!$A$3:$E$50,4,TRUE)</f>
        <v>Y</v>
      </c>
      <c r="AW170" t="str">
        <f>VLOOKUP(L170,'Duration QC'!$A$3:$E$50,5,TRUE)</f>
        <v>N</v>
      </c>
      <c r="AX170">
        <f t="shared" si="27"/>
        <v>0</v>
      </c>
      <c r="AY170">
        <f t="shared" si="28"/>
        <v>0</v>
      </c>
      <c r="AZ170">
        <f t="shared" si="29"/>
        <v>1</v>
      </c>
      <c r="BA170">
        <f t="shared" si="30"/>
        <v>0</v>
      </c>
    </row>
    <row r="171" spans="1:53" x14ac:dyDescent="0.25">
      <c r="A171" s="3">
        <v>170</v>
      </c>
      <c r="B171" s="3"/>
      <c r="C171" s="3" t="s">
        <v>217</v>
      </c>
      <c r="D171" s="3" t="s">
        <v>165</v>
      </c>
      <c r="E171" s="3"/>
      <c r="F171" s="3" t="s">
        <v>180</v>
      </c>
      <c r="G171" s="3"/>
      <c r="H171" s="3" t="s">
        <v>799</v>
      </c>
      <c r="I171" s="3" t="s">
        <v>189</v>
      </c>
      <c r="J171" s="3" t="s">
        <v>469</v>
      </c>
      <c r="K171" s="3" t="s">
        <v>204</v>
      </c>
      <c r="L171" s="3" t="s">
        <v>798</v>
      </c>
      <c r="M171" s="3" t="s">
        <v>28</v>
      </c>
      <c r="N171" s="3" t="s">
        <v>219</v>
      </c>
      <c r="O171" s="3" t="s">
        <v>30</v>
      </c>
      <c r="P171" s="3" t="s">
        <v>146</v>
      </c>
      <c r="Q171" s="3" t="s">
        <v>49</v>
      </c>
      <c r="R171" s="3">
        <v>1</v>
      </c>
      <c r="S171" s="3">
        <v>2</v>
      </c>
      <c r="T171" s="3">
        <v>1.35351</v>
      </c>
      <c r="U171" s="3">
        <v>0.87787700000000002</v>
      </c>
      <c r="V171" s="3" t="s">
        <v>34</v>
      </c>
      <c r="W171" s="3" t="s">
        <v>35</v>
      </c>
      <c r="X171" s="3" t="s">
        <v>35</v>
      </c>
      <c r="Y171" s="3" t="s">
        <v>35</v>
      </c>
      <c r="Z171" s="3"/>
      <c r="AA171" s="3"/>
      <c r="AB171" s="3">
        <v>877.87700000000007</v>
      </c>
      <c r="AC171" s="3">
        <v>1000</v>
      </c>
      <c r="AD171" s="3" t="s">
        <v>766</v>
      </c>
      <c r="AE171" s="3"/>
      <c r="AF171" s="3"/>
      <c r="AG171" s="3"/>
      <c r="AH171" s="3" t="s">
        <v>228</v>
      </c>
      <c r="AI171" s="3" t="str">
        <f t="shared" si="25"/>
        <v/>
      </c>
      <c r="AJ171" s="3"/>
      <c r="AK171" s="3" t="s">
        <v>767</v>
      </c>
      <c r="AL171" s="3" t="s">
        <v>770</v>
      </c>
      <c r="AM171" s="3"/>
      <c r="AN171" s="3"/>
      <c r="AO171" s="3"/>
      <c r="AP171" s="3" t="s">
        <v>35</v>
      </c>
      <c r="AQ171" s="3">
        <f t="shared" si="26"/>
        <v>3</v>
      </c>
      <c r="AR171" t="str">
        <f t="shared" si="37"/>
        <v>BMDL</v>
      </c>
      <c r="AS171">
        <f t="shared" si="38"/>
        <v>877.87700000000007</v>
      </c>
      <c r="AT171" t="str">
        <f>VLOOKUP(L171,'Duration QC'!$A$3:$E$50,2,TRUE)</f>
        <v>N</v>
      </c>
      <c r="AU171" t="str">
        <f>VLOOKUP(L171,'Duration QC'!$A$3:$E$50,3,TRUE)</f>
        <v>N</v>
      </c>
      <c r="AV171" t="str">
        <f>VLOOKUP(L171,'Duration QC'!$A$3:$E$50,4,TRUE)</f>
        <v>Y</v>
      </c>
      <c r="AW171" t="str">
        <f>VLOOKUP(L171,'Duration QC'!$A$3:$E$50,5,TRUE)</f>
        <v>N</v>
      </c>
      <c r="AX171">
        <f t="shared" si="27"/>
        <v>0</v>
      </c>
      <c r="AY171">
        <f t="shared" si="28"/>
        <v>0</v>
      </c>
      <c r="AZ171">
        <f t="shared" si="29"/>
        <v>1</v>
      </c>
      <c r="BA171">
        <f t="shared" si="30"/>
        <v>0</v>
      </c>
    </row>
    <row r="172" spans="1:53" x14ac:dyDescent="0.25">
      <c r="A172" s="3">
        <v>171</v>
      </c>
      <c r="B172" s="3"/>
      <c r="C172" s="3" t="s">
        <v>217</v>
      </c>
      <c r="D172" s="3" t="s">
        <v>165</v>
      </c>
      <c r="E172" s="3"/>
      <c r="F172" s="3" t="s">
        <v>180</v>
      </c>
      <c r="G172" s="3"/>
      <c r="H172" s="3" t="s">
        <v>799</v>
      </c>
      <c r="I172" s="3" t="s">
        <v>189</v>
      </c>
      <c r="J172" s="3" t="s">
        <v>469</v>
      </c>
      <c r="K172" s="3" t="s">
        <v>204</v>
      </c>
      <c r="L172" s="3" t="s">
        <v>798</v>
      </c>
      <c r="M172" s="3" t="s">
        <v>28</v>
      </c>
      <c r="N172" s="3" t="s">
        <v>219</v>
      </c>
      <c r="O172" s="3" t="s">
        <v>38</v>
      </c>
      <c r="P172" s="3" t="s">
        <v>210</v>
      </c>
      <c r="Q172" s="3" t="s">
        <v>32</v>
      </c>
      <c r="R172" s="3">
        <v>1</v>
      </c>
      <c r="S172" s="3">
        <v>2</v>
      </c>
      <c r="T172" s="3">
        <v>-99</v>
      </c>
      <c r="U172" s="3">
        <v>-99</v>
      </c>
      <c r="V172" s="3" t="s">
        <v>34</v>
      </c>
      <c r="W172" s="3" t="s">
        <v>35</v>
      </c>
      <c r="X172" s="3" t="s">
        <v>35</v>
      </c>
      <c r="Y172" s="3" t="s">
        <v>35</v>
      </c>
      <c r="Z172" s="3"/>
      <c r="AA172" s="3"/>
      <c r="AB172" s="3" t="s">
        <v>766</v>
      </c>
      <c r="AC172" s="3">
        <v>1000</v>
      </c>
      <c r="AD172" s="3" t="s">
        <v>766</v>
      </c>
      <c r="AE172" s="3"/>
      <c r="AF172" s="3"/>
      <c r="AG172" s="3"/>
      <c r="AH172" s="3" t="s">
        <v>228</v>
      </c>
      <c r="AI172" s="3" t="str">
        <f t="shared" si="25"/>
        <v/>
      </c>
      <c r="AJ172" s="3"/>
      <c r="AK172" s="3" t="s">
        <v>767</v>
      </c>
      <c r="AL172" s="3" t="s">
        <v>770</v>
      </c>
      <c r="AM172" s="3"/>
      <c r="AN172" s="3"/>
      <c r="AO172" s="3"/>
      <c r="AP172" s="3" t="s">
        <v>35</v>
      </c>
      <c r="AQ172" s="3">
        <f t="shared" si="26"/>
        <v>3</v>
      </c>
      <c r="AR172" t="str">
        <f t="shared" si="37"/>
        <v>NOAEL</v>
      </c>
      <c r="AS172">
        <f t="shared" si="38"/>
        <v>1000</v>
      </c>
      <c r="AT172" t="str">
        <f>VLOOKUP(L172,'Duration QC'!$A$3:$E$50,2,TRUE)</f>
        <v>N</v>
      </c>
      <c r="AU172" t="str">
        <f>VLOOKUP(L172,'Duration QC'!$A$3:$E$50,3,TRUE)</f>
        <v>N</v>
      </c>
      <c r="AV172" t="str">
        <f>VLOOKUP(L172,'Duration QC'!$A$3:$E$50,4,TRUE)</f>
        <v>Y</v>
      </c>
      <c r="AW172" t="str">
        <f>VLOOKUP(L172,'Duration QC'!$A$3:$E$50,5,TRUE)</f>
        <v>N</v>
      </c>
      <c r="AX172">
        <f t="shared" si="27"/>
        <v>0</v>
      </c>
      <c r="AY172">
        <f t="shared" si="28"/>
        <v>0</v>
      </c>
      <c r="AZ172">
        <f t="shared" si="29"/>
        <v>1</v>
      </c>
      <c r="BA172">
        <f t="shared" si="30"/>
        <v>0</v>
      </c>
    </row>
    <row r="173" spans="1:53" x14ac:dyDescent="0.25">
      <c r="A173" s="3">
        <v>172</v>
      </c>
      <c r="B173" s="3"/>
      <c r="C173" s="3" t="s">
        <v>217</v>
      </c>
      <c r="D173" s="3" t="s">
        <v>165</v>
      </c>
      <c r="E173" s="3"/>
      <c r="F173" s="3" t="s">
        <v>180</v>
      </c>
      <c r="G173" s="3"/>
      <c r="H173" s="3" t="s">
        <v>799</v>
      </c>
      <c r="I173" s="3" t="s">
        <v>189</v>
      </c>
      <c r="J173" s="3" t="s">
        <v>469</v>
      </c>
      <c r="K173" s="3" t="s">
        <v>204</v>
      </c>
      <c r="L173" s="3" t="s">
        <v>798</v>
      </c>
      <c r="M173" s="3" t="s">
        <v>28</v>
      </c>
      <c r="N173" s="3" t="s">
        <v>219</v>
      </c>
      <c r="O173" s="3" t="s">
        <v>38</v>
      </c>
      <c r="P173" s="3" t="s">
        <v>210</v>
      </c>
      <c r="Q173" s="3" t="s">
        <v>49</v>
      </c>
      <c r="R173" s="3">
        <v>0.5</v>
      </c>
      <c r="S173" s="3">
        <v>1</v>
      </c>
      <c r="T173" s="3">
        <v>0.62308399999999997</v>
      </c>
      <c r="U173" s="3">
        <v>0.42810700000000002</v>
      </c>
      <c r="V173" s="3" t="s">
        <v>34</v>
      </c>
      <c r="W173" s="3" t="s">
        <v>35</v>
      </c>
      <c r="X173" s="3" t="s">
        <v>35</v>
      </c>
      <c r="Y173" s="3" t="s">
        <v>35</v>
      </c>
      <c r="Z173" s="3"/>
      <c r="AA173" s="3"/>
      <c r="AB173" s="3">
        <v>428.10700000000003</v>
      </c>
      <c r="AC173" s="3">
        <v>500</v>
      </c>
      <c r="AD173" s="3" t="s">
        <v>766</v>
      </c>
      <c r="AE173" s="3"/>
      <c r="AF173" s="3"/>
      <c r="AG173" s="3"/>
      <c r="AH173" s="3" t="s">
        <v>228</v>
      </c>
      <c r="AI173" s="3" t="str">
        <f t="shared" si="25"/>
        <v/>
      </c>
      <c r="AJ173" s="3"/>
      <c r="AK173" s="3" t="s">
        <v>767</v>
      </c>
      <c r="AL173" s="3" t="s">
        <v>770</v>
      </c>
      <c r="AM173" s="3"/>
      <c r="AN173" s="3"/>
      <c r="AO173" s="3"/>
      <c r="AP173" s="3" t="s">
        <v>35</v>
      </c>
      <c r="AQ173" s="3">
        <f t="shared" si="26"/>
        <v>3</v>
      </c>
      <c r="AR173" t="str">
        <f t="shared" si="37"/>
        <v>BMDL</v>
      </c>
      <c r="AS173">
        <f t="shared" si="38"/>
        <v>428.10700000000003</v>
      </c>
      <c r="AT173" t="str">
        <f>VLOOKUP(L173,'Duration QC'!$A$3:$E$50,2,TRUE)</f>
        <v>N</v>
      </c>
      <c r="AU173" t="str">
        <f>VLOOKUP(L173,'Duration QC'!$A$3:$E$50,3,TRUE)</f>
        <v>N</v>
      </c>
      <c r="AV173" t="str">
        <f>VLOOKUP(L173,'Duration QC'!$A$3:$E$50,4,TRUE)</f>
        <v>Y</v>
      </c>
      <c r="AW173" t="str">
        <f>VLOOKUP(L173,'Duration QC'!$A$3:$E$50,5,TRUE)</f>
        <v>N</v>
      </c>
      <c r="AX173">
        <f t="shared" si="27"/>
        <v>0</v>
      </c>
      <c r="AY173">
        <f t="shared" si="28"/>
        <v>0</v>
      </c>
      <c r="AZ173">
        <f t="shared" si="29"/>
        <v>1</v>
      </c>
      <c r="BA173">
        <f t="shared" si="30"/>
        <v>0</v>
      </c>
    </row>
    <row r="174" spans="1:53" x14ac:dyDescent="0.25">
      <c r="A174" s="3">
        <v>173</v>
      </c>
      <c r="B174" s="3"/>
      <c r="C174" s="3" t="s">
        <v>217</v>
      </c>
      <c r="D174" s="3" t="s">
        <v>166</v>
      </c>
      <c r="E174" s="3"/>
      <c r="F174" s="3" t="s">
        <v>180</v>
      </c>
      <c r="G174" s="3"/>
      <c r="H174" s="3" t="s">
        <v>190</v>
      </c>
      <c r="I174" s="3" t="s">
        <v>190</v>
      </c>
      <c r="J174" s="3" t="s">
        <v>469</v>
      </c>
      <c r="K174" s="3" t="s">
        <v>204</v>
      </c>
      <c r="L174" s="3" t="s">
        <v>798</v>
      </c>
      <c r="M174" s="3" t="s">
        <v>28</v>
      </c>
      <c r="N174" s="3" t="s">
        <v>219</v>
      </c>
      <c r="O174" s="3" t="s">
        <v>38</v>
      </c>
      <c r="P174" s="3" t="s">
        <v>212</v>
      </c>
      <c r="Q174" s="3" t="s">
        <v>49</v>
      </c>
      <c r="R174" s="3">
        <v>20</v>
      </c>
      <c r="S174" s="3" t="s">
        <v>215</v>
      </c>
      <c r="T174" s="3">
        <v>-99</v>
      </c>
      <c r="U174" s="3">
        <v>-99</v>
      </c>
      <c r="V174" s="3" t="s">
        <v>34</v>
      </c>
      <c r="W174" s="3" t="s">
        <v>35</v>
      </c>
      <c r="X174" s="3" t="s">
        <v>35</v>
      </c>
      <c r="Y174" s="3" t="s">
        <v>35</v>
      </c>
      <c r="Z174" s="3"/>
      <c r="AA174" s="3"/>
      <c r="AB174" s="3" t="s">
        <v>766</v>
      </c>
      <c r="AC174" s="3">
        <v>20000</v>
      </c>
      <c r="AD174" s="3" t="s">
        <v>766</v>
      </c>
      <c r="AE174" s="3"/>
      <c r="AF174" s="3"/>
      <c r="AG174" s="3"/>
      <c r="AH174" s="3" t="s">
        <v>229</v>
      </c>
      <c r="AI174" s="3" t="str">
        <f t="shared" si="25"/>
        <v/>
      </c>
      <c r="AJ174" s="3"/>
      <c r="AK174" s="3" t="s">
        <v>767</v>
      </c>
      <c r="AL174" s="3" t="s">
        <v>770</v>
      </c>
      <c r="AM174" s="3"/>
      <c r="AN174" s="3"/>
      <c r="AO174" s="3"/>
      <c r="AP174" s="3" t="s">
        <v>35</v>
      </c>
      <c r="AQ174" s="3">
        <f t="shared" si="26"/>
        <v>2</v>
      </c>
      <c r="AR174" t="str">
        <f t="shared" si="37"/>
        <v>NOAEL</v>
      </c>
      <c r="AS174">
        <f t="shared" si="38"/>
        <v>20000</v>
      </c>
      <c r="AT174" t="str">
        <f>VLOOKUP(L174,'Duration QC'!$A$3:$E$50,2,TRUE)</f>
        <v>N</v>
      </c>
      <c r="AU174" t="str">
        <f>VLOOKUP(L174,'Duration QC'!$A$3:$E$50,3,TRUE)</f>
        <v>N</v>
      </c>
      <c r="AV174" t="str">
        <f>VLOOKUP(L174,'Duration QC'!$A$3:$E$50,4,TRUE)</f>
        <v>Y</v>
      </c>
      <c r="AW174" t="str">
        <f>VLOOKUP(L174,'Duration QC'!$A$3:$E$50,5,TRUE)</f>
        <v>N</v>
      </c>
      <c r="AX174">
        <f t="shared" si="27"/>
        <v>0</v>
      </c>
      <c r="AY174">
        <f t="shared" si="28"/>
        <v>0</v>
      </c>
      <c r="AZ174">
        <f t="shared" si="29"/>
        <v>1</v>
      </c>
      <c r="BA174">
        <f t="shared" si="30"/>
        <v>0</v>
      </c>
    </row>
    <row r="175" spans="1:53" x14ac:dyDescent="0.25">
      <c r="A175" s="3">
        <v>174</v>
      </c>
      <c r="B175" s="3" t="s">
        <v>50</v>
      </c>
      <c r="C175" s="3" t="s">
        <v>217</v>
      </c>
      <c r="D175" s="3" t="s">
        <v>166</v>
      </c>
      <c r="E175" s="3"/>
      <c r="F175" s="3" t="s">
        <v>180</v>
      </c>
      <c r="G175" s="3"/>
      <c r="H175" s="3" t="s">
        <v>190</v>
      </c>
      <c r="I175" s="3" t="s">
        <v>190</v>
      </c>
      <c r="J175" s="3" t="s">
        <v>469</v>
      </c>
      <c r="K175" s="3" t="s">
        <v>204</v>
      </c>
      <c r="L175" s="3" t="s">
        <v>798</v>
      </c>
      <c r="M175" s="3" t="s">
        <v>28</v>
      </c>
      <c r="N175" s="3" t="s">
        <v>219</v>
      </c>
      <c r="O175" s="3" t="s">
        <v>41</v>
      </c>
      <c r="P175" s="3" t="s">
        <v>42</v>
      </c>
      <c r="Q175" s="3" t="s">
        <v>49</v>
      </c>
      <c r="R175" s="3">
        <v>20</v>
      </c>
      <c r="S175" s="3" t="s">
        <v>215</v>
      </c>
      <c r="T175" s="3">
        <v>-99</v>
      </c>
      <c r="U175" s="3">
        <v>-99</v>
      </c>
      <c r="V175" s="3" t="s">
        <v>34</v>
      </c>
      <c r="W175" s="3" t="s">
        <v>35</v>
      </c>
      <c r="X175" s="3" t="s">
        <v>35</v>
      </c>
      <c r="Y175" s="3" t="s">
        <v>35</v>
      </c>
      <c r="Z175" s="3"/>
      <c r="AA175" s="3"/>
      <c r="AB175" s="3" t="s">
        <v>766</v>
      </c>
      <c r="AC175" s="3">
        <v>20000</v>
      </c>
      <c r="AD175" s="3" t="s">
        <v>766</v>
      </c>
      <c r="AE175" s="3"/>
      <c r="AF175" s="3"/>
      <c r="AG175" s="3"/>
      <c r="AH175" s="3" t="s">
        <v>229</v>
      </c>
      <c r="AI175" s="3" t="str">
        <f t="shared" si="25"/>
        <v/>
      </c>
      <c r="AJ175" s="3"/>
      <c r="AK175" s="3" t="s">
        <v>767</v>
      </c>
      <c r="AL175" s="3" t="s">
        <v>770</v>
      </c>
      <c r="AM175" s="3"/>
      <c r="AN175" s="3"/>
      <c r="AO175" s="3"/>
      <c r="AP175" s="3" t="s">
        <v>35</v>
      </c>
      <c r="AQ175" s="3">
        <f t="shared" si="26"/>
        <v>2</v>
      </c>
      <c r="AT175" t="str">
        <f>VLOOKUP(L175,'Duration QC'!$A$3:$E$50,2,TRUE)</f>
        <v>N</v>
      </c>
      <c r="AU175" t="str">
        <f>VLOOKUP(L175,'Duration QC'!$A$3:$E$50,3,TRUE)</f>
        <v>N</v>
      </c>
      <c r="AV175" t="str">
        <f>VLOOKUP(L175,'Duration QC'!$A$3:$E$50,4,TRUE)</f>
        <v>Y</v>
      </c>
      <c r="AW175" t="str">
        <f>VLOOKUP(L175,'Duration QC'!$A$3:$E$50,5,TRUE)</f>
        <v>N</v>
      </c>
      <c r="AX175">
        <f t="shared" si="27"/>
        <v>0</v>
      </c>
      <c r="AY175">
        <f t="shared" si="28"/>
        <v>0</v>
      </c>
      <c r="AZ175">
        <f t="shared" si="29"/>
        <v>1</v>
      </c>
      <c r="BA175">
        <f t="shared" si="30"/>
        <v>0</v>
      </c>
    </row>
    <row r="176" spans="1:53" x14ac:dyDescent="0.25">
      <c r="A176" s="3">
        <v>175</v>
      </c>
      <c r="B176" s="3"/>
      <c r="C176" s="3" t="s">
        <v>1490</v>
      </c>
      <c r="D176" s="3" t="s">
        <v>167</v>
      </c>
      <c r="E176" s="3"/>
      <c r="F176" s="3" t="s">
        <v>180</v>
      </c>
      <c r="G176" s="3"/>
      <c r="H176" s="3" t="s">
        <v>191</v>
      </c>
      <c r="I176" s="3" t="s">
        <v>191</v>
      </c>
      <c r="J176" s="3" t="s">
        <v>469</v>
      </c>
      <c r="K176" s="3" t="s">
        <v>204</v>
      </c>
      <c r="L176" s="3" t="s">
        <v>798</v>
      </c>
      <c r="M176" s="3" t="s">
        <v>28</v>
      </c>
      <c r="N176" s="3" t="s">
        <v>219</v>
      </c>
      <c r="O176" s="3" t="s">
        <v>30</v>
      </c>
      <c r="P176" s="3" t="s">
        <v>146</v>
      </c>
      <c r="Q176" s="3" t="s">
        <v>32</v>
      </c>
      <c r="R176" s="3">
        <v>18</v>
      </c>
      <c r="S176" s="3" t="s">
        <v>215</v>
      </c>
      <c r="T176" s="3" t="s">
        <v>215</v>
      </c>
      <c r="U176" s="3" t="s">
        <v>215</v>
      </c>
      <c r="V176" s="3" t="s">
        <v>34</v>
      </c>
      <c r="W176" s="3" t="s">
        <v>35</v>
      </c>
      <c r="X176" s="3" t="s">
        <v>35</v>
      </c>
      <c r="Y176" s="3" t="s">
        <v>35</v>
      </c>
      <c r="Z176" s="3" t="s">
        <v>35</v>
      </c>
      <c r="AA176" s="3" t="str">
        <f t="shared" ref="AA176:AA177" si="45">IF(X176="Y", "Divide NOAEL or BMDL by 3;", "") &amp; IF(Y176="Y", "Divide LOAEL by 10;", "") &amp; IF(Z176="N", "Units conversion needed;", "")</f>
        <v>Units conversion needed;</v>
      </c>
      <c r="AB176" s="3" t="s">
        <v>766</v>
      </c>
      <c r="AC176" s="3">
        <f t="shared" ref="AC176:AC177" si="46">R176*1000</f>
        <v>18000</v>
      </c>
      <c r="AD176" s="3" t="s">
        <v>766</v>
      </c>
      <c r="AE176" s="3"/>
      <c r="AF176" s="3" t="str">
        <f t="shared" ref="AF176:AF177" si="47">IF(AC176&gt;30000, "band A", IF(AC176&gt;3000, "band B", IF(AC176&gt;300, "band C", IF(AC176&gt;30, "band D", "band E"))))</f>
        <v>band B</v>
      </c>
      <c r="AG176" s="3"/>
      <c r="AH176" s="3" t="s">
        <v>229</v>
      </c>
      <c r="AI176" s="3" t="str">
        <f t="shared" si="25"/>
        <v/>
      </c>
      <c r="AJ176" s="3"/>
      <c r="AK176" s="3" t="s">
        <v>767</v>
      </c>
      <c r="AL176" s="3" t="s">
        <v>770</v>
      </c>
      <c r="AM176" s="3"/>
      <c r="AN176" s="3"/>
      <c r="AO176" s="3"/>
      <c r="AP176" s="3" t="s">
        <v>35</v>
      </c>
      <c r="AQ176" s="3">
        <f t="shared" si="26"/>
        <v>2</v>
      </c>
      <c r="AR176" t="str">
        <f t="shared" ref="AR176:AR191" si="48">IF(AB176&lt;&gt;"","BMDL",IF(AC176&lt;&gt;"","NOAEL",IF(AD176&lt;&gt;"","LOAEL","!!! CHECK !!!")))</f>
        <v>NOAEL</v>
      </c>
      <c r="AS176">
        <f t="shared" ref="AS176:AS191" si="49">IF(AR176="NOAEL",AC176, IF(AR176="BMDL", AB176, AD176))</f>
        <v>18000</v>
      </c>
      <c r="AT176" t="str">
        <f>VLOOKUP(L176,'Duration QC'!$A$3:$E$50,2,TRUE)</f>
        <v>N</v>
      </c>
      <c r="AU176" t="str">
        <f>VLOOKUP(L176,'Duration QC'!$A$3:$E$50,3,TRUE)</f>
        <v>N</v>
      </c>
      <c r="AV176" t="str">
        <f>VLOOKUP(L176,'Duration QC'!$A$3:$E$50,4,TRUE)</f>
        <v>Y</v>
      </c>
      <c r="AW176" t="str">
        <f>VLOOKUP(L176,'Duration QC'!$A$3:$E$50,5,TRUE)</f>
        <v>N</v>
      </c>
      <c r="AX176">
        <f t="shared" si="27"/>
        <v>0</v>
      </c>
      <c r="AY176">
        <f t="shared" si="28"/>
        <v>0</v>
      </c>
      <c r="AZ176">
        <f t="shared" si="29"/>
        <v>1</v>
      </c>
      <c r="BA176">
        <f t="shared" si="30"/>
        <v>0</v>
      </c>
    </row>
    <row r="177" spans="1:53" x14ac:dyDescent="0.25">
      <c r="A177" s="3">
        <v>176</v>
      </c>
      <c r="B177" s="3"/>
      <c r="C177" s="3" t="s">
        <v>1490</v>
      </c>
      <c r="D177" s="3" t="s">
        <v>167</v>
      </c>
      <c r="E177" s="3"/>
      <c r="F177" s="3" t="s">
        <v>180</v>
      </c>
      <c r="G177" s="3"/>
      <c r="H177" s="3" t="s">
        <v>191</v>
      </c>
      <c r="I177" s="3" t="s">
        <v>191</v>
      </c>
      <c r="J177" s="3" t="s">
        <v>469</v>
      </c>
      <c r="K177" s="3" t="s">
        <v>204</v>
      </c>
      <c r="L177" s="3" t="s">
        <v>798</v>
      </c>
      <c r="M177" s="3" t="s">
        <v>28</v>
      </c>
      <c r="N177" s="3" t="s">
        <v>219</v>
      </c>
      <c r="O177" s="3" t="s">
        <v>30</v>
      </c>
      <c r="P177" s="3" t="s">
        <v>146</v>
      </c>
      <c r="Q177" s="3" t="s">
        <v>49</v>
      </c>
      <c r="R177" s="3">
        <v>18</v>
      </c>
      <c r="S177" s="3" t="s">
        <v>215</v>
      </c>
      <c r="T177" s="3" t="s">
        <v>215</v>
      </c>
      <c r="U177" s="3" t="s">
        <v>215</v>
      </c>
      <c r="V177" s="3" t="s">
        <v>34</v>
      </c>
      <c r="W177" s="3" t="s">
        <v>35</v>
      </c>
      <c r="X177" s="3" t="s">
        <v>35</v>
      </c>
      <c r="Y177" s="3" t="s">
        <v>35</v>
      </c>
      <c r="Z177" s="3" t="s">
        <v>35</v>
      </c>
      <c r="AA177" s="3" t="str">
        <f t="shared" si="45"/>
        <v>Units conversion needed;</v>
      </c>
      <c r="AB177" s="3" t="s">
        <v>766</v>
      </c>
      <c r="AC177" s="3">
        <f t="shared" si="46"/>
        <v>18000</v>
      </c>
      <c r="AD177" s="3" t="s">
        <v>766</v>
      </c>
      <c r="AE177" s="3"/>
      <c r="AF177" s="3" t="str">
        <f t="shared" si="47"/>
        <v>band B</v>
      </c>
      <c r="AG177" s="3"/>
      <c r="AH177" s="3" t="s">
        <v>229</v>
      </c>
      <c r="AI177" s="3" t="str">
        <f t="shared" si="25"/>
        <v/>
      </c>
      <c r="AJ177" s="3"/>
      <c r="AK177" s="3" t="s">
        <v>767</v>
      </c>
      <c r="AL177" s="3" t="s">
        <v>770</v>
      </c>
      <c r="AM177" s="3"/>
      <c r="AN177" s="3"/>
      <c r="AO177" s="3"/>
      <c r="AP177" s="3" t="s">
        <v>35</v>
      </c>
      <c r="AQ177" s="3">
        <f t="shared" si="26"/>
        <v>2</v>
      </c>
      <c r="AR177" t="str">
        <f t="shared" si="48"/>
        <v>NOAEL</v>
      </c>
      <c r="AS177">
        <f t="shared" si="49"/>
        <v>18000</v>
      </c>
      <c r="AT177" t="str">
        <f>VLOOKUP(L177,'Duration QC'!$A$3:$E$50,2,TRUE)</f>
        <v>N</v>
      </c>
      <c r="AU177" t="str">
        <f>VLOOKUP(L177,'Duration QC'!$A$3:$E$50,3,TRUE)</f>
        <v>N</v>
      </c>
      <c r="AV177" t="str">
        <f>VLOOKUP(L177,'Duration QC'!$A$3:$E$50,4,TRUE)</f>
        <v>Y</v>
      </c>
      <c r="AW177" t="str">
        <f>VLOOKUP(L177,'Duration QC'!$A$3:$E$50,5,TRUE)</f>
        <v>N</v>
      </c>
      <c r="AX177">
        <f t="shared" si="27"/>
        <v>0</v>
      </c>
      <c r="AY177">
        <f t="shared" si="28"/>
        <v>0</v>
      </c>
      <c r="AZ177">
        <f t="shared" si="29"/>
        <v>1</v>
      </c>
      <c r="BA177">
        <f t="shared" si="30"/>
        <v>0</v>
      </c>
    </row>
    <row r="178" spans="1:53" x14ac:dyDescent="0.25">
      <c r="A178" s="3">
        <v>177</v>
      </c>
      <c r="B178" s="3"/>
      <c r="C178" s="3" t="s">
        <v>217</v>
      </c>
      <c r="D178" s="3" t="s">
        <v>167</v>
      </c>
      <c r="E178" s="3"/>
      <c r="F178" s="3" t="s">
        <v>180</v>
      </c>
      <c r="G178" s="3"/>
      <c r="H178" s="3" t="s">
        <v>191</v>
      </c>
      <c r="I178" s="3" t="s">
        <v>191</v>
      </c>
      <c r="J178" s="3" t="s">
        <v>469</v>
      </c>
      <c r="K178" s="3" t="s">
        <v>204</v>
      </c>
      <c r="L178" s="3" t="s">
        <v>798</v>
      </c>
      <c r="M178" s="3" t="s">
        <v>28</v>
      </c>
      <c r="N178" s="3" t="s">
        <v>219</v>
      </c>
      <c r="O178" s="3" t="s">
        <v>38</v>
      </c>
      <c r="P178" s="3" t="s">
        <v>210</v>
      </c>
      <c r="Q178" s="3" t="s">
        <v>32</v>
      </c>
      <c r="R178" s="3" t="s">
        <v>215</v>
      </c>
      <c r="S178" s="3">
        <v>6</v>
      </c>
      <c r="T178" s="3">
        <v>0.89480700000000002</v>
      </c>
      <c r="U178" s="3">
        <v>0.71142700000000003</v>
      </c>
      <c r="V178" s="3" t="s">
        <v>34</v>
      </c>
      <c r="W178" s="3" t="s">
        <v>35</v>
      </c>
      <c r="X178" s="3" t="s">
        <v>35</v>
      </c>
      <c r="Y178" s="3" t="s">
        <v>35</v>
      </c>
      <c r="Z178" s="3"/>
      <c r="AA178" s="3"/>
      <c r="AB178" s="3">
        <v>711.42700000000002</v>
      </c>
      <c r="AC178" s="3" t="s">
        <v>766</v>
      </c>
      <c r="AD178" s="3" t="s">
        <v>766</v>
      </c>
      <c r="AE178" s="3"/>
      <c r="AF178" s="3"/>
      <c r="AG178" s="3"/>
      <c r="AH178" s="3" t="s">
        <v>228</v>
      </c>
      <c r="AI178" s="3" t="str">
        <f t="shared" si="25"/>
        <v/>
      </c>
      <c r="AJ178" s="3"/>
      <c r="AK178" s="3" t="s">
        <v>767</v>
      </c>
      <c r="AL178" s="3" t="s">
        <v>770</v>
      </c>
      <c r="AM178" s="3"/>
      <c r="AN178" s="3"/>
      <c r="AO178" s="3"/>
      <c r="AP178" s="3" t="s">
        <v>35</v>
      </c>
      <c r="AQ178" s="3">
        <f t="shared" si="26"/>
        <v>3</v>
      </c>
      <c r="AR178" t="str">
        <f t="shared" si="48"/>
        <v>BMDL</v>
      </c>
      <c r="AS178">
        <f t="shared" si="49"/>
        <v>711.42700000000002</v>
      </c>
      <c r="AT178" t="str">
        <f>VLOOKUP(L178,'Duration QC'!$A$3:$E$50,2,TRUE)</f>
        <v>N</v>
      </c>
      <c r="AU178" t="str">
        <f>VLOOKUP(L178,'Duration QC'!$A$3:$E$50,3,TRUE)</f>
        <v>N</v>
      </c>
      <c r="AV178" t="str">
        <f>VLOOKUP(L178,'Duration QC'!$A$3:$E$50,4,TRUE)</f>
        <v>Y</v>
      </c>
      <c r="AW178" t="str">
        <f>VLOOKUP(L178,'Duration QC'!$A$3:$E$50,5,TRUE)</f>
        <v>N</v>
      </c>
      <c r="AX178">
        <f t="shared" si="27"/>
        <v>0</v>
      </c>
      <c r="AY178">
        <f t="shared" si="28"/>
        <v>0</v>
      </c>
      <c r="AZ178">
        <f t="shared" si="29"/>
        <v>1</v>
      </c>
      <c r="BA178">
        <f t="shared" si="30"/>
        <v>0</v>
      </c>
    </row>
    <row r="179" spans="1:53" x14ac:dyDescent="0.25">
      <c r="A179" s="3">
        <v>178</v>
      </c>
      <c r="B179" s="3"/>
      <c r="C179" s="3" t="s">
        <v>217</v>
      </c>
      <c r="D179" s="3" t="s">
        <v>167</v>
      </c>
      <c r="E179" s="3"/>
      <c r="F179" s="3" t="s">
        <v>180</v>
      </c>
      <c r="G179" s="3"/>
      <c r="H179" s="3" t="s">
        <v>191</v>
      </c>
      <c r="I179" s="3" t="s">
        <v>191</v>
      </c>
      <c r="J179" s="3" t="s">
        <v>469</v>
      </c>
      <c r="K179" s="3" t="s">
        <v>204</v>
      </c>
      <c r="L179" s="3" t="s">
        <v>798</v>
      </c>
      <c r="M179" s="3" t="s">
        <v>28</v>
      </c>
      <c r="N179" s="3" t="s">
        <v>219</v>
      </c>
      <c r="O179" s="3" t="s">
        <v>38</v>
      </c>
      <c r="P179" s="3" t="s">
        <v>210</v>
      </c>
      <c r="Q179" s="3" t="s">
        <v>49</v>
      </c>
      <c r="R179" s="3" t="s">
        <v>215</v>
      </c>
      <c r="S179" s="3">
        <v>6</v>
      </c>
      <c r="T179" s="3">
        <v>1.8124899999999999</v>
      </c>
      <c r="U179" s="3">
        <v>1.40947</v>
      </c>
      <c r="V179" s="3" t="s">
        <v>34</v>
      </c>
      <c r="W179" s="3" t="s">
        <v>35</v>
      </c>
      <c r="X179" s="3" t="s">
        <v>35</v>
      </c>
      <c r="Y179" s="3" t="s">
        <v>35</v>
      </c>
      <c r="Z179" s="3"/>
      <c r="AA179" s="3"/>
      <c r="AB179" s="3">
        <v>1409.47</v>
      </c>
      <c r="AC179" s="3" t="s">
        <v>766</v>
      </c>
      <c r="AD179" s="3" t="s">
        <v>766</v>
      </c>
      <c r="AE179" s="3"/>
      <c r="AF179" s="3"/>
      <c r="AG179" s="3"/>
      <c r="AH179" s="3" t="s">
        <v>228</v>
      </c>
      <c r="AI179" s="3" t="str">
        <f t="shared" si="25"/>
        <v/>
      </c>
      <c r="AJ179" s="3"/>
      <c r="AK179" s="3" t="s">
        <v>767</v>
      </c>
      <c r="AL179" s="3" t="s">
        <v>770</v>
      </c>
      <c r="AM179" s="3"/>
      <c r="AN179" s="3"/>
      <c r="AO179" s="3"/>
      <c r="AP179" s="3" t="s">
        <v>35</v>
      </c>
      <c r="AQ179" s="3">
        <f t="shared" si="26"/>
        <v>3</v>
      </c>
      <c r="AR179" t="str">
        <f t="shared" si="48"/>
        <v>BMDL</v>
      </c>
      <c r="AS179">
        <f t="shared" si="49"/>
        <v>1409.47</v>
      </c>
      <c r="AT179" t="str">
        <f>VLOOKUP(L179,'Duration QC'!$A$3:$E$50,2,TRUE)</f>
        <v>N</v>
      </c>
      <c r="AU179" t="str">
        <f>VLOOKUP(L179,'Duration QC'!$A$3:$E$50,3,TRUE)</f>
        <v>N</v>
      </c>
      <c r="AV179" t="str">
        <f>VLOOKUP(L179,'Duration QC'!$A$3:$E$50,4,TRUE)</f>
        <v>Y</v>
      </c>
      <c r="AW179" t="str">
        <f>VLOOKUP(L179,'Duration QC'!$A$3:$E$50,5,TRUE)</f>
        <v>N</v>
      </c>
      <c r="AX179">
        <f t="shared" si="27"/>
        <v>0</v>
      </c>
      <c r="AY179">
        <f t="shared" si="28"/>
        <v>0</v>
      </c>
      <c r="AZ179">
        <f t="shared" si="29"/>
        <v>1</v>
      </c>
      <c r="BA179">
        <f t="shared" si="30"/>
        <v>0</v>
      </c>
    </row>
    <row r="180" spans="1:53" x14ac:dyDescent="0.25">
      <c r="A180" s="3">
        <v>179</v>
      </c>
      <c r="B180" s="3"/>
      <c r="C180" s="3" t="s">
        <v>217</v>
      </c>
      <c r="D180" s="3" t="s">
        <v>168</v>
      </c>
      <c r="E180" s="3"/>
      <c r="F180" s="3" t="s">
        <v>180</v>
      </c>
      <c r="G180" s="3"/>
      <c r="H180" s="3" t="s">
        <v>660</v>
      </c>
      <c r="I180" s="3" t="s">
        <v>192</v>
      </c>
      <c r="J180" s="3" t="s">
        <v>469</v>
      </c>
      <c r="K180" s="3" t="s">
        <v>205</v>
      </c>
      <c r="L180" s="3" t="s">
        <v>796</v>
      </c>
      <c r="M180" s="3" t="s">
        <v>28</v>
      </c>
      <c r="N180" s="3" t="s">
        <v>219</v>
      </c>
      <c r="O180" s="3" t="s">
        <v>30</v>
      </c>
      <c r="P180" s="3" t="s">
        <v>146</v>
      </c>
      <c r="Q180" s="3" t="s">
        <v>32</v>
      </c>
      <c r="R180" s="3" t="s">
        <v>215</v>
      </c>
      <c r="S180" s="3">
        <v>1</v>
      </c>
      <c r="T180" s="3">
        <v>7.9278500000000002E-3</v>
      </c>
      <c r="U180" s="3">
        <v>8.1861900000000003E-4</v>
      </c>
      <c r="V180" s="3" t="s">
        <v>34</v>
      </c>
      <c r="W180" s="3" t="s">
        <v>35</v>
      </c>
      <c r="X180" s="3" t="s">
        <v>35</v>
      </c>
      <c r="Y180" s="3" t="s">
        <v>35</v>
      </c>
      <c r="Z180" s="3"/>
      <c r="AA180" s="3"/>
      <c r="AB180" s="3">
        <v>0.81861899999999999</v>
      </c>
      <c r="AC180" s="3" t="s">
        <v>766</v>
      </c>
      <c r="AD180" s="3" t="s">
        <v>766</v>
      </c>
      <c r="AE180" s="3"/>
      <c r="AF180" s="3"/>
      <c r="AG180" s="3"/>
      <c r="AH180" s="3" t="s">
        <v>226</v>
      </c>
      <c r="AI180" s="3" t="str">
        <f t="shared" si="25"/>
        <v/>
      </c>
      <c r="AJ180" s="3"/>
      <c r="AK180" s="3" t="s">
        <v>767</v>
      </c>
      <c r="AL180" s="3" t="s">
        <v>770</v>
      </c>
      <c r="AM180" s="3"/>
      <c r="AN180" s="3"/>
      <c r="AO180" s="3"/>
      <c r="AP180" s="3" t="s">
        <v>50</v>
      </c>
      <c r="AQ180" s="3">
        <f t="shared" si="26"/>
        <v>5</v>
      </c>
      <c r="AR180" t="str">
        <f t="shared" si="48"/>
        <v>BMDL</v>
      </c>
      <c r="AS180">
        <f t="shared" si="49"/>
        <v>0.81861899999999999</v>
      </c>
      <c r="AT180" t="str">
        <f>VLOOKUP(L180,'Duration QC'!$A$3:$E$50,2,TRUE)</f>
        <v>N</v>
      </c>
      <c r="AU180" t="str">
        <f>VLOOKUP(L180,'Duration QC'!$A$3:$E$50,3,TRUE)</f>
        <v>Y</v>
      </c>
      <c r="AV180" t="str">
        <f>VLOOKUP(L180,'Duration QC'!$A$3:$E$50,4,TRUE)</f>
        <v>N</v>
      </c>
      <c r="AW180" t="str">
        <f>VLOOKUP(L180,'Duration QC'!$A$3:$E$50,5,TRUE)</f>
        <v>N</v>
      </c>
      <c r="AX180">
        <f t="shared" si="27"/>
        <v>0</v>
      </c>
      <c r="AY180">
        <f t="shared" si="28"/>
        <v>1</v>
      </c>
      <c r="AZ180">
        <f t="shared" si="29"/>
        <v>0</v>
      </c>
      <c r="BA180">
        <f t="shared" si="30"/>
        <v>0</v>
      </c>
    </row>
    <row r="181" spans="1:53" x14ac:dyDescent="0.25">
      <c r="A181" s="3">
        <v>180</v>
      </c>
      <c r="B181" s="3"/>
      <c r="C181" s="3" t="s">
        <v>217</v>
      </c>
      <c r="D181" s="3" t="s">
        <v>168</v>
      </c>
      <c r="E181" s="3"/>
      <c r="F181" s="3" t="s">
        <v>180</v>
      </c>
      <c r="G181" s="3"/>
      <c r="H181" s="3" t="s">
        <v>660</v>
      </c>
      <c r="I181" s="3" t="s">
        <v>192</v>
      </c>
      <c r="J181" s="3" t="s">
        <v>469</v>
      </c>
      <c r="K181" s="3" t="s">
        <v>205</v>
      </c>
      <c r="L181" s="3" t="s">
        <v>796</v>
      </c>
      <c r="M181" s="3" t="s">
        <v>28</v>
      </c>
      <c r="N181" s="3" t="s">
        <v>219</v>
      </c>
      <c r="O181" s="3" t="s">
        <v>30</v>
      </c>
      <c r="P181" s="3" t="s">
        <v>146</v>
      </c>
      <c r="Q181" s="3" t="s">
        <v>49</v>
      </c>
      <c r="R181" s="3" t="s">
        <v>215</v>
      </c>
      <c r="S181" s="3">
        <v>1</v>
      </c>
      <c r="T181" s="3">
        <v>-99</v>
      </c>
      <c r="U181" s="3">
        <v>-99</v>
      </c>
      <c r="V181" s="3" t="s">
        <v>34</v>
      </c>
      <c r="W181" s="3" t="s">
        <v>35</v>
      </c>
      <c r="X181" s="3" t="s">
        <v>35</v>
      </c>
      <c r="Y181" s="3" t="s">
        <v>50</v>
      </c>
      <c r="Z181" s="3"/>
      <c r="AA181" s="3"/>
      <c r="AB181" s="3" t="s">
        <v>766</v>
      </c>
      <c r="AC181" s="3" t="s">
        <v>766</v>
      </c>
      <c r="AD181" s="3">
        <v>100</v>
      </c>
      <c r="AE181" s="3"/>
      <c r="AF181" s="3"/>
      <c r="AG181" s="3"/>
      <c r="AH181" s="3" t="s">
        <v>227</v>
      </c>
      <c r="AI181" s="3" t="str">
        <f t="shared" si="25"/>
        <v/>
      </c>
      <c r="AJ181" s="3"/>
      <c r="AK181" s="3" t="s">
        <v>767</v>
      </c>
      <c r="AL181" s="3" t="s">
        <v>770</v>
      </c>
      <c r="AM181" s="3"/>
      <c r="AN181" s="3"/>
      <c r="AO181" s="3"/>
      <c r="AP181" s="3" t="s">
        <v>50</v>
      </c>
      <c r="AQ181" s="3">
        <f t="shared" si="26"/>
        <v>4</v>
      </c>
      <c r="AR181" t="str">
        <f t="shared" si="48"/>
        <v>LOAEL</v>
      </c>
      <c r="AS181">
        <f t="shared" si="49"/>
        <v>100</v>
      </c>
      <c r="AT181" t="str">
        <f>VLOOKUP(L181,'Duration QC'!$A$3:$E$50,2,TRUE)</f>
        <v>N</v>
      </c>
      <c r="AU181" t="str">
        <f>VLOOKUP(L181,'Duration QC'!$A$3:$E$50,3,TRUE)</f>
        <v>Y</v>
      </c>
      <c r="AV181" t="str">
        <f>VLOOKUP(L181,'Duration QC'!$A$3:$E$50,4,TRUE)</f>
        <v>N</v>
      </c>
      <c r="AW181" t="str">
        <f>VLOOKUP(L181,'Duration QC'!$A$3:$E$50,5,TRUE)</f>
        <v>N</v>
      </c>
      <c r="AX181">
        <f t="shared" si="27"/>
        <v>0</v>
      </c>
      <c r="AY181">
        <f t="shared" si="28"/>
        <v>1</v>
      </c>
      <c r="AZ181">
        <f t="shared" si="29"/>
        <v>0</v>
      </c>
      <c r="BA181">
        <f t="shared" si="30"/>
        <v>0</v>
      </c>
    </row>
    <row r="182" spans="1:53" x14ac:dyDescent="0.25">
      <c r="A182" s="3">
        <v>181</v>
      </c>
      <c r="B182" s="3"/>
      <c r="C182" s="3" t="s">
        <v>217</v>
      </c>
      <c r="D182" s="3" t="s">
        <v>168</v>
      </c>
      <c r="E182" s="3"/>
      <c r="F182" s="3" t="s">
        <v>180</v>
      </c>
      <c r="G182" s="3"/>
      <c r="H182" s="3" t="s">
        <v>660</v>
      </c>
      <c r="I182" s="3" t="s">
        <v>192</v>
      </c>
      <c r="J182" s="3" t="s">
        <v>469</v>
      </c>
      <c r="K182" s="3" t="s">
        <v>205</v>
      </c>
      <c r="L182" s="3" t="s">
        <v>796</v>
      </c>
      <c r="M182" s="3" t="s">
        <v>28</v>
      </c>
      <c r="N182" s="3" t="s">
        <v>219</v>
      </c>
      <c r="O182" s="3" t="s">
        <v>38</v>
      </c>
      <c r="P182" s="3" t="s">
        <v>210</v>
      </c>
      <c r="Q182" s="3" t="s">
        <v>32</v>
      </c>
      <c r="R182" s="3" t="s">
        <v>215</v>
      </c>
      <c r="S182" s="3">
        <v>3</v>
      </c>
      <c r="T182" s="3">
        <v>1.53302</v>
      </c>
      <c r="U182" s="3">
        <v>0.96622399999999997</v>
      </c>
      <c r="V182" s="3" t="s">
        <v>34</v>
      </c>
      <c r="W182" s="3" t="s">
        <v>35</v>
      </c>
      <c r="X182" s="3" t="s">
        <v>35</v>
      </c>
      <c r="Y182" s="3" t="s">
        <v>35</v>
      </c>
      <c r="Z182" s="3"/>
      <c r="AA182" s="3"/>
      <c r="AB182" s="3">
        <v>966.22399999999993</v>
      </c>
      <c r="AC182" s="3" t="s">
        <v>766</v>
      </c>
      <c r="AD182" s="3" t="s">
        <v>766</v>
      </c>
      <c r="AE182" s="3"/>
      <c r="AF182" s="3"/>
      <c r="AG182" s="3"/>
      <c r="AH182" s="3" t="s">
        <v>228</v>
      </c>
      <c r="AI182" s="3" t="str">
        <f t="shared" si="25"/>
        <v/>
      </c>
      <c r="AJ182" s="3"/>
      <c r="AK182" s="3" t="s">
        <v>767</v>
      </c>
      <c r="AL182" s="3" t="s">
        <v>770</v>
      </c>
      <c r="AM182" s="3"/>
      <c r="AN182" s="3"/>
      <c r="AO182" s="3"/>
      <c r="AP182" s="3" t="s">
        <v>50</v>
      </c>
      <c r="AQ182" s="3">
        <f t="shared" si="26"/>
        <v>3</v>
      </c>
      <c r="AR182" t="str">
        <f t="shared" si="48"/>
        <v>BMDL</v>
      </c>
      <c r="AS182">
        <f t="shared" si="49"/>
        <v>966.22399999999993</v>
      </c>
      <c r="AT182" t="str">
        <f>VLOOKUP(L182,'Duration QC'!$A$3:$E$50,2,TRUE)</f>
        <v>N</v>
      </c>
      <c r="AU182" t="str">
        <f>VLOOKUP(L182,'Duration QC'!$A$3:$E$50,3,TRUE)</f>
        <v>Y</v>
      </c>
      <c r="AV182" t="str">
        <f>VLOOKUP(L182,'Duration QC'!$A$3:$E$50,4,TRUE)</f>
        <v>N</v>
      </c>
      <c r="AW182" t="str">
        <f>VLOOKUP(L182,'Duration QC'!$A$3:$E$50,5,TRUE)</f>
        <v>N</v>
      </c>
      <c r="AX182">
        <f t="shared" si="27"/>
        <v>0</v>
      </c>
      <c r="AY182">
        <f t="shared" si="28"/>
        <v>1</v>
      </c>
      <c r="AZ182">
        <f t="shared" si="29"/>
        <v>0</v>
      </c>
      <c r="BA182">
        <f t="shared" si="30"/>
        <v>0</v>
      </c>
    </row>
    <row r="183" spans="1:53" x14ac:dyDescent="0.25">
      <c r="A183" s="3">
        <v>182</v>
      </c>
      <c r="B183" s="3"/>
      <c r="C183" s="3" t="s">
        <v>217</v>
      </c>
      <c r="D183" s="3" t="s">
        <v>168</v>
      </c>
      <c r="E183" s="3"/>
      <c r="F183" s="3" t="s">
        <v>180</v>
      </c>
      <c r="G183" s="3"/>
      <c r="H183" s="3" t="s">
        <v>660</v>
      </c>
      <c r="I183" s="3" t="s">
        <v>192</v>
      </c>
      <c r="J183" s="3" t="s">
        <v>469</v>
      </c>
      <c r="K183" s="3" t="s">
        <v>205</v>
      </c>
      <c r="L183" s="3" t="s">
        <v>796</v>
      </c>
      <c r="M183" s="3" t="s">
        <v>28</v>
      </c>
      <c r="N183" s="3" t="s">
        <v>219</v>
      </c>
      <c r="O183" s="3" t="s">
        <v>38</v>
      </c>
      <c r="P183" s="3" t="s">
        <v>210</v>
      </c>
      <c r="Q183" s="3" t="s">
        <v>49</v>
      </c>
      <c r="R183" s="3" t="s">
        <v>215</v>
      </c>
      <c r="S183" s="3">
        <v>3</v>
      </c>
      <c r="T183" s="3">
        <v>0.73979600000000001</v>
      </c>
      <c r="U183" s="3">
        <v>0.27301300000000001</v>
      </c>
      <c r="V183" s="3" t="s">
        <v>34</v>
      </c>
      <c r="W183" s="3" t="s">
        <v>35</v>
      </c>
      <c r="X183" s="3" t="s">
        <v>35</v>
      </c>
      <c r="Y183" s="3" t="s">
        <v>35</v>
      </c>
      <c r="Z183" s="3"/>
      <c r="AA183" s="3"/>
      <c r="AB183" s="3">
        <v>273.01300000000003</v>
      </c>
      <c r="AC183" s="3" t="s">
        <v>766</v>
      </c>
      <c r="AD183" s="3" t="s">
        <v>766</v>
      </c>
      <c r="AE183" s="3"/>
      <c r="AF183" s="3"/>
      <c r="AG183" s="3"/>
      <c r="AH183" s="3" t="s">
        <v>227</v>
      </c>
      <c r="AI183" s="3" t="str">
        <f t="shared" si="25"/>
        <v/>
      </c>
      <c r="AJ183" s="3"/>
      <c r="AK183" s="3" t="s">
        <v>767</v>
      </c>
      <c r="AL183" s="3" t="s">
        <v>770</v>
      </c>
      <c r="AM183" s="3"/>
      <c r="AN183" s="3"/>
      <c r="AO183" s="3"/>
      <c r="AP183" s="3" t="s">
        <v>50</v>
      </c>
      <c r="AQ183" s="3">
        <f t="shared" si="26"/>
        <v>4</v>
      </c>
      <c r="AR183" t="str">
        <f t="shared" si="48"/>
        <v>BMDL</v>
      </c>
      <c r="AS183">
        <f t="shared" si="49"/>
        <v>273.01300000000003</v>
      </c>
      <c r="AT183" t="str">
        <f>VLOOKUP(L183,'Duration QC'!$A$3:$E$50,2,TRUE)</f>
        <v>N</v>
      </c>
      <c r="AU183" t="str">
        <f>VLOOKUP(L183,'Duration QC'!$A$3:$E$50,3,TRUE)</f>
        <v>Y</v>
      </c>
      <c r="AV183" t="str">
        <f>VLOOKUP(L183,'Duration QC'!$A$3:$E$50,4,TRUE)</f>
        <v>N</v>
      </c>
      <c r="AW183" t="str">
        <f>VLOOKUP(L183,'Duration QC'!$A$3:$E$50,5,TRUE)</f>
        <v>N</v>
      </c>
      <c r="AX183">
        <f t="shared" si="27"/>
        <v>0</v>
      </c>
      <c r="AY183">
        <f t="shared" si="28"/>
        <v>1</v>
      </c>
      <c r="AZ183">
        <f t="shared" si="29"/>
        <v>0</v>
      </c>
      <c r="BA183">
        <f t="shared" si="30"/>
        <v>0</v>
      </c>
    </row>
    <row r="184" spans="1:53" x14ac:dyDescent="0.25">
      <c r="A184" s="3">
        <v>183</v>
      </c>
      <c r="B184" s="3"/>
      <c r="C184" s="3" t="s">
        <v>217</v>
      </c>
      <c r="D184" s="3" t="s">
        <v>168</v>
      </c>
      <c r="E184" s="3"/>
      <c r="F184" s="3" t="s">
        <v>180</v>
      </c>
      <c r="G184" s="3"/>
      <c r="H184" s="3" t="s">
        <v>660</v>
      </c>
      <c r="I184" s="3" t="s">
        <v>192</v>
      </c>
      <c r="J184" s="3" t="s">
        <v>469</v>
      </c>
      <c r="K184" s="3" t="s">
        <v>204</v>
      </c>
      <c r="L184" s="3" t="s">
        <v>798</v>
      </c>
      <c r="M184" s="3" t="s">
        <v>28</v>
      </c>
      <c r="N184" s="3" t="s">
        <v>219</v>
      </c>
      <c r="O184" s="3" t="s">
        <v>30</v>
      </c>
      <c r="P184" s="3" t="s">
        <v>146</v>
      </c>
      <c r="Q184" s="3" t="s">
        <v>32</v>
      </c>
      <c r="R184" s="3" t="s">
        <v>215</v>
      </c>
      <c r="S184" s="3">
        <v>0.03</v>
      </c>
      <c r="T184" s="3">
        <v>1.9934900000000001E-4</v>
      </c>
      <c r="U184" s="3">
        <v>7.5842300000000004E-5</v>
      </c>
      <c r="V184" s="3" t="s">
        <v>34</v>
      </c>
      <c r="W184" s="3" t="s">
        <v>35</v>
      </c>
      <c r="X184" s="3" t="s">
        <v>35</v>
      </c>
      <c r="Y184" s="3" t="s">
        <v>35</v>
      </c>
      <c r="Z184" s="3"/>
      <c r="AA184" s="3"/>
      <c r="AB184" s="3">
        <v>7.5842300000000001E-2</v>
      </c>
      <c r="AC184" s="3" t="s">
        <v>766</v>
      </c>
      <c r="AD184" s="3" t="s">
        <v>766</v>
      </c>
      <c r="AE184" s="3"/>
      <c r="AF184" s="3"/>
      <c r="AG184" s="3"/>
      <c r="AH184" s="3" t="s">
        <v>226</v>
      </c>
      <c r="AI184" s="3" t="str">
        <f t="shared" si="25"/>
        <v/>
      </c>
      <c r="AJ184" s="3"/>
      <c r="AK184" s="3" t="s">
        <v>767</v>
      </c>
      <c r="AL184" s="3" t="s">
        <v>770</v>
      </c>
      <c r="AM184" s="3"/>
      <c r="AN184" s="3"/>
      <c r="AO184" s="3"/>
      <c r="AP184" s="3" t="s">
        <v>50</v>
      </c>
      <c r="AQ184" s="3">
        <f t="shared" si="26"/>
        <v>5</v>
      </c>
      <c r="AR184" t="str">
        <f t="shared" si="48"/>
        <v>BMDL</v>
      </c>
      <c r="AS184">
        <f t="shared" si="49"/>
        <v>7.5842300000000001E-2</v>
      </c>
      <c r="AT184" t="str">
        <f>VLOOKUP(L184,'Duration QC'!$A$3:$E$50,2,TRUE)</f>
        <v>N</v>
      </c>
      <c r="AU184" t="str">
        <f>VLOOKUP(L184,'Duration QC'!$A$3:$E$50,3,TRUE)</f>
        <v>N</v>
      </c>
      <c r="AV184" t="str">
        <f>VLOOKUP(L184,'Duration QC'!$A$3:$E$50,4,TRUE)</f>
        <v>Y</v>
      </c>
      <c r="AW184" t="str">
        <f>VLOOKUP(L184,'Duration QC'!$A$3:$E$50,5,TRUE)</f>
        <v>N</v>
      </c>
      <c r="AX184">
        <f t="shared" si="27"/>
        <v>0</v>
      </c>
      <c r="AY184">
        <f t="shared" si="28"/>
        <v>0</v>
      </c>
      <c r="AZ184">
        <f t="shared" si="29"/>
        <v>1</v>
      </c>
      <c r="BA184">
        <f t="shared" si="30"/>
        <v>0</v>
      </c>
    </row>
    <row r="185" spans="1:53" x14ac:dyDescent="0.25">
      <c r="A185" s="3">
        <v>184</v>
      </c>
      <c r="B185" s="3"/>
      <c r="C185" s="3" t="s">
        <v>217</v>
      </c>
      <c r="D185" s="3" t="s">
        <v>168</v>
      </c>
      <c r="E185" s="3"/>
      <c r="F185" s="3" t="s">
        <v>180</v>
      </c>
      <c r="G185" s="3"/>
      <c r="H185" s="3" t="s">
        <v>660</v>
      </c>
      <c r="I185" s="3" t="s">
        <v>192</v>
      </c>
      <c r="J185" s="3" t="s">
        <v>469</v>
      </c>
      <c r="K185" s="3" t="s">
        <v>204</v>
      </c>
      <c r="L185" s="3" t="s">
        <v>798</v>
      </c>
      <c r="M185" s="3" t="s">
        <v>28</v>
      </c>
      <c r="N185" s="3" t="s">
        <v>219</v>
      </c>
      <c r="O185" s="3" t="s">
        <v>30</v>
      </c>
      <c r="P185" s="3" t="s">
        <v>146</v>
      </c>
      <c r="Q185" s="3" t="s">
        <v>49</v>
      </c>
      <c r="R185" s="3" t="s">
        <v>215</v>
      </c>
      <c r="S185" s="3">
        <v>0.03</v>
      </c>
      <c r="T185" s="3">
        <v>4.8158400000000003E-5</v>
      </c>
      <c r="U185" s="3">
        <v>5.0651900000000004E-6</v>
      </c>
      <c r="V185" s="3" t="s">
        <v>34</v>
      </c>
      <c r="W185" s="3" t="s">
        <v>35</v>
      </c>
      <c r="X185" s="3" t="s">
        <v>35</v>
      </c>
      <c r="Y185" s="3" t="s">
        <v>35</v>
      </c>
      <c r="Z185" s="3"/>
      <c r="AA185" s="3"/>
      <c r="AB185" s="3">
        <v>5.0651900000000007E-3</v>
      </c>
      <c r="AC185" s="3" t="s">
        <v>766</v>
      </c>
      <c r="AD185" s="3" t="s">
        <v>766</v>
      </c>
      <c r="AE185" s="3"/>
      <c r="AF185" s="3"/>
      <c r="AG185" s="3"/>
      <c r="AH185" s="3" t="s">
        <v>226</v>
      </c>
      <c r="AI185" s="3" t="str">
        <f t="shared" si="25"/>
        <v/>
      </c>
      <c r="AJ185" s="3"/>
      <c r="AK185" s="3" t="s">
        <v>767</v>
      </c>
      <c r="AL185" s="3" t="s">
        <v>770</v>
      </c>
      <c r="AM185" s="3"/>
      <c r="AN185" s="3"/>
      <c r="AO185" s="3"/>
      <c r="AP185" s="3" t="s">
        <v>50</v>
      </c>
      <c r="AQ185" s="3">
        <f t="shared" si="26"/>
        <v>5</v>
      </c>
      <c r="AR185" t="str">
        <f t="shared" si="48"/>
        <v>BMDL</v>
      </c>
      <c r="AS185">
        <f t="shared" si="49"/>
        <v>5.0651900000000007E-3</v>
      </c>
      <c r="AT185" t="str">
        <f>VLOOKUP(L185,'Duration QC'!$A$3:$E$50,2,TRUE)</f>
        <v>N</v>
      </c>
      <c r="AU185" t="str">
        <f>VLOOKUP(L185,'Duration QC'!$A$3:$E$50,3,TRUE)</f>
        <v>N</v>
      </c>
      <c r="AV185" t="str">
        <f>VLOOKUP(L185,'Duration QC'!$A$3:$E$50,4,TRUE)</f>
        <v>Y</v>
      </c>
      <c r="AW185" t="str">
        <f>VLOOKUP(L185,'Duration QC'!$A$3:$E$50,5,TRUE)</f>
        <v>N</v>
      </c>
      <c r="AX185">
        <f t="shared" si="27"/>
        <v>0</v>
      </c>
      <c r="AY185">
        <f t="shared" si="28"/>
        <v>0</v>
      </c>
      <c r="AZ185">
        <f t="shared" si="29"/>
        <v>1</v>
      </c>
      <c r="BA185">
        <f t="shared" si="30"/>
        <v>0</v>
      </c>
    </row>
    <row r="186" spans="1:53" x14ac:dyDescent="0.25">
      <c r="A186" s="3">
        <v>185</v>
      </c>
      <c r="B186" s="3"/>
      <c r="C186" s="3" t="s">
        <v>217</v>
      </c>
      <c r="D186" s="3" t="s">
        <v>168</v>
      </c>
      <c r="E186" s="3"/>
      <c r="F186" s="3" t="s">
        <v>180</v>
      </c>
      <c r="G186" s="3"/>
      <c r="H186" s="3" t="s">
        <v>660</v>
      </c>
      <c r="I186" s="3" t="s">
        <v>192</v>
      </c>
      <c r="J186" s="3" t="s">
        <v>469</v>
      </c>
      <c r="K186" s="3" t="s">
        <v>204</v>
      </c>
      <c r="L186" s="3" t="s">
        <v>798</v>
      </c>
      <c r="M186" s="3" t="s">
        <v>28</v>
      </c>
      <c r="N186" s="3" t="s">
        <v>219</v>
      </c>
      <c r="O186" s="3" t="s">
        <v>38</v>
      </c>
      <c r="P186" s="3" t="s">
        <v>210</v>
      </c>
      <c r="Q186" s="3" t="s">
        <v>32</v>
      </c>
      <c r="R186" s="3" t="s">
        <v>215</v>
      </c>
      <c r="S186" s="3">
        <v>0.03</v>
      </c>
      <c r="T186" s="3">
        <v>1.4780199999999999E-4</v>
      </c>
      <c r="U186" s="3">
        <v>4.7344800000000001E-5</v>
      </c>
      <c r="V186" s="3" t="s">
        <v>34</v>
      </c>
      <c r="W186" s="3" t="s">
        <v>35</v>
      </c>
      <c r="X186" s="3" t="s">
        <v>35</v>
      </c>
      <c r="Y186" s="3" t="s">
        <v>35</v>
      </c>
      <c r="Z186" s="3"/>
      <c r="AA186" s="3"/>
      <c r="AB186" s="3">
        <v>4.7344799999999999E-2</v>
      </c>
      <c r="AC186" s="3" t="s">
        <v>766</v>
      </c>
      <c r="AD186" s="3" t="s">
        <v>766</v>
      </c>
      <c r="AE186" s="3"/>
      <c r="AF186" s="3"/>
      <c r="AG186" s="3"/>
      <c r="AH186" s="3" t="s">
        <v>226</v>
      </c>
      <c r="AI186" s="3" t="str">
        <f t="shared" si="25"/>
        <v/>
      </c>
      <c r="AJ186" s="3"/>
      <c r="AK186" s="3" t="s">
        <v>767</v>
      </c>
      <c r="AL186" s="3" t="s">
        <v>770</v>
      </c>
      <c r="AM186" s="3"/>
      <c r="AN186" s="3"/>
      <c r="AO186" s="3"/>
      <c r="AP186" s="3" t="s">
        <v>50</v>
      </c>
      <c r="AQ186" s="3">
        <f t="shared" si="26"/>
        <v>5</v>
      </c>
      <c r="AR186" t="str">
        <f t="shared" si="48"/>
        <v>BMDL</v>
      </c>
      <c r="AS186">
        <f t="shared" si="49"/>
        <v>4.7344799999999999E-2</v>
      </c>
      <c r="AT186" t="str">
        <f>VLOOKUP(L186,'Duration QC'!$A$3:$E$50,2,TRUE)</f>
        <v>N</v>
      </c>
      <c r="AU186" t="str">
        <f>VLOOKUP(L186,'Duration QC'!$A$3:$E$50,3,TRUE)</f>
        <v>N</v>
      </c>
      <c r="AV186" t="str">
        <f>VLOOKUP(L186,'Duration QC'!$A$3:$E$50,4,TRUE)</f>
        <v>Y</v>
      </c>
      <c r="AW186" t="str">
        <f>VLOOKUP(L186,'Duration QC'!$A$3:$E$50,5,TRUE)</f>
        <v>N</v>
      </c>
      <c r="AX186">
        <f t="shared" si="27"/>
        <v>0</v>
      </c>
      <c r="AY186">
        <f t="shared" si="28"/>
        <v>0</v>
      </c>
      <c r="AZ186">
        <f t="shared" si="29"/>
        <v>1</v>
      </c>
      <c r="BA186">
        <f t="shared" si="30"/>
        <v>0</v>
      </c>
    </row>
    <row r="187" spans="1:53" x14ac:dyDescent="0.25">
      <c r="A187" s="3">
        <v>186</v>
      </c>
      <c r="B187" s="3"/>
      <c r="C187" s="3" t="s">
        <v>217</v>
      </c>
      <c r="D187" s="3" t="s">
        <v>168</v>
      </c>
      <c r="E187" s="3"/>
      <c r="F187" s="3" t="s">
        <v>180</v>
      </c>
      <c r="G187" s="3"/>
      <c r="H187" s="3" t="s">
        <v>660</v>
      </c>
      <c r="I187" s="3" t="s">
        <v>192</v>
      </c>
      <c r="J187" s="3" t="s">
        <v>469</v>
      </c>
      <c r="K187" s="3" t="s">
        <v>204</v>
      </c>
      <c r="L187" s="3" t="s">
        <v>798</v>
      </c>
      <c r="M187" s="3" t="s">
        <v>28</v>
      </c>
      <c r="N187" s="3" t="s">
        <v>219</v>
      </c>
      <c r="O187" s="3" t="s">
        <v>38</v>
      </c>
      <c r="P187" s="3" t="s">
        <v>210</v>
      </c>
      <c r="Q187" s="3" t="s">
        <v>49</v>
      </c>
      <c r="R187" s="3" t="s">
        <v>215</v>
      </c>
      <c r="S187" s="3">
        <v>0.03</v>
      </c>
      <c r="T187" s="3">
        <v>8.0790099999999998E-4</v>
      </c>
      <c r="U187" s="3">
        <v>5.1393700000000001E-4</v>
      </c>
      <c r="V187" s="3" t="s">
        <v>34</v>
      </c>
      <c r="W187" s="3" t="s">
        <v>35</v>
      </c>
      <c r="X187" s="3" t="s">
        <v>35</v>
      </c>
      <c r="Y187" s="3" t="s">
        <v>35</v>
      </c>
      <c r="Z187" s="3"/>
      <c r="AA187" s="3"/>
      <c r="AB187" s="3">
        <v>0.51393699999999998</v>
      </c>
      <c r="AC187" s="3" t="s">
        <v>766</v>
      </c>
      <c r="AD187" s="3" t="s">
        <v>766</v>
      </c>
      <c r="AE187" s="3"/>
      <c r="AF187" s="3"/>
      <c r="AG187" s="3"/>
      <c r="AH187" s="3" t="s">
        <v>226</v>
      </c>
      <c r="AI187" s="3" t="str">
        <f t="shared" si="25"/>
        <v/>
      </c>
      <c r="AJ187" s="3"/>
      <c r="AK187" s="3" t="s">
        <v>767</v>
      </c>
      <c r="AL187" s="3" t="s">
        <v>770</v>
      </c>
      <c r="AM187" s="3"/>
      <c r="AN187" s="3"/>
      <c r="AO187" s="3"/>
      <c r="AP187" s="3" t="s">
        <v>50</v>
      </c>
      <c r="AQ187" s="3">
        <f t="shared" si="26"/>
        <v>5</v>
      </c>
      <c r="AR187" t="str">
        <f t="shared" si="48"/>
        <v>BMDL</v>
      </c>
      <c r="AS187">
        <f t="shared" si="49"/>
        <v>0.51393699999999998</v>
      </c>
      <c r="AT187" t="str">
        <f>VLOOKUP(L187,'Duration QC'!$A$3:$E$50,2,TRUE)</f>
        <v>N</v>
      </c>
      <c r="AU187" t="str">
        <f>VLOOKUP(L187,'Duration QC'!$A$3:$E$50,3,TRUE)</f>
        <v>N</v>
      </c>
      <c r="AV187" t="str">
        <f>VLOOKUP(L187,'Duration QC'!$A$3:$E$50,4,TRUE)</f>
        <v>Y</v>
      </c>
      <c r="AW187" t="str">
        <f>VLOOKUP(L187,'Duration QC'!$A$3:$E$50,5,TRUE)</f>
        <v>N</v>
      </c>
      <c r="AX187">
        <f t="shared" si="27"/>
        <v>0</v>
      </c>
      <c r="AY187">
        <f t="shared" si="28"/>
        <v>0</v>
      </c>
      <c r="AZ187">
        <f t="shared" si="29"/>
        <v>1</v>
      </c>
      <c r="BA187">
        <f t="shared" si="30"/>
        <v>0</v>
      </c>
    </row>
    <row r="188" spans="1:53" x14ac:dyDescent="0.25">
      <c r="A188" s="3">
        <v>187</v>
      </c>
      <c r="B188" s="3"/>
      <c r="C188" s="3" t="s">
        <v>217</v>
      </c>
      <c r="D188" s="3" t="s">
        <v>169</v>
      </c>
      <c r="E188" s="3"/>
      <c r="F188" s="3" t="s">
        <v>180</v>
      </c>
      <c r="G188" s="3"/>
      <c r="H188" s="3" t="s">
        <v>1677</v>
      </c>
      <c r="I188" s="3" t="s">
        <v>193</v>
      </c>
      <c r="J188" s="3" t="s">
        <v>469</v>
      </c>
      <c r="K188" s="3" t="s">
        <v>204</v>
      </c>
      <c r="L188" s="3" t="s">
        <v>798</v>
      </c>
      <c r="M188" s="3" t="s">
        <v>28</v>
      </c>
      <c r="N188" s="3" t="s">
        <v>219</v>
      </c>
      <c r="O188" s="3" t="s">
        <v>30</v>
      </c>
      <c r="P188" s="3" t="s">
        <v>146</v>
      </c>
      <c r="Q188" s="3" t="s">
        <v>32</v>
      </c>
      <c r="R188" s="3">
        <v>1.5</v>
      </c>
      <c r="S188" s="3" t="s">
        <v>215</v>
      </c>
      <c r="T188" s="3" t="s">
        <v>215</v>
      </c>
      <c r="U188" s="3" t="s">
        <v>215</v>
      </c>
      <c r="V188" s="3" t="s">
        <v>34</v>
      </c>
      <c r="W188" s="3" t="s">
        <v>35</v>
      </c>
      <c r="X188" s="3" t="s">
        <v>35</v>
      </c>
      <c r="Y188" s="3" t="s">
        <v>35</v>
      </c>
      <c r="Z188" s="3"/>
      <c r="AA188" s="3"/>
      <c r="AB188" s="3" t="s">
        <v>766</v>
      </c>
      <c r="AC188" s="3">
        <v>1500</v>
      </c>
      <c r="AD188" s="3" t="s">
        <v>766</v>
      </c>
      <c r="AE188" s="3"/>
      <c r="AF188" s="3"/>
      <c r="AG188" s="3"/>
      <c r="AH188" s="3" t="s">
        <v>228</v>
      </c>
      <c r="AI188" s="3" t="str">
        <f t="shared" si="25"/>
        <v/>
      </c>
      <c r="AJ188" s="3"/>
      <c r="AK188" s="3" t="s">
        <v>767</v>
      </c>
      <c r="AL188" s="3" t="s">
        <v>770</v>
      </c>
      <c r="AM188" s="3"/>
      <c r="AN188" s="3"/>
      <c r="AO188" s="3"/>
      <c r="AP188" s="3" t="s">
        <v>35</v>
      </c>
      <c r="AQ188" s="3">
        <f t="shared" si="26"/>
        <v>3</v>
      </c>
      <c r="AR188" t="str">
        <f t="shared" si="48"/>
        <v>NOAEL</v>
      </c>
      <c r="AS188">
        <f t="shared" si="49"/>
        <v>1500</v>
      </c>
      <c r="AT188" t="str">
        <f>VLOOKUP(L188,'Duration QC'!$A$3:$E$50,2,TRUE)</f>
        <v>N</v>
      </c>
      <c r="AU188" t="str">
        <f>VLOOKUP(L188,'Duration QC'!$A$3:$E$50,3,TRUE)</f>
        <v>N</v>
      </c>
      <c r="AV188" t="str">
        <f>VLOOKUP(L188,'Duration QC'!$A$3:$E$50,4,TRUE)</f>
        <v>Y</v>
      </c>
      <c r="AW188" t="str">
        <f>VLOOKUP(L188,'Duration QC'!$A$3:$E$50,5,TRUE)</f>
        <v>N</v>
      </c>
      <c r="AX188">
        <f t="shared" si="27"/>
        <v>0</v>
      </c>
      <c r="AY188">
        <f t="shared" si="28"/>
        <v>0</v>
      </c>
      <c r="AZ188">
        <f t="shared" si="29"/>
        <v>1</v>
      </c>
      <c r="BA188">
        <f t="shared" si="30"/>
        <v>0</v>
      </c>
    </row>
    <row r="189" spans="1:53" x14ac:dyDescent="0.25">
      <c r="A189" s="3">
        <v>188</v>
      </c>
      <c r="B189" s="3"/>
      <c r="C189" s="3" t="s">
        <v>1490</v>
      </c>
      <c r="D189" s="3" t="s">
        <v>169</v>
      </c>
      <c r="E189" s="3"/>
      <c r="F189" s="3" t="s">
        <v>180</v>
      </c>
      <c r="G189" s="3"/>
      <c r="H189" s="3" t="s">
        <v>1677</v>
      </c>
      <c r="I189" s="3" t="s">
        <v>193</v>
      </c>
      <c r="J189" s="3" t="s">
        <v>469</v>
      </c>
      <c r="K189" s="3" t="s">
        <v>204</v>
      </c>
      <c r="L189" s="3" t="s">
        <v>798</v>
      </c>
      <c r="M189" s="3" t="s">
        <v>28</v>
      </c>
      <c r="N189" s="3" t="s">
        <v>219</v>
      </c>
      <c r="O189" s="3" t="s">
        <v>30</v>
      </c>
      <c r="P189" s="3" t="s">
        <v>146</v>
      </c>
      <c r="Q189" s="3" t="s">
        <v>49</v>
      </c>
      <c r="R189" s="3">
        <v>1.5</v>
      </c>
      <c r="S189" s="3" t="s">
        <v>215</v>
      </c>
      <c r="T189" s="3" t="s">
        <v>215</v>
      </c>
      <c r="U189" s="3" t="s">
        <v>215</v>
      </c>
      <c r="V189" s="3" t="s">
        <v>34</v>
      </c>
      <c r="W189" s="3" t="s">
        <v>35</v>
      </c>
      <c r="X189" s="3" t="s">
        <v>35</v>
      </c>
      <c r="Y189" s="3" t="s">
        <v>35</v>
      </c>
      <c r="Z189" s="3" t="s">
        <v>35</v>
      </c>
      <c r="AA189" s="3" t="str">
        <f t="shared" ref="AA189:AA191" si="50">IF(X189="Y", "Divide NOAEL or BMDL by 3;", "") &amp; IF(Y189="Y", "Divide LOAEL by 10;", "") &amp; IF(Z189="N", "Units conversion needed;", "")</f>
        <v>Units conversion needed;</v>
      </c>
      <c r="AB189" s="3" t="s">
        <v>766</v>
      </c>
      <c r="AC189" s="3">
        <f t="shared" ref="AC189:AC191" si="51">R189*1000</f>
        <v>1500</v>
      </c>
      <c r="AD189" s="3" t="s">
        <v>766</v>
      </c>
      <c r="AE189" s="3"/>
      <c r="AF189" s="3" t="str">
        <f t="shared" ref="AF189:AF191" si="52">IF(AC189&gt;30000, "band A", IF(AC189&gt;3000, "band B", IF(AC189&gt;300, "band C", IF(AC189&gt;30, "band D", "band E"))))</f>
        <v>band C</v>
      </c>
      <c r="AG189" s="3"/>
      <c r="AH189" s="3" t="s">
        <v>228</v>
      </c>
      <c r="AI189" s="3" t="str">
        <f t="shared" si="25"/>
        <v/>
      </c>
      <c r="AJ189" s="3"/>
      <c r="AK189" s="3" t="s">
        <v>767</v>
      </c>
      <c r="AL189" s="3" t="s">
        <v>770</v>
      </c>
      <c r="AM189" s="3"/>
      <c r="AN189" s="3"/>
      <c r="AO189" s="3"/>
      <c r="AP189" s="3" t="s">
        <v>35</v>
      </c>
      <c r="AQ189" s="3">
        <f t="shared" si="26"/>
        <v>3</v>
      </c>
      <c r="AR189" t="str">
        <f t="shared" si="48"/>
        <v>NOAEL</v>
      </c>
      <c r="AS189">
        <f t="shared" si="49"/>
        <v>1500</v>
      </c>
      <c r="AT189" t="str">
        <f>VLOOKUP(L189,'Duration QC'!$A$3:$E$50,2,TRUE)</f>
        <v>N</v>
      </c>
      <c r="AU189" t="str">
        <f>VLOOKUP(L189,'Duration QC'!$A$3:$E$50,3,TRUE)</f>
        <v>N</v>
      </c>
      <c r="AV189" t="str">
        <f>VLOOKUP(L189,'Duration QC'!$A$3:$E$50,4,TRUE)</f>
        <v>Y</v>
      </c>
      <c r="AW189" t="str">
        <f>VLOOKUP(L189,'Duration QC'!$A$3:$E$50,5,TRUE)</f>
        <v>N</v>
      </c>
      <c r="AX189">
        <f t="shared" si="27"/>
        <v>0</v>
      </c>
      <c r="AY189">
        <f t="shared" si="28"/>
        <v>0</v>
      </c>
      <c r="AZ189">
        <f t="shared" si="29"/>
        <v>1</v>
      </c>
      <c r="BA189">
        <f t="shared" si="30"/>
        <v>0</v>
      </c>
    </row>
    <row r="190" spans="1:53" x14ac:dyDescent="0.25">
      <c r="A190" s="3">
        <v>189</v>
      </c>
      <c r="B190" s="3"/>
      <c r="C190" s="3" t="s">
        <v>1490</v>
      </c>
      <c r="D190" s="3" t="s">
        <v>169</v>
      </c>
      <c r="E190" s="3"/>
      <c r="F190" s="3" t="s">
        <v>180</v>
      </c>
      <c r="G190" s="3"/>
      <c r="H190" s="3" t="s">
        <v>1677</v>
      </c>
      <c r="I190" s="3" t="s">
        <v>193</v>
      </c>
      <c r="J190" s="3" t="s">
        <v>469</v>
      </c>
      <c r="K190" s="3" t="s">
        <v>204</v>
      </c>
      <c r="L190" s="3" t="s">
        <v>798</v>
      </c>
      <c r="M190" s="3" t="s">
        <v>28</v>
      </c>
      <c r="N190" s="3" t="s">
        <v>219</v>
      </c>
      <c r="O190" s="3" t="s">
        <v>38</v>
      </c>
      <c r="P190" s="3" t="s">
        <v>210</v>
      </c>
      <c r="Q190" s="3" t="s">
        <v>32</v>
      </c>
      <c r="R190" s="3">
        <v>0.75</v>
      </c>
      <c r="S190" s="3" t="s">
        <v>215</v>
      </c>
      <c r="T190" s="3" t="s">
        <v>215</v>
      </c>
      <c r="U190" s="3" t="s">
        <v>215</v>
      </c>
      <c r="V190" s="3" t="s">
        <v>34</v>
      </c>
      <c r="W190" s="3" t="s">
        <v>35</v>
      </c>
      <c r="X190" s="3" t="s">
        <v>35</v>
      </c>
      <c r="Y190" s="3" t="s">
        <v>35</v>
      </c>
      <c r="Z190" s="3" t="s">
        <v>35</v>
      </c>
      <c r="AA190" s="3" t="str">
        <f t="shared" si="50"/>
        <v>Units conversion needed;</v>
      </c>
      <c r="AB190" s="3" t="s">
        <v>766</v>
      </c>
      <c r="AC190" s="3">
        <f t="shared" si="51"/>
        <v>750</v>
      </c>
      <c r="AD190" s="3" t="s">
        <v>766</v>
      </c>
      <c r="AE190" s="3"/>
      <c r="AF190" s="3" t="str">
        <f t="shared" si="52"/>
        <v>band C</v>
      </c>
      <c r="AG190" s="3"/>
      <c r="AH190" s="3" t="s">
        <v>228</v>
      </c>
      <c r="AI190" s="3" t="str">
        <f t="shared" si="25"/>
        <v/>
      </c>
      <c r="AJ190" s="3"/>
      <c r="AK190" s="3" t="s">
        <v>767</v>
      </c>
      <c r="AL190" s="3" t="s">
        <v>770</v>
      </c>
      <c r="AM190" s="3"/>
      <c r="AN190" s="3"/>
      <c r="AO190" s="3"/>
      <c r="AP190" s="3" t="s">
        <v>35</v>
      </c>
      <c r="AQ190" s="3">
        <f t="shared" si="26"/>
        <v>3</v>
      </c>
      <c r="AR190" t="str">
        <f t="shared" si="48"/>
        <v>NOAEL</v>
      </c>
      <c r="AS190">
        <f t="shared" si="49"/>
        <v>750</v>
      </c>
      <c r="AT190" t="str">
        <f>VLOOKUP(L190,'Duration QC'!$A$3:$E$50,2,TRUE)</f>
        <v>N</v>
      </c>
      <c r="AU190" t="str">
        <f>VLOOKUP(L190,'Duration QC'!$A$3:$E$50,3,TRUE)</f>
        <v>N</v>
      </c>
      <c r="AV190" t="str">
        <f>VLOOKUP(L190,'Duration QC'!$A$3:$E$50,4,TRUE)</f>
        <v>Y</v>
      </c>
      <c r="AW190" t="str">
        <f>VLOOKUP(L190,'Duration QC'!$A$3:$E$50,5,TRUE)</f>
        <v>N</v>
      </c>
      <c r="AX190">
        <f t="shared" si="27"/>
        <v>0</v>
      </c>
      <c r="AY190">
        <f t="shared" si="28"/>
        <v>0</v>
      </c>
      <c r="AZ190">
        <f t="shared" si="29"/>
        <v>1</v>
      </c>
      <c r="BA190">
        <f t="shared" si="30"/>
        <v>0</v>
      </c>
    </row>
    <row r="191" spans="1:53" x14ac:dyDescent="0.25">
      <c r="A191" s="3">
        <v>190</v>
      </c>
      <c r="B191" s="3"/>
      <c r="C191" s="3" t="s">
        <v>1490</v>
      </c>
      <c r="D191" s="3" t="s">
        <v>169</v>
      </c>
      <c r="E191" s="3"/>
      <c r="F191" s="3" t="s">
        <v>180</v>
      </c>
      <c r="G191" s="3"/>
      <c r="H191" s="3" t="s">
        <v>1677</v>
      </c>
      <c r="I191" s="3" t="s">
        <v>193</v>
      </c>
      <c r="J191" s="3" t="s">
        <v>469</v>
      </c>
      <c r="K191" s="3" t="s">
        <v>204</v>
      </c>
      <c r="L191" s="3" t="s">
        <v>798</v>
      </c>
      <c r="M191" s="3" t="s">
        <v>28</v>
      </c>
      <c r="N191" s="3" t="s">
        <v>219</v>
      </c>
      <c r="O191" s="3" t="s">
        <v>38</v>
      </c>
      <c r="P191" s="3" t="s">
        <v>210</v>
      </c>
      <c r="Q191" s="3" t="s">
        <v>49</v>
      </c>
      <c r="R191" s="3">
        <v>0.75</v>
      </c>
      <c r="S191" s="3" t="s">
        <v>215</v>
      </c>
      <c r="T191" s="3" t="s">
        <v>215</v>
      </c>
      <c r="U191" s="3" t="s">
        <v>215</v>
      </c>
      <c r="V191" s="3" t="s">
        <v>34</v>
      </c>
      <c r="W191" s="3" t="s">
        <v>35</v>
      </c>
      <c r="X191" s="3" t="s">
        <v>35</v>
      </c>
      <c r="Y191" s="3" t="s">
        <v>35</v>
      </c>
      <c r="Z191" s="3" t="s">
        <v>35</v>
      </c>
      <c r="AA191" s="3" t="str">
        <f t="shared" si="50"/>
        <v>Units conversion needed;</v>
      </c>
      <c r="AB191" s="3" t="s">
        <v>766</v>
      </c>
      <c r="AC191" s="3">
        <f t="shared" si="51"/>
        <v>750</v>
      </c>
      <c r="AD191" s="3" t="s">
        <v>766</v>
      </c>
      <c r="AE191" s="3"/>
      <c r="AF191" s="3" t="str">
        <f t="shared" si="52"/>
        <v>band C</v>
      </c>
      <c r="AG191" s="3"/>
      <c r="AH191" s="3" t="s">
        <v>228</v>
      </c>
      <c r="AI191" s="3" t="str">
        <f t="shared" si="25"/>
        <v/>
      </c>
      <c r="AJ191" s="3"/>
      <c r="AK191" s="3" t="s">
        <v>767</v>
      </c>
      <c r="AL191" s="3" t="s">
        <v>770</v>
      </c>
      <c r="AM191" s="3"/>
      <c r="AN191" s="3"/>
      <c r="AO191" s="3"/>
      <c r="AP191" s="3" t="s">
        <v>35</v>
      </c>
      <c r="AQ191" s="3">
        <f t="shared" si="26"/>
        <v>3</v>
      </c>
      <c r="AR191" t="str">
        <f t="shared" si="48"/>
        <v>NOAEL</v>
      </c>
      <c r="AS191">
        <f t="shared" si="49"/>
        <v>750</v>
      </c>
      <c r="AT191" t="str">
        <f>VLOOKUP(L191,'Duration QC'!$A$3:$E$50,2,TRUE)</f>
        <v>N</v>
      </c>
      <c r="AU191" t="str">
        <f>VLOOKUP(L191,'Duration QC'!$A$3:$E$50,3,TRUE)</f>
        <v>N</v>
      </c>
      <c r="AV191" t="str">
        <f>VLOOKUP(L191,'Duration QC'!$A$3:$E$50,4,TRUE)</f>
        <v>Y</v>
      </c>
      <c r="AW191" t="str">
        <f>VLOOKUP(L191,'Duration QC'!$A$3:$E$50,5,TRUE)</f>
        <v>N</v>
      </c>
      <c r="AX191">
        <f t="shared" si="27"/>
        <v>0</v>
      </c>
      <c r="AY191">
        <f t="shared" si="28"/>
        <v>0</v>
      </c>
      <c r="AZ191">
        <f t="shared" si="29"/>
        <v>1</v>
      </c>
      <c r="BA191">
        <f t="shared" si="30"/>
        <v>0</v>
      </c>
    </row>
    <row r="192" spans="1:53" x14ac:dyDescent="0.25">
      <c r="A192" s="3">
        <v>191</v>
      </c>
      <c r="B192" s="3" t="s">
        <v>50</v>
      </c>
      <c r="C192" s="3" t="s">
        <v>217</v>
      </c>
      <c r="D192" s="3" t="s">
        <v>170</v>
      </c>
      <c r="E192" s="3"/>
      <c r="F192" s="3" t="s">
        <v>180</v>
      </c>
      <c r="G192" s="3"/>
      <c r="H192" s="3" t="s">
        <v>194</v>
      </c>
      <c r="I192" s="3" t="s">
        <v>194</v>
      </c>
      <c r="J192" s="3" t="s">
        <v>469</v>
      </c>
      <c r="K192" s="3" t="s">
        <v>205</v>
      </c>
      <c r="L192" s="3" t="s">
        <v>796</v>
      </c>
      <c r="M192" s="3" t="s">
        <v>28</v>
      </c>
      <c r="N192" s="3" t="s">
        <v>219</v>
      </c>
      <c r="O192" s="3" t="s">
        <v>30</v>
      </c>
      <c r="P192" s="3" t="s">
        <v>146</v>
      </c>
      <c r="Q192" s="3" t="s">
        <v>32</v>
      </c>
      <c r="R192" s="3" t="s">
        <v>215</v>
      </c>
      <c r="S192" s="3" t="s">
        <v>215</v>
      </c>
      <c r="T192" s="3" t="s">
        <v>215</v>
      </c>
      <c r="U192" s="3" t="s">
        <v>215</v>
      </c>
      <c r="V192" s="3" t="s">
        <v>216</v>
      </c>
      <c r="W192" s="3" t="s">
        <v>35</v>
      </c>
      <c r="X192" s="3" t="s">
        <v>35</v>
      </c>
      <c r="Y192" s="3" t="s">
        <v>35</v>
      </c>
      <c r="Z192" s="3"/>
      <c r="AA192" s="3"/>
      <c r="AB192" s="3" t="s">
        <v>766</v>
      </c>
      <c r="AC192" s="3" t="s">
        <v>766</v>
      </c>
      <c r="AD192" s="3" t="s">
        <v>766</v>
      </c>
      <c r="AE192" s="3"/>
      <c r="AF192" s="3"/>
      <c r="AG192" s="3"/>
      <c r="AH192" s="3" t="s">
        <v>766</v>
      </c>
      <c r="AI192" s="3" t="str">
        <f t="shared" si="25"/>
        <v>Y</v>
      </c>
      <c r="AJ192" s="3"/>
      <c r="AK192" s="3" t="s">
        <v>767</v>
      </c>
      <c r="AL192" s="3" t="s">
        <v>770</v>
      </c>
      <c r="AM192" s="3"/>
      <c r="AN192" s="3"/>
      <c r="AO192" s="3"/>
      <c r="AP192" s="3" t="s">
        <v>35</v>
      </c>
      <c r="AQ192" s="3">
        <f t="shared" si="26"/>
        <v>0</v>
      </c>
      <c r="AT192" t="str">
        <f>VLOOKUP(L192,'Duration QC'!$A$3:$E$50,2,TRUE)</f>
        <v>N</v>
      </c>
      <c r="AU192" t="str">
        <f>VLOOKUP(L192,'Duration QC'!$A$3:$E$50,3,TRUE)</f>
        <v>Y</v>
      </c>
      <c r="AV192" t="str">
        <f>VLOOKUP(L192,'Duration QC'!$A$3:$E$50,4,TRUE)</f>
        <v>N</v>
      </c>
      <c r="AW192" t="str">
        <f>VLOOKUP(L192,'Duration QC'!$A$3:$E$50,5,TRUE)</f>
        <v>N</v>
      </c>
      <c r="AX192">
        <f t="shared" si="27"/>
        <v>0</v>
      </c>
      <c r="AY192">
        <f t="shared" si="28"/>
        <v>1</v>
      </c>
      <c r="AZ192">
        <f t="shared" si="29"/>
        <v>0</v>
      </c>
      <c r="BA192">
        <f t="shared" si="30"/>
        <v>0</v>
      </c>
    </row>
    <row r="193" spans="1:53" x14ac:dyDescent="0.25">
      <c r="A193" s="3">
        <v>192</v>
      </c>
      <c r="B193" s="3" t="s">
        <v>50</v>
      </c>
      <c r="C193" s="3" t="s">
        <v>217</v>
      </c>
      <c r="D193" s="3" t="s">
        <v>170</v>
      </c>
      <c r="E193" s="3"/>
      <c r="F193" s="3" t="s">
        <v>180</v>
      </c>
      <c r="G193" s="3"/>
      <c r="H193" s="3" t="s">
        <v>194</v>
      </c>
      <c r="I193" s="3" t="s">
        <v>194</v>
      </c>
      <c r="J193" s="3" t="s">
        <v>469</v>
      </c>
      <c r="K193" s="3" t="s">
        <v>205</v>
      </c>
      <c r="L193" s="3" t="s">
        <v>796</v>
      </c>
      <c r="M193" s="3" t="s">
        <v>28</v>
      </c>
      <c r="N193" s="3" t="s">
        <v>219</v>
      </c>
      <c r="O193" s="3" t="s">
        <v>30</v>
      </c>
      <c r="P193" s="3" t="s">
        <v>146</v>
      </c>
      <c r="Q193" s="3" t="s">
        <v>49</v>
      </c>
      <c r="R193" s="3" t="s">
        <v>215</v>
      </c>
      <c r="S193" s="3" t="s">
        <v>215</v>
      </c>
      <c r="T193" s="3" t="s">
        <v>215</v>
      </c>
      <c r="U193" s="3" t="s">
        <v>215</v>
      </c>
      <c r="V193" s="3" t="s">
        <v>216</v>
      </c>
      <c r="W193" s="3" t="s">
        <v>35</v>
      </c>
      <c r="X193" s="3" t="s">
        <v>35</v>
      </c>
      <c r="Y193" s="3" t="s">
        <v>35</v>
      </c>
      <c r="Z193" s="3"/>
      <c r="AA193" s="3"/>
      <c r="AB193" s="3" t="s">
        <v>766</v>
      </c>
      <c r="AC193" s="3" t="s">
        <v>766</v>
      </c>
      <c r="AD193" s="3" t="s">
        <v>766</v>
      </c>
      <c r="AE193" s="3"/>
      <c r="AF193" s="3"/>
      <c r="AG193" s="3"/>
      <c r="AH193" s="3" t="s">
        <v>766</v>
      </c>
      <c r="AI193" s="3" t="str">
        <f t="shared" si="25"/>
        <v>Y</v>
      </c>
      <c r="AJ193" s="3"/>
      <c r="AK193" s="3" t="s">
        <v>767</v>
      </c>
      <c r="AL193" s="3" t="s">
        <v>770</v>
      </c>
      <c r="AM193" s="3"/>
      <c r="AN193" s="3"/>
      <c r="AO193" s="3"/>
      <c r="AP193" s="3" t="s">
        <v>35</v>
      </c>
      <c r="AQ193" s="3">
        <f t="shared" si="26"/>
        <v>0</v>
      </c>
      <c r="AT193" t="str">
        <f>VLOOKUP(L193,'Duration QC'!$A$3:$E$50,2,TRUE)</f>
        <v>N</v>
      </c>
      <c r="AU193" t="str">
        <f>VLOOKUP(L193,'Duration QC'!$A$3:$E$50,3,TRUE)</f>
        <v>Y</v>
      </c>
      <c r="AV193" t="str">
        <f>VLOOKUP(L193,'Duration QC'!$A$3:$E$50,4,TRUE)</f>
        <v>N</v>
      </c>
      <c r="AW193" t="str">
        <f>VLOOKUP(L193,'Duration QC'!$A$3:$E$50,5,TRUE)</f>
        <v>N</v>
      </c>
      <c r="AX193">
        <f t="shared" si="27"/>
        <v>0</v>
      </c>
      <c r="AY193">
        <f t="shared" si="28"/>
        <v>1</v>
      </c>
      <c r="AZ193">
        <f t="shared" si="29"/>
        <v>0</v>
      </c>
      <c r="BA193">
        <f t="shared" si="30"/>
        <v>0</v>
      </c>
    </row>
    <row r="194" spans="1:53" x14ac:dyDescent="0.25">
      <c r="A194" s="3">
        <v>193</v>
      </c>
      <c r="B194" s="3" t="s">
        <v>50</v>
      </c>
      <c r="C194" s="3" t="s">
        <v>217</v>
      </c>
      <c r="D194" s="3" t="s">
        <v>170</v>
      </c>
      <c r="E194" s="3"/>
      <c r="F194" s="3" t="s">
        <v>180</v>
      </c>
      <c r="G194" s="3"/>
      <c r="H194" s="3" t="s">
        <v>194</v>
      </c>
      <c r="I194" s="3" t="s">
        <v>194</v>
      </c>
      <c r="J194" s="3" t="s">
        <v>469</v>
      </c>
      <c r="K194" s="3" t="s">
        <v>205</v>
      </c>
      <c r="L194" s="3" t="s">
        <v>796</v>
      </c>
      <c r="M194" s="3" t="s">
        <v>28</v>
      </c>
      <c r="N194" s="3" t="s">
        <v>219</v>
      </c>
      <c r="O194" s="3" t="s">
        <v>38</v>
      </c>
      <c r="P194" s="3" t="s">
        <v>213</v>
      </c>
      <c r="Q194" s="3" t="s">
        <v>32</v>
      </c>
      <c r="R194" s="3">
        <v>7</v>
      </c>
      <c r="S194" s="3" t="s">
        <v>215</v>
      </c>
      <c r="T194" s="3">
        <v>1.3895900000000001</v>
      </c>
      <c r="U194" s="3">
        <v>0.73653000000000002</v>
      </c>
      <c r="V194" s="3" t="s">
        <v>216</v>
      </c>
      <c r="W194" s="3" t="s">
        <v>35</v>
      </c>
      <c r="X194" s="3" t="s">
        <v>35</v>
      </c>
      <c r="Y194" s="3" t="s">
        <v>35</v>
      </c>
      <c r="Z194" s="3"/>
      <c r="AA194" s="3"/>
      <c r="AB194" s="3">
        <v>736.53</v>
      </c>
      <c r="AC194" s="3">
        <v>7000</v>
      </c>
      <c r="AD194" s="3" t="s">
        <v>766</v>
      </c>
      <c r="AE194" s="3"/>
      <c r="AF194" s="3"/>
      <c r="AG194" s="3"/>
      <c r="AH194" s="3" t="s">
        <v>228</v>
      </c>
      <c r="AI194" s="3" t="str">
        <f t="shared" si="25"/>
        <v/>
      </c>
      <c r="AJ194" s="3"/>
      <c r="AK194" s="3" t="s">
        <v>767</v>
      </c>
      <c r="AL194" s="3" t="s">
        <v>770</v>
      </c>
      <c r="AM194" s="3"/>
      <c r="AN194" s="3"/>
      <c r="AO194" s="3"/>
      <c r="AP194" s="3" t="s">
        <v>35</v>
      </c>
      <c r="AQ194" s="3">
        <f t="shared" si="26"/>
        <v>3</v>
      </c>
      <c r="AT194" t="str">
        <f>VLOOKUP(L194,'Duration QC'!$A$3:$E$50,2,TRUE)</f>
        <v>N</v>
      </c>
      <c r="AU194" t="str">
        <f>VLOOKUP(L194,'Duration QC'!$A$3:$E$50,3,TRUE)</f>
        <v>Y</v>
      </c>
      <c r="AV194" t="str">
        <f>VLOOKUP(L194,'Duration QC'!$A$3:$E$50,4,TRUE)</f>
        <v>N</v>
      </c>
      <c r="AW194" t="str">
        <f>VLOOKUP(L194,'Duration QC'!$A$3:$E$50,5,TRUE)</f>
        <v>N</v>
      </c>
      <c r="AX194">
        <f t="shared" si="27"/>
        <v>0</v>
      </c>
      <c r="AY194">
        <f t="shared" si="28"/>
        <v>1</v>
      </c>
      <c r="AZ194">
        <f t="shared" si="29"/>
        <v>0</v>
      </c>
      <c r="BA194">
        <f t="shared" si="30"/>
        <v>0</v>
      </c>
    </row>
    <row r="195" spans="1:53" x14ac:dyDescent="0.25">
      <c r="A195" s="3">
        <v>194</v>
      </c>
      <c r="B195" s="3" t="s">
        <v>50</v>
      </c>
      <c r="C195" s="3" t="s">
        <v>217</v>
      </c>
      <c r="D195" s="3" t="s">
        <v>170</v>
      </c>
      <c r="E195" s="3"/>
      <c r="F195" s="3" t="s">
        <v>180</v>
      </c>
      <c r="G195" s="3"/>
      <c r="H195" s="3" t="s">
        <v>194</v>
      </c>
      <c r="I195" s="3" t="s">
        <v>194</v>
      </c>
      <c r="J195" s="3" t="s">
        <v>469</v>
      </c>
      <c r="K195" s="3" t="s">
        <v>205</v>
      </c>
      <c r="L195" s="3" t="s">
        <v>796</v>
      </c>
      <c r="M195" s="3" t="s">
        <v>28</v>
      </c>
      <c r="N195" s="3" t="s">
        <v>219</v>
      </c>
      <c r="O195" s="3" t="s">
        <v>38</v>
      </c>
      <c r="P195" s="3" t="s">
        <v>213</v>
      </c>
      <c r="Q195" s="3" t="s">
        <v>49</v>
      </c>
      <c r="R195" s="3">
        <v>7</v>
      </c>
      <c r="S195" s="3" t="s">
        <v>215</v>
      </c>
      <c r="T195" s="3" t="s">
        <v>215</v>
      </c>
      <c r="U195" s="3" t="s">
        <v>215</v>
      </c>
      <c r="V195" s="3" t="s">
        <v>216</v>
      </c>
      <c r="W195" s="3" t="s">
        <v>35</v>
      </c>
      <c r="X195" s="3" t="s">
        <v>35</v>
      </c>
      <c r="Y195" s="3" t="s">
        <v>35</v>
      </c>
      <c r="Z195" s="3"/>
      <c r="AA195" s="3"/>
      <c r="AB195" s="3" t="s">
        <v>766</v>
      </c>
      <c r="AC195" s="3">
        <v>7000</v>
      </c>
      <c r="AD195" s="3" t="s">
        <v>766</v>
      </c>
      <c r="AE195" s="3"/>
      <c r="AF195" s="3"/>
      <c r="AG195" s="3"/>
      <c r="AH195" s="3" t="s">
        <v>229</v>
      </c>
      <c r="AI195" s="3" t="str">
        <f t="shared" ref="AI195:AI258" si="53">IF(OR(AH195="",AH195="na"),"Y","")</f>
        <v/>
      </c>
      <c r="AJ195" s="3"/>
      <c r="AK195" s="3" t="s">
        <v>767</v>
      </c>
      <c r="AL195" s="3" t="s">
        <v>770</v>
      </c>
      <c r="AM195" s="3"/>
      <c r="AN195" s="3"/>
      <c r="AO195" s="3"/>
      <c r="AP195" s="3" t="s">
        <v>35</v>
      </c>
      <c r="AQ195" s="3">
        <f t="shared" ref="AQ195:AQ258" si="54">IF(AH195="A", 1, IF(AH195="B", 2, IF(AH195="C", 3, IF(AH195="D", 4, IF(AH195="E", 5, 0)))))</f>
        <v>2</v>
      </c>
      <c r="AT195" t="str">
        <f>VLOOKUP(L195,'Duration QC'!$A$3:$E$50,2,TRUE)</f>
        <v>N</v>
      </c>
      <c r="AU195" t="str">
        <f>VLOOKUP(L195,'Duration QC'!$A$3:$E$50,3,TRUE)</f>
        <v>Y</v>
      </c>
      <c r="AV195" t="str">
        <f>VLOOKUP(L195,'Duration QC'!$A$3:$E$50,4,TRUE)</f>
        <v>N</v>
      </c>
      <c r="AW195" t="str">
        <f>VLOOKUP(L195,'Duration QC'!$A$3:$E$50,5,TRUE)</f>
        <v>N</v>
      </c>
      <c r="AX195">
        <f t="shared" ref="AX195:AX258" si="55">IF(AT195="N",0,1)</f>
        <v>0</v>
      </c>
      <c r="AY195">
        <f t="shared" ref="AY195:AY258" si="56">IF(AU195="N",0,1)</f>
        <v>1</v>
      </c>
      <c r="AZ195">
        <f t="shared" ref="AZ195:AZ258" si="57">IF(AV195="N",0,1)</f>
        <v>0</v>
      </c>
      <c r="BA195">
        <f t="shared" ref="BA195:BA258" si="58">IF(AW195="N",0,1)</f>
        <v>0</v>
      </c>
    </row>
    <row r="196" spans="1:53" x14ac:dyDescent="0.25">
      <c r="A196" s="3">
        <v>195</v>
      </c>
      <c r="B196" s="3"/>
      <c r="C196" s="3" t="s">
        <v>217</v>
      </c>
      <c r="D196" s="3" t="s">
        <v>171</v>
      </c>
      <c r="E196" s="3"/>
      <c r="F196" s="3" t="s">
        <v>180</v>
      </c>
      <c r="G196" s="3"/>
      <c r="H196" s="3" t="s">
        <v>195</v>
      </c>
      <c r="I196" s="3" t="s">
        <v>195</v>
      </c>
      <c r="J196" s="3" t="s">
        <v>469</v>
      </c>
      <c r="K196" s="3" t="s">
        <v>204</v>
      </c>
      <c r="L196" s="3" t="s">
        <v>798</v>
      </c>
      <c r="M196" s="3" t="s">
        <v>28</v>
      </c>
      <c r="N196" s="3" t="s">
        <v>219</v>
      </c>
      <c r="O196" s="3" t="s">
        <v>38</v>
      </c>
      <c r="P196" s="3" t="s">
        <v>212</v>
      </c>
      <c r="Q196" s="3" t="s">
        <v>49</v>
      </c>
      <c r="R196" s="3">
        <v>20</v>
      </c>
      <c r="S196" s="3" t="s">
        <v>215</v>
      </c>
      <c r="T196" s="3" t="s">
        <v>215</v>
      </c>
      <c r="U196" s="3" t="s">
        <v>215</v>
      </c>
      <c r="V196" s="3" t="s">
        <v>34</v>
      </c>
      <c r="W196" s="3" t="s">
        <v>35</v>
      </c>
      <c r="X196" s="3" t="s">
        <v>35</v>
      </c>
      <c r="Y196" s="3" t="s">
        <v>35</v>
      </c>
      <c r="Z196" s="3"/>
      <c r="AA196" s="3"/>
      <c r="AB196" s="3" t="s">
        <v>766</v>
      </c>
      <c r="AC196" s="3">
        <v>20000</v>
      </c>
      <c r="AD196" s="3" t="s">
        <v>766</v>
      </c>
      <c r="AE196" s="3"/>
      <c r="AF196" s="3"/>
      <c r="AG196" s="3"/>
      <c r="AH196" s="3" t="s">
        <v>229</v>
      </c>
      <c r="AI196" s="3" t="str">
        <f t="shared" si="53"/>
        <v/>
      </c>
      <c r="AJ196" s="3"/>
      <c r="AK196" s="3" t="s">
        <v>767</v>
      </c>
      <c r="AL196" s="3" t="s">
        <v>770</v>
      </c>
      <c r="AM196" s="3"/>
      <c r="AN196" s="3"/>
      <c r="AO196" s="3"/>
      <c r="AP196" s="3" t="s">
        <v>35</v>
      </c>
      <c r="AQ196" s="3">
        <f t="shared" si="54"/>
        <v>2</v>
      </c>
      <c r="AR196" t="str">
        <f>IF(AB196&lt;&gt;"","BMDL",IF(AC196&lt;&gt;"","NOAEL",IF(AD196&lt;&gt;"","LOAEL","!!! CHECK !!!")))</f>
        <v>NOAEL</v>
      </c>
      <c r="AS196">
        <f>IF(AR196="NOAEL",AC196, IF(AR196="BMDL", AB196, AD196))</f>
        <v>20000</v>
      </c>
      <c r="AT196" t="str">
        <f>VLOOKUP(L196,'Duration QC'!$A$3:$E$50,2,TRUE)</f>
        <v>N</v>
      </c>
      <c r="AU196" t="str">
        <f>VLOOKUP(L196,'Duration QC'!$A$3:$E$50,3,TRUE)</f>
        <v>N</v>
      </c>
      <c r="AV196" t="str">
        <f>VLOOKUP(L196,'Duration QC'!$A$3:$E$50,4,TRUE)</f>
        <v>Y</v>
      </c>
      <c r="AW196" t="str">
        <f>VLOOKUP(L196,'Duration QC'!$A$3:$E$50,5,TRUE)</f>
        <v>N</v>
      </c>
      <c r="AX196">
        <f t="shared" si="55"/>
        <v>0</v>
      </c>
      <c r="AY196">
        <f t="shared" si="56"/>
        <v>0</v>
      </c>
      <c r="AZ196">
        <f t="shared" si="57"/>
        <v>1</v>
      </c>
      <c r="BA196">
        <f t="shared" si="58"/>
        <v>0</v>
      </c>
    </row>
    <row r="197" spans="1:53" x14ac:dyDescent="0.25">
      <c r="A197" s="3">
        <v>196</v>
      </c>
      <c r="B197" s="3" t="s">
        <v>50</v>
      </c>
      <c r="C197" s="3" t="s">
        <v>217</v>
      </c>
      <c r="D197" s="3" t="s">
        <v>171</v>
      </c>
      <c r="E197" s="3"/>
      <c r="F197" s="3" t="s">
        <v>180</v>
      </c>
      <c r="G197" s="3"/>
      <c r="H197" s="3" t="s">
        <v>195</v>
      </c>
      <c r="I197" s="3" t="s">
        <v>195</v>
      </c>
      <c r="J197" s="3" t="s">
        <v>469</v>
      </c>
      <c r="K197" s="3" t="s">
        <v>204</v>
      </c>
      <c r="L197" s="3" t="s">
        <v>798</v>
      </c>
      <c r="M197" s="3" t="s">
        <v>28</v>
      </c>
      <c r="N197" s="3" t="s">
        <v>219</v>
      </c>
      <c r="O197" s="3" t="s">
        <v>41</v>
      </c>
      <c r="P197" s="3" t="s">
        <v>42</v>
      </c>
      <c r="Q197" s="3" t="s">
        <v>49</v>
      </c>
      <c r="R197" s="3">
        <v>20</v>
      </c>
      <c r="S197" s="3" t="s">
        <v>215</v>
      </c>
      <c r="T197" s="3" t="s">
        <v>215</v>
      </c>
      <c r="U197" s="3" t="s">
        <v>215</v>
      </c>
      <c r="V197" s="3" t="s">
        <v>34</v>
      </c>
      <c r="W197" s="3" t="s">
        <v>35</v>
      </c>
      <c r="X197" s="3" t="s">
        <v>35</v>
      </c>
      <c r="Y197" s="3" t="s">
        <v>35</v>
      </c>
      <c r="Z197" s="3"/>
      <c r="AA197" s="3"/>
      <c r="AB197" s="3" t="s">
        <v>766</v>
      </c>
      <c r="AC197" s="3">
        <v>20000</v>
      </c>
      <c r="AD197" s="3" t="s">
        <v>766</v>
      </c>
      <c r="AE197" s="3"/>
      <c r="AF197" s="3"/>
      <c r="AG197" s="3"/>
      <c r="AH197" s="3" t="s">
        <v>229</v>
      </c>
      <c r="AI197" s="3" t="str">
        <f t="shared" si="53"/>
        <v/>
      </c>
      <c r="AJ197" s="3"/>
      <c r="AK197" s="3" t="s">
        <v>767</v>
      </c>
      <c r="AL197" s="3" t="s">
        <v>770</v>
      </c>
      <c r="AM197" s="3"/>
      <c r="AN197" s="3"/>
      <c r="AO197" s="3"/>
      <c r="AP197" s="3" t="s">
        <v>35</v>
      </c>
      <c r="AQ197" s="3">
        <f t="shared" si="54"/>
        <v>2</v>
      </c>
      <c r="AT197" t="str">
        <f>VLOOKUP(L197,'Duration QC'!$A$3:$E$50,2,TRUE)</f>
        <v>N</v>
      </c>
      <c r="AU197" t="str">
        <f>VLOOKUP(L197,'Duration QC'!$A$3:$E$50,3,TRUE)</f>
        <v>N</v>
      </c>
      <c r="AV197" t="str">
        <f>VLOOKUP(L197,'Duration QC'!$A$3:$E$50,4,TRUE)</f>
        <v>Y</v>
      </c>
      <c r="AW197" t="str">
        <f>VLOOKUP(L197,'Duration QC'!$A$3:$E$50,5,TRUE)</f>
        <v>N</v>
      </c>
      <c r="AX197">
        <f t="shared" si="55"/>
        <v>0</v>
      </c>
      <c r="AY197">
        <f t="shared" si="56"/>
        <v>0</v>
      </c>
      <c r="AZ197">
        <f t="shared" si="57"/>
        <v>1</v>
      </c>
      <c r="BA197">
        <f t="shared" si="58"/>
        <v>0</v>
      </c>
    </row>
    <row r="198" spans="1:53" x14ac:dyDescent="0.25">
      <c r="A198" s="3">
        <v>197</v>
      </c>
      <c r="B198" s="3" t="s">
        <v>50</v>
      </c>
      <c r="C198" s="3" t="s">
        <v>217</v>
      </c>
      <c r="D198" s="3" t="s">
        <v>172</v>
      </c>
      <c r="E198" s="3"/>
      <c r="F198" s="3" t="s">
        <v>180</v>
      </c>
      <c r="G198" s="3"/>
      <c r="H198" s="3" t="s">
        <v>196</v>
      </c>
      <c r="I198" s="3" t="s">
        <v>196</v>
      </c>
      <c r="J198" s="3" t="s">
        <v>469</v>
      </c>
      <c r="K198" s="3" t="s">
        <v>206</v>
      </c>
      <c r="L198" s="3" t="s">
        <v>802</v>
      </c>
      <c r="M198" s="3" t="s">
        <v>28</v>
      </c>
      <c r="N198" s="3" t="s">
        <v>219</v>
      </c>
      <c r="O198" s="3" t="s">
        <v>30</v>
      </c>
      <c r="P198" s="3" t="s">
        <v>146</v>
      </c>
      <c r="Q198" s="3" t="s">
        <v>32</v>
      </c>
      <c r="R198" s="3">
        <v>10</v>
      </c>
      <c r="S198" s="3">
        <v>20</v>
      </c>
      <c r="T198" s="3">
        <v>4.9759700000000002</v>
      </c>
      <c r="U198" s="3">
        <v>3.0636100000000002</v>
      </c>
      <c r="V198" s="3" t="s">
        <v>34</v>
      </c>
      <c r="W198" s="3" t="s">
        <v>50</v>
      </c>
      <c r="X198" s="3" t="s">
        <v>50</v>
      </c>
      <c r="Y198" s="3" t="s">
        <v>35</v>
      </c>
      <c r="Z198" s="3"/>
      <c r="AA198" s="3"/>
      <c r="AB198" s="3">
        <v>3063.61</v>
      </c>
      <c r="AC198" s="3">
        <v>10000</v>
      </c>
      <c r="AD198" s="3" t="s">
        <v>766</v>
      </c>
      <c r="AE198" s="3"/>
      <c r="AF198" s="3"/>
      <c r="AG198" s="3"/>
      <c r="AH198" s="3"/>
      <c r="AI198" s="3" t="str">
        <f t="shared" si="53"/>
        <v>Y</v>
      </c>
      <c r="AJ198" s="3"/>
      <c r="AK198" s="3" t="s">
        <v>767</v>
      </c>
      <c r="AL198" s="3" t="s">
        <v>770</v>
      </c>
      <c r="AM198" s="3"/>
      <c r="AN198" s="3"/>
      <c r="AO198" s="3"/>
      <c r="AP198" s="3" t="s">
        <v>35</v>
      </c>
      <c r="AQ198" s="3">
        <f t="shared" si="54"/>
        <v>0</v>
      </c>
      <c r="AT198" t="str">
        <f>VLOOKUP(L198,'Duration QC'!$A$3:$E$50,2,TRUE)</f>
        <v>Y</v>
      </c>
      <c r="AU198" t="str">
        <f>VLOOKUP(L198,'Duration QC'!$A$3:$E$50,3,TRUE)</f>
        <v>N</v>
      </c>
      <c r="AV198" t="str">
        <f>VLOOKUP(L198,'Duration QC'!$A$3:$E$50,4,TRUE)</f>
        <v>N</v>
      </c>
      <c r="AW198" t="str">
        <f>VLOOKUP(L198,'Duration QC'!$A$3:$E$50,5,TRUE)</f>
        <v>N</v>
      </c>
      <c r="AX198">
        <f t="shared" si="55"/>
        <v>1</v>
      </c>
      <c r="AY198">
        <f t="shared" si="56"/>
        <v>0</v>
      </c>
      <c r="AZ198">
        <f t="shared" si="57"/>
        <v>0</v>
      </c>
      <c r="BA198">
        <f t="shared" si="58"/>
        <v>0</v>
      </c>
    </row>
    <row r="199" spans="1:53" x14ac:dyDescent="0.25">
      <c r="A199" s="3">
        <v>198</v>
      </c>
      <c r="B199" s="3" t="s">
        <v>50</v>
      </c>
      <c r="C199" s="3" t="s">
        <v>217</v>
      </c>
      <c r="D199" s="3" t="s">
        <v>172</v>
      </c>
      <c r="E199" s="3"/>
      <c r="F199" s="3" t="s">
        <v>180</v>
      </c>
      <c r="G199" s="3"/>
      <c r="H199" s="3" t="s">
        <v>196</v>
      </c>
      <c r="I199" s="3" t="s">
        <v>196</v>
      </c>
      <c r="J199" s="3" t="s">
        <v>469</v>
      </c>
      <c r="K199" s="3" t="s">
        <v>206</v>
      </c>
      <c r="L199" s="3" t="s">
        <v>802</v>
      </c>
      <c r="M199" s="3" t="s">
        <v>28</v>
      </c>
      <c r="N199" s="3" t="s">
        <v>219</v>
      </c>
      <c r="O199" s="3" t="s">
        <v>30</v>
      </c>
      <c r="P199" s="3" t="s">
        <v>146</v>
      </c>
      <c r="Q199" s="3" t="s">
        <v>49</v>
      </c>
      <c r="R199" s="3">
        <v>10</v>
      </c>
      <c r="S199" s="3">
        <v>20</v>
      </c>
      <c r="T199" s="3">
        <v>2.2608299999999999</v>
      </c>
      <c r="U199" s="3">
        <v>1.38439</v>
      </c>
      <c r="V199" s="3" t="s">
        <v>34</v>
      </c>
      <c r="W199" s="3" t="s">
        <v>50</v>
      </c>
      <c r="X199" s="3" t="s">
        <v>50</v>
      </c>
      <c r="Y199" s="3" t="s">
        <v>35</v>
      </c>
      <c r="Z199" s="3"/>
      <c r="AA199" s="3"/>
      <c r="AB199" s="3">
        <v>1384.39</v>
      </c>
      <c r="AC199" s="3">
        <v>10000</v>
      </c>
      <c r="AD199" s="3" t="s">
        <v>766</v>
      </c>
      <c r="AE199" s="3"/>
      <c r="AF199" s="3"/>
      <c r="AG199" s="3"/>
      <c r="AH199" s="3"/>
      <c r="AI199" s="3" t="str">
        <f t="shared" si="53"/>
        <v>Y</v>
      </c>
      <c r="AJ199" s="3"/>
      <c r="AK199" s="3" t="s">
        <v>767</v>
      </c>
      <c r="AL199" s="3" t="s">
        <v>770</v>
      </c>
      <c r="AM199" s="3"/>
      <c r="AN199" s="3"/>
      <c r="AO199" s="3"/>
      <c r="AP199" s="3" t="s">
        <v>35</v>
      </c>
      <c r="AQ199" s="3">
        <f t="shared" si="54"/>
        <v>0</v>
      </c>
      <c r="AT199" t="str">
        <f>VLOOKUP(L199,'Duration QC'!$A$3:$E$50,2,TRUE)</f>
        <v>Y</v>
      </c>
      <c r="AU199" t="str">
        <f>VLOOKUP(L199,'Duration QC'!$A$3:$E$50,3,TRUE)</f>
        <v>N</v>
      </c>
      <c r="AV199" t="str">
        <f>VLOOKUP(L199,'Duration QC'!$A$3:$E$50,4,TRUE)</f>
        <v>N</v>
      </c>
      <c r="AW199" t="str">
        <f>VLOOKUP(L199,'Duration QC'!$A$3:$E$50,5,TRUE)</f>
        <v>N</v>
      </c>
      <c r="AX199">
        <f t="shared" si="55"/>
        <v>1</v>
      </c>
      <c r="AY199">
        <f t="shared" si="56"/>
        <v>0</v>
      </c>
      <c r="AZ199">
        <f t="shared" si="57"/>
        <v>0</v>
      </c>
      <c r="BA199">
        <f t="shared" si="58"/>
        <v>0</v>
      </c>
    </row>
    <row r="200" spans="1:53" x14ac:dyDescent="0.25">
      <c r="A200" s="3">
        <v>199</v>
      </c>
      <c r="B200" s="3" t="s">
        <v>50</v>
      </c>
      <c r="C200" s="3" t="s">
        <v>217</v>
      </c>
      <c r="D200" s="3" t="s">
        <v>172</v>
      </c>
      <c r="E200" s="3"/>
      <c r="F200" s="3" t="s">
        <v>180</v>
      </c>
      <c r="G200" s="3"/>
      <c r="H200" s="3" t="s">
        <v>196</v>
      </c>
      <c r="I200" s="3" t="s">
        <v>196</v>
      </c>
      <c r="J200" s="3" t="s">
        <v>469</v>
      </c>
      <c r="K200" s="3" t="s">
        <v>206</v>
      </c>
      <c r="L200" s="3" t="s">
        <v>802</v>
      </c>
      <c r="M200" s="3" t="s">
        <v>28</v>
      </c>
      <c r="N200" s="3" t="s">
        <v>219</v>
      </c>
      <c r="O200" s="3" t="s">
        <v>38</v>
      </c>
      <c r="P200" s="3" t="s">
        <v>210</v>
      </c>
      <c r="Q200" s="3" t="s">
        <v>32</v>
      </c>
      <c r="R200" s="3">
        <v>5</v>
      </c>
      <c r="S200" s="3">
        <v>10</v>
      </c>
      <c r="T200" s="3" t="s">
        <v>215</v>
      </c>
      <c r="U200" s="3" t="s">
        <v>215</v>
      </c>
      <c r="V200" s="3" t="s">
        <v>34</v>
      </c>
      <c r="W200" s="3" t="s">
        <v>50</v>
      </c>
      <c r="X200" s="3" t="s">
        <v>50</v>
      </c>
      <c r="Y200" s="3" t="s">
        <v>35</v>
      </c>
      <c r="Z200" s="3"/>
      <c r="AA200" s="3"/>
      <c r="AB200" s="3" t="s">
        <v>766</v>
      </c>
      <c r="AC200" s="3">
        <v>5000</v>
      </c>
      <c r="AD200" s="3" t="s">
        <v>766</v>
      </c>
      <c r="AE200" s="3"/>
      <c r="AF200" s="3"/>
      <c r="AG200" s="3"/>
      <c r="AH200" s="3"/>
      <c r="AI200" s="3" t="str">
        <f t="shared" si="53"/>
        <v>Y</v>
      </c>
      <c r="AJ200" s="3"/>
      <c r="AK200" s="3" t="s">
        <v>767</v>
      </c>
      <c r="AL200" s="3" t="s">
        <v>770</v>
      </c>
      <c r="AM200" s="3"/>
      <c r="AN200" s="3"/>
      <c r="AO200" s="3"/>
      <c r="AP200" s="3" t="s">
        <v>35</v>
      </c>
      <c r="AQ200" s="3">
        <f t="shared" si="54"/>
        <v>0</v>
      </c>
      <c r="AT200" t="str">
        <f>VLOOKUP(L200,'Duration QC'!$A$3:$E$50,2,TRUE)</f>
        <v>Y</v>
      </c>
      <c r="AU200" t="str">
        <f>VLOOKUP(L200,'Duration QC'!$A$3:$E$50,3,TRUE)</f>
        <v>N</v>
      </c>
      <c r="AV200" t="str">
        <f>VLOOKUP(L200,'Duration QC'!$A$3:$E$50,4,TRUE)</f>
        <v>N</v>
      </c>
      <c r="AW200" t="str">
        <f>VLOOKUP(L200,'Duration QC'!$A$3:$E$50,5,TRUE)</f>
        <v>N</v>
      </c>
      <c r="AX200">
        <f t="shared" si="55"/>
        <v>1</v>
      </c>
      <c r="AY200">
        <f t="shared" si="56"/>
        <v>0</v>
      </c>
      <c r="AZ200">
        <f t="shared" si="57"/>
        <v>0</v>
      </c>
      <c r="BA200">
        <f t="shared" si="58"/>
        <v>0</v>
      </c>
    </row>
    <row r="201" spans="1:53" x14ac:dyDescent="0.25">
      <c r="A201" s="3">
        <v>200</v>
      </c>
      <c r="B201" s="3" t="s">
        <v>50</v>
      </c>
      <c r="C201" s="3" t="s">
        <v>217</v>
      </c>
      <c r="D201" s="3" t="s">
        <v>172</v>
      </c>
      <c r="E201" s="3"/>
      <c r="F201" s="3" t="s">
        <v>180</v>
      </c>
      <c r="G201" s="3"/>
      <c r="H201" s="3" t="s">
        <v>196</v>
      </c>
      <c r="I201" s="3" t="s">
        <v>196</v>
      </c>
      <c r="J201" s="3" t="s">
        <v>469</v>
      </c>
      <c r="K201" s="3" t="s">
        <v>206</v>
      </c>
      <c r="L201" s="3" t="s">
        <v>802</v>
      </c>
      <c r="M201" s="3" t="s">
        <v>28</v>
      </c>
      <c r="N201" s="3" t="s">
        <v>219</v>
      </c>
      <c r="O201" s="3" t="s">
        <v>38</v>
      </c>
      <c r="P201" s="3" t="s">
        <v>210</v>
      </c>
      <c r="Q201" s="3" t="s">
        <v>49</v>
      </c>
      <c r="R201" s="3">
        <v>5</v>
      </c>
      <c r="S201" s="3">
        <v>10</v>
      </c>
      <c r="T201" s="3" t="s">
        <v>215</v>
      </c>
      <c r="U201" s="3" t="s">
        <v>215</v>
      </c>
      <c r="V201" s="3" t="s">
        <v>34</v>
      </c>
      <c r="W201" s="3" t="s">
        <v>50</v>
      </c>
      <c r="X201" s="3" t="s">
        <v>50</v>
      </c>
      <c r="Y201" s="3" t="s">
        <v>35</v>
      </c>
      <c r="Z201" s="3"/>
      <c r="AA201" s="3"/>
      <c r="AB201" s="3" t="s">
        <v>766</v>
      </c>
      <c r="AC201" s="3">
        <v>5000</v>
      </c>
      <c r="AD201" s="3" t="s">
        <v>766</v>
      </c>
      <c r="AE201" s="3"/>
      <c r="AF201" s="3"/>
      <c r="AG201" s="3"/>
      <c r="AH201" s="3"/>
      <c r="AI201" s="3" t="str">
        <f t="shared" si="53"/>
        <v>Y</v>
      </c>
      <c r="AJ201" s="3"/>
      <c r="AK201" s="3" t="s">
        <v>767</v>
      </c>
      <c r="AL201" s="3" t="s">
        <v>770</v>
      </c>
      <c r="AM201" s="3"/>
      <c r="AN201" s="3"/>
      <c r="AO201" s="3"/>
      <c r="AP201" s="3" t="s">
        <v>35</v>
      </c>
      <c r="AQ201" s="3">
        <f t="shared" si="54"/>
        <v>0</v>
      </c>
      <c r="AT201" t="str">
        <f>VLOOKUP(L201,'Duration QC'!$A$3:$E$50,2,TRUE)</f>
        <v>Y</v>
      </c>
      <c r="AU201" t="str">
        <f>VLOOKUP(L201,'Duration QC'!$A$3:$E$50,3,TRUE)</f>
        <v>N</v>
      </c>
      <c r="AV201" t="str">
        <f>VLOOKUP(L201,'Duration QC'!$A$3:$E$50,4,TRUE)</f>
        <v>N</v>
      </c>
      <c r="AW201" t="str">
        <f>VLOOKUP(L201,'Duration QC'!$A$3:$E$50,5,TRUE)</f>
        <v>N</v>
      </c>
      <c r="AX201">
        <f t="shared" si="55"/>
        <v>1</v>
      </c>
      <c r="AY201">
        <f t="shared" si="56"/>
        <v>0</v>
      </c>
      <c r="AZ201">
        <f t="shared" si="57"/>
        <v>0</v>
      </c>
      <c r="BA201">
        <f t="shared" si="58"/>
        <v>0</v>
      </c>
    </row>
    <row r="202" spans="1:53" x14ac:dyDescent="0.25">
      <c r="A202" s="3">
        <v>201</v>
      </c>
      <c r="B202" s="3"/>
      <c r="C202" s="3" t="s">
        <v>1490</v>
      </c>
      <c r="D202" s="3" t="s">
        <v>172</v>
      </c>
      <c r="E202" s="3"/>
      <c r="F202" s="3" t="s">
        <v>180</v>
      </c>
      <c r="G202" s="3"/>
      <c r="H202" s="3" t="s">
        <v>196</v>
      </c>
      <c r="I202" s="3" t="s">
        <v>196</v>
      </c>
      <c r="J202" s="3" t="s">
        <v>469</v>
      </c>
      <c r="K202" s="3" t="s">
        <v>205</v>
      </c>
      <c r="L202" s="3" t="s">
        <v>796</v>
      </c>
      <c r="M202" s="3" t="s">
        <v>28</v>
      </c>
      <c r="N202" s="3" t="s">
        <v>219</v>
      </c>
      <c r="O202" s="3" t="s">
        <v>30</v>
      </c>
      <c r="P202" s="3" t="s">
        <v>146</v>
      </c>
      <c r="Q202" s="3" t="s">
        <v>32</v>
      </c>
      <c r="R202" s="3">
        <v>10</v>
      </c>
      <c r="S202" s="3" t="s">
        <v>215</v>
      </c>
      <c r="T202" s="3" t="s">
        <v>215</v>
      </c>
      <c r="U202" s="3" t="s">
        <v>215</v>
      </c>
      <c r="V202" s="3" t="s">
        <v>34</v>
      </c>
      <c r="W202" s="3" t="s">
        <v>35</v>
      </c>
      <c r="X202" s="3" t="s">
        <v>35</v>
      </c>
      <c r="Y202" s="3" t="s">
        <v>35</v>
      </c>
      <c r="Z202" s="3" t="s">
        <v>35</v>
      </c>
      <c r="AA202" s="3" t="str">
        <f t="shared" ref="AA202:AA207" si="59">IF(X202="Y", "Divide NOAEL or BMDL by 3;", "") &amp; IF(Y202="Y", "Divide LOAEL by 10;", "") &amp; IF(Z202="N", "Units conversion needed;", "")</f>
        <v>Units conversion needed;</v>
      </c>
      <c r="AB202" s="3" t="s">
        <v>766</v>
      </c>
      <c r="AC202" s="3">
        <f t="shared" ref="AC202:AC207" si="60">R202*1000</f>
        <v>10000</v>
      </c>
      <c r="AD202" s="3" t="s">
        <v>766</v>
      </c>
      <c r="AE202" s="3"/>
      <c r="AF202" s="3" t="str">
        <f t="shared" ref="AF202:AF207" si="61">IF(AC202&gt;30000, "band A", IF(AC202&gt;3000, "band B", IF(AC202&gt;300, "band C", IF(AC202&gt;30, "band D", "band E"))))</f>
        <v>band B</v>
      </c>
      <c r="AG202" s="3"/>
      <c r="AH202" s="3" t="s">
        <v>229</v>
      </c>
      <c r="AI202" s="3" t="str">
        <f t="shared" si="53"/>
        <v/>
      </c>
      <c r="AJ202" s="3"/>
      <c r="AK202" s="3" t="s">
        <v>767</v>
      </c>
      <c r="AL202" s="3" t="s">
        <v>770</v>
      </c>
      <c r="AM202" s="3"/>
      <c r="AN202" s="3"/>
      <c r="AO202" s="3"/>
      <c r="AP202" s="3" t="s">
        <v>35</v>
      </c>
      <c r="AQ202" s="3">
        <f t="shared" si="54"/>
        <v>2</v>
      </c>
      <c r="AR202" t="str">
        <f t="shared" ref="AR202:AR209" si="62">IF(AB202&lt;&gt;"","BMDL",IF(AC202&lt;&gt;"","NOAEL",IF(AD202&lt;&gt;"","LOAEL","!!! CHECK !!!")))</f>
        <v>NOAEL</v>
      </c>
      <c r="AS202">
        <f t="shared" ref="AS202:AS209" si="63">IF(AR202="NOAEL",AC202, IF(AR202="BMDL", AB202, AD202))</f>
        <v>10000</v>
      </c>
      <c r="AT202" t="str">
        <f>VLOOKUP(L202,'Duration QC'!$A$3:$E$50,2,TRUE)</f>
        <v>N</v>
      </c>
      <c r="AU202" t="str">
        <f>VLOOKUP(L202,'Duration QC'!$A$3:$E$50,3,TRUE)</f>
        <v>Y</v>
      </c>
      <c r="AV202" t="str">
        <f>VLOOKUP(L202,'Duration QC'!$A$3:$E$50,4,TRUE)</f>
        <v>N</v>
      </c>
      <c r="AW202" t="str">
        <f>VLOOKUP(L202,'Duration QC'!$A$3:$E$50,5,TRUE)</f>
        <v>N</v>
      </c>
      <c r="AX202">
        <f t="shared" si="55"/>
        <v>0</v>
      </c>
      <c r="AY202">
        <f t="shared" si="56"/>
        <v>1</v>
      </c>
      <c r="AZ202">
        <f t="shared" si="57"/>
        <v>0</v>
      </c>
      <c r="BA202">
        <f t="shared" si="58"/>
        <v>0</v>
      </c>
    </row>
    <row r="203" spans="1:53" x14ac:dyDescent="0.25">
      <c r="A203" s="3">
        <v>202</v>
      </c>
      <c r="B203" s="3"/>
      <c r="C203" s="3" t="s">
        <v>1490</v>
      </c>
      <c r="D203" s="3" t="s">
        <v>172</v>
      </c>
      <c r="E203" s="3"/>
      <c r="F203" s="3" t="s">
        <v>180</v>
      </c>
      <c r="G203" s="3"/>
      <c r="H203" s="3" t="s">
        <v>196</v>
      </c>
      <c r="I203" s="3" t="s">
        <v>196</v>
      </c>
      <c r="J203" s="3" t="s">
        <v>469</v>
      </c>
      <c r="K203" s="3" t="s">
        <v>205</v>
      </c>
      <c r="L203" s="3" t="s">
        <v>796</v>
      </c>
      <c r="M203" s="3" t="s">
        <v>28</v>
      </c>
      <c r="N203" s="3" t="s">
        <v>219</v>
      </c>
      <c r="O203" s="3" t="s">
        <v>30</v>
      </c>
      <c r="P203" s="3" t="s">
        <v>146</v>
      </c>
      <c r="Q203" s="3" t="s">
        <v>49</v>
      </c>
      <c r="R203" s="3">
        <v>10</v>
      </c>
      <c r="S203" s="3" t="s">
        <v>215</v>
      </c>
      <c r="T203" s="3" t="s">
        <v>215</v>
      </c>
      <c r="U203" s="3" t="s">
        <v>215</v>
      </c>
      <c r="V203" s="3" t="s">
        <v>34</v>
      </c>
      <c r="W203" s="3" t="s">
        <v>35</v>
      </c>
      <c r="X203" s="3" t="s">
        <v>35</v>
      </c>
      <c r="Y203" s="3" t="s">
        <v>35</v>
      </c>
      <c r="Z203" s="3" t="s">
        <v>35</v>
      </c>
      <c r="AA203" s="3" t="str">
        <f t="shared" si="59"/>
        <v>Units conversion needed;</v>
      </c>
      <c r="AB203" s="3" t="s">
        <v>766</v>
      </c>
      <c r="AC203" s="3">
        <f t="shared" si="60"/>
        <v>10000</v>
      </c>
      <c r="AD203" s="3" t="s">
        <v>766</v>
      </c>
      <c r="AE203" s="3"/>
      <c r="AF203" s="3" t="str">
        <f t="shared" si="61"/>
        <v>band B</v>
      </c>
      <c r="AG203" s="3"/>
      <c r="AH203" s="3" t="s">
        <v>229</v>
      </c>
      <c r="AI203" s="3" t="str">
        <f t="shared" si="53"/>
        <v/>
      </c>
      <c r="AJ203" s="3"/>
      <c r="AK203" s="3" t="s">
        <v>767</v>
      </c>
      <c r="AL203" s="3" t="s">
        <v>770</v>
      </c>
      <c r="AM203" s="3"/>
      <c r="AN203" s="3"/>
      <c r="AO203" s="3"/>
      <c r="AP203" s="3" t="s">
        <v>35</v>
      </c>
      <c r="AQ203" s="3">
        <f t="shared" si="54"/>
        <v>2</v>
      </c>
      <c r="AR203" t="str">
        <f t="shared" si="62"/>
        <v>NOAEL</v>
      </c>
      <c r="AS203">
        <f t="shared" si="63"/>
        <v>10000</v>
      </c>
      <c r="AT203" t="str">
        <f>VLOOKUP(L203,'Duration QC'!$A$3:$E$50,2,TRUE)</f>
        <v>N</v>
      </c>
      <c r="AU203" t="str">
        <f>VLOOKUP(L203,'Duration QC'!$A$3:$E$50,3,TRUE)</f>
        <v>Y</v>
      </c>
      <c r="AV203" t="str">
        <f>VLOOKUP(L203,'Duration QC'!$A$3:$E$50,4,TRUE)</f>
        <v>N</v>
      </c>
      <c r="AW203" t="str">
        <f>VLOOKUP(L203,'Duration QC'!$A$3:$E$50,5,TRUE)</f>
        <v>N</v>
      </c>
      <c r="AX203">
        <f t="shared" si="55"/>
        <v>0</v>
      </c>
      <c r="AY203">
        <f t="shared" si="56"/>
        <v>1</v>
      </c>
      <c r="AZ203">
        <f t="shared" si="57"/>
        <v>0</v>
      </c>
      <c r="BA203">
        <f t="shared" si="58"/>
        <v>0</v>
      </c>
    </row>
    <row r="204" spans="1:53" x14ac:dyDescent="0.25">
      <c r="A204" s="3">
        <v>203</v>
      </c>
      <c r="B204" s="3"/>
      <c r="C204" s="3" t="s">
        <v>1490</v>
      </c>
      <c r="D204" s="3" t="s">
        <v>172</v>
      </c>
      <c r="E204" s="3"/>
      <c r="F204" s="3" t="s">
        <v>180</v>
      </c>
      <c r="G204" s="3"/>
      <c r="H204" s="3" t="s">
        <v>196</v>
      </c>
      <c r="I204" s="3" t="s">
        <v>196</v>
      </c>
      <c r="J204" s="3" t="s">
        <v>469</v>
      </c>
      <c r="K204" s="3" t="s">
        <v>205</v>
      </c>
      <c r="L204" s="3" t="s">
        <v>796</v>
      </c>
      <c r="M204" s="3" t="s">
        <v>28</v>
      </c>
      <c r="N204" s="3" t="s">
        <v>219</v>
      </c>
      <c r="O204" s="3" t="s">
        <v>38</v>
      </c>
      <c r="P204" s="3" t="s">
        <v>210</v>
      </c>
      <c r="Q204" s="3" t="s">
        <v>32</v>
      </c>
      <c r="R204" s="3">
        <v>5</v>
      </c>
      <c r="S204" s="3" t="s">
        <v>215</v>
      </c>
      <c r="T204" s="3" t="s">
        <v>215</v>
      </c>
      <c r="U204" s="3" t="s">
        <v>215</v>
      </c>
      <c r="V204" s="3" t="s">
        <v>34</v>
      </c>
      <c r="W204" s="3" t="s">
        <v>35</v>
      </c>
      <c r="X204" s="3" t="s">
        <v>35</v>
      </c>
      <c r="Y204" s="3" t="s">
        <v>35</v>
      </c>
      <c r="Z204" s="3" t="s">
        <v>35</v>
      </c>
      <c r="AA204" s="3" t="str">
        <f t="shared" si="59"/>
        <v>Units conversion needed;</v>
      </c>
      <c r="AB204" s="3" t="s">
        <v>766</v>
      </c>
      <c r="AC204" s="3">
        <f t="shared" si="60"/>
        <v>5000</v>
      </c>
      <c r="AD204" s="3" t="s">
        <v>766</v>
      </c>
      <c r="AE204" s="3"/>
      <c r="AF204" s="3" t="str">
        <f t="shared" si="61"/>
        <v>band B</v>
      </c>
      <c r="AG204" s="3"/>
      <c r="AH204" s="3" t="s">
        <v>229</v>
      </c>
      <c r="AI204" s="3" t="str">
        <f t="shared" si="53"/>
        <v/>
      </c>
      <c r="AJ204" s="3"/>
      <c r="AK204" s="3" t="s">
        <v>767</v>
      </c>
      <c r="AL204" s="3" t="s">
        <v>770</v>
      </c>
      <c r="AM204" s="3"/>
      <c r="AN204" s="3"/>
      <c r="AO204" s="3"/>
      <c r="AP204" s="3" t="s">
        <v>35</v>
      </c>
      <c r="AQ204" s="3">
        <f t="shared" si="54"/>
        <v>2</v>
      </c>
      <c r="AR204" t="str">
        <f t="shared" si="62"/>
        <v>NOAEL</v>
      </c>
      <c r="AS204">
        <f t="shared" si="63"/>
        <v>5000</v>
      </c>
      <c r="AT204" t="str">
        <f>VLOOKUP(L204,'Duration QC'!$A$3:$E$50,2,TRUE)</f>
        <v>N</v>
      </c>
      <c r="AU204" t="str">
        <f>VLOOKUP(L204,'Duration QC'!$A$3:$E$50,3,TRUE)</f>
        <v>Y</v>
      </c>
      <c r="AV204" t="str">
        <f>VLOOKUP(L204,'Duration QC'!$A$3:$E$50,4,TRUE)</f>
        <v>N</v>
      </c>
      <c r="AW204" t="str">
        <f>VLOOKUP(L204,'Duration QC'!$A$3:$E$50,5,TRUE)</f>
        <v>N</v>
      </c>
      <c r="AX204">
        <f t="shared" si="55"/>
        <v>0</v>
      </c>
      <c r="AY204">
        <f t="shared" si="56"/>
        <v>1</v>
      </c>
      <c r="AZ204">
        <f t="shared" si="57"/>
        <v>0</v>
      </c>
      <c r="BA204">
        <f t="shared" si="58"/>
        <v>0</v>
      </c>
    </row>
    <row r="205" spans="1:53" x14ac:dyDescent="0.25">
      <c r="A205" s="3">
        <v>204</v>
      </c>
      <c r="B205" s="3"/>
      <c r="C205" s="3" t="s">
        <v>1490</v>
      </c>
      <c r="D205" s="3" t="s">
        <v>172</v>
      </c>
      <c r="E205" s="3"/>
      <c r="F205" s="3" t="s">
        <v>180</v>
      </c>
      <c r="G205" s="3"/>
      <c r="H205" s="3" t="s">
        <v>196</v>
      </c>
      <c r="I205" s="3" t="s">
        <v>196</v>
      </c>
      <c r="J205" s="3" t="s">
        <v>469</v>
      </c>
      <c r="K205" s="3" t="s">
        <v>205</v>
      </c>
      <c r="L205" s="3" t="s">
        <v>796</v>
      </c>
      <c r="M205" s="3" t="s">
        <v>28</v>
      </c>
      <c r="N205" s="3" t="s">
        <v>219</v>
      </c>
      <c r="O205" s="3" t="s">
        <v>38</v>
      </c>
      <c r="P205" s="3" t="s">
        <v>210</v>
      </c>
      <c r="Q205" s="3" t="s">
        <v>49</v>
      </c>
      <c r="R205" s="3">
        <v>5</v>
      </c>
      <c r="S205" s="3" t="s">
        <v>215</v>
      </c>
      <c r="T205" s="3" t="s">
        <v>215</v>
      </c>
      <c r="U205" s="3" t="s">
        <v>215</v>
      </c>
      <c r="V205" s="3" t="s">
        <v>34</v>
      </c>
      <c r="W205" s="3" t="s">
        <v>35</v>
      </c>
      <c r="X205" s="3" t="s">
        <v>35</v>
      </c>
      <c r="Y205" s="3" t="s">
        <v>35</v>
      </c>
      <c r="Z205" s="3" t="s">
        <v>35</v>
      </c>
      <c r="AA205" s="3" t="str">
        <f t="shared" si="59"/>
        <v>Units conversion needed;</v>
      </c>
      <c r="AB205" s="3" t="s">
        <v>766</v>
      </c>
      <c r="AC205" s="3">
        <f t="shared" si="60"/>
        <v>5000</v>
      </c>
      <c r="AD205" s="3" t="s">
        <v>766</v>
      </c>
      <c r="AE205" s="3"/>
      <c r="AF205" s="3" t="str">
        <f t="shared" si="61"/>
        <v>band B</v>
      </c>
      <c r="AG205" s="3"/>
      <c r="AH205" s="3" t="s">
        <v>229</v>
      </c>
      <c r="AI205" s="3" t="str">
        <f t="shared" si="53"/>
        <v/>
      </c>
      <c r="AJ205" s="3"/>
      <c r="AK205" s="3" t="s">
        <v>767</v>
      </c>
      <c r="AL205" s="3" t="s">
        <v>770</v>
      </c>
      <c r="AM205" s="3"/>
      <c r="AN205" s="3"/>
      <c r="AO205" s="3"/>
      <c r="AP205" s="3" t="s">
        <v>35</v>
      </c>
      <c r="AQ205" s="3">
        <f t="shared" si="54"/>
        <v>2</v>
      </c>
      <c r="AR205" t="str">
        <f t="shared" si="62"/>
        <v>NOAEL</v>
      </c>
      <c r="AS205">
        <f t="shared" si="63"/>
        <v>5000</v>
      </c>
      <c r="AT205" t="str">
        <f>VLOOKUP(L205,'Duration QC'!$A$3:$E$50,2,TRUE)</f>
        <v>N</v>
      </c>
      <c r="AU205" t="str">
        <f>VLOOKUP(L205,'Duration QC'!$A$3:$E$50,3,TRUE)</f>
        <v>Y</v>
      </c>
      <c r="AV205" t="str">
        <f>VLOOKUP(L205,'Duration QC'!$A$3:$E$50,4,TRUE)</f>
        <v>N</v>
      </c>
      <c r="AW205" t="str">
        <f>VLOOKUP(L205,'Duration QC'!$A$3:$E$50,5,TRUE)</f>
        <v>N</v>
      </c>
      <c r="AX205">
        <f t="shared" si="55"/>
        <v>0</v>
      </c>
      <c r="AY205">
        <f t="shared" si="56"/>
        <v>1</v>
      </c>
      <c r="AZ205">
        <f t="shared" si="57"/>
        <v>0</v>
      </c>
      <c r="BA205">
        <f t="shared" si="58"/>
        <v>0</v>
      </c>
    </row>
    <row r="206" spans="1:53" x14ac:dyDescent="0.25">
      <c r="A206" s="3">
        <v>205</v>
      </c>
      <c r="B206" s="3"/>
      <c r="C206" s="3" t="s">
        <v>1490</v>
      </c>
      <c r="D206" s="3" t="s">
        <v>172</v>
      </c>
      <c r="E206" s="3"/>
      <c r="F206" s="3" t="s">
        <v>180</v>
      </c>
      <c r="G206" s="3"/>
      <c r="H206" s="3" t="s">
        <v>196</v>
      </c>
      <c r="I206" s="3" t="s">
        <v>196</v>
      </c>
      <c r="J206" s="3" t="s">
        <v>469</v>
      </c>
      <c r="K206" s="3" t="s">
        <v>204</v>
      </c>
      <c r="L206" s="3" t="s">
        <v>798</v>
      </c>
      <c r="M206" s="3" t="s">
        <v>28</v>
      </c>
      <c r="N206" s="3" t="s">
        <v>219</v>
      </c>
      <c r="O206" s="3" t="s">
        <v>30</v>
      </c>
      <c r="P206" s="3" t="s">
        <v>146</v>
      </c>
      <c r="Q206" s="3" t="s">
        <v>32</v>
      </c>
      <c r="R206" s="3">
        <v>5</v>
      </c>
      <c r="S206" s="3" t="s">
        <v>215</v>
      </c>
      <c r="T206" s="3" t="s">
        <v>215</v>
      </c>
      <c r="U206" s="3" t="s">
        <v>215</v>
      </c>
      <c r="V206" s="3" t="s">
        <v>34</v>
      </c>
      <c r="W206" s="3" t="s">
        <v>35</v>
      </c>
      <c r="X206" s="3" t="s">
        <v>35</v>
      </c>
      <c r="Y206" s="3" t="s">
        <v>35</v>
      </c>
      <c r="Z206" s="3" t="s">
        <v>35</v>
      </c>
      <c r="AA206" s="3" t="str">
        <f t="shared" si="59"/>
        <v>Units conversion needed;</v>
      </c>
      <c r="AB206" s="3" t="s">
        <v>766</v>
      </c>
      <c r="AC206" s="3">
        <f t="shared" si="60"/>
        <v>5000</v>
      </c>
      <c r="AD206" s="3" t="s">
        <v>766</v>
      </c>
      <c r="AE206" s="3"/>
      <c r="AF206" s="3" t="str">
        <f t="shared" si="61"/>
        <v>band B</v>
      </c>
      <c r="AG206" s="3"/>
      <c r="AH206" s="3" t="s">
        <v>229</v>
      </c>
      <c r="AI206" s="3" t="str">
        <f t="shared" si="53"/>
        <v/>
      </c>
      <c r="AJ206" s="3"/>
      <c r="AK206" s="3" t="s">
        <v>767</v>
      </c>
      <c r="AL206" s="3" t="s">
        <v>770</v>
      </c>
      <c r="AM206" s="3"/>
      <c r="AN206" s="3"/>
      <c r="AO206" s="3"/>
      <c r="AP206" s="3" t="s">
        <v>35</v>
      </c>
      <c r="AQ206" s="3">
        <f t="shared" si="54"/>
        <v>2</v>
      </c>
      <c r="AR206" t="str">
        <f t="shared" si="62"/>
        <v>NOAEL</v>
      </c>
      <c r="AS206">
        <f t="shared" si="63"/>
        <v>5000</v>
      </c>
      <c r="AT206" t="str">
        <f>VLOOKUP(L206,'Duration QC'!$A$3:$E$50,2,TRUE)</f>
        <v>N</v>
      </c>
      <c r="AU206" t="str">
        <f>VLOOKUP(L206,'Duration QC'!$A$3:$E$50,3,TRUE)</f>
        <v>N</v>
      </c>
      <c r="AV206" t="str">
        <f>VLOOKUP(L206,'Duration QC'!$A$3:$E$50,4,TRUE)</f>
        <v>Y</v>
      </c>
      <c r="AW206" t="str">
        <f>VLOOKUP(L206,'Duration QC'!$A$3:$E$50,5,TRUE)</f>
        <v>N</v>
      </c>
      <c r="AX206">
        <f t="shared" si="55"/>
        <v>0</v>
      </c>
      <c r="AY206">
        <f t="shared" si="56"/>
        <v>0</v>
      </c>
      <c r="AZ206">
        <f t="shared" si="57"/>
        <v>1</v>
      </c>
      <c r="BA206">
        <f t="shared" si="58"/>
        <v>0</v>
      </c>
    </row>
    <row r="207" spans="1:53" x14ac:dyDescent="0.25">
      <c r="A207" s="3">
        <v>206</v>
      </c>
      <c r="B207" s="3"/>
      <c r="C207" s="3" t="s">
        <v>1490</v>
      </c>
      <c r="D207" s="3" t="s">
        <v>172</v>
      </c>
      <c r="E207" s="3"/>
      <c r="F207" s="3" t="s">
        <v>180</v>
      </c>
      <c r="G207" s="3"/>
      <c r="H207" s="3" t="s">
        <v>196</v>
      </c>
      <c r="I207" s="3" t="s">
        <v>196</v>
      </c>
      <c r="J207" s="3" t="s">
        <v>469</v>
      </c>
      <c r="K207" s="3" t="s">
        <v>204</v>
      </c>
      <c r="L207" s="3" t="s">
        <v>798</v>
      </c>
      <c r="M207" s="3" t="s">
        <v>28</v>
      </c>
      <c r="N207" s="3" t="s">
        <v>219</v>
      </c>
      <c r="O207" s="3" t="s">
        <v>30</v>
      </c>
      <c r="P207" s="3" t="s">
        <v>146</v>
      </c>
      <c r="Q207" s="3" t="s">
        <v>49</v>
      </c>
      <c r="R207" s="3">
        <v>5</v>
      </c>
      <c r="S207" s="3" t="s">
        <v>215</v>
      </c>
      <c r="T207" s="3" t="s">
        <v>215</v>
      </c>
      <c r="U207" s="3" t="s">
        <v>215</v>
      </c>
      <c r="V207" s="3" t="s">
        <v>34</v>
      </c>
      <c r="W207" s="3" t="s">
        <v>35</v>
      </c>
      <c r="X207" s="3" t="s">
        <v>35</v>
      </c>
      <c r="Y207" s="3" t="s">
        <v>35</v>
      </c>
      <c r="Z207" s="3" t="s">
        <v>35</v>
      </c>
      <c r="AA207" s="3" t="str">
        <f t="shared" si="59"/>
        <v>Units conversion needed;</v>
      </c>
      <c r="AB207" s="3" t="s">
        <v>766</v>
      </c>
      <c r="AC207" s="3">
        <f t="shared" si="60"/>
        <v>5000</v>
      </c>
      <c r="AD207" s="3" t="s">
        <v>766</v>
      </c>
      <c r="AE207" s="3"/>
      <c r="AF207" s="3" t="str">
        <f t="shared" si="61"/>
        <v>band B</v>
      </c>
      <c r="AG207" s="3"/>
      <c r="AH207" s="3" t="s">
        <v>229</v>
      </c>
      <c r="AI207" s="3" t="str">
        <f t="shared" si="53"/>
        <v/>
      </c>
      <c r="AJ207" s="3"/>
      <c r="AK207" s="3" t="s">
        <v>767</v>
      </c>
      <c r="AL207" s="3" t="s">
        <v>770</v>
      </c>
      <c r="AM207" s="3"/>
      <c r="AN207" s="3"/>
      <c r="AO207" s="3"/>
      <c r="AP207" s="3" t="s">
        <v>35</v>
      </c>
      <c r="AQ207" s="3">
        <f t="shared" si="54"/>
        <v>2</v>
      </c>
      <c r="AR207" t="str">
        <f t="shared" si="62"/>
        <v>NOAEL</v>
      </c>
      <c r="AS207">
        <f t="shared" si="63"/>
        <v>5000</v>
      </c>
      <c r="AT207" t="str">
        <f>VLOOKUP(L207,'Duration QC'!$A$3:$E$50,2,TRUE)</f>
        <v>N</v>
      </c>
      <c r="AU207" t="str">
        <f>VLOOKUP(L207,'Duration QC'!$A$3:$E$50,3,TRUE)</f>
        <v>N</v>
      </c>
      <c r="AV207" t="str">
        <f>VLOOKUP(L207,'Duration QC'!$A$3:$E$50,4,TRUE)</f>
        <v>Y</v>
      </c>
      <c r="AW207" t="str">
        <f>VLOOKUP(L207,'Duration QC'!$A$3:$E$50,5,TRUE)</f>
        <v>N</v>
      </c>
      <c r="AX207">
        <f t="shared" si="55"/>
        <v>0</v>
      </c>
      <c r="AY207">
        <f t="shared" si="56"/>
        <v>0</v>
      </c>
      <c r="AZ207">
        <f t="shared" si="57"/>
        <v>1</v>
      </c>
      <c r="BA207">
        <f t="shared" si="58"/>
        <v>0</v>
      </c>
    </row>
    <row r="208" spans="1:53" x14ac:dyDescent="0.25">
      <c r="A208" s="3">
        <v>207</v>
      </c>
      <c r="B208" s="3"/>
      <c r="C208" s="3" t="s">
        <v>217</v>
      </c>
      <c r="D208" s="3" t="s">
        <v>172</v>
      </c>
      <c r="E208" s="3"/>
      <c r="F208" s="3" t="s">
        <v>180</v>
      </c>
      <c r="G208" s="3"/>
      <c r="H208" s="3" t="s">
        <v>196</v>
      </c>
      <c r="I208" s="3" t="s">
        <v>196</v>
      </c>
      <c r="J208" s="3" t="s">
        <v>469</v>
      </c>
      <c r="K208" s="3" t="s">
        <v>204</v>
      </c>
      <c r="L208" s="3" t="s">
        <v>798</v>
      </c>
      <c r="M208" s="3" t="s">
        <v>28</v>
      </c>
      <c r="N208" s="3" t="s">
        <v>219</v>
      </c>
      <c r="O208" s="3" t="s">
        <v>38</v>
      </c>
      <c r="P208" s="3" t="s">
        <v>214</v>
      </c>
      <c r="Q208" s="3" t="s">
        <v>32</v>
      </c>
      <c r="R208" s="3">
        <v>5</v>
      </c>
      <c r="S208" s="3" t="s">
        <v>215</v>
      </c>
      <c r="T208" s="3" t="s">
        <v>215</v>
      </c>
      <c r="U208" s="3" t="s">
        <v>215</v>
      </c>
      <c r="V208" s="3" t="s">
        <v>34</v>
      </c>
      <c r="W208" s="3" t="s">
        <v>35</v>
      </c>
      <c r="X208" s="3" t="s">
        <v>35</v>
      </c>
      <c r="Y208" s="3" t="s">
        <v>35</v>
      </c>
      <c r="Z208" s="3"/>
      <c r="AA208" s="3"/>
      <c r="AB208" s="3" t="s">
        <v>766</v>
      </c>
      <c r="AC208" s="3">
        <v>5000</v>
      </c>
      <c r="AD208" s="3" t="s">
        <v>766</v>
      </c>
      <c r="AE208" s="3"/>
      <c r="AF208" s="3"/>
      <c r="AG208" s="3"/>
      <c r="AH208" s="3" t="s">
        <v>229</v>
      </c>
      <c r="AI208" s="3" t="str">
        <f t="shared" si="53"/>
        <v/>
      </c>
      <c r="AJ208" s="3"/>
      <c r="AK208" s="3" t="s">
        <v>767</v>
      </c>
      <c r="AL208" s="3" t="s">
        <v>770</v>
      </c>
      <c r="AM208" s="3"/>
      <c r="AN208" s="3"/>
      <c r="AO208" s="3"/>
      <c r="AP208" s="3" t="s">
        <v>35</v>
      </c>
      <c r="AQ208" s="3">
        <f t="shared" si="54"/>
        <v>2</v>
      </c>
      <c r="AR208" t="str">
        <f t="shared" si="62"/>
        <v>NOAEL</v>
      </c>
      <c r="AS208">
        <f t="shared" si="63"/>
        <v>5000</v>
      </c>
      <c r="AT208" t="str">
        <f>VLOOKUP(L208,'Duration QC'!$A$3:$E$50,2,TRUE)</f>
        <v>N</v>
      </c>
      <c r="AU208" t="str">
        <f>VLOOKUP(L208,'Duration QC'!$A$3:$E$50,3,TRUE)</f>
        <v>N</v>
      </c>
      <c r="AV208" t="str">
        <f>VLOOKUP(L208,'Duration QC'!$A$3:$E$50,4,TRUE)</f>
        <v>Y</v>
      </c>
      <c r="AW208" t="str">
        <f>VLOOKUP(L208,'Duration QC'!$A$3:$E$50,5,TRUE)</f>
        <v>N</v>
      </c>
      <c r="AX208">
        <f t="shared" si="55"/>
        <v>0</v>
      </c>
      <c r="AY208">
        <f t="shared" si="56"/>
        <v>0</v>
      </c>
      <c r="AZ208">
        <f t="shared" si="57"/>
        <v>1</v>
      </c>
      <c r="BA208">
        <f t="shared" si="58"/>
        <v>0</v>
      </c>
    </row>
    <row r="209" spans="1:53" x14ac:dyDescent="0.25">
      <c r="A209" s="3">
        <v>208</v>
      </c>
      <c r="B209" s="3"/>
      <c r="C209" s="3" t="s">
        <v>1490</v>
      </c>
      <c r="D209" s="3" t="s">
        <v>172</v>
      </c>
      <c r="E209" s="3"/>
      <c r="F209" s="3" t="s">
        <v>180</v>
      </c>
      <c r="G209" s="3"/>
      <c r="H209" s="3" t="s">
        <v>196</v>
      </c>
      <c r="I209" s="3" t="s">
        <v>196</v>
      </c>
      <c r="J209" s="3" t="s">
        <v>469</v>
      </c>
      <c r="K209" s="3" t="s">
        <v>204</v>
      </c>
      <c r="L209" s="3" t="s">
        <v>798</v>
      </c>
      <c r="M209" s="3" t="s">
        <v>28</v>
      </c>
      <c r="N209" s="3" t="s">
        <v>219</v>
      </c>
      <c r="O209" s="3" t="s">
        <v>38</v>
      </c>
      <c r="P209" s="3" t="s">
        <v>214</v>
      </c>
      <c r="Q209" s="3" t="s">
        <v>49</v>
      </c>
      <c r="R209" s="3">
        <v>5</v>
      </c>
      <c r="S209" s="3" t="s">
        <v>215</v>
      </c>
      <c r="T209" s="3" t="s">
        <v>215</v>
      </c>
      <c r="U209" s="3" t="s">
        <v>215</v>
      </c>
      <c r="V209" s="3" t="s">
        <v>34</v>
      </c>
      <c r="W209" s="3" t="s">
        <v>35</v>
      </c>
      <c r="X209" s="3" t="s">
        <v>35</v>
      </c>
      <c r="Y209" s="3" t="s">
        <v>35</v>
      </c>
      <c r="Z209" s="3" t="s">
        <v>35</v>
      </c>
      <c r="AA209" s="3" t="str">
        <f>IF(X209="Y", "Divide NOAEL or BMDL by 3;", "") &amp; IF(Y209="Y", "Divide LOAEL by 10;", "") &amp; IF(Z209="N", "Units conversion needed;", "")</f>
        <v>Units conversion needed;</v>
      </c>
      <c r="AB209" s="3" t="s">
        <v>766</v>
      </c>
      <c r="AC209" s="3">
        <f>R209*1000</f>
        <v>5000</v>
      </c>
      <c r="AD209" s="3" t="s">
        <v>766</v>
      </c>
      <c r="AE209" s="3"/>
      <c r="AF209" s="3" t="str">
        <f>IF(AC209&gt;30000, "band A", IF(AC209&gt;3000, "band B", IF(AC209&gt;300, "band C", IF(AC209&gt;30, "band D", "band E"))))</f>
        <v>band B</v>
      </c>
      <c r="AG209" s="3"/>
      <c r="AH209" s="3" t="s">
        <v>229</v>
      </c>
      <c r="AI209" s="3" t="str">
        <f t="shared" si="53"/>
        <v/>
      </c>
      <c r="AJ209" s="3"/>
      <c r="AK209" s="3" t="s">
        <v>767</v>
      </c>
      <c r="AL209" s="3" t="s">
        <v>770</v>
      </c>
      <c r="AM209" s="3"/>
      <c r="AN209" s="3"/>
      <c r="AO209" s="3"/>
      <c r="AP209" s="3" t="s">
        <v>35</v>
      </c>
      <c r="AQ209" s="3">
        <f t="shared" si="54"/>
        <v>2</v>
      </c>
      <c r="AR209" t="str">
        <f t="shared" si="62"/>
        <v>NOAEL</v>
      </c>
      <c r="AS209">
        <f t="shared" si="63"/>
        <v>5000</v>
      </c>
      <c r="AT209" t="str">
        <f>VLOOKUP(L209,'Duration QC'!$A$3:$E$50,2,TRUE)</f>
        <v>N</v>
      </c>
      <c r="AU209" t="str">
        <f>VLOOKUP(L209,'Duration QC'!$A$3:$E$50,3,TRUE)</f>
        <v>N</v>
      </c>
      <c r="AV209" t="str">
        <f>VLOOKUP(L209,'Duration QC'!$A$3:$E$50,4,TRUE)</f>
        <v>Y</v>
      </c>
      <c r="AW209" t="str">
        <f>VLOOKUP(L209,'Duration QC'!$A$3:$E$50,5,TRUE)</f>
        <v>N</v>
      </c>
      <c r="AX209">
        <f t="shared" si="55"/>
        <v>0</v>
      </c>
      <c r="AY209">
        <f t="shared" si="56"/>
        <v>0</v>
      </c>
      <c r="AZ209">
        <f t="shared" si="57"/>
        <v>1</v>
      </c>
      <c r="BA209">
        <f t="shared" si="58"/>
        <v>0</v>
      </c>
    </row>
    <row r="210" spans="1:53" x14ac:dyDescent="0.25">
      <c r="A210" s="3">
        <v>209</v>
      </c>
      <c r="B210" s="3" t="s">
        <v>50</v>
      </c>
      <c r="C210" s="3" t="s">
        <v>217</v>
      </c>
      <c r="D210" s="3" t="s">
        <v>173</v>
      </c>
      <c r="E210" s="3"/>
      <c r="F210" s="3" t="s">
        <v>180</v>
      </c>
      <c r="G210" s="3"/>
      <c r="H210" s="3" t="s">
        <v>1672</v>
      </c>
      <c r="I210" s="3" t="s">
        <v>197</v>
      </c>
      <c r="J210" s="3" t="s">
        <v>469</v>
      </c>
      <c r="K210" s="3" t="s">
        <v>206</v>
      </c>
      <c r="L210" s="3" t="s">
        <v>802</v>
      </c>
      <c r="M210" s="3" t="s">
        <v>28</v>
      </c>
      <c r="N210" s="3" t="s">
        <v>219</v>
      </c>
      <c r="O210" s="3" t="s">
        <v>38</v>
      </c>
      <c r="P210" s="3" t="s">
        <v>214</v>
      </c>
      <c r="Q210" s="3" t="s">
        <v>49</v>
      </c>
      <c r="R210" s="3" t="s">
        <v>215</v>
      </c>
      <c r="S210" s="3" t="s">
        <v>215</v>
      </c>
      <c r="T210" s="3" t="s">
        <v>215</v>
      </c>
      <c r="U210" s="3" t="s">
        <v>215</v>
      </c>
      <c r="V210" s="3" t="s">
        <v>34</v>
      </c>
      <c r="W210" s="3" t="s">
        <v>50</v>
      </c>
      <c r="X210" s="3" t="s">
        <v>50</v>
      </c>
      <c r="Y210" s="3" t="s">
        <v>35</v>
      </c>
      <c r="Z210" s="3"/>
      <c r="AA210" s="3"/>
      <c r="AB210" s="3" t="s">
        <v>766</v>
      </c>
      <c r="AC210" s="3" t="s">
        <v>766</v>
      </c>
      <c r="AD210" s="3" t="s">
        <v>766</v>
      </c>
      <c r="AE210" s="3"/>
      <c r="AF210" s="3"/>
      <c r="AG210" s="3"/>
      <c r="AH210" s="3" t="s">
        <v>766</v>
      </c>
      <c r="AI210" s="3" t="str">
        <f t="shared" si="53"/>
        <v>Y</v>
      </c>
      <c r="AJ210" s="3"/>
      <c r="AK210" s="3" t="s">
        <v>767</v>
      </c>
      <c r="AL210" s="3" t="s">
        <v>770</v>
      </c>
      <c r="AM210" s="3"/>
      <c r="AN210" s="3"/>
      <c r="AO210" s="3"/>
      <c r="AP210" s="3" t="s">
        <v>35</v>
      </c>
      <c r="AQ210" s="3">
        <f t="shared" si="54"/>
        <v>0</v>
      </c>
      <c r="AT210" t="str">
        <f>VLOOKUP(L210,'Duration QC'!$A$3:$E$50,2,TRUE)</f>
        <v>Y</v>
      </c>
      <c r="AU210" t="str">
        <f>VLOOKUP(L210,'Duration QC'!$A$3:$E$50,3,TRUE)</f>
        <v>N</v>
      </c>
      <c r="AV210" t="str">
        <f>VLOOKUP(L210,'Duration QC'!$A$3:$E$50,4,TRUE)</f>
        <v>N</v>
      </c>
      <c r="AW210" t="str">
        <f>VLOOKUP(L210,'Duration QC'!$A$3:$E$50,5,TRUE)</f>
        <v>N</v>
      </c>
      <c r="AX210">
        <f t="shared" si="55"/>
        <v>1</v>
      </c>
      <c r="AY210">
        <f t="shared" si="56"/>
        <v>0</v>
      </c>
      <c r="AZ210">
        <f t="shared" si="57"/>
        <v>0</v>
      </c>
      <c r="BA210">
        <f t="shared" si="58"/>
        <v>0</v>
      </c>
    </row>
    <row r="211" spans="1:53" x14ac:dyDescent="0.25">
      <c r="A211" s="3">
        <v>210</v>
      </c>
      <c r="B211" s="3"/>
      <c r="C211" s="3" t="s">
        <v>217</v>
      </c>
      <c r="D211" s="3" t="s">
        <v>173</v>
      </c>
      <c r="E211" s="3"/>
      <c r="F211" s="3" t="s">
        <v>180</v>
      </c>
      <c r="G211" s="3"/>
      <c r="H211" s="3" t="s">
        <v>1672</v>
      </c>
      <c r="I211" s="3" t="s">
        <v>197</v>
      </c>
      <c r="J211" s="3" t="s">
        <v>469</v>
      </c>
      <c r="K211" s="3" t="s">
        <v>207</v>
      </c>
      <c r="L211" s="3" t="s">
        <v>115</v>
      </c>
      <c r="M211" s="3" t="s">
        <v>28</v>
      </c>
      <c r="N211" s="3" t="s">
        <v>219</v>
      </c>
      <c r="O211" s="3" t="s">
        <v>38</v>
      </c>
      <c r="P211" s="3" t="s">
        <v>213</v>
      </c>
      <c r="Q211" s="3" t="s">
        <v>49</v>
      </c>
      <c r="R211" s="3" t="s">
        <v>215</v>
      </c>
      <c r="S211" s="3">
        <v>15</v>
      </c>
      <c r="T211" s="3">
        <v>4.1954999999999999E-2</v>
      </c>
      <c r="U211" s="3" t="s">
        <v>215</v>
      </c>
      <c r="V211" s="3" t="s">
        <v>34</v>
      </c>
      <c r="W211" s="3" t="s">
        <v>35</v>
      </c>
      <c r="X211" s="3" t="s">
        <v>35</v>
      </c>
      <c r="Y211" s="3" t="s">
        <v>50</v>
      </c>
      <c r="Z211" s="3"/>
      <c r="AA211" s="3"/>
      <c r="AB211" s="3" t="s">
        <v>766</v>
      </c>
      <c r="AC211" s="3" t="s">
        <v>766</v>
      </c>
      <c r="AD211" s="3">
        <v>1500</v>
      </c>
      <c r="AE211" s="3"/>
      <c r="AF211" s="3"/>
      <c r="AG211" s="3"/>
      <c r="AH211" s="3" t="s">
        <v>228</v>
      </c>
      <c r="AI211" s="3" t="str">
        <f t="shared" si="53"/>
        <v/>
      </c>
      <c r="AJ211" s="3"/>
      <c r="AK211" s="3" t="s">
        <v>767</v>
      </c>
      <c r="AL211" s="3" t="s">
        <v>770</v>
      </c>
      <c r="AM211" s="3"/>
      <c r="AN211" s="3"/>
      <c r="AO211" s="3"/>
      <c r="AP211" s="3" t="s">
        <v>35</v>
      </c>
      <c r="AQ211" s="3">
        <f t="shared" si="54"/>
        <v>3</v>
      </c>
      <c r="AR211" t="str">
        <f>IF(AB211&lt;&gt;"","BMDL",IF(AC211&lt;&gt;"","NOAEL",IF(AD211&lt;&gt;"","LOAEL","!!! CHECK !!!")))</f>
        <v>LOAEL</v>
      </c>
      <c r="AS211">
        <f>IF(AR211="NOAEL",AC211, IF(AR211="BMDL", AB211, AD211))</f>
        <v>1500</v>
      </c>
      <c r="AT211" t="str">
        <f>VLOOKUP(L211,'Duration QC'!$A$3:$E$50,2,TRUE)</f>
        <v>N</v>
      </c>
      <c r="AU211" t="str">
        <f>VLOOKUP(L211,'Duration QC'!$A$3:$E$50,3,TRUE)</f>
        <v>N</v>
      </c>
      <c r="AV211" t="str">
        <f>VLOOKUP(L211,'Duration QC'!$A$3:$E$50,4,TRUE)</f>
        <v>Y</v>
      </c>
      <c r="AW211" t="str">
        <f>VLOOKUP(L211,'Duration QC'!$A$3:$E$50,5,TRUE)</f>
        <v>N</v>
      </c>
      <c r="AX211">
        <f t="shared" si="55"/>
        <v>0</v>
      </c>
      <c r="AY211">
        <f t="shared" si="56"/>
        <v>0</v>
      </c>
      <c r="AZ211">
        <f t="shared" si="57"/>
        <v>1</v>
      </c>
      <c r="BA211">
        <f t="shared" si="58"/>
        <v>0</v>
      </c>
    </row>
    <row r="212" spans="1:53" x14ac:dyDescent="0.25">
      <c r="A212" s="3">
        <v>211</v>
      </c>
      <c r="B212" s="3" t="s">
        <v>50</v>
      </c>
      <c r="C212" s="3" t="s">
        <v>217</v>
      </c>
      <c r="D212" s="3" t="s">
        <v>174</v>
      </c>
      <c r="E212" s="3"/>
      <c r="F212" s="3" t="s">
        <v>180</v>
      </c>
      <c r="G212" s="3"/>
      <c r="H212" s="3" t="s">
        <v>1673</v>
      </c>
      <c r="I212" s="3" t="s">
        <v>198</v>
      </c>
      <c r="J212" s="3" t="s">
        <v>469</v>
      </c>
      <c r="K212" s="3" t="s">
        <v>206</v>
      </c>
      <c r="L212" s="3" t="s">
        <v>802</v>
      </c>
      <c r="M212" s="3" t="s">
        <v>28</v>
      </c>
      <c r="N212" s="3" t="s">
        <v>219</v>
      </c>
      <c r="O212" s="3" t="s">
        <v>38</v>
      </c>
      <c r="P212" s="3" t="s">
        <v>210</v>
      </c>
      <c r="Q212" s="3" t="s">
        <v>49</v>
      </c>
      <c r="R212" s="3" t="s">
        <v>215</v>
      </c>
      <c r="S212" s="3" t="s">
        <v>215</v>
      </c>
      <c r="T212" s="3" t="s">
        <v>215</v>
      </c>
      <c r="U212" s="3" t="s">
        <v>215</v>
      </c>
      <c r="V212" s="3" t="s">
        <v>34</v>
      </c>
      <c r="W212" s="3" t="s">
        <v>50</v>
      </c>
      <c r="X212" s="3" t="s">
        <v>50</v>
      </c>
      <c r="Y212" s="3" t="s">
        <v>35</v>
      </c>
      <c r="Z212" s="3"/>
      <c r="AA212" s="3"/>
      <c r="AB212" s="3" t="s">
        <v>766</v>
      </c>
      <c r="AC212" s="3" t="s">
        <v>766</v>
      </c>
      <c r="AD212" s="3" t="s">
        <v>766</v>
      </c>
      <c r="AE212" s="3"/>
      <c r="AF212" s="3"/>
      <c r="AG212" s="3"/>
      <c r="AH212" s="3" t="s">
        <v>766</v>
      </c>
      <c r="AI212" s="3" t="str">
        <f t="shared" si="53"/>
        <v>Y</v>
      </c>
      <c r="AJ212" s="3"/>
      <c r="AK212" s="3" t="s">
        <v>767</v>
      </c>
      <c r="AL212" s="3" t="s">
        <v>770</v>
      </c>
      <c r="AM212" s="3"/>
      <c r="AN212" s="3"/>
      <c r="AO212" s="3"/>
      <c r="AP212" s="3" t="s">
        <v>35</v>
      </c>
      <c r="AQ212" s="3">
        <f t="shared" si="54"/>
        <v>0</v>
      </c>
      <c r="AT212" t="str">
        <f>VLOOKUP(L212,'Duration QC'!$A$3:$E$50,2,TRUE)</f>
        <v>Y</v>
      </c>
      <c r="AU212" t="str">
        <f>VLOOKUP(L212,'Duration QC'!$A$3:$E$50,3,TRUE)</f>
        <v>N</v>
      </c>
      <c r="AV212" t="str">
        <f>VLOOKUP(L212,'Duration QC'!$A$3:$E$50,4,TRUE)</f>
        <v>N</v>
      </c>
      <c r="AW212" t="str">
        <f>VLOOKUP(L212,'Duration QC'!$A$3:$E$50,5,TRUE)</f>
        <v>N</v>
      </c>
      <c r="AX212">
        <f t="shared" si="55"/>
        <v>1</v>
      </c>
      <c r="AY212">
        <f t="shared" si="56"/>
        <v>0</v>
      </c>
      <c r="AZ212">
        <f t="shared" si="57"/>
        <v>0</v>
      </c>
      <c r="BA212">
        <f t="shared" si="58"/>
        <v>0</v>
      </c>
    </row>
    <row r="213" spans="1:53" x14ac:dyDescent="0.25">
      <c r="A213" s="3">
        <v>212</v>
      </c>
      <c r="B213" s="3" t="s">
        <v>50</v>
      </c>
      <c r="C213" s="3" t="s">
        <v>217</v>
      </c>
      <c r="D213" s="3" t="s">
        <v>175</v>
      </c>
      <c r="E213" s="3"/>
      <c r="F213" s="3" t="s">
        <v>180</v>
      </c>
      <c r="G213" s="3"/>
      <c r="H213" s="3" t="s">
        <v>1674</v>
      </c>
      <c r="I213" s="3" t="s">
        <v>199</v>
      </c>
      <c r="J213" s="3" t="s">
        <v>469</v>
      </c>
      <c r="K213" s="3" t="s">
        <v>206</v>
      </c>
      <c r="L213" s="3" t="s">
        <v>802</v>
      </c>
      <c r="M213" s="3" t="s">
        <v>28</v>
      </c>
      <c r="N213" s="3" t="s">
        <v>219</v>
      </c>
      <c r="O213" s="3" t="s">
        <v>38</v>
      </c>
      <c r="P213" s="3" t="s">
        <v>214</v>
      </c>
      <c r="Q213" s="3" t="s">
        <v>49</v>
      </c>
      <c r="R213" s="3" t="s">
        <v>215</v>
      </c>
      <c r="S213" s="3" t="s">
        <v>215</v>
      </c>
      <c r="T213" s="3" t="s">
        <v>215</v>
      </c>
      <c r="U213" s="3" t="s">
        <v>215</v>
      </c>
      <c r="V213" s="3" t="s">
        <v>34</v>
      </c>
      <c r="W213" s="3" t="s">
        <v>50</v>
      </c>
      <c r="X213" s="3" t="s">
        <v>50</v>
      </c>
      <c r="Y213" s="3" t="s">
        <v>35</v>
      </c>
      <c r="Z213" s="3"/>
      <c r="AA213" s="3"/>
      <c r="AB213" s="3" t="s">
        <v>766</v>
      </c>
      <c r="AC213" s="3" t="s">
        <v>766</v>
      </c>
      <c r="AD213" s="3" t="s">
        <v>766</v>
      </c>
      <c r="AE213" s="3"/>
      <c r="AF213" s="3"/>
      <c r="AG213" s="3"/>
      <c r="AH213" s="3" t="s">
        <v>766</v>
      </c>
      <c r="AI213" s="3" t="str">
        <f t="shared" si="53"/>
        <v>Y</v>
      </c>
      <c r="AJ213" s="3"/>
      <c r="AK213" s="3" t="s">
        <v>767</v>
      </c>
      <c r="AL213" s="3" t="s">
        <v>770</v>
      </c>
      <c r="AM213" s="3"/>
      <c r="AN213" s="3"/>
      <c r="AO213" s="3"/>
      <c r="AP213" s="3" t="s">
        <v>35</v>
      </c>
      <c r="AQ213" s="3">
        <f t="shared" si="54"/>
        <v>0</v>
      </c>
      <c r="AT213" t="str">
        <f>VLOOKUP(L213,'Duration QC'!$A$3:$E$50,2,TRUE)</f>
        <v>Y</v>
      </c>
      <c r="AU213" t="str">
        <f>VLOOKUP(L213,'Duration QC'!$A$3:$E$50,3,TRUE)</f>
        <v>N</v>
      </c>
      <c r="AV213" t="str">
        <f>VLOOKUP(L213,'Duration QC'!$A$3:$E$50,4,TRUE)</f>
        <v>N</v>
      </c>
      <c r="AW213" t="str">
        <f>VLOOKUP(L213,'Duration QC'!$A$3:$E$50,5,TRUE)</f>
        <v>N</v>
      </c>
      <c r="AX213">
        <f t="shared" si="55"/>
        <v>1</v>
      </c>
      <c r="AY213">
        <f t="shared" si="56"/>
        <v>0</v>
      </c>
      <c r="AZ213">
        <f t="shared" si="57"/>
        <v>0</v>
      </c>
      <c r="BA213">
        <f t="shared" si="58"/>
        <v>0</v>
      </c>
    </row>
    <row r="214" spans="1:53" x14ac:dyDescent="0.25">
      <c r="A214" s="3">
        <v>213</v>
      </c>
      <c r="B214" s="3" t="s">
        <v>50</v>
      </c>
      <c r="C214" s="3" t="s">
        <v>217</v>
      </c>
      <c r="D214" s="3" t="s">
        <v>176</v>
      </c>
      <c r="E214" s="3"/>
      <c r="F214" s="3" t="s">
        <v>180</v>
      </c>
      <c r="G214" s="3"/>
      <c r="H214" s="3" t="s">
        <v>1675</v>
      </c>
      <c r="I214" s="3" t="s">
        <v>200</v>
      </c>
      <c r="J214" s="3" t="s">
        <v>469</v>
      </c>
      <c r="K214" s="3" t="s">
        <v>206</v>
      </c>
      <c r="L214" s="3" t="s">
        <v>802</v>
      </c>
      <c r="M214" s="3" t="s">
        <v>28</v>
      </c>
      <c r="N214" s="3" t="s">
        <v>219</v>
      </c>
      <c r="O214" s="3" t="s">
        <v>38</v>
      </c>
      <c r="P214" s="3" t="s">
        <v>210</v>
      </c>
      <c r="Q214" s="3" t="s">
        <v>49</v>
      </c>
      <c r="R214" s="3" t="s">
        <v>215</v>
      </c>
      <c r="S214" s="3" t="s">
        <v>215</v>
      </c>
      <c r="T214" s="3" t="s">
        <v>215</v>
      </c>
      <c r="U214" s="3" t="s">
        <v>215</v>
      </c>
      <c r="V214" s="3" t="s">
        <v>34</v>
      </c>
      <c r="W214" s="3" t="s">
        <v>50</v>
      </c>
      <c r="X214" s="3" t="s">
        <v>50</v>
      </c>
      <c r="Y214" s="3" t="s">
        <v>35</v>
      </c>
      <c r="Z214" s="3"/>
      <c r="AA214" s="3"/>
      <c r="AB214" s="3" t="s">
        <v>766</v>
      </c>
      <c r="AC214" s="3" t="s">
        <v>766</v>
      </c>
      <c r="AD214" s="3" t="s">
        <v>766</v>
      </c>
      <c r="AE214" s="3"/>
      <c r="AF214" s="3"/>
      <c r="AG214" s="3"/>
      <c r="AH214" s="3" t="s">
        <v>766</v>
      </c>
      <c r="AI214" s="3" t="str">
        <f t="shared" si="53"/>
        <v>Y</v>
      </c>
      <c r="AJ214" s="3"/>
      <c r="AK214" s="3" t="s">
        <v>767</v>
      </c>
      <c r="AL214" s="3" t="s">
        <v>770</v>
      </c>
      <c r="AM214" s="3"/>
      <c r="AN214" s="3"/>
      <c r="AO214" s="3"/>
      <c r="AP214" s="3" t="s">
        <v>35</v>
      </c>
      <c r="AQ214" s="3">
        <f t="shared" si="54"/>
        <v>0</v>
      </c>
      <c r="AT214" t="str">
        <f>VLOOKUP(L214,'Duration QC'!$A$3:$E$50,2,TRUE)</f>
        <v>Y</v>
      </c>
      <c r="AU214" t="str">
        <f>VLOOKUP(L214,'Duration QC'!$A$3:$E$50,3,TRUE)</f>
        <v>N</v>
      </c>
      <c r="AV214" t="str">
        <f>VLOOKUP(L214,'Duration QC'!$A$3:$E$50,4,TRUE)</f>
        <v>N</v>
      </c>
      <c r="AW214" t="str">
        <f>VLOOKUP(L214,'Duration QC'!$A$3:$E$50,5,TRUE)</f>
        <v>N</v>
      </c>
      <c r="AX214">
        <f t="shared" si="55"/>
        <v>1</v>
      </c>
      <c r="AY214">
        <f t="shared" si="56"/>
        <v>0</v>
      </c>
      <c r="AZ214">
        <f t="shared" si="57"/>
        <v>0</v>
      </c>
      <c r="BA214">
        <f t="shared" si="58"/>
        <v>0</v>
      </c>
    </row>
    <row r="215" spans="1:53" x14ac:dyDescent="0.25">
      <c r="A215" s="3">
        <v>214</v>
      </c>
      <c r="B215" s="3"/>
      <c r="C215" s="3" t="s">
        <v>217</v>
      </c>
      <c r="D215" s="3" t="s">
        <v>177</v>
      </c>
      <c r="E215" s="3"/>
      <c r="F215" s="3" t="s">
        <v>180</v>
      </c>
      <c r="G215" s="3"/>
      <c r="H215" s="3" t="s">
        <v>1676</v>
      </c>
      <c r="I215" s="3" t="s">
        <v>201</v>
      </c>
      <c r="J215" s="3" t="s">
        <v>469</v>
      </c>
      <c r="K215" s="3" t="s">
        <v>207</v>
      </c>
      <c r="L215" s="3" t="s">
        <v>115</v>
      </c>
      <c r="M215" s="3" t="s">
        <v>28</v>
      </c>
      <c r="N215" s="3" t="s">
        <v>219</v>
      </c>
      <c r="O215" s="3" t="s">
        <v>38</v>
      </c>
      <c r="P215" s="3" t="s">
        <v>213</v>
      </c>
      <c r="Q215" s="3" t="s">
        <v>49</v>
      </c>
      <c r="R215" s="3">
        <v>15</v>
      </c>
      <c r="S215" s="3">
        <v>30</v>
      </c>
      <c r="T215" s="3">
        <v>14.2652</v>
      </c>
      <c r="U215" s="3">
        <v>9.3435600000000001</v>
      </c>
      <c r="V215" s="3" t="s">
        <v>34</v>
      </c>
      <c r="W215" s="3" t="s">
        <v>35</v>
      </c>
      <c r="X215" s="3" t="s">
        <v>35</v>
      </c>
      <c r="Y215" s="3" t="s">
        <v>35</v>
      </c>
      <c r="Z215" s="3"/>
      <c r="AA215" s="3"/>
      <c r="AB215" s="3">
        <v>9343.56</v>
      </c>
      <c r="AC215" s="3">
        <v>15000</v>
      </c>
      <c r="AD215" s="3" t="s">
        <v>766</v>
      </c>
      <c r="AE215" s="3"/>
      <c r="AF215" s="3"/>
      <c r="AG215" s="3"/>
      <c r="AH215" s="3" t="s">
        <v>229</v>
      </c>
      <c r="AI215" s="3" t="str">
        <f t="shared" si="53"/>
        <v/>
      </c>
      <c r="AJ215" s="3"/>
      <c r="AK215" s="3" t="s">
        <v>767</v>
      </c>
      <c r="AL215" s="3" t="s">
        <v>770</v>
      </c>
      <c r="AM215" s="3"/>
      <c r="AN215" s="3"/>
      <c r="AO215" s="3"/>
      <c r="AP215" s="3" t="s">
        <v>35</v>
      </c>
      <c r="AQ215" s="3">
        <f t="shared" si="54"/>
        <v>2</v>
      </c>
      <c r="AR215" t="str">
        <f>IF(AB215&lt;&gt;"","BMDL",IF(AC215&lt;&gt;"","NOAEL",IF(AD215&lt;&gt;"","LOAEL","!!! CHECK !!!")))</f>
        <v>BMDL</v>
      </c>
      <c r="AS215">
        <f>IF(AR215="NOAEL",AC215, IF(AR215="BMDL", AB215, AD215))</f>
        <v>9343.56</v>
      </c>
      <c r="AT215" t="str">
        <f>VLOOKUP(L215,'Duration QC'!$A$3:$E$50,2,TRUE)</f>
        <v>N</v>
      </c>
      <c r="AU215" t="str">
        <f>VLOOKUP(L215,'Duration QC'!$A$3:$E$50,3,TRUE)</f>
        <v>N</v>
      </c>
      <c r="AV215" t="str">
        <f>VLOOKUP(L215,'Duration QC'!$A$3:$E$50,4,TRUE)</f>
        <v>Y</v>
      </c>
      <c r="AW215" t="str">
        <f>VLOOKUP(L215,'Duration QC'!$A$3:$E$50,5,TRUE)</f>
        <v>N</v>
      </c>
      <c r="AX215">
        <f t="shared" si="55"/>
        <v>0</v>
      </c>
      <c r="AY215">
        <f t="shared" si="56"/>
        <v>0</v>
      </c>
      <c r="AZ215">
        <f t="shared" si="57"/>
        <v>1</v>
      </c>
      <c r="BA215">
        <f t="shared" si="58"/>
        <v>0</v>
      </c>
    </row>
    <row r="216" spans="1:53" x14ac:dyDescent="0.25">
      <c r="A216" s="3">
        <v>215</v>
      </c>
      <c r="B216" s="3" t="s">
        <v>50</v>
      </c>
      <c r="C216" s="3" t="s">
        <v>1490</v>
      </c>
      <c r="D216" s="3" t="s">
        <v>178</v>
      </c>
      <c r="E216" s="3"/>
      <c r="F216" s="3" t="s">
        <v>180</v>
      </c>
      <c r="G216" s="3"/>
      <c r="H216" s="3" t="s">
        <v>708</v>
      </c>
      <c r="I216" s="3" t="s">
        <v>202</v>
      </c>
      <c r="J216" s="3" t="s">
        <v>470</v>
      </c>
      <c r="K216" s="3" t="s">
        <v>208</v>
      </c>
      <c r="L216" s="3" t="s">
        <v>55</v>
      </c>
      <c r="M216" s="3" t="s">
        <v>28</v>
      </c>
      <c r="N216" s="3" t="s">
        <v>219</v>
      </c>
      <c r="O216" s="3" t="s">
        <v>30</v>
      </c>
      <c r="P216" s="3" t="s">
        <v>146</v>
      </c>
      <c r="Q216" s="3" t="s">
        <v>32</v>
      </c>
      <c r="R216" s="3">
        <v>10</v>
      </c>
      <c r="S216" s="3" t="s">
        <v>215</v>
      </c>
      <c r="T216" s="3" t="s">
        <v>215</v>
      </c>
      <c r="U216" s="3" t="s">
        <v>215</v>
      </c>
      <c r="V216" s="3" t="s">
        <v>34</v>
      </c>
      <c r="W216" s="3" t="s">
        <v>35</v>
      </c>
      <c r="X216" s="3" t="s">
        <v>50</v>
      </c>
      <c r="Y216" s="3" t="s">
        <v>35</v>
      </c>
      <c r="Z216" s="3" t="s">
        <v>35</v>
      </c>
      <c r="AA216" s="3" t="str">
        <f t="shared" ref="AA216:AA219" si="64">IF(X216="Y", "Divide NOAEL or BMDL by 3;", "") &amp; IF(Y216="Y", "Divide LOAEL by 10;", "") &amp; IF(Z216="N", "Units conversion needed;", "")</f>
        <v>Divide NOAEL or BMDL by 3;Units conversion needed;</v>
      </c>
      <c r="AB216" s="3" t="s">
        <v>766</v>
      </c>
      <c r="AC216" s="3">
        <f>R216/3*1000</f>
        <v>3333.3333333333335</v>
      </c>
      <c r="AD216" s="3" t="s">
        <v>766</v>
      </c>
      <c r="AE216" s="3"/>
      <c r="AF216" s="3" t="str">
        <f t="shared" ref="AF216:AF219" si="65">IF(AC216&gt;30000, "band A", IF(AC216&gt;3000, "band B", IF(AC216&gt;300, "band C", IF(AC216&gt;30, "band D", "band E"))))</f>
        <v>band B</v>
      </c>
      <c r="AG216" s="3"/>
      <c r="AH216" s="3" t="s">
        <v>229</v>
      </c>
      <c r="AI216" s="3" t="str">
        <f t="shared" si="53"/>
        <v/>
      </c>
      <c r="AJ216" s="3"/>
      <c r="AK216" s="3" t="s">
        <v>767</v>
      </c>
      <c r="AL216" s="3" t="s">
        <v>770</v>
      </c>
      <c r="AM216" s="3"/>
      <c r="AN216" s="3"/>
      <c r="AO216" s="3"/>
      <c r="AP216" s="3" t="s">
        <v>50</v>
      </c>
      <c r="AQ216" s="3">
        <f t="shared" si="54"/>
        <v>2</v>
      </c>
      <c r="AT216" t="str">
        <f>VLOOKUP(L216,'Duration QC'!$A$3:$E$50,2,TRUE)</f>
        <v>N</v>
      </c>
      <c r="AU216" t="str">
        <f>VLOOKUP(L216,'Duration QC'!$A$3:$E$50,3,TRUE)</f>
        <v>Y</v>
      </c>
      <c r="AV216" t="str">
        <f>VLOOKUP(L216,'Duration QC'!$A$3:$E$50,4,TRUE)</f>
        <v>N</v>
      </c>
      <c r="AW216" t="str">
        <f>VLOOKUP(L216,'Duration QC'!$A$3:$E$50,5,TRUE)</f>
        <v>N</v>
      </c>
      <c r="AX216">
        <f t="shared" si="55"/>
        <v>0</v>
      </c>
      <c r="AY216">
        <f t="shared" si="56"/>
        <v>1</v>
      </c>
      <c r="AZ216">
        <f t="shared" si="57"/>
        <v>0</v>
      </c>
      <c r="BA216">
        <f t="shared" si="58"/>
        <v>0</v>
      </c>
    </row>
    <row r="217" spans="1:53" x14ac:dyDescent="0.25">
      <c r="A217" s="3">
        <v>216</v>
      </c>
      <c r="B217" s="3" t="s">
        <v>50</v>
      </c>
      <c r="C217" s="3" t="s">
        <v>1490</v>
      </c>
      <c r="D217" s="3" t="s">
        <v>178</v>
      </c>
      <c r="E217" s="3"/>
      <c r="F217" s="3" t="s">
        <v>180</v>
      </c>
      <c r="G217" s="3"/>
      <c r="H217" s="3" t="s">
        <v>708</v>
      </c>
      <c r="I217" s="3" t="s">
        <v>202</v>
      </c>
      <c r="J217" s="3" t="s">
        <v>470</v>
      </c>
      <c r="K217" s="3" t="s">
        <v>208</v>
      </c>
      <c r="L217" s="3" t="s">
        <v>55</v>
      </c>
      <c r="M217" s="3" t="s">
        <v>28</v>
      </c>
      <c r="N217" s="3" t="s">
        <v>219</v>
      </c>
      <c r="O217" s="3" t="s">
        <v>30</v>
      </c>
      <c r="P217" s="3" t="s">
        <v>146</v>
      </c>
      <c r="Q217" s="3" t="s">
        <v>49</v>
      </c>
      <c r="R217" s="3">
        <v>10</v>
      </c>
      <c r="S217" s="3" t="s">
        <v>215</v>
      </c>
      <c r="T217" s="3" t="s">
        <v>215</v>
      </c>
      <c r="U217" s="3" t="s">
        <v>215</v>
      </c>
      <c r="V217" s="3" t="s">
        <v>34</v>
      </c>
      <c r="W217" s="3" t="s">
        <v>35</v>
      </c>
      <c r="X217" s="3" t="s">
        <v>50</v>
      </c>
      <c r="Y217" s="3" t="s">
        <v>35</v>
      </c>
      <c r="Z217" s="3" t="s">
        <v>35</v>
      </c>
      <c r="AA217" s="3" t="str">
        <f t="shared" si="64"/>
        <v>Divide NOAEL or BMDL by 3;Units conversion needed;</v>
      </c>
      <c r="AB217" s="3" t="s">
        <v>766</v>
      </c>
      <c r="AC217" s="3">
        <f t="shared" ref="AC217:AC219" si="66">R217/3*1000</f>
        <v>3333.3333333333335</v>
      </c>
      <c r="AD217" s="3" t="s">
        <v>766</v>
      </c>
      <c r="AE217" s="3"/>
      <c r="AF217" s="3" t="str">
        <f t="shared" si="65"/>
        <v>band B</v>
      </c>
      <c r="AG217" s="3"/>
      <c r="AH217" s="3" t="s">
        <v>229</v>
      </c>
      <c r="AI217" s="3" t="str">
        <f t="shared" si="53"/>
        <v/>
      </c>
      <c r="AJ217" s="3"/>
      <c r="AK217" s="3" t="s">
        <v>767</v>
      </c>
      <c r="AL217" s="3" t="s">
        <v>770</v>
      </c>
      <c r="AM217" s="3"/>
      <c r="AN217" s="3"/>
      <c r="AO217" s="3"/>
      <c r="AP217" s="3" t="s">
        <v>50</v>
      </c>
      <c r="AQ217" s="3">
        <f t="shared" si="54"/>
        <v>2</v>
      </c>
      <c r="AT217" t="str">
        <f>VLOOKUP(L217,'Duration QC'!$A$3:$E$50,2,TRUE)</f>
        <v>N</v>
      </c>
      <c r="AU217" t="str">
        <f>VLOOKUP(L217,'Duration QC'!$A$3:$E$50,3,TRUE)</f>
        <v>Y</v>
      </c>
      <c r="AV217" t="str">
        <f>VLOOKUP(L217,'Duration QC'!$A$3:$E$50,4,TRUE)</f>
        <v>N</v>
      </c>
      <c r="AW217" t="str">
        <f>VLOOKUP(L217,'Duration QC'!$A$3:$E$50,5,TRUE)</f>
        <v>N</v>
      </c>
      <c r="AX217">
        <f t="shared" si="55"/>
        <v>0</v>
      </c>
      <c r="AY217">
        <f t="shared" si="56"/>
        <v>1</v>
      </c>
      <c r="AZ217">
        <f t="shared" si="57"/>
        <v>0</v>
      </c>
      <c r="BA217">
        <f t="shared" si="58"/>
        <v>0</v>
      </c>
    </row>
    <row r="218" spans="1:53" x14ac:dyDescent="0.25">
      <c r="A218" s="3">
        <v>217</v>
      </c>
      <c r="B218" s="3" t="s">
        <v>50</v>
      </c>
      <c r="C218" s="3" t="s">
        <v>1490</v>
      </c>
      <c r="D218" s="3" t="s">
        <v>178</v>
      </c>
      <c r="E218" s="3"/>
      <c r="F218" s="3" t="s">
        <v>180</v>
      </c>
      <c r="G218" s="3"/>
      <c r="H218" s="3" t="s">
        <v>708</v>
      </c>
      <c r="I218" s="3" t="s">
        <v>202</v>
      </c>
      <c r="J218" s="3" t="s">
        <v>470</v>
      </c>
      <c r="K218" s="3" t="s">
        <v>208</v>
      </c>
      <c r="L218" s="3" t="s">
        <v>55</v>
      </c>
      <c r="M218" s="3" t="s">
        <v>28</v>
      </c>
      <c r="N218" s="3" t="s">
        <v>219</v>
      </c>
      <c r="O218" s="3" t="s">
        <v>38</v>
      </c>
      <c r="P218" s="3" t="s">
        <v>213</v>
      </c>
      <c r="Q218" s="3" t="s">
        <v>49</v>
      </c>
      <c r="R218" s="3">
        <v>10</v>
      </c>
      <c r="S218" s="3" t="s">
        <v>215</v>
      </c>
      <c r="T218" s="3" t="s">
        <v>215</v>
      </c>
      <c r="U218" s="3" t="s">
        <v>215</v>
      </c>
      <c r="V218" s="3" t="s">
        <v>34</v>
      </c>
      <c r="W218" s="3" t="s">
        <v>35</v>
      </c>
      <c r="X218" s="3" t="s">
        <v>50</v>
      </c>
      <c r="Y218" s="3" t="s">
        <v>35</v>
      </c>
      <c r="Z218" s="3" t="s">
        <v>35</v>
      </c>
      <c r="AA218" s="3" t="str">
        <f t="shared" si="64"/>
        <v>Divide NOAEL or BMDL by 3;Units conversion needed;</v>
      </c>
      <c r="AB218" s="3" t="s">
        <v>766</v>
      </c>
      <c r="AC218" s="3">
        <f t="shared" si="66"/>
        <v>3333.3333333333335</v>
      </c>
      <c r="AD218" s="3" t="s">
        <v>766</v>
      </c>
      <c r="AE218" s="3"/>
      <c r="AF218" s="3" t="str">
        <f t="shared" si="65"/>
        <v>band B</v>
      </c>
      <c r="AG218" s="3"/>
      <c r="AH218" s="3" t="s">
        <v>229</v>
      </c>
      <c r="AI218" s="3" t="str">
        <f t="shared" si="53"/>
        <v/>
      </c>
      <c r="AJ218" s="3"/>
      <c r="AK218" s="3" t="s">
        <v>767</v>
      </c>
      <c r="AL218" s="3" t="s">
        <v>770</v>
      </c>
      <c r="AM218" s="3"/>
      <c r="AN218" s="3"/>
      <c r="AO218" s="3"/>
      <c r="AP218" s="3" t="s">
        <v>50</v>
      </c>
      <c r="AQ218" s="3">
        <f t="shared" si="54"/>
        <v>2</v>
      </c>
      <c r="AT218" t="str">
        <f>VLOOKUP(L218,'Duration QC'!$A$3:$E$50,2,TRUE)</f>
        <v>N</v>
      </c>
      <c r="AU218" t="str">
        <f>VLOOKUP(L218,'Duration QC'!$A$3:$E$50,3,TRUE)</f>
        <v>Y</v>
      </c>
      <c r="AV218" t="str">
        <f>VLOOKUP(L218,'Duration QC'!$A$3:$E$50,4,TRUE)</f>
        <v>N</v>
      </c>
      <c r="AW218" t="str">
        <f>VLOOKUP(L218,'Duration QC'!$A$3:$E$50,5,TRUE)</f>
        <v>N</v>
      </c>
      <c r="AX218">
        <f t="shared" si="55"/>
        <v>0</v>
      </c>
      <c r="AY218">
        <f t="shared" si="56"/>
        <v>1</v>
      </c>
      <c r="AZ218">
        <f t="shared" si="57"/>
        <v>0</v>
      </c>
      <c r="BA218">
        <f t="shared" si="58"/>
        <v>0</v>
      </c>
    </row>
    <row r="219" spans="1:53" x14ac:dyDescent="0.25">
      <c r="A219" s="3">
        <v>218</v>
      </c>
      <c r="B219" s="3" t="s">
        <v>50</v>
      </c>
      <c r="C219" s="3" t="s">
        <v>1490</v>
      </c>
      <c r="D219" s="3" t="s">
        <v>178</v>
      </c>
      <c r="E219" s="3"/>
      <c r="F219" s="3" t="s">
        <v>180</v>
      </c>
      <c r="G219" s="3"/>
      <c r="H219" s="3" t="s">
        <v>708</v>
      </c>
      <c r="I219" s="3" t="s">
        <v>202</v>
      </c>
      <c r="J219" s="3" t="s">
        <v>470</v>
      </c>
      <c r="K219" s="3" t="s">
        <v>208</v>
      </c>
      <c r="L219" s="3" t="s">
        <v>55</v>
      </c>
      <c r="M219" s="3" t="s">
        <v>28</v>
      </c>
      <c r="N219" s="3" t="s">
        <v>219</v>
      </c>
      <c r="O219" s="3" t="s">
        <v>38</v>
      </c>
      <c r="P219" s="3" t="s">
        <v>213</v>
      </c>
      <c r="Q219" s="3" t="s">
        <v>32</v>
      </c>
      <c r="R219" s="3">
        <v>10</v>
      </c>
      <c r="S219" s="3" t="s">
        <v>215</v>
      </c>
      <c r="T219" s="3" t="s">
        <v>215</v>
      </c>
      <c r="U219" s="3" t="s">
        <v>215</v>
      </c>
      <c r="V219" s="3" t="s">
        <v>34</v>
      </c>
      <c r="W219" s="3" t="s">
        <v>35</v>
      </c>
      <c r="X219" s="3" t="s">
        <v>50</v>
      </c>
      <c r="Y219" s="3" t="s">
        <v>35</v>
      </c>
      <c r="Z219" s="3" t="s">
        <v>35</v>
      </c>
      <c r="AA219" s="3" t="str">
        <f t="shared" si="64"/>
        <v>Divide NOAEL or BMDL by 3;Units conversion needed;</v>
      </c>
      <c r="AB219" s="3" t="s">
        <v>766</v>
      </c>
      <c r="AC219" s="3">
        <f t="shared" si="66"/>
        <v>3333.3333333333335</v>
      </c>
      <c r="AD219" s="3" t="s">
        <v>766</v>
      </c>
      <c r="AE219" s="3"/>
      <c r="AF219" s="3" t="str">
        <f t="shared" si="65"/>
        <v>band B</v>
      </c>
      <c r="AG219" s="3"/>
      <c r="AH219" s="3" t="s">
        <v>229</v>
      </c>
      <c r="AI219" s="3" t="str">
        <f t="shared" si="53"/>
        <v/>
      </c>
      <c r="AJ219" s="3"/>
      <c r="AK219" s="3" t="s">
        <v>767</v>
      </c>
      <c r="AL219" s="3" t="s">
        <v>770</v>
      </c>
      <c r="AM219" s="3"/>
      <c r="AN219" s="3"/>
      <c r="AO219" s="3"/>
      <c r="AP219" s="3" t="s">
        <v>50</v>
      </c>
      <c r="AQ219" s="3">
        <f t="shared" si="54"/>
        <v>2</v>
      </c>
      <c r="AT219" t="str">
        <f>VLOOKUP(L219,'Duration QC'!$A$3:$E$50,2,TRUE)</f>
        <v>N</v>
      </c>
      <c r="AU219" t="str">
        <f>VLOOKUP(L219,'Duration QC'!$A$3:$E$50,3,TRUE)</f>
        <v>Y</v>
      </c>
      <c r="AV219" t="str">
        <f>VLOOKUP(L219,'Duration QC'!$A$3:$E$50,4,TRUE)</f>
        <v>N</v>
      </c>
      <c r="AW219" t="str">
        <f>VLOOKUP(L219,'Duration QC'!$A$3:$E$50,5,TRUE)</f>
        <v>N</v>
      </c>
      <c r="AX219">
        <f t="shared" si="55"/>
        <v>0</v>
      </c>
      <c r="AY219">
        <f t="shared" si="56"/>
        <v>1</v>
      </c>
      <c r="AZ219">
        <f t="shared" si="57"/>
        <v>0</v>
      </c>
      <c r="BA219">
        <f t="shared" si="58"/>
        <v>0</v>
      </c>
    </row>
    <row r="220" spans="1:53" x14ac:dyDescent="0.25">
      <c r="A220" s="3">
        <v>219</v>
      </c>
      <c r="B220" s="3"/>
      <c r="C220" s="3" t="s">
        <v>217</v>
      </c>
      <c r="D220" s="3" t="s">
        <v>179</v>
      </c>
      <c r="E220" s="3"/>
      <c r="F220" s="3" t="s">
        <v>180</v>
      </c>
      <c r="G220" s="3"/>
      <c r="H220" s="3" t="s">
        <v>1678</v>
      </c>
      <c r="I220" s="3" t="s">
        <v>203</v>
      </c>
      <c r="J220" s="3" t="s">
        <v>469</v>
      </c>
      <c r="K220" s="3" t="s">
        <v>209</v>
      </c>
      <c r="L220" s="3" t="s">
        <v>209</v>
      </c>
      <c r="M220" s="3" t="s">
        <v>28</v>
      </c>
      <c r="N220" s="3" t="s">
        <v>219</v>
      </c>
      <c r="O220" s="3" t="s">
        <v>38</v>
      </c>
      <c r="P220" s="3" t="s">
        <v>210</v>
      </c>
      <c r="Q220" s="3" t="s">
        <v>49</v>
      </c>
      <c r="R220" s="3">
        <v>10</v>
      </c>
      <c r="S220" s="3" t="s">
        <v>215</v>
      </c>
      <c r="T220" s="3" t="s">
        <v>215</v>
      </c>
      <c r="U220" s="3" t="s">
        <v>215</v>
      </c>
      <c r="V220" s="3" t="s">
        <v>34</v>
      </c>
      <c r="W220" s="3" t="s">
        <v>35</v>
      </c>
      <c r="X220" s="3" t="s">
        <v>35</v>
      </c>
      <c r="Y220" s="3" t="s">
        <v>35</v>
      </c>
      <c r="Z220" s="3"/>
      <c r="AA220" s="3"/>
      <c r="AB220" s="3" t="s">
        <v>766</v>
      </c>
      <c r="AC220" s="3">
        <v>10000</v>
      </c>
      <c r="AD220" s="3" t="s">
        <v>766</v>
      </c>
      <c r="AE220" s="3"/>
      <c r="AF220" s="3"/>
      <c r="AG220" s="3"/>
      <c r="AH220" s="3" t="s">
        <v>229</v>
      </c>
      <c r="AI220" s="3" t="str">
        <f t="shared" si="53"/>
        <v/>
      </c>
      <c r="AJ220" s="3"/>
      <c r="AK220" s="3" t="s">
        <v>767</v>
      </c>
      <c r="AL220" s="3" t="s">
        <v>770</v>
      </c>
      <c r="AM220" s="3"/>
      <c r="AN220" s="3"/>
      <c r="AO220" s="3"/>
      <c r="AP220" s="3" t="s">
        <v>35</v>
      </c>
      <c r="AQ220" s="3">
        <f t="shared" si="54"/>
        <v>2</v>
      </c>
      <c r="AR220" t="str">
        <f t="shared" ref="AR220:AR222" si="67">IF(AB220&lt;&gt;"","BMDL",IF(AC220&lt;&gt;"","NOAEL",IF(AD220&lt;&gt;"","LOAEL","!!! CHECK !!!")))</f>
        <v>NOAEL</v>
      </c>
      <c r="AS220">
        <f t="shared" ref="AS220:AS222" si="68">IF(AR220="NOAEL",AC220, IF(AR220="BMDL", AB220, AD220))</f>
        <v>10000</v>
      </c>
      <c r="AT220" t="str">
        <f>VLOOKUP(L220,'Duration QC'!$A$3:$E$50,2,TRUE)</f>
        <v>N</v>
      </c>
      <c r="AU220" t="str">
        <f>VLOOKUP(L220,'Duration QC'!$A$3:$E$50,3,TRUE)</f>
        <v>N</v>
      </c>
      <c r="AV220" t="str">
        <f>VLOOKUP(L220,'Duration QC'!$A$3:$E$50,4,TRUE)</f>
        <v>Y</v>
      </c>
      <c r="AW220" t="str">
        <f>VLOOKUP(L220,'Duration QC'!$A$3:$E$50,5,TRUE)</f>
        <v>N</v>
      </c>
      <c r="AX220">
        <f t="shared" si="55"/>
        <v>0</v>
      </c>
      <c r="AY220">
        <f t="shared" si="56"/>
        <v>0</v>
      </c>
      <c r="AZ220">
        <f t="shared" si="57"/>
        <v>1</v>
      </c>
      <c r="BA220">
        <f t="shared" si="58"/>
        <v>0</v>
      </c>
    </row>
    <row r="221" spans="1:53" x14ac:dyDescent="0.25">
      <c r="A221" s="3">
        <v>220</v>
      </c>
      <c r="B221" s="3"/>
      <c r="C221" s="3" t="s">
        <v>217</v>
      </c>
      <c r="D221" s="3" t="s">
        <v>179</v>
      </c>
      <c r="E221" s="3"/>
      <c r="F221" s="3" t="s">
        <v>180</v>
      </c>
      <c r="G221" s="3"/>
      <c r="H221" s="3" t="s">
        <v>1678</v>
      </c>
      <c r="I221" s="3" t="s">
        <v>203</v>
      </c>
      <c r="J221" s="3" t="s">
        <v>469</v>
      </c>
      <c r="K221" s="3" t="s">
        <v>204</v>
      </c>
      <c r="L221" s="3" t="s">
        <v>798</v>
      </c>
      <c r="M221" s="3" t="s">
        <v>28</v>
      </c>
      <c r="N221" s="3" t="s">
        <v>219</v>
      </c>
      <c r="O221" s="3" t="s">
        <v>38</v>
      </c>
      <c r="P221" s="3" t="s">
        <v>210</v>
      </c>
      <c r="Q221" s="3" t="s">
        <v>49</v>
      </c>
      <c r="R221" s="3">
        <v>10</v>
      </c>
      <c r="S221" s="3" t="s">
        <v>215</v>
      </c>
      <c r="T221" s="3" t="s">
        <v>215</v>
      </c>
      <c r="U221" s="3" t="s">
        <v>215</v>
      </c>
      <c r="V221" s="3" t="s">
        <v>34</v>
      </c>
      <c r="W221" s="3" t="s">
        <v>35</v>
      </c>
      <c r="X221" s="3" t="s">
        <v>35</v>
      </c>
      <c r="Y221" s="3" t="s">
        <v>35</v>
      </c>
      <c r="Z221" s="3"/>
      <c r="AA221" s="3"/>
      <c r="AB221" s="3" t="s">
        <v>766</v>
      </c>
      <c r="AC221" s="3">
        <v>10000</v>
      </c>
      <c r="AD221" s="3" t="s">
        <v>766</v>
      </c>
      <c r="AE221" s="3"/>
      <c r="AF221" s="3"/>
      <c r="AG221" s="3"/>
      <c r="AH221" s="3" t="s">
        <v>229</v>
      </c>
      <c r="AI221" s="3" t="str">
        <f t="shared" si="53"/>
        <v/>
      </c>
      <c r="AJ221" s="3"/>
      <c r="AK221" s="3" t="s">
        <v>767</v>
      </c>
      <c r="AL221" s="3" t="s">
        <v>770</v>
      </c>
      <c r="AM221" s="3"/>
      <c r="AN221" s="3"/>
      <c r="AO221" s="3"/>
      <c r="AP221" s="3" t="s">
        <v>35</v>
      </c>
      <c r="AQ221" s="3">
        <f t="shared" si="54"/>
        <v>2</v>
      </c>
      <c r="AR221" t="str">
        <f t="shared" si="67"/>
        <v>NOAEL</v>
      </c>
      <c r="AS221">
        <f t="shared" si="68"/>
        <v>10000</v>
      </c>
      <c r="AT221" t="str">
        <f>VLOOKUP(L221,'Duration QC'!$A$3:$E$50,2,TRUE)</f>
        <v>N</v>
      </c>
      <c r="AU221" t="str">
        <f>VLOOKUP(L221,'Duration QC'!$A$3:$E$50,3,TRUE)</f>
        <v>N</v>
      </c>
      <c r="AV221" t="str">
        <f>VLOOKUP(L221,'Duration QC'!$A$3:$E$50,4,TRUE)</f>
        <v>Y</v>
      </c>
      <c r="AW221" t="str">
        <f>VLOOKUP(L221,'Duration QC'!$A$3:$E$50,5,TRUE)</f>
        <v>N</v>
      </c>
      <c r="AX221">
        <f t="shared" si="55"/>
        <v>0</v>
      </c>
      <c r="AY221">
        <f t="shared" si="56"/>
        <v>0</v>
      </c>
      <c r="AZ221">
        <f t="shared" si="57"/>
        <v>1</v>
      </c>
      <c r="BA221">
        <f t="shared" si="58"/>
        <v>0</v>
      </c>
    </row>
    <row r="222" spans="1:53" x14ac:dyDescent="0.25">
      <c r="A222" s="3">
        <v>221</v>
      </c>
      <c r="B222" s="3"/>
      <c r="C222" s="3" t="s">
        <v>217</v>
      </c>
      <c r="D222" s="3" t="s">
        <v>179</v>
      </c>
      <c r="E222" s="3"/>
      <c r="F222" s="3" t="s">
        <v>180</v>
      </c>
      <c r="G222" s="3"/>
      <c r="H222" s="3" t="s">
        <v>1678</v>
      </c>
      <c r="I222" s="3" t="s">
        <v>203</v>
      </c>
      <c r="J222" s="3" t="s">
        <v>469</v>
      </c>
      <c r="K222" s="3" t="s">
        <v>204</v>
      </c>
      <c r="L222" s="3" t="s">
        <v>798</v>
      </c>
      <c r="M222" s="3" t="s">
        <v>28</v>
      </c>
      <c r="N222" s="3" t="s">
        <v>219</v>
      </c>
      <c r="O222" s="3" t="s">
        <v>38</v>
      </c>
      <c r="P222" s="3" t="s">
        <v>210</v>
      </c>
      <c r="Q222" s="3" t="s">
        <v>49</v>
      </c>
      <c r="R222" s="3" t="s">
        <v>215</v>
      </c>
      <c r="S222" s="3">
        <v>10</v>
      </c>
      <c r="T222" s="3">
        <v>-99</v>
      </c>
      <c r="U222" s="3">
        <v>-99</v>
      </c>
      <c r="V222" s="3" t="s">
        <v>34</v>
      </c>
      <c r="W222" s="3" t="s">
        <v>35</v>
      </c>
      <c r="X222" s="3" t="s">
        <v>35</v>
      </c>
      <c r="Y222" s="3" t="s">
        <v>50</v>
      </c>
      <c r="Z222" s="3"/>
      <c r="AA222" s="3"/>
      <c r="AB222" s="3" t="s">
        <v>766</v>
      </c>
      <c r="AC222" s="3" t="s">
        <v>766</v>
      </c>
      <c r="AD222" s="3">
        <v>1000</v>
      </c>
      <c r="AE222" s="3"/>
      <c r="AF222" s="3"/>
      <c r="AG222" s="3"/>
      <c r="AH222" s="3" t="s">
        <v>228</v>
      </c>
      <c r="AI222" s="3" t="str">
        <f t="shared" si="53"/>
        <v/>
      </c>
      <c r="AJ222" s="3"/>
      <c r="AK222" s="3" t="s">
        <v>768</v>
      </c>
      <c r="AL222" s="3" t="s">
        <v>770</v>
      </c>
      <c r="AM222" s="3"/>
      <c r="AN222" s="3"/>
      <c r="AO222" s="3"/>
      <c r="AP222" s="3" t="s">
        <v>35</v>
      </c>
      <c r="AQ222" s="3">
        <f t="shared" si="54"/>
        <v>3</v>
      </c>
      <c r="AR222" t="str">
        <f t="shared" si="67"/>
        <v>LOAEL</v>
      </c>
      <c r="AS222">
        <f t="shared" si="68"/>
        <v>1000</v>
      </c>
      <c r="AT222" t="str">
        <f>VLOOKUP(L222,'Duration QC'!$A$3:$E$50,2,TRUE)</f>
        <v>N</v>
      </c>
      <c r="AU222" t="str">
        <f>VLOOKUP(L222,'Duration QC'!$A$3:$E$50,3,TRUE)</f>
        <v>N</v>
      </c>
      <c r="AV222" t="str">
        <f>VLOOKUP(L222,'Duration QC'!$A$3:$E$50,4,TRUE)</f>
        <v>Y</v>
      </c>
      <c r="AW222" t="str">
        <f>VLOOKUP(L222,'Duration QC'!$A$3:$E$50,5,TRUE)</f>
        <v>N</v>
      </c>
      <c r="AX222">
        <f t="shared" si="55"/>
        <v>0</v>
      </c>
      <c r="AY222">
        <f t="shared" si="56"/>
        <v>0</v>
      </c>
      <c r="AZ222">
        <f t="shared" si="57"/>
        <v>1</v>
      </c>
      <c r="BA222">
        <f t="shared" si="58"/>
        <v>0</v>
      </c>
    </row>
    <row r="223" spans="1:53" x14ac:dyDescent="0.25">
      <c r="A223" s="3">
        <v>222</v>
      </c>
      <c r="B223" s="3" t="s">
        <v>50</v>
      </c>
      <c r="C223" s="3" t="s">
        <v>231</v>
      </c>
      <c r="D223" s="3" t="s">
        <v>157</v>
      </c>
      <c r="E223" s="3"/>
      <c r="F223" s="3" t="s">
        <v>180</v>
      </c>
      <c r="G223" s="3"/>
      <c r="H223" s="3" t="s">
        <v>196</v>
      </c>
      <c r="I223" s="3" t="s">
        <v>181</v>
      </c>
      <c r="J223" s="3" t="s">
        <v>469</v>
      </c>
      <c r="K223" s="3" t="s">
        <v>204</v>
      </c>
      <c r="L223" s="3" t="s">
        <v>798</v>
      </c>
      <c r="M223" s="3" t="s">
        <v>28</v>
      </c>
      <c r="N223" s="3" t="s">
        <v>218</v>
      </c>
      <c r="O223" s="3" t="s">
        <v>38</v>
      </c>
      <c r="P223" s="3" t="s">
        <v>210</v>
      </c>
      <c r="Q223" s="3" t="s">
        <v>49</v>
      </c>
      <c r="R223" s="3"/>
      <c r="S223" s="3">
        <v>0.3</v>
      </c>
      <c r="T223" s="3">
        <v>5.6230100000000002E-11</v>
      </c>
      <c r="U223" s="3"/>
      <c r="V223" s="3" t="s">
        <v>241</v>
      </c>
      <c r="W223" s="3" t="s">
        <v>35</v>
      </c>
      <c r="X223" s="3" t="s">
        <v>35</v>
      </c>
      <c r="Y223" s="3"/>
      <c r="Z223" s="3"/>
      <c r="AA223" s="3"/>
      <c r="AB223" s="3" t="s">
        <v>215</v>
      </c>
      <c r="AC223" s="3" t="s">
        <v>215</v>
      </c>
      <c r="AD223" s="3">
        <v>30</v>
      </c>
      <c r="AE223" s="3"/>
      <c r="AF223" s="3"/>
      <c r="AG223" s="3"/>
      <c r="AH223" s="3" t="s">
        <v>226</v>
      </c>
      <c r="AI223" s="3" t="str">
        <f t="shared" si="53"/>
        <v/>
      </c>
      <c r="AJ223" s="3"/>
      <c r="AK223" s="3"/>
      <c r="AL223" s="3" t="s">
        <v>773</v>
      </c>
      <c r="AM223" s="3"/>
      <c r="AN223" s="3"/>
      <c r="AO223" s="3"/>
      <c r="AP223" s="3" t="s">
        <v>35</v>
      </c>
      <c r="AQ223" s="3">
        <f t="shared" si="54"/>
        <v>5</v>
      </c>
      <c r="AT223" t="str">
        <f>VLOOKUP(L223,'Duration QC'!$A$3:$E$50,2,TRUE)</f>
        <v>N</v>
      </c>
      <c r="AU223" t="str">
        <f>VLOOKUP(L223,'Duration QC'!$A$3:$E$50,3,TRUE)</f>
        <v>N</v>
      </c>
      <c r="AV223" t="str">
        <f>VLOOKUP(L223,'Duration QC'!$A$3:$E$50,4,TRUE)</f>
        <v>Y</v>
      </c>
      <c r="AW223" t="str">
        <f>VLOOKUP(L223,'Duration QC'!$A$3:$E$50,5,TRUE)</f>
        <v>N</v>
      </c>
      <c r="AX223">
        <f t="shared" si="55"/>
        <v>0</v>
      </c>
      <c r="AY223">
        <f t="shared" si="56"/>
        <v>0</v>
      </c>
      <c r="AZ223">
        <f t="shared" si="57"/>
        <v>1</v>
      </c>
      <c r="BA223">
        <f t="shared" si="58"/>
        <v>0</v>
      </c>
    </row>
    <row r="224" spans="1:53" x14ac:dyDescent="0.25">
      <c r="A224" s="3">
        <v>223</v>
      </c>
      <c r="B224" s="3" t="s">
        <v>50</v>
      </c>
      <c r="C224" s="3" t="s">
        <v>231</v>
      </c>
      <c r="D224" s="3" t="s">
        <v>168</v>
      </c>
      <c r="E224" s="3"/>
      <c r="F224" s="3" t="s">
        <v>180</v>
      </c>
      <c r="G224" s="3"/>
      <c r="H224" s="3" t="s">
        <v>660</v>
      </c>
      <c r="I224" s="3" t="s">
        <v>192</v>
      </c>
      <c r="J224" s="3" t="s">
        <v>469</v>
      </c>
      <c r="K224" s="3" t="s">
        <v>204</v>
      </c>
      <c r="L224" s="3" t="s">
        <v>798</v>
      </c>
      <c r="M224" s="3" t="s">
        <v>28</v>
      </c>
      <c r="N224" s="3" t="s">
        <v>218</v>
      </c>
      <c r="O224" s="3" t="s">
        <v>38</v>
      </c>
      <c r="P224" s="3" t="s">
        <v>210</v>
      </c>
      <c r="Q224" s="3" t="s">
        <v>32</v>
      </c>
      <c r="R224" s="3"/>
      <c r="S224" s="3">
        <v>0.03</v>
      </c>
      <c r="T224" s="3">
        <v>1.6672900000000001E-4</v>
      </c>
      <c r="U224" s="3">
        <v>3.8261399999999999E-5</v>
      </c>
      <c r="V224" s="3" t="s">
        <v>241</v>
      </c>
      <c r="W224" s="3" t="s">
        <v>35</v>
      </c>
      <c r="X224" s="3" t="s">
        <v>35</v>
      </c>
      <c r="Y224" s="3"/>
      <c r="Z224" s="3"/>
      <c r="AA224" s="3"/>
      <c r="AB224" s="3">
        <v>3.8261400000000001E-2</v>
      </c>
      <c r="AC224" s="3" t="s">
        <v>215</v>
      </c>
      <c r="AD224" s="3">
        <v>3</v>
      </c>
      <c r="AE224" s="3"/>
      <c r="AF224" s="3"/>
      <c r="AG224" s="3"/>
      <c r="AH224" s="3" t="s">
        <v>226</v>
      </c>
      <c r="AI224" s="3" t="str">
        <f t="shared" si="53"/>
        <v/>
      </c>
      <c r="AJ224" s="3"/>
      <c r="AK224" s="3"/>
      <c r="AL224" s="3" t="s">
        <v>773</v>
      </c>
      <c r="AM224" s="3"/>
      <c r="AN224" s="3"/>
      <c r="AO224" s="3"/>
      <c r="AP224" s="3" t="s">
        <v>50</v>
      </c>
      <c r="AQ224" s="3">
        <f t="shared" si="54"/>
        <v>5</v>
      </c>
      <c r="AT224" t="str">
        <f>VLOOKUP(L224,'Duration QC'!$A$3:$E$50,2,TRUE)</f>
        <v>N</v>
      </c>
      <c r="AU224" t="str">
        <f>VLOOKUP(L224,'Duration QC'!$A$3:$E$50,3,TRUE)</f>
        <v>N</v>
      </c>
      <c r="AV224" t="str">
        <f>VLOOKUP(L224,'Duration QC'!$A$3:$E$50,4,TRUE)</f>
        <v>Y</v>
      </c>
      <c r="AW224" t="str">
        <f>VLOOKUP(L224,'Duration QC'!$A$3:$E$50,5,TRUE)</f>
        <v>N</v>
      </c>
      <c r="AX224">
        <f t="shared" si="55"/>
        <v>0</v>
      </c>
      <c r="AY224">
        <f t="shared" si="56"/>
        <v>0</v>
      </c>
      <c r="AZ224">
        <f t="shared" si="57"/>
        <v>1</v>
      </c>
      <c r="BA224">
        <f t="shared" si="58"/>
        <v>0</v>
      </c>
    </row>
    <row r="225" spans="1:53" x14ac:dyDescent="0.25">
      <c r="A225" s="3">
        <v>224</v>
      </c>
      <c r="B225" s="3" t="s">
        <v>50</v>
      </c>
      <c r="C225" s="3" t="s">
        <v>231</v>
      </c>
      <c r="D225" s="3" t="s">
        <v>161</v>
      </c>
      <c r="E225" s="3"/>
      <c r="F225" s="3" t="s">
        <v>180</v>
      </c>
      <c r="G225" s="3"/>
      <c r="H225" s="3" t="s">
        <v>1488</v>
      </c>
      <c r="I225" s="3" t="s">
        <v>185</v>
      </c>
      <c r="J225" s="3" t="s">
        <v>469</v>
      </c>
      <c r="K225" s="3" t="s">
        <v>204</v>
      </c>
      <c r="L225" s="3" t="s">
        <v>798</v>
      </c>
      <c r="M225" s="3" t="s">
        <v>28</v>
      </c>
      <c r="N225" s="3" t="s">
        <v>218</v>
      </c>
      <c r="O225" s="3" t="s">
        <v>38</v>
      </c>
      <c r="P225" s="3" t="s">
        <v>210</v>
      </c>
      <c r="Q225" s="3" t="s">
        <v>32</v>
      </c>
      <c r="R225" s="3"/>
      <c r="S225" s="3">
        <v>0.01</v>
      </c>
      <c r="T225" s="3">
        <v>1.90185E-4</v>
      </c>
      <c r="U225" s="3">
        <v>7.6456899999999996E-5</v>
      </c>
      <c r="V225" s="3" t="s">
        <v>241</v>
      </c>
      <c r="W225" s="3" t="s">
        <v>35</v>
      </c>
      <c r="X225" s="3" t="s">
        <v>35</v>
      </c>
      <c r="Y225" s="3"/>
      <c r="Z225" s="3"/>
      <c r="AA225" s="3"/>
      <c r="AB225" s="3">
        <v>7.6456899999999994E-2</v>
      </c>
      <c r="AC225" s="3" t="s">
        <v>215</v>
      </c>
      <c r="AD225" s="3">
        <v>1</v>
      </c>
      <c r="AE225" s="3"/>
      <c r="AF225" s="3"/>
      <c r="AG225" s="3"/>
      <c r="AH225" s="3" t="s">
        <v>226</v>
      </c>
      <c r="AI225" s="3" t="str">
        <f t="shared" si="53"/>
        <v/>
      </c>
      <c r="AJ225" s="3"/>
      <c r="AK225" s="3"/>
      <c r="AL225" s="3" t="s">
        <v>773</v>
      </c>
      <c r="AM225" s="3"/>
      <c r="AN225" s="3"/>
      <c r="AO225" s="3"/>
      <c r="AP225" s="3" t="s">
        <v>35</v>
      </c>
      <c r="AQ225" s="3">
        <f t="shared" si="54"/>
        <v>5</v>
      </c>
      <c r="AT225" t="str">
        <f>VLOOKUP(L225,'Duration QC'!$A$3:$E$50,2,TRUE)</f>
        <v>N</v>
      </c>
      <c r="AU225" t="str">
        <f>VLOOKUP(L225,'Duration QC'!$A$3:$E$50,3,TRUE)</f>
        <v>N</v>
      </c>
      <c r="AV225" t="str">
        <f>VLOOKUP(L225,'Duration QC'!$A$3:$E$50,4,TRUE)</f>
        <v>Y</v>
      </c>
      <c r="AW225" t="str">
        <f>VLOOKUP(L225,'Duration QC'!$A$3:$E$50,5,TRUE)</f>
        <v>N</v>
      </c>
      <c r="AX225">
        <f t="shared" si="55"/>
        <v>0</v>
      </c>
      <c r="AY225">
        <f t="shared" si="56"/>
        <v>0</v>
      </c>
      <c r="AZ225">
        <f t="shared" si="57"/>
        <v>1</v>
      </c>
      <c r="BA225">
        <f t="shared" si="58"/>
        <v>0</v>
      </c>
    </row>
    <row r="226" spans="1:53" x14ac:dyDescent="0.25">
      <c r="A226" s="3">
        <v>225</v>
      </c>
      <c r="B226" s="3" t="s">
        <v>50</v>
      </c>
      <c r="C226" s="3" t="s">
        <v>231</v>
      </c>
      <c r="D226" s="3" t="s">
        <v>168</v>
      </c>
      <c r="E226" s="3"/>
      <c r="F226" s="3" t="s">
        <v>180</v>
      </c>
      <c r="G226" s="3"/>
      <c r="H226" s="3" t="s">
        <v>660</v>
      </c>
      <c r="I226" s="3" t="s">
        <v>192</v>
      </c>
      <c r="J226" s="3" t="s">
        <v>469</v>
      </c>
      <c r="K226" s="3" t="s">
        <v>204</v>
      </c>
      <c r="L226" s="3" t="s">
        <v>798</v>
      </c>
      <c r="M226" s="3" t="s">
        <v>28</v>
      </c>
      <c r="N226" s="3" t="s">
        <v>218</v>
      </c>
      <c r="O226" s="3" t="s">
        <v>38</v>
      </c>
      <c r="P226" s="3" t="s">
        <v>210</v>
      </c>
      <c r="Q226" s="3" t="s">
        <v>49</v>
      </c>
      <c r="R226" s="3"/>
      <c r="S226" s="3">
        <v>0.03</v>
      </c>
      <c r="T226" s="3">
        <v>1.9249100000000001E-4</v>
      </c>
      <c r="U226" s="3">
        <v>3.1486799999999999E-9</v>
      </c>
      <c r="V226" s="3" t="s">
        <v>241</v>
      </c>
      <c r="W226" s="3" t="s">
        <v>35</v>
      </c>
      <c r="X226" s="3" t="s">
        <v>35</v>
      </c>
      <c r="Y226" s="3"/>
      <c r="Z226" s="3"/>
      <c r="AA226" s="3"/>
      <c r="AB226" s="3">
        <v>3.1486799999999999E-6</v>
      </c>
      <c r="AC226" s="3" t="s">
        <v>215</v>
      </c>
      <c r="AD226" s="3">
        <v>3</v>
      </c>
      <c r="AE226" s="3"/>
      <c r="AF226" s="3"/>
      <c r="AG226" s="3"/>
      <c r="AH226" s="3" t="s">
        <v>226</v>
      </c>
      <c r="AI226" s="3" t="str">
        <f t="shared" si="53"/>
        <v/>
      </c>
      <c r="AJ226" s="3"/>
      <c r="AK226" s="3"/>
      <c r="AL226" s="3" t="s">
        <v>773</v>
      </c>
      <c r="AM226" s="3"/>
      <c r="AN226" s="3"/>
      <c r="AO226" s="3"/>
      <c r="AP226" s="3" t="s">
        <v>50</v>
      </c>
      <c r="AQ226" s="3">
        <f t="shared" si="54"/>
        <v>5</v>
      </c>
      <c r="AT226" t="str">
        <f>VLOOKUP(L226,'Duration QC'!$A$3:$E$50,2,TRUE)</f>
        <v>N</v>
      </c>
      <c r="AU226" t="str">
        <f>VLOOKUP(L226,'Duration QC'!$A$3:$E$50,3,TRUE)</f>
        <v>N</v>
      </c>
      <c r="AV226" t="str">
        <f>VLOOKUP(L226,'Duration QC'!$A$3:$E$50,4,TRUE)</f>
        <v>Y</v>
      </c>
      <c r="AW226" t="str">
        <f>VLOOKUP(L226,'Duration QC'!$A$3:$E$50,5,TRUE)</f>
        <v>N</v>
      </c>
      <c r="AX226">
        <f t="shared" si="55"/>
        <v>0</v>
      </c>
      <c r="AY226">
        <f t="shared" si="56"/>
        <v>0</v>
      </c>
      <c r="AZ226">
        <f t="shared" si="57"/>
        <v>1</v>
      </c>
      <c r="BA226">
        <f t="shared" si="58"/>
        <v>0</v>
      </c>
    </row>
    <row r="227" spans="1:53" x14ac:dyDescent="0.25">
      <c r="A227" s="3">
        <v>226</v>
      </c>
      <c r="B227" s="3"/>
      <c r="C227" s="3" t="s">
        <v>231</v>
      </c>
      <c r="D227" s="3" t="s">
        <v>168</v>
      </c>
      <c r="E227" s="3"/>
      <c r="F227" s="3" t="s">
        <v>180</v>
      </c>
      <c r="G227" s="3"/>
      <c r="H227" s="3" t="s">
        <v>660</v>
      </c>
      <c r="I227" s="3" t="s">
        <v>192</v>
      </c>
      <c r="J227" s="3" t="s">
        <v>469</v>
      </c>
      <c r="K227" s="3" t="s">
        <v>205</v>
      </c>
      <c r="L227" s="3" t="s">
        <v>796</v>
      </c>
      <c r="M227" s="3" t="s">
        <v>28</v>
      </c>
      <c r="N227" s="3" t="s">
        <v>218</v>
      </c>
      <c r="O227" s="3" t="s">
        <v>38</v>
      </c>
      <c r="P227" s="3" t="s">
        <v>210</v>
      </c>
      <c r="Q227" s="3" t="s">
        <v>49</v>
      </c>
      <c r="R227" s="3"/>
      <c r="S227" s="3">
        <v>1</v>
      </c>
      <c r="T227" s="3">
        <v>1.9372399999999899E-4</v>
      </c>
      <c r="U227" s="3">
        <v>4.5750800000000002E-7</v>
      </c>
      <c r="V227" s="3" t="s">
        <v>241</v>
      </c>
      <c r="W227" s="3" t="s">
        <v>35</v>
      </c>
      <c r="X227" s="3" t="s">
        <v>35</v>
      </c>
      <c r="Y227" s="3"/>
      <c r="Z227" s="3"/>
      <c r="AA227" s="3"/>
      <c r="AB227" s="3">
        <v>4.5750800000000002E-4</v>
      </c>
      <c r="AC227" s="3" t="s">
        <v>215</v>
      </c>
      <c r="AD227" s="3">
        <v>100</v>
      </c>
      <c r="AE227" s="3"/>
      <c r="AF227" s="3"/>
      <c r="AG227" s="3"/>
      <c r="AH227" s="3" t="s">
        <v>226</v>
      </c>
      <c r="AI227" s="3" t="str">
        <f t="shared" si="53"/>
        <v/>
      </c>
      <c r="AJ227" s="3"/>
      <c r="AK227" s="3"/>
      <c r="AL227" s="3" t="s">
        <v>773</v>
      </c>
      <c r="AM227" s="3"/>
      <c r="AN227" s="3"/>
      <c r="AO227" s="3"/>
      <c r="AP227" s="3" t="s">
        <v>50</v>
      </c>
      <c r="AQ227" s="3">
        <f t="shared" si="54"/>
        <v>5</v>
      </c>
      <c r="AR227" t="str">
        <f t="shared" ref="AR227:AR228" si="69">IF(AB227&lt;&gt;"","BMDL",IF(AC227&lt;&gt;"","NOAEL",IF(AD227&lt;&gt;"","LOAEL","!!! CHECK !!!")))</f>
        <v>BMDL</v>
      </c>
      <c r="AS227">
        <f t="shared" ref="AS227:AS228" si="70">IF(AR227="NOAEL",AC227, IF(AR227="BMDL", AB227, AD227))</f>
        <v>4.5750800000000002E-4</v>
      </c>
      <c r="AT227" t="str">
        <f>VLOOKUP(L227,'Duration QC'!$A$3:$E$50,2,TRUE)</f>
        <v>N</v>
      </c>
      <c r="AU227" t="str">
        <f>VLOOKUP(L227,'Duration QC'!$A$3:$E$50,3,TRUE)</f>
        <v>Y</v>
      </c>
      <c r="AV227" t="str">
        <f>VLOOKUP(L227,'Duration QC'!$A$3:$E$50,4,TRUE)</f>
        <v>N</v>
      </c>
      <c r="AW227" t="str">
        <f>VLOOKUP(L227,'Duration QC'!$A$3:$E$50,5,TRUE)</f>
        <v>N</v>
      </c>
      <c r="AX227">
        <f t="shared" si="55"/>
        <v>0</v>
      </c>
      <c r="AY227">
        <f t="shared" si="56"/>
        <v>1</v>
      </c>
      <c r="AZ227">
        <f t="shared" si="57"/>
        <v>0</v>
      </c>
      <c r="BA227">
        <f t="shared" si="58"/>
        <v>0</v>
      </c>
    </row>
    <row r="228" spans="1:53" x14ac:dyDescent="0.25">
      <c r="A228" s="3">
        <v>227</v>
      </c>
      <c r="B228" s="3"/>
      <c r="C228" s="3" t="s">
        <v>231</v>
      </c>
      <c r="D228" s="3" t="s">
        <v>168</v>
      </c>
      <c r="E228" s="3"/>
      <c r="F228" s="3" t="s">
        <v>180</v>
      </c>
      <c r="G228" s="3"/>
      <c r="H228" s="3" t="s">
        <v>660</v>
      </c>
      <c r="I228" s="3" t="s">
        <v>192</v>
      </c>
      <c r="J228" s="3" t="s">
        <v>469</v>
      </c>
      <c r="K228" s="3" t="s">
        <v>205</v>
      </c>
      <c r="L228" s="3" t="s">
        <v>796</v>
      </c>
      <c r="M228" s="3" t="s">
        <v>28</v>
      </c>
      <c r="N228" s="3" t="s">
        <v>218</v>
      </c>
      <c r="O228" s="3" t="s">
        <v>38</v>
      </c>
      <c r="P228" s="3" t="s">
        <v>210</v>
      </c>
      <c r="Q228" s="3" t="s">
        <v>32</v>
      </c>
      <c r="R228" s="3"/>
      <c r="S228" s="3">
        <v>1</v>
      </c>
      <c r="T228" s="3">
        <v>2.8990100000000002E-4</v>
      </c>
      <c r="U228" s="3">
        <v>5.2946999999999999E-7</v>
      </c>
      <c r="V228" s="3" t="s">
        <v>241</v>
      </c>
      <c r="W228" s="3" t="s">
        <v>35</v>
      </c>
      <c r="X228" s="3" t="s">
        <v>35</v>
      </c>
      <c r="Y228" s="3"/>
      <c r="Z228" s="3"/>
      <c r="AA228" s="3"/>
      <c r="AB228" s="3">
        <v>5.2946999999999998E-4</v>
      </c>
      <c r="AC228" s="3" t="s">
        <v>215</v>
      </c>
      <c r="AD228" s="3">
        <v>100</v>
      </c>
      <c r="AE228" s="3"/>
      <c r="AF228" s="3"/>
      <c r="AG228" s="3"/>
      <c r="AH228" s="3" t="s">
        <v>226</v>
      </c>
      <c r="AI228" s="3" t="str">
        <f t="shared" si="53"/>
        <v/>
      </c>
      <c r="AJ228" s="3"/>
      <c r="AK228" s="3"/>
      <c r="AL228" s="3" t="s">
        <v>773</v>
      </c>
      <c r="AM228" s="3"/>
      <c r="AN228" s="3"/>
      <c r="AO228" s="3"/>
      <c r="AP228" s="3" t="s">
        <v>50</v>
      </c>
      <c r="AQ228" s="3">
        <f t="shared" si="54"/>
        <v>5</v>
      </c>
      <c r="AR228" t="str">
        <f t="shared" si="69"/>
        <v>BMDL</v>
      </c>
      <c r="AS228">
        <f t="shared" si="70"/>
        <v>5.2946999999999998E-4</v>
      </c>
      <c r="AT228" t="str">
        <f>VLOOKUP(L228,'Duration QC'!$A$3:$E$50,2,TRUE)</f>
        <v>N</v>
      </c>
      <c r="AU228" t="str">
        <f>VLOOKUP(L228,'Duration QC'!$A$3:$E$50,3,TRUE)</f>
        <v>Y</v>
      </c>
      <c r="AV228" t="str">
        <f>VLOOKUP(L228,'Duration QC'!$A$3:$E$50,4,TRUE)</f>
        <v>N</v>
      </c>
      <c r="AW228" t="str">
        <f>VLOOKUP(L228,'Duration QC'!$A$3:$E$50,5,TRUE)</f>
        <v>N</v>
      </c>
      <c r="AX228">
        <f t="shared" si="55"/>
        <v>0</v>
      </c>
      <c r="AY228">
        <f t="shared" si="56"/>
        <v>1</v>
      </c>
      <c r="AZ228">
        <f t="shared" si="57"/>
        <v>0</v>
      </c>
      <c r="BA228">
        <f t="shared" si="58"/>
        <v>0</v>
      </c>
    </row>
    <row r="229" spans="1:53" x14ac:dyDescent="0.25">
      <c r="A229" s="3">
        <v>228</v>
      </c>
      <c r="B229" s="3" t="s">
        <v>50</v>
      </c>
      <c r="C229" s="3" t="s">
        <v>231</v>
      </c>
      <c r="D229" s="3" t="s">
        <v>161</v>
      </c>
      <c r="E229" s="3"/>
      <c r="F229" s="3" t="s">
        <v>180</v>
      </c>
      <c r="G229" s="3"/>
      <c r="H229" s="3" t="s">
        <v>1488</v>
      </c>
      <c r="I229" s="3" t="s">
        <v>185</v>
      </c>
      <c r="J229" s="3" t="s">
        <v>469</v>
      </c>
      <c r="K229" s="3" t="s">
        <v>204</v>
      </c>
      <c r="L229" s="3" t="s">
        <v>798</v>
      </c>
      <c r="M229" s="3" t="s">
        <v>28</v>
      </c>
      <c r="N229" s="3" t="s">
        <v>218</v>
      </c>
      <c r="O229" s="3" t="s">
        <v>38</v>
      </c>
      <c r="P229" s="3" t="s">
        <v>210</v>
      </c>
      <c r="Q229" s="3" t="s">
        <v>49</v>
      </c>
      <c r="R229" s="3"/>
      <c r="S229" s="3">
        <v>0.01</v>
      </c>
      <c r="T229" s="3">
        <v>5.5185399999999898E-4</v>
      </c>
      <c r="U229" s="3">
        <v>4.0349100000000002E-4</v>
      </c>
      <c r="V229" s="3" t="s">
        <v>241</v>
      </c>
      <c r="W229" s="3" t="s">
        <v>35</v>
      </c>
      <c r="X229" s="3" t="s">
        <v>35</v>
      </c>
      <c r="Y229" s="3"/>
      <c r="Z229" s="3"/>
      <c r="AA229" s="3"/>
      <c r="AB229" s="3">
        <v>0.40349100000000004</v>
      </c>
      <c r="AC229" s="3" t="s">
        <v>215</v>
      </c>
      <c r="AD229" s="3">
        <v>1</v>
      </c>
      <c r="AE229" s="3"/>
      <c r="AF229" s="3"/>
      <c r="AG229" s="3"/>
      <c r="AH229" s="3" t="s">
        <v>226</v>
      </c>
      <c r="AI229" s="3" t="str">
        <f t="shared" si="53"/>
        <v/>
      </c>
      <c r="AJ229" s="3"/>
      <c r="AK229" s="3"/>
      <c r="AL229" s="3" t="s">
        <v>773</v>
      </c>
      <c r="AM229" s="3"/>
      <c r="AN229" s="3"/>
      <c r="AO229" s="3"/>
      <c r="AP229" s="3" t="s">
        <v>35</v>
      </c>
      <c r="AQ229" s="3">
        <f t="shared" si="54"/>
        <v>5</v>
      </c>
      <c r="AT229" t="str">
        <f>VLOOKUP(L229,'Duration QC'!$A$3:$E$50,2,TRUE)</f>
        <v>N</v>
      </c>
      <c r="AU229" t="str">
        <f>VLOOKUP(L229,'Duration QC'!$A$3:$E$50,3,TRUE)</f>
        <v>N</v>
      </c>
      <c r="AV229" t="str">
        <f>VLOOKUP(L229,'Duration QC'!$A$3:$E$50,4,TRUE)</f>
        <v>Y</v>
      </c>
      <c r="AW229" t="str">
        <f>VLOOKUP(L229,'Duration QC'!$A$3:$E$50,5,TRUE)</f>
        <v>N</v>
      </c>
      <c r="AX229">
        <f t="shared" si="55"/>
        <v>0</v>
      </c>
      <c r="AY229">
        <f t="shared" si="56"/>
        <v>0</v>
      </c>
      <c r="AZ229">
        <f t="shared" si="57"/>
        <v>1</v>
      </c>
      <c r="BA229">
        <f t="shared" si="58"/>
        <v>0</v>
      </c>
    </row>
    <row r="230" spans="1:53" x14ac:dyDescent="0.25">
      <c r="A230" s="3">
        <v>229</v>
      </c>
      <c r="B230" s="3"/>
      <c r="C230" s="3" t="s">
        <v>231</v>
      </c>
      <c r="D230" s="3" t="s">
        <v>168</v>
      </c>
      <c r="E230" s="3"/>
      <c r="F230" s="3" t="s">
        <v>180</v>
      </c>
      <c r="G230" s="3"/>
      <c r="H230" s="3" t="s">
        <v>660</v>
      </c>
      <c r="I230" s="3" t="s">
        <v>192</v>
      </c>
      <c r="J230" s="3" t="s">
        <v>469</v>
      </c>
      <c r="K230" s="3" t="s">
        <v>205</v>
      </c>
      <c r="L230" s="3" t="s">
        <v>796</v>
      </c>
      <c r="M230" s="3" t="s">
        <v>28</v>
      </c>
      <c r="N230" s="3" t="s">
        <v>218</v>
      </c>
      <c r="O230" s="3" t="s">
        <v>30</v>
      </c>
      <c r="P230" s="3" t="s">
        <v>146</v>
      </c>
      <c r="Q230" s="3" t="s">
        <v>32</v>
      </c>
      <c r="R230" s="3"/>
      <c r="S230" s="3">
        <v>1</v>
      </c>
      <c r="T230" s="3">
        <v>8.5297900000000002E-4</v>
      </c>
      <c r="U230" s="3">
        <v>2.6008900000000002E-4</v>
      </c>
      <c r="V230" s="3" t="s">
        <v>241</v>
      </c>
      <c r="W230" s="3" t="s">
        <v>35</v>
      </c>
      <c r="X230" s="3" t="s">
        <v>35</v>
      </c>
      <c r="Y230" s="3"/>
      <c r="Z230" s="3"/>
      <c r="AA230" s="3"/>
      <c r="AB230" s="3">
        <v>0.26008900000000001</v>
      </c>
      <c r="AC230" s="3" t="s">
        <v>215</v>
      </c>
      <c r="AD230" s="3">
        <v>100</v>
      </c>
      <c r="AE230" s="3"/>
      <c r="AF230" s="3"/>
      <c r="AG230" s="3"/>
      <c r="AH230" s="3" t="s">
        <v>226</v>
      </c>
      <c r="AI230" s="3" t="str">
        <f t="shared" si="53"/>
        <v/>
      </c>
      <c r="AJ230" s="3"/>
      <c r="AK230" s="3"/>
      <c r="AL230" s="3" t="s">
        <v>773</v>
      </c>
      <c r="AM230" s="3"/>
      <c r="AN230" s="3"/>
      <c r="AO230" s="3"/>
      <c r="AP230" s="3" t="s">
        <v>50</v>
      </c>
      <c r="AQ230" s="3">
        <f t="shared" si="54"/>
        <v>5</v>
      </c>
      <c r="AR230" t="str">
        <f t="shared" ref="AR230:AR231" si="71">IF(AB230&lt;&gt;"","BMDL",IF(AC230&lt;&gt;"","NOAEL",IF(AD230&lt;&gt;"","LOAEL","!!! CHECK !!!")))</f>
        <v>BMDL</v>
      </c>
      <c r="AS230">
        <f t="shared" ref="AS230:AS231" si="72">IF(AR230="NOAEL",AC230, IF(AR230="BMDL", AB230, AD230))</f>
        <v>0.26008900000000001</v>
      </c>
      <c r="AT230" t="str">
        <f>VLOOKUP(L230,'Duration QC'!$A$3:$E$50,2,TRUE)</f>
        <v>N</v>
      </c>
      <c r="AU230" t="str">
        <f>VLOOKUP(L230,'Duration QC'!$A$3:$E$50,3,TRUE)</f>
        <v>Y</v>
      </c>
      <c r="AV230" t="str">
        <f>VLOOKUP(L230,'Duration QC'!$A$3:$E$50,4,TRUE)</f>
        <v>N</v>
      </c>
      <c r="AW230" t="str">
        <f>VLOOKUP(L230,'Duration QC'!$A$3:$E$50,5,TRUE)</f>
        <v>N</v>
      </c>
      <c r="AX230">
        <f t="shared" si="55"/>
        <v>0</v>
      </c>
      <c r="AY230">
        <f t="shared" si="56"/>
        <v>1</v>
      </c>
      <c r="AZ230">
        <f t="shared" si="57"/>
        <v>0</v>
      </c>
      <c r="BA230">
        <f t="shared" si="58"/>
        <v>0</v>
      </c>
    </row>
    <row r="231" spans="1:53" x14ac:dyDescent="0.25">
      <c r="A231" s="3">
        <v>230</v>
      </c>
      <c r="B231" s="3"/>
      <c r="C231" s="3" t="s">
        <v>231</v>
      </c>
      <c r="D231" s="3" t="s">
        <v>172</v>
      </c>
      <c r="E231" s="3"/>
      <c r="F231" s="3" t="s">
        <v>180</v>
      </c>
      <c r="G231" s="3"/>
      <c r="H231" s="3" t="s">
        <v>196</v>
      </c>
      <c r="I231" s="3" t="s">
        <v>196</v>
      </c>
      <c r="J231" s="3" t="s">
        <v>469</v>
      </c>
      <c r="K231" s="3" t="s">
        <v>205</v>
      </c>
      <c r="L231" s="3" t="s">
        <v>796</v>
      </c>
      <c r="M231" s="3" t="s">
        <v>28</v>
      </c>
      <c r="N231" s="3" t="s">
        <v>218</v>
      </c>
      <c r="O231" s="3" t="s">
        <v>38</v>
      </c>
      <c r="P231" s="3" t="s">
        <v>210</v>
      </c>
      <c r="Q231" s="3" t="s">
        <v>49</v>
      </c>
      <c r="R231" s="3"/>
      <c r="S231" s="3">
        <v>0.625</v>
      </c>
      <c r="T231" s="3">
        <v>1.6487699999999899E-3</v>
      </c>
      <c r="U231" s="3">
        <v>8.6166600000000006E-6</v>
      </c>
      <c r="V231" s="3" t="s">
        <v>241</v>
      </c>
      <c r="W231" s="3" t="s">
        <v>35</v>
      </c>
      <c r="X231" s="3" t="s">
        <v>35</v>
      </c>
      <c r="Y231" s="3"/>
      <c r="Z231" s="3"/>
      <c r="AA231" s="3"/>
      <c r="AB231" s="3">
        <v>8.6166599999999999E-3</v>
      </c>
      <c r="AC231" s="3" t="s">
        <v>215</v>
      </c>
      <c r="AD231" s="3">
        <v>62.5</v>
      </c>
      <c r="AE231" s="3"/>
      <c r="AF231" s="3"/>
      <c r="AG231" s="3"/>
      <c r="AH231" s="3" t="s">
        <v>226</v>
      </c>
      <c r="AI231" s="3" t="str">
        <f t="shared" si="53"/>
        <v/>
      </c>
      <c r="AJ231" s="3"/>
      <c r="AK231" s="3"/>
      <c r="AL231" s="3" t="s">
        <v>773</v>
      </c>
      <c r="AM231" s="3"/>
      <c r="AN231" s="3"/>
      <c r="AO231" s="3"/>
      <c r="AP231" s="3" t="s">
        <v>35</v>
      </c>
      <c r="AQ231" s="3">
        <f t="shared" si="54"/>
        <v>5</v>
      </c>
      <c r="AR231" t="str">
        <f t="shared" si="71"/>
        <v>BMDL</v>
      </c>
      <c r="AS231">
        <f t="shared" si="72"/>
        <v>8.6166599999999999E-3</v>
      </c>
      <c r="AT231" t="str">
        <f>VLOOKUP(L231,'Duration QC'!$A$3:$E$50,2,TRUE)</f>
        <v>N</v>
      </c>
      <c r="AU231" t="str">
        <f>VLOOKUP(L231,'Duration QC'!$A$3:$E$50,3,TRUE)</f>
        <v>Y</v>
      </c>
      <c r="AV231" t="str">
        <f>VLOOKUP(L231,'Duration QC'!$A$3:$E$50,4,TRUE)</f>
        <v>N</v>
      </c>
      <c r="AW231" t="str">
        <f>VLOOKUP(L231,'Duration QC'!$A$3:$E$50,5,TRUE)</f>
        <v>N</v>
      </c>
      <c r="AX231">
        <f t="shared" si="55"/>
        <v>0</v>
      </c>
      <c r="AY231">
        <f t="shared" si="56"/>
        <v>1</v>
      </c>
      <c r="AZ231">
        <f t="shared" si="57"/>
        <v>0</v>
      </c>
      <c r="BA231">
        <f t="shared" si="58"/>
        <v>0</v>
      </c>
    </row>
    <row r="232" spans="1:53" x14ac:dyDescent="0.25">
      <c r="A232" s="3">
        <v>231</v>
      </c>
      <c r="B232" s="3" t="s">
        <v>50</v>
      </c>
      <c r="C232" s="3" t="s">
        <v>231</v>
      </c>
      <c r="D232" s="3" t="s">
        <v>157</v>
      </c>
      <c r="E232" s="3"/>
      <c r="F232" s="3" t="s">
        <v>180</v>
      </c>
      <c r="G232" s="3"/>
      <c r="H232" s="3" t="s">
        <v>196</v>
      </c>
      <c r="I232" s="3" t="s">
        <v>181</v>
      </c>
      <c r="J232" s="3" t="s">
        <v>469</v>
      </c>
      <c r="K232" s="3" t="s">
        <v>204</v>
      </c>
      <c r="L232" s="3" t="s">
        <v>798</v>
      </c>
      <c r="M232" s="3" t="s">
        <v>28</v>
      </c>
      <c r="N232" s="3" t="s">
        <v>218</v>
      </c>
      <c r="O232" s="3" t="s">
        <v>38</v>
      </c>
      <c r="P232" s="3" t="s">
        <v>210</v>
      </c>
      <c r="Q232" s="3" t="s">
        <v>32</v>
      </c>
      <c r="R232" s="3"/>
      <c r="S232" s="3">
        <v>0.3</v>
      </c>
      <c r="T232" s="3">
        <v>2.3062E-3</v>
      </c>
      <c r="U232" s="3">
        <v>7.2081800000000002E-4</v>
      </c>
      <c r="V232" s="3" t="s">
        <v>241</v>
      </c>
      <c r="W232" s="3" t="s">
        <v>35</v>
      </c>
      <c r="X232" s="3" t="s">
        <v>35</v>
      </c>
      <c r="Y232" s="3"/>
      <c r="Z232" s="3"/>
      <c r="AA232" s="3"/>
      <c r="AB232" s="3">
        <v>0.72081800000000007</v>
      </c>
      <c r="AC232" s="3" t="s">
        <v>215</v>
      </c>
      <c r="AD232" s="3">
        <v>30</v>
      </c>
      <c r="AE232" s="3"/>
      <c r="AF232" s="3"/>
      <c r="AG232" s="3"/>
      <c r="AH232" s="3" t="s">
        <v>226</v>
      </c>
      <c r="AI232" s="3" t="str">
        <f t="shared" si="53"/>
        <v/>
      </c>
      <c r="AJ232" s="3"/>
      <c r="AK232" s="3"/>
      <c r="AL232" s="3" t="s">
        <v>773</v>
      </c>
      <c r="AM232" s="3"/>
      <c r="AN232" s="3"/>
      <c r="AO232" s="3"/>
      <c r="AP232" s="3" t="s">
        <v>35</v>
      </c>
      <c r="AQ232" s="3">
        <f t="shared" si="54"/>
        <v>5</v>
      </c>
      <c r="AT232" t="str">
        <f>VLOOKUP(L232,'Duration QC'!$A$3:$E$50,2,TRUE)</f>
        <v>N</v>
      </c>
      <c r="AU232" t="str">
        <f>VLOOKUP(L232,'Duration QC'!$A$3:$E$50,3,TRUE)</f>
        <v>N</v>
      </c>
      <c r="AV232" t="str">
        <f>VLOOKUP(L232,'Duration QC'!$A$3:$E$50,4,TRUE)</f>
        <v>Y</v>
      </c>
      <c r="AW232" t="str">
        <f>VLOOKUP(L232,'Duration QC'!$A$3:$E$50,5,TRUE)</f>
        <v>N</v>
      </c>
      <c r="AX232">
        <f t="shared" si="55"/>
        <v>0</v>
      </c>
      <c r="AY232">
        <f t="shared" si="56"/>
        <v>0</v>
      </c>
      <c r="AZ232">
        <f t="shared" si="57"/>
        <v>1</v>
      </c>
      <c r="BA232">
        <f t="shared" si="58"/>
        <v>0</v>
      </c>
    </row>
    <row r="233" spans="1:53" x14ac:dyDescent="0.25">
      <c r="A233" s="3">
        <v>232</v>
      </c>
      <c r="B233" s="3" t="s">
        <v>50</v>
      </c>
      <c r="C233" s="3" t="s">
        <v>231</v>
      </c>
      <c r="D233" s="3" t="s">
        <v>172</v>
      </c>
      <c r="E233" s="3"/>
      <c r="F233" s="3" t="s">
        <v>180</v>
      </c>
      <c r="G233" s="3"/>
      <c r="H233" s="3" t="s">
        <v>196</v>
      </c>
      <c r="I233" s="3" t="s">
        <v>196</v>
      </c>
      <c r="J233" s="3" t="s">
        <v>469</v>
      </c>
      <c r="K233" s="3" t="s">
        <v>204</v>
      </c>
      <c r="L233" s="3" t="s">
        <v>798</v>
      </c>
      <c r="M233" s="3" t="s">
        <v>28</v>
      </c>
      <c r="N233" s="3" t="s">
        <v>218</v>
      </c>
      <c r="O233" s="3" t="s">
        <v>38</v>
      </c>
      <c r="P233" s="3" t="s">
        <v>220</v>
      </c>
      <c r="Q233" s="3" t="s">
        <v>32</v>
      </c>
      <c r="R233" s="3"/>
      <c r="S233" s="3">
        <v>1.25</v>
      </c>
      <c r="T233" s="3">
        <v>3.9476900000000002E-3</v>
      </c>
      <c r="U233" s="3">
        <v>8.4923E-6</v>
      </c>
      <c r="V233" s="3" t="s">
        <v>34</v>
      </c>
      <c r="W233" s="3" t="s">
        <v>35</v>
      </c>
      <c r="X233" s="3" t="s">
        <v>35</v>
      </c>
      <c r="Y233" s="3"/>
      <c r="Z233" s="3"/>
      <c r="AA233" s="3"/>
      <c r="AB233" s="3">
        <v>8.4922999999999995E-3</v>
      </c>
      <c r="AC233" s="3" t="s">
        <v>215</v>
      </c>
      <c r="AD233" s="3">
        <v>125</v>
      </c>
      <c r="AE233" s="3"/>
      <c r="AF233" s="3"/>
      <c r="AG233" s="3"/>
      <c r="AH233" s="3" t="s">
        <v>226</v>
      </c>
      <c r="AI233" s="3" t="str">
        <f t="shared" si="53"/>
        <v/>
      </c>
      <c r="AJ233" s="3"/>
      <c r="AK233" s="3"/>
      <c r="AL233" s="3" t="s">
        <v>773</v>
      </c>
      <c r="AM233" s="3"/>
      <c r="AN233" s="3"/>
      <c r="AO233" s="3"/>
      <c r="AP233" s="3" t="s">
        <v>35</v>
      </c>
      <c r="AQ233" s="3">
        <f t="shared" si="54"/>
        <v>5</v>
      </c>
      <c r="AT233" t="str">
        <f>VLOOKUP(L233,'Duration QC'!$A$3:$E$50,2,TRUE)</f>
        <v>N</v>
      </c>
      <c r="AU233" t="str">
        <f>VLOOKUP(L233,'Duration QC'!$A$3:$E$50,3,TRUE)</f>
        <v>N</v>
      </c>
      <c r="AV233" t="str">
        <f>VLOOKUP(L233,'Duration QC'!$A$3:$E$50,4,TRUE)</f>
        <v>Y</v>
      </c>
      <c r="AW233" t="str">
        <f>VLOOKUP(L233,'Duration QC'!$A$3:$E$50,5,TRUE)</f>
        <v>N</v>
      </c>
      <c r="AX233">
        <f t="shared" si="55"/>
        <v>0</v>
      </c>
      <c r="AY233">
        <f t="shared" si="56"/>
        <v>0</v>
      </c>
      <c r="AZ233">
        <f t="shared" si="57"/>
        <v>1</v>
      </c>
      <c r="BA233">
        <f t="shared" si="58"/>
        <v>0</v>
      </c>
    </row>
    <row r="234" spans="1:53" x14ac:dyDescent="0.25">
      <c r="A234" s="3">
        <v>233</v>
      </c>
      <c r="B234" s="3" t="s">
        <v>50</v>
      </c>
      <c r="C234" s="3" t="s">
        <v>231</v>
      </c>
      <c r="D234" s="3" t="s">
        <v>172</v>
      </c>
      <c r="E234" s="3"/>
      <c r="F234" s="3" t="s">
        <v>180</v>
      </c>
      <c r="G234" s="3"/>
      <c r="H234" s="3" t="s">
        <v>196</v>
      </c>
      <c r="I234" s="3" t="s">
        <v>196</v>
      </c>
      <c r="J234" s="3" t="s">
        <v>469</v>
      </c>
      <c r="K234" s="3" t="s">
        <v>204</v>
      </c>
      <c r="L234" s="3" t="s">
        <v>798</v>
      </c>
      <c r="M234" s="3" t="s">
        <v>28</v>
      </c>
      <c r="N234" s="3" t="s">
        <v>218</v>
      </c>
      <c r="O234" s="3" t="s">
        <v>38</v>
      </c>
      <c r="P234" s="3" t="s">
        <v>220</v>
      </c>
      <c r="Q234" s="3" t="s">
        <v>49</v>
      </c>
      <c r="R234" s="3"/>
      <c r="S234" s="3">
        <v>1.25</v>
      </c>
      <c r="T234" s="3">
        <v>3.9581E-3</v>
      </c>
      <c r="U234" s="3">
        <v>9.2373200000000002E-6</v>
      </c>
      <c r="V234" s="3" t="s">
        <v>34</v>
      </c>
      <c r="W234" s="3" t="s">
        <v>35</v>
      </c>
      <c r="X234" s="3" t="s">
        <v>35</v>
      </c>
      <c r="Y234" s="3"/>
      <c r="Z234" s="3"/>
      <c r="AA234" s="3"/>
      <c r="AB234" s="3">
        <v>9.2373200000000003E-3</v>
      </c>
      <c r="AC234" s="3" t="s">
        <v>215</v>
      </c>
      <c r="AD234" s="3">
        <v>125</v>
      </c>
      <c r="AE234" s="3"/>
      <c r="AF234" s="3"/>
      <c r="AG234" s="3"/>
      <c r="AH234" s="3" t="s">
        <v>226</v>
      </c>
      <c r="AI234" s="3" t="str">
        <f t="shared" si="53"/>
        <v/>
      </c>
      <c r="AJ234" s="3"/>
      <c r="AK234" s="3"/>
      <c r="AL234" s="3" t="s">
        <v>773</v>
      </c>
      <c r="AM234" s="3"/>
      <c r="AN234" s="3"/>
      <c r="AO234" s="3"/>
      <c r="AP234" s="3" t="s">
        <v>35</v>
      </c>
      <c r="AQ234" s="3">
        <f t="shared" si="54"/>
        <v>5</v>
      </c>
      <c r="AT234" t="str">
        <f>VLOOKUP(L234,'Duration QC'!$A$3:$E$50,2,TRUE)</f>
        <v>N</v>
      </c>
      <c r="AU234" t="str">
        <f>VLOOKUP(L234,'Duration QC'!$A$3:$E$50,3,TRUE)</f>
        <v>N</v>
      </c>
      <c r="AV234" t="str">
        <f>VLOOKUP(L234,'Duration QC'!$A$3:$E$50,4,TRUE)</f>
        <v>Y</v>
      </c>
      <c r="AW234" t="str">
        <f>VLOOKUP(L234,'Duration QC'!$A$3:$E$50,5,TRUE)</f>
        <v>N</v>
      </c>
      <c r="AX234">
        <f t="shared" si="55"/>
        <v>0</v>
      </c>
      <c r="AY234">
        <f t="shared" si="56"/>
        <v>0</v>
      </c>
      <c r="AZ234">
        <f t="shared" si="57"/>
        <v>1</v>
      </c>
      <c r="BA234">
        <f t="shared" si="58"/>
        <v>0</v>
      </c>
    </row>
    <row r="235" spans="1:53" x14ac:dyDescent="0.25">
      <c r="A235" s="3">
        <v>234</v>
      </c>
      <c r="B235" s="3"/>
      <c r="C235" s="3" t="s">
        <v>231</v>
      </c>
      <c r="D235" s="3" t="s">
        <v>172</v>
      </c>
      <c r="E235" s="3"/>
      <c r="F235" s="3" t="s">
        <v>180</v>
      </c>
      <c r="G235" s="3"/>
      <c r="H235" s="3" t="s">
        <v>196</v>
      </c>
      <c r="I235" s="3" t="s">
        <v>196</v>
      </c>
      <c r="J235" s="3" t="s">
        <v>469</v>
      </c>
      <c r="K235" s="3" t="s">
        <v>205</v>
      </c>
      <c r="L235" s="3" t="s">
        <v>796</v>
      </c>
      <c r="M235" s="3" t="s">
        <v>28</v>
      </c>
      <c r="N235" s="3" t="s">
        <v>218</v>
      </c>
      <c r="O235" s="3" t="s">
        <v>38</v>
      </c>
      <c r="P235" s="3" t="s">
        <v>210</v>
      </c>
      <c r="Q235" s="3" t="s">
        <v>32</v>
      </c>
      <c r="R235" s="3"/>
      <c r="S235" s="3">
        <v>0.625</v>
      </c>
      <c r="T235" s="3">
        <v>6.2520400000000004E-3</v>
      </c>
      <c r="U235" s="3">
        <v>6.0286000000000002E-6</v>
      </c>
      <c r="V235" s="3" t="s">
        <v>241</v>
      </c>
      <c r="W235" s="3" t="s">
        <v>35</v>
      </c>
      <c r="X235" s="3" t="s">
        <v>35</v>
      </c>
      <c r="Y235" s="3"/>
      <c r="Z235" s="3"/>
      <c r="AA235" s="3"/>
      <c r="AB235" s="3">
        <v>6.0286000000000003E-3</v>
      </c>
      <c r="AC235" s="3" t="s">
        <v>215</v>
      </c>
      <c r="AD235" s="3">
        <v>62.5</v>
      </c>
      <c r="AE235" s="3"/>
      <c r="AF235" s="3"/>
      <c r="AG235" s="3"/>
      <c r="AH235" s="3" t="s">
        <v>226</v>
      </c>
      <c r="AI235" s="3" t="str">
        <f t="shared" si="53"/>
        <v/>
      </c>
      <c r="AJ235" s="3"/>
      <c r="AK235" s="3"/>
      <c r="AL235" s="3" t="s">
        <v>773</v>
      </c>
      <c r="AM235" s="3"/>
      <c r="AN235" s="3"/>
      <c r="AO235" s="3"/>
      <c r="AP235" s="3" t="s">
        <v>35</v>
      </c>
      <c r="AQ235" s="3">
        <f t="shared" si="54"/>
        <v>5</v>
      </c>
      <c r="AR235" t="str">
        <f>IF(AB235&lt;&gt;"","BMDL",IF(AC235&lt;&gt;"","NOAEL",IF(AD235&lt;&gt;"","LOAEL","!!! CHECK !!!")))</f>
        <v>BMDL</v>
      </c>
      <c r="AS235">
        <f>IF(AR235="NOAEL",AC235, IF(AR235="BMDL", AB235, AD235))</f>
        <v>6.0286000000000003E-3</v>
      </c>
      <c r="AT235" t="str">
        <f>VLOOKUP(L235,'Duration QC'!$A$3:$E$50,2,TRUE)</f>
        <v>N</v>
      </c>
      <c r="AU235" t="str">
        <f>VLOOKUP(L235,'Duration QC'!$A$3:$E$50,3,TRUE)</f>
        <v>Y</v>
      </c>
      <c r="AV235" t="str">
        <f>VLOOKUP(L235,'Duration QC'!$A$3:$E$50,4,TRUE)</f>
        <v>N</v>
      </c>
      <c r="AW235" t="str">
        <f>VLOOKUP(L235,'Duration QC'!$A$3:$E$50,5,TRUE)</f>
        <v>N</v>
      </c>
      <c r="AX235">
        <f t="shared" si="55"/>
        <v>0</v>
      </c>
      <c r="AY235">
        <f t="shared" si="56"/>
        <v>1</v>
      </c>
      <c r="AZ235">
        <f t="shared" si="57"/>
        <v>0</v>
      </c>
      <c r="BA235">
        <f t="shared" si="58"/>
        <v>0</v>
      </c>
    </row>
    <row r="236" spans="1:53" x14ac:dyDescent="0.25">
      <c r="A236" s="3">
        <v>235</v>
      </c>
      <c r="B236" s="3" t="s">
        <v>50</v>
      </c>
      <c r="C236" s="3" t="s">
        <v>231</v>
      </c>
      <c r="D236" s="3" t="s">
        <v>164</v>
      </c>
      <c r="E236" s="3"/>
      <c r="F236" s="3" t="s">
        <v>180</v>
      </c>
      <c r="G236" s="3" t="s">
        <v>50</v>
      </c>
      <c r="H236" s="3" t="s">
        <v>662</v>
      </c>
      <c r="I236" s="3" t="s">
        <v>188</v>
      </c>
      <c r="J236" s="3" t="s">
        <v>469</v>
      </c>
      <c r="K236" s="3" t="s">
        <v>204</v>
      </c>
      <c r="L236" s="3" t="s">
        <v>798</v>
      </c>
      <c r="M236" s="3" t="s">
        <v>28</v>
      </c>
      <c r="N236" s="3" t="s">
        <v>218</v>
      </c>
      <c r="O236" s="3" t="s">
        <v>38</v>
      </c>
      <c r="P236" s="3" t="s">
        <v>210</v>
      </c>
      <c r="Q236" s="3" t="s">
        <v>49</v>
      </c>
      <c r="R236" s="3"/>
      <c r="S236" s="3">
        <v>0.62</v>
      </c>
      <c r="T236" s="3">
        <v>7.8786299999999906E-3</v>
      </c>
      <c r="U236" s="3"/>
      <c r="V236" s="3" t="s">
        <v>241</v>
      </c>
      <c r="W236" s="3" t="s">
        <v>35</v>
      </c>
      <c r="X236" s="3" t="s">
        <v>35</v>
      </c>
      <c r="Y236" s="3"/>
      <c r="Z236" s="3"/>
      <c r="AA236" s="3"/>
      <c r="AB236" s="3" t="s">
        <v>215</v>
      </c>
      <c r="AC236" s="3" t="s">
        <v>215</v>
      </c>
      <c r="AD236" s="3">
        <v>62</v>
      </c>
      <c r="AE236" s="3"/>
      <c r="AF236" s="3"/>
      <c r="AG236" s="3"/>
      <c r="AH236" s="3" t="s">
        <v>227</v>
      </c>
      <c r="AI236" s="3" t="str">
        <f t="shared" si="53"/>
        <v/>
      </c>
      <c r="AJ236" s="3"/>
      <c r="AK236" s="3"/>
      <c r="AL236" s="3" t="s">
        <v>773</v>
      </c>
      <c r="AM236" s="3"/>
      <c r="AN236" s="3"/>
      <c r="AO236" s="3"/>
      <c r="AP236" s="3" t="s">
        <v>35</v>
      </c>
      <c r="AQ236" s="3">
        <f t="shared" si="54"/>
        <v>4</v>
      </c>
      <c r="AT236" t="str">
        <f>VLOOKUP(L236,'Duration QC'!$A$3:$E$50,2,TRUE)</f>
        <v>N</v>
      </c>
      <c r="AU236" t="str">
        <f>VLOOKUP(L236,'Duration QC'!$A$3:$E$50,3,TRUE)</f>
        <v>N</v>
      </c>
      <c r="AV236" t="str">
        <f>VLOOKUP(L236,'Duration QC'!$A$3:$E$50,4,TRUE)</f>
        <v>Y</v>
      </c>
      <c r="AW236" t="str">
        <f>VLOOKUP(L236,'Duration QC'!$A$3:$E$50,5,TRUE)</f>
        <v>N</v>
      </c>
      <c r="AX236">
        <f t="shared" si="55"/>
        <v>0</v>
      </c>
      <c r="AY236">
        <f t="shared" si="56"/>
        <v>0</v>
      </c>
      <c r="AZ236">
        <f t="shared" si="57"/>
        <v>1</v>
      </c>
      <c r="BA236">
        <f t="shared" si="58"/>
        <v>0</v>
      </c>
    </row>
    <row r="237" spans="1:53" x14ac:dyDescent="0.25">
      <c r="A237" s="3">
        <v>236</v>
      </c>
      <c r="B237" s="3"/>
      <c r="C237" s="3" t="s">
        <v>231</v>
      </c>
      <c r="D237" s="3" t="s">
        <v>168</v>
      </c>
      <c r="E237" s="3"/>
      <c r="F237" s="3" t="s">
        <v>180</v>
      </c>
      <c r="G237" s="3"/>
      <c r="H237" s="3" t="s">
        <v>660</v>
      </c>
      <c r="I237" s="3" t="s">
        <v>192</v>
      </c>
      <c r="J237" s="3" t="s">
        <v>469</v>
      </c>
      <c r="K237" s="3" t="s">
        <v>205</v>
      </c>
      <c r="L237" s="3" t="s">
        <v>796</v>
      </c>
      <c r="M237" s="3" t="s">
        <v>28</v>
      </c>
      <c r="N237" s="3" t="s">
        <v>218</v>
      </c>
      <c r="O237" s="3" t="s">
        <v>30</v>
      </c>
      <c r="P237" s="3" t="s">
        <v>146</v>
      </c>
      <c r="Q237" s="3" t="s">
        <v>49</v>
      </c>
      <c r="R237" s="3"/>
      <c r="S237" s="3">
        <v>1</v>
      </c>
      <c r="T237" s="3">
        <v>1.01692999999999E-2</v>
      </c>
      <c r="U237" s="3">
        <v>1.8431000000000001E-3</v>
      </c>
      <c r="V237" s="3" t="s">
        <v>241</v>
      </c>
      <c r="W237" s="3" t="s">
        <v>35</v>
      </c>
      <c r="X237" s="3" t="s">
        <v>35</v>
      </c>
      <c r="Y237" s="3"/>
      <c r="Z237" s="3"/>
      <c r="AA237" s="3"/>
      <c r="AB237" s="3">
        <v>1.8431000000000002</v>
      </c>
      <c r="AC237" s="3" t="s">
        <v>215</v>
      </c>
      <c r="AD237" s="3">
        <v>100</v>
      </c>
      <c r="AE237" s="3"/>
      <c r="AF237" s="3"/>
      <c r="AG237" s="3"/>
      <c r="AH237" s="3" t="s">
        <v>226</v>
      </c>
      <c r="AI237" s="3" t="str">
        <f t="shared" si="53"/>
        <v/>
      </c>
      <c r="AJ237" s="3"/>
      <c r="AK237" s="3"/>
      <c r="AL237" s="3" t="s">
        <v>773</v>
      </c>
      <c r="AM237" s="3"/>
      <c r="AN237" s="3"/>
      <c r="AO237" s="3"/>
      <c r="AP237" s="3" t="s">
        <v>50</v>
      </c>
      <c r="AQ237" s="3">
        <f t="shared" si="54"/>
        <v>5</v>
      </c>
      <c r="AR237" t="str">
        <f>IF(AB237&lt;&gt;"","BMDL",IF(AC237&lt;&gt;"","NOAEL",IF(AD237&lt;&gt;"","LOAEL","!!! CHECK !!!")))</f>
        <v>BMDL</v>
      </c>
      <c r="AS237">
        <f>IF(AR237="NOAEL",AC237, IF(AR237="BMDL", AB237, AD237))</f>
        <v>1.8431000000000002</v>
      </c>
      <c r="AT237" t="str">
        <f>VLOOKUP(L237,'Duration QC'!$A$3:$E$50,2,TRUE)</f>
        <v>N</v>
      </c>
      <c r="AU237" t="str">
        <f>VLOOKUP(L237,'Duration QC'!$A$3:$E$50,3,TRUE)</f>
        <v>Y</v>
      </c>
      <c r="AV237" t="str">
        <f>VLOOKUP(L237,'Duration QC'!$A$3:$E$50,4,TRUE)</f>
        <v>N</v>
      </c>
      <c r="AW237" t="str">
        <f>VLOOKUP(L237,'Duration QC'!$A$3:$E$50,5,TRUE)</f>
        <v>N</v>
      </c>
      <c r="AX237">
        <f t="shared" si="55"/>
        <v>0</v>
      </c>
      <c r="AY237">
        <f t="shared" si="56"/>
        <v>1</v>
      </c>
      <c r="AZ237">
        <f t="shared" si="57"/>
        <v>0</v>
      </c>
      <c r="BA237">
        <f t="shared" si="58"/>
        <v>0</v>
      </c>
    </row>
    <row r="238" spans="1:53" x14ac:dyDescent="0.25">
      <c r="A238" s="3">
        <v>237</v>
      </c>
      <c r="B238" s="3" t="s">
        <v>50</v>
      </c>
      <c r="C238" s="3" t="s">
        <v>231</v>
      </c>
      <c r="D238" s="3" t="s">
        <v>160</v>
      </c>
      <c r="E238" s="3"/>
      <c r="F238" s="3" t="s">
        <v>180</v>
      </c>
      <c r="G238" s="3"/>
      <c r="H238" s="3" t="s">
        <v>662</v>
      </c>
      <c r="I238" s="3" t="s">
        <v>184</v>
      </c>
      <c r="J238" s="3" t="s">
        <v>469</v>
      </c>
      <c r="K238" s="3" t="s">
        <v>204</v>
      </c>
      <c r="L238" s="3" t="s">
        <v>798</v>
      </c>
      <c r="M238" s="3" t="s">
        <v>28</v>
      </c>
      <c r="N238" s="3" t="s">
        <v>218</v>
      </c>
      <c r="O238" s="3" t="s">
        <v>30</v>
      </c>
      <c r="P238" s="3" t="s">
        <v>146</v>
      </c>
      <c r="Q238" s="3" t="s">
        <v>49</v>
      </c>
      <c r="R238" s="3"/>
      <c r="S238" s="3">
        <v>0.6</v>
      </c>
      <c r="T238" s="3">
        <v>1.06351999999999E-2</v>
      </c>
      <c r="U238" s="3">
        <v>6.1741799999999996E-3</v>
      </c>
      <c r="V238" s="3" t="s">
        <v>241</v>
      </c>
      <c r="W238" s="3" t="s">
        <v>35</v>
      </c>
      <c r="X238" s="3" t="s">
        <v>35</v>
      </c>
      <c r="Y238" s="3"/>
      <c r="Z238" s="3"/>
      <c r="AA238" s="3"/>
      <c r="AB238" s="3">
        <v>6.1741799999999998</v>
      </c>
      <c r="AC238" s="3" t="s">
        <v>215</v>
      </c>
      <c r="AD238" s="3">
        <v>60</v>
      </c>
      <c r="AE238" s="3"/>
      <c r="AF238" s="3"/>
      <c r="AG238" s="3"/>
      <c r="AH238" s="3" t="s">
        <v>226</v>
      </c>
      <c r="AI238" s="3" t="str">
        <f t="shared" si="53"/>
        <v/>
      </c>
      <c r="AJ238" s="3"/>
      <c r="AK238" s="3"/>
      <c r="AL238" s="3" t="s">
        <v>773</v>
      </c>
      <c r="AM238" s="3"/>
      <c r="AN238" s="3"/>
      <c r="AO238" s="3"/>
      <c r="AP238" s="3" t="s">
        <v>35</v>
      </c>
      <c r="AQ238" s="3">
        <f t="shared" si="54"/>
        <v>5</v>
      </c>
      <c r="AT238" t="str">
        <f>VLOOKUP(L238,'Duration QC'!$A$3:$E$50,2,TRUE)</f>
        <v>N</v>
      </c>
      <c r="AU238" t="str">
        <f>VLOOKUP(L238,'Duration QC'!$A$3:$E$50,3,TRUE)</f>
        <v>N</v>
      </c>
      <c r="AV238" t="str">
        <f>VLOOKUP(L238,'Duration QC'!$A$3:$E$50,4,TRUE)</f>
        <v>Y</v>
      </c>
      <c r="AW238" t="str">
        <f>VLOOKUP(L238,'Duration QC'!$A$3:$E$50,5,TRUE)</f>
        <v>N</v>
      </c>
      <c r="AX238">
        <f t="shared" si="55"/>
        <v>0</v>
      </c>
      <c r="AY238">
        <f t="shared" si="56"/>
        <v>0</v>
      </c>
      <c r="AZ238">
        <f t="shared" si="57"/>
        <v>1</v>
      </c>
      <c r="BA238">
        <f t="shared" si="58"/>
        <v>0</v>
      </c>
    </row>
    <row r="239" spans="1:53" x14ac:dyDescent="0.25">
      <c r="A239" s="3">
        <v>238</v>
      </c>
      <c r="B239" s="3" t="s">
        <v>50</v>
      </c>
      <c r="C239" s="3" t="s">
        <v>231</v>
      </c>
      <c r="D239" s="3" t="s">
        <v>162</v>
      </c>
      <c r="E239" s="3"/>
      <c r="F239" s="3" t="s">
        <v>180</v>
      </c>
      <c r="G239" s="3"/>
      <c r="H239" s="3" t="s">
        <v>1487</v>
      </c>
      <c r="I239" s="3" t="s">
        <v>186</v>
      </c>
      <c r="J239" s="3" t="s">
        <v>469</v>
      </c>
      <c r="K239" s="3" t="s">
        <v>204</v>
      </c>
      <c r="L239" s="3" t="s">
        <v>798</v>
      </c>
      <c r="M239" s="3" t="s">
        <v>28</v>
      </c>
      <c r="N239" s="3" t="s">
        <v>218</v>
      </c>
      <c r="O239" s="3" t="s">
        <v>30</v>
      </c>
      <c r="P239" s="3" t="s">
        <v>146</v>
      </c>
      <c r="Q239" s="3" t="s">
        <v>32</v>
      </c>
      <c r="R239" s="3"/>
      <c r="S239" s="3">
        <v>3</v>
      </c>
      <c r="T239" s="3">
        <v>1.8288100000000002E-2</v>
      </c>
      <c r="U239" s="3"/>
      <c r="V239" s="3" t="s">
        <v>34</v>
      </c>
      <c r="W239" s="3" t="s">
        <v>35</v>
      </c>
      <c r="X239" s="3" t="s">
        <v>35</v>
      </c>
      <c r="Y239" s="3"/>
      <c r="Z239" s="3"/>
      <c r="AA239" s="3"/>
      <c r="AB239" s="3" t="s">
        <v>215</v>
      </c>
      <c r="AC239" s="3" t="s">
        <v>215</v>
      </c>
      <c r="AD239" s="3">
        <v>300</v>
      </c>
      <c r="AE239" s="3"/>
      <c r="AF239" s="3"/>
      <c r="AG239" s="3"/>
      <c r="AH239" s="3" t="s">
        <v>227</v>
      </c>
      <c r="AI239" s="3" t="str">
        <f t="shared" si="53"/>
        <v/>
      </c>
      <c r="AJ239" s="3"/>
      <c r="AK239" s="3"/>
      <c r="AL239" s="3" t="s">
        <v>773</v>
      </c>
      <c r="AM239" s="3"/>
      <c r="AN239" s="3"/>
      <c r="AO239" s="3"/>
      <c r="AP239" s="3" t="s">
        <v>35</v>
      </c>
      <c r="AQ239" s="3">
        <f t="shared" si="54"/>
        <v>4</v>
      </c>
      <c r="AT239" t="str">
        <f>VLOOKUP(L239,'Duration QC'!$A$3:$E$50,2,TRUE)</f>
        <v>N</v>
      </c>
      <c r="AU239" t="str">
        <f>VLOOKUP(L239,'Duration QC'!$A$3:$E$50,3,TRUE)</f>
        <v>N</v>
      </c>
      <c r="AV239" t="str">
        <f>VLOOKUP(L239,'Duration QC'!$A$3:$E$50,4,TRUE)</f>
        <v>Y</v>
      </c>
      <c r="AW239" t="str">
        <f>VLOOKUP(L239,'Duration QC'!$A$3:$E$50,5,TRUE)</f>
        <v>N</v>
      </c>
      <c r="AX239">
        <f t="shared" si="55"/>
        <v>0</v>
      </c>
      <c r="AY239">
        <f t="shared" si="56"/>
        <v>0</v>
      </c>
      <c r="AZ239">
        <f t="shared" si="57"/>
        <v>1</v>
      </c>
      <c r="BA239">
        <f t="shared" si="58"/>
        <v>0</v>
      </c>
    </row>
    <row r="240" spans="1:53" x14ac:dyDescent="0.25">
      <c r="A240" s="3">
        <v>239</v>
      </c>
      <c r="B240" s="3" t="s">
        <v>50</v>
      </c>
      <c r="C240" s="3" t="s">
        <v>231</v>
      </c>
      <c r="D240" s="3" t="s">
        <v>162</v>
      </c>
      <c r="E240" s="3"/>
      <c r="F240" s="3" t="s">
        <v>180</v>
      </c>
      <c r="G240" s="3"/>
      <c r="H240" s="3" t="s">
        <v>1487</v>
      </c>
      <c r="I240" s="3" t="s">
        <v>186</v>
      </c>
      <c r="J240" s="3" t="s">
        <v>469</v>
      </c>
      <c r="K240" s="3" t="s">
        <v>204</v>
      </c>
      <c r="L240" s="3" t="s">
        <v>798</v>
      </c>
      <c r="M240" s="3" t="s">
        <v>28</v>
      </c>
      <c r="N240" s="3" t="s">
        <v>218</v>
      </c>
      <c r="O240" s="3" t="s">
        <v>38</v>
      </c>
      <c r="P240" s="3" t="s">
        <v>221</v>
      </c>
      <c r="Q240" s="3" t="s">
        <v>49</v>
      </c>
      <c r="R240" s="3"/>
      <c r="S240" s="3">
        <v>3</v>
      </c>
      <c r="T240" s="3">
        <v>2.7424799999999899E-2</v>
      </c>
      <c r="U240" s="3"/>
      <c r="V240" s="3" t="s">
        <v>34</v>
      </c>
      <c r="W240" s="3" t="s">
        <v>35</v>
      </c>
      <c r="X240" s="3" t="s">
        <v>35</v>
      </c>
      <c r="Y240" s="3"/>
      <c r="Z240" s="3"/>
      <c r="AA240" s="3"/>
      <c r="AB240" s="3" t="s">
        <v>215</v>
      </c>
      <c r="AC240" s="3" t="s">
        <v>215</v>
      </c>
      <c r="AD240" s="3">
        <v>300</v>
      </c>
      <c r="AE240" s="3"/>
      <c r="AF240" s="3"/>
      <c r="AG240" s="3"/>
      <c r="AH240" s="3" t="s">
        <v>227</v>
      </c>
      <c r="AI240" s="3" t="str">
        <f t="shared" si="53"/>
        <v/>
      </c>
      <c r="AJ240" s="3"/>
      <c r="AK240" s="3"/>
      <c r="AL240" s="3" t="s">
        <v>773</v>
      </c>
      <c r="AM240" s="3"/>
      <c r="AN240" s="3"/>
      <c r="AO240" s="3"/>
      <c r="AP240" s="3" t="s">
        <v>35</v>
      </c>
      <c r="AQ240" s="3">
        <f t="shared" si="54"/>
        <v>4</v>
      </c>
      <c r="AT240" t="str">
        <f>VLOOKUP(L240,'Duration QC'!$A$3:$E$50,2,TRUE)</f>
        <v>N</v>
      </c>
      <c r="AU240" t="str">
        <f>VLOOKUP(L240,'Duration QC'!$A$3:$E$50,3,TRUE)</f>
        <v>N</v>
      </c>
      <c r="AV240" t="str">
        <f>VLOOKUP(L240,'Duration QC'!$A$3:$E$50,4,TRUE)</f>
        <v>Y</v>
      </c>
      <c r="AW240" t="str">
        <f>VLOOKUP(L240,'Duration QC'!$A$3:$E$50,5,TRUE)</f>
        <v>N</v>
      </c>
      <c r="AX240">
        <f t="shared" si="55"/>
        <v>0</v>
      </c>
      <c r="AY240">
        <f t="shared" si="56"/>
        <v>0</v>
      </c>
      <c r="AZ240">
        <f t="shared" si="57"/>
        <v>1</v>
      </c>
      <c r="BA240">
        <f t="shared" si="58"/>
        <v>0</v>
      </c>
    </row>
    <row r="241" spans="1:53" x14ac:dyDescent="0.25">
      <c r="A241" s="3">
        <v>240</v>
      </c>
      <c r="B241" s="3" t="s">
        <v>50</v>
      </c>
      <c r="C241" s="3" t="s">
        <v>231</v>
      </c>
      <c r="D241" s="3" t="s">
        <v>162</v>
      </c>
      <c r="E241" s="3"/>
      <c r="F241" s="3" t="s">
        <v>180</v>
      </c>
      <c r="G241" s="3"/>
      <c r="H241" s="3" t="s">
        <v>1487</v>
      </c>
      <c r="I241" s="3" t="s">
        <v>186</v>
      </c>
      <c r="J241" s="3" t="s">
        <v>469</v>
      </c>
      <c r="K241" s="3" t="s">
        <v>204</v>
      </c>
      <c r="L241" s="3" t="s">
        <v>798</v>
      </c>
      <c r="M241" s="3" t="s">
        <v>28</v>
      </c>
      <c r="N241" s="3" t="s">
        <v>218</v>
      </c>
      <c r="O241" s="3" t="s">
        <v>38</v>
      </c>
      <c r="P241" s="3" t="s">
        <v>221</v>
      </c>
      <c r="Q241" s="3" t="s">
        <v>32</v>
      </c>
      <c r="R241" s="3"/>
      <c r="S241" s="3">
        <v>3</v>
      </c>
      <c r="T241" s="3">
        <v>3.21848E-2</v>
      </c>
      <c r="U241" s="3"/>
      <c r="V241" s="3" t="s">
        <v>34</v>
      </c>
      <c r="W241" s="3" t="s">
        <v>35</v>
      </c>
      <c r="X241" s="3" t="s">
        <v>35</v>
      </c>
      <c r="Y241" s="3"/>
      <c r="Z241" s="3"/>
      <c r="AA241" s="3"/>
      <c r="AB241" s="3" t="s">
        <v>215</v>
      </c>
      <c r="AC241" s="3" t="s">
        <v>215</v>
      </c>
      <c r="AD241" s="3">
        <v>300</v>
      </c>
      <c r="AE241" s="3"/>
      <c r="AF241" s="3"/>
      <c r="AG241" s="3"/>
      <c r="AH241" s="3" t="s">
        <v>227</v>
      </c>
      <c r="AI241" s="3" t="str">
        <f t="shared" si="53"/>
        <v/>
      </c>
      <c r="AJ241" s="3"/>
      <c r="AK241" s="3"/>
      <c r="AL241" s="3" t="s">
        <v>773</v>
      </c>
      <c r="AM241" s="3"/>
      <c r="AN241" s="3"/>
      <c r="AO241" s="3"/>
      <c r="AP241" s="3" t="s">
        <v>35</v>
      </c>
      <c r="AQ241" s="3">
        <f t="shared" si="54"/>
        <v>4</v>
      </c>
      <c r="AT241" t="str">
        <f>VLOOKUP(L241,'Duration QC'!$A$3:$E$50,2,TRUE)</f>
        <v>N</v>
      </c>
      <c r="AU241" t="str">
        <f>VLOOKUP(L241,'Duration QC'!$A$3:$E$50,3,TRUE)</f>
        <v>N</v>
      </c>
      <c r="AV241" t="str">
        <f>VLOOKUP(L241,'Duration QC'!$A$3:$E$50,4,TRUE)</f>
        <v>Y</v>
      </c>
      <c r="AW241" t="str">
        <f>VLOOKUP(L241,'Duration QC'!$A$3:$E$50,5,TRUE)</f>
        <v>N</v>
      </c>
      <c r="AX241">
        <f t="shared" si="55"/>
        <v>0</v>
      </c>
      <c r="AY241">
        <f t="shared" si="56"/>
        <v>0</v>
      </c>
      <c r="AZ241">
        <f t="shared" si="57"/>
        <v>1</v>
      </c>
      <c r="BA241">
        <f t="shared" si="58"/>
        <v>0</v>
      </c>
    </row>
    <row r="242" spans="1:53" x14ac:dyDescent="0.25">
      <c r="A242" s="3">
        <v>241</v>
      </c>
      <c r="B242" s="3" t="s">
        <v>50</v>
      </c>
      <c r="C242" s="3" t="s">
        <v>231</v>
      </c>
      <c r="D242" s="3" t="s">
        <v>165</v>
      </c>
      <c r="E242" s="3"/>
      <c r="F242" s="3" t="s">
        <v>180</v>
      </c>
      <c r="G242" s="3"/>
      <c r="H242" s="3" t="s">
        <v>799</v>
      </c>
      <c r="I242" s="3" t="s">
        <v>189</v>
      </c>
      <c r="J242" s="3" t="s">
        <v>469</v>
      </c>
      <c r="K242" s="3" t="s">
        <v>204</v>
      </c>
      <c r="L242" s="3" t="s">
        <v>798</v>
      </c>
      <c r="M242" s="3" t="s">
        <v>28</v>
      </c>
      <c r="N242" s="3" t="s">
        <v>218</v>
      </c>
      <c r="O242" s="3" t="s">
        <v>30</v>
      </c>
      <c r="P242" s="3" t="s">
        <v>146</v>
      </c>
      <c r="Q242" s="3" t="s">
        <v>49</v>
      </c>
      <c r="R242" s="3"/>
      <c r="S242" s="3">
        <v>1</v>
      </c>
      <c r="T242" s="3">
        <v>3.3184499999999902E-2</v>
      </c>
      <c r="U242" s="3">
        <v>1.98511E-2</v>
      </c>
      <c r="V242" s="3" t="s">
        <v>241</v>
      </c>
      <c r="W242" s="3" t="s">
        <v>35</v>
      </c>
      <c r="X242" s="3" t="s">
        <v>35</v>
      </c>
      <c r="Y242" s="3"/>
      <c r="Z242" s="3"/>
      <c r="AA242" s="3"/>
      <c r="AB242" s="3">
        <v>19.851099999999999</v>
      </c>
      <c r="AC242" s="3" t="s">
        <v>215</v>
      </c>
      <c r="AD242" s="3">
        <v>100</v>
      </c>
      <c r="AE242" s="3"/>
      <c r="AF242" s="3"/>
      <c r="AG242" s="3"/>
      <c r="AH242" s="3" t="s">
        <v>226</v>
      </c>
      <c r="AI242" s="3" t="str">
        <f t="shared" si="53"/>
        <v/>
      </c>
      <c r="AJ242" s="3"/>
      <c r="AK242" s="3"/>
      <c r="AL242" s="3" t="s">
        <v>773</v>
      </c>
      <c r="AM242" s="3"/>
      <c r="AN242" s="3"/>
      <c r="AO242" s="3"/>
      <c r="AP242" s="3" t="s">
        <v>35</v>
      </c>
      <c r="AQ242" s="3">
        <f t="shared" si="54"/>
        <v>5</v>
      </c>
      <c r="AT242" t="str">
        <f>VLOOKUP(L242,'Duration QC'!$A$3:$E$50,2,TRUE)</f>
        <v>N</v>
      </c>
      <c r="AU242" t="str">
        <f>VLOOKUP(L242,'Duration QC'!$A$3:$E$50,3,TRUE)</f>
        <v>N</v>
      </c>
      <c r="AV242" t="str">
        <f>VLOOKUP(L242,'Duration QC'!$A$3:$E$50,4,TRUE)</f>
        <v>Y</v>
      </c>
      <c r="AW242" t="str">
        <f>VLOOKUP(L242,'Duration QC'!$A$3:$E$50,5,TRUE)</f>
        <v>N</v>
      </c>
      <c r="AX242">
        <f t="shared" si="55"/>
        <v>0</v>
      </c>
      <c r="AY242">
        <f t="shared" si="56"/>
        <v>0</v>
      </c>
      <c r="AZ242">
        <f t="shared" si="57"/>
        <v>1</v>
      </c>
      <c r="BA242">
        <f t="shared" si="58"/>
        <v>0</v>
      </c>
    </row>
    <row r="243" spans="1:53" x14ac:dyDescent="0.25">
      <c r="A243" s="3">
        <v>242</v>
      </c>
      <c r="B243" s="3" t="s">
        <v>50</v>
      </c>
      <c r="C243" s="3" t="s">
        <v>231</v>
      </c>
      <c r="D243" s="3" t="s">
        <v>160</v>
      </c>
      <c r="E243" s="3"/>
      <c r="F243" s="3" t="s">
        <v>180</v>
      </c>
      <c r="G243" s="3"/>
      <c r="H243" s="3" t="s">
        <v>662</v>
      </c>
      <c r="I243" s="3" t="s">
        <v>184</v>
      </c>
      <c r="J243" s="3" t="s">
        <v>469</v>
      </c>
      <c r="K243" s="3" t="s">
        <v>204</v>
      </c>
      <c r="L243" s="3" t="s">
        <v>798</v>
      </c>
      <c r="M243" s="3" t="s">
        <v>28</v>
      </c>
      <c r="N243" s="3" t="s">
        <v>218</v>
      </c>
      <c r="O243" s="3" t="s">
        <v>30</v>
      </c>
      <c r="P243" s="3" t="s">
        <v>146</v>
      </c>
      <c r="Q243" s="3" t="s">
        <v>32</v>
      </c>
      <c r="R243" s="3"/>
      <c r="S243" s="3">
        <v>0.6</v>
      </c>
      <c r="T243" s="3">
        <v>4.21611E-2</v>
      </c>
      <c r="U243" s="3">
        <v>3.4030600000000001E-2</v>
      </c>
      <c r="V243" s="3" t="s">
        <v>241</v>
      </c>
      <c r="W243" s="3" t="s">
        <v>35</v>
      </c>
      <c r="X243" s="3" t="s">
        <v>35</v>
      </c>
      <c r="Y243" s="3"/>
      <c r="Z243" s="3"/>
      <c r="AA243" s="3"/>
      <c r="AB243" s="3">
        <v>34.0306</v>
      </c>
      <c r="AC243" s="3" t="s">
        <v>215</v>
      </c>
      <c r="AD243" s="3">
        <v>60</v>
      </c>
      <c r="AE243" s="3"/>
      <c r="AF243" s="3"/>
      <c r="AG243" s="3"/>
      <c r="AH243" s="3" t="s">
        <v>227</v>
      </c>
      <c r="AI243" s="3" t="str">
        <f t="shared" si="53"/>
        <v/>
      </c>
      <c r="AJ243" s="3"/>
      <c r="AK243" s="3"/>
      <c r="AL243" s="3" t="s">
        <v>773</v>
      </c>
      <c r="AM243" s="3"/>
      <c r="AN243" s="3"/>
      <c r="AO243" s="3"/>
      <c r="AP243" s="3" t="s">
        <v>35</v>
      </c>
      <c r="AQ243" s="3">
        <f t="shared" si="54"/>
        <v>4</v>
      </c>
      <c r="AT243" t="str">
        <f>VLOOKUP(L243,'Duration QC'!$A$3:$E$50,2,TRUE)</f>
        <v>N</v>
      </c>
      <c r="AU243" t="str">
        <f>VLOOKUP(L243,'Duration QC'!$A$3:$E$50,3,TRUE)</f>
        <v>N</v>
      </c>
      <c r="AV243" t="str">
        <f>VLOOKUP(L243,'Duration QC'!$A$3:$E$50,4,TRUE)</f>
        <v>Y</v>
      </c>
      <c r="AW243" t="str">
        <f>VLOOKUP(L243,'Duration QC'!$A$3:$E$50,5,TRUE)</f>
        <v>N</v>
      </c>
      <c r="AX243">
        <f t="shared" si="55"/>
        <v>0</v>
      </c>
      <c r="AY243">
        <f t="shared" si="56"/>
        <v>0</v>
      </c>
      <c r="AZ243">
        <f t="shared" si="57"/>
        <v>1</v>
      </c>
      <c r="BA243">
        <f t="shared" si="58"/>
        <v>0</v>
      </c>
    </row>
    <row r="244" spans="1:53" x14ac:dyDescent="0.25">
      <c r="A244" s="3">
        <v>243</v>
      </c>
      <c r="B244" s="3" t="s">
        <v>50</v>
      </c>
      <c r="C244" s="3" t="s">
        <v>231</v>
      </c>
      <c r="D244" s="3" t="s">
        <v>173</v>
      </c>
      <c r="E244" s="3"/>
      <c r="F244" s="3" t="s">
        <v>180</v>
      </c>
      <c r="G244" s="3"/>
      <c r="H244" s="3" t="s">
        <v>1672</v>
      </c>
      <c r="I244" s="3" t="s">
        <v>197</v>
      </c>
      <c r="J244" s="3" t="s">
        <v>469</v>
      </c>
      <c r="K244" s="3" t="s">
        <v>207</v>
      </c>
      <c r="L244" s="3" t="s">
        <v>115</v>
      </c>
      <c r="M244" s="3" t="s">
        <v>28</v>
      </c>
      <c r="N244" s="3" t="s">
        <v>218</v>
      </c>
      <c r="O244" s="3" t="s">
        <v>38</v>
      </c>
      <c r="P244" s="3" t="s">
        <v>213</v>
      </c>
      <c r="Q244" s="3" t="s">
        <v>49</v>
      </c>
      <c r="R244" s="3"/>
      <c r="S244" s="3">
        <v>15</v>
      </c>
      <c r="T244" s="3">
        <v>9.6656500000000006E-2</v>
      </c>
      <c r="U244" s="3"/>
      <c r="V244" s="3" t="s">
        <v>34</v>
      </c>
      <c r="W244" s="3" t="s">
        <v>35</v>
      </c>
      <c r="X244" s="3" t="s">
        <v>35</v>
      </c>
      <c r="Y244" s="3"/>
      <c r="Z244" s="3"/>
      <c r="AA244" s="3"/>
      <c r="AB244" s="3" t="s">
        <v>215</v>
      </c>
      <c r="AC244" s="3" t="s">
        <v>215</v>
      </c>
      <c r="AD244" s="3">
        <v>1500</v>
      </c>
      <c r="AE244" s="3"/>
      <c r="AF244" s="3"/>
      <c r="AG244" s="3"/>
      <c r="AH244" s="3" t="s">
        <v>228</v>
      </c>
      <c r="AI244" s="3" t="str">
        <f t="shared" si="53"/>
        <v/>
      </c>
      <c r="AJ244" s="3"/>
      <c r="AK244" s="3"/>
      <c r="AL244" s="3" t="s">
        <v>773</v>
      </c>
      <c r="AM244" s="3"/>
      <c r="AN244" s="3"/>
      <c r="AO244" s="3"/>
      <c r="AP244" s="3" t="s">
        <v>35</v>
      </c>
      <c r="AQ244" s="3">
        <f t="shared" si="54"/>
        <v>3</v>
      </c>
      <c r="AT244" t="str">
        <f>VLOOKUP(L244,'Duration QC'!$A$3:$E$50,2,TRUE)</f>
        <v>N</v>
      </c>
      <c r="AU244" t="str">
        <f>VLOOKUP(L244,'Duration QC'!$A$3:$E$50,3,TRUE)</f>
        <v>N</v>
      </c>
      <c r="AV244" t="str">
        <f>VLOOKUP(L244,'Duration QC'!$A$3:$E$50,4,TRUE)</f>
        <v>Y</v>
      </c>
      <c r="AW244" t="str">
        <f>VLOOKUP(L244,'Duration QC'!$A$3:$E$50,5,TRUE)</f>
        <v>N</v>
      </c>
      <c r="AX244">
        <f t="shared" si="55"/>
        <v>0</v>
      </c>
      <c r="AY244">
        <f t="shared" si="56"/>
        <v>0</v>
      </c>
      <c r="AZ244">
        <f t="shared" si="57"/>
        <v>1</v>
      </c>
      <c r="BA244">
        <f t="shared" si="58"/>
        <v>0</v>
      </c>
    </row>
    <row r="245" spans="1:53" x14ac:dyDescent="0.25">
      <c r="A245" s="3">
        <v>244</v>
      </c>
      <c r="B245" s="3" t="s">
        <v>50</v>
      </c>
      <c r="C245" s="3" t="s">
        <v>231</v>
      </c>
      <c r="D245" s="3" t="s">
        <v>164</v>
      </c>
      <c r="E245" s="3"/>
      <c r="F245" s="3" t="s">
        <v>180</v>
      </c>
      <c r="G245" s="3" t="s">
        <v>50</v>
      </c>
      <c r="H245" s="3" t="s">
        <v>662</v>
      </c>
      <c r="I245" s="3" t="s">
        <v>188</v>
      </c>
      <c r="J245" s="3" t="s">
        <v>469</v>
      </c>
      <c r="K245" s="3" t="s">
        <v>204</v>
      </c>
      <c r="L245" s="3" t="s">
        <v>798</v>
      </c>
      <c r="M245" s="3" t="s">
        <v>28</v>
      </c>
      <c r="N245" s="3" t="s">
        <v>218</v>
      </c>
      <c r="O245" s="3" t="s">
        <v>30</v>
      </c>
      <c r="P245" s="3" t="s">
        <v>146</v>
      </c>
      <c r="Q245" s="3" t="s">
        <v>32</v>
      </c>
      <c r="R245" s="3"/>
      <c r="S245" s="3">
        <v>1.25</v>
      </c>
      <c r="T245" s="3">
        <v>0.100381</v>
      </c>
      <c r="U245" s="3">
        <v>7.0837700000000003E-2</v>
      </c>
      <c r="V245" s="3" t="s">
        <v>241</v>
      </c>
      <c r="W245" s="3" t="s">
        <v>35</v>
      </c>
      <c r="X245" s="3" t="s">
        <v>35</v>
      </c>
      <c r="Y245" s="3"/>
      <c r="Z245" s="3"/>
      <c r="AA245" s="3"/>
      <c r="AB245" s="3">
        <v>70.837699999999998</v>
      </c>
      <c r="AC245" s="3" t="s">
        <v>215</v>
      </c>
      <c r="AD245" s="3">
        <v>125</v>
      </c>
      <c r="AE245" s="3"/>
      <c r="AF245" s="3"/>
      <c r="AG245" s="3"/>
      <c r="AH245" s="3" t="s">
        <v>227</v>
      </c>
      <c r="AI245" s="3" t="str">
        <f t="shared" si="53"/>
        <v/>
      </c>
      <c r="AJ245" s="3"/>
      <c r="AK245" s="3"/>
      <c r="AL245" s="3" t="s">
        <v>773</v>
      </c>
      <c r="AM245" s="3"/>
      <c r="AN245" s="3"/>
      <c r="AO245" s="3"/>
      <c r="AP245" s="3" t="s">
        <v>35</v>
      </c>
      <c r="AQ245" s="3">
        <f t="shared" si="54"/>
        <v>4</v>
      </c>
      <c r="AT245" t="str">
        <f>VLOOKUP(L245,'Duration QC'!$A$3:$E$50,2,TRUE)</f>
        <v>N</v>
      </c>
      <c r="AU245" t="str">
        <f>VLOOKUP(L245,'Duration QC'!$A$3:$E$50,3,TRUE)</f>
        <v>N</v>
      </c>
      <c r="AV245" t="str">
        <f>VLOOKUP(L245,'Duration QC'!$A$3:$E$50,4,TRUE)</f>
        <v>Y</v>
      </c>
      <c r="AW245" t="str">
        <f>VLOOKUP(L245,'Duration QC'!$A$3:$E$50,5,TRUE)</f>
        <v>N</v>
      </c>
      <c r="AX245">
        <f t="shared" si="55"/>
        <v>0</v>
      </c>
      <c r="AY245">
        <f t="shared" si="56"/>
        <v>0</v>
      </c>
      <c r="AZ245">
        <f t="shared" si="57"/>
        <v>1</v>
      </c>
      <c r="BA245">
        <f t="shared" si="58"/>
        <v>0</v>
      </c>
    </row>
    <row r="246" spans="1:53" x14ac:dyDescent="0.25">
      <c r="A246" s="3">
        <v>245</v>
      </c>
      <c r="B246" s="3"/>
      <c r="C246" s="3" t="s">
        <v>231</v>
      </c>
      <c r="D246" s="3" t="s">
        <v>178</v>
      </c>
      <c r="E246" s="3"/>
      <c r="F246" s="3" t="s">
        <v>180</v>
      </c>
      <c r="G246" s="3"/>
      <c r="H246" s="3" t="s">
        <v>708</v>
      </c>
      <c r="I246" s="3" t="s">
        <v>202</v>
      </c>
      <c r="J246" s="3" t="s">
        <v>470</v>
      </c>
      <c r="K246" s="3" t="s">
        <v>208</v>
      </c>
      <c r="L246" s="3" t="s">
        <v>55</v>
      </c>
      <c r="M246" s="3" t="s">
        <v>28</v>
      </c>
      <c r="N246" s="3" t="s">
        <v>218</v>
      </c>
      <c r="O246" s="3" t="s">
        <v>38</v>
      </c>
      <c r="P246" s="3" t="s">
        <v>213</v>
      </c>
      <c r="Q246" s="3" t="s">
        <v>32</v>
      </c>
      <c r="R246" s="3">
        <v>0.3</v>
      </c>
      <c r="S246" s="3">
        <v>1</v>
      </c>
      <c r="T246" s="3">
        <v>0.27642800000000001</v>
      </c>
      <c r="U246" s="3">
        <v>0.19084999999999999</v>
      </c>
      <c r="V246" s="3" t="s">
        <v>34</v>
      </c>
      <c r="W246" s="3" t="s">
        <v>35</v>
      </c>
      <c r="X246" s="3" t="s">
        <v>50</v>
      </c>
      <c r="Y246" s="3"/>
      <c r="Z246" s="3"/>
      <c r="AA246" s="3"/>
      <c r="AB246" s="3">
        <v>63.616666666666667</v>
      </c>
      <c r="AC246" s="3">
        <v>99.999999999999986</v>
      </c>
      <c r="AD246" s="3">
        <v>33.333333333333336</v>
      </c>
      <c r="AE246" s="3"/>
      <c r="AF246" s="3"/>
      <c r="AG246" s="3"/>
      <c r="AH246" s="3" t="s">
        <v>227</v>
      </c>
      <c r="AI246" s="3" t="str">
        <f t="shared" si="53"/>
        <v/>
      </c>
      <c r="AJ246" s="3"/>
      <c r="AK246" s="3"/>
      <c r="AL246" s="3" t="s">
        <v>773</v>
      </c>
      <c r="AM246" s="3"/>
      <c r="AN246" s="3"/>
      <c r="AO246" s="3"/>
      <c r="AP246" s="3" t="s">
        <v>50</v>
      </c>
      <c r="AQ246" s="3">
        <f t="shared" si="54"/>
        <v>4</v>
      </c>
      <c r="AR246" t="str">
        <f>IF(AB246&lt;&gt;"","BMDL",IF(AC246&lt;&gt;"","NOAEL",IF(AD246&lt;&gt;"","LOAEL","!!! CHECK !!!")))</f>
        <v>BMDL</v>
      </c>
      <c r="AS246">
        <f>IF(AR246="NOAEL",AC246, IF(AR246="BMDL", AB246, AD246))</f>
        <v>63.616666666666667</v>
      </c>
      <c r="AT246" t="str">
        <f>VLOOKUP(L246,'Duration QC'!$A$3:$E$50,2,TRUE)</f>
        <v>N</v>
      </c>
      <c r="AU246" t="str">
        <f>VLOOKUP(L246,'Duration QC'!$A$3:$E$50,3,TRUE)</f>
        <v>Y</v>
      </c>
      <c r="AV246" t="str">
        <f>VLOOKUP(L246,'Duration QC'!$A$3:$E$50,4,TRUE)</f>
        <v>N</v>
      </c>
      <c r="AW246" t="str">
        <f>VLOOKUP(L246,'Duration QC'!$A$3:$E$50,5,TRUE)</f>
        <v>N</v>
      </c>
      <c r="AX246">
        <f t="shared" si="55"/>
        <v>0</v>
      </c>
      <c r="AY246">
        <f t="shared" si="56"/>
        <v>1</v>
      </c>
      <c r="AZ246">
        <f t="shared" si="57"/>
        <v>0</v>
      </c>
      <c r="BA246">
        <f t="shared" si="58"/>
        <v>0</v>
      </c>
    </row>
    <row r="247" spans="1:53" x14ac:dyDescent="0.25">
      <c r="A247" s="3">
        <v>246</v>
      </c>
      <c r="B247" s="3" t="s">
        <v>50</v>
      </c>
      <c r="C247" s="3" t="s">
        <v>231</v>
      </c>
      <c r="D247" s="3" t="s">
        <v>158</v>
      </c>
      <c r="E247" s="3"/>
      <c r="F247" s="3" t="s">
        <v>180</v>
      </c>
      <c r="G247" s="3"/>
      <c r="H247" s="3" t="s">
        <v>662</v>
      </c>
      <c r="I247" s="3" t="s">
        <v>182</v>
      </c>
      <c r="J247" s="3" t="s">
        <v>469</v>
      </c>
      <c r="K247" s="3" t="s">
        <v>204</v>
      </c>
      <c r="L247" s="3" t="s">
        <v>798</v>
      </c>
      <c r="M247" s="3" t="s">
        <v>28</v>
      </c>
      <c r="N247" s="3" t="s">
        <v>218</v>
      </c>
      <c r="O247" s="3" t="s">
        <v>30</v>
      </c>
      <c r="P247" s="3" t="s">
        <v>146</v>
      </c>
      <c r="Q247" s="3" t="s">
        <v>32</v>
      </c>
      <c r="R247" s="3"/>
      <c r="S247" s="3">
        <v>0.25</v>
      </c>
      <c r="T247" s="3">
        <v>0.30990200000000001</v>
      </c>
      <c r="U247" s="3">
        <v>0.26694600000000002</v>
      </c>
      <c r="V247" s="3" t="s">
        <v>241</v>
      </c>
      <c r="W247" s="3" t="s">
        <v>35</v>
      </c>
      <c r="X247" s="3" t="s">
        <v>35</v>
      </c>
      <c r="Y247" s="3"/>
      <c r="Z247" s="3"/>
      <c r="AA247" s="3"/>
      <c r="AB247" s="3">
        <v>266.94600000000003</v>
      </c>
      <c r="AC247" s="3" t="s">
        <v>215</v>
      </c>
      <c r="AD247" s="3">
        <v>25</v>
      </c>
      <c r="AE247" s="3"/>
      <c r="AF247" s="3"/>
      <c r="AG247" s="3"/>
      <c r="AH247" s="3" t="s">
        <v>227</v>
      </c>
      <c r="AI247" s="3" t="str">
        <f t="shared" si="53"/>
        <v/>
      </c>
      <c r="AJ247" s="3"/>
      <c r="AK247" s="3"/>
      <c r="AL247" s="3" t="s">
        <v>773</v>
      </c>
      <c r="AM247" s="3"/>
      <c r="AN247" s="3"/>
      <c r="AO247" s="3"/>
      <c r="AP247" s="3" t="s">
        <v>35</v>
      </c>
      <c r="AQ247" s="3">
        <f t="shared" si="54"/>
        <v>4</v>
      </c>
      <c r="AT247" t="str">
        <f>VLOOKUP(L247,'Duration QC'!$A$3:$E$50,2,TRUE)</f>
        <v>N</v>
      </c>
      <c r="AU247" t="str">
        <f>VLOOKUP(L247,'Duration QC'!$A$3:$E$50,3,TRUE)</f>
        <v>N</v>
      </c>
      <c r="AV247" t="str">
        <f>VLOOKUP(L247,'Duration QC'!$A$3:$E$50,4,TRUE)</f>
        <v>Y</v>
      </c>
      <c r="AW247" t="str">
        <f>VLOOKUP(L247,'Duration QC'!$A$3:$E$50,5,TRUE)</f>
        <v>N</v>
      </c>
      <c r="AX247">
        <f t="shared" si="55"/>
        <v>0</v>
      </c>
      <c r="AY247">
        <f t="shared" si="56"/>
        <v>0</v>
      </c>
      <c r="AZ247">
        <f t="shared" si="57"/>
        <v>1</v>
      </c>
      <c r="BA247">
        <f t="shared" si="58"/>
        <v>0</v>
      </c>
    </row>
    <row r="248" spans="1:53" x14ac:dyDescent="0.25">
      <c r="A248" s="3">
        <v>247</v>
      </c>
      <c r="B248" s="3" t="s">
        <v>50</v>
      </c>
      <c r="C248" s="3" t="s">
        <v>231</v>
      </c>
      <c r="D248" s="3" t="s">
        <v>161</v>
      </c>
      <c r="E248" s="3"/>
      <c r="F248" s="3" t="s">
        <v>180</v>
      </c>
      <c r="G248" s="3"/>
      <c r="H248" s="3" t="s">
        <v>1488</v>
      </c>
      <c r="I248" s="3" t="s">
        <v>185</v>
      </c>
      <c r="J248" s="3" t="s">
        <v>469</v>
      </c>
      <c r="K248" s="3" t="s">
        <v>204</v>
      </c>
      <c r="L248" s="3" t="s">
        <v>798</v>
      </c>
      <c r="M248" s="3" t="s">
        <v>28</v>
      </c>
      <c r="N248" s="3" t="s">
        <v>218</v>
      </c>
      <c r="O248" s="3" t="s">
        <v>30</v>
      </c>
      <c r="P248" s="3" t="s">
        <v>146</v>
      </c>
      <c r="Q248" s="3" t="s">
        <v>32</v>
      </c>
      <c r="R248" s="3">
        <v>0.1</v>
      </c>
      <c r="S248" s="3">
        <v>0.5</v>
      </c>
      <c r="T248" s="3">
        <v>0.31356099999999898</v>
      </c>
      <c r="U248" s="3">
        <v>0.24712000000000001</v>
      </c>
      <c r="V248" s="3" t="s">
        <v>241</v>
      </c>
      <c r="W248" s="3" t="s">
        <v>35</v>
      </c>
      <c r="X248" s="3" t="s">
        <v>35</v>
      </c>
      <c r="Y248" s="3"/>
      <c r="Z248" s="3"/>
      <c r="AA248" s="3"/>
      <c r="AB248" s="3">
        <v>247.12</v>
      </c>
      <c r="AC248" s="3">
        <v>100</v>
      </c>
      <c r="AD248" s="3">
        <v>50</v>
      </c>
      <c r="AE248" s="3"/>
      <c r="AF248" s="3"/>
      <c r="AG248" s="3"/>
      <c r="AH248" s="3" t="s">
        <v>227</v>
      </c>
      <c r="AI248" s="3" t="str">
        <f t="shared" si="53"/>
        <v/>
      </c>
      <c r="AJ248" s="3"/>
      <c r="AK248" s="3"/>
      <c r="AL248" s="3" t="s">
        <v>773</v>
      </c>
      <c r="AM248" s="3"/>
      <c r="AN248" s="3"/>
      <c r="AO248" s="3"/>
      <c r="AP248" s="3" t="s">
        <v>35</v>
      </c>
      <c r="AQ248" s="3">
        <f t="shared" si="54"/>
        <v>4</v>
      </c>
      <c r="AT248" t="str">
        <f>VLOOKUP(L248,'Duration QC'!$A$3:$E$50,2,TRUE)</f>
        <v>N</v>
      </c>
      <c r="AU248" t="str">
        <f>VLOOKUP(L248,'Duration QC'!$A$3:$E$50,3,TRUE)</f>
        <v>N</v>
      </c>
      <c r="AV248" t="str">
        <f>VLOOKUP(L248,'Duration QC'!$A$3:$E$50,4,TRUE)</f>
        <v>Y</v>
      </c>
      <c r="AW248" t="str">
        <f>VLOOKUP(L248,'Duration QC'!$A$3:$E$50,5,TRUE)</f>
        <v>N</v>
      </c>
      <c r="AX248">
        <f t="shared" si="55"/>
        <v>0</v>
      </c>
      <c r="AY248">
        <f t="shared" si="56"/>
        <v>0</v>
      </c>
      <c r="AZ248">
        <f t="shared" si="57"/>
        <v>1</v>
      </c>
      <c r="BA248">
        <f t="shared" si="58"/>
        <v>0</v>
      </c>
    </row>
    <row r="249" spans="1:53" x14ac:dyDescent="0.25">
      <c r="A249" s="3">
        <v>248</v>
      </c>
      <c r="B249" s="3" t="s">
        <v>50</v>
      </c>
      <c r="C249" s="3" t="s">
        <v>231</v>
      </c>
      <c r="D249" s="3" t="s">
        <v>164</v>
      </c>
      <c r="E249" s="3"/>
      <c r="F249" s="3" t="s">
        <v>180</v>
      </c>
      <c r="G249" s="3" t="s">
        <v>50</v>
      </c>
      <c r="H249" s="3" t="s">
        <v>662</v>
      </c>
      <c r="I249" s="3" t="s">
        <v>188</v>
      </c>
      <c r="J249" s="3" t="s">
        <v>469</v>
      </c>
      <c r="K249" s="3" t="s">
        <v>204</v>
      </c>
      <c r="L249" s="3" t="s">
        <v>798</v>
      </c>
      <c r="M249" s="3" t="s">
        <v>28</v>
      </c>
      <c r="N249" s="3" t="s">
        <v>218</v>
      </c>
      <c r="O249" s="3" t="s">
        <v>30</v>
      </c>
      <c r="P249" s="3" t="s">
        <v>146</v>
      </c>
      <c r="Q249" s="3" t="s">
        <v>49</v>
      </c>
      <c r="R249" s="3"/>
      <c r="S249" s="3">
        <v>1.25</v>
      </c>
      <c r="T249" s="3">
        <v>0.345575999999999</v>
      </c>
      <c r="U249" s="3">
        <v>0.29385899999999998</v>
      </c>
      <c r="V249" s="3" t="s">
        <v>241</v>
      </c>
      <c r="W249" s="3" t="s">
        <v>35</v>
      </c>
      <c r="X249" s="3" t="s">
        <v>35</v>
      </c>
      <c r="Y249" s="3"/>
      <c r="Z249" s="3"/>
      <c r="AA249" s="3"/>
      <c r="AB249" s="3">
        <v>293.85899999999998</v>
      </c>
      <c r="AC249" s="3" t="s">
        <v>215</v>
      </c>
      <c r="AD249" s="3">
        <v>125</v>
      </c>
      <c r="AE249" s="3"/>
      <c r="AF249" s="3"/>
      <c r="AG249" s="3"/>
      <c r="AH249" s="3" t="s">
        <v>227</v>
      </c>
      <c r="AI249" s="3" t="str">
        <f t="shared" si="53"/>
        <v/>
      </c>
      <c r="AJ249" s="3"/>
      <c r="AK249" s="3"/>
      <c r="AL249" s="3" t="s">
        <v>773</v>
      </c>
      <c r="AM249" s="3"/>
      <c r="AN249" s="3"/>
      <c r="AO249" s="3"/>
      <c r="AP249" s="3" t="s">
        <v>35</v>
      </c>
      <c r="AQ249" s="3">
        <f t="shared" si="54"/>
        <v>4</v>
      </c>
      <c r="AT249" t="str">
        <f>VLOOKUP(L249,'Duration QC'!$A$3:$E$50,2,TRUE)</f>
        <v>N</v>
      </c>
      <c r="AU249" t="str">
        <f>VLOOKUP(L249,'Duration QC'!$A$3:$E$50,3,TRUE)</f>
        <v>N</v>
      </c>
      <c r="AV249" t="str">
        <f>VLOOKUP(L249,'Duration QC'!$A$3:$E$50,4,TRUE)</f>
        <v>Y</v>
      </c>
      <c r="AW249" t="str">
        <f>VLOOKUP(L249,'Duration QC'!$A$3:$E$50,5,TRUE)</f>
        <v>N</v>
      </c>
      <c r="AX249">
        <f t="shared" si="55"/>
        <v>0</v>
      </c>
      <c r="AY249">
        <f t="shared" si="56"/>
        <v>0</v>
      </c>
      <c r="AZ249">
        <f t="shared" si="57"/>
        <v>1</v>
      </c>
      <c r="BA249">
        <f t="shared" si="58"/>
        <v>0</v>
      </c>
    </row>
    <row r="250" spans="1:53" x14ac:dyDescent="0.25">
      <c r="A250" s="3">
        <v>249</v>
      </c>
      <c r="B250" s="3" t="s">
        <v>50</v>
      </c>
      <c r="C250" s="3" t="s">
        <v>231</v>
      </c>
      <c r="D250" s="3" t="s">
        <v>161</v>
      </c>
      <c r="E250" s="3"/>
      <c r="F250" s="3" t="s">
        <v>180</v>
      </c>
      <c r="G250" s="3"/>
      <c r="H250" s="3" t="s">
        <v>1488</v>
      </c>
      <c r="I250" s="3" t="s">
        <v>185</v>
      </c>
      <c r="J250" s="3" t="s">
        <v>469</v>
      </c>
      <c r="K250" s="3" t="s">
        <v>204</v>
      </c>
      <c r="L250" s="3" t="s">
        <v>798</v>
      </c>
      <c r="M250" s="3" t="s">
        <v>28</v>
      </c>
      <c r="N250" s="3" t="s">
        <v>218</v>
      </c>
      <c r="O250" s="3" t="s">
        <v>30</v>
      </c>
      <c r="P250" s="3" t="s">
        <v>146</v>
      </c>
      <c r="Q250" s="3" t="s">
        <v>49</v>
      </c>
      <c r="R250" s="3">
        <v>0.1</v>
      </c>
      <c r="S250" s="3">
        <v>0.5</v>
      </c>
      <c r="T250" s="3">
        <v>0.365734</v>
      </c>
      <c r="U250" s="3">
        <v>0.30688700000000002</v>
      </c>
      <c r="V250" s="3" t="s">
        <v>241</v>
      </c>
      <c r="W250" s="3" t="s">
        <v>35</v>
      </c>
      <c r="X250" s="3" t="s">
        <v>35</v>
      </c>
      <c r="Y250" s="3"/>
      <c r="Z250" s="3"/>
      <c r="AA250" s="3"/>
      <c r="AB250" s="3">
        <v>306.887</v>
      </c>
      <c r="AC250" s="3">
        <v>100</v>
      </c>
      <c r="AD250" s="3">
        <v>50</v>
      </c>
      <c r="AE250" s="3"/>
      <c r="AF250" s="3"/>
      <c r="AG250" s="3"/>
      <c r="AH250" s="3" t="s">
        <v>227</v>
      </c>
      <c r="AI250" s="3" t="str">
        <f t="shared" si="53"/>
        <v/>
      </c>
      <c r="AJ250" s="3"/>
      <c r="AK250" s="3"/>
      <c r="AL250" s="3" t="s">
        <v>773</v>
      </c>
      <c r="AM250" s="3"/>
      <c r="AN250" s="3"/>
      <c r="AO250" s="3"/>
      <c r="AP250" s="3" t="s">
        <v>35</v>
      </c>
      <c r="AQ250" s="3">
        <f t="shared" si="54"/>
        <v>4</v>
      </c>
      <c r="AT250" t="str">
        <f>VLOOKUP(L250,'Duration QC'!$A$3:$E$50,2,TRUE)</f>
        <v>N</v>
      </c>
      <c r="AU250" t="str">
        <f>VLOOKUP(L250,'Duration QC'!$A$3:$E$50,3,TRUE)</f>
        <v>N</v>
      </c>
      <c r="AV250" t="str">
        <f>VLOOKUP(L250,'Duration QC'!$A$3:$E$50,4,TRUE)</f>
        <v>Y</v>
      </c>
      <c r="AW250" t="str">
        <f>VLOOKUP(L250,'Duration QC'!$A$3:$E$50,5,TRUE)</f>
        <v>N</v>
      </c>
      <c r="AX250">
        <f t="shared" si="55"/>
        <v>0</v>
      </c>
      <c r="AY250">
        <f t="shared" si="56"/>
        <v>0</v>
      </c>
      <c r="AZ250">
        <f t="shared" si="57"/>
        <v>1</v>
      </c>
      <c r="BA250">
        <f t="shared" si="58"/>
        <v>0</v>
      </c>
    </row>
    <row r="251" spans="1:53" x14ac:dyDescent="0.25">
      <c r="A251" s="3">
        <v>250</v>
      </c>
      <c r="B251" s="3" t="s">
        <v>50</v>
      </c>
      <c r="C251" s="3" t="s">
        <v>231</v>
      </c>
      <c r="D251" s="3" t="s">
        <v>165</v>
      </c>
      <c r="E251" s="3"/>
      <c r="F251" s="3" t="s">
        <v>180</v>
      </c>
      <c r="G251" s="3"/>
      <c r="H251" s="3" t="s">
        <v>799</v>
      </c>
      <c r="I251" s="3" t="s">
        <v>189</v>
      </c>
      <c r="J251" s="3" t="s">
        <v>469</v>
      </c>
      <c r="K251" s="3" t="s">
        <v>204</v>
      </c>
      <c r="L251" s="3" t="s">
        <v>798</v>
      </c>
      <c r="M251" s="3" t="s">
        <v>28</v>
      </c>
      <c r="N251" s="3" t="s">
        <v>218</v>
      </c>
      <c r="O251" s="3" t="s">
        <v>38</v>
      </c>
      <c r="P251" s="3" t="s">
        <v>210</v>
      </c>
      <c r="Q251" s="3" t="s">
        <v>49</v>
      </c>
      <c r="R251" s="3">
        <v>0.5</v>
      </c>
      <c r="S251" s="3">
        <v>1</v>
      </c>
      <c r="T251" s="3">
        <v>0.40507500000000002</v>
      </c>
      <c r="U251" s="3">
        <v>0.34647699999999998</v>
      </c>
      <c r="V251" s="3" t="s">
        <v>241</v>
      </c>
      <c r="W251" s="3" t="s">
        <v>35</v>
      </c>
      <c r="X251" s="3" t="s">
        <v>35</v>
      </c>
      <c r="Y251" s="3"/>
      <c r="Z251" s="3"/>
      <c r="AA251" s="3"/>
      <c r="AB251" s="3">
        <v>346.47699999999998</v>
      </c>
      <c r="AC251" s="3">
        <v>500</v>
      </c>
      <c r="AD251" s="3">
        <v>100</v>
      </c>
      <c r="AE251" s="3"/>
      <c r="AF251" s="3"/>
      <c r="AG251" s="3"/>
      <c r="AH251" s="3" t="s">
        <v>228</v>
      </c>
      <c r="AI251" s="3" t="str">
        <f t="shared" si="53"/>
        <v/>
      </c>
      <c r="AJ251" s="3"/>
      <c r="AK251" s="3"/>
      <c r="AL251" s="3" t="s">
        <v>773</v>
      </c>
      <c r="AM251" s="3"/>
      <c r="AN251" s="3"/>
      <c r="AO251" s="3"/>
      <c r="AP251" s="3" t="s">
        <v>35</v>
      </c>
      <c r="AQ251" s="3">
        <f t="shared" si="54"/>
        <v>3</v>
      </c>
      <c r="AT251" t="str">
        <f>VLOOKUP(L251,'Duration QC'!$A$3:$E$50,2,TRUE)</f>
        <v>N</v>
      </c>
      <c r="AU251" t="str">
        <f>VLOOKUP(L251,'Duration QC'!$A$3:$E$50,3,TRUE)</f>
        <v>N</v>
      </c>
      <c r="AV251" t="str">
        <f>VLOOKUP(L251,'Duration QC'!$A$3:$E$50,4,TRUE)</f>
        <v>Y</v>
      </c>
      <c r="AW251" t="str">
        <f>VLOOKUP(L251,'Duration QC'!$A$3:$E$50,5,TRUE)</f>
        <v>N</v>
      </c>
      <c r="AX251">
        <f t="shared" si="55"/>
        <v>0</v>
      </c>
      <c r="AY251">
        <f t="shared" si="56"/>
        <v>0</v>
      </c>
      <c r="AZ251">
        <f t="shared" si="57"/>
        <v>1</v>
      </c>
      <c r="BA251">
        <f t="shared" si="58"/>
        <v>0</v>
      </c>
    </row>
    <row r="252" spans="1:53" x14ac:dyDescent="0.25">
      <c r="A252" s="3">
        <v>251</v>
      </c>
      <c r="B252" s="3"/>
      <c r="C252" s="3" t="s">
        <v>231</v>
      </c>
      <c r="D252" s="3" t="s">
        <v>178</v>
      </c>
      <c r="E252" s="3"/>
      <c r="F252" s="3" t="s">
        <v>180</v>
      </c>
      <c r="G252" s="3"/>
      <c r="H252" s="3" t="s">
        <v>708</v>
      </c>
      <c r="I252" s="3" t="s">
        <v>202</v>
      </c>
      <c r="J252" s="3" t="s">
        <v>470</v>
      </c>
      <c r="K252" s="3" t="s">
        <v>208</v>
      </c>
      <c r="L252" s="3" t="s">
        <v>55</v>
      </c>
      <c r="M252" s="3" t="s">
        <v>28</v>
      </c>
      <c r="N252" s="3" t="s">
        <v>218</v>
      </c>
      <c r="O252" s="3" t="s">
        <v>38</v>
      </c>
      <c r="P252" s="3" t="s">
        <v>213</v>
      </c>
      <c r="Q252" s="3" t="s">
        <v>49</v>
      </c>
      <c r="R252" s="3">
        <v>0.3</v>
      </c>
      <c r="S252" s="3">
        <v>1</v>
      </c>
      <c r="T252" s="3">
        <v>0.446828</v>
      </c>
      <c r="U252" s="3">
        <v>0.24806300000000001</v>
      </c>
      <c r="V252" s="3" t="s">
        <v>34</v>
      </c>
      <c r="W252" s="3" t="s">
        <v>35</v>
      </c>
      <c r="X252" s="3" t="s">
        <v>50</v>
      </c>
      <c r="Y252" s="3"/>
      <c r="Z252" s="3"/>
      <c r="AA252" s="3"/>
      <c r="AB252" s="3">
        <v>82.687666666666672</v>
      </c>
      <c r="AC252" s="3">
        <v>99.999999999999986</v>
      </c>
      <c r="AD252" s="3">
        <v>33.333333333333336</v>
      </c>
      <c r="AE252" s="3"/>
      <c r="AF252" s="3"/>
      <c r="AG252" s="3"/>
      <c r="AH252" s="3" t="s">
        <v>227</v>
      </c>
      <c r="AI252" s="3" t="str">
        <f t="shared" si="53"/>
        <v/>
      </c>
      <c r="AJ252" s="3"/>
      <c r="AK252" s="3"/>
      <c r="AL252" s="3" t="s">
        <v>773</v>
      </c>
      <c r="AM252" s="3"/>
      <c r="AN252" s="3"/>
      <c r="AO252" s="3"/>
      <c r="AP252" s="3" t="s">
        <v>50</v>
      </c>
      <c r="AQ252" s="3">
        <f t="shared" si="54"/>
        <v>4</v>
      </c>
      <c r="AR252" t="str">
        <f>IF(AB252&lt;&gt;"","BMDL",IF(AC252&lt;&gt;"","NOAEL",IF(AD252&lt;&gt;"","LOAEL","!!! CHECK !!!")))</f>
        <v>BMDL</v>
      </c>
      <c r="AS252">
        <f>IF(AR252="NOAEL",AC252, IF(AR252="BMDL", AB252, AD252))</f>
        <v>82.687666666666672</v>
      </c>
      <c r="AT252" t="str">
        <f>VLOOKUP(L252,'Duration QC'!$A$3:$E$50,2,TRUE)</f>
        <v>N</v>
      </c>
      <c r="AU252" t="str">
        <f>VLOOKUP(L252,'Duration QC'!$A$3:$E$50,3,TRUE)</f>
        <v>Y</v>
      </c>
      <c r="AV252" t="str">
        <f>VLOOKUP(L252,'Duration QC'!$A$3:$E$50,4,TRUE)</f>
        <v>N</v>
      </c>
      <c r="AW252" t="str">
        <f>VLOOKUP(L252,'Duration QC'!$A$3:$E$50,5,TRUE)</f>
        <v>N</v>
      </c>
      <c r="AX252">
        <f t="shared" si="55"/>
        <v>0</v>
      </c>
      <c r="AY252">
        <f t="shared" si="56"/>
        <v>1</v>
      </c>
      <c r="AZ252">
        <f t="shared" si="57"/>
        <v>0</v>
      </c>
      <c r="BA252">
        <f t="shared" si="58"/>
        <v>0</v>
      </c>
    </row>
    <row r="253" spans="1:53" x14ac:dyDescent="0.25">
      <c r="A253" s="3">
        <v>252</v>
      </c>
      <c r="B253" s="3" t="s">
        <v>50</v>
      </c>
      <c r="C253" s="3" t="s">
        <v>231</v>
      </c>
      <c r="D253" s="3" t="s">
        <v>164</v>
      </c>
      <c r="E253" s="3"/>
      <c r="F253" s="3" t="s">
        <v>180</v>
      </c>
      <c r="G253" s="3" t="s">
        <v>50</v>
      </c>
      <c r="H253" s="3" t="s">
        <v>662</v>
      </c>
      <c r="I253" s="3" t="s">
        <v>188</v>
      </c>
      <c r="J253" s="3" t="s">
        <v>469</v>
      </c>
      <c r="K253" s="3" t="s">
        <v>204</v>
      </c>
      <c r="L253" s="3" t="s">
        <v>798</v>
      </c>
      <c r="M253" s="3" t="s">
        <v>28</v>
      </c>
      <c r="N253" s="3" t="s">
        <v>218</v>
      </c>
      <c r="O253" s="3" t="s">
        <v>38</v>
      </c>
      <c r="P253" s="3" t="s">
        <v>210</v>
      </c>
      <c r="Q253" s="3" t="s">
        <v>32</v>
      </c>
      <c r="R253" s="3"/>
      <c r="S253" s="3">
        <v>0.62</v>
      </c>
      <c r="T253" s="3">
        <v>0.464808</v>
      </c>
      <c r="U253" s="3">
        <v>3.9022900000000002E-4</v>
      </c>
      <c r="V253" s="3" t="s">
        <v>241</v>
      </c>
      <c r="W253" s="3" t="s">
        <v>35</v>
      </c>
      <c r="X253" s="3" t="s">
        <v>35</v>
      </c>
      <c r="Y253" s="3"/>
      <c r="Z253" s="3"/>
      <c r="AA253" s="3"/>
      <c r="AB253" s="3">
        <v>0.39022900000000005</v>
      </c>
      <c r="AC253" s="3" t="s">
        <v>215</v>
      </c>
      <c r="AD253" s="3">
        <v>62</v>
      </c>
      <c r="AE253" s="3"/>
      <c r="AF253" s="3"/>
      <c r="AG253" s="3"/>
      <c r="AH253" s="3" t="s">
        <v>226</v>
      </c>
      <c r="AI253" s="3" t="str">
        <f t="shared" si="53"/>
        <v/>
      </c>
      <c r="AJ253" s="3"/>
      <c r="AK253" s="3"/>
      <c r="AL253" s="3" t="s">
        <v>773</v>
      </c>
      <c r="AM253" s="3"/>
      <c r="AN253" s="3"/>
      <c r="AO253" s="3"/>
      <c r="AP253" s="3" t="s">
        <v>35</v>
      </c>
      <c r="AQ253" s="3">
        <f t="shared" si="54"/>
        <v>5</v>
      </c>
      <c r="AT253" t="str">
        <f>VLOOKUP(L253,'Duration QC'!$A$3:$E$50,2,TRUE)</f>
        <v>N</v>
      </c>
      <c r="AU253" t="str">
        <f>VLOOKUP(L253,'Duration QC'!$A$3:$E$50,3,TRUE)</f>
        <v>N</v>
      </c>
      <c r="AV253" t="str">
        <f>VLOOKUP(L253,'Duration QC'!$A$3:$E$50,4,TRUE)</f>
        <v>Y</v>
      </c>
      <c r="AW253" t="str">
        <f>VLOOKUP(L253,'Duration QC'!$A$3:$E$50,5,TRUE)</f>
        <v>N</v>
      </c>
      <c r="AX253">
        <f t="shared" si="55"/>
        <v>0</v>
      </c>
      <c r="AY253">
        <f t="shared" si="56"/>
        <v>0</v>
      </c>
      <c r="AZ253">
        <f t="shared" si="57"/>
        <v>1</v>
      </c>
      <c r="BA253">
        <f t="shared" si="58"/>
        <v>0</v>
      </c>
    </row>
    <row r="254" spans="1:53" x14ac:dyDescent="0.25">
      <c r="A254" s="3">
        <v>253</v>
      </c>
      <c r="B254" s="3" t="s">
        <v>50</v>
      </c>
      <c r="C254" s="3" t="s">
        <v>231</v>
      </c>
      <c r="D254" s="3" t="s">
        <v>158</v>
      </c>
      <c r="E254" s="3"/>
      <c r="F254" s="3" t="s">
        <v>180</v>
      </c>
      <c r="G254" s="3"/>
      <c r="H254" s="3" t="s">
        <v>662</v>
      </c>
      <c r="I254" s="3" t="s">
        <v>182</v>
      </c>
      <c r="J254" s="3" t="s">
        <v>469</v>
      </c>
      <c r="K254" s="3" t="s">
        <v>204</v>
      </c>
      <c r="L254" s="3" t="s">
        <v>798</v>
      </c>
      <c r="M254" s="3" t="s">
        <v>28</v>
      </c>
      <c r="N254" s="3" t="s">
        <v>218</v>
      </c>
      <c r="O254" s="3" t="s">
        <v>30</v>
      </c>
      <c r="P254" s="3" t="s">
        <v>146</v>
      </c>
      <c r="Q254" s="3" t="s">
        <v>49</v>
      </c>
      <c r="R254" s="3">
        <v>0.5</v>
      </c>
      <c r="S254" s="3">
        <v>1</v>
      </c>
      <c r="T254" s="3">
        <v>0.47326699999999899</v>
      </c>
      <c r="U254" s="3">
        <v>0.40687800000000002</v>
      </c>
      <c r="V254" s="3" t="s">
        <v>241</v>
      </c>
      <c r="W254" s="3" t="s">
        <v>35</v>
      </c>
      <c r="X254" s="3" t="s">
        <v>35</v>
      </c>
      <c r="Y254" s="3"/>
      <c r="Z254" s="3"/>
      <c r="AA254" s="3"/>
      <c r="AB254" s="3">
        <v>406.87800000000004</v>
      </c>
      <c r="AC254" s="3">
        <v>500</v>
      </c>
      <c r="AD254" s="3">
        <v>100</v>
      </c>
      <c r="AE254" s="3"/>
      <c r="AF254" s="3"/>
      <c r="AG254" s="3"/>
      <c r="AH254" s="3" t="s">
        <v>228</v>
      </c>
      <c r="AI254" s="3" t="str">
        <f t="shared" si="53"/>
        <v/>
      </c>
      <c r="AJ254" s="3"/>
      <c r="AK254" s="3"/>
      <c r="AL254" s="3" t="s">
        <v>773</v>
      </c>
      <c r="AM254" s="3"/>
      <c r="AN254" s="3"/>
      <c r="AO254" s="3"/>
      <c r="AP254" s="3" t="s">
        <v>35</v>
      </c>
      <c r="AQ254" s="3">
        <f t="shared" si="54"/>
        <v>3</v>
      </c>
      <c r="AT254" t="str">
        <f>VLOOKUP(L254,'Duration QC'!$A$3:$E$50,2,TRUE)</f>
        <v>N</v>
      </c>
      <c r="AU254" t="str">
        <f>VLOOKUP(L254,'Duration QC'!$A$3:$E$50,3,TRUE)</f>
        <v>N</v>
      </c>
      <c r="AV254" t="str">
        <f>VLOOKUP(L254,'Duration QC'!$A$3:$E$50,4,TRUE)</f>
        <v>Y</v>
      </c>
      <c r="AW254" t="str">
        <f>VLOOKUP(L254,'Duration QC'!$A$3:$E$50,5,TRUE)</f>
        <v>N</v>
      </c>
      <c r="AX254">
        <f t="shared" si="55"/>
        <v>0</v>
      </c>
      <c r="AY254">
        <f t="shared" si="56"/>
        <v>0</v>
      </c>
      <c r="AZ254">
        <f t="shared" si="57"/>
        <v>1</v>
      </c>
      <c r="BA254">
        <f t="shared" si="58"/>
        <v>0</v>
      </c>
    </row>
    <row r="255" spans="1:53" x14ac:dyDescent="0.25">
      <c r="A255" s="3">
        <v>254</v>
      </c>
      <c r="B255" s="3" t="s">
        <v>50</v>
      </c>
      <c r="C255" s="3" t="s">
        <v>231</v>
      </c>
      <c r="D255" s="3" t="s">
        <v>162</v>
      </c>
      <c r="E255" s="3"/>
      <c r="F255" s="3" t="s">
        <v>180</v>
      </c>
      <c r="G255" s="3"/>
      <c r="H255" s="3" t="s">
        <v>1487</v>
      </c>
      <c r="I255" s="3" t="s">
        <v>186</v>
      </c>
      <c r="J255" s="3" t="s">
        <v>469</v>
      </c>
      <c r="K255" s="3" t="s">
        <v>204</v>
      </c>
      <c r="L255" s="3" t="s">
        <v>798</v>
      </c>
      <c r="M255" s="3" t="s">
        <v>28</v>
      </c>
      <c r="N255" s="3" t="s">
        <v>218</v>
      </c>
      <c r="O255" s="3" t="s">
        <v>30</v>
      </c>
      <c r="P255" s="3" t="s">
        <v>146</v>
      </c>
      <c r="Q255" s="3" t="s">
        <v>49</v>
      </c>
      <c r="R255" s="3"/>
      <c r="S255" s="3">
        <v>3</v>
      </c>
      <c r="T255" s="3">
        <v>0.49371399999999899</v>
      </c>
      <c r="U255" s="3">
        <v>0.31303599999999998</v>
      </c>
      <c r="V255" s="3" t="s">
        <v>34</v>
      </c>
      <c r="W255" s="3" t="s">
        <v>35</v>
      </c>
      <c r="X255" s="3" t="s">
        <v>35</v>
      </c>
      <c r="Y255" s="3"/>
      <c r="Z255" s="3"/>
      <c r="AA255" s="3"/>
      <c r="AB255" s="3">
        <v>313.036</v>
      </c>
      <c r="AC255" s="3" t="s">
        <v>215</v>
      </c>
      <c r="AD255" s="3">
        <v>300</v>
      </c>
      <c r="AE255" s="3"/>
      <c r="AF255" s="3"/>
      <c r="AG255" s="3"/>
      <c r="AH255" s="3" t="s">
        <v>228</v>
      </c>
      <c r="AI255" s="3" t="str">
        <f t="shared" si="53"/>
        <v/>
      </c>
      <c r="AJ255" s="3"/>
      <c r="AK255" s="3"/>
      <c r="AL255" s="3" t="s">
        <v>773</v>
      </c>
      <c r="AM255" s="3"/>
      <c r="AN255" s="3"/>
      <c r="AO255" s="3"/>
      <c r="AP255" s="3" t="s">
        <v>35</v>
      </c>
      <c r="AQ255" s="3">
        <f t="shared" si="54"/>
        <v>3</v>
      </c>
      <c r="AT255" t="str">
        <f>VLOOKUP(L255,'Duration QC'!$A$3:$E$50,2,TRUE)</f>
        <v>N</v>
      </c>
      <c r="AU255" t="str">
        <f>VLOOKUP(L255,'Duration QC'!$A$3:$E$50,3,TRUE)</f>
        <v>N</v>
      </c>
      <c r="AV255" t="str">
        <f>VLOOKUP(L255,'Duration QC'!$A$3:$E$50,4,TRUE)</f>
        <v>Y</v>
      </c>
      <c r="AW255" t="str">
        <f>VLOOKUP(L255,'Duration QC'!$A$3:$E$50,5,TRUE)</f>
        <v>N</v>
      </c>
      <c r="AX255">
        <f t="shared" si="55"/>
        <v>0</v>
      </c>
      <c r="AY255">
        <f t="shared" si="56"/>
        <v>0</v>
      </c>
      <c r="AZ255">
        <f t="shared" si="57"/>
        <v>1</v>
      </c>
      <c r="BA255">
        <f t="shared" si="58"/>
        <v>0</v>
      </c>
    </row>
    <row r="256" spans="1:53" x14ac:dyDescent="0.25">
      <c r="A256" s="3">
        <v>255</v>
      </c>
      <c r="B256" s="3" t="s">
        <v>50</v>
      </c>
      <c r="C256" s="3" t="s">
        <v>231</v>
      </c>
      <c r="D256" s="3" t="s">
        <v>167</v>
      </c>
      <c r="E256" s="3"/>
      <c r="F256" s="3" t="s">
        <v>180</v>
      </c>
      <c r="G256" s="3"/>
      <c r="H256" s="3" t="s">
        <v>191</v>
      </c>
      <c r="I256" s="3" t="s">
        <v>191</v>
      </c>
      <c r="J256" s="3" t="s">
        <v>469</v>
      </c>
      <c r="K256" s="3" t="s">
        <v>204</v>
      </c>
      <c r="L256" s="3" t="s">
        <v>798</v>
      </c>
      <c r="M256" s="3" t="s">
        <v>28</v>
      </c>
      <c r="N256" s="3" t="s">
        <v>218</v>
      </c>
      <c r="O256" s="3" t="s">
        <v>30</v>
      </c>
      <c r="P256" s="3" t="s">
        <v>146</v>
      </c>
      <c r="Q256" s="3" t="s">
        <v>32</v>
      </c>
      <c r="R256" s="3"/>
      <c r="S256" s="3">
        <v>6</v>
      </c>
      <c r="T256" s="3">
        <v>0.51558899999999896</v>
      </c>
      <c r="U256" s="3">
        <v>0.348026</v>
      </c>
      <c r="V256" s="3" t="s">
        <v>241</v>
      </c>
      <c r="W256" s="3" t="s">
        <v>35</v>
      </c>
      <c r="X256" s="3" t="s">
        <v>35</v>
      </c>
      <c r="Y256" s="3"/>
      <c r="Z256" s="3"/>
      <c r="AA256" s="3"/>
      <c r="AB256" s="3">
        <v>348.02600000000001</v>
      </c>
      <c r="AC256" s="3" t="s">
        <v>215</v>
      </c>
      <c r="AD256" s="3">
        <v>600</v>
      </c>
      <c r="AE256" s="3"/>
      <c r="AF256" s="3"/>
      <c r="AG256" s="3"/>
      <c r="AH256" s="3" t="s">
        <v>228</v>
      </c>
      <c r="AI256" s="3" t="str">
        <f t="shared" si="53"/>
        <v/>
      </c>
      <c r="AJ256" s="3"/>
      <c r="AK256" s="3"/>
      <c r="AL256" s="3" t="s">
        <v>773</v>
      </c>
      <c r="AM256" s="3"/>
      <c r="AN256" s="3"/>
      <c r="AO256" s="3"/>
      <c r="AP256" s="3" t="s">
        <v>35</v>
      </c>
      <c r="AQ256" s="3">
        <f t="shared" si="54"/>
        <v>3</v>
      </c>
      <c r="AT256" t="str">
        <f>VLOOKUP(L256,'Duration QC'!$A$3:$E$50,2,TRUE)</f>
        <v>N</v>
      </c>
      <c r="AU256" t="str">
        <f>VLOOKUP(L256,'Duration QC'!$A$3:$E$50,3,TRUE)</f>
        <v>N</v>
      </c>
      <c r="AV256" t="str">
        <f>VLOOKUP(L256,'Duration QC'!$A$3:$E$50,4,TRUE)</f>
        <v>Y</v>
      </c>
      <c r="AW256" t="str">
        <f>VLOOKUP(L256,'Duration QC'!$A$3:$E$50,5,TRUE)</f>
        <v>N</v>
      </c>
      <c r="AX256">
        <f t="shared" si="55"/>
        <v>0</v>
      </c>
      <c r="AY256">
        <f t="shared" si="56"/>
        <v>0</v>
      </c>
      <c r="AZ256">
        <f t="shared" si="57"/>
        <v>1</v>
      </c>
      <c r="BA256">
        <f t="shared" si="58"/>
        <v>0</v>
      </c>
    </row>
    <row r="257" spans="1:53" x14ac:dyDescent="0.25">
      <c r="A257" s="3">
        <v>256</v>
      </c>
      <c r="B257" s="3" t="s">
        <v>50</v>
      </c>
      <c r="C257" s="3" t="s">
        <v>231</v>
      </c>
      <c r="D257" s="3" t="s">
        <v>167</v>
      </c>
      <c r="E257" s="3"/>
      <c r="F257" s="3" t="s">
        <v>180</v>
      </c>
      <c r="G257" s="3"/>
      <c r="H257" s="3" t="s">
        <v>191</v>
      </c>
      <c r="I257" s="3" t="s">
        <v>191</v>
      </c>
      <c r="J257" s="3" t="s">
        <v>469</v>
      </c>
      <c r="K257" s="3" t="s">
        <v>204</v>
      </c>
      <c r="L257" s="3" t="s">
        <v>798</v>
      </c>
      <c r="M257" s="3" t="s">
        <v>28</v>
      </c>
      <c r="N257" s="3" t="s">
        <v>218</v>
      </c>
      <c r="O257" s="3" t="s">
        <v>38</v>
      </c>
      <c r="P257" s="3" t="s">
        <v>210</v>
      </c>
      <c r="Q257" s="3" t="s">
        <v>32</v>
      </c>
      <c r="R257" s="3"/>
      <c r="S257" s="3">
        <v>6</v>
      </c>
      <c r="T257" s="3">
        <v>0.88295199999999896</v>
      </c>
      <c r="U257" s="3">
        <v>0.57178099999999998</v>
      </c>
      <c r="V257" s="3" t="s">
        <v>241</v>
      </c>
      <c r="W257" s="3" t="s">
        <v>35</v>
      </c>
      <c r="X257" s="3" t="s">
        <v>35</v>
      </c>
      <c r="Y257" s="3"/>
      <c r="Z257" s="3"/>
      <c r="AA257" s="3"/>
      <c r="AB257" s="3">
        <v>571.78099999999995</v>
      </c>
      <c r="AC257" s="3" t="s">
        <v>215</v>
      </c>
      <c r="AD257" s="3">
        <v>600</v>
      </c>
      <c r="AE257" s="3"/>
      <c r="AF257" s="3"/>
      <c r="AG257" s="3"/>
      <c r="AH257" s="3" t="s">
        <v>228</v>
      </c>
      <c r="AI257" s="3" t="str">
        <f t="shared" si="53"/>
        <v/>
      </c>
      <c r="AJ257" s="3"/>
      <c r="AK257" s="3"/>
      <c r="AL257" s="3" t="s">
        <v>773</v>
      </c>
      <c r="AM257" s="3"/>
      <c r="AN257" s="3"/>
      <c r="AO257" s="3"/>
      <c r="AP257" s="3" t="s">
        <v>35</v>
      </c>
      <c r="AQ257" s="3">
        <f t="shared" si="54"/>
        <v>3</v>
      </c>
      <c r="AT257" t="str">
        <f>VLOOKUP(L257,'Duration QC'!$A$3:$E$50,2,TRUE)</f>
        <v>N</v>
      </c>
      <c r="AU257" t="str">
        <f>VLOOKUP(L257,'Duration QC'!$A$3:$E$50,3,TRUE)</f>
        <v>N</v>
      </c>
      <c r="AV257" t="str">
        <f>VLOOKUP(L257,'Duration QC'!$A$3:$E$50,4,TRUE)</f>
        <v>Y</v>
      </c>
      <c r="AW257" t="str">
        <f>VLOOKUP(L257,'Duration QC'!$A$3:$E$50,5,TRUE)</f>
        <v>N</v>
      </c>
      <c r="AX257">
        <f t="shared" si="55"/>
        <v>0</v>
      </c>
      <c r="AY257">
        <f t="shared" si="56"/>
        <v>0</v>
      </c>
      <c r="AZ257">
        <f t="shared" si="57"/>
        <v>1</v>
      </c>
      <c r="BA257">
        <f t="shared" si="58"/>
        <v>0</v>
      </c>
    </row>
    <row r="258" spans="1:53" x14ac:dyDescent="0.25">
      <c r="A258" s="3">
        <v>257</v>
      </c>
      <c r="B258" s="3"/>
      <c r="C258" s="3" t="s">
        <v>231</v>
      </c>
      <c r="D258" s="3" t="s">
        <v>178</v>
      </c>
      <c r="E258" s="3"/>
      <c r="F258" s="3" t="s">
        <v>180</v>
      </c>
      <c r="G258" s="3"/>
      <c r="H258" s="3" t="s">
        <v>708</v>
      </c>
      <c r="I258" s="3" t="s">
        <v>202</v>
      </c>
      <c r="J258" s="3" t="s">
        <v>470</v>
      </c>
      <c r="K258" s="3" t="s">
        <v>208</v>
      </c>
      <c r="L258" s="3" t="s">
        <v>55</v>
      </c>
      <c r="M258" s="3" t="s">
        <v>28</v>
      </c>
      <c r="N258" s="3" t="s">
        <v>218</v>
      </c>
      <c r="O258" s="3" t="s">
        <v>30</v>
      </c>
      <c r="P258" s="3" t="s">
        <v>146</v>
      </c>
      <c r="Q258" s="3" t="s">
        <v>49</v>
      </c>
      <c r="R258" s="3"/>
      <c r="S258" s="3">
        <v>0.1</v>
      </c>
      <c r="T258" s="3">
        <v>0.888737</v>
      </c>
      <c r="U258" s="3">
        <v>0.27964099999999997</v>
      </c>
      <c r="V258" s="3" t="s">
        <v>34</v>
      </c>
      <c r="W258" s="3" t="s">
        <v>35</v>
      </c>
      <c r="X258" s="3" t="s">
        <v>50</v>
      </c>
      <c r="Y258" s="3"/>
      <c r="Z258" s="3"/>
      <c r="AA258" s="3"/>
      <c r="AB258" s="3">
        <v>93.213666666666654</v>
      </c>
      <c r="AC258" s="3" t="s">
        <v>215</v>
      </c>
      <c r="AD258" s="3">
        <v>3.3333333333333335</v>
      </c>
      <c r="AE258" s="3"/>
      <c r="AF258" s="3"/>
      <c r="AG258" s="3"/>
      <c r="AH258" s="3" t="s">
        <v>227</v>
      </c>
      <c r="AI258" s="3" t="str">
        <f t="shared" si="53"/>
        <v/>
      </c>
      <c r="AJ258" s="3"/>
      <c r="AK258" s="3"/>
      <c r="AL258" s="3" t="s">
        <v>773</v>
      </c>
      <c r="AM258" s="3"/>
      <c r="AN258" s="3"/>
      <c r="AO258" s="3"/>
      <c r="AP258" s="3" t="s">
        <v>50</v>
      </c>
      <c r="AQ258" s="3">
        <f t="shared" si="54"/>
        <v>4</v>
      </c>
      <c r="AR258" t="str">
        <f t="shared" ref="AR258:AR261" si="73">IF(AB258&lt;&gt;"","BMDL",IF(AC258&lt;&gt;"","NOAEL",IF(AD258&lt;&gt;"","LOAEL","!!! CHECK !!!")))</f>
        <v>BMDL</v>
      </c>
      <c r="AS258">
        <f t="shared" ref="AS258:AS261" si="74">IF(AR258="NOAEL",AC258, IF(AR258="BMDL", AB258, AD258))</f>
        <v>93.213666666666654</v>
      </c>
      <c r="AT258" t="str">
        <f>VLOOKUP(L258,'Duration QC'!$A$3:$E$50,2,TRUE)</f>
        <v>N</v>
      </c>
      <c r="AU258" t="str">
        <f>VLOOKUP(L258,'Duration QC'!$A$3:$E$50,3,TRUE)</f>
        <v>Y</v>
      </c>
      <c r="AV258" t="str">
        <f>VLOOKUP(L258,'Duration QC'!$A$3:$E$50,4,TRUE)</f>
        <v>N</v>
      </c>
      <c r="AW258" t="str">
        <f>VLOOKUP(L258,'Duration QC'!$A$3:$E$50,5,TRUE)</f>
        <v>N</v>
      </c>
      <c r="AX258">
        <f t="shared" si="55"/>
        <v>0</v>
      </c>
      <c r="AY258">
        <f t="shared" si="56"/>
        <v>1</v>
      </c>
      <c r="AZ258">
        <f t="shared" si="57"/>
        <v>0</v>
      </c>
      <c r="BA258">
        <f t="shared" si="58"/>
        <v>0</v>
      </c>
    </row>
    <row r="259" spans="1:53" x14ac:dyDescent="0.25">
      <c r="A259" s="3">
        <v>258</v>
      </c>
      <c r="B259" s="3"/>
      <c r="C259" s="3" t="s">
        <v>231</v>
      </c>
      <c r="D259" s="3" t="s">
        <v>165</v>
      </c>
      <c r="E259" s="3"/>
      <c r="F259" s="3" t="s">
        <v>180</v>
      </c>
      <c r="G259" s="3"/>
      <c r="H259" s="3" t="s">
        <v>799</v>
      </c>
      <c r="I259" s="3" t="s">
        <v>189</v>
      </c>
      <c r="J259" s="3" t="s">
        <v>469</v>
      </c>
      <c r="K259" s="3" t="s">
        <v>205</v>
      </c>
      <c r="L259" s="3" t="s">
        <v>796</v>
      </c>
      <c r="M259" s="3" t="s">
        <v>28</v>
      </c>
      <c r="N259" s="3" t="s">
        <v>218</v>
      </c>
      <c r="O259" s="3" t="s">
        <v>30</v>
      </c>
      <c r="P259" s="3" t="s">
        <v>146</v>
      </c>
      <c r="Q259" s="3" t="s">
        <v>32</v>
      </c>
      <c r="R259" s="3">
        <v>1</v>
      </c>
      <c r="S259" s="3">
        <v>2</v>
      </c>
      <c r="T259" s="3">
        <v>0.89881800000000001</v>
      </c>
      <c r="U259" s="3">
        <v>0.28163899999999997</v>
      </c>
      <c r="V259" s="3" t="s">
        <v>241</v>
      </c>
      <c r="W259" s="3" t="s">
        <v>35</v>
      </c>
      <c r="X259" s="3" t="s">
        <v>35</v>
      </c>
      <c r="Y259" s="3"/>
      <c r="Z259" s="3"/>
      <c r="AA259" s="3"/>
      <c r="AB259" s="3">
        <v>281.63899999999995</v>
      </c>
      <c r="AC259" s="3">
        <v>1000</v>
      </c>
      <c r="AD259" s="3">
        <v>200</v>
      </c>
      <c r="AE259" s="3"/>
      <c r="AF259" s="3"/>
      <c r="AG259" s="3"/>
      <c r="AH259" s="3" t="s">
        <v>227</v>
      </c>
      <c r="AI259" s="3" t="str">
        <f t="shared" ref="AI259:AI322" si="75">IF(OR(AH259="",AH259="na"),"Y","")</f>
        <v/>
      </c>
      <c r="AJ259" s="3"/>
      <c r="AK259" s="3"/>
      <c r="AL259" s="3" t="s">
        <v>773</v>
      </c>
      <c r="AM259" s="3"/>
      <c r="AN259" s="3"/>
      <c r="AO259" s="3"/>
      <c r="AP259" s="3" t="s">
        <v>35</v>
      </c>
      <c r="AQ259" s="3">
        <f t="shared" ref="AQ259:AQ322" si="76">IF(AH259="A", 1, IF(AH259="B", 2, IF(AH259="C", 3, IF(AH259="D", 4, IF(AH259="E", 5, 0)))))</f>
        <v>4</v>
      </c>
      <c r="AR259" t="str">
        <f t="shared" si="73"/>
        <v>BMDL</v>
      </c>
      <c r="AS259">
        <f t="shared" si="74"/>
        <v>281.63899999999995</v>
      </c>
      <c r="AT259" t="str">
        <f>VLOOKUP(L259,'Duration QC'!$A$3:$E$50,2,TRUE)</f>
        <v>N</v>
      </c>
      <c r="AU259" t="str">
        <f>VLOOKUP(L259,'Duration QC'!$A$3:$E$50,3,TRUE)</f>
        <v>Y</v>
      </c>
      <c r="AV259" t="str">
        <f>VLOOKUP(L259,'Duration QC'!$A$3:$E$50,4,TRUE)</f>
        <v>N</v>
      </c>
      <c r="AW259" t="str">
        <f>VLOOKUP(L259,'Duration QC'!$A$3:$E$50,5,TRUE)</f>
        <v>N</v>
      </c>
      <c r="AX259">
        <f t="shared" ref="AX259:AX322" si="77">IF(AT259="N",0,1)</f>
        <v>0</v>
      </c>
      <c r="AY259">
        <f t="shared" ref="AY259:AY322" si="78">IF(AU259="N",0,1)</f>
        <v>1</v>
      </c>
      <c r="AZ259">
        <f t="shared" ref="AZ259:AZ322" si="79">IF(AV259="N",0,1)</f>
        <v>0</v>
      </c>
      <c r="BA259">
        <f t="shared" ref="BA259:BA322" si="80">IF(AW259="N",0,1)</f>
        <v>0</v>
      </c>
    </row>
    <row r="260" spans="1:53" x14ac:dyDescent="0.25">
      <c r="A260" s="3">
        <v>259</v>
      </c>
      <c r="B260" s="3"/>
      <c r="C260" s="3" t="s">
        <v>231</v>
      </c>
      <c r="D260" s="3" t="s">
        <v>178</v>
      </c>
      <c r="E260" s="3"/>
      <c r="F260" s="3" t="s">
        <v>180</v>
      </c>
      <c r="G260" s="3"/>
      <c r="H260" s="3" t="s">
        <v>708</v>
      </c>
      <c r="I260" s="3" t="s">
        <v>202</v>
      </c>
      <c r="J260" s="3" t="s">
        <v>470</v>
      </c>
      <c r="K260" s="3" t="s">
        <v>208</v>
      </c>
      <c r="L260" s="3" t="s">
        <v>55</v>
      </c>
      <c r="M260" s="3" t="s">
        <v>28</v>
      </c>
      <c r="N260" s="3" t="s">
        <v>218</v>
      </c>
      <c r="O260" s="3" t="s">
        <v>30</v>
      </c>
      <c r="P260" s="3" t="s">
        <v>146</v>
      </c>
      <c r="Q260" s="3" t="s">
        <v>32</v>
      </c>
      <c r="R260" s="3"/>
      <c r="S260" s="3">
        <v>0.1</v>
      </c>
      <c r="T260" s="3">
        <v>0.90525199999999895</v>
      </c>
      <c r="U260" s="3">
        <v>0.41188799999999998</v>
      </c>
      <c r="V260" s="3" t="s">
        <v>34</v>
      </c>
      <c r="W260" s="3" t="s">
        <v>35</v>
      </c>
      <c r="X260" s="3" t="s">
        <v>50</v>
      </c>
      <c r="Y260" s="3"/>
      <c r="Z260" s="3"/>
      <c r="AA260" s="3"/>
      <c r="AB260" s="3">
        <v>137.29599999999999</v>
      </c>
      <c r="AC260" s="3" t="s">
        <v>215</v>
      </c>
      <c r="AD260" s="3">
        <v>3.3333333333333335</v>
      </c>
      <c r="AE260" s="3"/>
      <c r="AF260" s="3"/>
      <c r="AG260" s="3"/>
      <c r="AH260" s="3" t="s">
        <v>227</v>
      </c>
      <c r="AI260" s="3" t="str">
        <f t="shared" si="75"/>
        <v/>
      </c>
      <c r="AJ260" s="3"/>
      <c r="AK260" s="3"/>
      <c r="AL260" s="3" t="s">
        <v>773</v>
      </c>
      <c r="AM260" s="3"/>
      <c r="AN260" s="3"/>
      <c r="AO260" s="3"/>
      <c r="AP260" s="3" t="s">
        <v>50</v>
      </c>
      <c r="AQ260" s="3">
        <f t="shared" si="76"/>
        <v>4</v>
      </c>
      <c r="AR260" t="str">
        <f t="shared" si="73"/>
        <v>BMDL</v>
      </c>
      <c r="AS260">
        <f t="shared" si="74"/>
        <v>137.29599999999999</v>
      </c>
      <c r="AT260" t="str">
        <f>VLOOKUP(L260,'Duration QC'!$A$3:$E$50,2,TRUE)</f>
        <v>N</v>
      </c>
      <c r="AU260" t="str">
        <f>VLOOKUP(L260,'Duration QC'!$A$3:$E$50,3,TRUE)</f>
        <v>Y</v>
      </c>
      <c r="AV260" t="str">
        <f>VLOOKUP(L260,'Duration QC'!$A$3:$E$50,4,TRUE)</f>
        <v>N</v>
      </c>
      <c r="AW260" t="str">
        <f>VLOOKUP(L260,'Duration QC'!$A$3:$E$50,5,TRUE)</f>
        <v>N</v>
      </c>
      <c r="AX260">
        <f t="shared" si="77"/>
        <v>0</v>
      </c>
      <c r="AY260">
        <f t="shared" si="78"/>
        <v>1</v>
      </c>
      <c r="AZ260">
        <f t="shared" si="79"/>
        <v>0</v>
      </c>
      <c r="BA260">
        <f t="shared" si="80"/>
        <v>0</v>
      </c>
    </row>
    <row r="261" spans="1:53" x14ac:dyDescent="0.25">
      <c r="A261" s="3">
        <v>260</v>
      </c>
      <c r="B261" s="3"/>
      <c r="C261" s="3" t="s">
        <v>231</v>
      </c>
      <c r="D261" s="3" t="s">
        <v>165</v>
      </c>
      <c r="E261" s="3"/>
      <c r="F261" s="3" t="s">
        <v>180</v>
      </c>
      <c r="G261" s="3"/>
      <c r="H261" s="3" t="s">
        <v>799</v>
      </c>
      <c r="I261" s="3" t="s">
        <v>189</v>
      </c>
      <c r="J261" s="3" t="s">
        <v>469</v>
      </c>
      <c r="K261" s="3" t="s">
        <v>205</v>
      </c>
      <c r="L261" s="3" t="s">
        <v>796</v>
      </c>
      <c r="M261" s="3" t="s">
        <v>28</v>
      </c>
      <c r="N261" s="3" t="s">
        <v>218</v>
      </c>
      <c r="O261" s="3" t="s">
        <v>30</v>
      </c>
      <c r="P261" s="3" t="s">
        <v>146</v>
      </c>
      <c r="Q261" s="3" t="s">
        <v>49</v>
      </c>
      <c r="R261" s="3">
        <v>2</v>
      </c>
      <c r="S261" s="3">
        <v>4</v>
      </c>
      <c r="T261" s="3">
        <v>0.90603999999999896</v>
      </c>
      <c r="U261" s="3">
        <v>0.49424000000000001</v>
      </c>
      <c r="V261" s="3" t="s">
        <v>241</v>
      </c>
      <c r="W261" s="3" t="s">
        <v>35</v>
      </c>
      <c r="X261" s="3" t="s">
        <v>35</v>
      </c>
      <c r="Y261" s="3"/>
      <c r="Z261" s="3"/>
      <c r="AA261" s="3"/>
      <c r="AB261" s="3">
        <v>494.24</v>
      </c>
      <c r="AC261" s="3">
        <v>2000</v>
      </c>
      <c r="AD261" s="3">
        <v>400</v>
      </c>
      <c r="AE261" s="3"/>
      <c r="AF261" s="3"/>
      <c r="AG261" s="3"/>
      <c r="AH261" s="3" t="s">
        <v>228</v>
      </c>
      <c r="AI261" s="3" t="str">
        <f t="shared" si="75"/>
        <v/>
      </c>
      <c r="AJ261" s="3"/>
      <c r="AK261" s="3"/>
      <c r="AL261" s="3" t="s">
        <v>773</v>
      </c>
      <c r="AM261" s="3"/>
      <c r="AN261" s="3"/>
      <c r="AO261" s="3"/>
      <c r="AP261" s="3" t="s">
        <v>35</v>
      </c>
      <c r="AQ261" s="3">
        <f t="shared" si="76"/>
        <v>3</v>
      </c>
      <c r="AR261" t="str">
        <f t="shared" si="73"/>
        <v>BMDL</v>
      </c>
      <c r="AS261">
        <f t="shared" si="74"/>
        <v>494.24</v>
      </c>
      <c r="AT261" t="str">
        <f>VLOOKUP(L261,'Duration QC'!$A$3:$E$50,2,TRUE)</f>
        <v>N</v>
      </c>
      <c r="AU261" t="str">
        <f>VLOOKUP(L261,'Duration QC'!$A$3:$E$50,3,TRUE)</f>
        <v>Y</v>
      </c>
      <c r="AV261" t="str">
        <f>VLOOKUP(L261,'Duration QC'!$A$3:$E$50,4,TRUE)</f>
        <v>N</v>
      </c>
      <c r="AW261" t="str">
        <f>VLOOKUP(L261,'Duration QC'!$A$3:$E$50,5,TRUE)</f>
        <v>N</v>
      </c>
      <c r="AX261">
        <f t="shared" si="77"/>
        <v>0</v>
      </c>
      <c r="AY261">
        <f t="shared" si="78"/>
        <v>1</v>
      </c>
      <c r="AZ261">
        <f t="shared" si="79"/>
        <v>0</v>
      </c>
      <c r="BA261">
        <f t="shared" si="80"/>
        <v>0</v>
      </c>
    </row>
    <row r="262" spans="1:53" x14ac:dyDescent="0.25">
      <c r="A262" s="3">
        <v>261</v>
      </c>
      <c r="B262" s="3" t="s">
        <v>50</v>
      </c>
      <c r="C262" s="3" t="s">
        <v>231</v>
      </c>
      <c r="D262" s="3" t="s">
        <v>165</v>
      </c>
      <c r="E262" s="3"/>
      <c r="F262" s="3" t="s">
        <v>180</v>
      </c>
      <c r="G262" s="3"/>
      <c r="H262" s="3" t="s">
        <v>799</v>
      </c>
      <c r="I262" s="3" t="s">
        <v>189</v>
      </c>
      <c r="J262" s="3" t="s">
        <v>469</v>
      </c>
      <c r="K262" s="3" t="s">
        <v>204</v>
      </c>
      <c r="L262" s="3" t="s">
        <v>798</v>
      </c>
      <c r="M262" s="3" t="s">
        <v>28</v>
      </c>
      <c r="N262" s="3" t="s">
        <v>218</v>
      </c>
      <c r="O262" s="3" t="s">
        <v>38</v>
      </c>
      <c r="P262" s="3" t="s">
        <v>210</v>
      </c>
      <c r="Q262" s="3" t="s">
        <v>32</v>
      </c>
      <c r="R262" s="3">
        <v>1</v>
      </c>
      <c r="S262" s="3">
        <v>2</v>
      </c>
      <c r="T262" s="3">
        <v>0.93596599999999897</v>
      </c>
      <c r="U262" s="3">
        <v>0.66329700000000003</v>
      </c>
      <c r="V262" s="3" t="s">
        <v>241</v>
      </c>
      <c r="W262" s="3" t="s">
        <v>35</v>
      </c>
      <c r="X262" s="3" t="s">
        <v>35</v>
      </c>
      <c r="Y262" s="3"/>
      <c r="Z262" s="3"/>
      <c r="AA262" s="3"/>
      <c r="AB262" s="3">
        <v>663.29700000000003</v>
      </c>
      <c r="AC262" s="3">
        <v>1000</v>
      </c>
      <c r="AD262" s="3">
        <v>200</v>
      </c>
      <c r="AE262" s="3"/>
      <c r="AF262" s="3"/>
      <c r="AG262" s="3"/>
      <c r="AH262" s="3" t="s">
        <v>228</v>
      </c>
      <c r="AI262" s="3" t="str">
        <f t="shared" si="75"/>
        <v/>
      </c>
      <c r="AJ262" s="3"/>
      <c r="AK262" s="3"/>
      <c r="AL262" s="3" t="s">
        <v>773</v>
      </c>
      <c r="AM262" s="3"/>
      <c r="AN262" s="3"/>
      <c r="AO262" s="3"/>
      <c r="AP262" s="3" t="s">
        <v>35</v>
      </c>
      <c r="AQ262" s="3">
        <f t="shared" si="76"/>
        <v>3</v>
      </c>
      <c r="AT262" t="str">
        <f>VLOOKUP(L262,'Duration QC'!$A$3:$E$50,2,TRUE)</f>
        <v>N</v>
      </c>
      <c r="AU262" t="str">
        <f>VLOOKUP(L262,'Duration QC'!$A$3:$E$50,3,TRUE)</f>
        <v>N</v>
      </c>
      <c r="AV262" t="str">
        <f>VLOOKUP(L262,'Duration QC'!$A$3:$E$50,4,TRUE)</f>
        <v>Y</v>
      </c>
      <c r="AW262" t="str">
        <f>VLOOKUP(L262,'Duration QC'!$A$3:$E$50,5,TRUE)</f>
        <v>N</v>
      </c>
      <c r="AX262">
        <f t="shared" si="77"/>
        <v>0</v>
      </c>
      <c r="AY262">
        <f t="shared" si="78"/>
        <v>0</v>
      </c>
      <c r="AZ262">
        <f t="shared" si="79"/>
        <v>1</v>
      </c>
      <c r="BA262">
        <f t="shared" si="80"/>
        <v>0</v>
      </c>
    </row>
    <row r="263" spans="1:53" x14ac:dyDescent="0.25">
      <c r="A263" s="3">
        <v>262</v>
      </c>
      <c r="B263" s="3" t="s">
        <v>50</v>
      </c>
      <c r="C263" s="3" t="s">
        <v>231</v>
      </c>
      <c r="D263" s="3" t="s">
        <v>170</v>
      </c>
      <c r="E263" s="3"/>
      <c r="F263" s="3" t="s">
        <v>180</v>
      </c>
      <c r="G263" s="3"/>
      <c r="H263" s="3" t="s">
        <v>194</v>
      </c>
      <c r="I263" s="3" t="s">
        <v>194</v>
      </c>
      <c r="J263" s="3" t="s">
        <v>469</v>
      </c>
      <c r="K263" s="3" t="s">
        <v>205</v>
      </c>
      <c r="L263" s="3" t="s">
        <v>796</v>
      </c>
      <c r="M263" s="3" t="s">
        <v>28</v>
      </c>
      <c r="N263" s="3" t="s">
        <v>218</v>
      </c>
      <c r="O263" s="3" t="s">
        <v>38</v>
      </c>
      <c r="P263" s="3" t="s">
        <v>213</v>
      </c>
      <c r="Q263" s="3" t="s">
        <v>49</v>
      </c>
      <c r="R263" s="3"/>
      <c r="S263" s="3">
        <v>0.44</v>
      </c>
      <c r="T263" s="3">
        <v>1.0777000000000001</v>
      </c>
      <c r="U263" s="3">
        <v>0.61373800000000001</v>
      </c>
      <c r="V263" s="3" t="s">
        <v>216</v>
      </c>
      <c r="W263" s="3" t="s">
        <v>35</v>
      </c>
      <c r="X263" s="3" t="s">
        <v>35</v>
      </c>
      <c r="Y263" s="3"/>
      <c r="Z263" s="3"/>
      <c r="AA263" s="3"/>
      <c r="AB263" s="3">
        <v>0.61373800000000001</v>
      </c>
      <c r="AC263" s="3" t="s">
        <v>215</v>
      </c>
      <c r="AD263" s="3">
        <v>4.3999999999999997E-2</v>
      </c>
      <c r="AE263" s="3"/>
      <c r="AF263" s="3"/>
      <c r="AG263" s="3"/>
      <c r="AH263" s="3" t="s">
        <v>226</v>
      </c>
      <c r="AI263" s="3" t="str">
        <f t="shared" si="75"/>
        <v/>
      </c>
      <c r="AJ263" s="3"/>
      <c r="AK263" s="3"/>
      <c r="AL263" s="3" t="s">
        <v>773</v>
      </c>
      <c r="AM263" s="3"/>
      <c r="AN263" s="3"/>
      <c r="AO263" s="3"/>
      <c r="AP263" s="3" t="s">
        <v>35</v>
      </c>
      <c r="AQ263" s="3">
        <f t="shared" si="76"/>
        <v>5</v>
      </c>
      <c r="AT263" t="str">
        <f>VLOOKUP(L263,'Duration QC'!$A$3:$E$50,2,TRUE)</f>
        <v>N</v>
      </c>
      <c r="AU263" t="str">
        <f>VLOOKUP(L263,'Duration QC'!$A$3:$E$50,3,TRUE)</f>
        <v>Y</v>
      </c>
      <c r="AV263" t="str">
        <f>VLOOKUP(L263,'Duration QC'!$A$3:$E$50,4,TRUE)</f>
        <v>N</v>
      </c>
      <c r="AW263" t="str">
        <f>VLOOKUP(L263,'Duration QC'!$A$3:$E$50,5,TRUE)</f>
        <v>N</v>
      </c>
      <c r="AX263">
        <f t="shared" si="77"/>
        <v>0</v>
      </c>
      <c r="AY263">
        <f t="shared" si="78"/>
        <v>1</v>
      </c>
      <c r="AZ263">
        <f t="shared" si="79"/>
        <v>0</v>
      </c>
      <c r="BA263">
        <f t="shared" si="80"/>
        <v>0</v>
      </c>
    </row>
    <row r="264" spans="1:53" x14ac:dyDescent="0.25">
      <c r="A264" s="3">
        <v>263</v>
      </c>
      <c r="B264" s="3" t="s">
        <v>50</v>
      </c>
      <c r="C264" s="3" t="s">
        <v>231</v>
      </c>
      <c r="D264" s="3" t="s">
        <v>170</v>
      </c>
      <c r="E264" s="3"/>
      <c r="F264" s="3" t="s">
        <v>180</v>
      </c>
      <c r="G264" s="3"/>
      <c r="H264" s="3" t="s">
        <v>194</v>
      </c>
      <c r="I264" s="3" t="s">
        <v>194</v>
      </c>
      <c r="J264" s="3" t="s">
        <v>469</v>
      </c>
      <c r="K264" s="3" t="s">
        <v>205</v>
      </c>
      <c r="L264" s="3" t="s">
        <v>796</v>
      </c>
      <c r="M264" s="3" t="s">
        <v>28</v>
      </c>
      <c r="N264" s="3" t="s">
        <v>218</v>
      </c>
      <c r="O264" s="3" t="s">
        <v>38</v>
      </c>
      <c r="P264" s="3" t="s">
        <v>213</v>
      </c>
      <c r="Q264" s="3" t="s">
        <v>32</v>
      </c>
      <c r="R264" s="3"/>
      <c r="S264" s="3">
        <v>0.44</v>
      </c>
      <c r="T264" s="3">
        <v>1.1095299999999899</v>
      </c>
      <c r="U264" s="3">
        <v>0.64012599999999997</v>
      </c>
      <c r="V264" s="3" t="s">
        <v>216</v>
      </c>
      <c r="W264" s="3" t="s">
        <v>35</v>
      </c>
      <c r="X264" s="3" t="s">
        <v>35</v>
      </c>
      <c r="Y264" s="3"/>
      <c r="Z264" s="3"/>
      <c r="AA264" s="3"/>
      <c r="AB264" s="3">
        <v>0.64012599999999997</v>
      </c>
      <c r="AC264" s="3" t="s">
        <v>215</v>
      </c>
      <c r="AD264" s="3">
        <v>4.3999999999999997E-2</v>
      </c>
      <c r="AE264" s="3"/>
      <c r="AF264" s="3"/>
      <c r="AG264" s="3"/>
      <c r="AH264" s="3" t="s">
        <v>226</v>
      </c>
      <c r="AI264" s="3" t="str">
        <f t="shared" si="75"/>
        <v/>
      </c>
      <c r="AJ264" s="3"/>
      <c r="AK264" s="3"/>
      <c r="AL264" s="3" t="s">
        <v>773</v>
      </c>
      <c r="AM264" s="3"/>
      <c r="AN264" s="3"/>
      <c r="AO264" s="3"/>
      <c r="AP264" s="3" t="s">
        <v>35</v>
      </c>
      <c r="AQ264" s="3">
        <f t="shared" si="76"/>
        <v>5</v>
      </c>
      <c r="AT264" t="str">
        <f>VLOOKUP(L264,'Duration QC'!$A$3:$E$50,2,TRUE)</f>
        <v>N</v>
      </c>
      <c r="AU264" t="str">
        <f>VLOOKUP(L264,'Duration QC'!$A$3:$E$50,3,TRUE)</f>
        <v>Y</v>
      </c>
      <c r="AV264" t="str">
        <f>VLOOKUP(L264,'Duration QC'!$A$3:$E$50,4,TRUE)</f>
        <v>N</v>
      </c>
      <c r="AW264" t="str">
        <f>VLOOKUP(L264,'Duration QC'!$A$3:$E$50,5,TRUE)</f>
        <v>N</v>
      </c>
      <c r="AX264">
        <f t="shared" si="77"/>
        <v>0</v>
      </c>
      <c r="AY264">
        <f t="shared" si="78"/>
        <v>1</v>
      </c>
      <c r="AZ264">
        <f t="shared" si="79"/>
        <v>0</v>
      </c>
      <c r="BA264">
        <f t="shared" si="80"/>
        <v>0</v>
      </c>
    </row>
    <row r="265" spans="1:53" x14ac:dyDescent="0.25">
      <c r="A265" s="3">
        <v>264</v>
      </c>
      <c r="B265" s="3" t="s">
        <v>50</v>
      </c>
      <c r="C265" s="3" t="s">
        <v>231</v>
      </c>
      <c r="D265" s="3" t="s">
        <v>167</v>
      </c>
      <c r="E265" s="3"/>
      <c r="F265" s="3" t="s">
        <v>180</v>
      </c>
      <c r="G265" s="3"/>
      <c r="H265" s="3" t="s">
        <v>191</v>
      </c>
      <c r="I265" s="3" t="s">
        <v>191</v>
      </c>
      <c r="J265" s="3" t="s">
        <v>469</v>
      </c>
      <c r="K265" s="3" t="s">
        <v>204</v>
      </c>
      <c r="L265" s="3" t="s">
        <v>798</v>
      </c>
      <c r="M265" s="3" t="s">
        <v>28</v>
      </c>
      <c r="N265" s="3" t="s">
        <v>218</v>
      </c>
      <c r="O265" s="3" t="s">
        <v>30</v>
      </c>
      <c r="P265" s="3" t="s">
        <v>146</v>
      </c>
      <c r="Q265" s="3" t="s">
        <v>49</v>
      </c>
      <c r="R265" s="3"/>
      <c r="S265" s="3">
        <v>6</v>
      </c>
      <c r="T265" s="3">
        <v>1.23089</v>
      </c>
      <c r="U265" s="3">
        <v>0.96841200000000005</v>
      </c>
      <c r="V265" s="3" t="s">
        <v>241</v>
      </c>
      <c r="W265" s="3" t="s">
        <v>35</v>
      </c>
      <c r="X265" s="3" t="s">
        <v>35</v>
      </c>
      <c r="Y265" s="3"/>
      <c r="Z265" s="3"/>
      <c r="AA265" s="3"/>
      <c r="AB265" s="3">
        <v>0.96841200000000005</v>
      </c>
      <c r="AC265" s="3" t="s">
        <v>215</v>
      </c>
      <c r="AD265" s="3">
        <v>600</v>
      </c>
      <c r="AE265" s="3"/>
      <c r="AF265" s="3"/>
      <c r="AG265" s="3"/>
      <c r="AH265" s="3" t="s">
        <v>226</v>
      </c>
      <c r="AI265" s="3" t="str">
        <f t="shared" si="75"/>
        <v/>
      </c>
      <c r="AJ265" s="3"/>
      <c r="AK265" s="3"/>
      <c r="AL265" s="3" t="s">
        <v>773</v>
      </c>
      <c r="AM265" s="3"/>
      <c r="AN265" s="3"/>
      <c r="AO265" s="3"/>
      <c r="AP265" s="3" t="s">
        <v>35</v>
      </c>
      <c r="AQ265" s="3">
        <f t="shared" si="76"/>
        <v>5</v>
      </c>
      <c r="AT265" t="str">
        <f>VLOOKUP(L265,'Duration QC'!$A$3:$E$50,2,TRUE)</f>
        <v>N</v>
      </c>
      <c r="AU265" t="str">
        <f>VLOOKUP(L265,'Duration QC'!$A$3:$E$50,3,TRUE)</f>
        <v>N</v>
      </c>
      <c r="AV265" t="str">
        <f>VLOOKUP(L265,'Duration QC'!$A$3:$E$50,4,TRUE)</f>
        <v>Y</v>
      </c>
      <c r="AW265" t="str">
        <f>VLOOKUP(L265,'Duration QC'!$A$3:$E$50,5,TRUE)</f>
        <v>N</v>
      </c>
      <c r="AX265">
        <f t="shared" si="77"/>
        <v>0</v>
      </c>
      <c r="AY265">
        <f t="shared" si="78"/>
        <v>0</v>
      </c>
      <c r="AZ265">
        <f t="shared" si="79"/>
        <v>1</v>
      </c>
      <c r="BA265">
        <f t="shared" si="80"/>
        <v>0</v>
      </c>
    </row>
    <row r="266" spans="1:53" x14ac:dyDescent="0.25">
      <c r="A266" s="3">
        <v>265</v>
      </c>
      <c r="B266" s="3" t="s">
        <v>50</v>
      </c>
      <c r="C266" s="3" t="s">
        <v>231</v>
      </c>
      <c r="D266" s="3" t="s">
        <v>176</v>
      </c>
      <c r="E266" s="3"/>
      <c r="F266" s="3" t="s">
        <v>180</v>
      </c>
      <c r="G266" s="3"/>
      <c r="H266" s="3" t="s">
        <v>1675</v>
      </c>
      <c r="I266" s="3" t="s">
        <v>200</v>
      </c>
      <c r="J266" s="3" t="s">
        <v>469</v>
      </c>
      <c r="K266" s="3" t="s">
        <v>206</v>
      </c>
      <c r="L266" s="3" t="s">
        <v>802</v>
      </c>
      <c r="M266" s="3" t="s">
        <v>28</v>
      </c>
      <c r="N266" s="3" t="s">
        <v>218</v>
      </c>
      <c r="O266" s="3" t="s">
        <v>38</v>
      </c>
      <c r="P266" s="3" t="s">
        <v>210</v>
      </c>
      <c r="Q266" s="3" t="s">
        <v>49</v>
      </c>
      <c r="R266" s="3">
        <v>3</v>
      </c>
      <c r="S266" s="3">
        <v>15</v>
      </c>
      <c r="T266" s="3">
        <v>1.36239</v>
      </c>
      <c r="U266" s="3">
        <v>0.22953499999999999</v>
      </c>
      <c r="V266" s="3" t="s">
        <v>34</v>
      </c>
      <c r="W266" s="3" t="s">
        <v>50</v>
      </c>
      <c r="X266" s="3" t="s">
        <v>50</v>
      </c>
      <c r="Y266" s="3"/>
      <c r="Z266" s="3"/>
      <c r="AA266" s="3"/>
      <c r="AB266" s="3">
        <v>76.511666666666656</v>
      </c>
      <c r="AC266" s="3">
        <v>1000</v>
      </c>
      <c r="AD266" s="3">
        <v>500</v>
      </c>
      <c r="AE266" s="3"/>
      <c r="AF266" s="3"/>
      <c r="AG266" s="3"/>
      <c r="AH266" s="3"/>
      <c r="AI266" s="3" t="str">
        <f t="shared" si="75"/>
        <v>Y</v>
      </c>
      <c r="AJ266" s="3"/>
      <c r="AK266" s="3"/>
      <c r="AL266" s="3" t="s">
        <v>773</v>
      </c>
      <c r="AM266" s="3"/>
      <c r="AN266" s="3"/>
      <c r="AO266" s="3"/>
      <c r="AP266" s="3" t="s">
        <v>35</v>
      </c>
      <c r="AQ266" s="3">
        <f t="shared" si="76"/>
        <v>0</v>
      </c>
      <c r="AT266" t="str">
        <f>VLOOKUP(L266,'Duration QC'!$A$3:$E$50,2,TRUE)</f>
        <v>Y</v>
      </c>
      <c r="AU266" t="str">
        <f>VLOOKUP(L266,'Duration QC'!$A$3:$E$50,3,TRUE)</f>
        <v>N</v>
      </c>
      <c r="AV266" t="str">
        <f>VLOOKUP(L266,'Duration QC'!$A$3:$E$50,4,TRUE)</f>
        <v>N</v>
      </c>
      <c r="AW266" t="str">
        <f>VLOOKUP(L266,'Duration QC'!$A$3:$E$50,5,TRUE)</f>
        <v>N</v>
      </c>
      <c r="AX266">
        <f t="shared" si="77"/>
        <v>1</v>
      </c>
      <c r="AY266">
        <f t="shared" si="78"/>
        <v>0</v>
      </c>
      <c r="AZ266">
        <f t="shared" si="79"/>
        <v>0</v>
      </c>
      <c r="BA266">
        <f t="shared" si="80"/>
        <v>0</v>
      </c>
    </row>
    <row r="267" spans="1:53" x14ac:dyDescent="0.25">
      <c r="A267" s="3">
        <v>266</v>
      </c>
      <c r="B267" s="3"/>
      <c r="C267" s="3" t="s">
        <v>231</v>
      </c>
      <c r="D267" s="3" t="s">
        <v>165</v>
      </c>
      <c r="E267" s="3"/>
      <c r="F267" s="3" t="s">
        <v>180</v>
      </c>
      <c r="G267" s="3"/>
      <c r="H267" s="3" t="s">
        <v>799</v>
      </c>
      <c r="I267" s="3" t="s">
        <v>189</v>
      </c>
      <c r="J267" s="3" t="s">
        <v>469</v>
      </c>
      <c r="K267" s="3" t="s">
        <v>205</v>
      </c>
      <c r="L267" s="3" t="s">
        <v>796</v>
      </c>
      <c r="M267" s="3" t="s">
        <v>28</v>
      </c>
      <c r="N267" s="3" t="s">
        <v>218</v>
      </c>
      <c r="O267" s="3" t="s">
        <v>38</v>
      </c>
      <c r="P267" s="3" t="s">
        <v>210</v>
      </c>
      <c r="Q267" s="3" t="s">
        <v>49</v>
      </c>
      <c r="R267" s="3">
        <v>16</v>
      </c>
      <c r="S267" s="3"/>
      <c r="T267" s="3">
        <v>1.5667899999999899</v>
      </c>
      <c r="U267" s="3">
        <v>0.95874899999999996</v>
      </c>
      <c r="V267" s="3" t="s">
        <v>241</v>
      </c>
      <c r="W267" s="3" t="s">
        <v>35</v>
      </c>
      <c r="X267" s="3" t="s">
        <v>35</v>
      </c>
      <c r="Y267" s="3"/>
      <c r="Z267" s="3"/>
      <c r="AA267" s="3"/>
      <c r="AB267" s="3">
        <v>958.74899999999991</v>
      </c>
      <c r="AC267" s="3">
        <v>16000</v>
      </c>
      <c r="AD267" s="3" t="s">
        <v>215</v>
      </c>
      <c r="AE267" s="3"/>
      <c r="AF267" s="3"/>
      <c r="AG267" s="3"/>
      <c r="AH267" s="3" t="s">
        <v>228</v>
      </c>
      <c r="AI267" s="3" t="str">
        <f t="shared" si="75"/>
        <v/>
      </c>
      <c r="AJ267" s="3"/>
      <c r="AK267" s="3"/>
      <c r="AL267" s="3" t="s">
        <v>773</v>
      </c>
      <c r="AM267" s="3"/>
      <c r="AN267" s="3"/>
      <c r="AO267" s="3"/>
      <c r="AP267" s="3" t="s">
        <v>35</v>
      </c>
      <c r="AQ267" s="3">
        <f t="shared" si="76"/>
        <v>3</v>
      </c>
      <c r="AR267" t="str">
        <f>IF(AB267&lt;&gt;"","BMDL",IF(AC267&lt;&gt;"","NOAEL",IF(AD267&lt;&gt;"","LOAEL","!!! CHECK !!!")))</f>
        <v>BMDL</v>
      </c>
      <c r="AS267">
        <f>IF(AR267="NOAEL",AC267, IF(AR267="BMDL", AB267, AD267))</f>
        <v>958.74899999999991</v>
      </c>
      <c r="AT267" t="str">
        <f>VLOOKUP(L267,'Duration QC'!$A$3:$E$50,2,TRUE)</f>
        <v>N</v>
      </c>
      <c r="AU267" t="str">
        <f>VLOOKUP(L267,'Duration QC'!$A$3:$E$50,3,TRUE)</f>
        <v>Y</v>
      </c>
      <c r="AV267" t="str">
        <f>VLOOKUP(L267,'Duration QC'!$A$3:$E$50,4,TRUE)</f>
        <v>N</v>
      </c>
      <c r="AW267" t="str">
        <f>VLOOKUP(L267,'Duration QC'!$A$3:$E$50,5,TRUE)</f>
        <v>N</v>
      </c>
      <c r="AX267">
        <f t="shared" si="77"/>
        <v>0</v>
      </c>
      <c r="AY267">
        <f t="shared" si="78"/>
        <v>1</v>
      </c>
      <c r="AZ267">
        <f t="shared" si="79"/>
        <v>0</v>
      </c>
      <c r="BA267">
        <f t="shared" si="80"/>
        <v>0</v>
      </c>
    </row>
    <row r="268" spans="1:53" x14ac:dyDescent="0.25">
      <c r="A268" s="3">
        <v>267</v>
      </c>
      <c r="B268" s="3" t="s">
        <v>50</v>
      </c>
      <c r="C268" s="3" t="s">
        <v>231</v>
      </c>
      <c r="D268" s="3" t="s">
        <v>170</v>
      </c>
      <c r="E268" s="3"/>
      <c r="F268" s="3" t="s">
        <v>180</v>
      </c>
      <c r="G268" s="3"/>
      <c r="H268" s="3" t="s">
        <v>194</v>
      </c>
      <c r="I268" s="3" t="s">
        <v>194</v>
      </c>
      <c r="J268" s="3" t="s">
        <v>469</v>
      </c>
      <c r="K268" s="3" t="s">
        <v>205</v>
      </c>
      <c r="L268" s="3" t="s">
        <v>796</v>
      </c>
      <c r="M268" s="3" t="s">
        <v>28</v>
      </c>
      <c r="N268" s="3" t="s">
        <v>218</v>
      </c>
      <c r="O268" s="3" t="s">
        <v>30</v>
      </c>
      <c r="P268" s="3" t="s">
        <v>146</v>
      </c>
      <c r="Q268" s="3" t="s">
        <v>32</v>
      </c>
      <c r="R268" s="3">
        <v>1.75</v>
      </c>
      <c r="S268" s="3">
        <v>3.5</v>
      </c>
      <c r="T268" s="3">
        <v>1.99512</v>
      </c>
      <c r="U268" s="3">
        <v>1.24088</v>
      </c>
      <c r="V268" s="3" t="s">
        <v>216</v>
      </c>
      <c r="W268" s="3" t="s">
        <v>35</v>
      </c>
      <c r="X268" s="3" t="s">
        <v>35</v>
      </c>
      <c r="Y268" s="3"/>
      <c r="Z268" s="3"/>
      <c r="AA268" s="3"/>
      <c r="AB268" s="3">
        <v>1.24088</v>
      </c>
      <c r="AC268" s="3">
        <v>1.75</v>
      </c>
      <c r="AD268" s="3">
        <v>0.35</v>
      </c>
      <c r="AE268" s="3"/>
      <c r="AF268" s="3"/>
      <c r="AG268" s="3"/>
      <c r="AH268" s="3" t="s">
        <v>226</v>
      </c>
      <c r="AI268" s="3" t="str">
        <f t="shared" si="75"/>
        <v/>
      </c>
      <c r="AJ268" s="3"/>
      <c r="AK268" s="3"/>
      <c r="AL268" s="3" t="s">
        <v>773</v>
      </c>
      <c r="AM268" s="3"/>
      <c r="AN268" s="3"/>
      <c r="AO268" s="3"/>
      <c r="AP268" s="3" t="s">
        <v>35</v>
      </c>
      <c r="AQ268" s="3">
        <f t="shared" si="76"/>
        <v>5</v>
      </c>
      <c r="AT268" t="str">
        <f>VLOOKUP(L268,'Duration QC'!$A$3:$E$50,2,TRUE)</f>
        <v>N</v>
      </c>
      <c r="AU268" t="str">
        <f>VLOOKUP(L268,'Duration QC'!$A$3:$E$50,3,TRUE)</f>
        <v>Y</v>
      </c>
      <c r="AV268" t="str">
        <f>VLOOKUP(L268,'Duration QC'!$A$3:$E$50,4,TRUE)</f>
        <v>N</v>
      </c>
      <c r="AW268" t="str">
        <f>VLOOKUP(L268,'Duration QC'!$A$3:$E$50,5,TRUE)</f>
        <v>N</v>
      </c>
      <c r="AX268">
        <f t="shared" si="77"/>
        <v>0</v>
      </c>
      <c r="AY268">
        <f t="shared" si="78"/>
        <v>1</v>
      </c>
      <c r="AZ268">
        <f t="shared" si="79"/>
        <v>0</v>
      </c>
      <c r="BA268">
        <f t="shared" si="80"/>
        <v>0</v>
      </c>
    </row>
    <row r="269" spans="1:53" x14ac:dyDescent="0.25">
      <c r="A269" s="3">
        <v>268</v>
      </c>
      <c r="B269" s="3" t="s">
        <v>50</v>
      </c>
      <c r="C269" s="3" t="s">
        <v>231</v>
      </c>
      <c r="D269" s="3" t="s">
        <v>170</v>
      </c>
      <c r="E269" s="3"/>
      <c r="F269" s="3" t="s">
        <v>180</v>
      </c>
      <c r="G269" s="3"/>
      <c r="H269" s="3" t="s">
        <v>194</v>
      </c>
      <c r="I269" s="3" t="s">
        <v>194</v>
      </c>
      <c r="J269" s="3" t="s">
        <v>469</v>
      </c>
      <c r="K269" s="3" t="s">
        <v>205</v>
      </c>
      <c r="L269" s="3" t="s">
        <v>796</v>
      </c>
      <c r="M269" s="3" t="s">
        <v>28</v>
      </c>
      <c r="N269" s="3" t="s">
        <v>218</v>
      </c>
      <c r="O269" s="3" t="s">
        <v>30</v>
      </c>
      <c r="P269" s="3" t="s">
        <v>146</v>
      </c>
      <c r="Q269" s="3" t="s">
        <v>49</v>
      </c>
      <c r="R269" s="3"/>
      <c r="S269" s="3">
        <v>0.44</v>
      </c>
      <c r="T269" s="3">
        <v>2.49603999999999</v>
      </c>
      <c r="U269" s="3">
        <v>1.5834900000000001</v>
      </c>
      <c r="V269" s="3" t="s">
        <v>216</v>
      </c>
      <c r="W269" s="3" t="s">
        <v>35</v>
      </c>
      <c r="X269" s="3" t="s">
        <v>35</v>
      </c>
      <c r="Y269" s="3"/>
      <c r="Z269" s="3"/>
      <c r="AA269" s="3"/>
      <c r="AB269" s="3">
        <v>1.5834900000000001</v>
      </c>
      <c r="AC269" s="3" t="s">
        <v>215</v>
      </c>
      <c r="AD269" s="3">
        <v>4.3999999999999997E-2</v>
      </c>
      <c r="AE269" s="3"/>
      <c r="AF269" s="3"/>
      <c r="AG269" s="3"/>
      <c r="AH269" s="3" t="s">
        <v>226</v>
      </c>
      <c r="AI269" s="3" t="str">
        <f t="shared" si="75"/>
        <v/>
      </c>
      <c r="AJ269" s="3"/>
      <c r="AK269" s="3"/>
      <c r="AL269" s="3" t="s">
        <v>773</v>
      </c>
      <c r="AM269" s="3"/>
      <c r="AN269" s="3"/>
      <c r="AO269" s="3"/>
      <c r="AP269" s="3" t="s">
        <v>35</v>
      </c>
      <c r="AQ269" s="3">
        <f t="shared" si="76"/>
        <v>5</v>
      </c>
      <c r="AT269" t="str">
        <f>VLOOKUP(L269,'Duration QC'!$A$3:$E$50,2,TRUE)</f>
        <v>N</v>
      </c>
      <c r="AU269" t="str">
        <f>VLOOKUP(L269,'Duration QC'!$A$3:$E$50,3,TRUE)</f>
        <v>Y</v>
      </c>
      <c r="AV269" t="str">
        <f>VLOOKUP(L269,'Duration QC'!$A$3:$E$50,4,TRUE)</f>
        <v>N</v>
      </c>
      <c r="AW269" t="str">
        <f>VLOOKUP(L269,'Duration QC'!$A$3:$E$50,5,TRUE)</f>
        <v>N</v>
      </c>
      <c r="AX269">
        <f t="shared" si="77"/>
        <v>0</v>
      </c>
      <c r="AY269">
        <f t="shared" si="78"/>
        <v>1</v>
      </c>
      <c r="AZ269">
        <f t="shared" si="79"/>
        <v>0</v>
      </c>
      <c r="BA269">
        <f t="shared" si="80"/>
        <v>0</v>
      </c>
    </row>
    <row r="270" spans="1:53" x14ac:dyDescent="0.25">
      <c r="A270" s="3">
        <v>269</v>
      </c>
      <c r="B270" s="3"/>
      <c r="C270" s="3" t="s">
        <v>231</v>
      </c>
      <c r="D270" s="3" t="s">
        <v>165</v>
      </c>
      <c r="E270" s="3"/>
      <c r="F270" s="3" t="s">
        <v>180</v>
      </c>
      <c r="G270" s="3"/>
      <c r="H270" s="3" t="s">
        <v>799</v>
      </c>
      <c r="I270" s="3" t="s">
        <v>189</v>
      </c>
      <c r="J270" s="3" t="s">
        <v>469</v>
      </c>
      <c r="K270" s="3" t="s">
        <v>205</v>
      </c>
      <c r="L270" s="3" t="s">
        <v>796</v>
      </c>
      <c r="M270" s="3" t="s">
        <v>28</v>
      </c>
      <c r="N270" s="3" t="s">
        <v>218</v>
      </c>
      <c r="O270" s="3" t="s">
        <v>38</v>
      </c>
      <c r="P270" s="3" t="s">
        <v>210</v>
      </c>
      <c r="Q270" s="3" t="s">
        <v>32</v>
      </c>
      <c r="R270" s="3">
        <v>16</v>
      </c>
      <c r="S270" s="3"/>
      <c r="T270" s="3">
        <v>2.6505999999999901</v>
      </c>
      <c r="U270" s="3">
        <v>1.9557</v>
      </c>
      <c r="V270" s="3" t="s">
        <v>241</v>
      </c>
      <c r="W270" s="3" t="s">
        <v>35</v>
      </c>
      <c r="X270" s="3" t="s">
        <v>35</v>
      </c>
      <c r="Y270" s="3"/>
      <c r="Z270" s="3"/>
      <c r="AA270" s="3"/>
      <c r="AB270" s="3">
        <v>1955.7</v>
      </c>
      <c r="AC270" s="3">
        <v>16000</v>
      </c>
      <c r="AD270" s="3" t="s">
        <v>215</v>
      </c>
      <c r="AE270" s="3"/>
      <c r="AF270" s="3"/>
      <c r="AG270" s="3"/>
      <c r="AH270" s="3" t="s">
        <v>228</v>
      </c>
      <c r="AI270" s="3" t="str">
        <f t="shared" si="75"/>
        <v/>
      </c>
      <c r="AJ270" s="3"/>
      <c r="AK270" s="3"/>
      <c r="AL270" s="3" t="s">
        <v>773</v>
      </c>
      <c r="AM270" s="3"/>
      <c r="AN270" s="3"/>
      <c r="AO270" s="3"/>
      <c r="AP270" s="3" t="s">
        <v>35</v>
      </c>
      <c r="AQ270" s="3">
        <f t="shared" si="76"/>
        <v>3</v>
      </c>
      <c r="AR270" t="str">
        <f>IF(AB270&lt;&gt;"","BMDL",IF(AC270&lt;&gt;"","NOAEL",IF(AD270&lt;&gt;"","LOAEL","!!! CHECK !!!")))</f>
        <v>BMDL</v>
      </c>
      <c r="AS270">
        <f>IF(AR270="NOAEL",AC270, IF(AR270="BMDL", AB270, AD270))</f>
        <v>1955.7</v>
      </c>
      <c r="AT270" t="str">
        <f>VLOOKUP(L270,'Duration QC'!$A$3:$E$50,2,TRUE)</f>
        <v>N</v>
      </c>
      <c r="AU270" t="str">
        <f>VLOOKUP(L270,'Duration QC'!$A$3:$E$50,3,TRUE)</f>
        <v>Y</v>
      </c>
      <c r="AV270" t="str">
        <f>VLOOKUP(L270,'Duration QC'!$A$3:$E$50,4,TRUE)</f>
        <v>N</v>
      </c>
      <c r="AW270" t="str">
        <f>VLOOKUP(L270,'Duration QC'!$A$3:$E$50,5,TRUE)</f>
        <v>N</v>
      </c>
      <c r="AX270">
        <f t="shared" si="77"/>
        <v>0</v>
      </c>
      <c r="AY270">
        <f t="shared" si="78"/>
        <v>1</v>
      </c>
      <c r="AZ270">
        <f t="shared" si="79"/>
        <v>0</v>
      </c>
      <c r="BA270">
        <f t="shared" si="80"/>
        <v>0</v>
      </c>
    </row>
    <row r="271" spans="1:53" x14ac:dyDescent="0.25">
      <c r="A271" s="3">
        <v>270</v>
      </c>
      <c r="B271" s="3" t="s">
        <v>50</v>
      </c>
      <c r="C271" s="3" t="s">
        <v>231</v>
      </c>
      <c r="D271" s="3" t="s">
        <v>172</v>
      </c>
      <c r="E271" s="3"/>
      <c r="F271" s="3" t="s">
        <v>180</v>
      </c>
      <c r="G271" s="3"/>
      <c r="H271" s="3" t="s">
        <v>196</v>
      </c>
      <c r="I271" s="3" t="s">
        <v>196</v>
      </c>
      <c r="J271" s="3" t="s">
        <v>469</v>
      </c>
      <c r="K271" s="3" t="s">
        <v>204</v>
      </c>
      <c r="L271" s="3" t="s">
        <v>798</v>
      </c>
      <c r="M271" s="3" t="s">
        <v>28</v>
      </c>
      <c r="N271" s="3" t="s">
        <v>218</v>
      </c>
      <c r="O271" s="3" t="s">
        <v>30</v>
      </c>
      <c r="P271" s="3" t="s">
        <v>146</v>
      </c>
      <c r="Q271" s="3" t="s">
        <v>49</v>
      </c>
      <c r="R271" s="3">
        <v>2.5</v>
      </c>
      <c r="S271" s="3">
        <v>5</v>
      </c>
      <c r="T271" s="3">
        <v>2.7403400000000002</v>
      </c>
      <c r="U271" s="3">
        <v>2.2886500000000001</v>
      </c>
      <c r="V271" s="3" t="s">
        <v>34</v>
      </c>
      <c r="W271" s="3" t="s">
        <v>35</v>
      </c>
      <c r="X271" s="3" t="s">
        <v>35</v>
      </c>
      <c r="Y271" s="3"/>
      <c r="Z271" s="3"/>
      <c r="AA271" s="3"/>
      <c r="AB271" s="3">
        <v>2288.65</v>
      </c>
      <c r="AC271" s="3">
        <v>2500</v>
      </c>
      <c r="AD271" s="3">
        <v>500</v>
      </c>
      <c r="AE271" s="3"/>
      <c r="AF271" s="3"/>
      <c r="AG271" s="3"/>
      <c r="AH271" s="3" t="s">
        <v>228</v>
      </c>
      <c r="AI271" s="3" t="str">
        <f t="shared" si="75"/>
        <v/>
      </c>
      <c r="AJ271" s="3"/>
      <c r="AK271" s="3"/>
      <c r="AL271" s="3" t="s">
        <v>773</v>
      </c>
      <c r="AM271" s="3"/>
      <c r="AN271" s="3"/>
      <c r="AO271" s="3"/>
      <c r="AP271" s="3" t="s">
        <v>35</v>
      </c>
      <c r="AQ271" s="3">
        <f t="shared" si="76"/>
        <v>3</v>
      </c>
      <c r="AT271" t="str">
        <f>VLOOKUP(L271,'Duration QC'!$A$3:$E$50,2,TRUE)</f>
        <v>N</v>
      </c>
      <c r="AU271" t="str">
        <f>VLOOKUP(L271,'Duration QC'!$A$3:$E$50,3,TRUE)</f>
        <v>N</v>
      </c>
      <c r="AV271" t="str">
        <f>VLOOKUP(L271,'Duration QC'!$A$3:$E$50,4,TRUE)</f>
        <v>Y</v>
      </c>
      <c r="AW271" t="str">
        <f>VLOOKUP(L271,'Duration QC'!$A$3:$E$50,5,TRUE)</f>
        <v>N</v>
      </c>
      <c r="AX271">
        <f t="shared" si="77"/>
        <v>0</v>
      </c>
      <c r="AY271">
        <f t="shared" si="78"/>
        <v>0</v>
      </c>
      <c r="AZ271">
        <f t="shared" si="79"/>
        <v>1</v>
      </c>
      <c r="BA271">
        <f t="shared" si="80"/>
        <v>0</v>
      </c>
    </row>
    <row r="272" spans="1:53" x14ac:dyDescent="0.25">
      <c r="A272" s="3">
        <v>271</v>
      </c>
      <c r="B272" s="3" t="s">
        <v>50</v>
      </c>
      <c r="C272" s="3" t="s">
        <v>231</v>
      </c>
      <c r="D272" s="3" t="s">
        <v>172</v>
      </c>
      <c r="E272" s="3"/>
      <c r="F272" s="3" t="s">
        <v>180</v>
      </c>
      <c r="G272" s="3"/>
      <c r="H272" s="3" t="s">
        <v>196</v>
      </c>
      <c r="I272" s="3" t="s">
        <v>196</v>
      </c>
      <c r="J272" s="3" t="s">
        <v>469</v>
      </c>
      <c r="K272" s="3" t="s">
        <v>206</v>
      </c>
      <c r="L272" s="3" t="s">
        <v>802</v>
      </c>
      <c r="M272" s="3" t="s">
        <v>28</v>
      </c>
      <c r="N272" s="3" t="s">
        <v>218</v>
      </c>
      <c r="O272" s="3" t="s">
        <v>30</v>
      </c>
      <c r="P272" s="3" t="s">
        <v>146</v>
      </c>
      <c r="Q272" s="3" t="s">
        <v>32</v>
      </c>
      <c r="R272" s="3"/>
      <c r="S272" s="3">
        <v>2.5</v>
      </c>
      <c r="T272" s="3">
        <v>2.7873299999999901</v>
      </c>
      <c r="U272" s="3">
        <v>1.3123899999999999</v>
      </c>
      <c r="V272" s="3" t="s">
        <v>241</v>
      </c>
      <c r="W272" s="3" t="s">
        <v>50</v>
      </c>
      <c r="X272" s="3" t="s">
        <v>50</v>
      </c>
      <c r="Y272" s="3"/>
      <c r="Z272" s="3"/>
      <c r="AA272" s="3"/>
      <c r="AB272" s="3">
        <v>437.46333333333331</v>
      </c>
      <c r="AC272" s="3" t="s">
        <v>215</v>
      </c>
      <c r="AD272" s="3">
        <v>83.333333333333329</v>
      </c>
      <c r="AE272" s="3"/>
      <c r="AF272" s="3"/>
      <c r="AG272" s="3"/>
      <c r="AH272" s="3"/>
      <c r="AI272" s="3" t="str">
        <f t="shared" si="75"/>
        <v>Y</v>
      </c>
      <c r="AJ272" s="3"/>
      <c r="AK272" s="3"/>
      <c r="AL272" s="3" t="s">
        <v>773</v>
      </c>
      <c r="AM272" s="3"/>
      <c r="AN272" s="3"/>
      <c r="AO272" s="3"/>
      <c r="AP272" s="3" t="s">
        <v>35</v>
      </c>
      <c r="AQ272" s="3">
        <f t="shared" si="76"/>
        <v>0</v>
      </c>
      <c r="AT272" t="str">
        <f>VLOOKUP(L272,'Duration QC'!$A$3:$E$50,2,TRUE)</f>
        <v>Y</v>
      </c>
      <c r="AU272" t="str">
        <f>VLOOKUP(L272,'Duration QC'!$A$3:$E$50,3,TRUE)</f>
        <v>N</v>
      </c>
      <c r="AV272" t="str">
        <f>VLOOKUP(L272,'Duration QC'!$A$3:$E$50,4,TRUE)</f>
        <v>N</v>
      </c>
      <c r="AW272" t="str">
        <f>VLOOKUP(L272,'Duration QC'!$A$3:$E$50,5,TRUE)</f>
        <v>N</v>
      </c>
      <c r="AX272">
        <f t="shared" si="77"/>
        <v>1</v>
      </c>
      <c r="AY272">
        <f t="shared" si="78"/>
        <v>0</v>
      </c>
      <c r="AZ272">
        <f t="shared" si="79"/>
        <v>0</v>
      </c>
      <c r="BA272">
        <f t="shared" si="80"/>
        <v>0</v>
      </c>
    </row>
    <row r="273" spans="1:53" x14ac:dyDescent="0.25">
      <c r="A273" s="3">
        <v>272</v>
      </c>
      <c r="B273" s="3" t="s">
        <v>50</v>
      </c>
      <c r="C273" s="3" t="s">
        <v>231</v>
      </c>
      <c r="D273" s="3" t="s">
        <v>172</v>
      </c>
      <c r="E273" s="3"/>
      <c r="F273" s="3" t="s">
        <v>180</v>
      </c>
      <c r="G273" s="3"/>
      <c r="H273" s="3" t="s">
        <v>196</v>
      </c>
      <c r="I273" s="3" t="s">
        <v>196</v>
      </c>
      <c r="J273" s="3" t="s">
        <v>469</v>
      </c>
      <c r="K273" s="3" t="s">
        <v>204</v>
      </c>
      <c r="L273" s="3" t="s">
        <v>798</v>
      </c>
      <c r="M273" s="3" t="s">
        <v>28</v>
      </c>
      <c r="N273" s="3" t="s">
        <v>218</v>
      </c>
      <c r="O273" s="3" t="s">
        <v>30</v>
      </c>
      <c r="P273" s="3" t="s">
        <v>146</v>
      </c>
      <c r="Q273" s="3" t="s">
        <v>32</v>
      </c>
      <c r="R273" s="3">
        <v>2.5</v>
      </c>
      <c r="S273" s="3">
        <v>5</v>
      </c>
      <c r="T273" s="3">
        <v>2.8055400000000001</v>
      </c>
      <c r="U273" s="3">
        <v>1.86694</v>
      </c>
      <c r="V273" s="3" t="s">
        <v>34</v>
      </c>
      <c r="W273" s="3" t="s">
        <v>35</v>
      </c>
      <c r="X273" s="3" t="s">
        <v>35</v>
      </c>
      <c r="Y273" s="3"/>
      <c r="Z273" s="3"/>
      <c r="AA273" s="3"/>
      <c r="AB273" s="3">
        <v>1866.94</v>
      </c>
      <c r="AC273" s="3">
        <v>2500</v>
      </c>
      <c r="AD273" s="3">
        <v>500</v>
      </c>
      <c r="AE273" s="3"/>
      <c r="AF273" s="3"/>
      <c r="AG273" s="3"/>
      <c r="AH273" s="3" t="s">
        <v>228</v>
      </c>
      <c r="AI273" s="3" t="str">
        <f t="shared" si="75"/>
        <v/>
      </c>
      <c r="AJ273" s="3"/>
      <c r="AK273" s="3"/>
      <c r="AL273" s="3" t="s">
        <v>773</v>
      </c>
      <c r="AM273" s="3"/>
      <c r="AN273" s="3"/>
      <c r="AO273" s="3"/>
      <c r="AP273" s="3" t="s">
        <v>35</v>
      </c>
      <c r="AQ273" s="3">
        <f t="shared" si="76"/>
        <v>3</v>
      </c>
      <c r="AT273" t="str">
        <f>VLOOKUP(L273,'Duration QC'!$A$3:$E$50,2,TRUE)</f>
        <v>N</v>
      </c>
      <c r="AU273" t="str">
        <f>VLOOKUP(L273,'Duration QC'!$A$3:$E$50,3,TRUE)</f>
        <v>N</v>
      </c>
      <c r="AV273" t="str">
        <f>VLOOKUP(L273,'Duration QC'!$A$3:$E$50,4,TRUE)</f>
        <v>Y</v>
      </c>
      <c r="AW273" t="str">
        <f>VLOOKUP(L273,'Duration QC'!$A$3:$E$50,5,TRUE)</f>
        <v>N</v>
      </c>
      <c r="AX273">
        <f t="shared" si="77"/>
        <v>0</v>
      </c>
      <c r="AY273">
        <f t="shared" si="78"/>
        <v>0</v>
      </c>
      <c r="AZ273">
        <f t="shared" si="79"/>
        <v>1</v>
      </c>
      <c r="BA273">
        <f t="shared" si="80"/>
        <v>0</v>
      </c>
    </row>
    <row r="274" spans="1:53" x14ac:dyDescent="0.25">
      <c r="A274" s="3">
        <v>273</v>
      </c>
      <c r="B274" s="3" t="s">
        <v>50</v>
      </c>
      <c r="C274" s="3" t="s">
        <v>231</v>
      </c>
      <c r="D274" s="3" t="s">
        <v>157</v>
      </c>
      <c r="E274" s="3"/>
      <c r="F274" s="3" t="s">
        <v>180</v>
      </c>
      <c r="G274" s="3"/>
      <c r="H274" s="3" t="s">
        <v>196</v>
      </c>
      <c r="I274" s="3" t="s">
        <v>181</v>
      </c>
      <c r="J274" s="3" t="s">
        <v>469</v>
      </c>
      <c r="K274" s="3" t="s">
        <v>204</v>
      </c>
      <c r="L274" s="3" t="s">
        <v>798</v>
      </c>
      <c r="M274" s="3" t="s">
        <v>28</v>
      </c>
      <c r="N274" s="3" t="s">
        <v>218</v>
      </c>
      <c r="O274" s="3" t="s">
        <v>30</v>
      </c>
      <c r="P274" s="3" t="s">
        <v>146</v>
      </c>
      <c r="Q274" s="3" t="s">
        <v>49</v>
      </c>
      <c r="R274" s="3">
        <v>3</v>
      </c>
      <c r="S274" s="3"/>
      <c r="T274" s="3">
        <v>5.0066199999999901</v>
      </c>
      <c r="U274" s="3">
        <v>2.29976</v>
      </c>
      <c r="V274" s="3" t="s">
        <v>241</v>
      </c>
      <c r="W274" s="3" t="s">
        <v>35</v>
      </c>
      <c r="X274" s="3" t="s">
        <v>35</v>
      </c>
      <c r="Y274" s="3"/>
      <c r="Z274" s="3"/>
      <c r="AA274" s="3"/>
      <c r="AB274" s="3">
        <v>2299.7600000000002</v>
      </c>
      <c r="AC274" s="3">
        <v>3000</v>
      </c>
      <c r="AD274" s="3" t="s">
        <v>215</v>
      </c>
      <c r="AE274" s="3"/>
      <c r="AF274" s="3"/>
      <c r="AG274" s="3"/>
      <c r="AH274" s="3" t="s">
        <v>228</v>
      </c>
      <c r="AI274" s="3" t="str">
        <f t="shared" si="75"/>
        <v/>
      </c>
      <c r="AJ274" s="3"/>
      <c r="AK274" s="3"/>
      <c r="AL274" s="3" t="s">
        <v>773</v>
      </c>
      <c r="AM274" s="3"/>
      <c r="AN274" s="3"/>
      <c r="AO274" s="3"/>
      <c r="AP274" s="3" t="s">
        <v>35</v>
      </c>
      <c r="AQ274" s="3">
        <f t="shared" si="76"/>
        <v>3</v>
      </c>
      <c r="AT274" t="str">
        <f>VLOOKUP(L274,'Duration QC'!$A$3:$E$50,2,TRUE)</f>
        <v>N</v>
      </c>
      <c r="AU274" t="str">
        <f>VLOOKUP(L274,'Duration QC'!$A$3:$E$50,3,TRUE)</f>
        <v>N</v>
      </c>
      <c r="AV274" t="str">
        <f>VLOOKUP(L274,'Duration QC'!$A$3:$E$50,4,TRUE)</f>
        <v>Y</v>
      </c>
      <c r="AW274" t="str">
        <f>VLOOKUP(L274,'Duration QC'!$A$3:$E$50,5,TRUE)</f>
        <v>N</v>
      </c>
      <c r="AX274">
        <f t="shared" si="77"/>
        <v>0</v>
      </c>
      <c r="AY274">
        <f t="shared" si="78"/>
        <v>0</v>
      </c>
      <c r="AZ274">
        <f t="shared" si="79"/>
        <v>1</v>
      </c>
      <c r="BA274">
        <f t="shared" si="80"/>
        <v>0</v>
      </c>
    </row>
    <row r="275" spans="1:53" x14ac:dyDescent="0.25">
      <c r="A275" s="3">
        <v>274</v>
      </c>
      <c r="B275" s="3" t="s">
        <v>50</v>
      </c>
      <c r="C275" s="3" t="s">
        <v>231</v>
      </c>
      <c r="D275" s="3" t="s">
        <v>177</v>
      </c>
      <c r="E275" s="3"/>
      <c r="F275" s="3" t="s">
        <v>180</v>
      </c>
      <c r="G275" s="3"/>
      <c r="H275" s="3" t="s">
        <v>1676</v>
      </c>
      <c r="I275" s="3" t="s">
        <v>201</v>
      </c>
      <c r="J275" s="3" t="s">
        <v>469</v>
      </c>
      <c r="K275" s="3" t="s">
        <v>207</v>
      </c>
      <c r="L275" s="3" t="s">
        <v>115</v>
      </c>
      <c r="M275" s="3" t="s">
        <v>28</v>
      </c>
      <c r="N275" s="3" t="s">
        <v>218</v>
      </c>
      <c r="O275" s="3" t="s">
        <v>38</v>
      </c>
      <c r="P275" s="3" t="s">
        <v>222</v>
      </c>
      <c r="Q275" s="3" t="s">
        <v>49</v>
      </c>
      <c r="R275" s="3"/>
      <c r="S275" s="3">
        <v>15</v>
      </c>
      <c r="T275" s="3">
        <v>5.1957500000000003</v>
      </c>
      <c r="U275" s="3">
        <v>3.2742800000000001</v>
      </c>
      <c r="V275" s="3" t="s">
        <v>34</v>
      </c>
      <c r="W275" s="3" t="s">
        <v>35</v>
      </c>
      <c r="X275" s="3" t="s">
        <v>35</v>
      </c>
      <c r="Y275" s="3"/>
      <c r="Z275" s="3"/>
      <c r="AA275" s="3"/>
      <c r="AB275" s="3">
        <v>3274.28</v>
      </c>
      <c r="AC275" s="3" t="s">
        <v>215</v>
      </c>
      <c r="AD275" s="3">
        <v>1500</v>
      </c>
      <c r="AE275" s="3"/>
      <c r="AF275" s="3"/>
      <c r="AG275" s="3"/>
      <c r="AH275" s="3" t="s">
        <v>229</v>
      </c>
      <c r="AI275" s="3" t="str">
        <f t="shared" si="75"/>
        <v/>
      </c>
      <c r="AJ275" s="3"/>
      <c r="AK275" s="3"/>
      <c r="AL275" s="3" t="s">
        <v>773</v>
      </c>
      <c r="AM275" s="3"/>
      <c r="AN275" s="3"/>
      <c r="AO275" s="3"/>
      <c r="AP275" s="3" t="s">
        <v>35</v>
      </c>
      <c r="AQ275" s="3">
        <f t="shared" si="76"/>
        <v>2</v>
      </c>
      <c r="AT275" t="str">
        <f>VLOOKUP(L275,'Duration QC'!$A$3:$E$50,2,TRUE)</f>
        <v>N</v>
      </c>
      <c r="AU275" t="str">
        <f>VLOOKUP(L275,'Duration QC'!$A$3:$E$50,3,TRUE)</f>
        <v>N</v>
      </c>
      <c r="AV275" t="str">
        <f>VLOOKUP(L275,'Duration QC'!$A$3:$E$50,4,TRUE)</f>
        <v>Y</v>
      </c>
      <c r="AW275" t="str">
        <f>VLOOKUP(L275,'Duration QC'!$A$3:$E$50,5,TRUE)</f>
        <v>N</v>
      </c>
      <c r="AX275">
        <f t="shared" si="77"/>
        <v>0</v>
      </c>
      <c r="AY275">
        <f t="shared" si="78"/>
        <v>0</v>
      </c>
      <c r="AZ275">
        <f t="shared" si="79"/>
        <v>1</v>
      </c>
      <c r="BA275">
        <f t="shared" si="80"/>
        <v>0</v>
      </c>
    </row>
    <row r="276" spans="1:53" x14ac:dyDescent="0.25">
      <c r="A276" s="3">
        <v>275</v>
      </c>
      <c r="B276" s="3" t="s">
        <v>50</v>
      </c>
      <c r="C276" s="3" t="s">
        <v>231</v>
      </c>
      <c r="D276" s="3" t="s">
        <v>174</v>
      </c>
      <c r="E276" s="3"/>
      <c r="F276" s="3" t="s">
        <v>180</v>
      </c>
      <c r="G276" s="3"/>
      <c r="H276" s="3" t="s">
        <v>1673</v>
      </c>
      <c r="I276" s="3" t="s">
        <v>198</v>
      </c>
      <c r="J276" s="3" t="s">
        <v>469</v>
      </c>
      <c r="K276" s="3" t="s">
        <v>206</v>
      </c>
      <c r="L276" s="3" t="s">
        <v>802</v>
      </c>
      <c r="M276" s="3" t="s">
        <v>28</v>
      </c>
      <c r="N276" s="3" t="s">
        <v>218</v>
      </c>
      <c r="O276" s="3" t="s">
        <v>38</v>
      </c>
      <c r="P276" s="3" t="s">
        <v>210</v>
      </c>
      <c r="Q276" s="3" t="s">
        <v>49</v>
      </c>
      <c r="R276" s="3"/>
      <c r="S276" s="3">
        <v>3</v>
      </c>
      <c r="T276" s="3">
        <v>7.0232000000000001</v>
      </c>
      <c r="U276" s="3">
        <v>3.06738</v>
      </c>
      <c r="V276" s="3" t="s">
        <v>34</v>
      </c>
      <c r="W276" s="3" t="s">
        <v>50</v>
      </c>
      <c r="X276" s="3" t="s">
        <v>50</v>
      </c>
      <c r="Y276" s="3"/>
      <c r="Z276" s="3"/>
      <c r="AA276" s="3"/>
      <c r="AB276" s="3">
        <v>1022.4599999999999</v>
      </c>
      <c r="AC276" s="3" t="s">
        <v>215</v>
      </c>
      <c r="AD276" s="3">
        <v>99.999999999999986</v>
      </c>
      <c r="AE276" s="3"/>
      <c r="AF276" s="3"/>
      <c r="AG276" s="3"/>
      <c r="AH276" s="3"/>
      <c r="AI276" s="3" t="str">
        <f t="shared" si="75"/>
        <v>Y</v>
      </c>
      <c r="AJ276" s="3"/>
      <c r="AK276" s="3"/>
      <c r="AL276" s="3" t="s">
        <v>773</v>
      </c>
      <c r="AM276" s="3"/>
      <c r="AN276" s="3"/>
      <c r="AO276" s="3"/>
      <c r="AP276" s="3" t="s">
        <v>35</v>
      </c>
      <c r="AQ276" s="3">
        <f t="shared" si="76"/>
        <v>0</v>
      </c>
      <c r="AT276" t="str">
        <f>VLOOKUP(L276,'Duration QC'!$A$3:$E$50,2,TRUE)</f>
        <v>Y</v>
      </c>
      <c r="AU276" t="str">
        <f>VLOOKUP(L276,'Duration QC'!$A$3:$E$50,3,TRUE)</f>
        <v>N</v>
      </c>
      <c r="AV276" t="str">
        <f>VLOOKUP(L276,'Duration QC'!$A$3:$E$50,4,TRUE)</f>
        <v>N</v>
      </c>
      <c r="AW276" t="str">
        <f>VLOOKUP(L276,'Duration QC'!$A$3:$E$50,5,TRUE)</f>
        <v>N</v>
      </c>
      <c r="AX276">
        <f t="shared" si="77"/>
        <v>1</v>
      </c>
      <c r="AY276">
        <f t="shared" si="78"/>
        <v>0</v>
      </c>
      <c r="AZ276">
        <f t="shared" si="79"/>
        <v>0</v>
      </c>
      <c r="BA276">
        <f t="shared" si="80"/>
        <v>0</v>
      </c>
    </row>
    <row r="277" spans="1:53" x14ac:dyDescent="0.25">
      <c r="A277" s="3">
        <v>276</v>
      </c>
      <c r="B277" s="3" t="s">
        <v>50</v>
      </c>
      <c r="C277" s="3" t="s">
        <v>231</v>
      </c>
      <c r="D277" s="3" t="s">
        <v>163</v>
      </c>
      <c r="E277" s="3"/>
      <c r="F277" s="3" t="s">
        <v>180</v>
      </c>
      <c r="G277" s="3"/>
      <c r="H277" s="3" t="s">
        <v>1489</v>
      </c>
      <c r="I277" s="3" t="s">
        <v>187</v>
      </c>
      <c r="J277" s="3" t="s">
        <v>469</v>
      </c>
      <c r="K277" s="3" t="s">
        <v>204</v>
      </c>
      <c r="L277" s="3" t="s">
        <v>798</v>
      </c>
      <c r="M277" s="3" t="s">
        <v>28</v>
      </c>
      <c r="N277" s="3" t="s">
        <v>218</v>
      </c>
      <c r="O277" s="3" t="s">
        <v>38</v>
      </c>
      <c r="P277" s="3" t="s">
        <v>210</v>
      </c>
      <c r="Q277" s="3" t="s">
        <v>49</v>
      </c>
      <c r="R277" s="3">
        <v>10</v>
      </c>
      <c r="S277" s="3">
        <v>30</v>
      </c>
      <c r="T277" s="3">
        <v>13.6419999999999</v>
      </c>
      <c r="U277" s="3">
        <v>9.6016700000000004</v>
      </c>
      <c r="V277" s="3" t="s">
        <v>241</v>
      </c>
      <c r="W277" s="3" t="s">
        <v>35</v>
      </c>
      <c r="X277" s="3" t="s">
        <v>35</v>
      </c>
      <c r="Y277" s="3"/>
      <c r="Z277" s="3"/>
      <c r="AA277" s="3"/>
      <c r="AB277" s="3">
        <v>9601.67</v>
      </c>
      <c r="AC277" s="3">
        <v>10000</v>
      </c>
      <c r="AD277" s="3">
        <v>3000</v>
      </c>
      <c r="AE277" s="3"/>
      <c r="AF277" s="3"/>
      <c r="AG277" s="3"/>
      <c r="AH277" s="3" t="s">
        <v>229</v>
      </c>
      <c r="AI277" s="3" t="str">
        <f t="shared" si="75"/>
        <v/>
      </c>
      <c r="AJ277" s="3"/>
      <c r="AK277" s="3"/>
      <c r="AL277" s="3" t="s">
        <v>773</v>
      </c>
      <c r="AM277" s="3"/>
      <c r="AN277" s="3"/>
      <c r="AO277" s="3"/>
      <c r="AP277" s="3" t="s">
        <v>35</v>
      </c>
      <c r="AQ277" s="3">
        <f t="shared" si="76"/>
        <v>2</v>
      </c>
      <c r="AT277" t="str">
        <f>VLOOKUP(L277,'Duration QC'!$A$3:$E$50,2,TRUE)</f>
        <v>N</v>
      </c>
      <c r="AU277" t="str">
        <f>VLOOKUP(L277,'Duration QC'!$A$3:$E$50,3,TRUE)</f>
        <v>N</v>
      </c>
      <c r="AV277" t="str">
        <f>VLOOKUP(L277,'Duration QC'!$A$3:$E$50,4,TRUE)</f>
        <v>Y</v>
      </c>
      <c r="AW277" t="str">
        <f>VLOOKUP(L277,'Duration QC'!$A$3:$E$50,5,TRUE)</f>
        <v>N</v>
      </c>
      <c r="AX277">
        <f t="shared" si="77"/>
        <v>0</v>
      </c>
      <c r="AY277">
        <f t="shared" si="78"/>
        <v>0</v>
      </c>
      <c r="AZ277">
        <f t="shared" si="79"/>
        <v>1</v>
      </c>
      <c r="BA277">
        <f t="shared" si="80"/>
        <v>0</v>
      </c>
    </row>
    <row r="278" spans="1:53" x14ac:dyDescent="0.25">
      <c r="A278" s="3">
        <v>277</v>
      </c>
      <c r="B278" s="3" t="s">
        <v>50</v>
      </c>
      <c r="C278" s="3" t="s">
        <v>231</v>
      </c>
      <c r="D278" s="3" t="s">
        <v>172</v>
      </c>
      <c r="E278" s="3"/>
      <c r="F278" s="3" t="s">
        <v>180</v>
      </c>
      <c r="G278" s="3"/>
      <c r="H278" s="3" t="s">
        <v>196</v>
      </c>
      <c r="I278" s="3" t="s">
        <v>196</v>
      </c>
      <c r="J278" s="3" t="s">
        <v>469</v>
      </c>
      <c r="K278" s="3" t="s">
        <v>206</v>
      </c>
      <c r="L278" s="3" t="s">
        <v>802</v>
      </c>
      <c r="M278" s="3" t="s">
        <v>28</v>
      </c>
      <c r="N278" s="3" t="s">
        <v>218</v>
      </c>
      <c r="O278" s="3" t="s">
        <v>38</v>
      </c>
      <c r="P278" s="3" t="s">
        <v>210</v>
      </c>
      <c r="Q278" s="3" t="s">
        <v>49</v>
      </c>
      <c r="R278" s="3"/>
      <c r="S278" s="3">
        <v>2.5</v>
      </c>
      <c r="T278" s="3">
        <v>16.389700000000001</v>
      </c>
      <c r="U278" s="3">
        <v>8.0010499999999993</v>
      </c>
      <c r="V278" s="3" t="s">
        <v>241</v>
      </c>
      <c r="W278" s="3" t="s">
        <v>50</v>
      </c>
      <c r="X278" s="3" t="s">
        <v>50</v>
      </c>
      <c r="Y278" s="3"/>
      <c r="Z278" s="3"/>
      <c r="AA278" s="3"/>
      <c r="AB278" s="3">
        <v>8001.0499999999993</v>
      </c>
      <c r="AC278" s="3" t="s">
        <v>215</v>
      </c>
      <c r="AD278" s="3">
        <v>83.333333333333329</v>
      </c>
      <c r="AE278" s="3"/>
      <c r="AF278" s="3"/>
      <c r="AG278" s="3"/>
      <c r="AH278" s="3"/>
      <c r="AI278" s="3" t="str">
        <f t="shared" si="75"/>
        <v>Y</v>
      </c>
      <c r="AJ278" s="3"/>
      <c r="AK278" s="3"/>
      <c r="AL278" s="3" t="s">
        <v>773</v>
      </c>
      <c r="AM278" s="3"/>
      <c r="AN278" s="3"/>
      <c r="AO278" s="3"/>
      <c r="AP278" s="3" t="s">
        <v>35</v>
      </c>
      <c r="AQ278" s="3">
        <f t="shared" si="76"/>
        <v>0</v>
      </c>
      <c r="AT278" t="str">
        <f>VLOOKUP(L278,'Duration QC'!$A$3:$E$50,2,TRUE)</f>
        <v>Y</v>
      </c>
      <c r="AU278" t="str">
        <f>VLOOKUP(L278,'Duration QC'!$A$3:$E$50,3,TRUE)</f>
        <v>N</v>
      </c>
      <c r="AV278" t="str">
        <f>VLOOKUP(L278,'Duration QC'!$A$3:$E$50,4,TRUE)</f>
        <v>N</v>
      </c>
      <c r="AW278" t="str">
        <f>VLOOKUP(L278,'Duration QC'!$A$3:$E$50,5,TRUE)</f>
        <v>N</v>
      </c>
      <c r="AX278">
        <f t="shared" si="77"/>
        <v>1</v>
      </c>
      <c r="AY278">
        <f t="shared" si="78"/>
        <v>0</v>
      </c>
      <c r="AZ278">
        <f t="shared" si="79"/>
        <v>0</v>
      </c>
      <c r="BA278">
        <f t="shared" si="80"/>
        <v>0</v>
      </c>
    </row>
    <row r="279" spans="1:53" x14ac:dyDescent="0.25">
      <c r="A279" s="3">
        <v>278</v>
      </c>
      <c r="B279" s="3" t="s">
        <v>50</v>
      </c>
      <c r="C279" s="3" t="s">
        <v>231</v>
      </c>
      <c r="D279" s="3" t="s">
        <v>172</v>
      </c>
      <c r="E279" s="3"/>
      <c r="F279" s="3" t="s">
        <v>180</v>
      </c>
      <c r="G279" s="3"/>
      <c r="H279" s="3" t="s">
        <v>196</v>
      </c>
      <c r="I279" s="3" t="s">
        <v>196</v>
      </c>
      <c r="J279" s="3" t="s">
        <v>469</v>
      </c>
      <c r="K279" s="3" t="s">
        <v>206</v>
      </c>
      <c r="L279" s="3" t="s">
        <v>802</v>
      </c>
      <c r="M279" s="3" t="s">
        <v>28</v>
      </c>
      <c r="N279" s="3" t="s">
        <v>218</v>
      </c>
      <c r="O279" s="3" t="s">
        <v>38</v>
      </c>
      <c r="P279" s="3" t="s">
        <v>210</v>
      </c>
      <c r="Q279" s="3" t="s">
        <v>32</v>
      </c>
      <c r="R279" s="3">
        <v>20</v>
      </c>
      <c r="S279" s="3">
        <v>40</v>
      </c>
      <c r="T279" s="3">
        <v>18.105</v>
      </c>
      <c r="U279" s="3">
        <v>9.4618500000000001</v>
      </c>
      <c r="V279" s="3" t="s">
        <v>241</v>
      </c>
      <c r="W279" s="3" t="s">
        <v>50</v>
      </c>
      <c r="X279" s="3" t="s">
        <v>50</v>
      </c>
      <c r="Y279" s="3"/>
      <c r="Z279" s="3"/>
      <c r="AA279" s="3"/>
      <c r="AB279" s="3">
        <v>9461.85</v>
      </c>
      <c r="AC279" s="3">
        <v>6666.666666666667</v>
      </c>
      <c r="AD279" s="3">
        <v>1333.3333333333333</v>
      </c>
      <c r="AE279" s="3"/>
      <c r="AF279" s="3"/>
      <c r="AG279" s="3"/>
      <c r="AH279" s="3"/>
      <c r="AI279" s="3" t="str">
        <f t="shared" si="75"/>
        <v>Y</v>
      </c>
      <c r="AJ279" s="3"/>
      <c r="AK279" s="3"/>
      <c r="AL279" s="3" t="s">
        <v>773</v>
      </c>
      <c r="AM279" s="3"/>
      <c r="AN279" s="3"/>
      <c r="AO279" s="3"/>
      <c r="AP279" s="3" t="s">
        <v>35</v>
      </c>
      <c r="AQ279" s="3">
        <f t="shared" si="76"/>
        <v>0</v>
      </c>
      <c r="AT279" t="str">
        <f>VLOOKUP(L279,'Duration QC'!$A$3:$E$50,2,TRUE)</f>
        <v>Y</v>
      </c>
      <c r="AU279" t="str">
        <f>VLOOKUP(L279,'Duration QC'!$A$3:$E$50,3,TRUE)</f>
        <v>N</v>
      </c>
      <c r="AV279" t="str">
        <f>VLOOKUP(L279,'Duration QC'!$A$3:$E$50,4,TRUE)</f>
        <v>N</v>
      </c>
      <c r="AW279" t="str">
        <f>VLOOKUP(L279,'Duration QC'!$A$3:$E$50,5,TRUE)</f>
        <v>N</v>
      </c>
      <c r="AX279">
        <f t="shared" si="77"/>
        <v>1</v>
      </c>
      <c r="AY279">
        <f t="shared" si="78"/>
        <v>0</v>
      </c>
      <c r="AZ279">
        <f t="shared" si="79"/>
        <v>0</v>
      </c>
      <c r="BA279">
        <f t="shared" si="80"/>
        <v>0</v>
      </c>
    </row>
    <row r="280" spans="1:53" x14ac:dyDescent="0.25">
      <c r="A280" s="3">
        <v>279</v>
      </c>
      <c r="B280" s="3" t="s">
        <v>50</v>
      </c>
      <c r="C280" s="3" t="s">
        <v>231</v>
      </c>
      <c r="D280" s="3" t="s">
        <v>162</v>
      </c>
      <c r="E280" s="3"/>
      <c r="F280" s="3" t="s">
        <v>180</v>
      </c>
      <c r="G280" s="3"/>
      <c r="H280" s="3" t="s">
        <v>1487</v>
      </c>
      <c r="I280" s="3" t="s">
        <v>186</v>
      </c>
      <c r="J280" s="3" t="s">
        <v>469</v>
      </c>
      <c r="K280" s="3" t="s">
        <v>206</v>
      </c>
      <c r="L280" s="3" t="s">
        <v>802</v>
      </c>
      <c r="M280" s="3" t="s">
        <v>28</v>
      </c>
      <c r="N280" s="3" t="s">
        <v>218</v>
      </c>
      <c r="O280" s="3" t="s">
        <v>38</v>
      </c>
      <c r="P280" s="3" t="s">
        <v>221</v>
      </c>
      <c r="Q280" s="3" t="s">
        <v>32</v>
      </c>
      <c r="R280" s="3"/>
      <c r="S280" s="3">
        <v>3.75</v>
      </c>
      <c r="T280" s="3">
        <v>19.9542</v>
      </c>
      <c r="U280" s="3">
        <v>13.217499999999999</v>
      </c>
      <c r="V280" s="3" t="s">
        <v>34</v>
      </c>
      <c r="W280" s="3" t="s">
        <v>50</v>
      </c>
      <c r="X280" s="3" t="s">
        <v>50</v>
      </c>
      <c r="Y280" s="3"/>
      <c r="Z280" s="3"/>
      <c r="AA280" s="3"/>
      <c r="AB280" s="3">
        <v>13217.5</v>
      </c>
      <c r="AC280" s="3" t="s">
        <v>215</v>
      </c>
      <c r="AD280" s="3">
        <v>125</v>
      </c>
      <c r="AE280" s="3"/>
      <c r="AF280" s="3"/>
      <c r="AG280" s="3"/>
      <c r="AH280" s="3"/>
      <c r="AI280" s="3" t="str">
        <f t="shared" si="75"/>
        <v>Y</v>
      </c>
      <c r="AJ280" s="3"/>
      <c r="AK280" s="3"/>
      <c r="AL280" s="3" t="s">
        <v>773</v>
      </c>
      <c r="AM280" s="3"/>
      <c r="AN280" s="3"/>
      <c r="AO280" s="3"/>
      <c r="AP280" s="3" t="s">
        <v>35</v>
      </c>
      <c r="AQ280" s="3">
        <f t="shared" si="76"/>
        <v>0</v>
      </c>
      <c r="AT280" t="str">
        <f>VLOOKUP(L280,'Duration QC'!$A$3:$E$50,2,TRUE)</f>
        <v>Y</v>
      </c>
      <c r="AU280" t="str">
        <f>VLOOKUP(L280,'Duration QC'!$A$3:$E$50,3,TRUE)</f>
        <v>N</v>
      </c>
      <c r="AV280" t="str">
        <f>VLOOKUP(L280,'Duration QC'!$A$3:$E$50,4,TRUE)</f>
        <v>N</v>
      </c>
      <c r="AW280" t="str">
        <f>VLOOKUP(L280,'Duration QC'!$A$3:$E$50,5,TRUE)</f>
        <v>N</v>
      </c>
      <c r="AX280">
        <f t="shared" si="77"/>
        <v>1</v>
      </c>
      <c r="AY280">
        <f t="shared" si="78"/>
        <v>0</v>
      </c>
      <c r="AZ280">
        <f t="shared" si="79"/>
        <v>0</v>
      </c>
      <c r="BA280">
        <f t="shared" si="80"/>
        <v>0</v>
      </c>
    </row>
    <row r="281" spans="1:53" x14ac:dyDescent="0.25">
      <c r="A281" s="3">
        <v>280</v>
      </c>
      <c r="B281" s="3" t="s">
        <v>50</v>
      </c>
      <c r="C281" s="3" t="s">
        <v>231</v>
      </c>
      <c r="D281" s="3" t="s">
        <v>162</v>
      </c>
      <c r="E281" s="3"/>
      <c r="F281" s="3" t="s">
        <v>180</v>
      </c>
      <c r="G281" s="3"/>
      <c r="H281" s="3" t="s">
        <v>1487</v>
      </c>
      <c r="I281" s="3" t="s">
        <v>186</v>
      </c>
      <c r="J281" s="3" t="s">
        <v>469</v>
      </c>
      <c r="K281" s="3" t="s">
        <v>206</v>
      </c>
      <c r="L281" s="3" t="s">
        <v>802</v>
      </c>
      <c r="M281" s="3" t="s">
        <v>28</v>
      </c>
      <c r="N281" s="3" t="s">
        <v>218</v>
      </c>
      <c r="O281" s="3" t="s">
        <v>38</v>
      </c>
      <c r="P281" s="3" t="s">
        <v>221</v>
      </c>
      <c r="Q281" s="3" t="s">
        <v>49</v>
      </c>
      <c r="R281" s="3"/>
      <c r="S281" s="3">
        <v>3.75</v>
      </c>
      <c r="T281" s="3">
        <v>19.9542</v>
      </c>
      <c r="U281" s="3">
        <v>13.217499999999999</v>
      </c>
      <c r="V281" s="3" t="s">
        <v>34</v>
      </c>
      <c r="W281" s="3" t="s">
        <v>50</v>
      </c>
      <c r="X281" s="3" t="s">
        <v>50</v>
      </c>
      <c r="Y281" s="3"/>
      <c r="Z281" s="3"/>
      <c r="AA281" s="3"/>
      <c r="AB281" s="3">
        <v>13217.5</v>
      </c>
      <c r="AC281" s="3" t="s">
        <v>215</v>
      </c>
      <c r="AD281" s="3">
        <v>125</v>
      </c>
      <c r="AE281" s="3"/>
      <c r="AF281" s="3"/>
      <c r="AG281" s="3"/>
      <c r="AH281" s="3"/>
      <c r="AI281" s="3" t="str">
        <f t="shared" si="75"/>
        <v>Y</v>
      </c>
      <c r="AJ281" s="3"/>
      <c r="AK281" s="3"/>
      <c r="AL281" s="3" t="s">
        <v>773</v>
      </c>
      <c r="AM281" s="3"/>
      <c r="AN281" s="3"/>
      <c r="AO281" s="3"/>
      <c r="AP281" s="3" t="s">
        <v>35</v>
      </c>
      <c r="AQ281" s="3">
        <f t="shared" si="76"/>
        <v>0</v>
      </c>
      <c r="AT281" t="str">
        <f>VLOOKUP(L281,'Duration QC'!$A$3:$E$50,2,TRUE)</f>
        <v>Y</v>
      </c>
      <c r="AU281" t="str">
        <f>VLOOKUP(L281,'Duration QC'!$A$3:$E$50,3,TRUE)</f>
        <v>N</v>
      </c>
      <c r="AV281" t="str">
        <f>VLOOKUP(L281,'Duration QC'!$A$3:$E$50,4,TRUE)</f>
        <v>N</v>
      </c>
      <c r="AW281" t="str">
        <f>VLOOKUP(L281,'Duration QC'!$A$3:$E$50,5,TRUE)</f>
        <v>N</v>
      </c>
      <c r="AX281">
        <f t="shared" si="77"/>
        <v>1</v>
      </c>
      <c r="AY281">
        <f t="shared" si="78"/>
        <v>0</v>
      </c>
      <c r="AZ281">
        <f t="shared" si="79"/>
        <v>0</v>
      </c>
      <c r="BA281">
        <f t="shared" si="80"/>
        <v>0</v>
      </c>
    </row>
    <row r="282" spans="1:53" x14ac:dyDescent="0.25">
      <c r="A282" s="3">
        <v>281</v>
      </c>
      <c r="B282" s="3"/>
      <c r="C282" s="3" t="s">
        <v>231</v>
      </c>
      <c r="D282" s="3" t="s">
        <v>159</v>
      </c>
      <c r="E282" s="3"/>
      <c r="F282" s="3" t="s">
        <v>180</v>
      </c>
      <c r="G282" s="3"/>
      <c r="H282" s="3" t="s">
        <v>673</v>
      </c>
      <c r="I282" s="3" t="s">
        <v>1529</v>
      </c>
      <c r="J282" s="3" t="s">
        <v>469</v>
      </c>
      <c r="K282" s="3" t="s">
        <v>205</v>
      </c>
      <c r="L282" s="3" t="s">
        <v>796</v>
      </c>
      <c r="M282" s="3" t="s">
        <v>28</v>
      </c>
      <c r="N282" s="3" t="s">
        <v>218</v>
      </c>
      <c r="O282" s="3" t="s">
        <v>38</v>
      </c>
      <c r="P282" s="3" t="s">
        <v>210</v>
      </c>
      <c r="Q282" s="3" t="s">
        <v>32</v>
      </c>
      <c r="R282" s="3">
        <v>30</v>
      </c>
      <c r="S282" s="3"/>
      <c r="T282" s="3">
        <v>30.0001</v>
      </c>
      <c r="U282" s="3">
        <v>14.037699999999999</v>
      </c>
      <c r="V282" s="3" t="s">
        <v>241</v>
      </c>
      <c r="W282" s="3" t="s">
        <v>35</v>
      </c>
      <c r="X282" s="3" t="s">
        <v>35</v>
      </c>
      <c r="Y282" s="3"/>
      <c r="Z282" s="3"/>
      <c r="AA282" s="3"/>
      <c r="AB282" s="3">
        <v>14037.699999999999</v>
      </c>
      <c r="AC282" s="3">
        <v>30000</v>
      </c>
      <c r="AD282" s="3" t="s">
        <v>215</v>
      </c>
      <c r="AE282" s="3"/>
      <c r="AF282" s="3"/>
      <c r="AG282" s="3"/>
      <c r="AH282" s="3" t="s">
        <v>229</v>
      </c>
      <c r="AI282" s="3" t="str">
        <f t="shared" si="75"/>
        <v/>
      </c>
      <c r="AJ282" s="3"/>
      <c r="AK282" s="3"/>
      <c r="AL282" s="3" t="s">
        <v>773</v>
      </c>
      <c r="AM282" s="3"/>
      <c r="AN282" s="3"/>
      <c r="AO282" s="3"/>
      <c r="AP282" s="3" t="s">
        <v>35</v>
      </c>
      <c r="AQ282" s="3">
        <f t="shared" si="76"/>
        <v>2</v>
      </c>
      <c r="AR282" t="str">
        <f>IF(AB282&lt;&gt;"","BMDL",IF(AC282&lt;&gt;"","NOAEL",IF(AD282&lt;&gt;"","LOAEL","!!! CHECK !!!")))</f>
        <v>BMDL</v>
      </c>
      <c r="AS282">
        <f>IF(AR282="NOAEL",AC282, IF(AR282="BMDL", AB282, AD282))</f>
        <v>14037.699999999999</v>
      </c>
      <c r="AT282" t="str">
        <f>VLOOKUP(L282,'Duration QC'!$A$3:$E$50,2,TRUE)</f>
        <v>N</v>
      </c>
      <c r="AU282" t="str">
        <f>VLOOKUP(L282,'Duration QC'!$A$3:$E$50,3,TRUE)</f>
        <v>Y</v>
      </c>
      <c r="AV282" t="str">
        <f>VLOOKUP(L282,'Duration QC'!$A$3:$E$50,4,TRUE)</f>
        <v>N</v>
      </c>
      <c r="AW282" t="str">
        <f>VLOOKUP(L282,'Duration QC'!$A$3:$E$50,5,TRUE)</f>
        <v>N</v>
      </c>
      <c r="AX282">
        <f t="shared" si="77"/>
        <v>0</v>
      </c>
      <c r="AY282">
        <f t="shared" si="78"/>
        <v>1</v>
      </c>
      <c r="AZ282">
        <f t="shared" si="79"/>
        <v>0</v>
      </c>
      <c r="BA282">
        <f t="shared" si="80"/>
        <v>0</v>
      </c>
    </row>
    <row r="283" spans="1:53" x14ac:dyDescent="0.25">
      <c r="A283" s="3">
        <v>282</v>
      </c>
      <c r="B283" s="3" t="s">
        <v>50</v>
      </c>
      <c r="C283" s="3" t="s">
        <v>231</v>
      </c>
      <c r="D283" s="3" t="s">
        <v>172</v>
      </c>
      <c r="E283" s="3"/>
      <c r="F283" s="3" t="s">
        <v>180</v>
      </c>
      <c r="G283" s="3"/>
      <c r="H283" s="3" t="s">
        <v>196</v>
      </c>
      <c r="I283" s="3" t="s">
        <v>196</v>
      </c>
      <c r="J283" s="3" t="s">
        <v>469</v>
      </c>
      <c r="K283" s="3" t="s">
        <v>206</v>
      </c>
      <c r="L283" s="3" t="s">
        <v>802</v>
      </c>
      <c r="M283" s="3" t="s">
        <v>28</v>
      </c>
      <c r="N283" s="3" t="s">
        <v>218</v>
      </c>
      <c r="O283" s="3" t="s">
        <v>30</v>
      </c>
      <c r="P283" s="3" t="s">
        <v>146</v>
      </c>
      <c r="Q283" s="3" t="s">
        <v>49</v>
      </c>
      <c r="R283" s="3">
        <v>40</v>
      </c>
      <c r="S283" s="3"/>
      <c r="T283" s="3">
        <v>35.4711</v>
      </c>
      <c r="U283" s="3">
        <v>14.462999999999999</v>
      </c>
      <c r="V283" s="3" t="s">
        <v>241</v>
      </c>
      <c r="W283" s="3" t="s">
        <v>50</v>
      </c>
      <c r="X283" s="3" t="s">
        <v>50</v>
      </c>
      <c r="Y283" s="3"/>
      <c r="Z283" s="3"/>
      <c r="AA283" s="3"/>
      <c r="AB283" s="3">
        <v>4821</v>
      </c>
      <c r="AC283" s="3">
        <v>13333.333333333334</v>
      </c>
      <c r="AD283" s="3" t="s">
        <v>215</v>
      </c>
      <c r="AE283" s="3"/>
      <c r="AF283" s="3"/>
      <c r="AG283" s="3"/>
      <c r="AH283" s="3"/>
      <c r="AI283" s="3" t="str">
        <f t="shared" si="75"/>
        <v>Y</v>
      </c>
      <c r="AJ283" s="3"/>
      <c r="AK283" s="3"/>
      <c r="AL283" s="3" t="s">
        <v>773</v>
      </c>
      <c r="AM283" s="3"/>
      <c r="AN283" s="3"/>
      <c r="AO283" s="3"/>
      <c r="AP283" s="3" t="s">
        <v>35</v>
      </c>
      <c r="AQ283" s="3">
        <f t="shared" si="76"/>
        <v>0</v>
      </c>
      <c r="AT283" t="str">
        <f>VLOOKUP(L283,'Duration QC'!$A$3:$E$50,2,TRUE)</f>
        <v>Y</v>
      </c>
      <c r="AU283" t="str">
        <f>VLOOKUP(L283,'Duration QC'!$A$3:$E$50,3,TRUE)</f>
        <v>N</v>
      </c>
      <c r="AV283" t="str">
        <f>VLOOKUP(L283,'Duration QC'!$A$3:$E$50,4,TRUE)</f>
        <v>N</v>
      </c>
      <c r="AW283" t="str">
        <f>VLOOKUP(L283,'Duration QC'!$A$3:$E$50,5,TRUE)</f>
        <v>N</v>
      </c>
      <c r="AX283">
        <f t="shared" si="77"/>
        <v>1</v>
      </c>
      <c r="AY283">
        <f t="shared" si="78"/>
        <v>0</v>
      </c>
      <c r="AZ283">
        <f t="shared" si="79"/>
        <v>0</v>
      </c>
      <c r="BA283">
        <f t="shared" si="80"/>
        <v>0</v>
      </c>
    </row>
    <row r="284" spans="1:53" x14ac:dyDescent="0.25">
      <c r="A284" s="3">
        <v>283</v>
      </c>
      <c r="B284" s="3" t="s">
        <v>50</v>
      </c>
      <c r="C284" s="3" t="s">
        <v>231</v>
      </c>
      <c r="D284" s="3" t="s">
        <v>162</v>
      </c>
      <c r="E284" s="3"/>
      <c r="F284" s="3" t="s">
        <v>180</v>
      </c>
      <c r="G284" s="3"/>
      <c r="H284" s="3" t="s">
        <v>1487</v>
      </c>
      <c r="I284" s="3" t="s">
        <v>186</v>
      </c>
      <c r="J284" s="3" t="s">
        <v>469</v>
      </c>
      <c r="K284" s="3" t="s">
        <v>206</v>
      </c>
      <c r="L284" s="3" t="s">
        <v>802</v>
      </c>
      <c r="M284" s="3" t="s">
        <v>28</v>
      </c>
      <c r="N284" s="3" t="s">
        <v>218</v>
      </c>
      <c r="O284" s="3" t="s">
        <v>30</v>
      </c>
      <c r="P284" s="3" t="s">
        <v>146</v>
      </c>
      <c r="Q284" s="3" t="s">
        <v>32</v>
      </c>
      <c r="R284" s="3"/>
      <c r="S284" s="3">
        <v>3.75</v>
      </c>
      <c r="T284" s="3" t="s">
        <v>215</v>
      </c>
      <c r="U284" s="3"/>
      <c r="V284" s="3" t="s">
        <v>34</v>
      </c>
      <c r="W284" s="3" t="s">
        <v>50</v>
      </c>
      <c r="X284" s="3" t="s">
        <v>50</v>
      </c>
      <c r="Y284" s="3"/>
      <c r="Z284" s="3"/>
      <c r="AA284" s="3"/>
      <c r="AB284" s="3" t="s">
        <v>215</v>
      </c>
      <c r="AC284" s="3" t="s">
        <v>215</v>
      </c>
      <c r="AD284" s="3">
        <v>125</v>
      </c>
      <c r="AE284" s="3"/>
      <c r="AF284" s="3"/>
      <c r="AG284" s="3"/>
      <c r="AH284" s="3"/>
      <c r="AI284" s="3" t="str">
        <f t="shared" si="75"/>
        <v>Y</v>
      </c>
      <c r="AJ284" s="3"/>
      <c r="AK284" s="3"/>
      <c r="AL284" s="3" t="s">
        <v>773</v>
      </c>
      <c r="AM284" s="3"/>
      <c r="AN284" s="3"/>
      <c r="AO284" s="3"/>
      <c r="AP284" s="3" t="s">
        <v>35</v>
      </c>
      <c r="AQ284" s="3">
        <f t="shared" si="76"/>
        <v>0</v>
      </c>
      <c r="AT284" t="str">
        <f>VLOOKUP(L284,'Duration QC'!$A$3:$E$50,2,TRUE)</f>
        <v>Y</v>
      </c>
      <c r="AU284" t="str">
        <f>VLOOKUP(L284,'Duration QC'!$A$3:$E$50,3,TRUE)</f>
        <v>N</v>
      </c>
      <c r="AV284" t="str">
        <f>VLOOKUP(L284,'Duration QC'!$A$3:$E$50,4,TRUE)</f>
        <v>N</v>
      </c>
      <c r="AW284" t="str">
        <f>VLOOKUP(L284,'Duration QC'!$A$3:$E$50,5,TRUE)</f>
        <v>N</v>
      </c>
      <c r="AX284">
        <f t="shared" si="77"/>
        <v>1</v>
      </c>
      <c r="AY284">
        <f t="shared" si="78"/>
        <v>0</v>
      </c>
      <c r="AZ284">
        <f t="shared" si="79"/>
        <v>0</v>
      </c>
      <c r="BA284">
        <f t="shared" si="80"/>
        <v>0</v>
      </c>
    </row>
    <row r="285" spans="1:53" x14ac:dyDescent="0.25">
      <c r="A285" s="3">
        <v>284</v>
      </c>
      <c r="B285" s="3" t="s">
        <v>50</v>
      </c>
      <c r="C285" s="3" t="s">
        <v>231</v>
      </c>
      <c r="D285" s="3" t="s">
        <v>162</v>
      </c>
      <c r="E285" s="3"/>
      <c r="F285" s="3" t="s">
        <v>180</v>
      </c>
      <c r="G285" s="3"/>
      <c r="H285" s="3" t="s">
        <v>1487</v>
      </c>
      <c r="I285" s="3" t="s">
        <v>186</v>
      </c>
      <c r="J285" s="3" t="s">
        <v>469</v>
      </c>
      <c r="K285" s="3" t="s">
        <v>206</v>
      </c>
      <c r="L285" s="3" t="s">
        <v>802</v>
      </c>
      <c r="M285" s="3" t="s">
        <v>28</v>
      </c>
      <c r="N285" s="3" t="s">
        <v>218</v>
      </c>
      <c r="O285" s="3" t="s">
        <v>30</v>
      </c>
      <c r="P285" s="3" t="s">
        <v>146</v>
      </c>
      <c r="Q285" s="3" t="s">
        <v>49</v>
      </c>
      <c r="R285" s="3"/>
      <c r="S285" s="3">
        <v>3.75</v>
      </c>
      <c r="T285" s="3" t="s">
        <v>215</v>
      </c>
      <c r="U285" s="3"/>
      <c r="V285" s="3" t="s">
        <v>34</v>
      </c>
      <c r="W285" s="3" t="s">
        <v>50</v>
      </c>
      <c r="X285" s="3" t="s">
        <v>50</v>
      </c>
      <c r="Y285" s="3"/>
      <c r="Z285" s="3"/>
      <c r="AA285" s="3"/>
      <c r="AB285" s="3" t="s">
        <v>215</v>
      </c>
      <c r="AC285" s="3" t="s">
        <v>215</v>
      </c>
      <c r="AD285" s="3">
        <v>125</v>
      </c>
      <c r="AE285" s="3"/>
      <c r="AF285" s="3"/>
      <c r="AG285" s="3"/>
      <c r="AH285" s="3"/>
      <c r="AI285" s="3" t="str">
        <f t="shared" si="75"/>
        <v>Y</v>
      </c>
      <c r="AJ285" s="3"/>
      <c r="AK285" s="3"/>
      <c r="AL285" s="3" t="s">
        <v>773</v>
      </c>
      <c r="AM285" s="3"/>
      <c r="AN285" s="3"/>
      <c r="AO285" s="3"/>
      <c r="AP285" s="3" t="s">
        <v>35</v>
      </c>
      <c r="AQ285" s="3">
        <f t="shared" si="76"/>
        <v>0</v>
      </c>
      <c r="AT285" t="str">
        <f>VLOOKUP(L285,'Duration QC'!$A$3:$E$50,2,TRUE)</f>
        <v>Y</v>
      </c>
      <c r="AU285" t="str">
        <f>VLOOKUP(L285,'Duration QC'!$A$3:$E$50,3,TRUE)</f>
        <v>N</v>
      </c>
      <c r="AV285" t="str">
        <f>VLOOKUP(L285,'Duration QC'!$A$3:$E$50,4,TRUE)</f>
        <v>N</v>
      </c>
      <c r="AW285" t="str">
        <f>VLOOKUP(L285,'Duration QC'!$A$3:$E$50,5,TRUE)</f>
        <v>N</v>
      </c>
      <c r="AX285">
        <f t="shared" si="77"/>
        <v>1</v>
      </c>
      <c r="AY285">
        <f t="shared" si="78"/>
        <v>0</v>
      </c>
      <c r="AZ285">
        <f t="shared" si="79"/>
        <v>0</v>
      </c>
      <c r="BA285">
        <f t="shared" si="80"/>
        <v>0</v>
      </c>
    </row>
    <row r="286" spans="1:53" x14ac:dyDescent="0.25">
      <c r="A286" s="3">
        <v>285</v>
      </c>
      <c r="B286" s="3" t="s">
        <v>50</v>
      </c>
      <c r="C286" s="3" t="s">
        <v>231</v>
      </c>
      <c r="D286" s="3" t="s">
        <v>173</v>
      </c>
      <c r="E286" s="3"/>
      <c r="F286" s="3" t="s">
        <v>180</v>
      </c>
      <c r="G286" s="3"/>
      <c r="H286" s="3" t="s">
        <v>1672</v>
      </c>
      <c r="I286" s="3" t="s">
        <v>197</v>
      </c>
      <c r="J286" s="3" t="s">
        <v>469</v>
      </c>
      <c r="K286" s="3" t="s">
        <v>206</v>
      </c>
      <c r="L286" s="3" t="s">
        <v>802</v>
      </c>
      <c r="M286" s="3" t="s">
        <v>28</v>
      </c>
      <c r="N286" s="3" t="s">
        <v>218</v>
      </c>
      <c r="O286" s="3" t="s">
        <v>38</v>
      </c>
      <c r="P286" s="3" t="s">
        <v>220</v>
      </c>
      <c r="Q286" s="3" t="s">
        <v>49</v>
      </c>
      <c r="R286" s="3"/>
      <c r="S286" s="3">
        <v>3</v>
      </c>
      <c r="T286" s="3" t="s">
        <v>215</v>
      </c>
      <c r="U286" s="3"/>
      <c r="V286" s="3" t="s">
        <v>34</v>
      </c>
      <c r="W286" s="3" t="s">
        <v>50</v>
      </c>
      <c r="X286" s="3" t="s">
        <v>50</v>
      </c>
      <c r="Y286" s="3"/>
      <c r="Z286" s="3"/>
      <c r="AA286" s="3"/>
      <c r="AB286" s="3" t="s">
        <v>215</v>
      </c>
      <c r="AC286" s="3" t="s">
        <v>215</v>
      </c>
      <c r="AD286" s="3">
        <v>99.999999999999986</v>
      </c>
      <c r="AE286" s="3"/>
      <c r="AF286" s="3"/>
      <c r="AG286" s="3"/>
      <c r="AH286" s="3"/>
      <c r="AI286" s="3" t="str">
        <f t="shared" si="75"/>
        <v>Y</v>
      </c>
      <c r="AJ286" s="3"/>
      <c r="AK286" s="3"/>
      <c r="AL286" s="3" t="s">
        <v>773</v>
      </c>
      <c r="AM286" s="3"/>
      <c r="AN286" s="3"/>
      <c r="AO286" s="3"/>
      <c r="AP286" s="3" t="s">
        <v>35</v>
      </c>
      <c r="AQ286" s="3">
        <f t="shared" si="76"/>
        <v>0</v>
      </c>
      <c r="AT286" t="str">
        <f>VLOOKUP(L286,'Duration QC'!$A$3:$E$50,2,TRUE)</f>
        <v>Y</v>
      </c>
      <c r="AU286" t="str">
        <f>VLOOKUP(L286,'Duration QC'!$A$3:$E$50,3,TRUE)</f>
        <v>N</v>
      </c>
      <c r="AV286" t="str">
        <f>VLOOKUP(L286,'Duration QC'!$A$3:$E$50,4,TRUE)</f>
        <v>N</v>
      </c>
      <c r="AW286" t="str">
        <f>VLOOKUP(L286,'Duration QC'!$A$3:$E$50,5,TRUE)</f>
        <v>N</v>
      </c>
      <c r="AX286">
        <f t="shared" si="77"/>
        <v>1</v>
      </c>
      <c r="AY286">
        <f t="shared" si="78"/>
        <v>0</v>
      </c>
      <c r="AZ286">
        <f t="shared" si="79"/>
        <v>0</v>
      </c>
      <c r="BA286">
        <f t="shared" si="80"/>
        <v>0</v>
      </c>
    </row>
    <row r="287" spans="1:53" x14ac:dyDescent="0.25">
      <c r="A287" s="3">
        <v>286</v>
      </c>
      <c r="B287" s="3" t="s">
        <v>50</v>
      </c>
      <c r="C287" s="3" t="s">
        <v>231</v>
      </c>
      <c r="D287" s="3" t="s">
        <v>175</v>
      </c>
      <c r="E287" s="3"/>
      <c r="F287" s="3" t="s">
        <v>180</v>
      </c>
      <c r="G287" s="3"/>
      <c r="H287" s="3" t="s">
        <v>215</v>
      </c>
      <c r="I287" s="3" t="s">
        <v>215</v>
      </c>
      <c r="J287" s="3" t="s">
        <v>469</v>
      </c>
      <c r="K287" s="3" t="s">
        <v>206</v>
      </c>
      <c r="L287" s="3" t="s">
        <v>802</v>
      </c>
      <c r="M287" s="3" t="s">
        <v>28</v>
      </c>
      <c r="N287" s="3" t="s">
        <v>218</v>
      </c>
      <c r="O287" s="3" t="s">
        <v>38</v>
      </c>
      <c r="P287" s="3" t="s">
        <v>220</v>
      </c>
      <c r="Q287" s="3" t="s">
        <v>49</v>
      </c>
      <c r="R287" s="3">
        <v>30</v>
      </c>
      <c r="S287" s="3"/>
      <c r="T287" s="3" t="s">
        <v>215</v>
      </c>
      <c r="U287" s="3"/>
      <c r="V287" s="3" t="s">
        <v>34</v>
      </c>
      <c r="W287" s="3" t="s">
        <v>50</v>
      </c>
      <c r="X287" s="3" t="s">
        <v>50</v>
      </c>
      <c r="Y287" s="3"/>
      <c r="Z287" s="3"/>
      <c r="AA287" s="3"/>
      <c r="AB287" s="3" t="s">
        <v>215</v>
      </c>
      <c r="AC287" s="3">
        <v>10000</v>
      </c>
      <c r="AD287" s="3" t="s">
        <v>215</v>
      </c>
      <c r="AE287" s="3"/>
      <c r="AF287" s="3"/>
      <c r="AG287" s="3"/>
      <c r="AH287" s="3"/>
      <c r="AI287" s="3" t="str">
        <f t="shared" si="75"/>
        <v>Y</v>
      </c>
      <c r="AJ287" s="3"/>
      <c r="AK287" s="3"/>
      <c r="AL287" s="3" t="s">
        <v>773</v>
      </c>
      <c r="AM287" s="3"/>
      <c r="AN287" s="3"/>
      <c r="AO287" s="3"/>
      <c r="AP287" s="3" t="s">
        <v>35</v>
      </c>
      <c r="AQ287" s="3">
        <f t="shared" si="76"/>
        <v>0</v>
      </c>
      <c r="AT287" t="str">
        <f>VLOOKUP(L287,'Duration QC'!$A$3:$E$50,2,TRUE)</f>
        <v>Y</v>
      </c>
      <c r="AU287" t="str">
        <f>VLOOKUP(L287,'Duration QC'!$A$3:$E$50,3,TRUE)</f>
        <v>N</v>
      </c>
      <c r="AV287" t="str">
        <f>VLOOKUP(L287,'Duration QC'!$A$3:$E$50,4,TRUE)</f>
        <v>N</v>
      </c>
      <c r="AW287" t="str">
        <f>VLOOKUP(L287,'Duration QC'!$A$3:$E$50,5,TRUE)</f>
        <v>N</v>
      </c>
      <c r="AX287">
        <f t="shared" si="77"/>
        <v>1</v>
      </c>
      <c r="AY287">
        <f t="shared" si="78"/>
        <v>0</v>
      </c>
      <c r="AZ287">
        <f t="shared" si="79"/>
        <v>0</v>
      </c>
      <c r="BA287">
        <f t="shared" si="80"/>
        <v>0</v>
      </c>
    </row>
    <row r="288" spans="1:53" x14ac:dyDescent="0.25">
      <c r="A288" s="3">
        <v>287</v>
      </c>
      <c r="B288" s="3" t="s">
        <v>50</v>
      </c>
      <c r="C288" s="3" t="s">
        <v>231</v>
      </c>
      <c r="D288" s="3" t="s">
        <v>157</v>
      </c>
      <c r="E288" s="3"/>
      <c r="F288" s="3" t="s">
        <v>180</v>
      </c>
      <c r="G288" s="3"/>
      <c r="H288" s="3" t="s">
        <v>196</v>
      </c>
      <c r="I288" s="3" t="s">
        <v>181</v>
      </c>
      <c r="J288" s="3" t="s">
        <v>469</v>
      </c>
      <c r="K288" s="3" t="s">
        <v>204</v>
      </c>
      <c r="L288" s="3" t="s">
        <v>798</v>
      </c>
      <c r="M288" s="3" t="s">
        <v>28</v>
      </c>
      <c r="N288" s="3" t="s">
        <v>218</v>
      </c>
      <c r="O288" s="3" t="s">
        <v>30</v>
      </c>
      <c r="P288" s="3" t="s">
        <v>146</v>
      </c>
      <c r="Q288" s="3" t="s">
        <v>32</v>
      </c>
      <c r="R288" s="3">
        <v>3</v>
      </c>
      <c r="S288" s="3"/>
      <c r="T288" s="3" t="s">
        <v>215</v>
      </c>
      <c r="U288" s="3"/>
      <c r="V288" s="3" t="s">
        <v>241</v>
      </c>
      <c r="W288" s="3" t="s">
        <v>35</v>
      </c>
      <c r="X288" s="3" t="s">
        <v>35</v>
      </c>
      <c r="Y288" s="3"/>
      <c r="Z288" s="3"/>
      <c r="AA288" s="3"/>
      <c r="AB288" s="3" t="s">
        <v>215</v>
      </c>
      <c r="AC288" s="3">
        <v>3000</v>
      </c>
      <c r="AD288" s="3" t="s">
        <v>215</v>
      </c>
      <c r="AE288" s="3"/>
      <c r="AF288" s="3"/>
      <c r="AG288" s="3"/>
      <c r="AH288" s="3" t="s">
        <v>228</v>
      </c>
      <c r="AI288" s="3" t="str">
        <f t="shared" si="75"/>
        <v/>
      </c>
      <c r="AJ288" s="3"/>
      <c r="AK288" s="3"/>
      <c r="AL288" s="3" t="s">
        <v>773</v>
      </c>
      <c r="AM288" s="3"/>
      <c r="AN288" s="3"/>
      <c r="AO288" s="3"/>
      <c r="AP288" s="3" t="s">
        <v>35</v>
      </c>
      <c r="AQ288" s="3">
        <f t="shared" si="76"/>
        <v>3</v>
      </c>
      <c r="AT288" t="str">
        <f>VLOOKUP(L288,'Duration QC'!$A$3:$E$50,2,TRUE)</f>
        <v>N</v>
      </c>
      <c r="AU288" t="str">
        <f>VLOOKUP(L288,'Duration QC'!$A$3:$E$50,3,TRUE)</f>
        <v>N</v>
      </c>
      <c r="AV288" t="str">
        <f>VLOOKUP(L288,'Duration QC'!$A$3:$E$50,4,TRUE)</f>
        <v>Y</v>
      </c>
      <c r="AW288" t="str">
        <f>VLOOKUP(L288,'Duration QC'!$A$3:$E$50,5,TRUE)</f>
        <v>N</v>
      </c>
      <c r="AX288">
        <f t="shared" si="77"/>
        <v>0</v>
      </c>
      <c r="AY288">
        <f t="shared" si="78"/>
        <v>0</v>
      </c>
      <c r="AZ288">
        <f t="shared" si="79"/>
        <v>1</v>
      </c>
      <c r="BA288">
        <f t="shared" si="80"/>
        <v>0</v>
      </c>
    </row>
    <row r="289" spans="1:53" x14ac:dyDescent="0.25">
      <c r="A289" s="3">
        <v>288</v>
      </c>
      <c r="B289" s="3" t="s">
        <v>50</v>
      </c>
      <c r="C289" s="3" t="s">
        <v>231</v>
      </c>
      <c r="D289" s="3" t="s">
        <v>163</v>
      </c>
      <c r="E289" s="3"/>
      <c r="F289" s="3" t="s">
        <v>180</v>
      </c>
      <c r="G289" s="3"/>
      <c r="H289" s="3" t="s">
        <v>1489</v>
      </c>
      <c r="I289" s="3" t="s">
        <v>187</v>
      </c>
      <c r="J289" s="3" t="s">
        <v>469</v>
      </c>
      <c r="K289" s="3" t="s">
        <v>204</v>
      </c>
      <c r="L289" s="3" t="s">
        <v>798</v>
      </c>
      <c r="M289" s="3" t="s">
        <v>28</v>
      </c>
      <c r="N289" s="3" t="s">
        <v>218</v>
      </c>
      <c r="O289" s="3" t="s">
        <v>30</v>
      </c>
      <c r="P289" s="3" t="s">
        <v>146</v>
      </c>
      <c r="Q289" s="3" t="s">
        <v>32</v>
      </c>
      <c r="R289" s="3"/>
      <c r="S289" s="3">
        <v>10</v>
      </c>
      <c r="T289" s="3" t="s">
        <v>215</v>
      </c>
      <c r="U289" s="3"/>
      <c r="V289" s="3" t="s">
        <v>241</v>
      </c>
      <c r="W289" s="3" t="s">
        <v>35</v>
      </c>
      <c r="X289" s="3" t="s">
        <v>35</v>
      </c>
      <c r="Y289" s="3"/>
      <c r="Z289" s="3"/>
      <c r="AA289" s="3"/>
      <c r="AB289" s="3" t="s">
        <v>215</v>
      </c>
      <c r="AC289" s="3" t="s">
        <v>215</v>
      </c>
      <c r="AD289" s="3">
        <v>1000</v>
      </c>
      <c r="AE289" s="3"/>
      <c r="AF289" s="3"/>
      <c r="AG289" s="3"/>
      <c r="AH289" s="3" t="s">
        <v>228</v>
      </c>
      <c r="AI289" s="3" t="str">
        <f t="shared" si="75"/>
        <v/>
      </c>
      <c r="AJ289" s="3"/>
      <c r="AK289" s="3"/>
      <c r="AL289" s="3" t="s">
        <v>773</v>
      </c>
      <c r="AM289" s="3"/>
      <c r="AN289" s="3"/>
      <c r="AO289" s="3"/>
      <c r="AP289" s="3" t="s">
        <v>35</v>
      </c>
      <c r="AQ289" s="3">
        <f t="shared" si="76"/>
        <v>3</v>
      </c>
      <c r="AT289" t="str">
        <f>VLOOKUP(L289,'Duration QC'!$A$3:$E$50,2,TRUE)</f>
        <v>N</v>
      </c>
      <c r="AU289" t="str">
        <f>VLOOKUP(L289,'Duration QC'!$A$3:$E$50,3,TRUE)</f>
        <v>N</v>
      </c>
      <c r="AV289" t="str">
        <f>VLOOKUP(L289,'Duration QC'!$A$3:$E$50,4,TRUE)</f>
        <v>Y</v>
      </c>
      <c r="AW289" t="str">
        <f>VLOOKUP(L289,'Duration QC'!$A$3:$E$50,5,TRUE)</f>
        <v>N</v>
      </c>
      <c r="AX289">
        <f t="shared" si="77"/>
        <v>0</v>
      </c>
      <c r="AY289">
        <f t="shared" si="78"/>
        <v>0</v>
      </c>
      <c r="AZ289">
        <f t="shared" si="79"/>
        <v>1</v>
      </c>
      <c r="BA289">
        <f t="shared" si="80"/>
        <v>0</v>
      </c>
    </row>
    <row r="290" spans="1:53" x14ac:dyDescent="0.25">
      <c r="A290" s="3">
        <v>289</v>
      </c>
      <c r="B290" s="3" t="s">
        <v>50</v>
      </c>
      <c r="C290" s="3" t="s">
        <v>231</v>
      </c>
      <c r="D290" s="3" t="s">
        <v>163</v>
      </c>
      <c r="E290" s="3"/>
      <c r="F290" s="3" t="s">
        <v>180</v>
      </c>
      <c r="G290" s="3"/>
      <c r="H290" s="3" t="s">
        <v>1489</v>
      </c>
      <c r="I290" s="3" t="s">
        <v>187</v>
      </c>
      <c r="J290" s="3" t="s">
        <v>469</v>
      </c>
      <c r="K290" s="3" t="s">
        <v>204</v>
      </c>
      <c r="L290" s="3" t="s">
        <v>798</v>
      </c>
      <c r="M290" s="3" t="s">
        <v>28</v>
      </c>
      <c r="N290" s="3" t="s">
        <v>218</v>
      </c>
      <c r="O290" s="3" t="s">
        <v>30</v>
      </c>
      <c r="P290" s="3" t="s">
        <v>146</v>
      </c>
      <c r="Q290" s="3" t="s">
        <v>49</v>
      </c>
      <c r="R290" s="3">
        <v>100</v>
      </c>
      <c r="S290" s="3"/>
      <c r="T290" s="3" t="s">
        <v>215</v>
      </c>
      <c r="U290" s="3"/>
      <c r="V290" s="3" t="s">
        <v>241</v>
      </c>
      <c r="W290" s="3" t="s">
        <v>35</v>
      </c>
      <c r="X290" s="3" t="s">
        <v>35</v>
      </c>
      <c r="Y290" s="3"/>
      <c r="Z290" s="3"/>
      <c r="AA290" s="3"/>
      <c r="AB290" s="3" t="s">
        <v>215</v>
      </c>
      <c r="AC290" s="3">
        <v>100000</v>
      </c>
      <c r="AD290" s="3" t="s">
        <v>215</v>
      </c>
      <c r="AE290" s="3"/>
      <c r="AF290" s="3"/>
      <c r="AG290" s="3"/>
      <c r="AH290" s="3" t="s">
        <v>230</v>
      </c>
      <c r="AI290" s="3" t="str">
        <f t="shared" si="75"/>
        <v/>
      </c>
      <c r="AJ290" s="3"/>
      <c r="AK290" s="3"/>
      <c r="AL290" s="3" t="s">
        <v>773</v>
      </c>
      <c r="AM290" s="3"/>
      <c r="AN290" s="3"/>
      <c r="AO290" s="3"/>
      <c r="AP290" s="3" t="s">
        <v>35</v>
      </c>
      <c r="AQ290" s="3">
        <f t="shared" si="76"/>
        <v>1</v>
      </c>
      <c r="AT290" t="str">
        <f>VLOOKUP(L290,'Duration QC'!$A$3:$E$50,2,TRUE)</f>
        <v>N</v>
      </c>
      <c r="AU290" t="str">
        <f>VLOOKUP(L290,'Duration QC'!$A$3:$E$50,3,TRUE)</f>
        <v>N</v>
      </c>
      <c r="AV290" t="str">
        <f>VLOOKUP(L290,'Duration QC'!$A$3:$E$50,4,TRUE)</f>
        <v>Y</v>
      </c>
      <c r="AW290" t="str">
        <f>VLOOKUP(L290,'Duration QC'!$A$3:$E$50,5,TRUE)</f>
        <v>N</v>
      </c>
      <c r="AX290">
        <f t="shared" si="77"/>
        <v>0</v>
      </c>
      <c r="AY290">
        <f t="shared" si="78"/>
        <v>0</v>
      </c>
      <c r="AZ290">
        <f t="shared" si="79"/>
        <v>1</v>
      </c>
      <c r="BA290">
        <f t="shared" si="80"/>
        <v>0</v>
      </c>
    </row>
    <row r="291" spans="1:53" x14ac:dyDescent="0.25">
      <c r="A291" s="3">
        <v>290</v>
      </c>
      <c r="B291" s="3" t="s">
        <v>50</v>
      </c>
      <c r="C291" s="3" t="s">
        <v>231</v>
      </c>
      <c r="D291" s="3" t="s">
        <v>166</v>
      </c>
      <c r="E291" s="3"/>
      <c r="F291" s="3" t="s">
        <v>180</v>
      </c>
      <c r="G291" s="3"/>
      <c r="H291" s="3" t="s">
        <v>190</v>
      </c>
      <c r="I291" s="3" t="s">
        <v>190</v>
      </c>
      <c r="J291" s="3" t="s">
        <v>469</v>
      </c>
      <c r="K291" s="3" t="s">
        <v>204</v>
      </c>
      <c r="L291" s="3" t="s">
        <v>798</v>
      </c>
      <c r="M291" s="3" t="s">
        <v>28</v>
      </c>
      <c r="N291" s="3" t="s">
        <v>218</v>
      </c>
      <c r="O291" s="3" t="s">
        <v>38</v>
      </c>
      <c r="P291" s="3" t="s">
        <v>223</v>
      </c>
      <c r="Q291" s="3" t="s">
        <v>49</v>
      </c>
      <c r="R291" s="3">
        <v>20</v>
      </c>
      <c r="S291" s="3"/>
      <c r="T291" s="3" t="s">
        <v>215</v>
      </c>
      <c r="U291" s="3"/>
      <c r="V291" s="3" t="s">
        <v>241</v>
      </c>
      <c r="W291" s="3" t="s">
        <v>35</v>
      </c>
      <c r="X291" s="3" t="s">
        <v>35</v>
      </c>
      <c r="Y291" s="3"/>
      <c r="Z291" s="3"/>
      <c r="AA291" s="3"/>
      <c r="AB291" s="3" t="s">
        <v>215</v>
      </c>
      <c r="AC291" s="3">
        <v>20000</v>
      </c>
      <c r="AD291" s="3" t="s">
        <v>215</v>
      </c>
      <c r="AE291" s="3"/>
      <c r="AF291" s="3"/>
      <c r="AG291" s="3"/>
      <c r="AH291" s="3" t="s">
        <v>229</v>
      </c>
      <c r="AI291" s="3" t="str">
        <f t="shared" si="75"/>
        <v/>
      </c>
      <c r="AJ291" s="3"/>
      <c r="AK291" s="3"/>
      <c r="AL291" s="3" t="s">
        <v>773</v>
      </c>
      <c r="AM291" s="3"/>
      <c r="AN291" s="3"/>
      <c r="AO291" s="3"/>
      <c r="AP291" s="3" t="s">
        <v>35</v>
      </c>
      <c r="AQ291" s="3">
        <f t="shared" si="76"/>
        <v>2</v>
      </c>
      <c r="AT291" t="str">
        <f>VLOOKUP(L291,'Duration QC'!$A$3:$E$50,2,TRUE)</f>
        <v>N</v>
      </c>
      <c r="AU291" t="str">
        <f>VLOOKUP(L291,'Duration QC'!$A$3:$E$50,3,TRUE)</f>
        <v>N</v>
      </c>
      <c r="AV291" t="str">
        <f>VLOOKUP(L291,'Duration QC'!$A$3:$E$50,4,TRUE)</f>
        <v>Y</v>
      </c>
      <c r="AW291" t="str">
        <f>VLOOKUP(L291,'Duration QC'!$A$3:$E$50,5,TRUE)</f>
        <v>N</v>
      </c>
      <c r="AX291">
        <f t="shared" si="77"/>
        <v>0</v>
      </c>
      <c r="AY291">
        <f t="shared" si="78"/>
        <v>0</v>
      </c>
      <c r="AZ291">
        <f t="shared" si="79"/>
        <v>1</v>
      </c>
      <c r="BA291">
        <f t="shared" si="80"/>
        <v>0</v>
      </c>
    </row>
    <row r="292" spans="1:53" x14ac:dyDescent="0.25">
      <c r="A292" s="3">
        <v>291</v>
      </c>
      <c r="B292" s="3" t="s">
        <v>50</v>
      </c>
      <c r="C292" s="3" t="s">
        <v>231</v>
      </c>
      <c r="D292" s="3" t="s">
        <v>166</v>
      </c>
      <c r="E292" s="3"/>
      <c r="F292" s="3" t="s">
        <v>180</v>
      </c>
      <c r="G292" s="3"/>
      <c r="H292" s="3" t="s">
        <v>190</v>
      </c>
      <c r="I292" s="3" t="s">
        <v>190</v>
      </c>
      <c r="J292" s="3" t="s">
        <v>469</v>
      </c>
      <c r="K292" s="3" t="s">
        <v>204</v>
      </c>
      <c r="L292" s="3" t="s">
        <v>798</v>
      </c>
      <c r="M292" s="3" t="s">
        <v>28</v>
      </c>
      <c r="N292" s="3" t="s">
        <v>218</v>
      </c>
      <c r="O292" s="3" t="s">
        <v>41</v>
      </c>
      <c r="P292" s="3" t="s">
        <v>224</v>
      </c>
      <c r="Q292" s="3" t="s">
        <v>49</v>
      </c>
      <c r="R292" s="3">
        <v>20</v>
      </c>
      <c r="S292" s="3"/>
      <c r="T292" s="3" t="s">
        <v>215</v>
      </c>
      <c r="U292" s="3"/>
      <c r="V292" s="3" t="s">
        <v>241</v>
      </c>
      <c r="W292" s="3" t="s">
        <v>35</v>
      </c>
      <c r="X292" s="3" t="s">
        <v>35</v>
      </c>
      <c r="Y292" s="3"/>
      <c r="Z292" s="3"/>
      <c r="AA292" s="3"/>
      <c r="AB292" s="3" t="s">
        <v>215</v>
      </c>
      <c r="AC292" s="3">
        <v>20000</v>
      </c>
      <c r="AD292" s="3" t="s">
        <v>215</v>
      </c>
      <c r="AE292" s="3"/>
      <c r="AF292" s="3"/>
      <c r="AG292" s="3"/>
      <c r="AH292" s="3" t="s">
        <v>229</v>
      </c>
      <c r="AI292" s="3" t="str">
        <f t="shared" si="75"/>
        <v/>
      </c>
      <c r="AJ292" s="3"/>
      <c r="AK292" s="3"/>
      <c r="AL292" s="3" t="s">
        <v>773</v>
      </c>
      <c r="AM292" s="3"/>
      <c r="AN292" s="3"/>
      <c r="AO292" s="3"/>
      <c r="AP292" s="3" t="s">
        <v>35</v>
      </c>
      <c r="AQ292" s="3">
        <f t="shared" si="76"/>
        <v>2</v>
      </c>
      <c r="AT292" t="str">
        <f>VLOOKUP(L292,'Duration QC'!$A$3:$E$50,2,TRUE)</f>
        <v>N</v>
      </c>
      <c r="AU292" t="str">
        <f>VLOOKUP(L292,'Duration QC'!$A$3:$E$50,3,TRUE)</f>
        <v>N</v>
      </c>
      <c r="AV292" t="str">
        <f>VLOOKUP(L292,'Duration QC'!$A$3:$E$50,4,TRUE)</f>
        <v>Y</v>
      </c>
      <c r="AW292" t="str">
        <f>VLOOKUP(L292,'Duration QC'!$A$3:$E$50,5,TRUE)</f>
        <v>N</v>
      </c>
      <c r="AX292">
        <f t="shared" si="77"/>
        <v>0</v>
      </c>
      <c r="AY292">
        <f t="shared" si="78"/>
        <v>0</v>
      </c>
      <c r="AZ292">
        <f t="shared" si="79"/>
        <v>1</v>
      </c>
      <c r="BA292">
        <f t="shared" si="80"/>
        <v>0</v>
      </c>
    </row>
    <row r="293" spans="1:53" x14ac:dyDescent="0.25">
      <c r="A293" s="3">
        <v>292</v>
      </c>
      <c r="B293" s="3" t="s">
        <v>50</v>
      </c>
      <c r="C293" s="3" t="s">
        <v>231</v>
      </c>
      <c r="D293" s="3" t="s">
        <v>179</v>
      </c>
      <c r="E293" s="3"/>
      <c r="F293" s="3" t="s">
        <v>180</v>
      </c>
      <c r="G293" s="3"/>
      <c r="H293" s="3" t="s">
        <v>1678</v>
      </c>
      <c r="I293" s="3" t="s">
        <v>203</v>
      </c>
      <c r="J293" s="3" t="s">
        <v>469</v>
      </c>
      <c r="K293" s="3" t="s">
        <v>204</v>
      </c>
      <c r="L293" s="3" t="s">
        <v>798</v>
      </c>
      <c r="M293" s="3" t="s">
        <v>28</v>
      </c>
      <c r="N293" s="3" t="s">
        <v>218</v>
      </c>
      <c r="O293" s="3" t="s">
        <v>38</v>
      </c>
      <c r="P293" s="3" t="s">
        <v>210</v>
      </c>
      <c r="Q293" s="3" t="s">
        <v>49</v>
      </c>
      <c r="R293" s="3">
        <v>10</v>
      </c>
      <c r="S293" s="3"/>
      <c r="T293" s="3" t="s">
        <v>215</v>
      </c>
      <c r="U293" s="3"/>
      <c r="V293" s="3" t="s">
        <v>241</v>
      </c>
      <c r="W293" s="3" t="s">
        <v>35</v>
      </c>
      <c r="X293" s="3" t="s">
        <v>35</v>
      </c>
      <c r="Y293" s="3"/>
      <c r="Z293" s="3"/>
      <c r="AA293" s="3"/>
      <c r="AB293" s="3" t="s">
        <v>215</v>
      </c>
      <c r="AC293" s="3">
        <v>10000</v>
      </c>
      <c r="AD293" s="3" t="s">
        <v>215</v>
      </c>
      <c r="AE293" s="3"/>
      <c r="AF293" s="3"/>
      <c r="AG293" s="3"/>
      <c r="AH293" s="3" t="s">
        <v>229</v>
      </c>
      <c r="AI293" s="3" t="str">
        <f t="shared" si="75"/>
        <v/>
      </c>
      <c r="AJ293" s="3"/>
      <c r="AK293" s="3"/>
      <c r="AL293" s="3" t="s">
        <v>773</v>
      </c>
      <c r="AM293" s="3"/>
      <c r="AN293" s="3"/>
      <c r="AO293" s="3"/>
      <c r="AP293" s="3" t="s">
        <v>35</v>
      </c>
      <c r="AQ293" s="3">
        <f t="shared" si="76"/>
        <v>2</v>
      </c>
      <c r="AT293" t="str">
        <f>VLOOKUP(L293,'Duration QC'!$A$3:$E$50,2,TRUE)</f>
        <v>N</v>
      </c>
      <c r="AU293" t="str">
        <f>VLOOKUP(L293,'Duration QC'!$A$3:$E$50,3,TRUE)</f>
        <v>N</v>
      </c>
      <c r="AV293" t="str">
        <f>VLOOKUP(L293,'Duration QC'!$A$3:$E$50,4,TRUE)</f>
        <v>Y</v>
      </c>
      <c r="AW293" t="str">
        <f>VLOOKUP(L293,'Duration QC'!$A$3:$E$50,5,TRUE)</f>
        <v>N</v>
      </c>
      <c r="AX293">
        <f t="shared" si="77"/>
        <v>0</v>
      </c>
      <c r="AY293">
        <f t="shared" si="78"/>
        <v>0</v>
      </c>
      <c r="AZ293">
        <f t="shared" si="79"/>
        <v>1</v>
      </c>
      <c r="BA293">
        <f t="shared" si="80"/>
        <v>0</v>
      </c>
    </row>
    <row r="294" spans="1:53" x14ac:dyDescent="0.25">
      <c r="A294" s="3">
        <v>293</v>
      </c>
      <c r="B294" s="3" t="s">
        <v>50</v>
      </c>
      <c r="C294" s="3" t="s">
        <v>231</v>
      </c>
      <c r="D294" s="3" t="s">
        <v>169</v>
      </c>
      <c r="E294" s="3"/>
      <c r="F294" s="3" t="s">
        <v>180</v>
      </c>
      <c r="G294" s="3"/>
      <c r="H294" s="3" t="s">
        <v>1677</v>
      </c>
      <c r="I294" s="3" t="s">
        <v>193</v>
      </c>
      <c r="J294" s="3" t="s">
        <v>469</v>
      </c>
      <c r="K294" s="3" t="s">
        <v>204</v>
      </c>
      <c r="L294" s="3" t="s">
        <v>798</v>
      </c>
      <c r="M294" s="3" t="s">
        <v>28</v>
      </c>
      <c r="N294" s="3" t="s">
        <v>218</v>
      </c>
      <c r="O294" s="3" t="s">
        <v>30</v>
      </c>
      <c r="P294" s="3" t="s">
        <v>146</v>
      </c>
      <c r="Q294" s="3" t="s">
        <v>32</v>
      </c>
      <c r="R294" s="3">
        <v>1.5</v>
      </c>
      <c r="S294" s="3"/>
      <c r="T294" s="3" t="s">
        <v>215</v>
      </c>
      <c r="U294" s="3"/>
      <c r="V294" s="3" t="s">
        <v>241</v>
      </c>
      <c r="W294" s="3" t="s">
        <v>35</v>
      </c>
      <c r="X294" s="3" t="s">
        <v>35</v>
      </c>
      <c r="Y294" s="3"/>
      <c r="Z294" s="3"/>
      <c r="AA294" s="3"/>
      <c r="AB294" s="3" t="s">
        <v>215</v>
      </c>
      <c r="AC294" s="3">
        <v>1500</v>
      </c>
      <c r="AD294" s="3" t="s">
        <v>215</v>
      </c>
      <c r="AE294" s="3"/>
      <c r="AF294" s="3"/>
      <c r="AG294" s="3"/>
      <c r="AH294" s="3" t="s">
        <v>228</v>
      </c>
      <c r="AI294" s="3" t="str">
        <f t="shared" si="75"/>
        <v/>
      </c>
      <c r="AJ294" s="3"/>
      <c r="AK294" s="3"/>
      <c r="AL294" s="3" t="s">
        <v>773</v>
      </c>
      <c r="AM294" s="3"/>
      <c r="AN294" s="3"/>
      <c r="AO294" s="3"/>
      <c r="AP294" s="3" t="s">
        <v>35</v>
      </c>
      <c r="AQ294" s="3">
        <f t="shared" si="76"/>
        <v>3</v>
      </c>
      <c r="AT294" t="str">
        <f>VLOOKUP(L294,'Duration QC'!$A$3:$E$50,2,TRUE)</f>
        <v>N</v>
      </c>
      <c r="AU294" t="str">
        <f>VLOOKUP(L294,'Duration QC'!$A$3:$E$50,3,TRUE)</f>
        <v>N</v>
      </c>
      <c r="AV294" t="str">
        <f>VLOOKUP(L294,'Duration QC'!$A$3:$E$50,4,TRUE)</f>
        <v>Y</v>
      </c>
      <c r="AW294" t="str">
        <f>VLOOKUP(L294,'Duration QC'!$A$3:$E$50,5,TRUE)</f>
        <v>N</v>
      </c>
      <c r="AX294">
        <f t="shared" si="77"/>
        <v>0</v>
      </c>
      <c r="AY294">
        <f t="shared" si="78"/>
        <v>0</v>
      </c>
      <c r="AZ294">
        <f t="shared" si="79"/>
        <v>1</v>
      </c>
      <c r="BA294">
        <f t="shared" si="80"/>
        <v>0</v>
      </c>
    </row>
    <row r="295" spans="1:53" x14ac:dyDescent="0.25">
      <c r="A295" s="3">
        <v>294</v>
      </c>
      <c r="B295" s="3" t="s">
        <v>50</v>
      </c>
      <c r="C295" s="3" t="s">
        <v>231</v>
      </c>
      <c r="D295" s="3" t="s">
        <v>169</v>
      </c>
      <c r="E295" s="3"/>
      <c r="F295" s="3" t="s">
        <v>180</v>
      </c>
      <c r="G295" s="3"/>
      <c r="H295" s="3" t="s">
        <v>1677</v>
      </c>
      <c r="I295" s="3" t="s">
        <v>193</v>
      </c>
      <c r="J295" s="3" t="s">
        <v>469</v>
      </c>
      <c r="K295" s="3" t="s">
        <v>204</v>
      </c>
      <c r="L295" s="3" t="s">
        <v>798</v>
      </c>
      <c r="M295" s="3" t="s">
        <v>28</v>
      </c>
      <c r="N295" s="3" t="s">
        <v>218</v>
      </c>
      <c r="O295" s="3" t="s">
        <v>30</v>
      </c>
      <c r="P295" s="3" t="s">
        <v>146</v>
      </c>
      <c r="Q295" s="3" t="s">
        <v>49</v>
      </c>
      <c r="R295" s="3">
        <v>1.5</v>
      </c>
      <c r="S295" s="3"/>
      <c r="T295" s="3" t="s">
        <v>215</v>
      </c>
      <c r="U295" s="3"/>
      <c r="V295" s="3" t="s">
        <v>241</v>
      </c>
      <c r="W295" s="3" t="s">
        <v>35</v>
      </c>
      <c r="X295" s="3" t="s">
        <v>35</v>
      </c>
      <c r="Y295" s="3"/>
      <c r="Z295" s="3"/>
      <c r="AA295" s="3"/>
      <c r="AB295" s="3" t="s">
        <v>215</v>
      </c>
      <c r="AC295" s="3">
        <v>1500</v>
      </c>
      <c r="AD295" s="3" t="s">
        <v>215</v>
      </c>
      <c r="AE295" s="3"/>
      <c r="AF295" s="3"/>
      <c r="AG295" s="3"/>
      <c r="AH295" s="3" t="s">
        <v>228</v>
      </c>
      <c r="AI295" s="3" t="str">
        <f t="shared" si="75"/>
        <v/>
      </c>
      <c r="AJ295" s="3"/>
      <c r="AK295" s="3"/>
      <c r="AL295" s="3" t="s">
        <v>773</v>
      </c>
      <c r="AM295" s="3"/>
      <c r="AN295" s="3"/>
      <c r="AO295" s="3"/>
      <c r="AP295" s="3" t="s">
        <v>35</v>
      </c>
      <c r="AQ295" s="3">
        <f t="shared" si="76"/>
        <v>3</v>
      </c>
      <c r="AT295" t="str">
        <f>VLOOKUP(L295,'Duration QC'!$A$3:$E$50,2,TRUE)</f>
        <v>N</v>
      </c>
      <c r="AU295" t="str">
        <f>VLOOKUP(L295,'Duration QC'!$A$3:$E$50,3,TRUE)</f>
        <v>N</v>
      </c>
      <c r="AV295" t="str">
        <f>VLOOKUP(L295,'Duration QC'!$A$3:$E$50,4,TRUE)</f>
        <v>Y</v>
      </c>
      <c r="AW295" t="str">
        <f>VLOOKUP(L295,'Duration QC'!$A$3:$E$50,5,TRUE)</f>
        <v>N</v>
      </c>
      <c r="AX295">
        <f t="shared" si="77"/>
        <v>0</v>
      </c>
      <c r="AY295">
        <f t="shared" si="78"/>
        <v>0</v>
      </c>
      <c r="AZ295">
        <f t="shared" si="79"/>
        <v>1</v>
      </c>
      <c r="BA295">
        <f t="shared" si="80"/>
        <v>0</v>
      </c>
    </row>
    <row r="296" spans="1:53" x14ac:dyDescent="0.25">
      <c r="A296" s="3">
        <v>295</v>
      </c>
      <c r="B296" s="3" t="s">
        <v>50</v>
      </c>
      <c r="C296" s="3" t="s">
        <v>231</v>
      </c>
      <c r="D296" s="3" t="s">
        <v>169</v>
      </c>
      <c r="E296" s="3"/>
      <c r="F296" s="3" t="s">
        <v>180</v>
      </c>
      <c r="G296" s="3"/>
      <c r="H296" s="3" t="s">
        <v>1677</v>
      </c>
      <c r="I296" s="3" t="s">
        <v>193</v>
      </c>
      <c r="J296" s="3" t="s">
        <v>469</v>
      </c>
      <c r="K296" s="3" t="s">
        <v>204</v>
      </c>
      <c r="L296" s="3" t="s">
        <v>798</v>
      </c>
      <c r="M296" s="3" t="s">
        <v>28</v>
      </c>
      <c r="N296" s="3" t="s">
        <v>218</v>
      </c>
      <c r="O296" s="3" t="s">
        <v>38</v>
      </c>
      <c r="P296" s="3" t="s">
        <v>210</v>
      </c>
      <c r="Q296" s="3" t="s">
        <v>49</v>
      </c>
      <c r="R296" s="3">
        <v>0.75</v>
      </c>
      <c r="S296" s="3"/>
      <c r="T296" s="3" t="s">
        <v>215</v>
      </c>
      <c r="U296" s="3"/>
      <c r="V296" s="3" t="s">
        <v>241</v>
      </c>
      <c r="W296" s="3" t="s">
        <v>35</v>
      </c>
      <c r="X296" s="3" t="s">
        <v>35</v>
      </c>
      <c r="Y296" s="3"/>
      <c r="Z296" s="3"/>
      <c r="AA296" s="3"/>
      <c r="AB296" s="3" t="s">
        <v>215</v>
      </c>
      <c r="AC296" s="3">
        <v>750</v>
      </c>
      <c r="AD296" s="3" t="s">
        <v>215</v>
      </c>
      <c r="AE296" s="3"/>
      <c r="AF296" s="3"/>
      <c r="AG296" s="3"/>
      <c r="AH296" s="3" t="s">
        <v>228</v>
      </c>
      <c r="AI296" s="3" t="str">
        <f t="shared" si="75"/>
        <v/>
      </c>
      <c r="AJ296" s="3"/>
      <c r="AK296" s="3"/>
      <c r="AL296" s="3" t="s">
        <v>773</v>
      </c>
      <c r="AM296" s="3"/>
      <c r="AN296" s="3"/>
      <c r="AO296" s="3"/>
      <c r="AP296" s="3" t="s">
        <v>35</v>
      </c>
      <c r="AQ296" s="3">
        <f t="shared" si="76"/>
        <v>3</v>
      </c>
      <c r="AT296" t="str">
        <f>VLOOKUP(L296,'Duration QC'!$A$3:$E$50,2,TRUE)</f>
        <v>N</v>
      </c>
      <c r="AU296" t="str">
        <f>VLOOKUP(L296,'Duration QC'!$A$3:$E$50,3,TRUE)</f>
        <v>N</v>
      </c>
      <c r="AV296" t="str">
        <f>VLOOKUP(L296,'Duration QC'!$A$3:$E$50,4,TRUE)</f>
        <v>Y</v>
      </c>
      <c r="AW296" t="str">
        <f>VLOOKUP(L296,'Duration QC'!$A$3:$E$50,5,TRUE)</f>
        <v>N</v>
      </c>
      <c r="AX296">
        <f t="shared" si="77"/>
        <v>0</v>
      </c>
      <c r="AY296">
        <f t="shared" si="78"/>
        <v>0</v>
      </c>
      <c r="AZ296">
        <f t="shared" si="79"/>
        <v>1</v>
      </c>
      <c r="BA296">
        <f t="shared" si="80"/>
        <v>0</v>
      </c>
    </row>
    <row r="297" spans="1:53" x14ac:dyDescent="0.25">
      <c r="A297" s="3">
        <v>296</v>
      </c>
      <c r="B297" s="3"/>
      <c r="C297" s="3" t="s">
        <v>231</v>
      </c>
      <c r="D297" s="3" t="s">
        <v>159</v>
      </c>
      <c r="E297" s="3"/>
      <c r="F297" s="3" t="s">
        <v>180</v>
      </c>
      <c r="G297" s="3"/>
      <c r="H297" s="3" t="s">
        <v>673</v>
      </c>
      <c r="I297" s="3" t="s">
        <v>1529</v>
      </c>
      <c r="J297" s="3" t="s">
        <v>469</v>
      </c>
      <c r="K297" s="3" t="s">
        <v>205</v>
      </c>
      <c r="L297" s="3" t="s">
        <v>796</v>
      </c>
      <c r="M297" s="3" t="s">
        <v>28</v>
      </c>
      <c r="N297" s="3" t="s">
        <v>218</v>
      </c>
      <c r="O297" s="3" t="s">
        <v>30</v>
      </c>
      <c r="P297" s="3" t="s">
        <v>146</v>
      </c>
      <c r="Q297" s="3" t="s">
        <v>32</v>
      </c>
      <c r="R297" s="3">
        <v>30</v>
      </c>
      <c r="S297" s="3"/>
      <c r="T297" s="3" t="s">
        <v>215</v>
      </c>
      <c r="U297" s="3"/>
      <c r="V297" s="3" t="s">
        <v>241</v>
      </c>
      <c r="W297" s="3" t="s">
        <v>35</v>
      </c>
      <c r="X297" s="3" t="s">
        <v>35</v>
      </c>
      <c r="Y297" s="3"/>
      <c r="Z297" s="3"/>
      <c r="AA297" s="3"/>
      <c r="AB297" s="3" t="s">
        <v>215</v>
      </c>
      <c r="AC297" s="3">
        <v>30000</v>
      </c>
      <c r="AD297" s="3" t="s">
        <v>215</v>
      </c>
      <c r="AE297" s="3"/>
      <c r="AF297" s="3"/>
      <c r="AG297" s="3"/>
      <c r="AH297" s="3" t="s">
        <v>229</v>
      </c>
      <c r="AI297" s="3" t="str">
        <f t="shared" si="75"/>
        <v/>
      </c>
      <c r="AJ297" s="3"/>
      <c r="AK297" s="3"/>
      <c r="AL297" s="3" t="s">
        <v>773</v>
      </c>
      <c r="AM297" s="3"/>
      <c r="AN297" s="3"/>
      <c r="AO297" s="3"/>
      <c r="AP297" s="3" t="s">
        <v>35</v>
      </c>
      <c r="AQ297" s="3">
        <f t="shared" si="76"/>
        <v>2</v>
      </c>
      <c r="AR297" t="s">
        <v>8</v>
      </c>
      <c r="AS297">
        <f t="shared" ref="AS297:AS301" si="81">IF(AR297="NOAEL",AC297, IF(AR297="BMDL", AB297, AD297))</f>
        <v>30000</v>
      </c>
      <c r="AT297" t="str">
        <f>VLOOKUP(L297,'Duration QC'!$A$3:$E$50,2,TRUE)</f>
        <v>N</v>
      </c>
      <c r="AU297" t="str">
        <f>VLOOKUP(L297,'Duration QC'!$A$3:$E$50,3,TRUE)</f>
        <v>Y</v>
      </c>
      <c r="AV297" t="str">
        <f>VLOOKUP(L297,'Duration QC'!$A$3:$E$50,4,TRUE)</f>
        <v>N</v>
      </c>
      <c r="AW297" t="str">
        <f>VLOOKUP(L297,'Duration QC'!$A$3:$E$50,5,TRUE)</f>
        <v>N</v>
      </c>
      <c r="AX297">
        <f t="shared" si="77"/>
        <v>0</v>
      </c>
      <c r="AY297">
        <f t="shared" si="78"/>
        <v>1</v>
      </c>
      <c r="AZ297">
        <f t="shared" si="79"/>
        <v>0</v>
      </c>
      <c r="BA297">
        <f t="shared" si="80"/>
        <v>0</v>
      </c>
    </row>
    <row r="298" spans="1:53" x14ac:dyDescent="0.25">
      <c r="A298" s="3">
        <v>297</v>
      </c>
      <c r="B298" s="3"/>
      <c r="C298" s="3" t="s">
        <v>231</v>
      </c>
      <c r="D298" s="3" t="s">
        <v>159</v>
      </c>
      <c r="E298" s="3"/>
      <c r="F298" s="3" t="s">
        <v>180</v>
      </c>
      <c r="G298" s="3"/>
      <c r="H298" s="3" t="s">
        <v>673</v>
      </c>
      <c r="I298" s="3" t="s">
        <v>1529</v>
      </c>
      <c r="J298" s="3" t="s">
        <v>469</v>
      </c>
      <c r="K298" s="3" t="s">
        <v>205</v>
      </c>
      <c r="L298" s="3" t="s">
        <v>796</v>
      </c>
      <c r="M298" s="3" t="s">
        <v>28</v>
      </c>
      <c r="N298" s="3" t="s">
        <v>218</v>
      </c>
      <c r="O298" s="3" t="s">
        <v>30</v>
      </c>
      <c r="P298" s="3" t="s">
        <v>146</v>
      </c>
      <c r="Q298" s="3" t="s">
        <v>49</v>
      </c>
      <c r="R298" s="3">
        <v>30</v>
      </c>
      <c r="S298" s="3"/>
      <c r="T298" s="3" t="s">
        <v>215</v>
      </c>
      <c r="U298" s="3"/>
      <c r="V298" s="3" t="s">
        <v>241</v>
      </c>
      <c r="W298" s="3" t="s">
        <v>35</v>
      </c>
      <c r="X298" s="3" t="s">
        <v>35</v>
      </c>
      <c r="Y298" s="3"/>
      <c r="Z298" s="3"/>
      <c r="AA298" s="3"/>
      <c r="AB298" s="3" t="s">
        <v>215</v>
      </c>
      <c r="AC298" s="3">
        <v>30000</v>
      </c>
      <c r="AD298" s="3" t="s">
        <v>215</v>
      </c>
      <c r="AE298" s="3"/>
      <c r="AF298" s="3"/>
      <c r="AG298" s="3"/>
      <c r="AH298" s="3" t="s">
        <v>229</v>
      </c>
      <c r="AI298" s="3" t="str">
        <f t="shared" si="75"/>
        <v/>
      </c>
      <c r="AJ298" s="3"/>
      <c r="AK298" s="3"/>
      <c r="AL298" s="3" t="s">
        <v>773</v>
      </c>
      <c r="AM298" s="3"/>
      <c r="AN298" s="3"/>
      <c r="AO298" s="3"/>
      <c r="AP298" s="3" t="s">
        <v>35</v>
      </c>
      <c r="AQ298" s="3">
        <f t="shared" si="76"/>
        <v>2</v>
      </c>
      <c r="AR298" t="s">
        <v>8</v>
      </c>
      <c r="AS298">
        <f t="shared" si="81"/>
        <v>30000</v>
      </c>
      <c r="AT298" t="str">
        <f>VLOOKUP(L298,'Duration QC'!$A$3:$E$50,2,TRUE)</f>
        <v>N</v>
      </c>
      <c r="AU298" t="str">
        <f>VLOOKUP(L298,'Duration QC'!$A$3:$E$50,3,TRUE)</f>
        <v>Y</v>
      </c>
      <c r="AV298" t="str">
        <f>VLOOKUP(L298,'Duration QC'!$A$3:$E$50,4,TRUE)</f>
        <v>N</v>
      </c>
      <c r="AW298" t="str">
        <f>VLOOKUP(L298,'Duration QC'!$A$3:$E$50,5,TRUE)</f>
        <v>N</v>
      </c>
      <c r="AX298">
        <f t="shared" si="77"/>
        <v>0</v>
      </c>
      <c r="AY298">
        <f t="shared" si="78"/>
        <v>1</v>
      </c>
      <c r="AZ298">
        <f t="shared" si="79"/>
        <v>0</v>
      </c>
      <c r="BA298">
        <f t="shared" si="80"/>
        <v>0</v>
      </c>
    </row>
    <row r="299" spans="1:53" x14ac:dyDescent="0.25">
      <c r="A299" s="3">
        <v>298</v>
      </c>
      <c r="B299" s="3"/>
      <c r="C299" s="3" t="s">
        <v>231</v>
      </c>
      <c r="D299" s="3" t="s">
        <v>159</v>
      </c>
      <c r="E299" s="3"/>
      <c r="F299" s="3" t="s">
        <v>180</v>
      </c>
      <c r="G299" s="3"/>
      <c r="H299" s="3" t="s">
        <v>673</v>
      </c>
      <c r="I299" s="3" t="s">
        <v>1529</v>
      </c>
      <c r="J299" s="3" t="s">
        <v>469</v>
      </c>
      <c r="K299" s="3" t="s">
        <v>205</v>
      </c>
      <c r="L299" s="3" t="s">
        <v>796</v>
      </c>
      <c r="M299" s="3" t="s">
        <v>28</v>
      </c>
      <c r="N299" s="3" t="s">
        <v>218</v>
      </c>
      <c r="O299" s="3" t="s">
        <v>38</v>
      </c>
      <c r="P299" s="3" t="s">
        <v>210</v>
      </c>
      <c r="Q299" s="3" t="s">
        <v>49</v>
      </c>
      <c r="R299" s="3">
        <v>30</v>
      </c>
      <c r="S299" s="3"/>
      <c r="T299" s="3" t="s">
        <v>215</v>
      </c>
      <c r="U299" s="3"/>
      <c r="V299" s="3" t="s">
        <v>241</v>
      </c>
      <c r="W299" s="3" t="s">
        <v>35</v>
      </c>
      <c r="X299" s="3" t="s">
        <v>35</v>
      </c>
      <c r="Y299" s="3"/>
      <c r="Z299" s="3"/>
      <c r="AA299" s="3"/>
      <c r="AB299" s="3" t="s">
        <v>215</v>
      </c>
      <c r="AC299" s="3">
        <v>30000</v>
      </c>
      <c r="AD299" s="3" t="s">
        <v>215</v>
      </c>
      <c r="AE299" s="3"/>
      <c r="AF299" s="3"/>
      <c r="AG299" s="3"/>
      <c r="AH299" s="3" t="s">
        <v>229</v>
      </c>
      <c r="AI299" s="3" t="str">
        <f t="shared" si="75"/>
        <v/>
      </c>
      <c r="AJ299" s="3"/>
      <c r="AK299" s="3"/>
      <c r="AL299" s="3" t="s">
        <v>773</v>
      </c>
      <c r="AM299" s="3"/>
      <c r="AN299" s="3"/>
      <c r="AO299" s="3"/>
      <c r="AP299" s="3" t="s">
        <v>35</v>
      </c>
      <c r="AQ299" s="3">
        <f t="shared" si="76"/>
        <v>2</v>
      </c>
      <c r="AR299" t="s">
        <v>8</v>
      </c>
      <c r="AS299">
        <f t="shared" si="81"/>
        <v>30000</v>
      </c>
      <c r="AT299" t="str">
        <f>VLOOKUP(L299,'Duration QC'!$A$3:$E$50,2,TRUE)</f>
        <v>N</v>
      </c>
      <c r="AU299" t="str">
        <f>VLOOKUP(L299,'Duration QC'!$A$3:$E$50,3,TRUE)</f>
        <v>Y</v>
      </c>
      <c r="AV299" t="str">
        <f>VLOOKUP(L299,'Duration QC'!$A$3:$E$50,4,TRUE)</f>
        <v>N</v>
      </c>
      <c r="AW299" t="str">
        <f>VLOOKUP(L299,'Duration QC'!$A$3:$E$50,5,TRUE)</f>
        <v>N</v>
      </c>
      <c r="AX299">
        <f t="shared" si="77"/>
        <v>0</v>
      </c>
      <c r="AY299">
        <f t="shared" si="78"/>
        <v>1</v>
      </c>
      <c r="AZ299">
        <f t="shared" si="79"/>
        <v>0</v>
      </c>
      <c r="BA299">
        <f t="shared" si="80"/>
        <v>0</v>
      </c>
    </row>
    <row r="300" spans="1:53" x14ac:dyDescent="0.25">
      <c r="A300" s="3">
        <v>299</v>
      </c>
      <c r="B300" s="3"/>
      <c r="C300" s="3" t="s">
        <v>231</v>
      </c>
      <c r="D300" s="3" t="s">
        <v>172</v>
      </c>
      <c r="E300" s="3"/>
      <c r="F300" s="3" t="s">
        <v>180</v>
      </c>
      <c r="G300" s="3"/>
      <c r="H300" s="3" t="s">
        <v>196</v>
      </c>
      <c r="I300" s="3" t="s">
        <v>196</v>
      </c>
      <c r="J300" s="3" t="s">
        <v>469</v>
      </c>
      <c r="K300" s="3" t="s">
        <v>205</v>
      </c>
      <c r="L300" s="3" t="s">
        <v>796</v>
      </c>
      <c r="M300" s="3" t="s">
        <v>28</v>
      </c>
      <c r="N300" s="3" t="s">
        <v>218</v>
      </c>
      <c r="O300" s="3" t="s">
        <v>30</v>
      </c>
      <c r="P300" s="3" t="s">
        <v>146</v>
      </c>
      <c r="Q300" s="3" t="s">
        <v>32</v>
      </c>
      <c r="R300" s="3"/>
      <c r="S300" s="3">
        <v>0.625</v>
      </c>
      <c r="T300" s="3" t="s">
        <v>215</v>
      </c>
      <c r="U300" s="3"/>
      <c r="V300" s="3" t="s">
        <v>34</v>
      </c>
      <c r="W300" s="3" t="s">
        <v>35</v>
      </c>
      <c r="X300" s="3" t="s">
        <v>35</v>
      </c>
      <c r="Y300" s="3"/>
      <c r="Z300" s="3"/>
      <c r="AA300" s="3"/>
      <c r="AB300" s="3" t="s">
        <v>215</v>
      </c>
      <c r="AC300" s="3" t="s">
        <v>215</v>
      </c>
      <c r="AD300" s="3">
        <v>62.5</v>
      </c>
      <c r="AE300" s="3"/>
      <c r="AF300" s="3"/>
      <c r="AG300" s="3"/>
      <c r="AH300" s="3" t="s">
        <v>227</v>
      </c>
      <c r="AI300" s="3" t="str">
        <f t="shared" si="75"/>
        <v/>
      </c>
      <c r="AJ300" s="3"/>
      <c r="AK300" s="3"/>
      <c r="AL300" s="3" t="s">
        <v>773</v>
      </c>
      <c r="AM300" s="3"/>
      <c r="AN300" s="3"/>
      <c r="AO300" s="3"/>
      <c r="AP300" s="3" t="s">
        <v>35</v>
      </c>
      <c r="AQ300" s="3">
        <f t="shared" si="76"/>
        <v>4</v>
      </c>
      <c r="AR300" t="s">
        <v>9</v>
      </c>
      <c r="AS300">
        <f t="shared" si="81"/>
        <v>62.5</v>
      </c>
      <c r="AT300" t="str">
        <f>VLOOKUP(L300,'Duration QC'!$A$3:$E$50,2,TRUE)</f>
        <v>N</v>
      </c>
      <c r="AU300" t="str">
        <f>VLOOKUP(L300,'Duration QC'!$A$3:$E$50,3,TRUE)</f>
        <v>Y</v>
      </c>
      <c r="AV300" t="str">
        <f>VLOOKUP(L300,'Duration QC'!$A$3:$E$50,4,TRUE)</f>
        <v>N</v>
      </c>
      <c r="AW300" t="str">
        <f>VLOOKUP(L300,'Duration QC'!$A$3:$E$50,5,TRUE)</f>
        <v>N</v>
      </c>
      <c r="AX300">
        <f t="shared" si="77"/>
        <v>0</v>
      </c>
      <c r="AY300">
        <f t="shared" si="78"/>
        <v>1</v>
      </c>
      <c r="AZ300">
        <f t="shared" si="79"/>
        <v>0</v>
      </c>
      <c r="BA300">
        <f t="shared" si="80"/>
        <v>0</v>
      </c>
    </row>
    <row r="301" spans="1:53" x14ac:dyDescent="0.25">
      <c r="A301" s="3">
        <v>300</v>
      </c>
      <c r="B301" s="3"/>
      <c r="C301" s="3" t="s">
        <v>231</v>
      </c>
      <c r="D301" s="3" t="s">
        <v>172</v>
      </c>
      <c r="E301" s="3"/>
      <c r="F301" s="3" t="s">
        <v>180</v>
      </c>
      <c r="G301" s="3"/>
      <c r="H301" s="3" t="s">
        <v>196</v>
      </c>
      <c r="I301" s="3" t="s">
        <v>196</v>
      </c>
      <c r="J301" s="3" t="s">
        <v>469</v>
      </c>
      <c r="K301" s="3" t="s">
        <v>205</v>
      </c>
      <c r="L301" s="3" t="s">
        <v>796</v>
      </c>
      <c r="M301" s="3" t="s">
        <v>28</v>
      </c>
      <c r="N301" s="3" t="s">
        <v>218</v>
      </c>
      <c r="O301" s="3" t="s">
        <v>30</v>
      </c>
      <c r="P301" s="3" t="s">
        <v>146</v>
      </c>
      <c r="Q301" s="3" t="s">
        <v>49</v>
      </c>
      <c r="R301" s="3"/>
      <c r="S301" s="3">
        <v>0.625</v>
      </c>
      <c r="T301" s="3" t="s">
        <v>215</v>
      </c>
      <c r="U301" s="3"/>
      <c r="V301" s="3" t="s">
        <v>34</v>
      </c>
      <c r="W301" s="3" t="s">
        <v>35</v>
      </c>
      <c r="X301" s="3" t="s">
        <v>35</v>
      </c>
      <c r="Y301" s="3"/>
      <c r="Z301" s="3"/>
      <c r="AA301" s="3"/>
      <c r="AB301" s="3" t="s">
        <v>215</v>
      </c>
      <c r="AC301" s="3" t="s">
        <v>215</v>
      </c>
      <c r="AD301" s="3">
        <v>62.5</v>
      </c>
      <c r="AE301" s="3"/>
      <c r="AF301" s="3"/>
      <c r="AG301" s="3"/>
      <c r="AH301" s="3" t="s">
        <v>227</v>
      </c>
      <c r="AI301" s="3" t="str">
        <f t="shared" si="75"/>
        <v/>
      </c>
      <c r="AJ301" s="3"/>
      <c r="AK301" s="3"/>
      <c r="AL301" s="3" t="s">
        <v>773</v>
      </c>
      <c r="AM301" s="3"/>
      <c r="AN301" s="3"/>
      <c r="AO301" s="3"/>
      <c r="AP301" s="3" t="s">
        <v>35</v>
      </c>
      <c r="AQ301" s="3">
        <f t="shared" si="76"/>
        <v>4</v>
      </c>
      <c r="AR301" t="s">
        <v>9</v>
      </c>
      <c r="AS301">
        <f t="shared" si="81"/>
        <v>62.5</v>
      </c>
      <c r="AT301" t="str">
        <f>VLOOKUP(L301,'Duration QC'!$A$3:$E$50,2,TRUE)</f>
        <v>N</v>
      </c>
      <c r="AU301" t="str">
        <f>VLOOKUP(L301,'Duration QC'!$A$3:$E$50,3,TRUE)</f>
        <v>Y</v>
      </c>
      <c r="AV301" t="str">
        <f>VLOOKUP(L301,'Duration QC'!$A$3:$E$50,4,TRUE)</f>
        <v>N</v>
      </c>
      <c r="AW301" t="str">
        <f>VLOOKUP(L301,'Duration QC'!$A$3:$E$50,5,TRUE)</f>
        <v>N</v>
      </c>
      <c r="AX301">
        <f t="shared" si="77"/>
        <v>0</v>
      </c>
      <c r="AY301">
        <f t="shared" si="78"/>
        <v>1</v>
      </c>
      <c r="AZ301">
        <f t="shared" si="79"/>
        <v>0</v>
      </c>
      <c r="BA301">
        <f t="shared" si="80"/>
        <v>0</v>
      </c>
    </row>
    <row r="302" spans="1:53" x14ac:dyDescent="0.25">
      <c r="A302" s="3">
        <v>301</v>
      </c>
      <c r="B302" s="3" t="s">
        <v>50</v>
      </c>
      <c r="C302" s="3" t="s">
        <v>231</v>
      </c>
      <c r="D302" s="3" t="s">
        <v>158</v>
      </c>
      <c r="E302" s="3"/>
      <c r="F302" s="3" t="s">
        <v>180</v>
      </c>
      <c r="G302" s="3"/>
      <c r="H302" s="3" t="s">
        <v>662</v>
      </c>
      <c r="I302" s="3" t="s">
        <v>182</v>
      </c>
      <c r="J302" s="3" t="s">
        <v>469</v>
      </c>
      <c r="K302" s="3" t="s">
        <v>204</v>
      </c>
      <c r="L302" s="3" t="s">
        <v>798</v>
      </c>
      <c r="M302" s="3" t="s">
        <v>28</v>
      </c>
      <c r="N302" s="3" t="s">
        <v>218</v>
      </c>
      <c r="O302" s="3" t="s">
        <v>38</v>
      </c>
      <c r="P302" s="3" t="s">
        <v>210</v>
      </c>
      <c r="Q302" s="3" t="s">
        <v>32</v>
      </c>
      <c r="R302" s="3">
        <v>0.12</v>
      </c>
      <c r="S302" s="3">
        <v>0.25</v>
      </c>
      <c r="T302" s="3" t="s">
        <v>225</v>
      </c>
      <c r="U302" s="3"/>
      <c r="V302" s="3" t="s">
        <v>241</v>
      </c>
      <c r="W302" s="3" t="s">
        <v>35</v>
      </c>
      <c r="X302" s="3" t="s">
        <v>35</v>
      </c>
      <c r="Y302" s="3"/>
      <c r="Z302" s="3"/>
      <c r="AA302" s="3"/>
      <c r="AB302" s="3" t="s">
        <v>215</v>
      </c>
      <c r="AC302" s="3">
        <v>120</v>
      </c>
      <c r="AD302" s="3">
        <v>25</v>
      </c>
      <c r="AE302" s="3"/>
      <c r="AF302" s="3"/>
      <c r="AG302" s="3"/>
      <c r="AH302" s="3" t="s">
        <v>227</v>
      </c>
      <c r="AI302" s="3" t="str">
        <f t="shared" si="75"/>
        <v/>
      </c>
      <c r="AJ302" s="3"/>
      <c r="AK302" s="3"/>
      <c r="AL302" s="3" t="s">
        <v>773</v>
      </c>
      <c r="AM302" s="3"/>
      <c r="AN302" s="3"/>
      <c r="AO302" s="3"/>
      <c r="AP302" s="3" t="s">
        <v>35</v>
      </c>
      <c r="AQ302" s="3">
        <f t="shared" si="76"/>
        <v>4</v>
      </c>
      <c r="AT302" t="str">
        <f>VLOOKUP(L302,'Duration QC'!$A$3:$E$50,2,TRUE)</f>
        <v>N</v>
      </c>
      <c r="AU302" t="str">
        <f>VLOOKUP(L302,'Duration QC'!$A$3:$E$50,3,TRUE)</f>
        <v>N</v>
      </c>
      <c r="AV302" t="str">
        <f>VLOOKUP(L302,'Duration QC'!$A$3:$E$50,4,TRUE)</f>
        <v>Y</v>
      </c>
      <c r="AW302" t="str">
        <f>VLOOKUP(L302,'Duration QC'!$A$3:$E$50,5,TRUE)</f>
        <v>N</v>
      </c>
      <c r="AX302">
        <f t="shared" si="77"/>
        <v>0</v>
      </c>
      <c r="AY302">
        <f t="shared" si="78"/>
        <v>0</v>
      </c>
      <c r="AZ302">
        <f t="shared" si="79"/>
        <v>1</v>
      </c>
      <c r="BA302">
        <f t="shared" si="80"/>
        <v>0</v>
      </c>
    </row>
    <row r="303" spans="1:53" x14ac:dyDescent="0.25">
      <c r="A303" s="3">
        <v>302</v>
      </c>
      <c r="B303" s="3" t="s">
        <v>50</v>
      </c>
      <c r="C303" s="3" t="s">
        <v>231</v>
      </c>
      <c r="D303" s="3" t="s">
        <v>158</v>
      </c>
      <c r="E303" s="3"/>
      <c r="F303" s="3" t="s">
        <v>180</v>
      </c>
      <c r="G303" s="3"/>
      <c r="H303" s="3" t="s">
        <v>662</v>
      </c>
      <c r="I303" s="3" t="s">
        <v>182</v>
      </c>
      <c r="J303" s="3" t="s">
        <v>469</v>
      </c>
      <c r="K303" s="3" t="s">
        <v>204</v>
      </c>
      <c r="L303" s="3" t="s">
        <v>798</v>
      </c>
      <c r="M303" s="3" t="s">
        <v>28</v>
      </c>
      <c r="N303" s="3" t="s">
        <v>218</v>
      </c>
      <c r="O303" s="3" t="s">
        <v>38</v>
      </c>
      <c r="P303" s="3" t="s">
        <v>210</v>
      </c>
      <c r="Q303" s="3" t="s">
        <v>49</v>
      </c>
      <c r="R303" s="3">
        <v>0.12</v>
      </c>
      <c r="S303" s="3">
        <v>0.25</v>
      </c>
      <c r="T303" s="3" t="s">
        <v>225</v>
      </c>
      <c r="U303" s="3"/>
      <c r="V303" s="3" t="s">
        <v>241</v>
      </c>
      <c r="W303" s="3" t="s">
        <v>35</v>
      </c>
      <c r="X303" s="3" t="s">
        <v>35</v>
      </c>
      <c r="Y303" s="3"/>
      <c r="Z303" s="3"/>
      <c r="AA303" s="3"/>
      <c r="AB303" s="3" t="s">
        <v>215</v>
      </c>
      <c r="AC303" s="3">
        <v>120</v>
      </c>
      <c r="AD303" s="3">
        <v>25</v>
      </c>
      <c r="AE303" s="3"/>
      <c r="AF303" s="3"/>
      <c r="AG303" s="3"/>
      <c r="AH303" s="3" t="s">
        <v>227</v>
      </c>
      <c r="AI303" s="3" t="str">
        <f t="shared" si="75"/>
        <v/>
      </c>
      <c r="AJ303" s="3"/>
      <c r="AK303" s="3"/>
      <c r="AL303" s="3" t="s">
        <v>773</v>
      </c>
      <c r="AM303" s="3"/>
      <c r="AN303" s="3"/>
      <c r="AO303" s="3"/>
      <c r="AP303" s="3" t="s">
        <v>35</v>
      </c>
      <c r="AQ303" s="3">
        <f t="shared" si="76"/>
        <v>4</v>
      </c>
      <c r="AT303" t="str">
        <f>VLOOKUP(L303,'Duration QC'!$A$3:$E$50,2,TRUE)</f>
        <v>N</v>
      </c>
      <c r="AU303" t="str">
        <f>VLOOKUP(L303,'Duration QC'!$A$3:$E$50,3,TRUE)</f>
        <v>N</v>
      </c>
      <c r="AV303" t="str">
        <f>VLOOKUP(L303,'Duration QC'!$A$3:$E$50,4,TRUE)</f>
        <v>Y</v>
      </c>
      <c r="AW303" t="str">
        <f>VLOOKUP(L303,'Duration QC'!$A$3:$E$50,5,TRUE)</f>
        <v>N</v>
      </c>
      <c r="AX303">
        <f t="shared" si="77"/>
        <v>0</v>
      </c>
      <c r="AY303">
        <f t="shared" si="78"/>
        <v>0</v>
      </c>
      <c r="AZ303">
        <f t="shared" si="79"/>
        <v>1</v>
      </c>
      <c r="BA303">
        <f t="shared" si="80"/>
        <v>0</v>
      </c>
    </row>
    <row r="304" spans="1:53" x14ac:dyDescent="0.25">
      <c r="A304" s="3">
        <v>303</v>
      </c>
      <c r="B304" s="3" t="s">
        <v>50</v>
      </c>
      <c r="C304" s="3" t="s">
        <v>231</v>
      </c>
      <c r="D304" s="3" t="s">
        <v>160</v>
      </c>
      <c r="E304" s="3"/>
      <c r="F304" s="3" t="s">
        <v>180</v>
      </c>
      <c r="G304" s="3"/>
      <c r="H304" s="3" t="s">
        <v>662</v>
      </c>
      <c r="I304" s="3" t="s">
        <v>184</v>
      </c>
      <c r="J304" s="3" t="s">
        <v>469</v>
      </c>
      <c r="K304" s="3" t="s">
        <v>204</v>
      </c>
      <c r="L304" s="3" t="s">
        <v>798</v>
      </c>
      <c r="M304" s="3" t="s">
        <v>28</v>
      </c>
      <c r="N304" s="3" t="s">
        <v>218</v>
      </c>
      <c r="O304" s="3" t="s">
        <v>38</v>
      </c>
      <c r="P304" s="3" t="s">
        <v>210</v>
      </c>
      <c r="Q304" s="3" t="s">
        <v>32</v>
      </c>
      <c r="R304" s="3"/>
      <c r="S304" s="3">
        <v>0.15</v>
      </c>
      <c r="T304" s="3" t="s">
        <v>225</v>
      </c>
      <c r="U304" s="3"/>
      <c r="V304" s="3" t="s">
        <v>241</v>
      </c>
      <c r="W304" s="3" t="s">
        <v>35</v>
      </c>
      <c r="X304" s="3" t="s">
        <v>35</v>
      </c>
      <c r="Y304" s="3"/>
      <c r="Z304" s="3"/>
      <c r="AA304" s="3"/>
      <c r="AB304" s="3" t="s">
        <v>215</v>
      </c>
      <c r="AC304" s="3" t="s">
        <v>215</v>
      </c>
      <c r="AD304" s="3">
        <v>15</v>
      </c>
      <c r="AE304" s="3"/>
      <c r="AF304" s="3"/>
      <c r="AG304" s="3"/>
      <c r="AH304" s="3" t="s">
        <v>226</v>
      </c>
      <c r="AI304" s="3" t="str">
        <f t="shared" si="75"/>
        <v/>
      </c>
      <c r="AJ304" s="3"/>
      <c r="AK304" s="3"/>
      <c r="AL304" s="3" t="s">
        <v>773</v>
      </c>
      <c r="AM304" s="3"/>
      <c r="AN304" s="3"/>
      <c r="AO304" s="3"/>
      <c r="AP304" s="3" t="s">
        <v>35</v>
      </c>
      <c r="AQ304" s="3">
        <f t="shared" si="76"/>
        <v>5</v>
      </c>
      <c r="AT304" t="str">
        <f>VLOOKUP(L304,'Duration QC'!$A$3:$E$50,2,TRUE)</f>
        <v>N</v>
      </c>
      <c r="AU304" t="str">
        <f>VLOOKUP(L304,'Duration QC'!$A$3:$E$50,3,TRUE)</f>
        <v>N</v>
      </c>
      <c r="AV304" t="str">
        <f>VLOOKUP(L304,'Duration QC'!$A$3:$E$50,4,TRUE)</f>
        <v>Y</v>
      </c>
      <c r="AW304" t="str">
        <f>VLOOKUP(L304,'Duration QC'!$A$3:$E$50,5,TRUE)</f>
        <v>N</v>
      </c>
      <c r="AX304">
        <f t="shared" si="77"/>
        <v>0</v>
      </c>
      <c r="AY304">
        <f t="shared" si="78"/>
        <v>0</v>
      </c>
      <c r="AZ304">
        <f t="shared" si="79"/>
        <v>1</v>
      </c>
      <c r="BA304">
        <f t="shared" si="80"/>
        <v>0</v>
      </c>
    </row>
    <row r="305" spans="1:53" x14ac:dyDescent="0.25">
      <c r="A305" s="3">
        <v>304</v>
      </c>
      <c r="B305" s="3" t="s">
        <v>50</v>
      </c>
      <c r="C305" s="3" t="s">
        <v>231</v>
      </c>
      <c r="D305" s="3" t="s">
        <v>160</v>
      </c>
      <c r="E305" s="3"/>
      <c r="F305" s="3" t="s">
        <v>180</v>
      </c>
      <c r="G305" s="3"/>
      <c r="H305" s="3" t="s">
        <v>662</v>
      </c>
      <c r="I305" s="3" t="s">
        <v>184</v>
      </c>
      <c r="J305" s="3" t="s">
        <v>469</v>
      </c>
      <c r="K305" s="3" t="s">
        <v>204</v>
      </c>
      <c r="L305" s="3" t="s">
        <v>798</v>
      </c>
      <c r="M305" s="3" t="s">
        <v>28</v>
      </c>
      <c r="N305" s="3" t="s">
        <v>218</v>
      </c>
      <c r="O305" s="3" t="s">
        <v>38</v>
      </c>
      <c r="P305" s="3" t="s">
        <v>210</v>
      </c>
      <c r="Q305" s="3" t="s">
        <v>49</v>
      </c>
      <c r="R305" s="3"/>
      <c r="S305" s="3">
        <v>0.15</v>
      </c>
      <c r="T305" s="3" t="s">
        <v>225</v>
      </c>
      <c r="U305" s="3"/>
      <c r="V305" s="3" t="s">
        <v>241</v>
      </c>
      <c r="W305" s="3" t="s">
        <v>35</v>
      </c>
      <c r="X305" s="3" t="s">
        <v>35</v>
      </c>
      <c r="Y305" s="3"/>
      <c r="Z305" s="3"/>
      <c r="AA305" s="3"/>
      <c r="AB305" s="3" t="s">
        <v>215</v>
      </c>
      <c r="AC305" s="3" t="s">
        <v>215</v>
      </c>
      <c r="AD305" s="3">
        <v>15</v>
      </c>
      <c r="AE305" s="3"/>
      <c r="AF305" s="3"/>
      <c r="AG305" s="3"/>
      <c r="AH305" s="3" t="s">
        <v>226</v>
      </c>
      <c r="AI305" s="3" t="str">
        <f t="shared" si="75"/>
        <v/>
      </c>
      <c r="AJ305" s="3"/>
      <c r="AK305" s="3"/>
      <c r="AL305" s="3" t="s">
        <v>773</v>
      </c>
      <c r="AM305" s="3"/>
      <c r="AN305" s="3"/>
      <c r="AO305" s="3"/>
      <c r="AP305" s="3" t="s">
        <v>35</v>
      </c>
      <c r="AQ305" s="3">
        <f t="shared" si="76"/>
        <v>5</v>
      </c>
      <c r="AT305" t="str">
        <f>VLOOKUP(L305,'Duration QC'!$A$3:$E$50,2,TRUE)</f>
        <v>N</v>
      </c>
      <c r="AU305" t="str">
        <f>VLOOKUP(L305,'Duration QC'!$A$3:$E$50,3,TRUE)</f>
        <v>N</v>
      </c>
      <c r="AV305" t="str">
        <f>VLOOKUP(L305,'Duration QC'!$A$3:$E$50,4,TRUE)</f>
        <v>Y</v>
      </c>
      <c r="AW305" t="str">
        <f>VLOOKUP(L305,'Duration QC'!$A$3:$E$50,5,TRUE)</f>
        <v>N</v>
      </c>
      <c r="AX305">
        <f t="shared" si="77"/>
        <v>0</v>
      </c>
      <c r="AY305">
        <f t="shared" si="78"/>
        <v>0</v>
      </c>
      <c r="AZ305">
        <f t="shared" si="79"/>
        <v>1</v>
      </c>
      <c r="BA305">
        <f t="shared" si="80"/>
        <v>0</v>
      </c>
    </row>
    <row r="306" spans="1:53" x14ac:dyDescent="0.25">
      <c r="A306" s="3">
        <v>305</v>
      </c>
      <c r="B306" s="3" t="s">
        <v>50</v>
      </c>
      <c r="C306" s="3" t="s">
        <v>231</v>
      </c>
      <c r="D306" s="3" t="s">
        <v>163</v>
      </c>
      <c r="E306" s="3"/>
      <c r="F306" s="3" t="s">
        <v>180</v>
      </c>
      <c r="G306" s="3"/>
      <c r="H306" s="3" t="s">
        <v>1489</v>
      </c>
      <c r="I306" s="3" t="s">
        <v>187</v>
      </c>
      <c r="J306" s="3" t="s">
        <v>469</v>
      </c>
      <c r="K306" s="3" t="s">
        <v>204</v>
      </c>
      <c r="L306" s="3" t="s">
        <v>798</v>
      </c>
      <c r="M306" s="3" t="s">
        <v>28</v>
      </c>
      <c r="N306" s="3" t="s">
        <v>218</v>
      </c>
      <c r="O306" s="3" t="s">
        <v>38</v>
      </c>
      <c r="P306" s="3" t="s">
        <v>210</v>
      </c>
      <c r="Q306" s="3" t="s">
        <v>32</v>
      </c>
      <c r="R306" s="3">
        <v>10</v>
      </c>
      <c r="S306" s="3">
        <v>30</v>
      </c>
      <c r="T306" s="3" t="s">
        <v>225</v>
      </c>
      <c r="U306" s="3"/>
      <c r="V306" s="3" t="s">
        <v>241</v>
      </c>
      <c r="W306" s="3" t="s">
        <v>35</v>
      </c>
      <c r="X306" s="3" t="s">
        <v>35</v>
      </c>
      <c r="Y306" s="3"/>
      <c r="Z306" s="3"/>
      <c r="AA306" s="3"/>
      <c r="AB306" s="3" t="s">
        <v>215</v>
      </c>
      <c r="AC306" s="3">
        <v>10000</v>
      </c>
      <c r="AD306" s="3">
        <v>3000</v>
      </c>
      <c r="AE306" s="3"/>
      <c r="AF306" s="3"/>
      <c r="AG306" s="3"/>
      <c r="AH306" s="3" t="s">
        <v>229</v>
      </c>
      <c r="AI306" s="3" t="str">
        <f t="shared" si="75"/>
        <v/>
      </c>
      <c r="AJ306" s="3"/>
      <c r="AK306" s="3"/>
      <c r="AL306" s="3" t="s">
        <v>773</v>
      </c>
      <c r="AM306" s="3"/>
      <c r="AN306" s="3"/>
      <c r="AO306" s="3"/>
      <c r="AP306" s="3" t="s">
        <v>35</v>
      </c>
      <c r="AQ306" s="3">
        <f t="shared" si="76"/>
        <v>2</v>
      </c>
      <c r="AT306" t="str">
        <f>VLOOKUP(L306,'Duration QC'!$A$3:$E$50,2,TRUE)</f>
        <v>N</v>
      </c>
      <c r="AU306" t="str">
        <f>VLOOKUP(L306,'Duration QC'!$A$3:$E$50,3,TRUE)</f>
        <v>N</v>
      </c>
      <c r="AV306" t="str">
        <f>VLOOKUP(L306,'Duration QC'!$A$3:$E$50,4,TRUE)</f>
        <v>Y</v>
      </c>
      <c r="AW306" t="str">
        <f>VLOOKUP(L306,'Duration QC'!$A$3:$E$50,5,TRUE)</f>
        <v>N</v>
      </c>
      <c r="AX306">
        <f t="shared" si="77"/>
        <v>0</v>
      </c>
      <c r="AY306">
        <f t="shared" si="78"/>
        <v>0</v>
      </c>
      <c r="AZ306">
        <f t="shared" si="79"/>
        <v>1</v>
      </c>
      <c r="BA306">
        <f t="shared" si="80"/>
        <v>0</v>
      </c>
    </row>
    <row r="307" spans="1:53" x14ac:dyDescent="0.25">
      <c r="A307" s="3">
        <v>306</v>
      </c>
      <c r="B307" s="3" t="s">
        <v>50</v>
      </c>
      <c r="C307" s="3" t="s">
        <v>231</v>
      </c>
      <c r="D307" s="3" t="s">
        <v>165</v>
      </c>
      <c r="E307" s="3"/>
      <c r="F307" s="3" t="s">
        <v>180</v>
      </c>
      <c r="G307" s="3"/>
      <c r="H307" s="3" t="s">
        <v>799</v>
      </c>
      <c r="I307" s="3" t="s">
        <v>189</v>
      </c>
      <c r="J307" s="3" t="s">
        <v>469</v>
      </c>
      <c r="K307" s="3" t="s">
        <v>204</v>
      </c>
      <c r="L307" s="3" t="s">
        <v>798</v>
      </c>
      <c r="M307" s="3" t="s">
        <v>28</v>
      </c>
      <c r="N307" s="3" t="s">
        <v>218</v>
      </c>
      <c r="O307" s="3" t="s">
        <v>30</v>
      </c>
      <c r="P307" s="3" t="s">
        <v>146</v>
      </c>
      <c r="Q307" s="3" t="s">
        <v>32</v>
      </c>
      <c r="R307" s="3"/>
      <c r="S307" s="3">
        <v>1</v>
      </c>
      <c r="T307" s="3" t="s">
        <v>225</v>
      </c>
      <c r="U307" s="3"/>
      <c r="V307" s="3" t="s">
        <v>241</v>
      </c>
      <c r="W307" s="3" t="s">
        <v>35</v>
      </c>
      <c r="X307" s="3" t="s">
        <v>35</v>
      </c>
      <c r="Y307" s="3"/>
      <c r="Z307" s="3"/>
      <c r="AA307" s="3"/>
      <c r="AB307" s="3" t="s">
        <v>215</v>
      </c>
      <c r="AC307" s="3" t="s">
        <v>215</v>
      </c>
      <c r="AD307" s="3">
        <v>100</v>
      </c>
      <c r="AE307" s="3"/>
      <c r="AF307" s="3"/>
      <c r="AG307" s="3"/>
      <c r="AH307" s="3" t="s">
        <v>227</v>
      </c>
      <c r="AI307" s="3" t="str">
        <f t="shared" si="75"/>
        <v/>
      </c>
      <c r="AJ307" s="3"/>
      <c r="AK307" s="3"/>
      <c r="AL307" s="3" t="s">
        <v>773</v>
      </c>
      <c r="AM307" s="3"/>
      <c r="AN307" s="3"/>
      <c r="AO307" s="3"/>
      <c r="AP307" s="3" t="s">
        <v>35</v>
      </c>
      <c r="AQ307" s="3">
        <f t="shared" si="76"/>
        <v>4</v>
      </c>
      <c r="AT307" t="str">
        <f>VLOOKUP(L307,'Duration QC'!$A$3:$E$50,2,TRUE)</f>
        <v>N</v>
      </c>
      <c r="AU307" t="str">
        <f>VLOOKUP(L307,'Duration QC'!$A$3:$E$50,3,TRUE)</f>
        <v>N</v>
      </c>
      <c r="AV307" t="str">
        <f>VLOOKUP(L307,'Duration QC'!$A$3:$E$50,4,TRUE)</f>
        <v>Y</v>
      </c>
      <c r="AW307" t="str">
        <f>VLOOKUP(L307,'Duration QC'!$A$3:$E$50,5,TRUE)</f>
        <v>N</v>
      </c>
      <c r="AX307">
        <f t="shared" si="77"/>
        <v>0</v>
      </c>
      <c r="AY307">
        <f t="shared" si="78"/>
        <v>0</v>
      </c>
      <c r="AZ307">
        <f t="shared" si="79"/>
        <v>1</v>
      </c>
      <c r="BA307">
        <f t="shared" si="80"/>
        <v>0</v>
      </c>
    </row>
    <row r="308" spans="1:53" x14ac:dyDescent="0.25">
      <c r="A308" s="3">
        <v>307</v>
      </c>
      <c r="B308" s="3" t="s">
        <v>50</v>
      </c>
      <c r="C308" s="3" t="s">
        <v>231</v>
      </c>
      <c r="D308" s="3" t="s">
        <v>167</v>
      </c>
      <c r="E308" s="3"/>
      <c r="F308" s="3" t="s">
        <v>180</v>
      </c>
      <c r="G308" s="3"/>
      <c r="H308" s="3" t="s">
        <v>191</v>
      </c>
      <c r="I308" s="3" t="s">
        <v>191</v>
      </c>
      <c r="J308" s="3" t="s">
        <v>469</v>
      </c>
      <c r="K308" s="3" t="s">
        <v>204</v>
      </c>
      <c r="L308" s="3" t="s">
        <v>798</v>
      </c>
      <c r="M308" s="3" t="s">
        <v>28</v>
      </c>
      <c r="N308" s="3" t="s">
        <v>218</v>
      </c>
      <c r="O308" s="3" t="s">
        <v>38</v>
      </c>
      <c r="P308" s="3" t="s">
        <v>210</v>
      </c>
      <c r="Q308" s="3" t="s">
        <v>49</v>
      </c>
      <c r="R308" s="3"/>
      <c r="S308" s="3">
        <v>6</v>
      </c>
      <c r="T308" s="3" t="s">
        <v>225</v>
      </c>
      <c r="U308" s="3"/>
      <c r="V308" s="3" t="s">
        <v>241</v>
      </c>
      <c r="W308" s="3" t="s">
        <v>35</v>
      </c>
      <c r="X308" s="3" t="s">
        <v>35</v>
      </c>
      <c r="Y308" s="3"/>
      <c r="Z308" s="3"/>
      <c r="AA308" s="3"/>
      <c r="AB308" s="3" t="s">
        <v>215</v>
      </c>
      <c r="AC308" s="3" t="s">
        <v>215</v>
      </c>
      <c r="AD308" s="3">
        <v>600</v>
      </c>
      <c r="AE308" s="3"/>
      <c r="AF308" s="3"/>
      <c r="AG308" s="3"/>
      <c r="AH308" s="3" t="s">
        <v>228</v>
      </c>
      <c r="AI308" s="3" t="str">
        <f t="shared" si="75"/>
        <v/>
      </c>
      <c r="AJ308" s="3"/>
      <c r="AK308" s="3"/>
      <c r="AL308" s="3" t="s">
        <v>773</v>
      </c>
      <c r="AM308" s="3"/>
      <c r="AN308" s="3"/>
      <c r="AO308" s="3"/>
      <c r="AP308" s="3" t="s">
        <v>35</v>
      </c>
      <c r="AQ308" s="3">
        <f t="shared" si="76"/>
        <v>3</v>
      </c>
      <c r="AT308" t="str">
        <f>VLOOKUP(L308,'Duration QC'!$A$3:$E$50,2,TRUE)</f>
        <v>N</v>
      </c>
      <c r="AU308" t="str">
        <f>VLOOKUP(L308,'Duration QC'!$A$3:$E$50,3,TRUE)</f>
        <v>N</v>
      </c>
      <c r="AV308" t="str">
        <f>VLOOKUP(L308,'Duration QC'!$A$3:$E$50,4,TRUE)</f>
        <v>Y</v>
      </c>
      <c r="AW308" t="str">
        <f>VLOOKUP(L308,'Duration QC'!$A$3:$E$50,5,TRUE)</f>
        <v>N</v>
      </c>
      <c r="AX308">
        <f t="shared" si="77"/>
        <v>0</v>
      </c>
      <c r="AY308">
        <f t="shared" si="78"/>
        <v>0</v>
      </c>
      <c r="AZ308">
        <f t="shared" si="79"/>
        <v>1</v>
      </c>
      <c r="BA308">
        <f t="shared" si="80"/>
        <v>0</v>
      </c>
    </row>
    <row r="309" spans="1:53" x14ac:dyDescent="0.25">
      <c r="A309" s="3">
        <v>308</v>
      </c>
      <c r="B309" s="3" t="s">
        <v>50</v>
      </c>
      <c r="C309" s="3" t="s">
        <v>231</v>
      </c>
      <c r="D309" s="3" t="s">
        <v>168</v>
      </c>
      <c r="E309" s="3"/>
      <c r="F309" s="3" t="s">
        <v>180</v>
      </c>
      <c r="G309" s="3"/>
      <c r="H309" s="3" t="s">
        <v>660</v>
      </c>
      <c r="I309" s="3" t="s">
        <v>192</v>
      </c>
      <c r="J309" s="3" t="s">
        <v>469</v>
      </c>
      <c r="K309" s="3" t="s">
        <v>204</v>
      </c>
      <c r="L309" s="3" t="s">
        <v>798</v>
      </c>
      <c r="M309" s="3" t="s">
        <v>28</v>
      </c>
      <c r="N309" s="3" t="s">
        <v>218</v>
      </c>
      <c r="O309" s="3" t="s">
        <v>30</v>
      </c>
      <c r="P309" s="3" t="s">
        <v>146</v>
      </c>
      <c r="Q309" s="3" t="s">
        <v>32</v>
      </c>
      <c r="R309" s="3"/>
      <c r="S309" s="3">
        <v>0.03</v>
      </c>
      <c r="T309" s="3" t="s">
        <v>225</v>
      </c>
      <c r="U309" s="3"/>
      <c r="V309" s="3" t="s">
        <v>241</v>
      </c>
      <c r="W309" s="3" t="s">
        <v>35</v>
      </c>
      <c r="X309" s="3" t="s">
        <v>35</v>
      </c>
      <c r="Y309" s="3"/>
      <c r="Z309" s="3"/>
      <c r="AA309" s="3"/>
      <c r="AB309" s="3" t="s">
        <v>215</v>
      </c>
      <c r="AC309" s="3" t="s">
        <v>215</v>
      </c>
      <c r="AD309" s="3">
        <v>3</v>
      </c>
      <c r="AE309" s="3"/>
      <c r="AF309" s="3"/>
      <c r="AG309" s="3"/>
      <c r="AH309" s="3" t="s">
        <v>226</v>
      </c>
      <c r="AI309" s="3" t="str">
        <f t="shared" si="75"/>
        <v/>
      </c>
      <c r="AJ309" s="3"/>
      <c r="AK309" s="3"/>
      <c r="AL309" s="3" t="s">
        <v>773</v>
      </c>
      <c r="AM309" s="3"/>
      <c r="AN309" s="3"/>
      <c r="AO309" s="3"/>
      <c r="AP309" s="3" t="s">
        <v>50</v>
      </c>
      <c r="AQ309" s="3">
        <f t="shared" si="76"/>
        <v>5</v>
      </c>
      <c r="AT309" t="str">
        <f>VLOOKUP(L309,'Duration QC'!$A$3:$E$50,2,TRUE)</f>
        <v>N</v>
      </c>
      <c r="AU309" t="str">
        <f>VLOOKUP(L309,'Duration QC'!$A$3:$E$50,3,TRUE)</f>
        <v>N</v>
      </c>
      <c r="AV309" t="str">
        <f>VLOOKUP(L309,'Duration QC'!$A$3:$E$50,4,TRUE)</f>
        <v>Y</v>
      </c>
      <c r="AW309" t="str">
        <f>VLOOKUP(L309,'Duration QC'!$A$3:$E$50,5,TRUE)</f>
        <v>N</v>
      </c>
      <c r="AX309">
        <f t="shared" si="77"/>
        <v>0</v>
      </c>
      <c r="AY309">
        <f t="shared" si="78"/>
        <v>0</v>
      </c>
      <c r="AZ309">
        <f t="shared" si="79"/>
        <v>1</v>
      </c>
      <c r="BA309">
        <f t="shared" si="80"/>
        <v>0</v>
      </c>
    </row>
    <row r="310" spans="1:53" x14ac:dyDescent="0.25">
      <c r="A310" s="3">
        <v>309</v>
      </c>
      <c r="B310" s="3" t="s">
        <v>50</v>
      </c>
      <c r="C310" s="3" t="s">
        <v>231</v>
      </c>
      <c r="D310" s="3" t="s">
        <v>168</v>
      </c>
      <c r="E310" s="3"/>
      <c r="F310" s="3" t="s">
        <v>180</v>
      </c>
      <c r="G310" s="3"/>
      <c r="H310" s="3" t="s">
        <v>660</v>
      </c>
      <c r="I310" s="3" t="s">
        <v>192</v>
      </c>
      <c r="J310" s="3" t="s">
        <v>469</v>
      </c>
      <c r="K310" s="3" t="s">
        <v>204</v>
      </c>
      <c r="L310" s="3" t="s">
        <v>798</v>
      </c>
      <c r="M310" s="3" t="s">
        <v>28</v>
      </c>
      <c r="N310" s="3" t="s">
        <v>218</v>
      </c>
      <c r="O310" s="3" t="s">
        <v>30</v>
      </c>
      <c r="P310" s="3" t="s">
        <v>146</v>
      </c>
      <c r="Q310" s="3" t="s">
        <v>49</v>
      </c>
      <c r="R310" s="3"/>
      <c r="S310" s="3">
        <v>0.03</v>
      </c>
      <c r="T310" s="3" t="s">
        <v>225</v>
      </c>
      <c r="U310" s="3"/>
      <c r="V310" s="3" t="s">
        <v>241</v>
      </c>
      <c r="W310" s="3" t="s">
        <v>35</v>
      </c>
      <c r="X310" s="3" t="s">
        <v>35</v>
      </c>
      <c r="Y310" s="3"/>
      <c r="Z310" s="3"/>
      <c r="AA310" s="3"/>
      <c r="AB310" s="3" t="s">
        <v>215</v>
      </c>
      <c r="AC310" s="3" t="s">
        <v>215</v>
      </c>
      <c r="AD310" s="3">
        <v>3</v>
      </c>
      <c r="AE310" s="3"/>
      <c r="AF310" s="3"/>
      <c r="AG310" s="3"/>
      <c r="AH310" s="3" t="s">
        <v>226</v>
      </c>
      <c r="AI310" s="3" t="str">
        <f t="shared" si="75"/>
        <v/>
      </c>
      <c r="AJ310" s="3"/>
      <c r="AK310" s="3"/>
      <c r="AL310" s="3" t="s">
        <v>773</v>
      </c>
      <c r="AM310" s="3"/>
      <c r="AN310" s="3"/>
      <c r="AO310" s="3"/>
      <c r="AP310" s="3" t="s">
        <v>50</v>
      </c>
      <c r="AQ310" s="3">
        <f t="shared" si="76"/>
        <v>5</v>
      </c>
      <c r="AT310" t="str">
        <f>VLOOKUP(L310,'Duration QC'!$A$3:$E$50,2,TRUE)</f>
        <v>N</v>
      </c>
      <c r="AU310" t="str">
        <f>VLOOKUP(L310,'Duration QC'!$A$3:$E$50,3,TRUE)</f>
        <v>N</v>
      </c>
      <c r="AV310" t="str">
        <f>VLOOKUP(L310,'Duration QC'!$A$3:$E$50,4,TRUE)</f>
        <v>Y</v>
      </c>
      <c r="AW310" t="str">
        <f>VLOOKUP(L310,'Duration QC'!$A$3:$E$50,5,TRUE)</f>
        <v>N</v>
      </c>
      <c r="AX310">
        <f t="shared" si="77"/>
        <v>0</v>
      </c>
      <c r="AY310">
        <f t="shared" si="78"/>
        <v>0</v>
      </c>
      <c r="AZ310">
        <f t="shared" si="79"/>
        <v>1</v>
      </c>
      <c r="BA310">
        <f t="shared" si="80"/>
        <v>0</v>
      </c>
    </row>
    <row r="311" spans="1:53" x14ac:dyDescent="0.25">
      <c r="A311" s="3">
        <v>310</v>
      </c>
      <c r="B311" s="3" t="s">
        <v>50</v>
      </c>
      <c r="C311" s="3" t="s">
        <v>231</v>
      </c>
      <c r="D311" s="3" t="s">
        <v>169</v>
      </c>
      <c r="E311" s="3"/>
      <c r="F311" s="3" t="s">
        <v>180</v>
      </c>
      <c r="G311" s="3"/>
      <c r="H311" s="3" t="s">
        <v>1677</v>
      </c>
      <c r="I311" s="3" t="s">
        <v>193</v>
      </c>
      <c r="J311" s="3" t="s">
        <v>469</v>
      </c>
      <c r="K311" s="3" t="s">
        <v>204</v>
      </c>
      <c r="L311" s="3" t="s">
        <v>798</v>
      </c>
      <c r="M311" s="3" t="s">
        <v>28</v>
      </c>
      <c r="N311" s="3" t="s">
        <v>218</v>
      </c>
      <c r="O311" s="3" t="s">
        <v>38</v>
      </c>
      <c r="P311" s="3" t="s">
        <v>210</v>
      </c>
      <c r="Q311" s="3" t="s">
        <v>32</v>
      </c>
      <c r="R311" s="3">
        <v>0.25</v>
      </c>
      <c r="S311" s="3">
        <v>0.75</v>
      </c>
      <c r="T311" s="3" t="s">
        <v>225</v>
      </c>
      <c r="U311" s="3"/>
      <c r="V311" s="3" t="s">
        <v>241</v>
      </c>
      <c r="W311" s="3" t="s">
        <v>35</v>
      </c>
      <c r="X311" s="3" t="s">
        <v>35</v>
      </c>
      <c r="Y311" s="3"/>
      <c r="Z311" s="3"/>
      <c r="AA311" s="3"/>
      <c r="AB311" s="3" t="s">
        <v>215</v>
      </c>
      <c r="AC311" s="3">
        <v>250</v>
      </c>
      <c r="AD311" s="3">
        <v>75</v>
      </c>
      <c r="AE311" s="3"/>
      <c r="AF311" s="3"/>
      <c r="AG311" s="3"/>
      <c r="AH311" s="3" t="s">
        <v>227</v>
      </c>
      <c r="AI311" s="3" t="str">
        <f t="shared" si="75"/>
        <v/>
      </c>
      <c r="AJ311" s="3"/>
      <c r="AK311" s="3"/>
      <c r="AL311" s="3" t="s">
        <v>773</v>
      </c>
      <c r="AM311" s="3"/>
      <c r="AN311" s="3"/>
      <c r="AO311" s="3"/>
      <c r="AP311" s="3" t="s">
        <v>35</v>
      </c>
      <c r="AQ311" s="3">
        <f t="shared" si="76"/>
        <v>4</v>
      </c>
      <c r="AT311" t="str">
        <f>VLOOKUP(L311,'Duration QC'!$A$3:$E$50,2,TRUE)</f>
        <v>N</v>
      </c>
      <c r="AU311" t="str">
        <f>VLOOKUP(L311,'Duration QC'!$A$3:$E$50,3,TRUE)</f>
        <v>N</v>
      </c>
      <c r="AV311" t="str">
        <f>VLOOKUP(L311,'Duration QC'!$A$3:$E$50,4,TRUE)</f>
        <v>Y</v>
      </c>
      <c r="AW311" t="str">
        <f>VLOOKUP(L311,'Duration QC'!$A$3:$E$50,5,TRUE)</f>
        <v>N</v>
      </c>
      <c r="AX311">
        <f t="shared" si="77"/>
        <v>0</v>
      </c>
      <c r="AY311">
        <f t="shared" si="78"/>
        <v>0</v>
      </c>
      <c r="AZ311">
        <f t="shared" si="79"/>
        <v>1</v>
      </c>
      <c r="BA311">
        <f t="shared" si="80"/>
        <v>0</v>
      </c>
    </row>
    <row r="312" spans="1:53" x14ac:dyDescent="0.25">
      <c r="A312" s="3">
        <v>311</v>
      </c>
      <c r="B312" s="3" t="s">
        <v>50</v>
      </c>
      <c r="C312" s="3" t="s">
        <v>231</v>
      </c>
      <c r="D312" s="3" t="s">
        <v>171</v>
      </c>
      <c r="E312" s="3"/>
      <c r="F312" s="3" t="s">
        <v>180</v>
      </c>
      <c r="G312" s="3"/>
      <c r="H312" s="3" t="s">
        <v>195</v>
      </c>
      <c r="I312" s="3" t="s">
        <v>195</v>
      </c>
      <c r="J312" s="3" t="s">
        <v>469</v>
      </c>
      <c r="K312" s="3" t="s">
        <v>204</v>
      </c>
      <c r="L312" s="3" t="s">
        <v>798</v>
      </c>
      <c r="M312" s="3" t="s">
        <v>28</v>
      </c>
      <c r="N312" s="3" t="s">
        <v>218</v>
      </c>
      <c r="O312" s="3" t="s">
        <v>38</v>
      </c>
      <c r="P312" s="3" t="s">
        <v>223</v>
      </c>
      <c r="Q312" s="3" t="s">
        <v>49</v>
      </c>
      <c r="R312" s="3"/>
      <c r="S312" s="3">
        <v>20</v>
      </c>
      <c r="T312" s="3" t="s">
        <v>225</v>
      </c>
      <c r="U312" s="3"/>
      <c r="V312" s="3" t="s">
        <v>241</v>
      </c>
      <c r="W312" s="3" t="s">
        <v>35</v>
      </c>
      <c r="X312" s="3" t="s">
        <v>35</v>
      </c>
      <c r="Y312" s="3"/>
      <c r="Z312" s="3"/>
      <c r="AA312" s="3"/>
      <c r="AB312" s="3" t="s">
        <v>215</v>
      </c>
      <c r="AC312" s="3" t="s">
        <v>215</v>
      </c>
      <c r="AD312" s="3">
        <v>2000</v>
      </c>
      <c r="AE312" s="3"/>
      <c r="AF312" s="3"/>
      <c r="AG312" s="3"/>
      <c r="AH312" s="3" t="s">
        <v>228</v>
      </c>
      <c r="AI312" s="3" t="str">
        <f t="shared" si="75"/>
        <v/>
      </c>
      <c r="AJ312" s="3"/>
      <c r="AK312" s="3"/>
      <c r="AL312" s="3" t="s">
        <v>773</v>
      </c>
      <c r="AM312" s="3"/>
      <c r="AN312" s="3"/>
      <c r="AO312" s="3"/>
      <c r="AP312" s="3" t="s">
        <v>35</v>
      </c>
      <c r="AQ312" s="3">
        <f t="shared" si="76"/>
        <v>3</v>
      </c>
      <c r="AT312" t="str">
        <f>VLOOKUP(L312,'Duration QC'!$A$3:$E$50,2,TRUE)</f>
        <v>N</v>
      </c>
      <c r="AU312" t="str">
        <f>VLOOKUP(L312,'Duration QC'!$A$3:$E$50,3,TRUE)</f>
        <v>N</v>
      </c>
      <c r="AV312" t="str">
        <f>VLOOKUP(L312,'Duration QC'!$A$3:$E$50,4,TRUE)</f>
        <v>Y</v>
      </c>
      <c r="AW312" t="str">
        <f>VLOOKUP(L312,'Duration QC'!$A$3:$E$50,5,TRUE)</f>
        <v>N</v>
      </c>
      <c r="AX312">
        <f t="shared" si="77"/>
        <v>0</v>
      </c>
      <c r="AY312">
        <f t="shared" si="78"/>
        <v>0</v>
      </c>
      <c r="AZ312">
        <f t="shared" si="79"/>
        <v>1</v>
      </c>
      <c r="BA312">
        <f t="shared" si="80"/>
        <v>0</v>
      </c>
    </row>
    <row r="313" spans="1:53" x14ac:dyDescent="0.25">
      <c r="A313" s="3">
        <v>312</v>
      </c>
      <c r="B313" s="3" t="s">
        <v>50</v>
      </c>
      <c r="C313" s="3" t="s">
        <v>231</v>
      </c>
      <c r="D313" s="3" t="s">
        <v>171</v>
      </c>
      <c r="E313" s="3"/>
      <c r="F313" s="3" t="s">
        <v>180</v>
      </c>
      <c r="G313" s="3"/>
      <c r="H313" s="3" t="s">
        <v>195</v>
      </c>
      <c r="I313" s="3" t="s">
        <v>195</v>
      </c>
      <c r="J313" s="3" t="s">
        <v>469</v>
      </c>
      <c r="K313" s="3" t="s">
        <v>204</v>
      </c>
      <c r="L313" s="3" t="s">
        <v>798</v>
      </c>
      <c r="M313" s="3" t="s">
        <v>28</v>
      </c>
      <c r="N313" s="3" t="s">
        <v>218</v>
      </c>
      <c r="O313" s="3" t="s">
        <v>41</v>
      </c>
      <c r="P313" s="3" t="s">
        <v>224</v>
      </c>
      <c r="Q313" s="3" t="s">
        <v>49</v>
      </c>
      <c r="R313" s="3"/>
      <c r="S313" s="3">
        <v>20</v>
      </c>
      <c r="T313" s="3" t="s">
        <v>225</v>
      </c>
      <c r="U313" s="3"/>
      <c r="V313" s="3" t="s">
        <v>241</v>
      </c>
      <c r="W313" s="3" t="s">
        <v>35</v>
      </c>
      <c r="X313" s="3" t="s">
        <v>35</v>
      </c>
      <c r="Y313" s="3"/>
      <c r="Z313" s="3"/>
      <c r="AA313" s="3"/>
      <c r="AB313" s="3" t="s">
        <v>215</v>
      </c>
      <c r="AC313" s="3" t="s">
        <v>215</v>
      </c>
      <c r="AD313" s="3">
        <v>2000</v>
      </c>
      <c r="AE313" s="3"/>
      <c r="AF313" s="3"/>
      <c r="AG313" s="3"/>
      <c r="AH313" s="3" t="s">
        <v>228</v>
      </c>
      <c r="AI313" s="3" t="str">
        <f t="shared" si="75"/>
        <v/>
      </c>
      <c r="AJ313" s="3"/>
      <c r="AK313" s="3"/>
      <c r="AL313" s="3" t="s">
        <v>773</v>
      </c>
      <c r="AM313" s="3"/>
      <c r="AN313" s="3"/>
      <c r="AO313" s="3"/>
      <c r="AP313" s="3" t="s">
        <v>35</v>
      </c>
      <c r="AQ313" s="3">
        <f t="shared" si="76"/>
        <v>3</v>
      </c>
      <c r="AT313" t="str">
        <f>VLOOKUP(L313,'Duration QC'!$A$3:$E$50,2,TRUE)</f>
        <v>N</v>
      </c>
      <c r="AU313" t="str">
        <f>VLOOKUP(L313,'Duration QC'!$A$3:$E$50,3,TRUE)</f>
        <v>N</v>
      </c>
      <c r="AV313" t="str">
        <f>VLOOKUP(L313,'Duration QC'!$A$3:$E$50,4,TRUE)</f>
        <v>Y</v>
      </c>
      <c r="AW313" t="str">
        <f>VLOOKUP(L313,'Duration QC'!$A$3:$E$50,5,TRUE)</f>
        <v>N</v>
      </c>
      <c r="AX313">
        <f t="shared" si="77"/>
        <v>0</v>
      </c>
      <c r="AY313">
        <f t="shared" si="78"/>
        <v>0</v>
      </c>
      <c r="AZ313">
        <f t="shared" si="79"/>
        <v>1</v>
      </c>
      <c r="BA313">
        <f t="shared" si="80"/>
        <v>0</v>
      </c>
    </row>
    <row r="314" spans="1:53" x14ac:dyDescent="0.25">
      <c r="A314" s="3">
        <v>313</v>
      </c>
      <c r="B314" s="3"/>
      <c r="C314" s="3" t="s">
        <v>242</v>
      </c>
      <c r="D314" s="3" t="s">
        <v>168</v>
      </c>
      <c r="E314" s="3"/>
      <c r="F314" s="3" t="s">
        <v>180</v>
      </c>
      <c r="G314" s="3"/>
      <c r="H314" s="3" t="s">
        <v>660</v>
      </c>
      <c r="I314" s="3" t="s">
        <v>192</v>
      </c>
      <c r="J314" s="3" t="s">
        <v>469</v>
      </c>
      <c r="K314" s="3" t="s">
        <v>204</v>
      </c>
      <c r="L314" s="3" t="s">
        <v>798</v>
      </c>
      <c r="M314" s="3" t="s">
        <v>28</v>
      </c>
      <c r="N314" s="3" t="s">
        <v>239</v>
      </c>
      <c r="O314" s="3" t="s">
        <v>38</v>
      </c>
      <c r="P314" s="3" t="s">
        <v>210</v>
      </c>
      <c r="Q314" s="3" t="s">
        <v>49</v>
      </c>
      <c r="R314" s="3"/>
      <c r="S314" s="3">
        <v>0.03</v>
      </c>
      <c r="T314" s="3">
        <v>1.2120799999999999E-2</v>
      </c>
      <c r="U314" s="3">
        <v>7.5795000000000003E-3</v>
      </c>
      <c r="V314" s="3" t="s">
        <v>241</v>
      </c>
      <c r="W314" s="3" t="s">
        <v>35</v>
      </c>
      <c r="X314" s="3" t="s">
        <v>35</v>
      </c>
      <c r="Y314" s="3"/>
      <c r="Z314" s="3"/>
      <c r="AA314" s="3"/>
      <c r="AB314" s="3">
        <v>3.7897500000000002</v>
      </c>
      <c r="AC314" s="3" t="s">
        <v>215</v>
      </c>
      <c r="AD314" s="3">
        <v>3</v>
      </c>
      <c r="AE314" s="3"/>
      <c r="AF314" s="3"/>
      <c r="AG314" s="3"/>
      <c r="AH314" s="3" t="s">
        <v>226</v>
      </c>
      <c r="AI314" s="3" t="str">
        <f t="shared" si="75"/>
        <v/>
      </c>
      <c r="AJ314" s="3"/>
      <c r="AK314" s="3"/>
      <c r="AL314" s="3" t="s">
        <v>771</v>
      </c>
      <c r="AM314" s="3"/>
      <c r="AN314" s="3"/>
      <c r="AO314" s="3"/>
      <c r="AP314" s="3" t="s">
        <v>50</v>
      </c>
      <c r="AQ314" s="3">
        <f t="shared" si="76"/>
        <v>5</v>
      </c>
      <c r="AR314" t="str">
        <f t="shared" ref="AR314:AR318" si="82">IF(AB314&lt;&gt;"","BMDL",IF(AC314&lt;&gt;"","NOAEL",IF(AD314&lt;&gt;"","LOAEL","!!! CHECK !!!")))</f>
        <v>BMDL</v>
      </c>
      <c r="AS314">
        <f t="shared" ref="AS314:AS318" si="83">IF(AR314="NOAEL",AC314, IF(AR314="BMDL", AB314, AD314))</f>
        <v>3.7897500000000002</v>
      </c>
      <c r="AT314" t="str">
        <f>VLOOKUP(L314,'Duration QC'!$A$3:$E$50,2,TRUE)</f>
        <v>N</v>
      </c>
      <c r="AU314" t="str">
        <f>VLOOKUP(L314,'Duration QC'!$A$3:$E$50,3,TRUE)</f>
        <v>N</v>
      </c>
      <c r="AV314" t="str">
        <f>VLOOKUP(L314,'Duration QC'!$A$3:$E$50,4,TRUE)</f>
        <v>Y</v>
      </c>
      <c r="AW314" t="str">
        <f>VLOOKUP(L314,'Duration QC'!$A$3:$E$50,5,TRUE)</f>
        <v>N</v>
      </c>
      <c r="AX314">
        <f t="shared" si="77"/>
        <v>0</v>
      </c>
      <c r="AY314">
        <f t="shared" si="78"/>
        <v>0</v>
      </c>
      <c r="AZ314">
        <f t="shared" si="79"/>
        <v>1</v>
      </c>
      <c r="BA314">
        <f t="shared" si="80"/>
        <v>0</v>
      </c>
    </row>
    <row r="315" spans="1:53" x14ac:dyDescent="0.25">
      <c r="A315" s="3">
        <v>314</v>
      </c>
      <c r="B315" s="3"/>
      <c r="C315" s="3" t="s">
        <v>242</v>
      </c>
      <c r="D315" s="3" t="s">
        <v>172</v>
      </c>
      <c r="E315" s="3"/>
      <c r="F315" s="3" t="s">
        <v>180</v>
      </c>
      <c r="G315" s="3"/>
      <c r="H315" s="3" t="s">
        <v>196</v>
      </c>
      <c r="I315" s="3" t="s">
        <v>196</v>
      </c>
      <c r="J315" s="3" t="s">
        <v>469</v>
      </c>
      <c r="K315" s="3" t="s">
        <v>204</v>
      </c>
      <c r="L315" s="3" t="s">
        <v>798</v>
      </c>
      <c r="M315" s="3" t="s">
        <v>28</v>
      </c>
      <c r="N315" s="3" t="s">
        <v>239</v>
      </c>
      <c r="O315" s="3" t="s">
        <v>30</v>
      </c>
      <c r="P315" s="3" t="s">
        <v>146</v>
      </c>
      <c r="Q315" s="3" t="s">
        <v>49</v>
      </c>
      <c r="R315" s="3"/>
      <c r="S315" s="3">
        <v>1.25</v>
      </c>
      <c r="T315" s="3">
        <v>8.5497100000000006E-2</v>
      </c>
      <c r="U315" s="3">
        <v>4.7623499999999999E-2</v>
      </c>
      <c r="V315" s="3" t="s">
        <v>34</v>
      </c>
      <c r="W315" s="3" t="s">
        <v>35</v>
      </c>
      <c r="X315" s="3" t="s">
        <v>35</v>
      </c>
      <c r="Y315" s="3"/>
      <c r="Z315" s="3"/>
      <c r="AA315" s="3"/>
      <c r="AB315" s="3">
        <v>23.81175</v>
      </c>
      <c r="AC315" s="3" t="s">
        <v>215</v>
      </c>
      <c r="AD315" s="3">
        <v>125</v>
      </c>
      <c r="AE315" s="3"/>
      <c r="AF315" s="3"/>
      <c r="AG315" s="3"/>
      <c r="AH315" s="3" t="s">
        <v>227</v>
      </c>
      <c r="AI315" s="3" t="str">
        <f t="shared" si="75"/>
        <v/>
      </c>
      <c r="AJ315" s="3"/>
      <c r="AK315" s="3"/>
      <c r="AL315" s="3" t="s">
        <v>771</v>
      </c>
      <c r="AM315" s="3"/>
      <c r="AN315" s="3"/>
      <c r="AO315" s="3"/>
      <c r="AP315" s="3" t="s">
        <v>35</v>
      </c>
      <c r="AQ315" s="3">
        <f t="shared" si="76"/>
        <v>4</v>
      </c>
      <c r="AR315" t="str">
        <f t="shared" si="82"/>
        <v>BMDL</v>
      </c>
      <c r="AS315">
        <f t="shared" si="83"/>
        <v>23.81175</v>
      </c>
      <c r="AT315" t="str">
        <f>VLOOKUP(L315,'Duration QC'!$A$3:$E$50,2,TRUE)</f>
        <v>N</v>
      </c>
      <c r="AU315" t="str">
        <f>VLOOKUP(L315,'Duration QC'!$A$3:$E$50,3,TRUE)</f>
        <v>N</v>
      </c>
      <c r="AV315" t="str">
        <f>VLOOKUP(L315,'Duration QC'!$A$3:$E$50,4,TRUE)</f>
        <v>Y</v>
      </c>
      <c r="AW315" t="str">
        <f>VLOOKUP(L315,'Duration QC'!$A$3:$E$50,5,TRUE)</f>
        <v>N</v>
      </c>
      <c r="AX315">
        <f t="shared" si="77"/>
        <v>0</v>
      </c>
      <c r="AY315">
        <f t="shared" si="78"/>
        <v>0</v>
      </c>
      <c r="AZ315">
        <f t="shared" si="79"/>
        <v>1</v>
      </c>
      <c r="BA315">
        <f t="shared" si="80"/>
        <v>0</v>
      </c>
    </row>
    <row r="316" spans="1:53" x14ac:dyDescent="0.25">
      <c r="A316" s="3">
        <v>315</v>
      </c>
      <c r="B316" s="3"/>
      <c r="C316" s="3" t="s">
        <v>242</v>
      </c>
      <c r="D316" s="3" t="s">
        <v>165</v>
      </c>
      <c r="E316" s="3"/>
      <c r="F316" s="3" t="s">
        <v>180</v>
      </c>
      <c r="G316" s="3"/>
      <c r="H316" s="3" t="s">
        <v>799</v>
      </c>
      <c r="I316" s="3" t="s">
        <v>189</v>
      </c>
      <c r="J316" s="3" t="s">
        <v>469</v>
      </c>
      <c r="K316" s="3" t="s">
        <v>204</v>
      </c>
      <c r="L316" s="3" t="s">
        <v>798</v>
      </c>
      <c r="M316" s="3" t="s">
        <v>28</v>
      </c>
      <c r="N316" s="3" t="s">
        <v>239</v>
      </c>
      <c r="O316" s="3" t="s">
        <v>30</v>
      </c>
      <c r="P316" s="3" t="s">
        <v>146</v>
      </c>
      <c r="Q316" s="3" t="s">
        <v>49</v>
      </c>
      <c r="R316" s="3"/>
      <c r="S316" s="3">
        <v>1</v>
      </c>
      <c r="T316" s="3">
        <v>0.158111</v>
      </c>
      <c r="U316" s="3">
        <v>7.8961299999999998E-2</v>
      </c>
      <c r="V316" s="3" t="s">
        <v>241</v>
      </c>
      <c r="W316" s="3" t="s">
        <v>35</v>
      </c>
      <c r="X316" s="3" t="s">
        <v>35</v>
      </c>
      <c r="Y316" s="3"/>
      <c r="Z316" s="3"/>
      <c r="AA316" s="3"/>
      <c r="AB316" s="3">
        <v>39.480649999999997</v>
      </c>
      <c r="AC316" s="3" t="s">
        <v>215</v>
      </c>
      <c r="AD316" s="3">
        <v>100</v>
      </c>
      <c r="AE316" s="3"/>
      <c r="AF316" s="3"/>
      <c r="AG316" s="3"/>
      <c r="AH316" s="3" t="s">
        <v>227</v>
      </c>
      <c r="AI316" s="3" t="str">
        <f t="shared" si="75"/>
        <v/>
      </c>
      <c r="AJ316" s="3"/>
      <c r="AK316" s="3"/>
      <c r="AL316" s="3" t="s">
        <v>771</v>
      </c>
      <c r="AM316" s="3"/>
      <c r="AN316" s="3"/>
      <c r="AO316" s="3"/>
      <c r="AP316" s="3" t="s">
        <v>35</v>
      </c>
      <c r="AQ316" s="3">
        <f t="shared" si="76"/>
        <v>4</v>
      </c>
      <c r="AR316" t="str">
        <f t="shared" si="82"/>
        <v>BMDL</v>
      </c>
      <c r="AS316">
        <f t="shared" si="83"/>
        <v>39.480649999999997</v>
      </c>
      <c r="AT316" t="str">
        <f>VLOOKUP(L316,'Duration QC'!$A$3:$E$50,2,TRUE)</f>
        <v>N</v>
      </c>
      <c r="AU316" t="str">
        <f>VLOOKUP(L316,'Duration QC'!$A$3:$E$50,3,TRUE)</f>
        <v>N</v>
      </c>
      <c r="AV316" t="str">
        <f>VLOOKUP(L316,'Duration QC'!$A$3:$E$50,4,TRUE)</f>
        <v>Y</v>
      </c>
      <c r="AW316" t="str">
        <f>VLOOKUP(L316,'Duration QC'!$A$3:$E$50,5,TRUE)</f>
        <v>N</v>
      </c>
      <c r="AX316">
        <f t="shared" si="77"/>
        <v>0</v>
      </c>
      <c r="AY316">
        <f t="shared" si="78"/>
        <v>0</v>
      </c>
      <c r="AZ316">
        <f t="shared" si="79"/>
        <v>1</v>
      </c>
      <c r="BA316">
        <f t="shared" si="80"/>
        <v>0</v>
      </c>
    </row>
    <row r="317" spans="1:53" x14ac:dyDescent="0.25">
      <c r="A317" s="3">
        <v>316</v>
      </c>
      <c r="B317" s="3"/>
      <c r="C317" s="3" t="s">
        <v>242</v>
      </c>
      <c r="D317" s="3" t="s">
        <v>161</v>
      </c>
      <c r="E317" s="3"/>
      <c r="F317" s="3" t="s">
        <v>180</v>
      </c>
      <c r="G317" s="3"/>
      <c r="H317" s="3" t="s">
        <v>1488</v>
      </c>
      <c r="I317" s="3" t="s">
        <v>185</v>
      </c>
      <c r="J317" s="3" t="s">
        <v>469</v>
      </c>
      <c r="K317" s="3" t="s">
        <v>204</v>
      </c>
      <c r="L317" s="3" t="s">
        <v>798</v>
      </c>
      <c r="M317" s="3" t="s">
        <v>28</v>
      </c>
      <c r="N317" s="3" t="s">
        <v>239</v>
      </c>
      <c r="O317" s="3" t="s">
        <v>38</v>
      </c>
      <c r="P317" s="3" t="s">
        <v>210</v>
      </c>
      <c r="Q317" s="3" t="s">
        <v>32</v>
      </c>
      <c r="R317" s="3">
        <v>0.1</v>
      </c>
      <c r="S317" s="3">
        <v>1</v>
      </c>
      <c r="T317" s="3">
        <v>0.34188000000000002</v>
      </c>
      <c r="U317" s="3">
        <v>0.212394</v>
      </c>
      <c r="V317" s="3" t="s">
        <v>241</v>
      </c>
      <c r="W317" s="3" t="s">
        <v>35</v>
      </c>
      <c r="X317" s="3" t="s">
        <v>35</v>
      </c>
      <c r="Y317" s="3"/>
      <c r="Z317" s="3"/>
      <c r="AA317" s="3"/>
      <c r="AB317" s="3">
        <v>106.197</v>
      </c>
      <c r="AC317" s="3">
        <v>100</v>
      </c>
      <c r="AD317" s="3">
        <v>100</v>
      </c>
      <c r="AE317" s="3"/>
      <c r="AF317" s="3"/>
      <c r="AG317" s="3"/>
      <c r="AH317" s="3" t="s">
        <v>227</v>
      </c>
      <c r="AI317" s="3" t="str">
        <f t="shared" si="75"/>
        <v/>
      </c>
      <c r="AJ317" s="3"/>
      <c r="AK317" s="3"/>
      <c r="AL317" s="3" t="s">
        <v>771</v>
      </c>
      <c r="AM317" s="3"/>
      <c r="AN317" s="3"/>
      <c r="AO317" s="3"/>
      <c r="AP317" s="3" t="s">
        <v>35</v>
      </c>
      <c r="AQ317" s="3">
        <f t="shared" si="76"/>
        <v>4</v>
      </c>
      <c r="AR317" t="str">
        <f t="shared" si="82"/>
        <v>BMDL</v>
      </c>
      <c r="AS317">
        <f t="shared" si="83"/>
        <v>106.197</v>
      </c>
      <c r="AT317" t="str">
        <f>VLOOKUP(L317,'Duration QC'!$A$3:$E$50,2,TRUE)</f>
        <v>N</v>
      </c>
      <c r="AU317" t="str">
        <f>VLOOKUP(L317,'Duration QC'!$A$3:$E$50,3,TRUE)</f>
        <v>N</v>
      </c>
      <c r="AV317" t="str">
        <f>VLOOKUP(L317,'Duration QC'!$A$3:$E$50,4,TRUE)</f>
        <v>Y</v>
      </c>
      <c r="AW317" t="str">
        <f>VLOOKUP(L317,'Duration QC'!$A$3:$E$50,5,TRUE)</f>
        <v>N</v>
      </c>
      <c r="AX317">
        <f t="shared" si="77"/>
        <v>0</v>
      </c>
      <c r="AY317">
        <f t="shared" si="78"/>
        <v>0</v>
      </c>
      <c r="AZ317">
        <f t="shared" si="79"/>
        <v>1</v>
      </c>
      <c r="BA317">
        <f t="shared" si="80"/>
        <v>0</v>
      </c>
    </row>
    <row r="318" spans="1:53" x14ac:dyDescent="0.25">
      <c r="A318" s="3">
        <v>317</v>
      </c>
      <c r="B318" s="3"/>
      <c r="C318" s="3" t="s">
        <v>242</v>
      </c>
      <c r="D318" s="3" t="s">
        <v>172</v>
      </c>
      <c r="E318" s="3"/>
      <c r="F318" s="3" t="s">
        <v>180</v>
      </c>
      <c r="G318" s="3"/>
      <c r="H318" s="3" t="s">
        <v>196</v>
      </c>
      <c r="I318" s="3" t="s">
        <v>196</v>
      </c>
      <c r="J318" s="3" t="s">
        <v>469</v>
      </c>
      <c r="K318" s="3" t="s">
        <v>204</v>
      </c>
      <c r="L318" s="3" t="s">
        <v>798</v>
      </c>
      <c r="M318" s="3" t="s">
        <v>28</v>
      </c>
      <c r="N318" s="3" t="s">
        <v>239</v>
      </c>
      <c r="O318" s="3" t="s">
        <v>38</v>
      </c>
      <c r="P318" s="3" t="s">
        <v>220</v>
      </c>
      <c r="Q318" s="3" t="s">
        <v>49</v>
      </c>
      <c r="R318" s="3"/>
      <c r="S318" s="3">
        <v>1.25</v>
      </c>
      <c r="T318" s="3">
        <v>0.36754799999999999</v>
      </c>
      <c r="U318" s="3">
        <v>0.29896600000000001</v>
      </c>
      <c r="V318" s="3" t="s">
        <v>34</v>
      </c>
      <c r="W318" s="3" t="s">
        <v>35</v>
      </c>
      <c r="X318" s="3" t="s">
        <v>35</v>
      </c>
      <c r="Y318" s="3"/>
      <c r="Z318" s="3"/>
      <c r="AA318" s="3"/>
      <c r="AB318" s="3">
        <v>149.43799999999999</v>
      </c>
      <c r="AC318" s="3" t="s">
        <v>215</v>
      </c>
      <c r="AD318" s="3">
        <v>125</v>
      </c>
      <c r="AE318" s="3"/>
      <c r="AF318" s="3"/>
      <c r="AG318" s="3"/>
      <c r="AH318" s="3" t="s">
        <v>227</v>
      </c>
      <c r="AI318" s="3" t="str">
        <f t="shared" si="75"/>
        <v/>
      </c>
      <c r="AJ318" s="3"/>
      <c r="AK318" s="3"/>
      <c r="AL318" s="3" t="s">
        <v>771</v>
      </c>
      <c r="AM318" s="3"/>
      <c r="AN318" s="3"/>
      <c r="AO318" s="3"/>
      <c r="AP318" s="3" t="s">
        <v>35</v>
      </c>
      <c r="AQ318" s="3">
        <f t="shared" si="76"/>
        <v>4</v>
      </c>
      <c r="AR318" t="str">
        <f t="shared" si="82"/>
        <v>BMDL</v>
      </c>
      <c r="AS318">
        <f t="shared" si="83"/>
        <v>149.43799999999999</v>
      </c>
      <c r="AT318" t="str">
        <f>VLOOKUP(L318,'Duration QC'!$A$3:$E$50,2,TRUE)</f>
        <v>N</v>
      </c>
      <c r="AU318" t="str">
        <f>VLOOKUP(L318,'Duration QC'!$A$3:$E$50,3,TRUE)</f>
        <v>N</v>
      </c>
      <c r="AV318" t="str">
        <f>VLOOKUP(L318,'Duration QC'!$A$3:$E$50,4,TRUE)</f>
        <v>Y</v>
      </c>
      <c r="AW318" t="str">
        <f>VLOOKUP(L318,'Duration QC'!$A$3:$E$50,5,TRUE)</f>
        <v>N</v>
      </c>
      <c r="AX318">
        <f t="shared" si="77"/>
        <v>0</v>
      </c>
      <c r="AY318">
        <f t="shared" si="78"/>
        <v>0</v>
      </c>
      <c r="AZ318">
        <f t="shared" si="79"/>
        <v>1</v>
      </c>
      <c r="BA318">
        <f t="shared" si="80"/>
        <v>0</v>
      </c>
    </row>
    <row r="319" spans="1:53" x14ac:dyDescent="0.25">
      <c r="A319" s="3">
        <v>318</v>
      </c>
      <c r="B319" s="3" t="s">
        <v>50</v>
      </c>
      <c r="C319" s="3" t="s">
        <v>242</v>
      </c>
      <c r="D319" s="3" t="s">
        <v>172</v>
      </c>
      <c r="E319" s="3"/>
      <c r="F319" s="3" t="s">
        <v>180</v>
      </c>
      <c r="G319" s="3"/>
      <c r="H319" s="3" t="s">
        <v>196</v>
      </c>
      <c r="I319" s="3" t="s">
        <v>196</v>
      </c>
      <c r="J319" s="3" t="s">
        <v>469</v>
      </c>
      <c r="K319" s="3" t="s">
        <v>205</v>
      </c>
      <c r="L319" s="3" t="s">
        <v>796</v>
      </c>
      <c r="M319" s="3" t="s">
        <v>28</v>
      </c>
      <c r="N319" s="3" t="s">
        <v>239</v>
      </c>
      <c r="O319" s="3" t="s">
        <v>30</v>
      </c>
      <c r="P319" s="3" t="s">
        <v>146</v>
      </c>
      <c r="Q319" s="3" t="s">
        <v>32</v>
      </c>
      <c r="R319" s="3"/>
      <c r="S319" s="3">
        <v>1.25</v>
      </c>
      <c r="T319" s="3">
        <v>0.38692799999999999</v>
      </c>
      <c r="U319" s="3">
        <v>0.29887599999999998</v>
      </c>
      <c r="V319" s="3" t="s">
        <v>34</v>
      </c>
      <c r="W319" s="3" t="s">
        <v>35</v>
      </c>
      <c r="X319" s="3" t="s">
        <v>35</v>
      </c>
      <c r="Y319" s="3"/>
      <c r="Z319" s="3"/>
      <c r="AA319" s="3"/>
      <c r="AB319" s="3">
        <v>149.483</v>
      </c>
      <c r="AC319" s="3" t="s">
        <v>215</v>
      </c>
      <c r="AD319" s="3">
        <v>125</v>
      </c>
      <c r="AE319" s="3"/>
      <c r="AF319" s="3"/>
      <c r="AG319" s="3"/>
      <c r="AH319" s="3" t="s">
        <v>227</v>
      </c>
      <c r="AI319" s="3" t="str">
        <f t="shared" si="75"/>
        <v/>
      </c>
      <c r="AJ319" s="3"/>
      <c r="AK319" s="3" t="s">
        <v>803</v>
      </c>
      <c r="AL319" s="3" t="s">
        <v>771</v>
      </c>
      <c r="AM319" s="3"/>
      <c r="AN319" s="3"/>
      <c r="AO319" s="3"/>
      <c r="AP319" s="3" t="s">
        <v>35</v>
      </c>
      <c r="AQ319" s="3">
        <f t="shared" si="76"/>
        <v>4</v>
      </c>
      <c r="AT319" t="str">
        <f>VLOOKUP(L319,'Duration QC'!$A$3:$E$50,2,TRUE)</f>
        <v>N</v>
      </c>
      <c r="AU319" t="str">
        <f>VLOOKUP(L319,'Duration QC'!$A$3:$E$50,3,TRUE)</f>
        <v>Y</v>
      </c>
      <c r="AV319" t="str">
        <f>VLOOKUP(L319,'Duration QC'!$A$3:$E$50,4,TRUE)</f>
        <v>N</v>
      </c>
      <c r="AW319" t="str">
        <f>VLOOKUP(L319,'Duration QC'!$A$3:$E$50,5,TRUE)</f>
        <v>N</v>
      </c>
      <c r="AX319">
        <f t="shared" si="77"/>
        <v>0</v>
      </c>
      <c r="AY319">
        <f t="shared" si="78"/>
        <v>1</v>
      </c>
      <c r="AZ319">
        <f t="shared" si="79"/>
        <v>0</v>
      </c>
      <c r="BA319">
        <f t="shared" si="80"/>
        <v>0</v>
      </c>
    </row>
    <row r="320" spans="1:53" x14ac:dyDescent="0.25">
      <c r="A320" s="3">
        <v>319</v>
      </c>
      <c r="B320" s="3"/>
      <c r="C320" s="3" t="s">
        <v>242</v>
      </c>
      <c r="D320" s="3" t="s">
        <v>172</v>
      </c>
      <c r="E320" s="3"/>
      <c r="F320" s="3" t="s">
        <v>180</v>
      </c>
      <c r="G320" s="3"/>
      <c r="H320" s="3" t="s">
        <v>196</v>
      </c>
      <c r="I320" s="3" t="s">
        <v>196</v>
      </c>
      <c r="J320" s="3" t="s">
        <v>469</v>
      </c>
      <c r="K320" s="3" t="s">
        <v>204</v>
      </c>
      <c r="L320" s="3" t="s">
        <v>798</v>
      </c>
      <c r="M320" s="3" t="s">
        <v>28</v>
      </c>
      <c r="N320" s="3" t="s">
        <v>239</v>
      </c>
      <c r="O320" s="3" t="s">
        <v>38</v>
      </c>
      <c r="P320" s="3" t="s">
        <v>220</v>
      </c>
      <c r="Q320" s="3" t="s">
        <v>32</v>
      </c>
      <c r="R320" s="3"/>
      <c r="S320" s="3">
        <v>1.25</v>
      </c>
      <c r="T320" s="3">
        <v>0.41844399999999998</v>
      </c>
      <c r="U320" s="3">
        <v>0.33453500000000003</v>
      </c>
      <c r="V320" s="3" t="s">
        <v>34</v>
      </c>
      <c r="W320" s="3" t="s">
        <v>35</v>
      </c>
      <c r="X320" s="3" t="s">
        <v>35</v>
      </c>
      <c r="Y320" s="3"/>
      <c r="Z320" s="3"/>
      <c r="AA320" s="3"/>
      <c r="AB320" s="3">
        <v>155.45000000000002</v>
      </c>
      <c r="AC320" s="3" t="s">
        <v>215</v>
      </c>
      <c r="AD320" s="3">
        <v>125</v>
      </c>
      <c r="AE320" s="3"/>
      <c r="AF320" s="3"/>
      <c r="AG320" s="3"/>
      <c r="AH320" s="3" t="s">
        <v>227</v>
      </c>
      <c r="AI320" s="3" t="str">
        <f t="shared" si="75"/>
        <v/>
      </c>
      <c r="AJ320" s="3"/>
      <c r="AK320" s="3"/>
      <c r="AL320" s="3" t="s">
        <v>771</v>
      </c>
      <c r="AM320" s="3"/>
      <c r="AN320" s="3"/>
      <c r="AO320" s="3"/>
      <c r="AP320" s="3" t="s">
        <v>35</v>
      </c>
      <c r="AQ320" s="3">
        <f t="shared" si="76"/>
        <v>4</v>
      </c>
      <c r="AR320" t="str">
        <f t="shared" ref="AR320:AR325" si="84">IF(AB320&lt;&gt;"","BMDL",IF(AC320&lt;&gt;"","NOAEL",IF(AD320&lt;&gt;"","LOAEL","!!! CHECK !!!")))</f>
        <v>BMDL</v>
      </c>
      <c r="AS320">
        <f t="shared" ref="AS320:AS325" si="85">IF(AR320="NOAEL",AC320, IF(AR320="BMDL", AB320, AD320))</f>
        <v>155.45000000000002</v>
      </c>
      <c r="AT320" t="str">
        <f>VLOOKUP(L320,'Duration QC'!$A$3:$E$50,2,TRUE)</f>
        <v>N</v>
      </c>
      <c r="AU320" t="str">
        <f>VLOOKUP(L320,'Duration QC'!$A$3:$E$50,3,TRUE)</f>
        <v>N</v>
      </c>
      <c r="AV320" t="str">
        <f>VLOOKUP(L320,'Duration QC'!$A$3:$E$50,4,TRUE)</f>
        <v>Y</v>
      </c>
      <c r="AW320" t="str">
        <f>VLOOKUP(L320,'Duration QC'!$A$3:$E$50,5,TRUE)</f>
        <v>N</v>
      </c>
      <c r="AX320">
        <f t="shared" si="77"/>
        <v>0</v>
      </c>
      <c r="AY320">
        <f t="shared" si="78"/>
        <v>0</v>
      </c>
      <c r="AZ320">
        <f t="shared" si="79"/>
        <v>1</v>
      </c>
      <c r="BA320">
        <f t="shared" si="80"/>
        <v>0</v>
      </c>
    </row>
    <row r="321" spans="1:53" x14ac:dyDescent="0.25">
      <c r="A321" s="3">
        <v>320</v>
      </c>
      <c r="B321" s="3"/>
      <c r="C321" s="3" t="s">
        <v>242</v>
      </c>
      <c r="D321" s="3" t="s">
        <v>157</v>
      </c>
      <c r="E321" s="3"/>
      <c r="F321" s="3" t="s">
        <v>180</v>
      </c>
      <c r="G321" s="3"/>
      <c r="H321" s="3" t="s">
        <v>196</v>
      </c>
      <c r="I321" s="3" t="s">
        <v>181</v>
      </c>
      <c r="J321" s="3" t="s">
        <v>469</v>
      </c>
      <c r="K321" s="3" t="s">
        <v>204</v>
      </c>
      <c r="L321" s="3" t="s">
        <v>798</v>
      </c>
      <c r="M321" s="3" t="s">
        <v>28</v>
      </c>
      <c r="N321" s="3" t="s">
        <v>239</v>
      </c>
      <c r="O321" s="3" t="s">
        <v>30</v>
      </c>
      <c r="P321" s="3" t="s">
        <v>146</v>
      </c>
      <c r="Q321" s="3" t="s">
        <v>49</v>
      </c>
      <c r="R321" s="3">
        <v>1</v>
      </c>
      <c r="S321" s="3">
        <v>3</v>
      </c>
      <c r="T321" s="3">
        <v>0.57379000000000002</v>
      </c>
      <c r="U321" s="3">
        <v>0.31090000000000001</v>
      </c>
      <c r="V321" s="3" t="s">
        <v>241</v>
      </c>
      <c r="W321" s="3" t="s">
        <v>35</v>
      </c>
      <c r="X321" s="3" t="s">
        <v>35</v>
      </c>
      <c r="Y321" s="3"/>
      <c r="Z321" s="3"/>
      <c r="AA321" s="3"/>
      <c r="AB321" s="3">
        <v>167.26750000000001</v>
      </c>
      <c r="AC321" s="3">
        <v>1000</v>
      </c>
      <c r="AD321" s="3">
        <v>300</v>
      </c>
      <c r="AE321" s="3"/>
      <c r="AF321" s="3"/>
      <c r="AG321" s="3"/>
      <c r="AH321" s="3" t="s">
        <v>227</v>
      </c>
      <c r="AI321" s="3" t="str">
        <f t="shared" si="75"/>
        <v/>
      </c>
      <c r="AJ321" s="3"/>
      <c r="AK321" s="3"/>
      <c r="AL321" s="3" t="s">
        <v>771</v>
      </c>
      <c r="AM321" s="3"/>
      <c r="AN321" s="3"/>
      <c r="AO321" s="3"/>
      <c r="AP321" s="3" t="s">
        <v>35</v>
      </c>
      <c r="AQ321" s="3">
        <f t="shared" si="76"/>
        <v>4</v>
      </c>
      <c r="AR321" t="str">
        <f t="shared" si="84"/>
        <v>BMDL</v>
      </c>
      <c r="AS321">
        <f t="shared" si="85"/>
        <v>167.26750000000001</v>
      </c>
      <c r="AT321" t="str">
        <f>VLOOKUP(L321,'Duration QC'!$A$3:$E$50,2,TRUE)</f>
        <v>N</v>
      </c>
      <c r="AU321" t="str">
        <f>VLOOKUP(L321,'Duration QC'!$A$3:$E$50,3,TRUE)</f>
        <v>N</v>
      </c>
      <c r="AV321" t="str">
        <f>VLOOKUP(L321,'Duration QC'!$A$3:$E$50,4,TRUE)</f>
        <v>Y</v>
      </c>
      <c r="AW321" t="str">
        <f>VLOOKUP(L321,'Duration QC'!$A$3:$E$50,5,TRUE)</f>
        <v>N</v>
      </c>
      <c r="AX321">
        <f t="shared" si="77"/>
        <v>0</v>
      </c>
      <c r="AY321">
        <f t="shared" si="78"/>
        <v>0</v>
      </c>
      <c r="AZ321">
        <f t="shared" si="79"/>
        <v>1</v>
      </c>
      <c r="BA321">
        <f t="shared" si="80"/>
        <v>0</v>
      </c>
    </row>
    <row r="322" spans="1:53" x14ac:dyDescent="0.25">
      <c r="A322" s="3">
        <v>321</v>
      </c>
      <c r="B322" s="3"/>
      <c r="C322" s="3" t="s">
        <v>242</v>
      </c>
      <c r="D322" s="3" t="s">
        <v>157</v>
      </c>
      <c r="E322" s="3"/>
      <c r="F322" s="3" t="s">
        <v>180</v>
      </c>
      <c r="G322" s="3"/>
      <c r="H322" s="3" t="s">
        <v>196</v>
      </c>
      <c r="I322" s="3" t="s">
        <v>181</v>
      </c>
      <c r="J322" s="3" t="s">
        <v>469</v>
      </c>
      <c r="K322" s="3" t="s">
        <v>204</v>
      </c>
      <c r="L322" s="3" t="s">
        <v>798</v>
      </c>
      <c r="M322" s="3" t="s">
        <v>28</v>
      </c>
      <c r="N322" s="3" t="s">
        <v>239</v>
      </c>
      <c r="O322" s="3" t="s">
        <v>30</v>
      </c>
      <c r="P322" s="3" t="s">
        <v>146</v>
      </c>
      <c r="Q322" s="3" t="s">
        <v>32</v>
      </c>
      <c r="R322" s="3">
        <v>0.3</v>
      </c>
      <c r="S322" s="3">
        <v>1</v>
      </c>
      <c r="T322" s="3">
        <v>0.753525</v>
      </c>
      <c r="U322" s="3">
        <v>0.43531399999999998</v>
      </c>
      <c r="V322" s="3" t="s">
        <v>241</v>
      </c>
      <c r="W322" s="3" t="s">
        <v>35</v>
      </c>
      <c r="X322" s="3" t="s">
        <v>35</v>
      </c>
      <c r="Y322" s="3"/>
      <c r="Z322" s="3"/>
      <c r="AA322" s="3"/>
      <c r="AB322" s="3">
        <v>173.83100000000002</v>
      </c>
      <c r="AC322" s="3">
        <v>300</v>
      </c>
      <c r="AD322" s="3">
        <v>100</v>
      </c>
      <c r="AE322" s="3"/>
      <c r="AF322" s="3"/>
      <c r="AG322" s="3"/>
      <c r="AH322" s="3" t="s">
        <v>227</v>
      </c>
      <c r="AI322" s="3" t="str">
        <f t="shared" si="75"/>
        <v/>
      </c>
      <c r="AJ322" s="3"/>
      <c r="AK322" s="3"/>
      <c r="AL322" s="3" t="s">
        <v>771</v>
      </c>
      <c r="AM322" s="3"/>
      <c r="AN322" s="3"/>
      <c r="AO322" s="3"/>
      <c r="AP322" s="3" t="s">
        <v>35</v>
      </c>
      <c r="AQ322" s="3">
        <f t="shared" si="76"/>
        <v>4</v>
      </c>
      <c r="AR322" t="str">
        <f t="shared" si="84"/>
        <v>BMDL</v>
      </c>
      <c r="AS322">
        <f t="shared" si="85"/>
        <v>173.83100000000002</v>
      </c>
      <c r="AT322" t="str">
        <f>VLOOKUP(L322,'Duration QC'!$A$3:$E$50,2,TRUE)</f>
        <v>N</v>
      </c>
      <c r="AU322" t="str">
        <f>VLOOKUP(L322,'Duration QC'!$A$3:$E$50,3,TRUE)</f>
        <v>N</v>
      </c>
      <c r="AV322" t="str">
        <f>VLOOKUP(L322,'Duration QC'!$A$3:$E$50,4,TRUE)</f>
        <v>Y</v>
      </c>
      <c r="AW322" t="str">
        <f>VLOOKUP(L322,'Duration QC'!$A$3:$E$50,5,TRUE)</f>
        <v>N</v>
      </c>
      <c r="AX322">
        <f t="shared" si="77"/>
        <v>0</v>
      </c>
      <c r="AY322">
        <f t="shared" si="78"/>
        <v>0</v>
      </c>
      <c r="AZ322">
        <f t="shared" si="79"/>
        <v>1</v>
      </c>
      <c r="BA322">
        <f t="shared" si="80"/>
        <v>0</v>
      </c>
    </row>
    <row r="323" spans="1:53" x14ac:dyDescent="0.25">
      <c r="A323" s="3">
        <v>322</v>
      </c>
      <c r="B323" s="3"/>
      <c r="C323" s="3" t="s">
        <v>242</v>
      </c>
      <c r="D323" s="3" t="s">
        <v>160</v>
      </c>
      <c r="E323" s="3"/>
      <c r="F323" s="3" t="s">
        <v>180</v>
      </c>
      <c r="G323" s="3"/>
      <c r="H323" s="3" t="s">
        <v>662</v>
      </c>
      <c r="I323" s="3" t="s">
        <v>184</v>
      </c>
      <c r="J323" s="3" t="s">
        <v>469</v>
      </c>
      <c r="K323" s="3" t="s">
        <v>204</v>
      </c>
      <c r="L323" s="3" t="s">
        <v>798</v>
      </c>
      <c r="M323" s="3" t="s">
        <v>28</v>
      </c>
      <c r="N323" s="3" t="s">
        <v>239</v>
      </c>
      <c r="O323" s="3" t="s">
        <v>38</v>
      </c>
      <c r="P323" s="3" t="s">
        <v>210</v>
      </c>
      <c r="Q323" s="3" t="s">
        <v>32</v>
      </c>
      <c r="R323" s="3">
        <v>0.15</v>
      </c>
      <c r="S323" s="3">
        <v>1</v>
      </c>
      <c r="T323" s="3">
        <v>0.77912400000000004</v>
      </c>
      <c r="U323" s="3">
        <v>0.34766200000000003</v>
      </c>
      <c r="V323" s="3" t="s">
        <v>241</v>
      </c>
      <c r="W323" s="3" t="s">
        <v>35</v>
      </c>
      <c r="X323" s="3" t="s">
        <v>35</v>
      </c>
      <c r="Y323" s="3"/>
      <c r="Z323" s="3"/>
      <c r="AA323" s="3"/>
      <c r="AB323" s="3">
        <v>217.65699999999998</v>
      </c>
      <c r="AC323" s="3">
        <v>150</v>
      </c>
      <c r="AD323" s="3">
        <v>100</v>
      </c>
      <c r="AE323" s="3"/>
      <c r="AF323" s="3"/>
      <c r="AG323" s="3"/>
      <c r="AH323" s="3" t="s">
        <v>227</v>
      </c>
      <c r="AI323" s="3" t="str">
        <f t="shared" ref="AI323:AI386" si="86">IF(OR(AH323="",AH323="na"),"Y","")</f>
        <v/>
      </c>
      <c r="AJ323" s="3"/>
      <c r="AK323" s="3"/>
      <c r="AL323" s="3" t="s">
        <v>771</v>
      </c>
      <c r="AM323" s="3"/>
      <c r="AN323" s="3"/>
      <c r="AO323" s="3"/>
      <c r="AP323" s="3" t="s">
        <v>35</v>
      </c>
      <c r="AQ323" s="3">
        <f t="shared" ref="AQ323:AQ386" si="87">IF(AH323="A", 1, IF(AH323="B", 2, IF(AH323="C", 3, IF(AH323="D", 4, IF(AH323="E", 5, 0)))))</f>
        <v>4</v>
      </c>
      <c r="AR323" t="str">
        <f t="shared" si="84"/>
        <v>BMDL</v>
      </c>
      <c r="AS323">
        <f t="shared" si="85"/>
        <v>217.65699999999998</v>
      </c>
      <c r="AT323" t="str">
        <f>VLOOKUP(L323,'Duration QC'!$A$3:$E$50,2,TRUE)</f>
        <v>N</v>
      </c>
      <c r="AU323" t="str">
        <f>VLOOKUP(L323,'Duration QC'!$A$3:$E$50,3,TRUE)</f>
        <v>N</v>
      </c>
      <c r="AV323" t="str">
        <f>VLOOKUP(L323,'Duration QC'!$A$3:$E$50,4,TRUE)</f>
        <v>Y</v>
      </c>
      <c r="AW323" t="str">
        <f>VLOOKUP(L323,'Duration QC'!$A$3:$E$50,5,TRUE)</f>
        <v>N</v>
      </c>
      <c r="AX323">
        <f t="shared" ref="AX323:AX386" si="88">IF(AT323="N",0,1)</f>
        <v>0</v>
      </c>
      <c r="AY323">
        <f t="shared" ref="AY323:AY386" si="89">IF(AU323="N",0,1)</f>
        <v>0</v>
      </c>
      <c r="AZ323">
        <f t="shared" ref="AZ323:AZ386" si="90">IF(AV323="N",0,1)</f>
        <v>1</v>
      </c>
      <c r="BA323">
        <f t="shared" ref="BA323:BA386" si="91">IF(AW323="N",0,1)</f>
        <v>0</v>
      </c>
    </row>
    <row r="324" spans="1:53" x14ac:dyDescent="0.25">
      <c r="A324" s="3">
        <v>323</v>
      </c>
      <c r="B324" s="3"/>
      <c r="C324" s="3" t="s">
        <v>242</v>
      </c>
      <c r="D324" s="3" t="s">
        <v>157</v>
      </c>
      <c r="E324" s="3"/>
      <c r="F324" s="3" t="s">
        <v>180</v>
      </c>
      <c r="G324" s="3"/>
      <c r="H324" s="3" t="s">
        <v>196</v>
      </c>
      <c r="I324" s="3" t="s">
        <v>181</v>
      </c>
      <c r="J324" s="3" t="s">
        <v>469</v>
      </c>
      <c r="K324" s="3" t="s">
        <v>204</v>
      </c>
      <c r="L324" s="3" t="s">
        <v>798</v>
      </c>
      <c r="M324" s="3" t="s">
        <v>28</v>
      </c>
      <c r="N324" s="3" t="s">
        <v>239</v>
      </c>
      <c r="O324" s="3" t="s">
        <v>38</v>
      </c>
      <c r="P324" s="3" t="s">
        <v>210</v>
      </c>
      <c r="Q324" s="3" t="s">
        <v>49</v>
      </c>
      <c r="R324" s="3">
        <v>1</v>
      </c>
      <c r="S324" s="3">
        <v>3</v>
      </c>
      <c r="T324" s="3">
        <v>2.65909</v>
      </c>
      <c r="U324" s="3">
        <v>1.2152799999999999</v>
      </c>
      <c r="V324" s="3" t="s">
        <v>241</v>
      </c>
      <c r="W324" s="3" t="s">
        <v>35</v>
      </c>
      <c r="X324" s="3" t="s">
        <v>35</v>
      </c>
      <c r="Y324" s="3"/>
      <c r="Z324" s="3"/>
      <c r="AA324" s="3"/>
      <c r="AB324" s="3">
        <v>607.64</v>
      </c>
      <c r="AC324" s="3">
        <v>1000</v>
      </c>
      <c r="AD324" s="3">
        <v>300</v>
      </c>
      <c r="AE324" s="3"/>
      <c r="AF324" s="3"/>
      <c r="AG324" s="3"/>
      <c r="AH324" s="3" t="s">
        <v>227</v>
      </c>
      <c r="AI324" s="3" t="str">
        <f t="shared" si="86"/>
        <v/>
      </c>
      <c r="AJ324" s="3"/>
      <c r="AK324" s="3"/>
      <c r="AL324" s="3" t="s">
        <v>771</v>
      </c>
      <c r="AM324" s="3"/>
      <c r="AN324" s="3"/>
      <c r="AO324" s="3"/>
      <c r="AP324" s="3" t="s">
        <v>35</v>
      </c>
      <c r="AQ324" s="3">
        <f t="shared" si="87"/>
        <v>4</v>
      </c>
      <c r="AR324" t="str">
        <f t="shared" si="84"/>
        <v>BMDL</v>
      </c>
      <c r="AS324">
        <f t="shared" si="85"/>
        <v>607.64</v>
      </c>
      <c r="AT324" t="str">
        <f>VLOOKUP(L324,'Duration QC'!$A$3:$E$50,2,TRUE)</f>
        <v>N</v>
      </c>
      <c r="AU324" t="str">
        <f>VLOOKUP(L324,'Duration QC'!$A$3:$E$50,3,TRUE)</f>
        <v>N</v>
      </c>
      <c r="AV324" t="str">
        <f>VLOOKUP(L324,'Duration QC'!$A$3:$E$50,4,TRUE)</f>
        <v>Y</v>
      </c>
      <c r="AW324" t="str">
        <f>VLOOKUP(L324,'Duration QC'!$A$3:$E$50,5,TRUE)</f>
        <v>N</v>
      </c>
      <c r="AX324">
        <f t="shared" si="88"/>
        <v>0</v>
      </c>
      <c r="AY324">
        <f t="shared" si="89"/>
        <v>0</v>
      </c>
      <c r="AZ324">
        <f t="shared" si="90"/>
        <v>1</v>
      </c>
      <c r="BA324">
        <f t="shared" si="91"/>
        <v>0</v>
      </c>
    </row>
    <row r="325" spans="1:53" x14ac:dyDescent="0.25">
      <c r="A325" s="3">
        <v>324</v>
      </c>
      <c r="B325" s="3"/>
      <c r="C325" s="3" t="s">
        <v>242</v>
      </c>
      <c r="D325" s="3" t="s">
        <v>164</v>
      </c>
      <c r="E325" s="3"/>
      <c r="F325" s="3" t="s">
        <v>180</v>
      </c>
      <c r="G325" s="3" t="s">
        <v>50</v>
      </c>
      <c r="H325" s="3" t="s">
        <v>662</v>
      </c>
      <c r="I325" s="3" t="s">
        <v>188</v>
      </c>
      <c r="J325" s="3" t="s">
        <v>469</v>
      </c>
      <c r="K325" s="3" t="s">
        <v>204</v>
      </c>
      <c r="L325" s="3" t="s">
        <v>798</v>
      </c>
      <c r="M325" s="3" t="s">
        <v>28</v>
      </c>
      <c r="N325" s="3" t="s">
        <v>239</v>
      </c>
      <c r="O325" s="3" t="s">
        <v>38</v>
      </c>
      <c r="P325" s="3" t="s">
        <v>210</v>
      </c>
      <c r="Q325" s="3" t="s">
        <v>49</v>
      </c>
      <c r="R325" s="3">
        <v>2.5</v>
      </c>
      <c r="S325" s="3"/>
      <c r="T325" s="3">
        <v>2.9112200000000001</v>
      </c>
      <c r="U325" s="3">
        <v>1.4950600000000001</v>
      </c>
      <c r="V325" s="3" t="s">
        <v>241</v>
      </c>
      <c r="W325" s="3" t="s">
        <v>35</v>
      </c>
      <c r="X325" s="3" t="s">
        <v>35</v>
      </c>
      <c r="Y325" s="3"/>
      <c r="Z325" s="3"/>
      <c r="AA325" s="3"/>
      <c r="AB325" s="3">
        <v>747.53</v>
      </c>
      <c r="AC325" s="3">
        <v>2500</v>
      </c>
      <c r="AD325" s="3" t="s">
        <v>215</v>
      </c>
      <c r="AE325" s="3"/>
      <c r="AF325" s="3"/>
      <c r="AG325" s="3"/>
      <c r="AH325" s="3" t="s">
        <v>227</v>
      </c>
      <c r="AI325" s="3" t="str">
        <f t="shared" si="86"/>
        <v/>
      </c>
      <c r="AJ325" s="3"/>
      <c r="AK325" s="3"/>
      <c r="AL325" s="3" t="s">
        <v>771</v>
      </c>
      <c r="AM325" s="3"/>
      <c r="AN325" s="3"/>
      <c r="AO325" s="3"/>
      <c r="AP325" s="3" t="s">
        <v>35</v>
      </c>
      <c r="AQ325" s="3">
        <f t="shared" si="87"/>
        <v>4</v>
      </c>
      <c r="AR325" t="str">
        <f t="shared" si="84"/>
        <v>BMDL</v>
      </c>
      <c r="AS325">
        <f t="shared" si="85"/>
        <v>747.53</v>
      </c>
      <c r="AT325" t="str">
        <f>VLOOKUP(L325,'Duration QC'!$A$3:$E$50,2,TRUE)</f>
        <v>N</v>
      </c>
      <c r="AU325" t="str">
        <f>VLOOKUP(L325,'Duration QC'!$A$3:$E$50,3,TRUE)</f>
        <v>N</v>
      </c>
      <c r="AV325" t="str">
        <f>VLOOKUP(L325,'Duration QC'!$A$3:$E$50,4,TRUE)</f>
        <v>Y</v>
      </c>
      <c r="AW325" t="str">
        <f>VLOOKUP(L325,'Duration QC'!$A$3:$E$50,5,TRUE)</f>
        <v>N</v>
      </c>
      <c r="AX325">
        <f t="shared" si="88"/>
        <v>0</v>
      </c>
      <c r="AY325">
        <f t="shared" si="89"/>
        <v>0</v>
      </c>
      <c r="AZ325">
        <f t="shared" si="90"/>
        <v>1</v>
      </c>
      <c r="BA325">
        <f t="shared" si="91"/>
        <v>0</v>
      </c>
    </row>
    <row r="326" spans="1:53" x14ac:dyDescent="0.25">
      <c r="A326" s="3">
        <v>325</v>
      </c>
      <c r="B326" s="3" t="s">
        <v>50</v>
      </c>
      <c r="C326" s="3" t="s">
        <v>242</v>
      </c>
      <c r="D326" s="3" t="s">
        <v>232</v>
      </c>
      <c r="E326" s="3" t="s">
        <v>1560</v>
      </c>
      <c r="F326" s="3" t="s">
        <v>180</v>
      </c>
      <c r="G326" s="3" t="s">
        <v>50</v>
      </c>
      <c r="H326" s="3" t="s">
        <v>805</v>
      </c>
      <c r="I326" s="3" t="s">
        <v>235</v>
      </c>
      <c r="J326" s="3" t="s">
        <v>469</v>
      </c>
      <c r="K326" s="3" t="s">
        <v>204</v>
      </c>
      <c r="L326" s="3" t="s">
        <v>798</v>
      </c>
      <c r="M326" s="3" t="s">
        <v>28</v>
      </c>
      <c r="N326" s="3" t="s">
        <v>239</v>
      </c>
      <c r="O326" s="3" t="s">
        <v>38</v>
      </c>
      <c r="P326" s="3" t="s">
        <v>210</v>
      </c>
      <c r="Q326" s="3" t="s">
        <v>32</v>
      </c>
      <c r="R326" s="3"/>
      <c r="S326" s="3">
        <v>2.5</v>
      </c>
      <c r="T326" s="3">
        <v>3.2453500000000002</v>
      </c>
      <c r="U326" s="3">
        <v>2.7275299999999998</v>
      </c>
      <c r="V326" s="3" t="s">
        <v>34</v>
      </c>
      <c r="W326" s="3" t="s">
        <v>35</v>
      </c>
      <c r="X326" s="3" t="s">
        <v>35</v>
      </c>
      <c r="Y326" s="3"/>
      <c r="Z326" s="3"/>
      <c r="AA326" s="3"/>
      <c r="AB326" s="3">
        <v>1363.7649999999999</v>
      </c>
      <c r="AC326" s="3" t="s">
        <v>215</v>
      </c>
      <c r="AD326" s="3">
        <v>250</v>
      </c>
      <c r="AE326" s="3"/>
      <c r="AF326" s="3"/>
      <c r="AG326" s="3"/>
      <c r="AH326" s="3" t="s">
        <v>227</v>
      </c>
      <c r="AI326" s="3" t="str">
        <f t="shared" si="86"/>
        <v/>
      </c>
      <c r="AJ326" s="3"/>
      <c r="AK326" s="3"/>
      <c r="AL326" s="3" t="s">
        <v>771</v>
      </c>
      <c r="AM326" s="3"/>
      <c r="AN326" s="3"/>
      <c r="AO326" s="3"/>
      <c r="AP326" s="3" t="s">
        <v>50</v>
      </c>
      <c r="AQ326" s="3">
        <f t="shared" si="87"/>
        <v>4</v>
      </c>
      <c r="AT326" t="str">
        <f>VLOOKUP(L326,'Duration QC'!$A$3:$E$50,2,TRUE)</f>
        <v>N</v>
      </c>
      <c r="AU326" t="str">
        <f>VLOOKUP(L326,'Duration QC'!$A$3:$E$50,3,TRUE)</f>
        <v>N</v>
      </c>
      <c r="AV326" t="str">
        <f>VLOOKUP(L326,'Duration QC'!$A$3:$E$50,4,TRUE)</f>
        <v>Y</v>
      </c>
      <c r="AW326" t="str">
        <f>VLOOKUP(L326,'Duration QC'!$A$3:$E$50,5,TRUE)</f>
        <v>N</v>
      </c>
      <c r="AX326">
        <f t="shared" si="88"/>
        <v>0</v>
      </c>
      <c r="AY326">
        <f t="shared" si="89"/>
        <v>0</v>
      </c>
      <c r="AZ326">
        <f t="shared" si="90"/>
        <v>1</v>
      </c>
      <c r="BA326">
        <f t="shared" si="91"/>
        <v>0</v>
      </c>
    </row>
    <row r="327" spans="1:53" x14ac:dyDescent="0.25">
      <c r="A327" s="3">
        <v>326</v>
      </c>
      <c r="B327" s="3"/>
      <c r="C327" s="3" t="s">
        <v>242</v>
      </c>
      <c r="D327" s="3" t="s">
        <v>167</v>
      </c>
      <c r="E327" s="3"/>
      <c r="F327" s="3" t="s">
        <v>180</v>
      </c>
      <c r="G327" s="3"/>
      <c r="H327" s="3" t="s">
        <v>191</v>
      </c>
      <c r="I327" s="3" t="s">
        <v>191</v>
      </c>
      <c r="J327" s="3" t="s">
        <v>469</v>
      </c>
      <c r="K327" s="3" t="s">
        <v>204</v>
      </c>
      <c r="L327" s="3" t="s">
        <v>798</v>
      </c>
      <c r="M327" s="3" t="s">
        <v>28</v>
      </c>
      <c r="N327" s="3" t="s">
        <v>239</v>
      </c>
      <c r="O327" s="3" t="s">
        <v>38</v>
      </c>
      <c r="P327" s="3" t="s">
        <v>210</v>
      </c>
      <c r="Q327" s="3" t="s">
        <v>32</v>
      </c>
      <c r="R327" s="3">
        <v>6</v>
      </c>
      <c r="S327" s="3">
        <v>18</v>
      </c>
      <c r="T327" s="3">
        <v>15.158300000000001</v>
      </c>
      <c r="U327" s="3">
        <v>10.478400000000001</v>
      </c>
      <c r="V327" s="3" t="s">
        <v>241</v>
      </c>
      <c r="W327" s="3" t="s">
        <v>35</v>
      </c>
      <c r="X327" s="3" t="s">
        <v>35</v>
      </c>
      <c r="Y327" s="3"/>
      <c r="Z327" s="3"/>
      <c r="AA327" s="3"/>
      <c r="AB327" s="3">
        <v>4637.97</v>
      </c>
      <c r="AC327" s="3">
        <v>6000</v>
      </c>
      <c r="AD327" s="3">
        <v>1800</v>
      </c>
      <c r="AE327" s="3"/>
      <c r="AF327" s="3"/>
      <c r="AG327" s="3"/>
      <c r="AH327" s="3" t="s">
        <v>227</v>
      </c>
      <c r="AI327" s="3" t="str">
        <f t="shared" si="86"/>
        <v/>
      </c>
      <c r="AJ327" s="3"/>
      <c r="AK327" s="3"/>
      <c r="AL327" s="3" t="s">
        <v>771</v>
      </c>
      <c r="AM327" s="3"/>
      <c r="AN327" s="3"/>
      <c r="AO327" s="3"/>
      <c r="AP327" s="3" t="s">
        <v>35</v>
      </c>
      <c r="AQ327" s="3">
        <f t="shared" si="87"/>
        <v>4</v>
      </c>
      <c r="AR327" t="str">
        <f t="shared" ref="AR327:AR332" si="92">IF(AB327&lt;&gt;"","BMDL",IF(AC327&lt;&gt;"","NOAEL",IF(AD327&lt;&gt;"","LOAEL","!!! CHECK !!!")))</f>
        <v>BMDL</v>
      </c>
      <c r="AS327">
        <f t="shared" ref="AS327:AS332" si="93">IF(AR327="NOAEL",AC327, IF(AR327="BMDL", AB327, AD327))</f>
        <v>4637.97</v>
      </c>
      <c r="AT327" t="str">
        <f>VLOOKUP(L327,'Duration QC'!$A$3:$E$50,2,TRUE)</f>
        <v>N</v>
      </c>
      <c r="AU327" t="str">
        <f>VLOOKUP(L327,'Duration QC'!$A$3:$E$50,3,TRUE)</f>
        <v>N</v>
      </c>
      <c r="AV327" t="str">
        <f>VLOOKUP(L327,'Duration QC'!$A$3:$E$50,4,TRUE)</f>
        <v>Y</v>
      </c>
      <c r="AW327" t="str">
        <f>VLOOKUP(L327,'Duration QC'!$A$3:$E$50,5,TRUE)</f>
        <v>N</v>
      </c>
      <c r="AX327">
        <f t="shared" si="88"/>
        <v>0</v>
      </c>
      <c r="AY327">
        <f t="shared" si="89"/>
        <v>0</v>
      </c>
      <c r="AZ327">
        <f t="shared" si="90"/>
        <v>1</v>
      </c>
      <c r="BA327">
        <f t="shared" si="91"/>
        <v>0</v>
      </c>
    </row>
    <row r="328" spans="1:53" x14ac:dyDescent="0.25">
      <c r="A328" s="3">
        <v>327</v>
      </c>
      <c r="B328" s="3"/>
      <c r="C328" s="3" t="s">
        <v>242</v>
      </c>
      <c r="D328" s="3" t="s">
        <v>162</v>
      </c>
      <c r="E328" s="3"/>
      <c r="F328" s="3" t="s">
        <v>180</v>
      </c>
      <c r="G328" s="3"/>
      <c r="H328" s="3" t="s">
        <v>1487</v>
      </c>
      <c r="I328" s="3" t="s">
        <v>186</v>
      </c>
      <c r="J328" s="3" t="s">
        <v>469</v>
      </c>
      <c r="K328" s="3" t="s">
        <v>204</v>
      </c>
      <c r="L328" s="3" t="s">
        <v>798</v>
      </c>
      <c r="M328" s="3" t="s">
        <v>28</v>
      </c>
      <c r="N328" s="3" t="s">
        <v>239</v>
      </c>
      <c r="O328" s="3" t="s">
        <v>38</v>
      </c>
      <c r="P328" s="3" t="s">
        <v>221</v>
      </c>
      <c r="Q328" s="3" t="s">
        <v>32</v>
      </c>
      <c r="R328" s="3">
        <v>3</v>
      </c>
      <c r="S328" s="3">
        <v>10</v>
      </c>
      <c r="T328" s="3">
        <v>15.2881</v>
      </c>
      <c r="U328" s="3">
        <v>9.2759400000000003</v>
      </c>
      <c r="V328" s="3" t="s">
        <v>34</v>
      </c>
      <c r="W328" s="3" t="s">
        <v>35</v>
      </c>
      <c r="X328" s="3" t="s">
        <v>35</v>
      </c>
      <c r="Y328" s="3"/>
      <c r="Z328" s="3"/>
      <c r="AA328" s="3"/>
      <c r="AB328" s="3">
        <v>5239.2000000000007</v>
      </c>
      <c r="AC328" s="3">
        <v>3000</v>
      </c>
      <c r="AD328" s="3">
        <v>1000</v>
      </c>
      <c r="AE328" s="3"/>
      <c r="AF328" s="3"/>
      <c r="AG328" s="3"/>
      <c r="AH328" s="3" t="s">
        <v>227</v>
      </c>
      <c r="AI328" s="3" t="str">
        <f t="shared" si="86"/>
        <v/>
      </c>
      <c r="AJ328" s="3"/>
      <c r="AK328" s="3"/>
      <c r="AL328" s="3" t="s">
        <v>771</v>
      </c>
      <c r="AM328" s="3"/>
      <c r="AN328" s="3"/>
      <c r="AO328" s="3"/>
      <c r="AP328" s="3" t="s">
        <v>35</v>
      </c>
      <c r="AQ328" s="3">
        <f t="shared" si="87"/>
        <v>4</v>
      </c>
      <c r="AR328" t="str">
        <f t="shared" si="92"/>
        <v>BMDL</v>
      </c>
      <c r="AS328">
        <f t="shared" si="93"/>
        <v>5239.2000000000007</v>
      </c>
      <c r="AT328" t="str">
        <f>VLOOKUP(L328,'Duration QC'!$A$3:$E$50,2,TRUE)</f>
        <v>N</v>
      </c>
      <c r="AU328" t="str">
        <f>VLOOKUP(L328,'Duration QC'!$A$3:$E$50,3,TRUE)</f>
        <v>N</v>
      </c>
      <c r="AV328" t="str">
        <f>VLOOKUP(L328,'Duration QC'!$A$3:$E$50,4,TRUE)</f>
        <v>Y</v>
      </c>
      <c r="AW328" t="str">
        <f>VLOOKUP(L328,'Duration QC'!$A$3:$E$50,5,TRUE)</f>
        <v>N</v>
      </c>
      <c r="AX328">
        <f t="shared" si="88"/>
        <v>0</v>
      </c>
      <c r="AY328">
        <f t="shared" si="89"/>
        <v>0</v>
      </c>
      <c r="AZ328">
        <f t="shared" si="90"/>
        <v>1</v>
      </c>
      <c r="BA328">
        <f t="shared" si="91"/>
        <v>0</v>
      </c>
    </row>
    <row r="329" spans="1:53" x14ac:dyDescent="0.25">
      <c r="A329" s="3">
        <v>328</v>
      </c>
      <c r="B329" s="3"/>
      <c r="C329" s="3" t="s">
        <v>242</v>
      </c>
      <c r="D329" s="3" t="s">
        <v>162</v>
      </c>
      <c r="E329" s="3"/>
      <c r="F329" s="3" t="s">
        <v>180</v>
      </c>
      <c r="G329" s="3"/>
      <c r="H329" s="3" t="s">
        <v>1487</v>
      </c>
      <c r="I329" s="3" t="s">
        <v>186</v>
      </c>
      <c r="J329" s="3" t="s">
        <v>469</v>
      </c>
      <c r="K329" s="3" t="s">
        <v>204</v>
      </c>
      <c r="L329" s="3" t="s">
        <v>798</v>
      </c>
      <c r="M329" s="3" t="s">
        <v>28</v>
      </c>
      <c r="N329" s="3" t="s">
        <v>239</v>
      </c>
      <c r="O329" s="3" t="s">
        <v>38</v>
      </c>
      <c r="P329" s="3" t="s">
        <v>221</v>
      </c>
      <c r="Q329" s="3" t="s">
        <v>49</v>
      </c>
      <c r="R329" s="3">
        <v>30</v>
      </c>
      <c r="S329" s="3"/>
      <c r="T329" s="3">
        <v>25.9025</v>
      </c>
      <c r="U329" s="3">
        <v>11.146000000000001</v>
      </c>
      <c r="V329" s="3" t="s">
        <v>34</v>
      </c>
      <c r="W329" s="3" t="s">
        <v>35</v>
      </c>
      <c r="X329" s="3" t="s">
        <v>35</v>
      </c>
      <c r="Y329" s="3"/>
      <c r="Z329" s="3"/>
      <c r="AA329" s="3"/>
      <c r="AB329" s="3">
        <v>5573</v>
      </c>
      <c r="AC329" s="3">
        <v>30000</v>
      </c>
      <c r="AD329" s="3" t="s">
        <v>215</v>
      </c>
      <c r="AE329" s="3"/>
      <c r="AF329" s="3"/>
      <c r="AG329" s="3"/>
      <c r="AH329" s="3" t="s">
        <v>227</v>
      </c>
      <c r="AI329" s="3" t="str">
        <f t="shared" si="86"/>
        <v/>
      </c>
      <c r="AJ329" s="3"/>
      <c r="AK329" s="3"/>
      <c r="AL329" s="3" t="s">
        <v>771</v>
      </c>
      <c r="AM329" s="3"/>
      <c r="AN329" s="3"/>
      <c r="AO329" s="3"/>
      <c r="AP329" s="3" t="s">
        <v>35</v>
      </c>
      <c r="AQ329" s="3">
        <f t="shared" si="87"/>
        <v>4</v>
      </c>
      <c r="AR329" t="str">
        <f t="shared" si="92"/>
        <v>BMDL</v>
      </c>
      <c r="AS329">
        <f t="shared" si="93"/>
        <v>5573</v>
      </c>
      <c r="AT329" t="str">
        <f>VLOOKUP(L329,'Duration QC'!$A$3:$E$50,2,TRUE)</f>
        <v>N</v>
      </c>
      <c r="AU329" t="str">
        <f>VLOOKUP(L329,'Duration QC'!$A$3:$E$50,3,TRUE)</f>
        <v>N</v>
      </c>
      <c r="AV329" t="str">
        <f>VLOOKUP(L329,'Duration QC'!$A$3:$E$50,4,TRUE)</f>
        <v>Y</v>
      </c>
      <c r="AW329" t="str">
        <f>VLOOKUP(L329,'Duration QC'!$A$3:$E$50,5,TRUE)</f>
        <v>N</v>
      </c>
      <c r="AX329">
        <f t="shared" si="88"/>
        <v>0</v>
      </c>
      <c r="AY329">
        <f t="shared" si="89"/>
        <v>0</v>
      </c>
      <c r="AZ329">
        <f t="shared" si="90"/>
        <v>1</v>
      </c>
      <c r="BA329">
        <f t="shared" si="91"/>
        <v>0</v>
      </c>
    </row>
    <row r="330" spans="1:53" x14ac:dyDescent="0.25">
      <c r="A330" s="3">
        <v>329</v>
      </c>
      <c r="B330" s="3"/>
      <c r="C330" s="3" t="s">
        <v>242</v>
      </c>
      <c r="D330" s="3" t="s">
        <v>163</v>
      </c>
      <c r="E330" s="3"/>
      <c r="F330" s="3" t="s">
        <v>180</v>
      </c>
      <c r="G330" s="3"/>
      <c r="H330" s="3" t="s">
        <v>1489</v>
      </c>
      <c r="I330" s="3" t="s">
        <v>187</v>
      </c>
      <c r="J330" s="3" t="s">
        <v>469</v>
      </c>
      <c r="K330" s="3" t="s">
        <v>204</v>
      </c>
      <c r="L330" s="3" t="s">
        <v>798</v>
      </c>
      <c r="M330" s="3" t="s">
        <v>28</v>
      </c>
      <c r="N330" s="3" t="s">
        <v>239</v>
      </c>
      <c r="O330" s="3" t="s">
        <v>30</v>
      </c>
      <c r="P330" s="3" t="s">
        <v>146</v>
      </c>
      <c r="Q330" s="3" t="s">
        <v>32</v>
      </c>
      <c r="R330" s="3">
        <v>30</v>
      </c>
      <c r="S330" s="3">
        <v>100</v>
      </c>
      <c r="T330" s="3">
        <v>37.483499999999999</v>
      </c>
      <c r="U330" s="3">
        <v>22.706399999999999</v>
      </c>
      <c r="V330" s="3" t="s">
        <v>241</v>
      </c>
      <c r="W330" s="3" t="s">
        <v>35</v>
      </c>
      <c r="X330" s="3" t="s">
        <v>35</v>
      </c>
      <c r="Y330" s="3"/>
      <c r="Z330" s="3"/>
      <c r="AA330" s="3"/>
      <c r="AB330" s="3">
        <v>11353.199999999999</v>
      </c>
      <c r="AC330" s="3">
        <v>30000</v>
      </c>
      <c r="AD330" s="3">
        <v>10000</v>
      </c>
      <c r="AE330" s="3"/>
      <c r="AF330" s="3"/>
      <c r="AG330" s="3"/>
      <c r="AH330" s="3" t="s">
        <v>227</v>
      </c>
      <c r="AI330" s="3" t="str">
        <f t="shared" si="86"/>
        <v/>
      </c>
      <c r="AJ330" s="3"/>
      <c r="AK330" s="3"/>
      <c r="AL330" s="3" t="s">
        <v>771</v>
      </c>
      <c r="AM330" s="3"/>
      <c r="AN330" s="3"/>
      <c r="AO330" s="3"/>
      <c r="AP330" s="3" t="s">
        <v>35</v>
      </c>
      <c r="AQ330" s="3">
        <f t="shared" si="87"/>
        <v>4</v>
      </c>
      <c r="AR330" t="str">
        <f t="shared" si="92"/>
        <v>BMDL</v>
      </c>
      <c r="AS330">
        <f t="shared" si="93"/>
        <v>11353.199999999999</v>
      </c>
      <c r="AT330" t="str">
        <f>VLOOKUP(L330,'Duration QC'!$A$3:$E$50,2,TRUE)</f>
        <v>N</v>
      </c>
      <c r="AU330" t="str">
        <f>VLOOKUP(L330,'Duration QC'!$A$3:$E$50,3,TRUE)</f>
        <v>N</v>
      </c>
      <c r="AV330" t="str">
        <f>VLOOKUP(L330,'Duration QC'!$A$3:$E$50,4,TRUE)</f>
        <v>Y</v>
      </c>
      <c r="AW330" t="str">
        <f>VLOOKUP(L330,'Duration QC'!$A$3:$E$50,5,TRUE)</f>
        <v>N</v>
      </c>
      <c r="AX330">
        <f t="shared" si="88"/>
        <v>0</v>
      </c>
      <c r="AY330">
        <f t="shared" si="89"/>
        <v>0</v>
      </c>
      <c r="AZ330">
        <f t="shared" si="90"/>
        <v>1</v>
      </c>
      <c r="BA330">
        <f t="shared" si="91"/>
        <v>0</v>
      </c>
    </row>
    <row r="331" spans="1:53" x14ac:dyDescent="0.25">
      <c r="A331" s="3">
        <v>330</v>
      </c>
      <c r="B331" s="3"/>
      <c r="C331" s="3" t="s">
        <v>242</v>
      </c>
      <c r="D331" s="3" t="s">
        <v>233</v>
      </c>
      <c r="E331" s="3"/>
      <c r="F331" s="3" t="s">
        <v>180</v>
      </c>
      <c r="G331" s="3"/>
      <c r="H331" s="3" t="s">
        <v>562</v>
      </c>
      <c r="I331" s="3" t="s">
        <v>236</v>
      </c>
      <c r="J331" s="3" t="s">
        <v>469</v>
      </c>
      <c r="K331" s="3" t="s">
        <v>204</v>
      </c>
      <c r="L331" s="3" t="s">
        <v>798</v>
      </c>
      <c r="M331" s="3" t="s">
        <v>28</v>
      </c>
      <c r="N331" s="3" t="s">
        <v>239</v>
      </c>
      <c r="O331" s="3" t="s">
        <v>38</v>
      </c>
      <c r="P331" s="3" t="s">
        <v>240</v>
      </c>
      <c r="Q331" s="3" t="s">
        <v>32</v>
      </c>
      <c r="R331" s="3"/>
      <c r="S331" s="3">
        <v>10</v>
      </c>
      <c r="T331" s="3">
        <v>199.333</v>
      </c>
      <c r="U331" s="3">
        <v>153.74100000000001</v>
      </c>
      <c r="V331" s="3" t="s">
        <v>34</v>
      </c>
      <c r="W331" s="3" t="s">
        <v>35</v>
      </c>
      <c r="X331" s="3" t="s">
        <v>35</v>
      </c>
      <c r="Y331" s="3"/>
      <c r="Z331" s="3"/>
      <c r="AA331" s="3"/>
      <c r="AB331" s="3">
        <v>76870.5</v>
      </c>
      <c r="AC331" s="3" t="s">
        <v>215</v>
      </c>
      <c r="AD331" s="3">
        <v>1000</v>
      </c>
      <c r="AE331" s="3"/>
      <c r="AF331" s="3"/>
      <c r="AG331" s="3"/>
      <c r="AH331" s="3" t="s">
        <v>228</v>
      </c>
      <c r="AI331" s="3" t="str">
        <f t="shared" si="86"/>
        <v/>
      </c>
      <c r="AJ331" s="3"/>
      <c r="AK331" s="3"/>
      <c r="AL331" s="3" t="s">
        <v>771</v>
      </c>
      <c r="AM331" s="3"/>
      <c r="AN331" s="3"/>
      <c r="AO331" s="3"/>
      <c r="AP331" s="3" t="s">
        <v>50</v>
      </c>
      <c r="AQ331" s="3">
        <f t="shared" si="87"/>
        <v>3</v>
      </c>
      <c r="AR331" t="str">
        <f t="shared" si="92"/>
        <v>BMDL</v>
      </c>
      <c r="AS331">
        <f t="shared" si="93"/>
        <v>76870.5</v>
      </c>
      <c r="AT331" t="str">
        <f>VLOOKUP(L331,'Duration QC'!$A$3:$E$50,2,TRUE)</f>
        <v>N</v>
      </c>
      <c r="AU331" t="str">
        <f>VLOOKUP(L331,'Duration QC'!$A$3:$E$50,3,TRUE)</f>
        <v>N</v>
      </c>
      <c r="AV331" t="str">
        <f>VLOOKUP(L331,'Duration QC'!$A$3:$E$50,4,TRUE)</f>
        <v>Y</v>
      </c>
      <c r="AW331" t="str">
        <f>VLOOKUP(L331,'Duration QC'!$A$3:$E$50,5,TRUE)</f>
        <v>N</v>
      </c>
      <c r="AX331">
        <f t="shared" si="88"/>
        <v>0</v>
      </c>
      <c r="AY331">
        <f t="shared" si="89"/>
        <v>0</v>
      </c>
      <c r="AZ331">
        <f t="shared" si="90"/>
        <v>1</v>
      </c>
      <c r="BA331">
        <f t="shared" si="91"/>
        <v>0</v>
      </c>
    </row>
    <row r="332" spans="1:53" x14ac:dyDescent="0.25">
      <c r="A332" s="3">
        <v>331</v>
      </c>
      <c r="B332" s="3"/>
      <c r="C332" s="3" t="s">
        <v>242</v>
      </c>
      <c r="D332" s="3" t="s">
        <v>233</v>
      </c>
      <c r="E332" s="3"/>
      <c r="F332" s="3" t="s">
        <v>180</v>
      </c>
      <c r="G332" s="3"/>
      <c r="H332" s="3" t="s">
        <v>562</v>
      </c>
      <c r="I332" s="3" t="s">
        <v>236</v>
      </c>
      <c r="J332" s="3" t="s">
        <v>469</v>
      </c>
      <c r="K332" s="3" t="s">
        <v>204</v>
      </c>
      <c r="L332" s="3" t="s">
        <v>798</v>
      </c>
      <c r="M332" s="3" t="s">
        <v>28</v>
      </c>
      <c r="N332" s="3" t="s">
        <v>239</v>
      </c>
      <c r="O332" s="3" t="s">
        <v>38</v>
      </c>
      <c r="P332" s="3" t="s">
        <v>240</v>
      </c>
      <c r="Q332" s="3" t="s">
        <v>49</v>
      </c>
      <c r="R332" s="3">
        <v>50</v>
      </c>
      <c r="S332" s="3">
        <v>250</v>
      </c>
      <c r="T332" s="3">
        <v>225.72499999999999</v>
      </c>
      <c r="U332" s="3">
        <v>159.39400000000001</v>
      </c>
      <c r="V332" s="3" t="s">
        <v>34</v>
      </c>
      <c r="W332" s="3" t="s">
        <v>35</v>
      </c>
      <c r="X332" s="3" t="s">
        <v>35</v>
      </c>
      <c r="Y332" s="3"/>
      <c r="Z332" s="3"/>
      <c r="AA332" s="3"/>
      <c r="AB332" s="3">
        <v>79697</v>
      </c>
      <c r="AC332" s="3">
        <v>50000</v>
      </c>
      <c r="AD332" s="3">
        <v>25000</v>
      </c>
      <c r="AE332" s="3"/>
      <c r="AF332" s="3"/>
      <c r="AG332" s="3"/>
      <c r="AH332" s="3" t="s">
        <v>228</v>
      </c>
      <c r="AI332" s="3" t="str">
        <f t="shared" si="86"/>
        <v/>
      </c>
      <c r="AJ332" s="3"/>
      <c r="AK332" s="3"/>
      <c r="AL332" s="3" t="s">
        <v>771</v>
      </c>
      <c r="AM332" s="3"/>
      <c r="AN332" s="3"/>
      <c r="AO332" s="3"/>
      <c r="AP332" s="3" t="s">
        <v>50</v>
      </c>
      <c r="AQ332" s="3">
        <f t="shared" si="87"/>
        <v>3</v>
      </c>
      <c r="AR332" t="str">
        <f t="shared" si="92"/>
        <v>BMDL</v>
      </c>
      <c r="AS332">
        <f t="shared" si="93"/>
        <v>79697</v>
      </c>
      <c r="AT332" t="str">
        <f>VLOOKUP(L332,'Duration QC'!$A$3:$E$50,2,TRUE)</f>
        <v>N</v>
      </c>
      <c r="AU332" t="str">
        <f>VLOOKUP(L332,'Duration QC'!$A$3:$E$50,3,TRUE)</f>
        <v>N</v>
      </c>
      <c r="AV332" t="str">
        <f>VLOOKUP(L332,'Duration QC'!$A$3:$E$50,4,TRUE)</f>
        <v>Y</v>
      </c>
      <c r="AW332" t="str">
        <f>VLOOKUP(L332,'Duration QC'!$A$3:$E$50,5,TRUE)</f>
        <v>N</v>
      </c>
      <c r="AX332">
        <f t="shared" si="88"/>
        <v>0</v>
      </c>
      <c r="AY332">
        <f t="shared" si="89"/>
        <v>0</v>
      </c>
      <c r="AZ332">
        <f t="shared" si="90"/>
        <v>1</v>
      </c>
      <c r="BA332">
        <f t="shared" si="91"/>
        <v>0</v>
      </c>
    </row>
    <row r="333" spans="1:53" x14ac:dyDescent="0.25">
      <c r="A333" s="3">
        <v>332</v>
      </c>
      <c r="B333" s="3" t="s">
        <v>50</v>
      </c>
      <c r="C333" s="3" t="s">
        <v>242</v>
      </c>
      <c r="D333" s="3" t="s">
        <v>157</v>
      </c>
      <c r="E333" s="3"/>
      <c r="F333" s="3" t="s">
        <v>180</v>
      </c>
      <c r="G333" s="3"/>
      <c r="H333" s="3" t="s">
        <v>181</v>
      </c>
      <c r="I333" s="3" t="s">
        <v>181</v>
      </c>
      <c r="J333" s="3" t="s">
        <v>469</v>
      </c>
      <c r="K333" s="3" t="s">
        <v>204</v>
      </c>
      <c r="L333" s="3" t="s">
        <v>798</v>
      </c>
      <c r="M333" s="3" t="s">
        <v>28</v>
      </c>
      <c r="N333" s="3" t="s">
        <v>239</v>
      </c>
      <c r="O333" s="3" t="s">
        <v>38</v>
      </c>
      <c r="P333" s="3" t="s">
        <v>210</v>
      </c>
      <c r="Q333" s="3" t="s">
        <v>32</v>
      </c>
      <c r="R333" s="3">
        <v>0.3</v>
      </c>
      <c r="S333" s="3">
        <v>1</v>
      </c>
      <c r="T333" s="3" t="s">
        <v>215</v>
      </c>
      <c r="U333" s="3" t="s">
        <v>215</v>
      </c>
      <c r="V333" s="3" t="s">
        <v>241</v>
      </c>
      <c r="W333" s="3" t="s">
        <v>35</v>
      </c>
      <c r="X333" s="3" t="s">
        <v>35</v>
      </c>
      <c r="Y333" s="3"/>
      <c r="Z333" s="3"/>
      <c r="AA333" s="3"/>
      <c r="AB333" s="3" t="s">
        <v>215</v>
      </c>
      <c r="AC333" s="3">
        <v>300</v>
      </c>
      <c r="AD333" s="3">
        <v>100</v>
      </c>
      <c r="AE333" s="3"/>
      <c r="AF333" s="3"/>
      <c r="AG333" s="3"/>
      <c r="AH333" s="3" t="s">
        <v>227</v>
      </c>
      <c r="AI333" s="3" t="str">
        <f t="shared" si="86"/>
        <v/>
      </c>
      <c r="AJ333" s="3"/>
      <c r="AK333" s="3" t="s">
        <v>806</v>
      </c>
      <c r="AL333" s="3" t="s">
        <v>771</v>
      </c>
      <c r="AM333" s="3"/>
      <c r="AN333" s="3"/>
      <c r="AO333" s="3"/>
      <c r="AP333" s="3" t="s">
        <v>35</v>
      </c>
      <c r="AQ333" s="3">
        <f t="shared" si="87"/>
        <v>4</v>
      </c>
      <c r="AT333" t="str">
        <f>VLOOKUP(L333,'Duration QC'!$A$3:$E$50,2,TRUE)</f>
        <v>N</v>
      </c>
      <c r="AU333" t="str">
        <f>VLOOKUP(L333,'Duration QC'!$A$3:$E$50,3,TRUE)</f>
        <v>N</v>
      </c>
      <c r="AV333" t="str">
        <f>VLOOKUP(L333,'Duration QC'!$A$3:$E$50,4,TRUE)</f>
        <v>Y</v>
      </c>
      <c r="AW333" t="str">
        <f>VLOOKUP(L333,'Duration QC'!$A$3:$E$50,5,TRUE)</f>
        <v>N</v>
      </c>
      <c r="AX333">
        <f t="shared" si="88"/>
        <v>0</v>
      </c>
      <c r="AY333">
        <f t="shared" si="89"/>
        <v>0</v>
      </c>
      <c r="AZ333">
        <f t="shared" si="90"/>
        <v>1</v>
      </c>
      <c r="BA333">
        <f t="shared" si="91"/>
        <v>0</v>
      </c>
    </row>
    <row r="334" spans="1:53" x14ac:dyDescent="0.25">
      <c r="A334" s="3">
        <v>333</v>
      </c>
      <c r="B334" s="3" t="s">
        <v>50</v>
      </c>
      <c r="C334" s="3" t="s">
        <v>242</v>
      </c>
      <c r="D334" s="3" t="s">
        <v>160</v>
      </c>
      <c r="E334" s="3"/>
      <c r="F334" s="3" t="s">
        <v>180</v>
      </c>
      <c r="G334" s="3"/>
      <c r="H334" s="3" t="s">
        <v>184</v>
      </c>
      <c r="I334" s="3" t="s">
        <v>184</v>
      </c>
      <c r="J334" s="3" t="s">
        <v>469</v>
      </c>
      <c r="K334" s="3" t="s">
        <v>204</v>
      </c>
      <c r="L334" s="3" t="s">
        <v>798</v>
      </c>
      <c r="M334" s="3" t="s">
        <v>28</v>
      </c>
      <c r="N334" s="3" t="s">
        <v>239</v>
      </c>
      <c r="O334" s="3" t="s">
        <v>38</v>
      </c>
      <c r="P334" s="3" t="s">
        <v>210</v>
      </c>
      <c r="Q334" s="3" t="s">
        <v>49</v>
      </c>
      <c r="R334" s="3"/>
      <c r="S334" s="3">
        <v>0.15</v>
      </c>
      <c r="T334" s="3" t="s">
        <v>215</v>
      </c>
      <c r="U334" s="3" t="s">
        <v>215</v>
      </c>
      <c r="V334" s="3" t="s">
        <v>241</v>
      </c>
      <c r="W334" s="3" t="s">
        <v>35</v>
      </c>
      <c r="X334" s="3" t="s">
        <v>35</v>
      </c>
      <c r="Y334" s="3"/>
      <c r="Z334" s="3"/>
      <c r="AA334" s="3"/>
      <c r="AB334" s="3" t="s">
        <v>215</v>
      </c>
      <c r="AC334" s="3" t="s">
        <v>215</v>
      </c>
      <c r="AD334" s="3">
        <v>15</v>
      </c>
      <c r="AE334" s="3"/>
      <c r="AF334" s="3"/>
      <c r="AG334" s="3"/>
      <c r="AH334" s="3" t="s">
        <v>226</v>
      </c>
      <c r="AI334" s="3" t="str">
        <f t="shared" si="86"/>
        <v/>
      </c>
      <c r="AJ334" s="3"/>
      <c r="AK334" s="3" t="s">
        <v>806</v>
      </c>
      <c r="AL334" s="3" t="s">
        <v>771</v>
      </c>
      <c r="AM334" s="3"/>
      <c r="AN334" s="3"/>
      <c r="AO334" s="3"/>
      <c r="AP334" s="3" t="s">
        <v>35</v>
      </c>
      <c r="AQ334" s="3">
        <f t="shared" si="87"/>
        <v>5</v>
      </c>
      <c r="AT334" t="str">
        <f>VLOOKUP(L334,'Duration QC'!$A$3:$E$50,2,TRUE)</f>
        <v>N</v>
      </c>
      <c r="AU334" t="str">
        <f>VLOOKUP(L334,'Duration QC'!$A$3:$E$50,3,TRUE)</f>
        <v>N</v>
      </c>
      <c r="AV334" t="str">
        <f>VLOOKUP(L334,'Duration QC'!$A$3:$E$50,4,TRUE)</f>
        <v>Y</v>
      </c>
      <c r="AW334" t="str">
        <f>VLOOKUP(L334,'Duration QC'!$A$3:$E$50,5,TRUE)</f>
        <v>N</v>
      </c>
      <c r="AX334">
        <f t="shared" si="88"/>
        <v>0</v>
      </c>
      <c r="AY334">
        <f t="shared" si="89"/>
        <v>0</v>
      </c>
      <c r="AZ334">
        <f t="shared" si="90"/>
        <v>1</v>
      </c>
      <c r="BA334">
        <f t="shared" si="91"/>
        <v>0</v>
      </c>
    </row>
    <row r="335" spans="1:53" x14ac:dyDescent="0.25">
      <c r="A335" s="3">
        <v>334</v>
      </c>
      <c r="B335" s="3" t="s">
        <v>50</v>
      </c>
      <c r="C335" s="3" t="s">
        <v>242</v>
      </c>
      <c r="D335" s="3" t="s">
        <v>162</v>
      </c>
      <c r="E335" s="3"/>
      <c r="F335" s="3" t="s">
        <v>180</v>
      </c>
      <c r="G335" s="3"/>
      <c r="H335" s="3" t="s">
        <v>186</v>
      </c>
      <c r="I335" s="3" t="s">
        <v>186</v>
      </c>
      <c r="J335" s="3" t="s">
        <v>469</v>
      </c>
      <c r="K335" s="3" t="s">
        <v>204</v>
      </c>
      <c r="L335" s="3" t="s">
        <v>798</v>
      </c>
      <c r="M335" s="3" t="s">
        <v>28</v>
      </c>
      <c r="N335" s="3" t="s">
        <v>239</v>
      </c>
      <c r="O335" s="3" t="s">
        <v>30</v>
      </c>
      <c r="P335" s="3" t="s">
        <v>146</v>
      </c>
      <c r="Q335" s="3" t="s">
        <v>49</v>
      </c>
      <c r="R335" s="3"/>
      <c r="S335" s="3">
        <v>3</v>
      </c>
      <c r="T335" s="3" t="s">
        <v>215</v>
      </c>
      <c r="U335" s="3" t="s">
        <v>215</v>
      </c>
      <c r="V335" s="3" t="s">
        <v>34</v>
      </c>
      <c r="W335" s="3" t="s">
        <v>35</v>
      </c>
      <c r="X335" s="3" t="s">
        <v>35</v>
      </c>
      <c r="Y335" s="3"/>
      <c r="Z335" s="3"/>
      <c r="AA335" s="3"/>
      <c r="AB335" s="3" t="s">
        <v>215</v>
      </c>
      <c r="AC335" s="3" t="s">
        <v>215</v>
      </c>
      <c r="AD335" s="3">
        <v>300</v>
      </c>
      <c r="AE335" s="3"/>
      <c r="AF335" s="3"/>
      <c r="AG335" s="3"/>
      <c r="AH335" s="3" t="s">
        <v>227</v>
      </c>
      <c r="AI335" s="3" t="str">
        <f t="shared" si="86"/>
        <v/>
      </c>
      <c r="AJ335" s="3"/>
      <c r="AK335" s="3" t="s">
        <v>806</v>
      </c>
      <c r="AL335" s="3" t="s">
        <v>771</v>
      </c>
      <c r="AM335" s="3"/>
      <c r="AN335" s="3"/>
      <c r="AO335" s="3"/>
      <c r="AP335" s="3" t="s">
        <v>35</v>
      </c>
      <c r="AQ335" s="3">
        <f t="shared" si="87"/>
        <v>4</v>
      </c>
      <c r="AT335" t="str">
        <f>VLOOKUP(L335,'Duration QC'!$A$3:$E$50,2,TRUE)</f>
        <v>N</v>
      </c>
      <c r="AU335" t="str">
        <f>VLOOKUP(L335,'Duration QC'!$A$3:$E$50,3,TRUE)</f>
        <v>N</v>
      </c>
      <c r="AV335" t="str">
        <f>VLOOKUP(L335,'Duration QC'!$A$3:$E$50,4,TRUE)</f>
        <v>Y</v>
      </c>
      <c r="AW335" t="str">
        <f>VLOOKUP(L335,'Duration QC'!$A$3:$E$50,5,TRUE)</f>
        <v>N</v>
      </c>
      <c r="AX335">
        <f t="shared" si="88"/>
        <v>0</v>
      </c>
      <c r="AY335">
        <f t="shared" si="89"/>
        <v>0</v>
      </c>
      <c r="AZ335">
        <f t="shared" si="90"/>
        <v>1</v>
      </c>
      <c r="BA335">
        <f t="shared" si="91"/>
        <v>0</v>
      </c>
    </row>
    <row r="336" spans="1:53" x14ac:dyDescent="0.25">
      <c r="A336" s="3">
        <v>335</v>
      </c>
      <c r="B336" s="3" t="s">
        <v>50</v>
      </c>
      <c r="C336" s="3" t="s">
        <v>242</v>
      </c>
      <c r="D336" s="3" t="s">
        <v>164</v>
      </c>
      <c r="E336" s="3"/>
      <c r="F336" s="3" t="s">
        <v>180</v>
      </c>
      <c r="G336" s="3" t="s">
        <v>50</v>
      </c>
      <c r="H336" s="3" t="s">
        <v>188</v>
      </c>
      <c r="I336" s="3" t="s">
        <v>188</v>
      </c>
      <c r="J336" s="3" t="s">
        <v>469</v>
      </c>
      <c r="K336" s="3" t="s">
        <v>204</v>
      </c>
      <c r="L336" s="3" t="s">
        <v>798</v>
      </c>
      <c r="M336" s="3" t="s">
        <v>28</v>
      </c>
      <c r="N336" s="3" t="s">
        <v>239</v>
      </c>
      <c r="O336" s="3" t="s">
        <v>38</v>
      </c>
      <c r="P336" s="3" t="s">
        <v>210</v>
      </c>
      <c r="Q336" s="3" t="s">
        <v>32</v>
      </c>
      <c r="R336" s="3">
        <v>2.5</v>
      </c>
      <c r="S336" s="3"/>
      <c r="T336" s="3" t="s">
        <v>215</v>
      </c>
      <c r="U336" s="3" t="s">
        <v>215</v>
      </c>
      <c r="V336" s="3" t="s">
        <v>241</v>
      </c>
      <c r="W336" s="3" t="s">
        <v>35</v>
      </c>
      <c r="X336" s="3" t="s">
        <v>35</v>
      </c>
      <c r="Y336" s="3"/>
      <c r="Z336" s="3"/>
      <c r="AA336" s="3"/>
      <c r="AB336" s="3" t="s">
        <v>215</v>
      </c>
      <c r="AC336" s="3">
        <v>2500</v>
      </c>
      <c r="AD336" s="3" t="s">
        <v>215</v>
      </c>
      <c r="AE336" s="3"/>
      <c r="AF336" s="3"/>
      <c r="AG336" s="3"/>
      <c r="AH336" s="3" t="s">
        <v>228</v>
      </c>
      <c r="AI336" s="3" t="str">
        <f t="shared" si="86"/>
        <v/>
      </c>
      <c r="AJ336" s="3"/>
      <c r="AK336" s="3" t="s">
        <v>806</v>
      </c>
      <c r="AL336" s="3" t="s">
        <v>771</v>
      </c>
      <c r="AM336" s="3"/>
      <c r="AN336" s="3"/>
      <c r="AO336" s="3"/>
      <c r="AP336" s="3" t="s">
        <v>35</v>
      </c>
      <c r="AQ336" s="3">
        <f t="shared" si="87"/>
        <v>3</v>
      </c>
      <c r="AT336" t="str">
        <f>VLOOKUP(L336,'Duration QC'!$A$3:$E$50,2,TRUE)</f>
        <v>N</v>
      </c>
      <c r="AU336" t="str">
        <f>VLOOKUP(L336,'Duration QC'!$A$3:$E$50,3,TRUE)</f>
        <v>N</v>
      </c>
      <c r="AV336" t="str">
        <f>VLOOKUP(L336,'Duration QC'!$A$3:$E$50,4,TRUE)</f>
        <v>Y</v>
      </c>
      <c r="AW336" t="str">
        <f>VLOOKUP(L336,'Duration QC'!$A$3:$E$50,5,TRUE)</f>
        <v>N</v>
      </c>
      <c r="AX336">
        <f t="shared" si="88"/>
        <v>0</v>
      </c>
      <c r="AY336">
        <f t="shared" si="89"/>
        <v>0</v>
      </c>
      <c r="AZ336">
        <f t="shared" si="90"/>
        <v>1</v>
      </c>
      <c r="BA336">
        <f t="shared" si="91"/>
        <v>0</v>
      </c>
    </row>
    <row r="337" spans="1:53" x14ac:dyDescent="0.25">
      <c r="A337" s="3">
        <v>336</v>
      </c>
      <c r="B337" s="3" t="s">
        <v>50</v>
      </c>
      <c r="C337" s="3" t="s">
        <v>242</v>
      </c>
      <c r="D337" s="3" t="s">
        <v>165</v>
      </c>
      <c r="E337" s="3"/>
      <c r="F337" s="3" t="s">
        <v>180</v>
      </c>
      <c r="G337" s="3"/>
      <c r="H337" s="3" t="s">
        <v>799</v>
      </c>
      <c r="I337" s="3" t="s">
        <v>189</v>
      </c>
      <c r="J337" s="3" t="s">
        <v>469</v>
      </c>
      <c r="K337" s="3" t="s">
        <v>204</v>
      </c>
      <c r="L337" s="3" t="s">
        <v>798</v>
      </c>
      <c r="M337" s="3" t="s">
        <v>28</v>
      </c>
      <c r="N337" s="3" t="s">
        <v>239</v>
      </c>
      <c r="O337" s="3" t="s">
        <v>30</v>
      </c>
      <c r="P337" s="3" t="s">
        <v>146</v>
      </c>
      <c r="Q337" s="3" t="s">
        <v>32</v>
      </c>
      <c r="R337" s="3"/>
      <c r="S337" s="3">
        <v>1</v>
      </c>
      <c r="T337" s="3" t="s">
        <v>215</v>
      </c>
      <c r="U337" s="3" t="s">
        <v>215</v>
      </c>
      <c r="V337" s="3" t="s">
        <v>241</v>
      </c>
      <c r="W337" s="3" t="s">
        <v>35</v>
      </c>
      <c r="X337" s="3" t="s">
        <v>35</v>
      </c>
      <c r="Y337" s="3"/>
      <c r="Z337" s="3"/>
      <c r="AA337" s="3"/>
      <c r="AB337" s="3" t="s">
        <v>215</v>
      </c>
      <c r="AC337" s="3" t="s">
        <v>215</v>
      </c>
      <c r="AD337" s="3">
        <v>100</v>
      </c>
      <c r="AE337" s="3"/>
      <c r="AF337" s="3"/>
      <c r="AG337" s="3"/>
      <c r="AH337" s="3" t="s">
        <v>227</v>
      </c>
      <c r="AI337" s="3" t="str">
        <f t="shared" si="86"/>
        <v/>
      </c>
      <c r="AJ337" s="3"/>
      <c r="AK337" s="3" t="s">
        <v>806</v>
      </c>
      <c r="AL337" s="3" t="s">
        <v>771</v>
      </c>
      <c r="AM337" s="3"/>
      <c r="AN337" s="3"/>
      <c r="AO337" s="3"/>
      <c r="AP337" s="3" t="s">
        <v>35</v>
      </c>
      <c r="AQ337" s="3">
        <f t="shared" si="87"/>
        <v>4</v>
      </c>
      <c r="AT337" t="str">
        <f>VLOOKUP(L337,'Duration QC'!$A$3:$E$50,2,TRUE)</f>
        <v>N</v>
      </c>
      <c r="AU337" t="str">
        <f>VLOOKUP(L337,'Duration QC'!$A$3:$E$50,3,TRUE)</f>
        <v>N</v>
      </c>
      <c r="AV337" t="str">
        <f>VLOOKUP(L337,'Duration QC'!$A$3:$E$50,4,TRUE)</f>
        <v>Y</v>
      </c>
      <c r="AW337" t="str">
        <f>VLOOKUP(L337,'Duration QC'!$A$3:$E$50,5,TRUE)</f>
        <v>N</v>
      </c>
      <c r="AX337">
        <f t="shared" si="88"/>
        <v>0</v>
      </c>
      <c r="AY337">
        <f t="shared" si="89"/>
        <v>0</v>
      </c>
      <c r="AZ337">
        <f t="shared" si="90"/>
        <v>1</v>
      </c>
      <c r="BA337">
        <f t="shared" si="91"/>
        <v>0</v>
      </c>
    </row>
    <row r="338" spans="1:53" x14ac:dyDescent="0.25">
      <c r="A338" s="3">
        <v>337</v>
      </c>
      <c r="B338" s="3" t="s">
        <v>50</v>
      </c>
      <c r="C338" s="3" t="s">
        <v>242</v>
      </c>
      <c r="D338" s="3" t="s">
        <v>168</v>
      </c>
      <c r="E338" s="3"/>
      <c r="F338" s="3" t="s">
        <v>180</v>
      </c>
      <c r="G338" s="3"/>
      <c r="H338" s="3" t="s">
        <v>660</v>
      </c>
      <c r="I338" s="3" t="s">
        <v>192</v>
      </c>
      <c r="J338" s="3" t="s">
        <v>469</v>
      </c>
      <c r="K338" s="3" t="s">
        <v>204</v>
      </c>
      <c r="L338" s="3" t="s">
        <v>798</v>
      </c>
      <c r="M338" s="3" t="s">
        <v>28</v>
      </c>
      <c r="N338" s="3" t="s">
        <v>239</v>
      </c>
      <c r="O338" s="3" t="s">
        <v>38</v>
      </c>
      <c r="P338" s="3" t="s">
        <v>210</v>
      </c>
      <c r="Q338" s="3" t="s">
        <v>32</v>
      </c>
      <c r="R338" s="3"/>
      <c r="S338" s="3">
        <v>0.03</v>
      </c>
      <c r="T338" s="3" t="s">
        <v>215</v>
      </c>
      <c r="U338" s="3" t="s">
        <v>215</v>
      </c>
      <c r="V338" s="3" t="s">
        <v>241</v>
      </c>
      <c r="W338" s="3" t="s">
        <v>35</v>
      </c>
      <c r="X338" s="3" t="s">
        <v>35</v>
      </c>
      <c r="Y338" s="3"/>
      <c r="Z338" s="3"/>
      <c r="AA338" s="3"/>
      <c r="AB338" s="3" t="s">
        <v>215</v>
      </c>
      <c r="AC338" s="3" t="s">
        <v>215</v>
      </c>
      <c r="AD338" s="3">
        <v>3</v>
      </c>
      <c r="AE338" s="3"/>
      <c r="AF338" s="3"/>
      <c r="AG338" s="3"/>
      <c r="AH338" s="3" t="s">
        <v>226</v>
      </c>
      <c r="AI338" s="3" t="str">
        <f t="shared" si="86"/>
        <v/>
      </c>
      <c r="AJ338" s="3"/>
      <c r="AK338" s="3" t="s">
        <v>806</v>
      </c>
      <c r="AL338" s="3" t="s">
        <v>771</v>
      </c>
      <c r="AM338" s="3"/>
      <c r="AN338" s="3"/>
      <c r="AO338" s="3"/>
      <c r="AP338" s="3" t="s">
        <v>50</v>
      </c>
      <c r="AQ338" s="3">
        <f t="shared" si="87"/>
        <v>5</v>
      </c>
      <c r="AT338" t="str">
        <f>VLOOKUP(L338,'Duration QC'!$A$3:$E$50,2,TRUE)</f>
        <v>N</v>
      </c>
      <c r="AU338" t="str">
        <f>VLOOKUP(L338,'Duration QC'!$A$3:$E$50,3,TRUE)</f>
        <v>N</v>
      </c>
      <c r="AV338" t="str">
        <f>VLOOKUP(L338,'Duration QC'!$A$3:$E$50,4,TRUE)</f>
        <v>Y</v>
      </c>
      <c r="AW338" t="str">
        <f>VLOOKUP(L338,'Duration QC'!$A$3:$E$50,5,TRUE)</f>
        <v>N</v>
      </c>
      <c r="AX338">
        <f t="shared" si="88"/>
        <v>0</v>
      </c>
      <c r="AY338">
        <f t="shared" si="89"/>
        <v>0</v>
      </c>
      <c r="AZ338">
        <f t="shared" si="90"/>
        <v>1</v>
      </c>
      <c r="BA338">
        <f t="shared" si="91"/>
        <v>0</v>
      </c>
    </row>
    <row r="339" spans="1:53" x14ac:dyDescent="0.25">
      <c r="A339" s="3">
        <v>338</v>
      </c>
      <c r="B339" s="3" t="s">
        <v>50</v>
      </c>
      <c r="C339" s="3" t="s">
        <v>242</v>
      </c>
      <c r="D339" s="3" t="s">
        <v>234</v>
      </c>
      <c r="E339" s="3"/>
      <c r="F339" s="3" t="s">
        <v>180</v>
      </c>
      <c r="G339" s="3"/>
      <c r="H339" s="3" t="s">
        <v>562</v>
      </c>
      <c r="I339" s="3" t="s">
        <v>237</v>
      </c>
      <c r="J339" s="3" t="s">
        <v>469</v>
      </c>
      <c r="K339" s="3" t="s">
        <v>204</v>
      </c>
      <c r="L339" s="3" t="s">
        <v>798</v>
      </c>
      <c r="M339" s="3" t="s">
        <v>28</v>
      </c>
      <c r="N339" s="3" t="s">
        <v>239</v>
      </c>
      <c r="O339" s="3" t="s">
        <v>38</v>
      </c>
      <c r="P339" s="3" t="s">
        <v>211</v>
      </c>
      <c r="Q339" s="3" t="s">
        <v>32</v>
      </c>
      <c r="R339" s="3"/>
      <c r="S339" s="3">
        <v>9.3000000000000007</v>
      </c>
      <c r="T339" s="3" t="s">
        <v>215</v>
      </c>
      <c r="U339" s="3" t="s">
        <v>215</v>
      </c>
      <c r="V339" s="3" t="s">
        <v>34</v>
      </c>
      <c r="W339" s="3" t="s">
        <v>35</v>
      </c>
      <c r="X339" s="3" t="s">
        <v>35</v>
      </c>
      <c r="Y339" s="3"/>
      <c r="Z339" s="3"/>
      <c r="AA339" s="3"/>
      <c r="AB339" s="3" t="s">
        <v>215</v>
      </c>
      <c r="AC339" s="3" t="s">
        <v>215</v>
      </c>
      <c r="AD339" s="3">
        <v>930</v>
      </c>
      <c r="AE339" s="3"/>
      <c r="AF339" s="3"/>
      <c r="AG339" s="3"/>
      <c r="AH339" s="3" t="s">
        <v>228</v>
      </c>
      <c r="AI339" s="3" t="str">
        <f t="shared" si="86"/>
        <v/>
      </c>
      <c r="AJ339" s="3"/>
      <c r="AK339" s="3" t="s">
        <v>806</v>
      </c>
      <c r="AL339" s="3" t="s">
        <v>771</v>
      </c>
      <c r="AM339" s="3"/>
      <c r="AN339" s="3"/>
      <c r="AO339" s="3"/>
      <c r="AP339" s="3" t="s">
        <v>50</v>
      </c>
      <c r="AQ339" s="3">
        <f t="shared" si="87"/>
        <v>3</v>
      </c>
      <c r="AT339" t="str">
        <f>VLOOKUP(L339,'Duration QC'!$A$3:$E$50,2,TRUE)</f>
        <v>N</v>
      </c>
      <c r="AU339" t="str">
        <f>VLOOKUP(L339,'Duration QC'!$A$3:$E$50,3,TRUE)</f>
        <v>N</v>
      </c>
      <c r="AV339" t="str">
        <f>VLOOKUP(L339,'Duration QC'!$A$3:$E$50,4,TRUE)</f>
        <v>Y</v>
      </c>
      <c r="AW339" t="str">
        <f>VLOOKUP(L339,'Duration QC'!$A$3:$E$50,5,TRUE)</f>
        <v>N</v>
      </c>
      <c r="AX339">
        <f t="shared" si="88"/>
        <v>0</v>
      </c>
      <c r="AY339">
        <f t="shared" si="89"/>
        <v>0</v>
      </c>
      <c r="AZ339">
        <f t="shared" si="90"/>
        <v>1</v>
      </c>
      <c r="BA339">
        <f t="shared" si="91"/>
        <v>0</v>
      </c>
    </row>
    <row r="340" spans="1:53" x14ac:dyDescent="0.25">
      <c r="A340" s="3">
        <v>339</v>
      </c>
      <c r="B340" s="3" t="s">
        <v>50</v>
      </c>
      <c r="C340" s="3" t="s">
        <v>242</v>
      </c>
      <c r="D340" s="3" t="s">
        <v>234</v>
      </c>
      <c r="E340" s="3"/>
      <c r="F340" s="3" t="s">
        <v>180</v>
      </c>
      <c r="G340" s="3"/>
      <c r="H340" s="3" t="s">
        <v>805</v>
      </c>
      <c r="I340" s="3" t="s">
        <v>238</v>
      </c>
      <c r="J340" s="3" t="s">
        <v>469</v>
      </c>
      <c r="K340" s="3" t="s">
        <v>204</v>
      </c>
      <c r="L340" s="3" t="s">
        <v>798</v>
      </c>
      <c r="M340" s="3" t="s">
        <v>28</v>
      </c>
      <c r="N340" s="3" t="s">
        <v>239</v>
      </c>
      <c r="O340" s="3" t="s">
        <v>38</v>
      </c>
      <c r="P340" s="3" t="s">
        <v>211</v>
      </c>
      <c r="Q340" s="3" t="s">
        <v>32</v>
      </c>
      <c r="R340" s="3"/>
      <c r="S340" s="3">
        <v>11.4</v>
      </c>
      <c r="T340" s="3" t="s">
        <v>215</v>
      </c>
      <c r="U340" s="3" t="s">
        <v>215</v>
      </c>
      <c r="V340" s="3" t="s">
        <v>34</v>
      </c>
      <c r="W340" s="3" t="s">
        <v>35</v>
      </c>
      <c r="X340" s="3" t="s">
        <v>35</v>
      </c>
      <c r="Y340" s="3"/>
      <c r="Z340" s="3"/>
      <c r="AA340" s="3"/>
      <c r="AB340" s="3" t="s">
        <v>215</v>
      </c>
      <c r="AC340" s="3" t="s">
        <v>215</v>
      </c>
      <c r="AD340" s="3">
        <v>1140.0000000000002</v>
      </c>
      <c r="AE340" s="3"/>
      <c r="AF340" s="3"/>
      <c r="AG340" s="3"/>
      <c r="AH340" s="3" t="s">
        <v>228</v>
      </c>
      <c r="AI340" s="3" t="str">
        <f t="shared" si="86"/>
        <v/>
      </c>
      <c r="AJ340" s="3"/>
      <c r="AK340" s="3" t="s">
        <v>806</v>
      </c>
      <c r="AL340" s="3" t="s">
        <v>771</v>
      </c>
      <c r="AM340" s="3"/>
      <c r="AN340" s="3"/>
      <c r="AO340" s="3"/>
      <c r="AP340" s="3" t="s">
        <v>50</v>
      </c>
      <c r="AQ340" s="3">
        <f t="shared" si="87"/>
        <v>3</v>
      </c>
      <c r="AT340" t="str">
        <f>VLOOKUP(L340,'Duration QC'!$A$3:$E$50,2,TRUE)</f>
        <v>N</v>
      </c>
      <c r="AU340" t="str">
        <f>VLOOKUP(L340,'Duration QC'!$A$3:$E$50,3,TRUE)</f>
        <v>N</v>
      </c>
      <c r="AV340" t="str">
        <f>VLOOKUP(L340,'Duration QC'!$A$3:$E$50,4,TRUE)</f>
        <v>Y</v>
      </c>
      <c r="AW340" t="str">
        <f>VLOOKUP(L340,'Duration QC'!$A$3:$E$50,5,TRUE)</f>
        <v>N</v>
      </c>
      <c r="AX340">
        <f t="shared" si="88"/>
        <v>0</v>
      </c>
      <c r="AY340">
        <f t="shared" si="89"/>
        <v>0</v>
      </c>
      <c r="AZ340">
        <f t="shared" si="90"/>
        <v>1</v>
      </c>
      <c r="BA340">
        <f t="shared" si="91"/>
        <v>0</v>
      </c>
    </row>
    <row r="341" spans="1:53" x14ac:dyDescent="0.25">
      <c r="A341" s="3">
        <v>340</v>
      </c>
      <c r="B341" s="3" t="s">
        <v>50</v>
      </c>
      <c r="C341" s="3" t="s">
        <v>242</v>
      </c>
      <c r="D341" s="3" t="s">
        <v>168</v>
      </c>
      <c r="E341" s="3"/>
      <c r="F341" s="3" t="s">
        <v>180</v>
      </c>
      <c r="G341" s="3"/>
      <c r="H341" s="3" t="s">
        <v>660</v>
      </c>
      <c r="I341" s="3" t="s">
        <v>192</v>
      </c>
      <c r="J341" s="3" t="s">
        <v>469</v>
      </c>
      <c r="K341" s="3" t="s">
        <v>205</v>
      </c>
      <c r="L341" s="3" t="s">
        <v>796</v>
      </c>
      <c r="M341" s="3" t="s">
        <v>28</v>
      </c>
      <c r="N341" s="3" t="s">
        <v>239</v>
      </c>
      <c r="O341" s="3" t="s">
        <v>30</v>
      </c>
      <c r="P341" s="3" t="s">
        <v>146</v>
      </c>
      <c r="Q341" s="3" t="s">
        <v>32</v>
      </c>
      <c r="R341" s="3"/>
      <c r="S341" s="3">
        <v>0.03</v>
      </c>
      <c r="T341" s="3" t="s">
        <v>215</v>
      </c>
      <c r="U341" s="3" t="s">
        <v>215</v>
      </c>
      <c r="V341" s="3" t="s">
        <v>241</v>
      </c>
      <c r="W341" s="3" t="s">
        <v>35</v>
      </c>
      <c r="X341" s="3" t="s">
        <v>35</v>
      </c>
      <c r="Y341" s="3"/>
      <c r="Z341" s="3"/>
      <c r="AA341" s="3"/>
      <c r="AB341" s="3" t="s">
        <v>215</v>
      </c>
      <c r="AC341" s="3" t="s">
        <v>215</v>
      </c>
      <c r="AD341" s="3">
        <v>3</v>
      </c>
      <c r="AE341" s="3"/>
      <c r="AF341" s="3"/>
      <c r="AG341" s="3"/>
      <c r="AH341" s="3" t="s">
        <v>226</v>
      </c>
      <c r="AI341" s="3" t="str">
        <f t="shared" si="86"/>
        <v/>
      </c>
      <c r="AJ341" s="3"/>
      <c r="AK341" s="3" t="s">
        <v>803</v>
      </c>
      <c r="AL341" s="3" t="s">
        <v>771</v>
      </c>
      <c r="AM341" s="3"/>
      <c r="AN341" s="3"/>
      <c r="AO341" s="3"/>
      <c r="AP341" s="3" t="s">
        <v>50</v>
      </c>
      <c r="AQ341" s="3">
        <f t="shared" si="87"/>
        <v>5</v>
      </c>
      <c r="AT341" t="str">
        <f>VLOOKUP(L341,'Duration QC'!$A$3:$E$50,2,TRUE)</f>
        <v>N</v>
      </c>
      <c r="AU341" t="str">
        <f>VLOOKUP(L341,'Duration QC'!$A$3:$E$50,3,TRUE)</f>
        <v>Y</v>
      </c>
      <c r="AV341" t="str">
        <f>VLOOKUP(L341,'Duration QC'!$A$3:$E$50,4,TRUE)</f>
        <v>N</v>
      </c>
      <c r="AW341" t="str">
        <f>VLOOKUP(L341,'Duration QC'!$A$3:$E$50,5,TRUE)</f>
        <v>N</v>
      </c>
      <c r="AX341">
        <f t="shared" si="88"/>
        <v>0</v>
      </c>
      <c r="AY341">
        <f t="shared" si="89"/>
        <v>1</v>
      </c>
      <c r="AZ341">
        <f t="shared" si="90"/>
        <v>0</v>
      </c>
      <c r="BA341">
        <f t="shared" si="91"/>
        <v>0</v>
      </c>
    </row>
    <row r="342" spans="1:53" x14ac:dyDescent="0.25">
      <c r="A342" s="3">
        <v>341</v>
      </c>
      <c r="B342" s="3" t="s">
        <v>50</v>
      </c>
      <c r="C342" s="3" t="s">
        <v>242</v>
      </c>
      <c r="D342" s="3" t="s">
        <v>162</v>
      </c>
      <c r="E342" s="3"/>
      <c r="F342" s="3" t="s">
        <v>180</v>
      </c>
      <c r="G342" s="3"/>
      <c r="H342" s="3" t="s">
        <v>186</v>
      </c>
      <c r="I342" s="3" t="s">
        <v>186</v>
      </c>
      <c r="J342" s="3" t="s">
        <v>469</v>
      </c>
      <c r="K342" s="3" t="s">
        <v>206</v>
      </c>
      <c r="L342" s="3" t="s">
        <v>802</v>
      </c>
      <c r="M342" s="3" t="s">
        <v>28</v>
      </c>
      <c r="N342" s="3" t="s">
        <v>239</v>
      </c>
      <c r="O342" s="3" t="s">
        <v>30</v>
      </c>
      <c r="P342" s="3" t="s">
        <v>146</v>
      </c>
      <c r="Q342" s="3" t="s">
        <v>32</v>
      </c>
      <c r="R342" s="3">
        <v>60</v>
      </c>
      <c r="S342" s="3"/>
      <c r="T342" s="3"/>
      <c r="U342" s="3"/>
      <c r="V342" s="3" t="s">
        <v>34</v>
      </c>
      <c r="W342" s="3" t="s">
        <v>50</v>
      </c>
      <c r="X342" s="3" t="s">
        <v>50</v>
      </c>
      <c r="Y342" s="3"/>
      <c r="Z342" s="3"/>
      <c r="AA342" s="3"/>
      <c r="AB342" s="3" t="s">
        <v>215</v>
      </c>
      <c r="AC342" s="3">
        <v>20000</v>
      </c>
      <c r="AD342" s="3" t="s">
        <v>215</v>
      </c>
      <c r="AE342" s="3"/>
      <c r="AF342" s="3"/>
      <c r="AG342" s="3"/>
      <c r="AH342" s="3"/>
      <c r="AI342" s="3" t="str">
        <f t="shared" si="86"/>
        <v>Y</v>
      </c>
      <c r="AJ342" s="3"/>
      <c r="AK342" s="3" t="s">
        <v>803</v>
      </c>
      <c r="AL342" s="3" t="s">
        <v>771</v>
      </c>
      <c r="AM342" s="3"/>
      <c r="AN342" s="3"/>
      <c r="AO342" s="3"/>
      <c r="AP342" s="3" t="s">
        <v>35</v>
      </c>
      <c r="AQ342" s="3">
        <f t="shared" si="87"/>
        <v>0</v>
      </c>
      <c r="AT342" t="str">
        <f>VLOOKUP(L342,'Duration QC'!$A$3:$E$50,2,TRUE)</f>
        <v>Y</v>
      </c>
      <c r="AU342" t="str">
        <f>VLOOKUP(L342,'Duration QC'!$A$3:$E$50,3,TRUE)</f>
        <v>N</v>
      </c>
      <c r="AV342" t="str">
        <f>VLOOKUP(L342,'Duration QC'!$A$3:$E$50,4,TRUE)</f>
        <v>N</v>
      </c>
      <c r="AW342" t="str">
        <f>VLOOKUP(L342,'Duration QC'!$A$3:$E$50,5,TRUE)</f>
        <v>N</v>
      </c>
      <c r="AX342">
        <f t="shared" si="88"/>
        <v>1</v>
      </c>
      <c r="AY342">
        <f t="shared" si="89"/>
        <v>0</v>
      </c>
      <c r="AZ342">
        <f t="shared" si="90"/>
        <v>0</v>
      </c>
      <c r="BA342">
        <f t="shared" si="91"/>
        <v>0</v>
      </c>
    </row>
    <row r="343" spans="1:53" x14ac:dyDescent="0.25">
      <c r="A343" s="3">
        <v>342</v>
      </c>
      <c r="B343" s="3" t="s">
        <v>50</v>
      </c>
      <c r="C343" s="3" t="s">
        <v>242</v>
      </c>
      <c r="D343" s="3" t="s">
        <v>162</v>
      </c>
      <c r="E343" s="3"/>
      <c r="F343" s="3" t="s">
        <v>180</v>
      </c>
      <c r="G343" s="3"/>
      <c r="H343" s="3" t="s">
        <v>186</v>
      </c>
      <c r="I343" s="3" t="s">
        <v>186</v>
      </c>
      <c r="J343" s="3" t="s">
        <v>469</v>
      </c>
      <c r="K343" s="3" t="s">
        <v>206</v>
      </c>
      <c r="L343" s="3" t="s">
        <v>802</v>
      </c>
      <c r="M343" s="3" t="s">
        <v>28</v>
      </c>
      <c r="N343" s="3" t="s">
        <v>239</v>
      </c>
      <c r="O343" s="3" t="s">
        <v>30</v>
      </c>
      <c r="P343" s="3" t="s">
        <v>146</v>
      </c>
      <c r="Q343" s="3" t="s">
        <v>49</v>
      </c>
      <c r="R343" s="3">
        <v>60</v>
      </c>
      <c r="S343" s="3"/>
      <c r="T343" s="3"/>
      <c r="U343" s="3"/>
      <c r="V343" s="3" t="s">
        <v>34</v>
      </c>
      <c r="W343" s="3" t="s">
        <v>50</v>
      </c>
      <c r="X343" s="3" t="s">
        <v>50</v>
      </c>
      <c r="Y343" s="3"/>
      <c r="Z343" s="3"/>
      <c r="AA343" s="3"/>
      <c r="AB343" s="3" t="s">
        <v>215</v>
      </c>
      <c r="AC343" s="3">
        <v>20000</v>
      </c>
      <c r="AD343" s="3" t="s">
        <v>215</v>
      </c>
      <c r="AE343" s="3"/>
      <c r="AF343" s="3"/>
      <c r="AG343" s="3"/>
      <c r="AH343" s="3"/>
      <c r="AI343" s="3" t="str">
        <f t="shared" si="86"/>
        <v>Y</v>
      </c>
      <c r="AJ343" s="3"/>
      <c r="AK343" s="3" t="s">
        <v>803</v>
      </c>
      <c r="AL343" s="3" t="s">
        <v>771</v>
      </c>
      <c r="AM343" s="3"/>
      <c r="AN343" s="3"/>
      <c r="AO343" s="3"/>
      <c r="AP343" s="3" t="s">
        <v>35</v>
      </c>
      <c r="AQ343" s="3">
        <f t="shared" si="87"/>
        <v>0</v>
      </c>
      <c r="AT343" t="str">
        <f>VLOOKUP(L343,'Duration QC'!$A$3:$E$50,2,TRUE)</f>
        <v>Y</v>
      </c>
      <c r="AU343" t="str">
        <f>VLOOKUP(L343,'Duration QC'!$A$3:$E$50,3,TRUE)</f>
        <v>N</v>
      </c>
      <c r="AV343" t="str">
        <f>VLOOKUP(L343,'Duration QC'!$A$3:$E$50,4,TRUE)</f>
        <v>N</v>
      </c>
      <c r="AW343" t="str">
        <f>VLOOKUP(L343,'Duration QC'!$A$3:$E$50,5,TRUE)</f>
        <v>N</v>
      </c>
      <c r="AX343">
        <f t="shared" si="88"/>
        <v>1</v>
      </c>
      <c r="AY343">
        <f t="shared" si="89"/>
        <v>0</v>
      </c>
      <c r="AZ343">
        <f t="shared" si="90"/>
        <v>0</v>
      </c>
      <c r="BA343">
        <f t="shared" si="91"/>
        <v>0</v>
      </c>
    </row>
    <row r="344" spans="1:53" x14ac:dyDescent="0.25">
      <c r="A344" s="3">
        <v>343</v>
      </c>
      <c r="B344" s="3" t="s">
        <v>50</v>
      </c>
      <c r="C344" s="3" t="s">
        <v>242</v>
      </c>
      <c r="D344" s="3" t="s">
        <v>162</v>
      </c>
      <c r="E344" s="3"/>
      <c r="F344" s="3" t="s">
        <v>180</v>
      </c>
      <c r="G344" s="3"/>
      <c r="H344" s="3" t="s">
        <v>186</v>
      </c>
      <c r="I344" s="3" t="s">
        <v>186</v>
      </c>
      <c r="J344" s="3" t="s">
        <v>469</v>
      </c>
      <c r="K344" s="3" t="s">
        <v>206</v>
      </c>
      <c r="L344" s="3" t="s">
        <v>802</v>
      </c>
      <c r="M344" s="3" t="s">
        <v>28</v>
      </c>
      <c r="N344" s="3" t="s">
        <v>239</v>
      </c>
      <c r="O344" s="3" t="s">
        <v>38</v>
      </c>
      <c r="P344" s="3" t="s">
        <v>221</v>
      </c>
      <c r="Q344" s="3" t="s">
        <v>32</v>
      </c>
      <c r="R344" s="3">
        <v>60</v>
      </c>
      <c r="S344" s="3"/>
      <c r="T344" s="3"/>
      <c r="U344" s="3"/>
      <c r="V344" s="3" t="s">
        <v>34</v>
      </c>
      <c r="W344" s="3" t="s">
        <v>50</v>
      </c>
      <c r="X344" s="3" t="s">
        <v>50</v>
      </c>
      <c r="Y344" s="3"/>
      <c r="Z344" s="3"/>
      <c r="AA344" s="3"/>
      <c r="AB344" s="3" t="s">
        <v>215</v>
      </c>
      <c r="AC344" s="3">
        <v>20000</v>
      </c>
      <c r="AD344" s="3" t="s">
        <v>215</v>
      </c>
      <c r="AE344" s="3"/>
      <c r="AF344" s="3"/>
      <c r="AG344" s="3"/>
      <c r="AH344" s="3"/>
      <c r="AI344" s="3" t="str">
        <f t="shared" si="86"/>
        <v>Y</v>
      </c>
      <c r="AJ344" s="3"/>
      <c r="AK344" s="3" t="s">
        <v>803</v>
      </c>
      <c r="AL344" s="3" t="s">
        <v>771</v>
      </c>
      <c r="AM344" s="3"/>
      <c r="AN344" s="3"/>
      <c r="AO344" s="3"/>
      <c r="AP344" s="3" t="s">
        <v>35</v>
      </c>
      <c r="AQ344" s="3">
        <f t="shared" si="87"/>
        <v>0</v>
      </c>
      <c r="AT344" t="str">
        <f>VLOOKUP(L344,'Duration QC'!$A$3:$E$50,2,TRUE)</f>
        <v>Y</v>
      </c>
      <c r="AU344" t="str">
        <f>VLOOKUP(L344,'Duration QC'!$A$3:$E$50,3,TRUE)</f>
        <v>N</v>
      </c>
      <c r="AV344" t="str">
        <f>VLOOKUP(L344,'Duration QC'!$A$3:$E$50,4,TRUE)</f>
        <v>N</v>
      </c>
      <c r="AW344" t="str">
        <f>VLOOKUP(L344,'Duration QC'!$A$3:$E$50,5,TRUE)</f>
        <v>N</v>
      </c>
      <c r="AX344">
        <f t="shared" si="88"/>
        <v>1</v>
      </c>
      <c r="AY344">
        <f t="shared" si="89"/>
        <v>0</v>
      </c>
      <c r="AZ344">
        <f t="shared" si="90"/>
        <v>0</v>
      </c>
      <c r="BA344">
        <f t="shared" si="91"/>
        <v>0</v>
      </c>
    </row>
    <row r="345" spans="1:53" x14ac:dyDescent="0.25">
      <c r="A345" s="3">
        <v>344</v>
      </c>
      <c r="B345" s="3" t="s">
        <v>50</v>
      </c>
      <c r="C345" s="3" t="s">
        <v>242</v>
      </c>
      <c r="D345" s="3" t="s">
        <v>162</v>
      </c>
      <c r="E345" s="3"/>
      <c r="F345" s="3" t="s">
        <v>180</v>
      </c>
      <c r="G345" s="3"/>
      <c r="H345" s="3" t="s">
        <v>186</v>
      </c>
      <c r="I345" s="3" t="s">
        <v>186</v>
      </c>
      <c r="J345" s="3" t="s">
        <v>469</v>
      </c>
      <c r="K345" s="3" t="s">
        <v>206</v>
      </c>
      <c r="L345" s="3" t="s">
        <v>802</v>
      </c>
      <c r="M345" s="3" t="s">
        <v>28</v>
      </c>
      <c r="N345" s="3" t="s">
        <v>239</v>
      </c>
      <c r="O345" s="3" t="s">
        <v>38</v>
      </c>
      <c r="P345" s="3" t="s">
        <v>221</v>
      </c>
      <c r="Q345" s="3" t="s">
        <v>49</v>
      </c>
      <c r="R345" s="3">
        <v>60</v>
      </c>
      <c r="S345" s="3"/>
      <c r="T345" s="3"/>
      <c r="U345" s="3"/>
      <c r="V345" s="3" t="s">
        <v>34</v>
      </c>
      <c r="W345" s="3" t="s">
        <v>50</v>
      </c>
      <c r="X345" s="3" t="s">
        <v>50</v>
      </c>
      <c r="Y345" s="3"/>
      <c r="Z345" s="3"/>
      <c r="AA345" s="3"/>
      <c r="AB345" s="3" t="s">
        <v>215</v>
      </c>
      <c r="AC345" s="3">
        <v>20000</v>
      </c>
      <c r="AD345" s="3" t="s">
        <v>215</v>
      </c>
      <c r="AE345" s="3"/>
      <c r="AF345" s="3"/>
      <c r="AG345" s="3"/>
      <c r="AH345" s="3"/>
      <c r="AI345" s="3" t="str">
        <f t="shared" si="86"/>
        <v>Y</v>
      </c>
      <c r="AJ345" s="3"/>
      <c r="AK345" s="3" t="s">
        <v>803</v>
      </c>
      <c r="AL345" s="3" t="s">
        <v>771</v>
      </c>
      <c r="AM345" s="3"/>
      <c r="AN345" s="3"/>
      <c r="AO345" s="3"/>
      <c r="AP345" s="3" t="s">
        <v>35</v>
      </c>
      <c r="AQ345" s="3">
        <f t="shared" si="87"/>
        <v>0</v>
      </c>
      <c r="AT345" t="str">
        <f>VLOOKUP(L345,'Duration QC'!$A$3:$E$50,2,TRUE)</f>
        <v>Y</v>
      </c>
      <c r="AU345" t="str">
        <f>VLOOKUP(L345,'Duration QC'!$A$3:$E$50,3,TRUE)</f>
        <v>N</v>
      </c>
      <c r="AV345" t="str">
        <f>VLOOKUP(L345,'Duration QC'!$A$3:$E$50,4,TRUE)</f>
        <v>N</v>
      </c>
      <c r="AW345" t="str">
        <f>VLOOKUP(L345,'Duration QC'!$A$3:$E$50,5,TRUE)</f>
        <v>N</v>
      </c>
      <c r="AX345">
        <f t="shared" si="88"/>
        <v>1</v>
      </c>
      <c r="AY345">
        <f t="shared" si="89"/>
        <v>0</v>
      </c>
      <c r="AZ345">
        <f t="shared" si="90"/>
        <v>0</v>
      </c>
      <c r="BA345">
        <f t="shared" si="91"/>
        <v>0</v>
      </c>
    </row>
    <row r="346" spans="1:53" x14ac:dyDescent="0.25">
      <c r="A346" s="3">
        <v>345</v>
      </c>
      <c r="B346" s="3" t="s">
        <v>50</v>
      </c>
      <c r="C346" s="3" t="s">
        <v>242</v>
      </c>
      <c r="D346" s="3" t="s">
        <v>172</v>
      </c>
      <c r="E346" s="3"/>
      <c r="F346" s="3" t="s">
        <v>180</v>
      </c>
      <c r="G346" s="3"/>
      <c r="H346" s="3" t="s">
        <v>196</v>
      </c>
      <c r="I346" s="3" t="s">
        <v>196</v>
      </c>
      <c r="J346" s="3" t="s">
        <v>469</v>
      </c>
      <c r="K346" s="3" t="s">
        <v>206</v>
      </c>
      <c r="L346" s="3" t="s">
        <v>802</v>
      </c>
      <c r="M346" s="3" t="s">
        <v>28</v>
      </c>
      <c r="N346" s="3" t="s">
        <v>239</v>
      </c>
      <c r="O346" s="3" t="s">
        <v>30</v>
      </c>
      <c r="P346" s="3" t="s">
        <v>146</v>
      </c>
      <c r="Q346" s="3" t="s">
        <v>49</v>
      </c>
      <c r="R346" s="3">
        <v>40</v>
      </c>
      <c r="S346" s="3"/>
      <c r="T346" s="3"/>
      <c r="U346" s="3"/>
      <c r="V346" s="3" t="s">
        <v>241</v>
      </c>
      <c r="W346" s="3" t="s">
        <v>50</v>
      </c>
      <c r="X346" s="3" t="s">
        <v>50</v>
      </c>
      <c r="Y346" s="3"/>
      <c r="Z346" s="3"/>
      <c r="AA346" s="3"/>
      <c r="AB346" s="3" t="s">
        <v>215</v>
      </c>
      <c r="AC346" s="3">
        <v>13333.333333333334</v>
      </c>
      <c r="AD346" s="3" t="s">
        <v>215</v>
      </c>
      <c r="AE346" s="3"/>
      <c r="AF346" s="3"/>
      <c r="AG346" s="3"/>
      <c r="AH346" s="3"/>
      <c r="AI346" s="3" t="str">
        <f t="shared" si="86"/>
        <v>Y</v>
      </c>
      <c r="AJ346" s="3"/>
      <c r="AK346" s="3" t="s">
        <v>803</v>
      </c>
      <c r="AL346" s="3" t="s">
        <v>771</v>
      </c>
      <c r="AM346" s="3"/>
      <c r="AN346" s="3"/>
      <c r="AO346" s="3"/>
      <c r="AP346" s="3" t="s">
        <v>35</v>
      </c>
      <c r="AQ346" s="3">
        <f t="shared" si="87"/>
        <v>0</v>
      </c>
      <c r="AT346" t="str">
        <f>VLOOKUP(L346,'Duration QC'!$A$3:$E$50,2,TRUE)</f>
        <v>Y</v>
      </c>
      <c r="AU346" t="str">
        <f>VLOOKUP(L346,'Duration QC'!$A$3:$E$50,3,TRUE)</f>
        <v>N</v>
      </c>
      <c r="AV346" t="str">
        <f>VLOOKUP(L346,'Duration QC'!$A$3:$E$50,4,TRUE)</f>
        <v>N</v>
      </c>
      <c r="AW346" t="str">
        <f>VLOOKUP(L346,'Duration QC'!$A$3:$E$50,5,TRUE)</f>
        <v>N</v>
      </c>
      <c r="AX346">
        <f t="shared" si="88"/>
        <v>1</v>
      </c>
      <c r="AY346">
        <f t="shared" si="89"/>
        <v>0</v>
      </c>
      <c r="AZ346">
        <f t="shared" si="90"/>
        <v>0</v>
      </c>
      <c r="BA346">
        <f t="shared" si="91"/>
        <v>0</v>
      </c>
    </row>
    <row r="347" spans="1:53" x14ac:dyDescent="0.25">
      <c r="A347" s="3">
        <v>346</v>
      </c>
      <c r="B347" s="3" t="s">
        <v>50</v>
      </c>
      <c r="C347" s="3" t="s">
        <v>242</v>
      </c>
      <c r="D347" s="3" t="s">
        <v>172</v>
      </c>
      <c r="E347" s="3"/>
      <c r="F347" s="3" t="s">
        <v>180</v>
      </c>
      <c r="G347" s="3"/>
      <c r="H347" s="3" t="s">
        <v>196</v>
      </c>
      <c r="I347" s="3" t="s">
        <v>196</v>
      </c>
      <c r="J347" s="3" t="s">
        <v>469</v>
      </c>
      <c r="K347" s="3" t="s">
        <v>206</v>
      </c>
      <c r="L347" s="3" t="s">
        <v>802</v>
      </c>
      <c r="M347" s="3" t="s">
        <v>28</v>
      </c>
      <c r="N347" s="3" t="s">
        <v>239</v>
      </c>
      <c r="O347" s="3" t="s">
        <v>38</v>
      </c>
      <c r="P347" s="3" t="s">
        <v>210</v>
      </c>
      <c r="Q347" s="3" t="s">
        <v>32</v>
      </c>
      <c r="R347" s="3">
        <v>40</v>
      </c>
      <c r="S347" s="3"/>
      <c r="T347" s="3"/>
      <c r="U347" s="3"/>
      <c r="V347" s="3" t="s">
        <v>241</v>
      </c>
      <c r="W347" s="3" t="s">
        <v>50</v>
      </c>
      <c r="X347" s="3" t="s">
        <v>50</v>
      </c>
      <c r="Y347" s="3"/>
      <c r="Z347" s="3"/>
      <c r="AA347" s="3"/>
      <c r="AB347" s="3" t="s">
        <v>215</v>
      </c>
      <c r="AC347" s="3">
        <v>13333.333333333334</v>
      </c>
      <c r="AD347" s="3" t="s">
        <v>215</v>
      </c>
      <c r="AE347" s="3"/>
      <c r="AF347" s="3"/>
      <c r="AG347" s="3"/>
      <c r="AH347" s="3"/>
      <c r="AI347" s="3" t="str">
        <f t="shared" si="86"/>
        <v>Y</v>
      </c>
      <c r="AJ347" s="3"/>
      <c r="AK347" s="3" t="s">
        <v>803</v>
      </c>
      <c r="AL347" s="3" t="s">
        <v>771</v>
      </c>
      <c r="AM347" s="3"/>
      <c r="AN347" s="3"/>
      <c r="AO347" s="3"/>
      <c r="AP347" s="3" t="s">
        <v>35</v>
      </c>
      <c r="AQ347" s="3">
        <f t="shared" si="87"/>
        <v>0</v>
      </c>
      <c r="AT347" t="str">
        <f>VLOOKUP(L347,'Duration QC'!$A$3:$E$50,2,TRUE)</f>
        <v>Y</v>
      </c>
      <c r="AU347" t="str">
        <f>VLOOKUP(L347,'Duration QC'!$A$3:$E$50,3,TRUE)</f>
        <v>N</v>
      </c>
      <c r="AV347" t="str">
        <f>VLOOKUP(L347,'Duration QC'!$A$3:$E$50,4,TRUE)</f>
        <v>N</v>
      </c>
      <c r="AW347" t="str">
        <f>VLOOKUP(L347,'Duration QC'!$A$3:$E$50,5,TRUE)</f>
        <v>N</v>
      </c>
      <c r="AX347">
        <f t="shared" si="88"/>
        <v>1</v>
      </c>
      <c r="AY347">
        <f t="shared" si="89"/>
        <v>0</v>
      </c>
      <c r="AZ347">
        <f t="shared" si="90"/>
        <v>0</v>
      </c>
      <c r="BA347">
        <f t="shared" si="91"/>
        <v>0</v>
      </c>
    </row>
    <row r="348" spans="1:53" x14ac:dyDescent="0.25">
      <c r="A348" s="3">
        <v>347</v>
      </c>
      <c r="B348" s="3" t="s">
        <v>50</v>
      </c>
      <c r="C348" s="3" t="s">
        <v>242</v>
      </c>
      <c r="D348" s="3" t="s">
        <v>172</v>
      </c>
      <c r="E348" s="3"/>
      <c r="F348" s="3" t="s">
        <v>180</v>
      </c>
      <c r="G348" s="3"/>
      <c r="H348" s="3" t="s">
        <v>196</v>
      </c>
      <c r="I348" s="3" t="s">
        <v>196</v>
      </c>
      <c r="J348" s="3" t="s">
        <v>469</v>
      </c>
      <c r="K348" s="3" t="s">
        <v>206</v>
      </c>
      <c r="L348" s="3" t="s">
        <v>802</v>
      </c>
      <c r="M348" s="3" t="s">
        <v>28</v>
      </c>
      <c r="N348" s="3" t="s">
        <v>239</v>
      </c>
      <c r="O348" s="3" t="s">
        <v>38</v>
      </c>
      <c r="P348" s="3" t="s">
        <v>210</v>
      </c>
      <c r="Q348" s="3" t="s">
        <v>49</v>
      </c>
      <c r="R348" s="3">
        <v>40</v>
      </c>
      <c r="S348" s="3"/>
      <c r="T348" s="3"/>
      <c r="U348" s="3"/>
      <c r="V348" s="3" t="s">
        <v>241</v>
      </c>
      <c r="W348" s="3" t="s">
        <v>50</v>
      </c>
      <c r="X348" s="3" t="s">
        <v>50</v>
      </c>
      <c r="Y348" s="3"/>
      <c r="Z348" s="3"/>
      <c r="AA348" s="3"/>
      <c r="AB348" s="3" t="s">
        <v>215</v>
      </c>
      <c r="AC348" s="3">
        <v>13333.333333333334</v>
      </c>
      <c r="AD348" s="3" t="s">
        <v>215</v>
      </c>
      <c r="AE348" s="3"/>
      <c r="AF348" s="3"/>
      <c r="AG348" s="3"/>
      <c r="AH348" s="3"/>
      <c r="AI348" s="3" t="str">
        <f t="shared" si="86"/>
        <v>Y</v>
      </c>
      <c r="AJ348" s="3"/>
      <c r="AK348" s="3" t="s">
        <v>803</v>
      </c>
      <c r="AL348" s="3" t="s">
        <v>771</v>
      </c>
      <c r="AM348" s="3"/>
      <c r="AN348" s="3"/>
      <c r="AO348" s="3"/>
      <c r="AP348" s="3" t="s">
        <v>35</v>
      </c>
      <c r="AQ348" s="3">
        <f t="shared" si="87"/>
        <v>0</v>
      </c>
      <c r="AT348" t="str">
        <f>VLOOKUP(L348,'Duration QC'!$A$3:$E$50,2,TRUE)</f>
        <v>Y</v>
      </c>
      <c r="AU348" t="str">
        <f>VLOOKUP(L348,'Duration QC'!$A$3:$E$50,3,TRUE)</f>
        <v>N</v>
      </c>
      <c r="AV348" t="str">
        <f>VLOOKUP(L348,'Duration QC'!$A$3:$E$50,4,TRUE)</f>
        <v>N</v>
      </c>
      <c r="AW348" t="str">
        <f>VLOOKUP(L348,'Duration QC'!$A$3:$E$50,5,TRUE)</f>
        <v>N</v>
      </c>
      <c r="AX348">
        <f t="shared" si="88"/>
        <v>1</v>
      </c>
      <c r="AY348">
        <f t="shared" si="89"/>
        <v>0</v>
      </c>
      <c r="AZ348">
        <f t="shared" si="90"/>
        <v>0</v>
      </c>
      <c r="BA348">
        <f t="shared" si="91"/>
        <v>0</v>
      </c>
    </row>
    <row r="349" spans="1:53" x14ac:dyDescent="0.25">
      <c r="A349" s="3">
        <v>348</v>
      </c>
      <c r="B349" s="3" t="s">
        <v>50</v>
      </c>
      <c r="C349" s="3" t="s">
        <v>242</v>
      </c>
      <c r="D349" s="3" t="s">
        <v>172</v>
      </c>
      <c r="E349" s="3"/>
      <c r="F349" s="3" t="s">
        <v>180</v>
      </c>
      <c r="G349" s="3"/>
      <c r="H349" s="3" t="s">
        <v>196</v>
      </c>
      <c r="I349" s="3" t="s">
        <v>196</v>
      </c>
      <c r="J349" s="3" t="s">
        <v>469</v>
      </c>
      <c r="K349" s="3" t="s">
        <v>206</v>
      </c>
      <c r="L349" s="3" t="s">
        <v>802</v>
      </c>
      <c r="M349" s="3" t="s">
        <v>28</v>
      </c>
      <c r="N349" s="3" t="s">
        <v>239</v>
      </c>
      <c r="O349" s="3" t="s">
        <v>30</v>
      </c>
      <c r="P349" s="3" t="s">
        <v>146</v>
      </c>
      <c r="Q349" s="3" t="s">
        <v>32</v>
      </c>
      <c r="R349" s="3">
        <v>10</v>
      </c>
      <c r="S349" s="3"/>
      <c r="T349" s="3"/>
      <c r="U349" s="3"/>
      <c r="V349" s="3" t="s">
        <v>34</v>
      </c>
      <c r="W349" s="3" t="s">
        <v>50</v>
      </c>
      <c r="X349" s="3" t="s">
        <v>50</v>
      </c>
      <c r="Y349" s="3"/>
      <c r="Z349" s="3"/>
      <c r="AA349" s="3"/>
      <c r="AB349" s="3" t="s">
        <v>215</v>
      </c>
      <c r="AC349" s="3">
        <v>3333.3333333333335</v>
      </c>
      <c r="AD349" s="3" t="s">
        <v>215</v>
      </c>
      <c r="AE349" s="3"/>
      <c r="AF349" s="3"/>
      <c r="AG349" s="3"/>
      <c r="AH349" s="3"/>
      <c r="AI349" s="3" t="str">
        <f t="shared" si="86"/>
        <v>Y</v>
      </c>
      <c r="AJ349" s="3"/>
      <c r="AK349" s="3" t="s">
        <v>803</v>
      </c>
      <c r="AL349" s="3" t="s">
        <v>771</v>
      </c>
      <c r="AM349" s="3"/>
      <c r="AN349" s="3"/>
      <c r="AO349" s="3"/>
      <c r="AP349" s="3" t="s">
        <v>35</v>
      </c>
      <c r="AQ349" s="3">
        <f t="shared" si="87"/>
        <v>0</v>
      </c>
      <c r="AT349" t="str">
        <f>VLOOKUP(L349,'Duration QC'!$A$3:$E$50,2,TRUE)</f>
        <v>Y</v>
      </c>
      <c r="AU349" t="str">
        <f>VLOOKUP(L349,'Duration QC'!$A$3:$E$50,3,TRUE)</f>
        <v>N</v>
      </c>
      <c r="AV349" t="str">
        <f>VLOOKUP(L349,'Duration QC'!$A$3:$E$50,4,TRUE)</f>
        <v>N</v>
      </c>
      <c r="AW349" t="str">
        <f>VLOOKUP(L349,'Duration QC'!$A$3:$E$50,5,TRUE)</f>
        <v>N</v>
      </c>
      <c r="AX349">
        <f t="shared" si="88"/>
        <v>1</v>
      </c>
      <c r="AY349">
        <f t="shared" si="89"/>
        <v>0</v>
      </c>
      <c r="AZ349">
        <f t="shared" si="90"/>
        <v>0</v>
      </c>
      <c r="BA349">
        <f t="shared" si="91"/>
        <v>0</v>
      </c>
    </row>
    <row r="350" spans="1:53" x14ac:dyDescent="0.25">
      <c r="A350" s="3">
        <v>349</v>
      </c>
      <c r="B350" s="3" t="s">
        <v>50</v>
      </c>
      <c r="C350" s="3" t="s">
        <v>242</v>
      </c>
      <c r="D350" s="3" t="s">
        <v>173</v>
      </c>
      <c r="E350" s="3"/>
      <c r="F350" s="3" t="s">
        <v>180</v>
      </c>
      <c r="G350" s="3"/>
      <c r="H350" s="3" t="s">
        <v>1672</v>
      </c>
      <c r="I350" s="3" t="s">
        <v>197</v>
      </c>
      <c r="J350" s="3" t="s">
        <v>469</v>
      </c>
      <c r="K350" s="3" t="s">
        <v>206</v>
      </c>
      <c r="L350" s="3" t="s">
        <v>802</v>
      </c>
      <c r="M350" s="3" t="s">
        <v>28</v>
      </c>
      <c r="N350" s="3" t="s">
        <v>239</v>
      </c>
      <c r="O350" s="3" t="s">
        <v>38</v>
      </c>
      <c r="P350" s="3" t="s">
        <v>213</v>
      </c>
      <c r="Q350" s="3" t="s">
        <v>49</v>
      </c>
      <c r="R350" s="3"/>
      <c r="S350" s="3">
        <v>15</v>
      </c>
      <c r="T350" s="3"/>
      <c r="U350" s="3"/>
      <c r="V350" s="3" t="s">
        <v>34</v>
      </c>
      <c r="W350" s="3" t="s">
        <v>50</v>
      </c>
      <c r="X350" s="3" t="s">
        <v>50</v>
      </c>
      <c r="Y350" s="3"/>
      <c r="Z350" s="3"/>
      <c r="AA350" s="3"/>
      <c r="AB350" s="3" t="s">
        <v>215</v>
      </c>
      <c r="AC350" s="3" t="s">
        <v>215</v>
      </c>
      <c r="AD350" s="3">
        <v>500</v>
      </c>
      <c r="AE350" s="3"/>
      <c r="AF350" s="3"/>
      <c r="AG350" s="3"/>
      <c r="AH350" s="3"/>
      <c r="AI350" s="3" t="str">
        <f t="shared" si="86"/>
        <v>Y</v>
      </c>
      <c r="AJ350" s="3"/>
      <c r="AK350" s="3" t="s">
        <v>803</v>
      </c>
      <c r="AL350" s="3" t="s">
        <v>771</v>
      </c>
      <c r="AM350" s="3"/>
      <c r="AN350" s="3"/>
      <c r="AO350" s="3"/>
      <c r="AP350" s="3" t="s">
        <v>35</v>
      </c>
      <c r="AQ350" s="3">
        <f t="shared" si="87"/>
        <v>0</v>
      </c>
      <c r="AT350" t="str">
        <f>VLOOKUP(L350,'Duration QC'!$A$3:$E$50,2,TRUE)</f>
        <v>Y</v>
      </c>
      <c r="AU350" t="str">
        <f>VLOOKUP(L350,'Duration QC'!$A$3:$E$50,3,TRUE)</f>
        <v>N</v>
      </c>
      <c r="AV350" t="str">
        <f>VLOOKUP(L350,'Duration QC'!$A$3:$E$50,4,TRUE)</f>
        <v>N</v>
      </c>
      <c r="AW350" t="str">
        <f>VLOOKUP(L350,'Duration QC'!$A$3:$E$50,5,TRUE)</f>
        <v>N</v>
      </c>
      <c r="AX350">
        <f t="shared" si="88"/>
        <v>1</v>
      </c>
      <c r="AY350">
        <f t="shared" si="89"/>
        <v>0</v>
      </c>
      <c r="AZ350">
        <f t="shared" si="90"/>
        <v>0</v>
      </c>
      <c r="BA350">
        <f t="shared" si="91"/>
        <v>0</v>
      </c>
    </row>
    <row r="351" spans="1:53" x14ac:dyDescent="0.25">
      <c r="A351" s="3">
        <v>350</v>
      </c>
      <c r="B351" s="3" t="s">
        <v>50</v>
      </c>
      <c r="C351" s="3" t="s">
        <v>242</v>
      </c>
      <c r="D351" s="3" t="s">
        <v>175</v>
      </c>
      <c r="E351" s="3"/>
      <c r="F351" s="3" t="s">
        <v>180</v>
      </c>
      <c r="G351" s="3"/>
      <c r="H351" s="3" t="s">
        <v>215</v>
      </c>
      <c r="I351" s="3" t="s">
        <v>215</v>
      </c>
      <c r="J351" s="3" t="s">
        <v>469</v>
      </c>
      <c r="K351" s="3" t="s">
        <v>206</v>
      </c>
      <c r="L351" s="3" t="s">
        <v>802</v>
      </c>
      <c r="M351" s="3" t="s">
        <v>28</v>
      </c>
      <c r="N351" s="3" t="s">
        <v>239</v>
      </c>
      <c r="O351" s="3" t="s">
        <v>38</v>
      </c>
      <c r="P351" s="3" t="s">
        <v>220</v>
      </c>
      <c r="Q351" s="3" t="s">
        <v>49</v>
      </c>
      <c r="R351" s="3"/>
      <c r="S351" s="3">
        <v>3</v>
      </c>
      <c r="T351" s="3"/>
      <c r="U351" s="3"/>
      <c r="V351" s="3" t="s">
        <v>34</v>
      </c>
      <c r="W351" s="3" t="s">
        <v>50</v>
      </c>
      <c r="X351" s="3" t="s">
        <v>50</v>
      </c>
      <c r="Y351" s="3"/>
      <c r="Z351" s="3"/>
      <c r="AA351" s="3"/>
      <c r="AB351" s="3" t="s">
        <v>215</v>
      </c>
      <c r="AC351" s="3" t="s">
        <v>215</v>
      </c>
      <c r="AD351" s="3">
        <v>99.999999999999986</v>
      </c>
      <c r="AE351" s="3"/>
      <c r="AF351" s="3"/>
      <c r="AG351" s="3"/>
      <c r="AH351" s="3"/>
      <c r="AI351" s="3" t="str">
        <f t="shared" si="86"/>
        <v>Y</v>
      </c>
      <c r="AJ351" s="3"/>
      <c r="AK351" s="3" t="s">
        <v>803</v>
      </c>
      <c r="AL351" s="3" t="s">
        <v>771</v>
      </c>
      <c r="AM351" s="3"/>
      <c r="AN351" s="3"/>
      <c r="AO351" s="3"/>
      <c r="AP351" s="3" t="s">
        <v>35</v>
      </c>
      <c r="AQ351" s="3">
        <f t="shared" si="87"/>
        <v>0</v>
      </c>
      <c r="AT351" t="str">
        <f>VLOOKUP(L351,'Duration QC'!$A$3:$E$50,2,TRUE)</f>
        <v>Y</v>
      </c>
      <c r="AU351" t="str">
        <f>VLOOKUP(L351,'Duration QC'!$A$3:$E$50,3,TRUE)</f>
        <v>N</v>
      </c>
      <c r="AV351" t="str">
        <f>VLOOKUP(L351,'Duration QC'!$A$3:$E$50,4,TRUE)</f>
        <v>N</v>
      </c>
      <c r="AW351" t="str">
        <f>VLOOKUP(L351,'Duration QC'!$A$3:$E$50,5,TRUE)</f>
        <v>N</v>
      </c>
      <c r="AX351">
        <f t="shared" si="88"/>
        <v>1</v>
      </c>
      <c r="AY351">
        <f t="shared" si="89"/>
        <v>0</v>
      </c>
      <c r="AZ351">
        <f t="shared" si="90"/>
        <v>0</v>
      </c>
      <c r="BA351">
        <f t="shared" si="91"/>
        <v>0</v>
      </c>
    </row>
    <row r="352" spans="1:53" x14ac:dyDescent="0.25">
      <c r="A352" s="3">
        <v>351</v>
      </c>
      <c r="B352" s="3" t="s">
        <v>50</v>
      </c>
      <c r="C352" s="3" t="s">
        <v>242</v>
      </c>
      <c r="D352" s="3" t="s">
        <v>176</v>
      </c>
      <c r="E352" s="3"/>
      <c r="F352" s="3" t="s">
        <v>180</v>
      </c>
      <c r="G352" s="3"/>
      <c r="H352" s="3" t="s">
        <v>1675</v>
      </c>
      <c r="I352" s="3" t="s">
        <v>200</v>
      </c>
      <c r="J352" s="3" t="s">
        <v>469</v>
      </c>
      <c r="K352" s="3" t="s">
        <v>206</v>
      </c>
      <c r="L352" s="3" t="s">
        <v>802</v>
      </c>
      <c r="M352" s="3" t="s">
        <v>28</v>
      </c>
      <c r="N352" s="3" t="s">
        <v>239</v>
      </c>
      <c r="O352" s="3" t="s">
        <v>38</v>
      </c>
      <c r="P352" s="3" t="s">
        <v>210</v>
      </c>
      <c r="Q352" s="3" t="s">
        <v>49</v>
      </c>
      <c r="R352" s="3"/>
      <c r="S352" s="3">
        <v>3</v>
      </c>
      <c r="T352" s="3"/>
      <c r="U352" s="3"/>
      <c r="V352" s="3" t="s">
        <v>34</v>
      </c>
      <c r="W352" s="3" t="s">
        <v>50</v>
      </c>
      <c r="X352" s="3" t="s">
        <v>50</v>
      </c>
      <c r="Y352" s="3"/>
      <c r="Z352" s="3"/>
      <c r="AA352" s="3"/>
      <c r="AB352" s="3" t="s">
        <v>215</v>
      </c>
      <c r="AC352" s="3" t="s">
        <v>215</v>
      </c>
      <c r="AD352" s="3">
        <v>99.999999999999986</v>
      </c>
      <c r="AE352" s="3"/>
      <c r="AF352" s="3"/>
      <c r="AG352" s="3"/>
      <c r="AH352" s="3"/>
      <c r="AI352" s="3" t="str">
        <f t="shared" si="86"/>
        <v>Y</v>
      </c>
      <c r="AJ352" s="3"/>
      <c r="AK352" s="3" t="s">
        <v>803</v>
      </c>
      <c r="AL352" s="3" t="s">
        <v>771</v>
      </c>
      <c r="AM352" s="3"/>
      <c r="AN352" s="3"/>
      <c r="AO352" s="3"/>
      <c r="AP352" s="3" t="s">
        <v>35</v>
      </c>
      <c r="AQ352" s="3">
        <f t="shared" si="87"/>
        <v>0</v>
      </c>
      <c r="AT352" t="str">
        <f>VLOOKUP(L352,'Duration QC'!$A$3:$E$50,2,TRUE)</f>
        <v>Y</v>
      </c>
      <c r="AU352" t="str">
        <f>VLOOKUP(L352,'Duration QC'!$A$3:$E$50,3,TRUE)</f>
        <v>N</v>
      </c>
      <c r="AV352" t="str">
        <f>VLOOKUP(L352,'Duration QC'!$A$3:$E$50,4,TRUE)</f>
        <v>N</v>
      </c>
      <c r="AW352" t="str">
        <f>VLOOKUP(L352,'Duration QC'!$A$3:$E$50,5,TRUE)</f>
        <v>N</v>
      </c>
      <c r="AX352">
        <f t="shared" si="88"/>
        <v>1</v>
      </c>
      <c r="AY352">
        <f t="shared" si="89"/>
        <v>0</v>
      </c>
      <c r="AZ352">
        <f t="shared" si="90"/>
        <v>0</v>
      </c>
      <c r="BA352">
        <f t="shared" si="91"/>
        <v>0</v>
      </c>
    </row>
    <row r="353" spans="1:53" x14ac:dyDescent="0.25">
      <c r="A353" s="3">
        <v>352</v>
      </c>
      <c r="B353" s="3" t="s">
        <v>50</v>
      </c>
      <c r="C353" s="3" t="s">
        <v>242</v>
      </c>
      <c r="D353" s="3" t="s">
        <v>177</v>
      </c>
      <c r="E353" s="3"/>
      <c r="F353" s="3" t="s">
        <v>180</v>
      </c>
      <c r="G353" s="3"/>
      <c r="H353" s="3" t="s">
        <v>1676</v>
      </c>
      <c r="I353" s="3" t="s">
        <v>201</v>
      </c>
      <c r="J353" s="3" t="s">
        <v>469</v>
      </c>
      <c r="K353" s="3" t="s">
        <v>206</v>
      </c>
      <c r="L353" s="3" t="s">
        <v>802</v>
      </c>
      <c r="M353" s="3" t="s">
        <v>28</v>
      </c>
      <c r="N353" s="3" t="s">
        <v>239</v>
      </c>
      <c r="O353" s="3" t="s">
        <v>38</v>
      </c>
      <c r="P353" s="3" t="s">
        <v>222</v>
      </c>
      <c r="Q353" s="3" t="s">
        <v>49</v>
      </c>
      <c r="R353" s="3"/>
      <c r="S353" s="3">
        <v>15</v>
      </c>
      <c r="T353" s="3"/>
      <c r="U353" s="3"/>
      <c r="V353" s="3" t="s">
        <v>34</v>
      </c>
      <c r="W353" s="3" t="s">
        <v>50</v>
      </c>
      <c r="X353" s="3" t="s">
        <v>50</v>
      </c>
      <c r="Y353" s="3"/>
      <c r="Z353" s="3"/>
      <c r="AA353" s="3"/>
      <c r="AB353" s="3" t="s">
        <v>215</v>
      </c>
      <c r="AC353" s="3" t="s">
        <v>215</v>
      </c>
      <c r="AD353" s="3">
        <v>500</v>
      </c>
      <c r="AE353" s="3"/>
      <c r="AF353" s="3"/>
      <c r="AG353" s="3"/>
      <c r="AH353" s="3"/>
      <c r="AI353" s="3" t="str">
        <f t="shared" si="86"/>
        <v>Y</v>
      </c>
      <c r="AJ353" s="3"/>
      <c r="AK353" s="3" t="s">
        <v>803</v>
      </c>
      <c r="AL353" s="3" t="s">
        <v>771</v>
      </c>
      <c r="AM353" s="3"/>
      <c r="AN353" s="3"/>
      <c r="AO353" s="3"/>
      <c r="AP353" s="3" t="s">
        <v>35</v>
      </c>
      <c r="AQ353" s="3">
        <f t="shared" si="87"/>
        <v>0</v>
      </c>
      <c r="AT353" t="str">
        <f>VLOOKUP(L353,'Duration QC'!$A$3:$E$50,2,TRUE)</f>
        <v>Y</v>
      </c>
      <c r="AU353" t="str">
        <f>VLOOKUP(L353,'Duration QC'!$A$3:$E$50,3,TRUE)</f>
        <v>N</v>
      </c>
      <c r="AV353" t="str">
        <f>VLOOKUP(L353,'Duration QC'!$A$3:$E$50,4,TRUE)</f>
        <v>N</v>
      </c>
      <c r="AW353" t="str">
        <f>VLOOKUP(L353,'Duration QC'!$A$3:$E$50,5,TRUE)</f>
        <v>N</v>
      </c>
      <c r="AX353">
        <f t="shared" si="88"/>
        <v>1</v>
      </c>
      <c r="AY353">
        <f t="shared" si="89"/>
        <v>0</v>
      </c>
      <c r="AZ353">
        <f t="shared" si="90"/>
        <v>0</v>
      </c>
      <c r="BA353">
        <f t="shared" si="91"/>
        <v>0</v>
      </c>
    </row>
    <row r="354" spans="1:53" x14ac:dyDescent="0.25">
      <c r="A354" s="3">
        <v>353</v>
      </c>
      <c r="B354" s="3" t="s">
        <v>50</v>
      </c>
      <c r="C354" s="3" t="s">
        <v>242</v>
      </c>
      <c r="D354" s="3" t="s">
        <v>158</v>
      </c>
      <c r="E354" s="3"/>
      <c r="F354" s="3" t="s">
        <v>180</v>
      </c>
      <c r="G354" s="3"/>
      <c r="H354" s="3" t="s">
        <v>182</v>
      </c>
      <c r="I354" s="3" t="s">
        <v>182</v>
      </c>
      <c r="J354" s="3" t="s">
        <v>469</v>
      </c>
      <c r="K354" s="3" t="s">
        <v>204</v>
      </c>
      <c r="L354" s="3" t="s">
        <v>798</v>
      </c>
      <c r="M354" s="3" t="s">
        <v>28</v>
      </c>
      <c r="N354" s="3" t="s">
        <v>239</v>
      </c>
      <c r="O354" s="3" t="s">
        <v>30</v>
      </c>
      <c r="P354" s="3" t="s">
        <v>146</v>
      </c>
      <c r="Q354" s="3" t="s">
        <v>49</v>
      </c>
      <c r="R354" s="3">
        <v>1</v>
      </c>
      <c r="S354" s="3"/>
      <c r="T354" s="3"/>
      <c r="U354" s="3"/>
      <c r="V354" s="3" t="s">
        <v>241</v>
      </c>
      <c r="W354" s="3" t="s">
        <v>35</v>
      </c>
      <c r="X354" s="3" t="s">
        <v>35</v>
      </c>
      <c r="Y354" s="3"/>
      <c r="Z354" s="3"/>
      <c r="AA354" s="3"/>
      <c r="AB354" s="3" t="s">
        <v>215</v>
      </c>
      <c r="AC354" s="3">
        <v>1000</v>
      </c>
      <c r="AD354" s="3" t="s">
        <v>215</v>
      </c>
      <c r="AE354" s="3"/>
      <c r="AF354" s="3"/>
      <c r="AG354" s="3"/>
      <c r="AH354" s="3" t="s">
        <v>228</v>
      </c>
      <c r="AI354" s="3" t="str">
        <f t="shared" si="86"/>
        <v/>
      </c>
      <c r="AJ354" s="3"/>
      <c r="AK354" s="3" t="s">
        <v>806</v>
      </c>
      <c r="AL354" s="3" t="s">
        <v>771</v>
      </c>
      <c r="AM354" s="3"/>
      <c r="AN354" s="3"/>
      <c r="AO354" s="3"/>
      <c r="AP354" s="3" t="s">
        <v>35</v>
      </c>
      <c r="AQ354" s="3">
        <f t="shared" si="87"/>
        <v>3</v>
      </c>
      <c r="AT354" t="str">
        <f>VLOOKUP(L354,'Duration QC'!$A$3:$E$50,2,TRUE)</f>
        <v>N</v>
      </c>
      <c r="AU354" t="str">
        <f>VLOOKUP(L354,'Duration QC'!$A$3:$E$50,3,TRUE)</f>
        <v>N</v>
      </c>
      <c r="AV354" t="str">
        <f>VLOOKUP(L354,'Duration QC'!$A$3:$E$50,4,TRUE)</f>
        <v>Y</v>
      </c>
      <c r="AW354" t="str">
        <f>VLOOKUP(L354,'Duration QC'!$A$3:$E$50,5,TRUE)</f>
        <v>N</v>
      </c>
      <c r="AX354">
        <f t="shared" si="88"/>
        <v>0</v>
      </c>
      <c r="AY354">
        <f t="shared" si="89"/>
        <v>0</v>
      </c>
      <c r="AZ354">
        <f t="shared" si="90"/>
        <v>1</v>
      </c>
      <c r="BA354">
        <f t="shared" si="91"/>
        <v>0</v>
      </c>
    </row>
    <row r="355" spans="1:53" x14ac:dyDescent="0.25">
      <c r="A355" s="3">
        <v>354</v>
      </c>
      <c r="B355" s="3" t="s">
        <v>50</v>
      </c>
      <c r="C355" s="3" t="s">
        <v>242</v>
      </c>
      <c r="D355" s="3" t="s">
        <v>158</v>
      </c>
      <c r="E355" s="3"/>
      <c r="F355" s="3" t="s">
        <v>180</v>
      </c>
      <c r="G355" s="3"/>
      <c r="H355" s="3" t="s">
        <v>182</v>
      </c>
      <c r="I355" s="3" t="s">
        <v>182</v>
      </c>
      <c r="J355" s="3" t="s">
        <v>469</v>
      </c>
      <c r="K355" s="3" t="s">
        <v>204</v>
      </c>
      <c r="L355" s="3" t="s">
        <v>798</v>
      </c>
      <c r="M355" s="3" t="s">
        <v>28</v>
      </c>
      <c r="N355" s="3" t="s">
        <v>239</v>
      </c>
      <c r="O355" s="3" t="s">
        <v>30</v>
      </c>
      <c r="P355" s="3" t="s">
        <v>146</v>
      </c>
      <c r="Q355" s="3" t="s">
        <v>32</v>
      </c>
      <c r="R355" s="3">
        <v>1</v>
      </c>
      <c r="S355" s="3"/>
      <c r="T355" s="3"/>
      <c r="U355" s="3"/>
      <c r="V355" s="3" t="s">
        <v>241</v>
      </c>
      <c r="W355" s="3" t="s">
        <v>35</v>
      </c>
      <c r="X355" s="3" t="s">
        <v>35</v>
      </c>
      <c r="Y355" s="3"/>
      <c r="Z355" s="3"/>
      <c r="AA355" s="3"/>
      <c r="AB355" s="3" t="s">
        <v>215</v>
      </c>
      <c r="AC355" s="3">
        <v>1000</v>
      </c>
      <c r="AD355" s="3" t="s">
        <v>215</v>
      </c>
      <c r="AE355" s="3"/>
      <c r="AF355" s="3"/>
      <c r="AG355" s="3"/>
      <c r="AH355" s="3" t="s">
        <v>228</v>
      </c>
      <c r="AI355" s="3" t="str">
        <f t="shared" si="86"/>
        <v/>
      </c>
      <c r="AJ355" s="3"/>
      <c r="AK355" s="3" t="s">
        <v>806</v>
      </c>
      <c r="AL355" s="3" t="s">
        <v>771</v>
      </c>
      <c r="AM355" s="3"/>
      <c r="AN355" s="3"/>
      <c r="AO355" s="3"/>
      <c r="AP355" s="3" t="s">
        <v>35</v>
      </c>
      <c r="AQ355" s="3">
        <f t="shared" si="87"/>
        <v>3</v>
      </c>
      <c r="AT355" t="str">
        <f>VLOOKUP(L355,'Duration QC'!$A$3:$E$50,2,TRUE)</f>
        <v>N</v>
      </c>
      <c r="AU355" t="str">
        <f>VLOOKUP(L355,'Duration QC'!$A$3:$E$50,3,TRUE)</f>
        <v>N</v>
      </c>
      <c r="AV355" t="str">
        <f>VLOOKUP(L355,'Duration QC'!$A$3:$E$50,4,TRUE)</f>
        <v>Y</v>
      </c>
      <c r="AW355" t="str">
        <f>VLOOKUP(L355,'Duration QC'!$A$3:$E$50,5,TRUE)</f>
        <v>N</v>
      </c>
      <c r="AX355">
        <f t="shared" si="88"/>
        <v>0</v>
      </c>
      <c r="AY355">
        <f t="shared" si="89"/>
        <v>0</v>
      </c>
      <c r="AZ355">
        <f t="shared" si="90"/>
        <v>1</v>
      </c>
      <c r="BA355">
        <f t="shared" si="91"/>
        <v>0</v>
      </c>
    </row>
    <row r="356" spans="1:53" x14ac:dyDescent="0.25">
      <c r="A356" s="3">
        <v>355</v>
      </c>
      <c r="B356" s="3" t="s">
        <v>50</v>
      </c>
      <c r="C356" s="3" t="s">
        <v>242</v>
      </c>
      <c r="D356" s="3" t="s">
        <v>158</v>
      </c>
      <c r="E356" s="3"/>
      <c r="F356" s="3" t="s">
        <v>180</v>
      </c>
      <c r="G356" s="3"/>
      <c r="H356" s="3" t="s">
        <v>182</v>
      </c>
      <c r="I356" s="3" t="s">
        <v>182</v>
      </c>
      <c r="J356" s="3" t="s">
        <v>469</v>
      </c>
      <c r="K356" s="3" t="s">
        <v>204</v>
      </c>
      <c r="L356" s="3" t="s">
        <v>798</v>
      </c>
      <c r="M356" s="3" t="s">
        <v>28</v>
      </c>
      <c r="N356" s="3" t="s">
        <v>239</v>
      </c>
      <c r="O356" s="3" t="s">
        <v>38</v>
      </c>
      <c r="P356" s="3" t="s">
        <v>210</v>
      </c>
      <c r="Q356" s="3" t="s">
        <v>32</v>
      </c>
      <c r="R356" s="3">
        <v>0.5</v>
      </c>
      <c r="S356" s="3"/>
      <c r="T356" s="3"/>
      <c r="U356" s="3"/>
      <c r="V356" s="3" t="s">
        <v>241</v>
      </c>
      <c r="W356" s="3" t="s">
        <v>35</v>
      </c>
      <c r="X356" s="3" t="s">
        <v>35</v>
      </c>
      <c r="Y356" s="3"/>
      <c r="Z356" s="3"/>
      <c r="AA356" s="3"/>
      <c r="AB356" s="3" t="s">
        <v>215</v>
      </c>
      <c r="AC356" s="3">
        <v>500</v>
      </c>
      <c r="AD356" s="3" t="s">
        <v>215</v>
      </c>
      <c r="AE356" s="3"/>
      <c r="AF356" s="3"/>
      <c r="AG356" s="3"/>
      <c r="AH356" s="3" t="s">
        <v>228</v>
      </c>
      <c r="AI356" s="3" t="str">
        <f t="shared" si="86"/>
        <v/>
      </c>
      <c r="AJ356" s="3"/>
      <c r="AK356" s="3" t="s">
        <v>806</v>
      </c>
      <c r="AL356" s="3" t="s">
        <v>771</v>
      </c>
      <c r="AM356" s="3"/>
      <c r="AN356" s="3"/>
      <c r="AO356" s="3"/>
      <c r="AP356" s="3" t="s">
        <v>35</v>
      </c>
      <c r="AQ356" s="3">
        <f t="shared" si="87"/>
        <v>3</v>
      </c>
      <c r="AT356" t="str">
        <f>VLOOKUP(L356,'Duration QC'!$A$3:$E$50,2,TRUE)</f>
        <v>N</v>
      </c>
      <c r="AU356" t="str">
        <f>VLOOKUP(L356,'Duration QC'!$A$3:$E$50,3,TRUE)</f>
        <v>N</v>
      </c>
      <c r="AV356" t="str">
        <f>VLOOKUP(L356,'Duration QC'!$A$3:$E$50,4,TRUE)</f>
        <v>Y</v>
      </c>
      <c r="AW356" t="str">
        <f>VLOOKUP(L356,'Duration QC'!$A$3:$E$50,5,TRUE)</f>
        <v>N</v>
      </c>
      <c r="AX356">
        <f t="shared" si="88"/>
        <v>0</v>
      </c>
      <c r="AY356">
        <f t="shared" si="89"/>
        <v>0</v>
      </c>
      <c r="AZ356">
        <f t="shared" si="90"/>
        <v>1</v>
      </c>
      <c r="BA356">
        <f t="shared" si="91"/>
        <v>0</v>
      </c>
    </row>
    <row r="357" spans="1:53" x14ac:dyDescent="0.25">
      <c r="A357" s="3">
        <v>356</v>
      </c>
      <c r="B357" s="3" t="s">
        <v>50</v>
      </c>
      <c r="C357" s="3" t="s">
        <v>242</v>
      </c>
      <c r="D357" s="3" t="s">
        <v>158</v>
      </c>
      <c r="E357" s="3"/>
      <c r="F357" s="3" t="s">
        <v>180</v>
      </c>
      <c r="G357" s="3"/>
      <c r="H357" s="3" t="s">
        <v>182</v>
      </c>
      <c r="I357" s="3" t="s">
        <v>182</v>
      </c>
      <c r="J357" s="3" t="s">
        <v>469</v>
      </c>
      <c r="K357" s="3" t="s">
        <v>204</v>
      </c>
      <c r="L357" s="3" t="s">
        <v>798</v>
      </c>
      <c r="M357" s="3" t="s">
        <v>28</v>
      </c>
      <c r="N357" s="3" t="s">
        <v>239</v>
      </c>
      <c r="O357" s="3" t="s">
        <v>38</v>
      </c>
      <c r="P357" s="3" t="s">
        <v>210</v>
      </c>
      <c r="Q357" s="3" t="s">
        <v>49</v>
      </c>
      <c r="R357" s="3">
        <v>0.5</v>
      </c>
      <c r="S357" s="3"/>
      <c r="T357" s="3"/>
      <c r="U357" s="3"/>
      <c r="V357" s="3" t="s">
        <v>241</v>
      </c>
      <c r="W357" s="3" t="s">
        <v>35</v>
      </c>
      <c r="X357" s="3" t="s">
        <v>35</v>
      </c>
      <c r="Y357" s="3"/>
      <c r="Z357" s="3"/>
      <c r="AA357" s="3"/>
      <c r="AB357" s="3" t="s">
        <v>215</v>
      </c>
      <c r="AC357" s="3">
        <v>500</v>
      </c>
      <c r="AD357" s="3" t="s">
        <v>215</v>
      </c>
      <c r="AE357" s="3"/>
      <c r="AF357" s="3"/>
      <c r="AG357" s="3"/>
      <c r="AH357" s="3" t="s">
        <v>228</v>
      </c>
      <c r="AI357" s="3" t="str">
        <f t="shared" si="86"/>
        <v/>
      </c>
      <c r="AJ357" s="3"/>
      <c r="AK357" s="3" t="s">
        <v>806</v>
      </c>
      <c r="AL357" s="3" t="s">
        <v>771</v>
      </c>
      <c r="AM357" s="3"/>
      <c r="AN357" s="3"/>
      <c r="AO357" s="3"/>
      <c r="AP357" s="3" t="s">
        <v>35</v>
      </c>
      <c r="AQ357" s="3">
        <f t="shared" si="87"/>
        <v>3</v>
      </c>
      <c r="AT357" t="str">
        <f>VLOOKUP(L357,'Duration QC'!$A$3:$E$50,2,TRUE)</f>
        <v>N</v>
      </c>
      <c r="AU357" t="str">
        <f>VLOOKUP(L357,'Duration QC'!$A$3:$E$50,3,TRUE)</f>
        <v>N</v>
      </c>
      <c r="AV357" t="str">
        <f>VLOOKUP(L357,'Duration QC'!$A$3:$E$50,4,TRUE)</f>
        <v>Y</v>
      </c>
      <c r="AW357" t="str">
        <f>VLOOKUP(L357,'Duration QC'!$A$3:$E$50,5,TRUE)</f>
        <v>N</v>
      </c>
      <c r="AX357">
        <f t="shared" si="88"/>
        <v>0</v>
      </c>
      <c r="AY357">
        <f t="shared" si="89"/>
        <v>0</v>
      </c>
      <c r="AZ357">
        <f t="shared" si="90"/>
        <v>1</v>
      </c>
      <c r="BA357">
        <f t="shared" si="91"/>
        <v>0</v>
      </c>
    </row>
    <row r="358" spans="1:53" x14ac:dyDescent="0.25">
      <c r="A358" s="3">
        <v>357</v>
      </c>
      <c r="B358" s="3" t="s">
        <v>50</v>
      </c>
      <c r="C358" s="3" t="s">
        <v>242</v>
      </c>
      <c r="D358" s="3" t="s">
        <v>160</v>
      </c>
      <c r="E358" s="3"/>
      <c r="F358" s="3" t="s">
        <v>180</v>
      </c>
      <c r="G358" s="3"/>
      <c r="H358" s="3" t="s">
        <v>184</v>
      </c>
      <c r="I358" s="3" t="s">
        <v>184</v>
      </c>
      <c r="J358" s="3" t="s">
        <v>469</v>
      </c>
      <c r="K358" s="3" t="s">
        <v>204</v>
      </c>
      <c r="L358" s="3" t="s">
        <v>798</v>
      </c>
      <c r="M358" s="3" t="s">
        <v>28</v>
      </c>
      <c r="N358" s="3" t="s">
        <v>239</v>
      </c>
      <c r="O358" s="3" t="s">
        <v>30</v>
      </c>
      <c r="P358" s="3" t="s">
        <v>146</v>
      </c>
      <c r="Q358" s="3" t="s">
        <v>32</v>
      </c>
      <c r="R358" s="3">
        <v>1.2</v>
      </c>
      <c r="S358" s="3"/>
      <c r="T358" s="3"/>
      <c r="U358" s="3"/>
      <c r="V358" s="3" t="s">
        <v>241</v>
      </c>
      <c r="W358" s="3" t="s">
        <v>35</v>
      </c>
      <c r="X358" s="3" t="s">
        <v>35</v>
      </c>
      <c r="Y358" s="3"/>
      <c r="Z358" s="3"/>
      <c r="AA358" s="3"/>
      <c r="AB358" s="3" t="s">
        <v>215</v>
      </c>
      <c r="AC358" s="3">
        <v>1200</v>
      </c>
      <c r="AD358" s="3" t="s">
        <v>215</v>
      </c>
      <c r="AE358" s="3"/>
      <c r="AF358" s="3"/>
      <c r="AG358" s="3"/>
      <c r="AH358" s="3" t="s">
        <v>228</v>
      </c>
      <c r="AI358" s="3" t="str">
        <f t="shared" si="86"/>
        <v/>
      </c>
      <c r="AJ358" s="3"/>
      <c r="AK358" s="3" t="s">
        <v>806</v>
      </c>
      <c r="AL358" s="3" t="s">
        <v>771</v>
      </c>
      <c r="AM358" s="3"/>
      <c r="AN358" s="3"/>
      <c r="AO358" s="3"/>
      <c r="AP358" s="3" t="s">
        <v>35</v>
      </c>
      <c r="AQ358" s="3">
        <f t="shared" si="87"/>
        <v>3</v>
      </c>
      <c r="AT358" t="str">
        <f>VLOOKUP(L358,'Duration QC'!$A$3:$E$50,2,TRUE)</f>
        <v>N</v>
      </c>
      <c r="AU358" t="str">
        <f>VLOOKUP(L358,'Duration QC'!$A$3:$E$50,3,TRUE)</f>
        <v>N</v>
      </c>
      <c r="AV358" t="str">
        <f>VLOOKUP(L358,'Duration QC'!$A$3:$E$50,4,TRUE)</f>
        <v>Y</v>
      </c>
      <c r="AW358" t="str">
        <f>VLOOKUP(L358,'Duration QC'!$A$3:$E$50,5,TRUE)</f>
        <v>N</v>
      </c>
      <c r="AX358">
        <f t="shared" si="88"/>
        <v>0</v>
      </c>
      <c r="AY358">
        <f t="shared" si="89"/>
        <v>0</v>
      </c>
      <c r="AZ358">
        <f t="shared" si="90"/>
        <v>1</v>
      </c>
      <c r="BA358">
        <f t="shared" si="91"/>
        <v>0</v>
      </c>
    </row>
    <row r="359" spans="1:53" x14ac:dyDescent="0.25">
      <c r="A359" s="3">
        <v>358</v>
      </c>
      <c r="B359" s="3" t="s">
        <v>50</v>
      </c>
      <c r="C359" s="3" t="s">
        <v>242</v>
      </c>
      <c r="D359" s="3" t="s">
        <v>160</v>
      </c>
      <c r="E359" s="3"/>
      <c r="F359" s="3" t="s">
        <v>180</v>
      </c>
      <c r="G359" s="3"/>
      <c r="H359" s="3" t="s">
        <v>184</v>
      </c>
      <c r="I359" s="3" t="s">
        <v>184</v>
      </c>
      <c r="J359" s="3" t="s">
        <v>469</v>
      </c>
      <c r="K359" s="3" t="s">
        <v>204</v>
      </c>
      <c r="L359" s="3" t="s">
        <v>798</v>
      </c>
      <c r="M359" s="3" t="s">
        <v>28</v>
      </c>
      <c r="N359" s="3" t="s">
        <v>239</v>
      </c>
      <c r="O359" s="3" t="s">
        <v>30</v>
      </c>
      <c r="P359" s="3" t="s">
        <v>146</v>
      </c>
      <c r="Q359" s="3" t="s">
        <v>49</v>
      </c>
      <c r="R359" s="3">
        <v>1.2</v>
      </c>
      <c r="S359" s="3"/>
      <c r="T359" s="3"/>
      <c r="U359" s="3"/>
      <c r="V359" s="3" t="s">
        <v>241</v>
      </c>
      <c r="W359" s="3" t="s">
        <v>35</v>
      </c>
      <c r="X359" s="3" t="s">
        <v>35</v>
      </c>
      <c r="Y359" s="3"/>
      <c r="Z359" s="3"/>
      <c r="AA359" s="3"/>
      <c r="AB359" s="3" t="s">
        <v>215</v>
      </c>
      <c r="AC359" s="3">
        <v>1200</v>
      </c>
      <c r="AD359" s="3" t="s">
        <v>215</v>
      </c>
      <c r="AE359" s="3"/>
      <c r="AF359" s="3"/>
      <c r="AG359" s="3"/>
      <c r="AH359" s="3" t="s">
        <v>228</v>
      </c>
      <c r="AI359" s="3" t="str">
        <f t="shared" si="86"/>
        <v/>
      </c>
      <c r="AJ359" s="3"/>
      <c r="AK359" s="3" t="s">
        <v>806</v>
      </c>
      <c r="AL359" s="3" t="s">
        <v>771</v>
      </c>
      <c r="AM359" s="3"/>
      <c r="AN359" s="3"/>
      <c r="AO359" s="3"/>
      <c r="AP359" s="3" t="s">
        <v>35</v>
      </c>
      <c r="AQ359" s="3">
        <f t="shared" si="87"/>
        <v>3</v>
      </c>
      <c r="AT359" t="str">
        <f>VLOOKUP(L359,'Duration QC'!$A$3:$E$50,2,TRUE)</f>
        <v>N</v>
      </c>
      <c r="AU359" t="str">
        <f>VLOOKUP(L359,'Duration QC'!$A$3:$E$50,3,TRUE)</f>
        <v>N</v>
      </c>
      <c r="AV359" t="str">
        <f>VLOOKUP(L359,'Duration QC'!$A$3:$E$50,4,TRUE)</f>
        <v>Y</v>
      </c>
      <c r="AW359" t="str">
        <f>VLOOKUP(L359,'Duration QC'!$A$3:$E$50,5,TRUE)</f>
        <v>N</v>
      </c>
      <c r="AX359">
        <f t="shared" si="88"/>
        <v>0</v>
      </c>
      <c r="AY359">
        <f t="shared" si="89"/>
        <v>0</v>
      </c>
      <c r="AZ359">
        <f t="shared" si="90"/>
        <v>1</v>
      </c>
      <c r="BA359">
        <f t="shared" si="91"/>
        <v>0</v>
      </c>
    </row>
    <row r="360" spans="1:53" x14ac:dyDescent="0.25">
      <c r="A360" s="3">
        <v>359</v>
      </c>
      <c r="B360" s="3" t="s">
        <v>50</v>
      </c>
      <c r="C360" s="3" t="s">
        <v>242</v>
      </c>
      <c r="D360" s="3" t="s">
        <v>161</v>
      </c>
      <c r="E360" s="3"/>
      <c r="F360" s="3" t="s">
        <v>180</v>
      </c>
      <c r="G360" s="3"/>
      <c r="H360" s="3" t="s">
        <v>185</v>
      </c>
      <c r="I360" s="3" t="s">
        <v>185</v>
      </c>
      <c r="J360" s="3" t="s">
        <v>469</v>
      </c>
      <c r="K360" s="3" t="s">
        <v>204</v>
      </c>
      <c r="L360" s="3" t="s">
        <v>798</v>
      </c>
      <c r="M360" s="3" t="s">
        <v>28</v>
      </c>
      <c r="N360" s="3" t="s">
        <v>239</v>
      </c>
      <c r="O360" s="3" t="s">
        <v>30</v>
      </c>
      <c r="P360" s="3" t="s">
        <v>146</v>
      </c>
      <c r="Q360" s="3" t="s">
        <v>32</v>
      </c>
      <c r="R360" s="3">
        <v>1</v>
      </c>
      <c r="S360" s="3"/>
      <c r="T360" s="3"/>
      <c r="U360" s="3"/>
      <c r="V360" s="3" t="s">
        <v>241</v>
      </c>
      <c r="W360" s="3" t="s">
        <v>35</v>
      </c>
      <c r="X360" s="3" t="s">
        <v>35</v>
      </c>
      <c r="Y360" s="3"/>
      <c r="Z360" s="3"/>
      <c r="AA360" s="3"/>
      <c r="AB360" s="3" t="s">
        <v>215</v>
      </c>
      <c r="AC360" s="3">
        <v>1000</v>
      </c>
      <c r="AD360" s="3" t="s">
        <v>215</v>
      </c>
      <c r="AE360" s="3"/>
      <c r="AF360" s="3"/>
      <c r="AG360" s="3"/>
      <c r="AH360" s="3" t="s">
        <v>228</v>
      </c>
      <c r="AI360" s="3" t="str">
        <f t="shared" si="86"/>
        <v/>
      </c>
      <c r="AJ360" s="3"/>
      <c r="AK360" s="3" t="s">
        <v>806</v>
      </c>
      <c r="AL360" s="3" t="s">
        <v>771</v>
      </c>
      <c r="AM360" s="3"/>
      <c r="AN360" s="3"/>
      <c r="AO360" s="3"/>
      <c r="AP360" s="3" t="s">
        <v>35</v>
      </c>
      <c r="AQ360" s="3">
        <f t="shared" si="87"/>
        <v>3</v>
      </c>
      <c r="AT360" t="str">
        <f>VLOOKUP(L360,'Duration QC'!$A$3:$E$50,2,TRUE)</f>
        <v>N</v>
      </c>
      <c r="AU360" t="str">
        <f>VLOOKUP(L360,'Duration QC'!$A$3:$E$50,3,TRUE)</f>
        <v>N</v>
      </c>
      <c r="AV360" t="str">
        <f>VLOOKUP(L360,'Duration QC'!$A$3:$E$50,4,TRUE)</f>
        <v>Y</v>
      </c>
      <c r="AW360" t="str">
        <f>VLOOKUP(L360,'Duration QC'!$A$3:$E$50,5,TRUE)</f>
        <v>N</v>
      </c>
      <c r="AX360">
        <f t="shared" si="88"/>
        <v>0</v>
      </c>
      <c r="AY360">
        <f t="shared" si="89"/>
        <v>0</v>
      </c>
      <c r="AZ360">
        <f t="shared" si="90"/>
        <v>1</v>
      </c>
      <c r="BA360">
        <f t="shared" si="91"/>
        <v>0</v>
      </c>
    </row>
    <row r="361" spans="1:53" x14ac:dyDescent="0.25">
      <c r="A361" s="3">
        <v>360</v>
      </c>
      <c r="B361" s="3" t="s">
        <v>50</v>
      </c>
      <c r="C361" s="3" t="s">
        <v>242</v>
      </c>
      <c r="D361" s="3" t="s">
        <v>161</v>
      </c>
      <c r="E361" s="3"/>
      <c r="F361" s="3" t="s">
        <v>180</v>
      </c>
      <c r="G361" s="3"/>
      <c r="H361" s="3" t="s">
        <v>185</v>
      </c>
      <c r="I361" s="3" t="s">
        <v>185</v>
      </c>
      <c r="J361" s="3" t="s">
        <v>469</v>
      </c>
      <c r="K361" s="3" t="s">
        <v>204</v>
      </c>
      <c r="L361" s="3" t="s">
        <v>798</v>
      </c>
      <c r="M361" s="3" t="s">
        <v>28</v>
      </c>
      <c r="N361" s="3" t="s">
        <v>239</v>
      </c>
      <c r="O361" s="3" t="s">
        <v>30</v>
      </c>
      <c r="P361" s="3" t="s">
        <v>146</v>
      </c>
      <c r="Q361" s="3" t="s">
        <v>49</v>
      </c>
      <c r="R361" s="3">
        <v>1</v>
      </c>
      <c r="S361" s="3"/>
      <c r="T361" s="3"/>
      <c r="U361" s="3"/>
      <c r="V361" s="3" t="s">
        <v>241</v>
      </c>
      <c r="W361" s="3" t="s">
        <v>35</v>
      </c>
      <c r="X361" s="3" t="s">
        <v>35</v>
      </c>
      <c r="Y361" s="3"/>
      <c r="Z361" s="3"/>
      <c r="AA361" s="3"/>
      <c r="AB361" s="3" t="s">
        <v>215</v>
      </c>
      <c r="AC361" s="3">
        <v>1000</v>
      </c>
      <c r="AD361" s="3" t="s">
        <v>215</v>
      </c>
      <c r="AE361" s="3"/>
      <c r="AF361" s="3"/>
      <c r="AG361" s="3"/>
      <c r="AH361" s="3" t="s">
        <v>228</v>
      </c>
      <c r="AI361" s="3" t="str">
        <f t="shared" si="86"/>
        <v/>
      </c>
      <c r="AJ361" s="3"/>
      <c r="AK361" s="3" t="s">
        <v>806</v>
      </c>
      <c r="AL361" s="3" t="s">
        <v>771</v>
      </c>
      <c r="AM361" s="3"/>
      <c r="AN361" s="3"/>
      <c r="AO361" s="3"/>
      <c r="AP361" s="3" t="s">
        <v>35</v>
      </c>
      <c r="AQ361" s="3">
        <f t="shared" si="87"/>
        <v>3</v>
      </c>
      <c r="AT361" t="str">
        <f>VLOOKUP(L361,'Duration QC'!$A$3:$E$50,2,TRUE)</f>
        <v>N</v>
      </c>
      <c r="AU361" t="str">
        <f>VLOOKUP(L361,'Duration QC'!$A$3:$E$50,3,TRUE)</f>
        <v>N</v>
      </c>
      <c r="AV361" t="str">
        <f>VLOOKUP(L361,'Duration QC'!$A$3:$E$50,4,TRUE)</f>
        <v>Y</v>
      </c>
      <c r="AW361" t="str">
        <f>VLOOKUP(L361,'Duration QC'!$A$3:$E$50,5,TRUE)</f>
        <v>N</v>
      </c>
      <c r="AX361">
        <f t="shared" si="88"/>
        <v>0</v>
      </c>
      <c r="AY361">
        <f t="shared" si="89"/>
        <v>0</v>
      </c>
      <c r="AZ361">
        <f t="shared" si="90"/>
        <v>1</v>
      </c>
      <c r="BA361">
        <f t="shared" si="91"/>
        <v>0</v>
      </c>
    </row>
    <row r="362" spans="1:53" x14ac:dyDescent="0.25">
      <c r="A362" s="3">
        <v>361</v>
      </c>
      <c r="B362" s="3" t="s">
        <v>50</v>
      </c>
      <c r="C362" s="3" t="s">
        <v>242</v>
      </c>
      <c r="D362" s="3" t="s">
        <v>161</v>
      </c>
      <c r="E362" s="3"/>
      <c r="F362" s="3" t="s">
        <v>180</v>
      </c>
      <c r="G362" s="3"/>
      <c r="H362" s="3" t="s">
        <v>185</v>
      </c>
      <c r="I362" s="3" t="s">
        <v>185</v>
      </c>
      <c r="J362" s="3" t="s">
        <v>469</v>
      </c>
      <c r="K362" s="3" t="s">
        <v>204</v>
      </c>
      <c r="L362" s="3" t="s">
        <v>798</v>
      </c>
      <c r="M362" s="3" t="s">
        <v>28</v>
      </c>
      <c r="N362" s="3" t="s">
        <v>239</v>
      </c>
      <c r="O362" s="3" t="s">
        <v>38</v>
      </c>
      <c r="P362" s="3" t="s">
        <v>210</v>
      </c>
      <c r="Q362" s="3" t="s">
        <v>49</v>
      </c>
      <c r="R362" s="3">
        <v>1</v>
      </c>
      <c r="S362" s="3"/>
      <c r="T362" s="3"/>
      <c r="U362" s="3"/>
      <c r="V362" s="3" t="s">
        <v>241</v>
      </c>
      <c r="W362" s="3" t="s">
        <v>35</v>
      </c>
      <c r="X362" s="3" t="s">
        <v>35</v>
      </c>
      <c r="Y362" s="3"/>
      <c r="Z362" s="3"/>
      <c r="AA362" s="3"/>
      <c r="AB362" s="3" t="s">
        <v>215</v>
      </c>
      <c r="AC362" s="3">
        <v>1000</v>
      </c>
      <c r="AD362" s="3" t="s">
        <v>215</v>
      </c>
      <c r="AE362" s="3"/>
      <c r="AF362" s="3"/>
      <c r="AG362" s="3"/>
      <c r="AH362" s="3" t="s">
        <v>228</v>
      </c>
      <c r="AI362" s="3" t="str">
        <f t="shared" si="86"/>
        <v/>
      </c>
      <c r="AJ362" s="3"/>
      <c r="AK362" s="3" t="s">
        <v>806</v>
      </c>
      <c r="AL362" s="3" t="s">
        <v>771</v>
      </c>
      <c r="AM362" s="3"/>
      <c r="AN362" s="3"/>
      <c r="AO362" s="3"/>
      <c r="AP362" s="3" t="s">
        <v>35</v>
      </c>
      <c r="AQ362" s="3">
        <f t="shared" si="87"/>
        <v>3</v>
      </c>
      <c r="AT362" t="str">
        <f>VLOOKUP(L362,'Duration QC'!$A$3:$E$50,2,TRUE)</f>
        <v>N</v>
      </c>
      <c r="AU362" t="str">
        <f>VLOOKUP(L362,'Duration QC'!$A$3:$E$50,3,TRUE)</f>
        <v>N</v>
      </c>
      <c r="AV362" t="str">
        <f>VLOOKUP(L362,'Duration QC'!$A$3:$E$50,4,TRUE)</f>
        <v>Y</v>
      </c>
      <c r="AW362" t="str">
        <f>VLOOKUP(L362,'Duration QC'!$A$3:$E$50,5,TRUE)</f>
        <v>N</v>
      </c>
      <c r="AX362">
        <f t="shared" si="88"/>
        <v>0</v>
      </c>
      <c r="AY362">
        <f t="shared" si="89"/>
        <v>0</v>
      </c>
      <c r="AZ362">
        <f t="shared" si="90"/>
        <v>1</v>
      </c>
      <c r="BA362">
        <f t="shared" si="91"/>
        <v>0</v>
      </c>
    </row>
    <row r="363" spans="1:53" x14ac:dyDescent="0.25">
      <c r="A363" s="3">
        <v>362</v>
      </c>
      <c r="B363" s="3" t="s">
        <v>50</v>
      </c>
      <c r="C363" s="3" t="s">
        <v>242</v>
      </c>
      <c r="D363" s="3" t="s">
        <v>162</v>
      </c>
      <c r="E363" s="3"/>
      <c r="F363" s="3" t="s">
        <v>180</v>
      </c>
      <c r="G363" s="3"/>
      <c r="H363" s="3" t="s">
        <v>186</v>
      </c>
      <c r="I363" s="3" t="s">
        <v>186</v>
      </c>
      <c r="J363" s="3" t="s">
        <v>469</v>
      </c>
      <c r="K363" s="3" t="s">
        <v>204</v>
      </c>
      <c r="L363" s="3" t="s">
        <v>798</v>
      </c>
      <c r="M363" s="3" t="s">
        <v>28</v>
      </c>
      <c r="N363" s="3" t="s">
        <v>239</v>
      </c>
      <c r="O363" s="3" t="s">
        <v>30</v>
      </c>
      <c r="P363" s="3" t="s">
        <v>146</v>
      </c>
      <c r="Q363" s="3" t="s">
        <v>32</v>
      </c>
      <c r="R363" s="3"/>
      <c r="S363" s="3">
        <v>3</v>
      </c>
      <c r="T363" s="3"/>
      <c r="U363" s="3"/>
      <c r="V363" s="3" t="s">
        <v>34</v>
      </c>
      <c r="W363" s="3" t="s">
        <v>35</v>
      </c>
      <c r="X363" s="3" t="s">
        <v>35</v>
      </c>
      <c r="Y363" s="3"/>
      <c r="Z363" s="3"/>
      <c r="AA363" s="3"/>
      <c r="AB363" s="3" t="s">
        <v>215</v>
      </c>
      <c r="AC363" s="3" t="s">
        <v>215</v>
      </c>
      <c r="AD363" s="3">
        <v>300</v>
      </c>
      <c r="AE363" s="3"/>
      <c r="AF363" s="3"/>
      <c r="AG363" s="3"/>
      <c r="AH363" s="3" t="s">
        <v>227</v>
      </c>
      <c r="AI363" s="3" t="str">
        <f t="shared" si="86"/>
        <v/>
      </c>
      <c r="AJ363" s="3"/>
      <c r="AK363" s="3" t="s">
        <v>806</v>
      </c>
      <c r="AL363" s="3" t="s">
        <v>771</v>
      </c>
      <c r="AM363" s="3"/>
      <c r="AN363" s="3"/>
      <c r="AO363" s="3"/>
      <c r="AP363" s="3" t="s">
        <v>35</v>
      </c>
      <c r="AQ363" s="3">
        <f t="shared" si="87"/>
        <v>4</v>
      </c>
      <c r="AT363" t="str">
        <f>VLOOKUP(L363,'Duration QC'!$A$3:$E$50,2,TRUE)</f>
        <v>N</v>
      </c>
      <c r="AU363" t="str">
        <f>VLOOKUP(L363,'Duration QC'!$A$3:$E$50,3,TRUE)</f>
        <v>N</v>
      </c>
      <c r="AV363" t="str">
        <f>VLOOKUP(L363,'Duration QC'!$A$3:$E$50,4,TRUE)</f>
        <v>Y</v>
      </c>
      <c r="AW363" t="str">
        <f>VLOOKUP(L363,'Duration QC'!$A$3:$E$50,5,TRUE)</f>
        <v>N</v>
      </c>
      <c r="AX363">
        <f t="shared" si="88"/>
        <v>0</v>
      </c>
      <c r="AY363">
        <f t="shared" si="89"/>
        <v>0</v>
      </c>
      <c r="AZ363">
        <f t="shared" si="90"/>
        <v>1</v>
      </c>
      <c r="BA363">
        <f t="shared" si="91"/>
        <v>0</v>
      </c>
    </row>
    <row r="364" spans="1:53" x14ac:dyDescent="0.25">
      <c r="A364" s="3">
        <v>363</v>
      </c>
      <c r="B364" s="3" t="s">
        <v>50</v>
      </c>
      <c r="C364" s="3" t="s">
        <v>242</v>
      </c>
      <c r="D364" s="3" t="s">
        <v>163</v>
      </c>
      <c r="E364" s="3"/>
      <c r="F364" s="3" t="s">
        <v>180</v>
      </c>
      <c r="G364" s="3"/>
      <c r="H364" s="3" t="s">
        <v>187</v>
      </c>
      <c r="I364" s="3" t="s">
        <v>187</v>
      </c>
      <c r="J364" s="3" t="s">
        <v>469</v>
      </c>
      <c r="K364" s="3" t="s">
        <v>204</v>
      </c>
      <c r="L364" s="3" t="s">
        <v>798</v>
      </c>
      <c r="M364" s="3" t="s">
        <v>28</v>
      </c>
      <c r="N364" s="3" t="s">
        <v>239</v>
      </c>
      <c r="O364" s="3" t="s">
        <v>30</v>
      </c>
      <c r="P364" s="3" t="s">
        <v>146</v>
      </c>
      <c r="Q364" s="3" t="s">
        <v>49</v>
      </c>
      <c r="R364" s="3"/>
      <c r="S364" s="3">
        <v>10</v>
      </c>
      <c r="T364" s="3"/>
      <c r="U364" s="3"/>
      <c r="V364" s="3" t="s">
        <v>241</v>
      </c>
      <c r="W364" s="3" t="s">
        <v>35</v>
      </c>
      <c r="X364" s="3" t="s">
        <v>35</v>
      </c>
      <c r="Y364" s="3"/>
      <c r="Z364" s="3"/>
      <c r="AA364" s="3"/>
      <c r="AB364" s="3" t="s">
        <v>215</v>
      </c>
      <c r="AC364" s="3" t="s">
        <v>215</v>
      </c>
      <c r="AD364" s="3">
        <v>1000</v>
      </c>
      <c r="AE364" s="3"/>
      <c r="AF364" s="3"/>
      <c r="AG364" s="3"/>
      <c r="AH364" s="3" t="s">
        <v>228</v>
      </c>
      <c r="AI364" s="3" t="str">
        <f t="shared" si="86"/>
        <v/>
      </c>
      <c r="AJ364" s="3"/>
      <c r="AK364" s="3" t="s">
        <v>806</v>
      </c>
      <c r="AL364" s="3" t="s">
        <v>771</v>
      </c>
      <c r="AM364" s="3"/>
      <c r="AN364" s="3"/>
      <c r="AO364" s="3"/>
      <c r="AP364" s="3" t="s">
        <v>35</v>
      </c>
      <c r="AQ364" s="3">
        <f t="shared" si="87"/>
        <v>3</v>
      </c>
      <c r="AT364" t="str">
        <f>VLOOKUP(L364,'Duration QC'!$A$3:$E$50,2,TRUE)</f>
        <v>N</v>
      </c>
      <c r="AU364" t="str">
        <f>VLOOKUP(L364,'Duration QC'!$A$3:$E$50,3,TRUE)</f>
        <v>N</v>
      </c>
      <c r="AV364" t="str">
        <f>VLOOKUP(L364,'Duration QC'!$A$3:$E$50,4,TRUE)</f>
        <v>Y</v>
      </c>
      <c r="AW364" t="str">
        <f>VLOOKUP(L364,'Duration QC'!$A$3:$E$50,5,TRUE)</f>
        <v>N</v>
      </c>
      <c r="AX364">
        <f t="shared" si="88"/>
        <v>0</v>
      </c>
      <c r="AY364">
        <f t="shared" si="89"/>
        <v>0</v>
      </c>
      <c r="AZ364">
        <f t="shared" si="90"/>
        <v>1</v>
      </c>
      <c r="BA364">
        <f t="shared" si="91"/>
        <v>0</v>
      </c>
    </row>
    <row r="365" spans="1:53" x14ac:dyDescent="0.25">
      <c r="A365" s="3">
        <v>364</v>
      </c>
      <c r="B365" s="3" t="s">
        <v>50</v>
      </c>
      <c r="C365" s="3" t="s">
        <v>242</v>
      </c>
      <c r="D365" s="3" t="s">
        <v>163</v>
      </c>
      <c r="E365" s="3"/>
      <c r="F365" s="3" t="s">
        <v>180</v>
      </c>
      <c r="G365" s="3"/>
      <c r="H365" s="3" t="s">
        <v>187</v>
      </c>
      <c r="I365" s="3" t="s">
        <v>187</v>
      </c>
      <c r="J365" s="3" t="s">
        <v>469</v>
      </c>
      <c r="K365" s="3" t="s">
        <v>204</v>
      </c>
      <c r="L365" s="3" t="s">
        <v>798</v>
      </c>
      <c r="M365" s="3" t="s">
        <v>28</v>
      </c>
      <c r="N365" s="3" t="s">
        <v>239</v>
      </c>
      <c r="O365" s="3" t="s">
        <v>38</v>
      </c>
      <c r="P365" s="3" t="s">
        <v>210</v>
      </c>
      <c r="Q365" s="3" t="s">
        <v>32</v>
      </c>
      <c r="R365" s="3">
        <v>100</v>
      </c>
      <c r="S365" s="3"/>
      <c r="T365" s="3"/>
      <c r="U365" s="3"/>
      <c r="V365" s="3" t="s">
        <v>241</v>
      </c>
      <c r="W365" s="3" t="s">
        <v>35</v>
      </c>
      <c r="X365" s="3" t="s">
        <v>35</v>
      </c>
      <c r="Y365" s="3"/>
      <c r="Z365" s="3"/>
      <c r="AA365" s="3"/>
      <c r="AB365" s="3" t="s">
        <v>215</v>
      </c>
      <c r="AC365" s="3">
        <v>100000</v>
      </c>
      <c r="AD365" s="3" t="s">
        <v>215</v>
      </c>
      <c r="AE365" s="3"/>
      <c r="AF365" s="3"/>
      <c r="AG365" s="3"/>
      <c r="AH365" s="3" t="s">
        <v>230</v>
      </c>
      <c r="AI365" s="3" t="str">
        <f t="shared" si="86"/>
        <v/>
      </c>
      <c r="AJ365" s="3"/>
      <c r="AK365" s="3" t="s">
        <v>806</v>
      </c>
      <c r="AL365" s="3" t="s">
        <v>771</v>
      </c>
      <c r="AM365" s="3"/>
      <c r="AN365" s="3"/>
      <c r="AO365" s="3"/>
      <c r="AP365" s="3" t="s">
        <v>35</v>
      </c>
      <c r="AQ365" s="3">
        <f t="shared" si="87"/>
        <v>1</v>
      </c>
      <c r="AT365" t="str">
        <f>VLOOKUP(L365,'Duration QC'!$A$3:$E$50,2,TRUE)</f>
        <v>N</v>
      </c>
      <c r="AU365" t="str">
        <f>VLOOKUP(L365,'Duration QC'!$A$3:$E$50,3,TRUE)</f>
        <v>N</v>
      </c>
      <c r="AV365" t="str">
        <f>VLOOKUP(L365,'Duration QC'!$A$3:$E$50,4,TRUE)</f>
        <v>Y</v>
      </c>
      <c r="AW365" t="str">
        <f>VLOOKUP(L365,'Duration QC'!$A$3:$E$50,5,TRUE)</f>
        <v>N</v>
      </c>
      <c r="AX365">
        <f t="shared" si="88"/>
        <v>0</v>
      </c>
      <c r="AY365">
        <f t="shared" si="89"/>
        <v>0</v>
      </c>
      <c r="AZ365">
        <f t="shared" si="90"/>
        <v>1</v>
      </c>
      <c r="BA365">
        <f t="shared" si="91"/>
        <v>0</v>
      </c>
    </row>
    <row r="366" spans="1:53" x14ac:dyDescent="0.25">
      <c r="A366" s="3">
        <v>365</v>
      </c>
      <c r="B366" s="3" t="s">
        <v>50</v>
      </c>
      <c r="C366" s="3" t="s">
        <v>242</v>
      </c>
      <c r="D366" s="3" t="s">
        <v>163</v>
      </c>
      <c r="E366" s="3"/>
      <c r="F366" s="3" t="s">
        <v>180</v>
      </c>
      <c r="G366" s="3"/>
      <c r="H366" s="3" t="s">
        <v>187</v>
      </c>
      <c r="I366" s="3" t="s">
        <v>187</v>
      </c>
      <c r="J366" s="3" t="s">
        <v>469</v>
      </c>
      <c r="K366" s="3" t="s">
        <v>204</v>
      </c>
      <c r="L366" s="3" t="s">
        <v>798</v>
      </c>
      <c r="M366" s="3" t="s">
        <v>28</v>
      </c>
      <c r="N366" s="3" t="s">
        <v>239</v>
      </c>
      <c r="O366" s="3" t="s">
        <v>38</v>
      </c>
      <c r="P366" s="3" t="s">
        <v>210</v>
      </c>
      <c r="Q366" s="3" t="s">
        <v>49</v>
      </c>
      <c r="R366" s="3">
        <v>100</v>
      </c>
      <c r="S366" s="3"/>
      <c r="T366" s="3"/>
      <c r="U366" s="3"/>
      <c r="V366" s="3" t="s">
        <v>241</v>
      </c>
      <c r="W366" s="3" t="s">
        <v>35</v>
      </c>
      <c r="X366" s="3" t="s">
        <v>35</v>
      </c>
      <c r="Y366" s="3"/>
      <c r="Z366" s="3"/>
      <c r="AA366" s="3"/>
      <c r="AB366" s="3" t="s">
        <v>215</v>
      </c>
      <c r="AC366" s="3">
        <v>100000</v>
      </c>
      <c r="AD366" s="3" t="s">
        <v>215</v>
      </c>
      <c r="AE366" s="3"/>
      <c r="AF366" s="3"/>
      <c r="AG366" s="3"/>
      <c r="AH366" s="3" t="s">
        <v>230</v>
      </c>
      <c r="AI366" s="3" t="str">
        <f t="shared" si="86"/>
        <v/>
      </c>
      <c r="AJ366" s="3"/>
      <c r="AK366" s="3" t="s">
        <v>806</v>
      </c>
      <c r="AL366" s="3" t="s">
        <v>771</v>
      </c>
      <c r="AM366" s="3"/>
      <c r="AN366" s="3"/>
      <c r="AO366" s="3"/>
      <c r="AP366" s="3" t="s">
        <v>35</v>
      </c>
      <c r="AQ366" s="3">
        <f t="shared" si="87"/>
        <v>1</v>
      </c>
      <c r="AT366" t="str">
        <f>VLOOKUP(L366,'Duration QC'!$A$3:$E$50,2,TRUE)</f>
        <v>N</v>
      </c>
      <c r="AU366" t="str">
        <f>VLOOKUP(L366,'Duration QC'!$A$3:$E$50,3,TRUE)</f>
        <v>N</v>
      </c>
      <c r="AV366" t="str">
        <f>VLOOKUP(L366,'Duration QC'!$A$3:$E$50,4,TRUE)</f>
        <v>Y</v>
      </c>
      <c r="AW366" t="str">
        <f>VLOOKUP(L366,'Duration QC'!$A$3:$E$50,5,TRUE)</f>
        <v>N</v>
      </c>
      <c r="AX366">
        <f t="shared" si="88"/>
        <v>0</v>
      </c>
      <c r="AY366">
        <f t="shared" si="89"/>
        <v>0</v>
      </c>
      <c r="AZ366">
        <f t="shared" si="90"/>
        <v>1</v>
      </c>
      <c r="BA366">
        <f t="shared" si="91"/>
        <v>0</v>
      </c>
    </row>
    <row r="367" spans="1:53" x14ac:dyDescent="0.25">
      <c r="A367" s="3">
        <v>366</v>
      </c>
      <c r="B367" s="3" t="s">
        <v>50</v>
      </c>
      <c r="C367" s="3" t="s">
        <v>242</v>
      </c>
      <c r="D367" s="3" t="s">
        <v>164</v>
      </c>
      <c r="E367" s="3"/>
      <c r="F367" s="3" t="s">
        <v>180</v>
      </c>
      <c r="G367" s="3" t="s">
        <v>50</v>
      </c>
      <c r="H367" s="3" t="s">
        <v>188</v>
      </c>
      <c r="I367" s="3" t="s">
        <v>188</v>
      </c>
      <c r="J367" s="3" t="s">
        <v>469</v>
      </c>
      <c r="K367" s="3" t="s">
        <v>204</v>
      </c>
      <c r="L367" s="3" t="s">
        <v>798</v>
      </c>
      <c r="M367" s="3" t="s">
        <v>28</v>
      </c>
      <c r="N367" s="3" t="s">
        <v>239</v>
      </c>
      <c r="O367" s="3" t="s">
        <v>30</v>
      </c>
      <c r="P367" s="3" t="s">
        <v>146</v>
      </c>
      <c r="Q367" s="3" t="s">
        <v>32</v>
      </c>
      <c r="R367" s="3"/>
      <c r="S367" s="3">
        <v>1.25</v>
      </c>
      <c r="T367" s="3"/>
      <c r="U367" s="3"/>
      <c r="V367" s="3" t="s">
        <v>241</v>
      </c>
      <c r="W367" s="3" t="s">
        <v>35</v>
      </c>
      <c r="X367" s="3" t="s">
        <v>35</v>
      </c>
      <c r="Y367" s="3"/>
      <c r="Z367" s="3"/>
      <c r="AA367" s="3"/>
      <c r="AB367" s="3" t="s">
        <v>215</v>
      </c>
      <c r="AC367" s="3" t="s">
        <v>215</v>
      </c>
      <c r="AD367" s="3">
        <v>125</v>
      </c>
      <c r="AE367" s="3"/>
      <c r="AF367" s="3"/>
      <c r="AG367" s="3"/>
      <c r="AH367" s="3" t="s">
        <v>227</v>
      </c>
      <c r="AI367" s="3" t="str">
        <f t="shared" si="86"/>
        <v/>
      </c>
      <c r="AJ367" s="3"/>
      <c r="AK367" s="3" t="s">
        <v>806</v>
      </c>
      <c r="AL367" s="3" t="s">
        <v>771</v>
      </c>
      <c r="AM367" s="3"/>
      <c r="AN367" s="3"/>
      <c r="AO367" s="3"/>
      <c r="AP367" s="3" t="s">
        <v>35</v>
      </c>
      <c r="AQ367" s="3">
        <f t="shared" si="87"/>
        <v>4</v>
      </c>
      <c r="AT367" t="str">
        <f>VLOOKUP(L367,'Duration QC'!$A$3:$E$50,2,TRUE)</f>
        <v>N</v>
      </c>
      <c r="AU367" t="str">
        <f>VLOOKUP(L367,'Duration QC'!$A$3:$E$50,3,TRUE)</f>
        <v>N</v>
      </c>
      <c r="AV367" t="str">
        <f>VLOOKUP(L367,'Duration QC'!$A$3:$E$50,4,TRUE)</f>
        <v>Y</v>
      </c>
      <c r="AW367" t="str">
        <f>VLOOKUP(L367,'Duration QC'!$A$3:$E$50,5,TRUE)</f>
        <v>N</v>
      </c>
      <c r="AX367">
        <f t="shared" si="88"/>
        <v>0</v>
      </c>
      <c r="AY367">
        <f t="shared" si="89"/>
        <v>0</v>
      </c>
      <c r="AZ367">
        <f t="shared" si="90"/>
        <v>1</v>
      </c>
      <c r="BA367">
        <f t="shared" si="91"/>
        <v>0</v>
      </c>
    </row>
    <row r="368" spans="1:53" x14ac:dyDescent="0.25">
      <c r="A368" s="3">
        <v>367</v>
      </c>
      <c r="B368" s="3" t="s">
        <v>50</v>
      </c>
      <c r="C368" s="3" t="s">
        <v>242</v>
      </c>
      <c r="D368" s="3" t="s">
        <v>164</v>
      </c>
      <c r="E368" s="3"/>
      <c r="F368" s="3" t="s">
        <v>180</v>
      </c>
      <c r="G368" s="3" t="s">
        <v>50</v>
      </c>
      <c r="H368" s="3" t="s">
        <v>188</v>
      </c>
      <c r="I368" s="3" t="s">
        <v>188</v>
      </c>
      <c r="J368" s="3" t="s">
        <v>469</v>
      </c>
      <c r="K368" s="3" t="s">
        <v>204</v>
      </c>
      <c r="L368" s="3" t="s">
        <v>798</v>
      </c>
      <c r="M368" s="3" t="s">
        <v>28</v>
      </c>
      <c r="N368" s="3" t="s">
        <v>239</v>
      </c>
      <c r="O368" s="3" t="s">
        <v>30</v>
      </c>
      <c r="P368" s="3" t="s">
        <v>146</v>
      </c>
      <c r="Q368" s="3" t="s">
        <v>49</v>
      </c>
      <c r="R368" s="3">
        <v>5</v>
      </c>
      <c r="S368" s="3"/>
      <c r="T368" s="3"/>
      <c r="U368" s="3"/>
      <c r="V368" s="3" t="s">
        <v>241</v>
      </c>
      <c r="W368" s="3" t="s">
        <v>35</v>
      </c>
      <c r="X368" s="3" t="s">
        <v>35</v>
      </c>
      <c r="Y368" s="3"/>
      <c r="Z368" s="3"/>
      <c r="AA368" s="3"/>
      <c r="AB368" s="3" t="s">
        <v>215</v>
      </c>
      <c r="AC368" s="3">
        <v>5000</v>
      </c>
      <c r="AD368" s="3" t="s">
        <v>215</v>
      </c>
      <c r="AE368" s="3"/>
      <c r="AF368" s="3"/>
      <c r="AG368" s="3"/>
      <c r="AH368" s="3" t="s">
        <v>229</v>
      </c>
      <c r="AI368" s="3" t="str">
        <f t="shared" si="86"/>
        <v/>
      </c>
      <c r="AJ368" s="3"/>
      <c r="AK368" s="3" t="s">
        <v>806</v>
      </c>
      <c r="AL368" s="3" t="s">
        <v>771</v>
      </c>
      <c r="AM368" s="3"/>
      <c r="AN368" s="3"/>
      <c r="AO368" s="3"/>
      <c r="AP368" s="3" t="s">
        <v>35</v>
      </c>
      <c r="AQ368" s="3">
        <f t="shared" si="87"/>
        <v>2</v>
      </c>
      <c r="AT368" t="str">
        <f>VLOOKUP(L368,'Duration QC'!$A$3:$E$50,2,TRUE)</f>
        <v>N</v>
      </c>
      <c r="AU368" t="str">
        <f>VLOOKUP(L368,'Duration QC'!$A$3:$E$50,3,TRUE)</f>
        <v>N</v>
      </c>
      <c r="AV368" t="str">
        <f>VLOOKUP(L368,'Duration QC'!$A$3:$E$50,4,TRUE)</f>
        <v>Y</v>
      </c>
      <c r="AW368" t="str">
        <f>VLOOKUP(L368,'Duration QC'!$A$3:$E$50,5,TRUE)</f>
        <v>N</v>
      </c>
      <c r="AX368">
        <f t="shared" si="88"/>
        <v>0</v>
      </c>
      <c r="AY368">
        <f t="shared" si="89"/>
        <v>0</v>
      </c>
      <c r="AZ368">
        <f t="shared" si="90"/>
        <v>1</v>
      </c>
      <c r="BA368">
        <f t="shared" si="91"/>
        <v>0</v>
      </c>
    </row>
    <row r="369" spans="1:53" x14ac:dyDescent="0.25">
      <c r="A369" s="3">
        <v>368</v>
      </c>
      <c r="B369" s="3" t="s">
        <v>50</v>
      </c>
      <c r="C369" s="3" t="s">
        <v>242</v>
      </c>
      <c r="D369" s="3" t="s">
        <v>165</v>
      </c>
      <c r="E369" s="3"/>
      <c r="F369" s="3" t="s">
        <v>180</v>
      </c>
      <c r="G369" s="3"/>
      <c r="H369" s="3" t="s">
        <v>799</v>
      </c>
      <c r="I369" s="3" t="s">
        <v>189</v>
      </c>
      <c r="J369" s="3" t="s">
        <v>469</v>
      </c>
      <c r="K369" s="3" t="s">
        <v>204</v>
      </c>
      <c r="L369" s="3" t="s">
        <v>798</v>
      </c>
      <c r="M369" s="3" t="s">
        <v>28</v>
      </c>
      <c r="N369" s="3" t="s">
        <v>239</v>
      </c>
      <c r="O369" s="3" t="s">
        <v>38</v>
      </c>
      <c r="P369" s="3" t="s">
        <v>210</v>
      </c>
      <c r="Q369" s="3" t="s">
        <v>32</v>
      </c>
      <c r="R369" s="3">
        <v>2</v>
      </c>
      <c r="S369" s="3"/>
      <c r="T369" s="3"/>
      <c r="U369" s="3"/>
      <c r="V369" s="3" t="s">
        <v>241</v>
      </c>
      <c r="W369" s="3" t="s">
        <v>35</v>
      </c>
      <c r="X369" s="3" t="s">
        <v>35</v>
      </c>
      <c r="Y369" s="3"/>
      <c r="Z369" s="3"/>
      <c r="AA369" s="3"/>
      <c r="AB369" s="3" t="s">
        <v>215</v>
      </c>
      <c r="AC369" s="3">
        <v>2000</v>
      </c>
      <c r="AD369" s="3" t="s">
        <v>215</v>
      </c>
      <c r="AE369" s="3"/>
      <c r="AF369" s="3"/>
      <c r="AG369" s="3"/>
      <c r="AH369" s="3" t="s">
        <v>228</v>
      </c>
      <c r="AI369" s="3" t="str">
        <f t="shared" si="86"/>
        <v/>
      </c>
      <c r="AJ369" s="3"/>
      <c r="AK369" s="3" t="s">
        <v>806</v>
      </c>
      <c r="AL369" s="3" t="s">
        <v>771</v>
      </c>
      <c r="AM369" s="3"/>
      <c r="AN369" s="3"/>
      <c r="AO369" s="3"/>
      <c r="AP369" s="3" t="s">
        <v>35</v>
      </c>
      <c r="AQ369" s="3">
        <f t="shared" si="87"/>
        <v>3</v>
      </c>
      <c r="AT369" t="str">
        <f>VLOOKUP(L369,'Duration QC'!$A$3:$E$50,2,TRUE)</f>
        <v>N</v>
      </c>
      <c r="AU369" t="str">
        <f>VLOOKUP(L369,'Duration QC'!$A$3:$E$50,3,TRUE)</f>
        <v>N</v>
      </c>
      <c r="AV369" t="str">
        <f>VLOOKUP(L369,'Duration QC'!$A$3:$E$50,4,TRUE)</f>
        <v>Y</v>
      </c>
      <c r="AW369" t="str">
        <f>VLOOKUP(L369,'Duration QC'!$A$3:$E$50,5,TRUE)</f>
        <v>N</v>
      </c>
      <c r="AX369">
        <f t="shared" si="88"/>
        <v>0</v>
      </c>
      <c r="AY369">
        <f t="shared" si="89"/>
        <v>0</v>
      </c>
      <c r="AZ369">
        <f t="shared" si="90"/>
        <v>1</v>
      </c>
      <c r="BA369">
        <f t="shared" si="91"/>
        <v>0</v>
      </c>
    </row>
    <row r="370" spans="1:53" x14ac:dyDescent="0.25">
      <c r="A370" s="3">
        <v>369</v>
      </c>
      <c r="B370" s="3" t="s">
        <v>50</v>
      </c>
      <c r="C370" s="3" t="s">
        <v>242</v>
      </c>
      <c r="D370" s="3" t="s">
        <v>165</v>
      </c>
      <c r="E370" s="3"/>
      <c r="F370" s="3" t="s">
        <v>180</v>
      </c>
      <c r="G370" s="3"/>
      <c r="H370" s="3" t="s">
        <v>799</v>
      </c>
      <c r="I370" s="3" t="s">
        <v>189</v>
      </c>
      <c r="J370" s="3" t="s">
        <v>469</v>
      </c>
      <c r="K370" s="3" t="s">
        <v>204</v>
      </c>
      <c r="L370" s="3" t="s">
        <v>798</v>
      </c>
      <c r="M370" s="3" t="s">
        <v>28</v>
      </c>
      <c r="N370" s="3" t="s">
        <v>239</v>
      </c>
      <c r="O370" s="3" t="s">
        <v>38</v>
      </c>
      <c r="P370" s="3" t="s">
        <v>210</v>
      </c>
      <c r="Q370" s="3" t="s">
        <v>49</v>
      </c>
      <c r="R370" s="3">
        <v>2</v>
      </c>
      <c r="S370" s="3"/>
      <c r="T370" s="3"/>
      <c r="U370" s="3"/>
      <c r="V370" s="3" t="s">
        <v>241</v>
      </c>
      <c r="W370" s="3" t="s">
        <v>35</v>
      </c>
      <c r="X370" s="3" t="s">
        <v>35</v>
      </c>
      <c r="Y370" s="3"/>
      <c r="Z370" s="3"/>
      <c r="AA370" s="3"/>
      <c r="AB370" s="3" t="s">
        <v>215</v>
      </c>
      <c r="AC370" s="3">
        <v>2000</v>
      </c>
      <c r="AD370" s="3" t="s">
        <v>215</v>
      </c>
      <c r="AE370" s="3"/>
      <c r="AF370" s="3"/>
      <c r="AG370" s="3"/>
      <c r="AH370" s="3" t="s">
        <v>228</v>
      </c>
      <c r="AI370" s="3" t="str">
        <f t="shared" si="86"/>
        <v/>
      </c>
      <c r="AJ370" s="3"/>
      <c r="AK370" s="3" t="s">
        <v>806</v>
      </c>
      <c r="AL370" s="3" t="s">
        <v>771</v>
      </c>
      <c r="AM370" s="3"/>
      <c r="AN370" s="3"/>
      <c r="AO370" s="3"/>
      <c r="AP370" s="3" t="s">
        <v>35</v>
      </c>
      <c r="AQ370" s="3">
        <f t="shared" si="87"/>
        <v>3</v>
      </c>
      <c r="AT370" t="str">
        <f>VLOOKUP(L370,'Duration QC'!$A$3:$E$50,2,TRUE)</f>
        <v>N</v>
      </c>
      <c r="AU370" t="str">
        <f>VLOOKUP(L370,'Duration QC'!$A$3:$E$50,3,TRUE)</f>
        <v>N</v>
      </c>
      <c r="AV370" t="str">
        <f>VLOOKUP(L370,'Duration QC'!$A$3:$E$50,4,TRUE)</f>
        <v>Y</v>
      </c>
      <c r="AW370" t="str">
        <f>VLOOKUP(L370,'Duration QC'!$A$3:$E$50,5,TRUE)</f>
        <v>N</v>
      </c>
      <c r="AX370">
        <f t="shared" si="88"/>
        <v>0</v>
      </c>
      <c r="AY370">
        <f t="shared" si="89"/>
        <v>0</v>
      </c>
      <c r="AZ370">
        <f t="shared" si="90"/>
        <v>1</v>
      </c>
      <c r="BA370">
        <f t="shared" si="91"/>
        <v>0</v>
      </c>
    </row>
    <row r="371" spans="1:53" x14ac:dyDescent="0.25">
      <c r="A371" s="3">
        <v>370</v>
      </c>
      <c r="B371" s="3" t="s">
        <v>50</v>
      </c>
      <c r="C371" s="3" t="s">
        <v>242</v>
      </c>
      <c r="D371" s="3" t="s">
        <v>166</v>
      </c>
      <c r="E371" s="3"/>
      <c r="F371" s="3" t="s">
        <v>180</v>
      </c>
      <c r="G371" s="3"/>
      <c r="H371" s="3" t="s">
        <v>190</v>
      </c>
      <c r="I371" s="3" t="s">
        <v>190</v>
      </c>
      <c r="J371" s="3" t="s">
        <v>469</v>
      </c>
      <c r="K371" s="3" t="s">
        <v>204</v>
      </c>
      <c r="L371" s="3" t="s">
        <v>798</v>
      </c>
      <c r="M371" s="3" t="s">
        <v>28</v>
      </c>
      <c r="N371" s="3" t="s">
        <v>239</v>
      </c>
      <c r="O371" s="3" t="s">
        <v>38</v>
      </c>
      <c r="P371" s="3" t="s">
        <v>223</v>
      </c>
      <c r="Q371" s="3" t="s">
        <v>49</v>
      </c>
      <c r="R371" s="3">
        <v>20</v>
      </c>
      <c r="S371" s="3"/>
      <c r="T371" s="3"/>
      <c r="U371" s="3"/>
      <c r="V371" s="3" t="s">
        <v>241</v>
      </c>
      <c r="W371" s="3" t="s">
        <v>35</v>
      </c>
      <c r="X371" s="3" t="s">
        <v>35</v>
      </c>
      <c r="Y371" s="3"/>
      <c r="Z371" s="3"/>
      <c r="AA371" s="3"/>
      <c r="AB371" s="3" t="s">
        <v>215</v>
      </c>
      <c r="AC371" s="3">
        <v>20000</v>
      </c>
      <c r="AD371" s="3" t="s">
        <v>215</v>
      </c>
      <c r="AE371" s="3"/>
      <c r="AF371" s="3"/>
      <c r="AG371" s="3"/>
      <c r="AH371" s="3" t="s">
        <v>229</v>
      </c>
      <c r="AI371" s="3" t="str">
        <f t="shared" si="86"/>
        <v/>
      </c>
      <c r="AJ371" s="3"/>
      <c r="AK371" s="3" t="s">
        <v>806</v>
      </c>
      <c r="AL371" s="3" t="s">
        <v>771</v>
      </c>
      <c r="AM371" s="3"/>
      <c r="AN371" s="3"/>
      <c r="AO371" s="3"/>
      <c r="AP371" s="3" t="s">
        <v>35</v>
      </c>
      <c r="AQ371" s="3">
        <f t="shared" si="87"/>
        <v>2</v>
      </c>
      <c r="AT371" t="str">
        <f>VLOOKUP(L371,'Duration QC'!$A$3:$E$50,2,TRUE)</f>
        <v>N</v>
      </c>
      <c r="AU371" t="str">
        <f>VLOOKUP(L371,'Duration QC'!$A$3:$E$50,3,TRUE)</f>
        <v>N</v>
      </c>
      <c r="AV371" t="str">
        <f>VLOOKUP(L371,'Duration QC'!$A$3:$E$50,4,TRUE)</f>
        <v>Y</v>
      </c>
      <c r="AW371" t="str">
        <f>VLOOKUP(L371,'Duration QC'!$A$3:$E$50,5,TRUE)</f>
        <v>N</v>
      </c>
      <c r="AX371">
        <f t="shared" si="88"/>
        <v>0</v>
      </c>
      <c r="AY371">
        <f t="shared" si="89"/>
        <v>0</v>
      </c>
      <c r="AZ371">
        <f t="shared" si="90"/>
        <v>1</v>
      </c>
      <c r="BA371">
        <f t="shared" si="91"/>
        <v>0</v>
      </c>
    </row>
    <row r="372" spans="1:53" x14ac:dyDescent="0.25">
      <c r="A372" s="3">
        <v>371</v>
      </c>
      <c r="B372" s="3" t="s">
        <v>50</v>
      </c>
      <c r="C372" s="3" t="s">
        <v>242</v>
      </c>
      <c r="D372" s="3" t="s">
        <v>166</v>
      </c>
      <c r="E372" s="3"/>
      <c r="F372" s="3" t="s">
        <v>180</v>
      </c>
      <c r="G372" s="3"/>
      <c r="H372" s="3" t="s">
        <v>190</v>
      </c>
      <c r="I372" s="3" t="s">
        <v>190</v>
      </c>
      <c r="J372" s="3" t="s">
        <v>469</v>
      </c>
      <c r="K372" s="3" t="s">
        <v>204</v>
      </c>
      <c r="L372" s="3" t="s">
        <v>798</v>
      </c>
      <c r="M372" s="3" t="s">
        <v>28</v>
      </c>
      <c r="N372" s="3" t="s">
        <v>239</v>
      </c>
      <c r="O372" s="3" t="s">
        <v>41</v>
      </c>
      <c r="P372" s="3" t="s">
        <v>224</v>
      </c>
      <c r="Q372" s="3" t="s">
        <v>49</v>
      </c>
      <c r="R372" s="3">
        <v>20</v>
      </c>
      <c r="S372" s="3"/>
      <c r="T372" s="3"/>
      <c r="U372" s="3"/>
      <c r="V372" s="3" t="s">
        <v>241</v>
      </c>
      <c r="W372" s="3" t="s">
        <v>35</v>
      </c>
      <c r="X372" s="3" t="s">
        <v>35</v>
      </c>
      <c r="Y372" s="3"/>
      <c r="Z372" s="3"/>
      <c r="AA372" s="3"/>
      <c r="AB372" s="3" t="s">
        <v>215</v>
      </c>
      <c r="AC372" s="3">
        <v>20000</v>
      </c>
      <c r="AD372" s="3" t="s">
        <v>215</v>
      </c>
      <c r="AE372" s="3"/>
      <c r="AF372" s="3"/>
      <c r="AG372" s="3"/>
      <c r="AH372" s="3" t="s">
        <v>229</v>
      </c>
      <c r="AI372" s="3" t="str">
        <f t="shared" si="86"/>
        <v/>
      </c>
      <c r="AJ372" s="3"/>
      <c r="AK372" s="3" t="s">
        <v>806</v>
      </c>
      <c r="AL372" s="3" t="s">
        <v>771</v>
      </c>
      <c r="AM372" s="3"/>
      <c r="AN372" s="3"/>
      <c r="AO372" s="3"/>
      <c r="AP372" s="3" t="s">
        <v>35</v>
      </c>
      <c r="AQ372" s="3">
        <f t="shared" si="87"/>
        <v>2</v>
      </c>
      <c r="AT372" t="str">
        <f>VLOOKUP(L372,'Duration QC'!$A$3:$E$50,2,TRUE)</f>
        <v>N</v>
      </c>
      <c r="AU372" t="str">
        <f>VLOOKUP(L372,'Duration QC'!$A$3:$E$50,3,TRUE)</f>
        <v>N</v>
      </c>
      <c r="AV372" t="str">
        <f>VLOOKUP(L372,'Duration QC'!$A$3:$E$50,4,TRUE)</f>
        <v>Y</v>
      </c>
      <c r="AW372" t="str">
        <f>VLOOKUP(L372,'Duration QC'!$A$3:$E$50,5,TRUE)</f>
        <v>N</v>
      </c>
      <c r="AX372">
        <f t="shared" si="88"/>
        <v>0</v>
      </c>
      <c r="AY372">
        <f t="shared" si="89"/>
        <v>0</v>
      </c>
      <c r="AZ372">
        <f t="shared" si="90"/>
        <v>1</v>
      </c>
      <c r="BA372">
        <f t="shared" si="91"/>
        <v>0</v>
      </c>
    </row>
    <row r="373" spans="1:53" x14ac:dyDescent="0.25">
      <c r="A373" s="3">
        <v>372</v>
      </c>
      <c r="B373" s="3" t="s">
        <v>50</v>
      </c>
      <c r="C373" s="3" t="s">
        <v>242</v>
      </c>
      <c r="D373" s="3" t="s">
        <v>167</v>
      </c>
      <c r="E373" s="3"/>
      <c r="F373" s="3" t="s">
        <v>180</v>
      </c>
      <c r="G373" s="3"/>
      <c r="H373" s="3" t="s">
        <v>191</v>
      </c>
      <c r="I373" s="3" t="s">
        <v>191</v>
      </c>
      <c r="J373" s="3" t="s">
        <v>469</v>
      </c>
      <c r="K373" s="3" t="s">
        <v>204</v>
      </c>
      <c r="L373" s="3" t="s">
        <v>798</v>
      </c>
      <c r="M373" s="3" t="s">
        <v>28</v>
      </c>
      <c r="N373" s="3" t="s">
        <v>239</v>
      </c>
      <c r="O373" s="3" t="s">
        <v>30</v>
      </c>
      <c r="P373" s="3" t="s">
        <v>146</v>
      </c>
      <c r="Q373" s="3" t="s">
        <v>32</v>
      </c>
      <c r="R373" s="3">
        <v>18</v>
      </c>
      <c r="S373" s="3"/>
      <c r="T373" s="3"/>
      <c r="U373" s="3"/>
      <c r="V373" s="3" t="s">
        <v>241</v>
      </c>
      <c r="W373" s="3" t="s">
        <v>35</v>
      </c>
      <c r="X373" s="3" t="s">
        <v>35</v>
      </c>
      <c r="Y373" s="3"/>
      <c r="Z373" s="3"/>
      <c r="AA373" s="3"/>
      <c r="AB373" s="3" t="s">
        <v>215</v>
      </c>
      <c r="AC373" s="3">
        <v>18000</v>
      </c>
      <c r="AD373" s="3" t="s">
        <v>215</v>
      </c>
      <c r="AE373" s="3"/>
      <c r="AF373" s="3"/>
      <c r="AG373" s="3"/>
      <c r="AH373" s="3" t="s">
        <v>229</v>
      </c>
      <c r="AI373" s="3" t="str">
        <f t="shared" si="86"/>
        <v/>
      </c>
      <c r="AJ373" s="3"/>
      <c r="AK373" s="3" t="s">
        <v>806</v>
      </c>
      <c r="AL373" s="3" t="s">
        <v>771</v>
      </c>
      <c r="AM373" s="3"/>
      <c r="AN373" s="3"/>
      <c r="AO373" s="3"/>
      <c r="AP373" s="3" t="s">
        <v>35</v>
      </c>
      <c r="AQ373" s="3">
        <f t="shared" si="87"/>
        <v>2</v>
      </c>
      <c r="AT373" t="str">
        <f>VLOOKUP(L373,'Duration QC'!$A$3:$E$50,2,TRUE)</f>
        <v>N</v>
      </c>
      <c r="AU373" t="str">
        <f>VLOOKUP(L373,'Duration QC'!$A$3:$E$50,3,TRUE)</f>
        <v>N</v>
      </c>
      <c r="AV373" t="str">
        <f>VLOOKUP(L373,'Duration QC'!$A$3:$E$50,4,TRUE)</f>
        <v>Y</v>
      </c>
      <c r="AW373" t="str">
        <f>VLOOKUP(L373,'Duration QC'!$A$3:$E$50,5,TRUE)</f>
        <v>N</v>
      </c>
      <c r="AX373">
        <f t="shared" si="88"/>
        <v>0</v>
      </c>
      <c r="AY373">
        <f t="shared" si="89"/>
        <v>0</v>
      </c>
      <c r="AZ373">
        <f t="shared" si="90"/>
        <v>1</v>
      </c>
      <c r="BA373">
        <f t="shared" si="91"/>
        <v>0</v>
      </c>
    </row>
    <row r="374" spans="1:53" x14ac:dyDescent="0.25">
      <c r="A374" s="3">
        <v>373</v>
      </c>
      <c r="B374" s="3" t="s">
        <v>50</v>
      </c>
      <c r="C374" s="3" t="s">
        <v>242</v>
      </c>
      <c r="D374" s="3" t="s">
        <v>167</v>
      </c>
      <c r="E374" s="3"/>
      <c r="F374" s="3" t="s">
        <v>180</v>
      </c>
      <c r="G374" s="3"/>
      <c r="H374" s="3" t="s">
        <v>191</v>
      </c>
      <c r="I374" s="3" t="s">
        <v>191</v>
      </c>
      <c r="J374" s="3" t="s">
        <v>469</v>
      </c>
      <c r="K374" s="3" t="s">
        <v>204</v>
      </c>
      <c r="L374" s="3" t="s">
        <v>798</v>
      </c>
      <c r="M374" s="3" t="s">
        <v>28</v>
      </c>
      <c r="N374" s="3" t="s">
        <v>239</v>
      </c>
      <c r="O374" s="3" t="s">
        <v>30</v>
      </c>
      <c r="P374" s="3" t="s">
        <v>146</v>
      </c>
      <c r="Q374" s="3" t="s">
        <v>49</v>
      </c>
      <c r="R374" s="3">
        <v>18</v>
      </c>
      <c r="S374" s="3"/>
      <c r="T374" s="3"/>
      <c r="U374" s="3"/>
      <c r="V374" s="3" t="s">
        <v>241</v>
      </c>
      <c r="W374" s="3" t="s">
        <v>35</v>
      </c>
      <c r="X374" s="3" t="s">
        <v>35</v>
      </c>
      <c r="Y374" s="3"/>
      <c r="Z374" s="3"/>
      <c r="AA374" s="3"/>
      <c r="AB374" s="3" t="s">
        <v>215</v>
      </c>
      <c r="AC374" s="3">
        <v>18000</v>
      </c>
      <c r="AD374" s="3" t="s">
        <v>215</v>
      </c>
      <c r="AE374" s="3"/>
      <c r="AF374" s="3"/>
      <c r="AG374" s="3"/>
      <c r="AH374" s="3" t="s">
        <v>229</v>
      </c>
      <c r="AI374" s="3" t="str">
        <f t="shared" si="86"/>
        <v/>
      </c>
      <c r="AJ374" s="3"/>
      <c r="AK374" s="3" t="s">
        <v>806</v>
      </c>
      <c r="AL374" s="3" t="s">
        <v>771</v>
      </c>
      <c r="AM374" s="3"/>
      <c r="AN374" s="3"/>
      <c r="AO374" s="3"/>
      <c r="AP374" s="3" t="s">
        <v>35</v>
      </c>
      <c r="AQ374" s="3">
        <f t="shared" si="87"/>
        <v>2</v>
      </c>
      <c r="AT374" t="str">
        <f>VLOOKUP(L374,'Duration QC'!$A$3:$E$50,2,TRUE)</f>
        <v>N</v>
      </c>
      <c r="AU374" t="str">
        <f>VLOOKUP(L374,'Duration QC'!$A$3:$E$50,3,TRUE)</f>
        <v>N</v>
      </c>
      <c r="AV374" t="str">
        <f>VLOOKUP(L374,'Duration QC'!$A$3:$E$50,4,TRUE)</f>
        <v>Y</v>
      </c>
      <c r="AW374" t="str">
        <f>VLOOKUP(L374,'Duration QC'!$A$3:$E$50,5,TRUE)</f>
        <v>N</v>
      </c>
      <c r="AX374">
        <f t="shared" si="88"/>
        <v>0</v>
      </c>
      <c r="AY374">
        <f t="shared" si="89"/>
        <v>0</v>
      </c>
      <c r="AZ374">
        <f t="shared" si="90"/>
        <v>1</v>
      </c>
      <c r="BA374">
        <f t="shared" si="91"/>
        <v>0</v>
      </c>
    </row>
    <row r="375" spans="1:53" x14ac:dyDescent="0.25">
      <c r="A375" s="3">
        <v>374</v>
      </c>
      <c r="B375" s="3" t="s">
        <v>50</v>
      </c>
      <c r="C375" s="3" t="s">
        <v>242</v>
      </c>
      <c r="D375" s="3" t="s">
        <v>167</v>
      </c>
      <c r="E375" s="3"/>
      <c r="F375" s="3" t="s">
        <v>180</v>
      </c>
      <c r="G375" s="3"/>
      <c r="H375" s="3" t="s">
        <v>191</v>
      </c>
      <c r="I375" s="3" t="s">
        <v>191</v>
      </c>
      <c r="J375" s="3" t="s">
        <v>469</v>
      </c>
      <c r="K375" s="3" t="s">
        <v>204</v>
      </c>
      <c r="L375" s="3" t="s">
        <v>798</v>
      </c>
      <c r="M375" s="3" t="s">
        <v>28</v>
      </c>
      <c r="N375" s="3" t="s">
        <v>239</v>
      </c>
      <c r="O375" s="3" t="s">
        <v>38</v>
      </c>
      <c r="P375" s="3" t="s">
        <v>210</v>
      </c>
      <c r="Q375" s="3" t="s">
        <v>49</v>
      </c>
      <c r="R375" s="3">
        <v>18</v>
      </c>
      <c r="S375" s="3"/>
      <c r="T375" s="3"/>
      <c r="U375" s="3"/>
      <c r="V375" s="3" t="s">
        <v>241</v>
      </c>
      <c r="W375" s="3" t="s">
        <v>35</v>
      </c>
      <c r="X375" s="3" t="s">
        <v>35</v>
      </c>
      <c r="Y375" s="3"/>
      <c r="Z375" s="3"/>
      <c r="AA375" s="3"/>
      <c r="AB375" s="3" t="s">
        <v>215</v>
      </c>
      <c r="AC375" s="3">
        <v>18000</v>
      </c>
      <c r="AD375" s="3" t="s">
        <v>215</v>
      </c>
      <c r="AE375" s="3"/>
      <c r="AF375" s="3"/>
      <c r="AG375" s="3"/>
      <c r="AH375" s="3" t="s">
        <v>229</v>
      </c>
      <c r="AI375" s="3" t="str">
        <f t="shared" si="86"/>
        <v/>
      </c>
      <c r="AJ375" s="3"/>
      <c r="AK375" s="3" t="s">
        <v>806</v>
      </c>
      <c r="AL375" s="3" t="s">
        <v>771</v>
      </c>
      <c r="AM375" s="3"/>
      <c r="AN375" s="3"/>
      <c r="AO375" s="3"/>
      <c r="AP375" s="3" t="s">
        <v>35</v>
      </c>
      <c r="AQ375" s="3">
        <f t="shared" si="87"/>
        <v>2</v>
      </c>
      <c r="AT375" t="str">
        <f>VLOOKUP(L375,'Duration QC'!$A$3:$E$50,2,TRUE)</f>
        <v>N</v>
      </c>
      <c r="AU375" t="str">
        <f>VLOOKUP(L375,'Duration QC'!$A$3:$E$50,3,TRUE)</f>
        <v>N</v>
      </c>
      <c r="AV375" t="str">
        <f>VLOOKUP(L375,'Duration QC'!$A$3:$E$50,4,TRUE)</f>
        <v>Y</v>
      </c>
      <c r="AW375" t="str">
        <f>VLOOKUP(L375,'Duration QC'!$A$3:$E$50,5,TRUE)</f>
        <v>N</v>
      </c>
      <c r="AX375">
        <f t="shared" si="88"/>
        <v>0</v>
      </c>
      <c r="AY375">
        <f t="shared" si="89"/>
        <v>0</v>
      </c>
      <c r="AZ375">
        <f t="shared" si="90"/>
        <v>1</v>
      </c>
      <c r="BA375">
        <f t="shared" si="91"/>
        <v>0</v>
      </c>
    </row>
    <row r="376" spans="1:53" x14ac:dyDescent="0.25">
      <c r="A376" s="3">
        <v>375</v>
      </c>
      <c r="B376" s="3" t="s">
        <v>50</v>
      </c>
      <c r="C376" s="3" t="s">
        <v>242</v>
      </c>
      <c r="D376" s="3" t="s">
        <v>168</v>
      </c>
      <c r="E376" s="3"/>
      <c r="F376" s="3" t="s">
        <v>180</v>
      </c>
      <c r="G376" s="3"/>
      <c r="H376" s="3" t="s">
        <v>660</v>
      </c>
      <c r="I376" s="3" t="s">
        <v>192</v>
      </c>
      <c r="J376" s="3" t="s">
        <v>469</v>
      </c>
      <c r="K376" s="3" t="s">
        <v>204</v>
      </c>
      <c r="L376" s="3" t="s">
        <v>798</v>
      </c>
      <c r="M376" s="3" t="s">
        <v>28</v>
      </c>
      <c r="N376" s="3" t="s">
        <v>239</v>
      </c>
      <c r="O376" s="3" t="s">
        <v>30</v>
      </c>
      <c r="P376" s="3" t="s">
        <v>146</v>
      </c>
      <c r="Q376" s="3" t="s">
        <v>32</v>
      </c>
      <c r="R376" s="3">
        <v>100</v>
      </c>
      <c r="S376" s="3"/>
      <c r="T376" s="3"/>
      <c r="U376" s="3"/>
      <c r="V376" s="3" t="s">
        <v>241</v>
      </c>
      <c r="W376" s="3" t="s">
        <v>35</v>
      </c>
      <c r="X376" s="3" t="s">
        <v>35</v>
      </c>
      <c r="Y376" s="3"/>
      <c r="Z376" s="3"/>
      <c r="AA376" s="3"/>
      <c r="AB376" s="3" t="s">
        <v>215</v>
      </c>
      <c r="AC376" s="3">
        <v>100000</v>
      </c>
      <c r="AD376" s="3" t="s">
        <v>215</v>
      </c>
      <c r="AE376" s="3"/>
      <c r="AF376" s="3"/>
      <c r="AG376" s="3"/>
      <c r="AH376" s="3" t="s">
        <v>230</v>
      </c>
      <c r="AI376" s="3" t="str">
        <f t="shared" si="86"/>
        <v/>
      </c>
      <c r="AJ376" s="3"/>
      <c r="AK376" s="3" t="s">
        <v>806</v>
      </c>
      <c r="AL376" s="3" t="s">
        <v>771</v>
      </c>
      <c r="AM376" s="3"/>
      <c r="AN376" s="3"/>
      <c r="AO376" s="3"/>
      <c r="AP376" s="3" t="s">
        <v>50</v>
      </c>
      <c r="AQ376" s="3">
        <f t="shared" si="87"/>
        <v>1</v>
      </c>
      <c r="AT376" t="str">
        <f>VLOOKUP(L376,'Duration QC'!$A$3:$E$50,2,TRUE)</f>
        <v>N</v>
      </c>
      <c r="AU376" t="str">
        <f>VLOOKUP(L376,'Duration QC'!$A$3:$E$50,3,TRUE)</f>
        <v>N</v>
      </c>
      <c r="AV376" t="str">
        <f>VLOOKUP(L376,'Duration QC'!$A$3:$E$50,4,TRUE)</f>
        <v>Y</v>
      </c>
      <c r="AW376" t="str">
        <f>VLOOKUP(L376,'Duration QC'!$A$3:$E$50,5,TRUE)</f>
        <v>N</v>
      </c>
      <c r="AX376">
        <f t="shared" si="88"/>
        <v>0</v>
      </c>
      <c r="AY376">
        <f t="shared" si="89"/>
        <v>0</v>
      </c>
      <c r="AZ376">
        <f t="shared" si="90"/>
        <v>1</v>
      </c>
      <c r="BA376">
        <f t="shared" si="91"/>
        <v>0</v>
      </c>
    </row>
    <row r="377" spans="1:53" x14ac:dyDescent="0.25">
      <c r="A377" s="3">
        <v>376</v>
      </c>
      <c r="B377" s="3" t="s">
        <v>50</v>
      </c>
      <c r="C377" s="3" t="s">
        <v>242</v>
      </c>
      <c r="D377" s="3" t="s">
        <v>168</v>
      </c>
      <c r="E377" s="3"/>
      <c r="F377" s="3" t="s">
        <v>180</v>
      </c>
      <c r="G377" s="3"/>
      <c r="H377" s="3" t="s">
        <v>660</v>
      </c>
      <c r="I377" s="3" t="s">
        <v>192</v>
      </c>
      <c r="J377" s="3" t="s">
        <v>469</v>
      </c>
      <c r="K377" s="3" t="s">
        <v>204</v>
      </c>
      <c r="L377" s="3" t="s">
        <v>798</v>
      </c>
      <c r="M377" s="3" t="s">
        <v>28</v>
      </c>
      <c r="N377" s="3" t="s">
        <v>239</v>
      </c>
      <c r="O377" s="3" t="s">
        <v>30</v>
      </c>
      <c r="P377" s="3" t="s">
        <v>146</v>
      </c>
      <c r="Q377" s="3" t="s">
        <v>49</v>
      </c>
      <c r="R377" s="3">
        <v>0.3</v>
      </c>
      <c r="S377" s="3"/>
      <c r="T377" s="3"/>
      <c r="U377" s="3"/>
      <c r="V377" s="3" t="s">
        <v>241</v>
      </c>
      <c r="W377" s="3" t="s">
        <v>35</v>
      </c>
      <c r="X377" s="3" t="s">
        <v>35</v>
      </c>
      <c r="Y377" s="3"/>
      <c r="Z377" s="3"/>
      <c r="AA377" s="3"/>
      <c r="AB377" s="3" t="s">
        <v>215</v>
      </c>
      <c r="AC377" s="3">
        <v>300</v>
      </c>
      <c r="AD377" s="3" t="s">
        <v>215</v>
      </c>
      <c r="AE377" s="3"/>
      <c r="AF377" s="3"/>
      <c r="AG377" s="3"/>
      <c r="AH377" s="3" t="s">
        <v>227</v>
      </c>
      <c r="AI377" s="3" t="str">
        <f t="shared" si="86"/>
        <v/>
      </c>
      <c r="AJ377" s="3"/>
      <c r="AK377" s="3" t="s">
        <v>806</v>
      </c>
      <c r="AL377" s="3" t="s">
        <v>771</v>
      </c>
      <c r="AM377" s="3"/>
      <c r="AN377" s="3"/>
      <c r="AO377" s="3"/>
      <c r="AP377" s="3" t="s">
        <v>50</v>
      </c>
      <c r="AQ377" s="3">
        <f t="shared" si="87"/>
        <v>4</v>
      </c>
      <c r="AT377" t="str">
        <f>VLOOKUP(L377,'Duration QC'!$A$3:$E$50,2,TRUE)</f>
        <v>N</v>
      </c>
      <c r="AU377" t="str">
        <f>VLOOKUP(L377,'Duration QC'!$A$3:$E$50,3,TRUE)</f>
        <v>N</v>
      </c>
      <c r="AV377" t="str">
        <f>VLOOKUP(L377,'Duration QC'!$A$3:$E$50,4,TRUE)</f>
        <v>Y</v>
      </c>
      <c r="AW377" t="str">
        <f>VLOOKUP(L377,'Duration QC'!$A$3:$E$50,5,TRUE)</f>
        <v>N</v>
      </c>
      <c r="AX377">
        <f t="shared" si="88"/>
        <v>0</v>
      </c>
      <c r="AY377">
        <f t="shared" si="89"/>
        <v>0</v>
      </c>
      <c r="AZ377">
        <f t="shared" si="90"/>
        <v>1</v>
      </c>
      <c r="BA377">
        <f t="shared" si="91"/>
        <v>0</v>
      </c>
    </row>
    <row r="378" spans="1:53" x14ac:dyDescent="0.25">
      <c r="A378" s="3">
        <v>377</v>
      </c>
      <c r="B378" s="3" t="s">
        <v>50</v>
      </c>
      <c r="C378" s="3" t="s">
        <v>242</v>
      </c>
      <c r="D378" s="3" t="s">
        <v>169</v>
      </c>
      <c r="E378" s="3"/>
      <c r="F378" s="3" t="s">
        <v>180</v>
      </c>
      <c r="G378" s="3"/>
      <c r="H378" s="3" t="s">
        <v>1677</v>
      </c>
      <c r="I378" s="3" t="s">
        <v>193</v>
      </c>
      <c r="J378" s="3" t="s">
        <v>469</v>
      </c>
      <c r="K378" s="3" t="s">
        <v>204</v>
      </c>
      <c r="L378" s="3" t="s">
        <v>798</v>
      </c>
      <c r="M378" s="3" t="s">
        <v>28</v>
      </c>
      <c r="N378" s="3" t="s">
        <v>239</v>
      </c>
      <c r="O378" s="3" t="s">
        <v>30</v>
      </c>
      <c r="P378" s="3" t="s">
        <v>146</v>
      </c>
      <c r="Q378" s="3" t="s">
        <v>32</v>
      </c>
      <c r="R378" s="3">
        <v>1.5</v>
      </c>
      <c r="S378" s="3"/>
      <c r="T378" s="3"/>
      <c r="U378" s="3"/>
      <c r="V378" s="3" t="s">
        <v>241</v>
      </c>
      <c r="W378" s="3" t="s">
        <v>35</v>
      </c>
      <c r="X378" s="3" t="s">
        <v>35</v>
      </c>
      <c r="Y378" s="3"/>
      <c r="Z378" s="3"/>
      <c r="AA378" s="3"/>
      <c r="AB378" s="3" t="s">
        <v>215</v>
      </c>
      <c r="AC378" s="3">
        <v>1500</v>
      </c>
      <c r="AD378" s="3" t="s">
        <v>215</v>
      </c>
      <c r="AE378" s="3"/>
      <c r="AF378" s="3"/>
      <c r="AG378" s="3"/>
      <c r="AH378" s="3" t="s">
        <v>228</v>
      </c>
      <c r="AI378" s="3" t="str">
        <f t="shared" si="86"/>
        <v/>
      </c>
      <c r="AJ378" s="3"/>
      <c r="AK378" s="3" t="s">
        <v>806</v>
      </c>
      <c r="AL378" s="3" t="s">
        <v>771</v>
      </c>
      <c r="AM378" s="3"/>
      <c r="AN378" s="3"/>
      <c r="AO378" s="3"/>
      <c r="AP378" s="3" t="s">
        <v>35</v>
      </c>
      <c r="AQ378" s="3">
        <f t="shared" si="87"/>
        <v>3</v>
      </c>
      <c r="AT378" t="str">
        <f>VLOOKUP(L378,'Duration QC'!$A$3:$E$50,2,TRUE)</f>
        <v>N</v>
      </c>
      <c r="AU378" t="str">
        <f>VLOOKUP(L378,'Duration QC'!$A$3:$E$50,3,TRUE)</f>
        <v>N</v>
      </c>
      <c r="AV378" t="str">
        <f>VLOOKUP(L378,'Duration QC'!$A$3:$E$50,4,TRUE)</f>
        <v>Y</v>
      </c>
      <c r="AW378" t="str">
        <f>VLOOKUP(L378,'Duration QC'!$A$3:$E$50,5,TRUE)</f>
        <v>N</v>
      </c>
      <c r="AX378">
        <f t="shared" si="88"/>
        <v>0</v>
      </c>
      <c r="AY378">
        <f t="shared" si="89"/>
        <v>0</v>
      </c>
      <c r="AZ378">
        <f t="shared" si="90"/>
        <v>1</v>
      </c>
      <c r="BA378">
        <f t="shared" si="91"/>
        <v>0</v>
      </c>
    </row>
    <row r="379" spans="1:53" x14ac:dyDescent="0.25">
      <c r="A379" s="3">
        <v>378</v>
      </c>
      <c r="B379" s="3" t="s">
        <v>50</v>
      </c>
      <c r="C379" s="3" t="s">
        <v>242</v>
      </c>
      <c r="D379" s="3" t="s">
        <v>169</v>
      </c>
      <c r="E379" s="3"/>
      <c r="F379" s="3" t="s">
        <v>180</v>
      </c>
      <c r="G379" s="3"/>
      <c r="H379" s="3" t="s">
        <v>1677</v>
      </c>
      <c r="I379" s="3" t="s">
        <v>193</v>
      </c>
      <c r="J379" s="3" t="s">
        <v>469</v>
      </c>
      <c r="K379" s="3" t="s">
        <v>204</v>
      </c>
      <c r="L379" s="3" t="s">
        <v>798</v>
      </c>
      <c r="M379" s="3" t="s">
        <v>28</v>
      </c>
      <c r="N379" s="3" t="s">
        <v>239</v>
      </c>
      <c r="O379" s="3" t="s">
        <v>30</v>
      </c>
      <c r="P379" s="3" t="s">
        <v>146</v>
      </c>
      <c r="Q379" s="3" t="s">
        <v>49</v>
      </c>
      <c r="R379" s="3">
        <v>1.5</v>
      </c>
      <c r="S379" s="3"/>
      <c r="T379" s="3"/>
      <c r="U379" s="3"/>
      <c r="V379" s="3" t="s">
        <v>241</v>
      </c>
      <c r="W379" s="3" t="s">
        <v>35</v>
      </c>
      <c r="X379" s="3" t="s">
        <v>35</v>
      </c>
      <c r="Y379" s="3"/>
      <c r="Z379" s="3"/>
      <c r="AA379" s="3"/>
      <c r="AB379" s="3" t="s">
        <v>215</v>
      </c>
      <c r="AC379" s="3">
        <v>1500</v>
      </c>
      <c r="AD379" s="3" t="s">
        <v>215</v>
      </c>
      <c r="AE379" s="3"/>
      <c r="AF379" s="3"/>
      <c r="AG379" s="3"/>
      <c r="AH379" s="3" t="s">
        <v>228</v>
      </c>
      <c r="AI379" s="3" t="str">
        <f t="shared" si="86"/>
        <v/>
      </c>
      <c r="AJ379" s="3"/>
      <c r="AK379" s="3" t="s">
        <v>806</v>
      </c>
      <c r="AL379" s="3" t="s">
        <v>771</v>
      </c>
      <c r="AM379" s="3"/>
      <c r="AN379" s="3"/>
      <c r="AO379" s="3"/>
      <c r="AP379" s="3" t="s">
        <v>35</v>
      </c>
      <c r="AQ379" s="3">
        <f t="shared" si="87"/>
        <v>3</v>
      </c>
      <c r="AT379" t="str">
        <f>VLOOKUP(L379,'Duration QC'!$A$3:$E$50,2,TRUE)</f>
        <v>N</v>
      </c>
      <c r="AU379" t="str">
        <f>VLOOKUP(L379,'Duration QC'!$A$3:$E$50,3,TRUE)</f>
        <v>N</v>
      </c>
      <c r="AV379" t="str">
        <f>VLOOKUP(L379,'Duration QC'!$A$3:$E$50,4,TRUE)</f>
        <v>Y</v>
      </c>
      <c r="AW379" t="str">
        <f>VLOOKUP(L379,'Duration QC'!$A$3:$E$50,5,TRUE)</f>
        <v>N</v>
      </c>
      <c r="AX379">
        <f t="shared" si="88"/>
        <v>0</v>
      </c>
      <c r="AY379">
        <f t="shared" si="89"/>
        <v>0</v>
      </c>
      <c r="AZ379">
        <f t="shared" si="90"/>
        <v>1</v>
      </c>
      <c r="BA379">
        <f t="shared" si="91"/>
        <v>0</v>
      </c>
    </row>
    <row r="380" spans="1:53" x14ac:dyDescent="0.25">
      <c r="A380" s="3">
        <v>379</v>
      </c>
      <c r="B380" s="3" t="s">
        <v>50</v>
      </c>
      <c r="C380" s="3" t="s">
        <v>242</v>
      </c>
      <c r="D380" s="3" t="s">
        <v>169</v>
      </c>
      <c r="E380" s="3"/>
      <c r="F380" s="3" t="s">
        <v>180</v>
      </c>
      <c r="G380" s="3"/>
      <c r="H380" s="3" t="s">
        <v>1677</v>
      </c>
      <c r="I380" s="3" t="s">
        <v>193</v>
      </c>
      <c r="J380" s="3" t="s">
        <v>469</v>
      </c>
      <c r="K380" s="3" t="s">
        <v>204</v>
      </c>
      <c r="L380" s="3" t="s">
        <v>798</v>
      </c>
      <c r="M380" s="3" t="s">
        <v>28</v>
      </c>
      <c r="N380" s="3" t="s">
        <v>239</v>
      </c>
      <c r="O380" s="3" t="s">
        <v>38</v>
      </c>
      <c r="P380" s="3" t="s">
        <v>210</v>
      </c>
      <c r="Q380" s="3" t="s">
        <v>32</v>
      </c>
      <c r="R380" s="3">
        <v>0.75</v>
      </c>
      <c r="S380" s="3"/>
      <c r="T380" s="3"/>
      <c r="U380" s="3"/>
      <c r="V380" s="3" t="s">
        <v>241</v>
      </c>
      <c r="W380" s="3" t="s">
        <v>35</v>
      </c>
      <c r="X380" s="3" t="s">
        <v>35</v>
      </c>
      <c r="Y380" s="3"/>
      <c r="Z380" s="3"/>
      <c r="AA380" s="3"/>
      <c r="AB380" s="3" t="s">
        <v>215</v>
      </c>
      <c r="AC380" s="3">
        <v>750</v>
      </c>
      <c r="AD380" s="3" t="s">
        <v>215</v>
      </c>
      <c r="AE380" s="3"/>
      <c r="AF380" s="3"/>
      <c r="AG380" s="3"/>
      <c r="AH380" s="3" t="s">
        <v>228</v>
      </c>
      <c r="AI380" s="3" t="str">
        <f t="shared" si="86"/>
        <v/>
      </c>
      <c r="AJ380" s="3"/>
      <c r="AK380" s="3" t="s">
        <v>806</v>
      </c>
      <c r="AL380" s="3" t="s">
        <v>771</v>
      </c>
      <c r="AM380" s="3"/>
      <c r="AN380" s="3"/>
      <c r="AO380" s="3"/>
      <c r="AP380" s="3" t="s">
        <v>35</v>
      </c>
      <c r="AQ380" s="3">
        <f t="shared" si="87"/>
        <v>3</v>
      </c>
      <c r="AT380" t="str">
        <f>VLOOKUP(L380,'Duration QC'!$A$3:$E$50,2,TRUE)</f>
        <v>N</v>
      </c>
      <c r="AU380" t="str">
        <f>VLOOKUP(L380,'Duration QC'!$A$3:$E$50,3,TRUE)</f>
        <v>N</v>
      </c>
      <c r="AV380" t="str">
        <f>VLOOKUP(L380,'Duration QC'!$A$3:$E$50,4,TRUE)</f>
        <v>Y</v>
      </c>
      <c r="AW380" t="str">
        <f>VLOOKUP(L380,'Duration QC'!$A$3:$E$50,5,TRUE)</f>
        <v>N</v>
      </c>
      <c r="AX380">
        <f t="shared" si="88"/>
        <v>0</v>
      </c>
      <c r="AY380">
        <f t="shared" si="89"/>
        <v>0</v>
      </c>
      <c r="AZ380">
        <f t="shared" si="90"/>
        <v>1</v>
      </c>
      <c r="BA380">
        <f t="shared" si="91"/>
        <v>0</v>
      </c>
    </row>
    <row r="381" spans="1:53" x14ac:dyDescent="0.25">
      <c r="A381" s="3">
        <v>380</v>
      </c>
      <c r="B381" s="3" t="s">
        <v>50</v>
      </c>
      <c r="C381" s="3" t="s">
        <v>242</v>
      </c>
      <c r="D381" s="3" t="s">
        <v>169</v>
      </c>
      <c r="E381" s="3"/>
      <c r="F381" s="3" t="s">
        <v>180</v>
      </c>
      <c r="G381" s="3"/>
      <c r="H381" s="3" t="s">
        <v>1677</v>
      </c>
      <c r="I381" s="3" t="s">
        <v>193</v>
      </c>
      <c r="J381" s="3" t="s">
        <v>469</v>
      </c>
      <c r="K381" s="3" t="s">
        <v>204</v>
      </c>
      <c r="L381" s="3" t="s">
        <v>798</v>
      </c>
      <c r="M381" s="3" t="s">
        <v>28</v>
      </c>
      <c r="N381" s="3" t="s">
        <v>239</v>
      </c>
      <c r="O381" s="3" t="s">
        <v>38</v>
      </c>
      <c r="P381" s="3" t="s">
        <v>210</v>
      </c>
      <c r="Q381" s="3" t="s">
        <v>49</v>
      </c>
      <c r="R381" s="3">
        <v>0.75</v>
      </c>
      <c r="S381" s="3"/>
      <c r="T381" s="3"/>
      <c r="U381" s="3"/>
      <c r="V381" s="3" t="s">
        <v>241</v>
      </c>
      <c r="W381" s="3" t="s">
        <v>35</v>
      </c>
      <c r="X381" s="3" t="s">
        <v>35</v>
      </c>
      <c r="Y381" s="3"/>
      <c r="Z381" s="3"/>
      <c r="AA381" s="3"/>
      <c r="AB381" s="3" t="s">
        <v>215</v>
      </c>
      <c r="AC381" s="3">
        <v>750</v>
      </c>
      <c r="AD381" s="3" t="s">
        <v>215</v>
      </c>
      <c r="AE381" s="3"/>
      <c r="AF381" s="3"/>
      <c r="AG381" s="3"/>
      <c r="AH381" s="3" t="s">
        <v>228</v>
      </c>
      <c r="AI381" s="3" t="str">
        <f t="shared" si="86"/>
        <v/>
      </c>
      <c r="AJ381" s="3"/>
      <c r="AK381" s="3" t="s">
        <v>806</v>
      </c>
      <c r="AL381" s="3" t="s">
        <v>771</v>
      </c>
      <c r="AM381" s="3"/>
      <c r="AN381" s="3"/>
      <c r="AO381" s="3"/>
      <c r="AP381" s="3" t="s">
        <v>35</v>
      </c>
      <c r="AQ381" s="3">
        <f t="shared" si="87"/>
        <v>3</v>
      </c>
      <c r="AT381" t="str">
        <f>VLOOKUP(L381,'Duration QC'!$A$3:$E$50,2,TRUE)</f>
        <v>N</v>
      </c>
      <c r="AU381" t="str">
        <f>VLOOKUP(L381,'Duration QC'!$A$3:$E$50,3,TRUE)</f>
        <v>N</v>
      </c>
      <c r="AV381" t="str">
        <f>VLOOKUP(L381,'Duration QC'!$A$3:$E$50,4,TRUE)</f>
        <v>Y</v>
      </c>
      <c r="AW381" t="str">
        <f>VLOOKUP(L381,'Duration QC'!$A$3:$E$50,5,TRUE)</f>
        <v>N</v>
      </c>
      <c r="AX381">
        <f t="shared" si="88"/>
        <v>0</v>
      </c>
      <c r="AY381">
        <f t="shared" si="89"/>
        <v>0</v>
      </c>
      <c r="AZ381">
        <f t="shared" si="90"/>
        <v>1</v>
      </c>
      <c r="BA381">
        <f t="shared" si="91"/>
        <v>0</v>
      </c>
    </row>
    <row r="382" spans="1:53" x14ac:dyDescent="0.25">
      <c r="A382" s="3">
        <v>381</v>
      </c>
      <c r="B382" s="3" t="s">
        <v>50</v>
      </c>
      <c r="C382" s="3" t="s">
        <v>242</v>
      </c>
      <c r="D382" s="3" t="s">
        <v>170</v>
      </c>
      <c r="E382" s="3"/>
      <c r="F382" s="3" t="s">
        <v>180</v>
      </c>
      <c r="G382" s="3"/>
      <c r="H382" s="3" t="s">
        <v>194</v>
      </c>
      <c r="I382" s="3" t="s">
        <v>194</v>
      </c>
      <c r="J382" s="3" t="s">
        <v>469</v>
      </c>
      <c r="K382" s="3" t="s">
        <v>204</v>
      </c>
      <c r="L382" s="3" t="s">
        <v>798</v>
      </c>
      <c r="M382" s="3" t="s">
        <v>28</v>
      </c>
      <c r="N382" s="3" t="s">
        <v>239</v>
      </c>
      <c r="O382" s="3" t="s">
        <v>30</v>
      </c>
      <c r="P382" s="3" t="s">
        <v>146</v>
      </c>
      <c r="Q382" s="3" t="s">
        <v>32</v>
      </c>
      <c r="R382" s="3">
        <v>7</v>
      </c>
      <c r="S382" s="3"/>
      <c r="T382" s="3"/>
      <c r="U382" s="3"/>
      <c r="V382" s="3" t="s">
        <v>216</v>
      </c>
      <c r="W382" s="3" t="s">
        <v>35</v>
      </c>
      <c r="X382" s="3" t="s">
        <v>35</v>
      </c>
      <c r="Y382" s="3"/>
      <c r="Z382" s="3"/>
      <c r="AA382" s="3"/>
      <c r="AB382" s="3" t="s">
        <v>215</v>
      </c>
      <c r="AC382" s="3">
        <v>7</v>
      </c>
      <c r="AD382" s="3" t="s">
        <v>215</v>
      </c>
      <c r="AE382" s="3"/>
      <c r="AF382" s="3"/>
      <c r="AG382" s="3"/>
      <c r="AH382" s="3" t="s">
        <v>226</v>
      </c>
      <c r="AI382" s="3" t="str">
        <f t="shared" si="86"/>
        <v/>
      </c>
      <c r="AJ382" s="3"/>
      <c r="AK382" s="3" t="s">
        <v>806</v>
      </c>
      <c r="AL382" s="3" t="s">
        <v>771</v>
      </c>
      <c r="AM382" s="3"/>
      <c r="AN382" s="3"/>
      <c r="AO382" s="3"/>
      <c r="AP382" s="3" t="s">
        <v>35</v>
      </c>
      <c r="AQ382" s="3">
        <f t="shared" si="87"/>
        <v>5</v>
      </c>
      <c r="AT382" t="str">
        <f>VLOOKUP(L382,'Duration QC'!$A$3:$E$50,2,TRUE)</f>
        <v>N</v>
      </c>
      <c r="AU382" t="str">
        <f>VLOOKUP(L382,'Duration QC'!$A$3:$E$50,3,TRUE)</f>
        <v>N</v>
      </c>
      <c r="AV382" t="str">
        <f>VLOOKUP(L382,'Duration QC'!$A$3:$E$50,4,TRUE)</f>
        <v>Y</v>
      </c>
      <c r="AW382" t="str">
        <f>VLOOKUP(L382,'Duration QC'!$A$3:$E$50,5,TRUE)</f>
        <v>N</v>
      </c>
      <c r="AX382">
        <f t="shared" si="88"/>
        <v>0</v>
      </c>
      <c r="AY382">
        <f t="shared" si="89"/>
        <v>0</v>
      </c>
      <c r="AZ382">
        <f t="shared" si="90"/>
        <v>1</v>
      </c>
      <c r="BA382">
        <f t="shared" si="91"/>
        <v>0</v>
      </c>
    </row>
    <row r="383" spans="1:53" x14ac:dyDescent="0.25">
      <c r="A383" s="3">
        <v>382</v>
      </c>
      <c r="B383" s="3" t="s">
        <v>50</v>
      </c>
      <c r="C383" s="3" t="s">
        <v>242</v>
      </c>
      <c r="D383" s="3" t="s">
        <v>171</v>
      </c>
      <c r="E383" s="3"/>
      <c r="F383" s="3" t="s">
        <v>180</v>
      </c>
      <c r="G383" s="3"/>
      <c r="H383" s="3" t="s">
        <v>195</v>
      </c>
      <c r="I383" s="3" t="s">
        <v>195</v>
      </c>
      <c r="J383" s="3" t="s">
        <v>469</v>
      </c>
      <c r="K383" s="3" t="s">
        <v>204</v>
      </c>
      <c r="L383" s="3" t="s">
        <v>798</v>
      </c>
      <c r="M383" s="3" t="s">
        <v>28</v>
      </c>
      <c r="N383" s="3" t="s">
        <v>239</v>
      </c>
      <c r="O383" s="3" t="s">
        <v>41</v>
      </c>
      <c r="P383" s="3" t="s">
        <v>224</v>
      </c>
      <c r="Q383" s="3" t="s">
        <v>49</v>
      </c>
      <c r="R383" s="3">
        <v>20</v>
      </c>
      <c r="S383" s="3"/>
      <c r="T383" s="3"/>
      <c r="U383" s="3"/>
      <c r="V383" s="3" t="s">
        <v>241</v>
      </c>
      <c r="W383" s="3" t="s">
        <v>35</v>
      </c>
      <c r="X383" s="3" t="s">
        <v>35</v>
      </c>
      <c r="Y383" s="3"/>
      <c r="Z383" s="3"/>
      <c r="AA383" s="3"/>
      <c r="AB383" s="3" t="s">
        <v>215</v>
      </c>
      <c r="AC383" s="3">
        <v>20000</v>
      </c>
      <c r="AD383" s="3" t="s">
        <v>215</v>
      </c>
      <c r="AE383" s="3"/>
      <c r="AF383" s="3"/>
      <c r="AG383" s="3"/>
      <c r="AH383" s="3" t="s">
        <v>229</v>
      </c>
      <c r="AI383" s="3" t="str">
        <f t="shared" si="86"/>
        <v/>
      </c>
      <c r="AJ383" s="3"/>
      <c r="AK383" s="3" t="s">
        <v>806</v>
      </c>
      <c r="AL383" s="3" t="s">
        <v>771</v>
      </c>
      <c r="AM383" s="3"/>
      <c r="AN383" s="3"/>
      <c r="AO383" s="3"/>
      <c r="AP383" s="3" t="s">
        <v>35</v>
      </c>
      <c r="AQ383" s="3">
        <f t="shared" si="87"/>
        <v>2</v>
      </c>
      <c r="AT383" t="str">
        <f>VLOOKUP(L383,'Duration QC'!$A$3:$E$50,2,TRUE)</f>
        <v>N</v>
      </c>
      <c r="AU383" t="str">
        <f>VLOOKUP(L383,'Duration QC'!$A$3:$E$50,3,TRUE)</f>
        <v>N</v>
      </c>
      <c r="AV383" t="str">
        <f>VLOOKUP(L383,'Duration QC'!$A$3:$E$50,4,TRUE)</f>
        <v>Y</v>
      </c>
      <c r="AW383" t="str">
        <f>VLOOKUP(L383,'Duration QC'!$A$3:$E$50,5,TRUE)</f>
        <v>N</v>
      </c>
      <c r="AX383">
        <f t="shared" si="88"/>
        <v>0</v>
      </c>
      <c r="AY383">
        <f t="shared" si="89"/>
        <v>0</v>
      </c>
      <c r="AZ383">
        <f t="shared" si="90"/>
        <v>1</v>
      </c>
      <c r="BA383">
        <f t="shared" si="91"/>
        <v>0</v>
      </c>
    </row>
    <row r="384" spans="1:53" x14ac:dyDescent="0.25">
      <c r="A384" s="3">
        <v>383</v>
      </c>
      <c r="B384" s="3" t="s">
        <v>50</v>
      </c>
      <c r="C384" s="3" t="s">
        <v>242</v>
      </c>
      <c r="D384" s="3" t="s">
        <v>172</v>
      </c>
      <c r="E384" s="3"/>
      <c r="F384" s="3" t="s">
        <v>180</v>
      </c>
      <c r="G384" s="3"/>
      <c r="H384" s="3" t="s">
        <v>196</v>
      </c>
      <c r="I384" s="3" t="s">
        <v>196</v>
      </c>
      <c r="J384" s="3" t="s">
        <v>469</v>
      </c>
      <c r="K384" s="3" t="s">
        <v>204</v>
      </c>
      <c r="L384" s="3" t="s">
        <v>798</v>
      </c>
      <c r="M384" s="3" t="s">
        <v>28</v>
      </c>
      <c r="N384" s="3" t="s">
        <v>239</v>
      </c>
      <c r="O384" s="3" t="s">
        <v>30</v>
      </c>
      <c r="P384" s="3" t="s">
        <v>146</v>
      </c>
      <c r="Q384" s="3" t="s">
        <v>32</v>
      </c>
      <c r="R384" s="3">
        <v>40</v>
      </c>
      <c r="S384" s="3"/>
      <c r="T384" s="3"/>
      <c r="U384" s="3"/>
      <c r="V384" s="3" t="s">
        <v>241</v>
      </c>
      <c r="W384" s="3" t="s">
        <v>35</v>
      </c>
      <c r="X384" s="3" t="s">
        <v>35</v>
      </c>
      <c r="Y384" s="3"/>
      <c r="Z384" s="3"/>
      <c r="AA384" s="3"/>
      <c r="AB384" s="3" t="s">
        <v>215</v>
      </c>
      <c r="AC384" s="3">
        <v>40000</v>
      </c>
      <c r="AD384" s="3" t="s">
        <v>215</v>
      </c>
      <c r="AE384" s="3"/>
      <c r="AF384" s="3"/>
      <c r="AG384" s="3"/>
      <c r="AH384" s="3" t="s">
        <v>230</v>
      </c>
      <c r="AI384" s="3" t="str">
        <f t="shared" si="86"/>
        <v/>
      </c>
      <c r="AJ384" s="3"/>
      <c r="AK384" s="3" t="s">
        <v>806</v>
      </c>
      <c r="AL384" s="3" t="s">
        <v>771</v>
      </c>
      <c r="AM384" s="3"/>
      <c r="AN384" s="3"/>
      <c r="AO384" s="3"/>
      <c r="AP384" s="3" t="s">
        <v>35</v>
      </c>
      <c r="AQ384" s="3">
        <f t="shared" si="87"/>
        <v>1</v>
      </c>
      <c r="AT384" t="str">
        <f>VLOOKUP(L384,'Duration QC'!$A$3:$E$50,2,TRUE)</f>
        <v>N</v>
      </c>
      <c r="AU384" t="str">
        <f>VLOOKUP(L384,'Duration QC'!$A$3:$E$50,3,TRUE)</f>
        <v>N</v>
      </c>
      <c r="AV384" t="str">
        <f>VLOOKUP(L384,'Duration QC'!$A$3:$E$50,4,TRUE)</f>
        <v>Y</v>
      </c>
      <c r="AW384" t="str">
        <f>VLOOKUP(L384,'Duration QC'!$A$3:$E$50,5,TRUE)</f>
        <v>N</v>
      </c>
      <c r="AX384">
        <f t="shared" si="88"/>
        <v>0</v>
      </c>
      <c r="AY384">
        <f t="shared" si="89"/>
        <v>0</v>
      </c>
      <c r="AZ384">
        <f t="shared" si="90"/>
        <v>1</v>
      </c>
      <c r="BA384">
        <f t="shared" si="91"/>
        <v>0</v>
      </c>
    </row>
    <row r="385" spans="1:53" x14ac:dyDescent="0.25">
      <c r="A385" s="3">
        <v>384</v>
      </c>
      <c r="B385" s="3" t="s">
        <v>50</v>
      </c>
      <c r="C385" s="3" t="s">
        <v>242</v>
      </c>
      <c r="D385" s="3" t="s">
        <v>173</v>
      </c>
      <c r="E385" s="3"/>
      <c r="F385" s="3" t="s">
        <v>180</v>
      </c>
      <c r="G385" s="3"/>
      <c r="H385" s="3" t="s">
        <v>1672</v>
      </c>
      <c r="I385" s="3" t="s">
        <v>197</v>
      </c>
      <c r="J385" s="3" t="s">
        <v>469</v>
      </c>
      <c r="K385" s="3" t="s">
        <v>204</v>
      </c>
      <c r="L385" s="3" t="s">
        <v>798</v>
      </c>
      <c r="M385" s="3" t="s">
        <v>28</v>
      </c>
      <c r="N385" s="3" t="s">
        <v>239</v>
      </c>
      <c r="O385" s="3" t="s">
        <v>38</v>
      </c>
      <c r="P385" s="3" t="s">
        <v>220</v>
      </c>
      <c r="Q385" s="3" t="s">
        <v>49</v>
      </c>
      <c r="R385" s="3"/>
      <c r="S385" s="3">
        <v>3</v>
      </c>
      <c r="T385" s="3"/>
      <c r="U385" s="3"/>
      <c r="V385" s="3" t="s">
        <v>34</v>
      </c>
      <c r="W385" s="3" t="s">
        <v>35</v>
      </c>
      <c r="X385" s="3" t="s">
        <v>35</v>
      </c>
      <c r="Y385" s="3"/>
      <c r="Z385" s="3"/>
      <c r="AA385" s="3"/>
      <c r="AB385" s="3" t="s">
        <v>215</v>
      </c>
      <c r="AC385" s="3" t="s">
        <v>215</v>
      </c>
      <c r="AD385" s="3">
        <v>300</v>
      </c>
      <c r="AE385" s="3"/>
      <c r="AF385" s="3"/>
      <c r="AG385" s="3"/>
      <c r="AH385" s="3" t="s">
        <v>227</v>
      </c>
      <c r="AI385" s="3" t="str">
        <f t="shared" si="86"/>
        <v/>
      </c>
      <c r="AJ385" s="3"/>
      <c r="AK385" s="3" t="s">
        <v>806</v>
      </c>
      <c r="AL385" s="3" t="s">
        <v>771</v>
      </c>
      <c r="AM385" s="3"/>
      <c r="AN385" s="3"/>
      <c r="AO385" s="3"/>
      <c r="AP385" s="3" t="s">
        <v>35</v>
      </c>
      <c r="AQ385" s="3">
        <f t="shared" si="87"/>
        <v>4</v>
      </c>
      <c r="AT385" t="str">
        <f>VLOOKUP(L385,'Duration QC'!$A$3:$E$50,2,TRUE)</f>
        <v>N</v>
      </c>
      <c r="AU385" t="str">
        <f>VLOOKUP(L385,'Duration QC'!$A$3:$E$50,3,TRUE)</f>
        <v>N</v>
      </c>
      <c r="AV385" t="str">
        <f>VLOOKUP(L385,'Duration QC'!$A$3:$E$50,4,TRUE)</f>
        <v>Y</v>
      </c>
      <c r="AW385" t="str">
        <f>VLOOKUP(L385,'Duration QC'!$A$3:$E$50,5,TRUE)</f>
        <v>N</v>
      </c>
      <c r="AX385">
        <f t="shared" si="88"/>
        <v>0</v>
      </c>
      <c r="AY385">
        <f t="shared" si="89"/>
        <v>0</v>
      </c>
      <c r="AZ385">
        <f t="shared" si="90"/>
        <v>1</v>
      </c>
      <c r="BA385">
        <f t="shared" si="91"/>
        <v>0</v>
      </c>
    </row>
    <row r="386" spans="1:53" x14ac:dyDescent="0.25">
      <c r="A386" s="3">
        <v>385</v>
      </c>
      <c r="B386" s="3" t="s">
        <v>50</v>
      </c>
      <c r="C386" s="3" t="s">
        <v>242</v>
      </c>
      <c r="D386" s="3" t="s">
        <v>179</v>
      </c>
      <c r="E386" s="3"/>
      <c r="F386" s="3" t="s">
        <v>180</v>
      </c>
      <c r="G386" s="3"/>
      <c r="H386" s="3" t="s">
        <v>1678</v>
      </c>
      <c r="I386" s="3" t="s">
        <v>203</v>
      </c>
      <c r="J386" s="3" t="s">
        <v>469</v>
      </c>
      <c r="K386" s="3" t="s">
        <v>204</v>
      </c>
      <c r="L386" s="3" t="s">
        <v>798</v>
      </c>
      <c r="M386" s="3" t="s">
        <v>28</v>
      </c>
      <c r="N386" s="3" t="s">
        <v>239</v>
      </c>
      <c r="O386" s="3" t="s">
        <v>38</v>
      </c>
      <c r="P386" s="3" t="s">
        <v>210</v>
      </c>
      <c r="Q386" s="3" t="s">
        <v>49</v>
      </c>
      <c r="R386" s="3">
        <v>10</v>
      </c>
      <c r="S386" s="3"/>
      <c r="T386" s="3"/>
      <c r="U386" s="3"/>
      <c r="V386" s="3" t="s">
        <v>241</v>
      </c>
      <c r="W386" s="3" t="s">
        <v>35</v>
      </c>
      <c r="X386" s="3" t="s">
        <v>35</v>
      </c>
      <c r="Y386" s="3"/>
      <c r="Z386" s="3"/>
      <c r="AA386" s="3"/>
      <c r="AB386" s="3" t="s">
        <v>215</v>
      </c>
      <c r="AC386" s="3">
        <v>10000</v>
      </c>
      <c r="AD386" s="3" t="s">
        <v>215</v>
      </c>
      <c r="AE386" s="3"/>
      <c r="AF386" s="3"/>
      <c r="AG386" s="3"/>
      <c r="AH386" s="3" t="s">
        <v>229</v>
      </c>
      <c r="AI386" s="3" t="str">
        <f t="shared" si="86"/>
        <v/>
      </c>
      <c r="AJ386" s="3"/>
      <c r="AK386" s="3" t="s">
        <v>806</v>
      </c>
      <c r="AL386" s="3" t="s">
        <v>771</v>
      </c>
      <c r="AM386" s="3"/>
      <c r="AN386" s="3"/>
      <c r="AO386" s="3"/>
      <c r="AP386" s="3" t="s">
        <v>35</v>
      </c>
      <c r="AQ386" s="3">
        <f t="shared" si="87"/>
        <v>2</v>
      </c>
      <c r="AT386" t="str">
        <f>VLOOKUP(L386,'Duration QC'!$A$3:$E$50,2,TRUE)</f>
        <v>N</v>
      </c>
      <c r="AU386" t="str">
        <f>VLOOKUP(L386,'Duration QC'!$A$3:$E$50,3,TRUE)</f>
        <v>N</v>
      </c>
      <c r="AV386" t="str">
        <f>VLOOKUP(L386,'Duration QC'!$A$3:$E$50,4,TRUE)</f>
        <v>Y</v>
      </c>
      <c r="AW386" t="str">
        <f>VLOOKUP(L386,'Duration QC'!$A$3:$E$50,5,TRUE)</f>
        <v>N</v>
      </c>
      <c r="AX386">
        <f t="shared" si="88"/>
        <v>0</v>
      </c>
      <c r="AY386">
        <f t="shared" si="89"/>
        <v>0</v>
      </c>
      <c r="AZ386">
        <f t="shared" si="90"/>
        <v>1</v>
      </c>
      <c r="BA386">
        <f t="shared" si="91"/>
        <v>0</v>
      </c>
    </row>
    <row r="387" spans="1:53" x14ac:dyDescent="0.25">
      <c r="A387" s="3">
        <v>386</v>
      </c>
      <c r="B387" s="3" t="s">
        <v>50</v>
      </c>
      <c r="C387" s="3" t="s">
        <v>242</v>
      </c>
      <c r="D387" s="3" t="s">
        <v>179</v>
      </c>
      <c r="E387" s="3"/>
      <c r="F387" s="3" t="s">
        <v>180</v>
      </c>
      <c r="G387" s="3"/>
      <c r="H387" s="3" t="s">
        <v>1678</v>
      </c>
      <c r="I387" s="3" t="s">
        <v>203</v>
      </c>
      <c r="J387" s="3" t="s">
        <v>469</v>
      </c>
      <c r="K387" s="3" t="s">
        <v>204</v>
      </c>
      <c r="L387" s="3" t="s">
        <v>798</v>
      </c>
      <c r="M387" s="3" t="s">
        <v>28</v>
      </c>
      <c r="N387" s="3" t="s">
        <v>239</v>
      </c>
      <c r="O387" s="3" t="s">
        <v>38</v>
      </c>
      <c r="P387" s="3" t="s">
        <v>210</v>
      </c>
      <c r="Q387" s="3" t="s">
        <v>49</v>
      </c>
      <c r="R387" s="3"/>
      <c r="S387" s="3">
        <v>10</v>
      </c>
      <c r="T387" s="3"/>
      <c r="U387" s="3"/>
      <c r="V387" s="3" t="s">
        <v>241</v>
      </c>
      <c r="W387" s="3" t="s">
        <v>35</v>
      </c>
      <c r="X387" s="3" t="s">
        <v>35</v>
      </c>
      <c r="Y387" s="3"/>
      <c r="Z387" s="3"/>
      <c r="AA387" s="3"/>
      <c r="AB387" s="3" t="s">
        <v>215</v>
      </c>
      <c r="AC387" s="3" t="s">
        <v>215</v>
      </c>
      <c r="AD387" s="3">
        <v>1000</v>
      </c>
      <c r="AE387" s="3"/>
      <c r="AF387" s="3"/>
      <c r="AG387" s="3"/>
      <c r="AH387" s="3" t="s">
        <v>228</v>
      </c>
      <c r="AI387" s="3" t="str">
        <f t="shared" ref="AI387:AI450" si="94">IF(OR(AH387="",AH387="na"),"Y","")</f>
        <v/>
      </c>
      <c r="AJ387" s="3"/>
      <c r="AK387" s="3" t="s">
        <v>806</v>
      </c>
      <c r="AL387" s="3" t="s">
        <v>771</v>
      </c>
      <c r="AM387" s="3"/>
      <c r="AN387" s="3"/>
      <c r="AO387" s="3"/>
      <c r="AP387" s="3" t="s">
        <v>35</v>
      </c>
      <c r="AQ387" s="3">
        <f t="shared" ref="AQ387:AQ450" si="95">IF(AH387="A", 1, IF(AH387="B", 2, IF(AH387="C", 3, IF(AH387="D", 4, IF(AH387="E", 5, 0)))))</f>
        <v>3</v>
      </c>
      <c r="AT387" t="str">
        <f>VLOOKUP(L387,'Duration QC'!$A$3:$E$50,2,TRUE)</f>
        <v>N</v>
      </c>
      <c r="AU387" t="str">
        <f>VLOOKUP(L387,'Duration QC'!$A$3:$E$50,3,TRUE)</f>
        <v>N</v>
      </c>
      <c r="AV387" t="str">
        <f>VLOOKUP(L387,'Duration QC'!$A$3:$E$50,4,TRUE)</f>
        <v>Y</v>
      </c>
      <c r="AW387" t="str">
        <f>VLOOKUP(L387,'Duration QC'!$A$3:$E$50,5,TRUE)</f>
        <v>N</v>
      </c>
      <c r="AX387">
        <f t="shared" ref="AX387:AX450" si="96">IF(AT387="N",0,1)</f>
        <v>0</v>
      </c>
      <c r="AY387">
        <f t="shared" ref="AY387:AY450" si="97">IF(AU387="N",0,1)</f>
        <v>0</v>
      </c>
      <c r="AZ387">
        <f t="shared" ref="AZ387:AZ450" si="98">IF(AV387="N",0,1)</f>
        <v>1</v>
      </c>
      <c r="BA387">
        <f t="shared" ref="BA387:BA450" si="99">IF(AW387="N",0,1)</f>
        <v>0</v>
      </c>
    </row>
    <row r="388" spans="1:53" x14ac:dyDescent="0.25">
      <c r="A388" s="3">
        <v>387</v>
      </c>
      <c r="B388" s="3" t="s">
        <v>50</v>
      </c>
      <c r="C388" s="3" t="s">
        <v>242</v>
      </c>
      <c r="D388" s="3" t="s">
        <v>232</v>
      </c>
      <c r="E388" s="3" t="s">
        <v>1560</v>
      </c>
      <c r="F388" s="3" t="s">
        <v>180</v>
      </c>
      <c r="G388" s="3" t="s">
        <v>50</v>
      </c>
      <c r="H388" s="3" t="s">
        <v>805</v>
      </c>
      <c r="I388" s="3" t="s">
        <v>235</v>
      </c>
      <c r="J388" s="3" t="s">
        <v>469</v>
      </c>
      <c r="K388" s="3" t="s">
        <v>204</v>
      </c>
      <c r="L388" s="3" t="s">
        <v>798</v>
      </c>
      <c r="M388" s="3" t="s">
        <v>28</v>
      </c>
      <c r="N388" s="3" t="s">
        <v>239</v>
      </c>
      <c r="O388" s="3" t="s">
        <v>38</v>
      </c>
      <c r="P388" s="3" t="s">
        <v>214</v>
      </c>
      <c r="Q388" s="3" t="s">
        <v>49</v>
      </c>
      <c r="R388" s="3">
        <v>6.6</v>
      </c>
      <c r="S388" s="3"/>
      <c r="T388" s="3"/>
      <c r="U388" s="3"/>
      <c r="V388" s="3" t="s">
        <v>34</v>
      </c>
      <c r="W388" s="3" t="s">
        <v>35</v>
      </c>
      <c r="X388" s="3" t="s">
        <v>35</v>
      </c>
      <c r="Y388" s="3"/>
      <c r="Z388" s="3"/>
      <c r="AA388" s="3"/>
      <c r="AB388" s="3" t="s">
        <v>215</v>
      </c>
      <c r="AC388" s="3">
        <v>6600</v>
      </c>
      <c r="AD388" s="3" t="s">
        <v>215</v>
      </c>
      <c r="AE388" s="3"/>
      <c r="AF388" s="3"/>
      <c r="AG388" s="3"/>
      <c r="AH388" s="3" t="s">
        <v>229</v>
      </c>
      <c r="AI388" s="3" t="str">
        <f t="shared" si="94"/>
        <v/>
      </c>
      <c r="AJ388" s="3"/>
      <c r="AK388" s="3" t="s">
        <v>806</v>
      </c>
      <c r="AL388" s="3" t="s">
        <v>771</v>
      </c>
      <c r="AM388" s="3"/>
      <c r="AN388" s="3"/>
      <c r="AO388" s="3"/>
      <c r="AP388" s="3" t="s">
        <v>50</v>
      </c>
      <c r="AQ388" s="3">
        <f t="shared" si="95"/>
        <v>2</v>
      </c>
      <c r="AT388" t="str">
        <f>VLOOKUP(L388,'Duration QC'!$A$3:$E$50,2,TRUE)</f>
        <v>N</v>
      </c>
      <c r="AU388" t="str">
        <f>VLOOKUP(L388,'Duration QC'!$A$3:$E$50,3,TRUE)</f>
        <v>N</v>
      </c>
      <c r="AV388" t="str">
        <f>VLOOKUP(L388,'Duration QC'!$A$3:$E$50,4,TRUE)</f>
        <v>Y</v>
      </c>
      <c r="AW388" t="str">
        <f>VLOOKUP(L388,'Duration QC'!$A$3:$E$50,5,TRUE)</f>
        <v>N</v>
      </c>
      <c r="AX388">
        <f t="shared" si="96"/>
        <v>0</v>
      </c>
      <c r="AY388">
        <f t="shared" si="97"/>
        <v>0</v>
      </c>
      <c r="AZ388">
        <f t="shared" si="98"/>
        <v>1</v>
      </c>
      <c r="BA388">
        <f t="shared" si="99"/>
        <v>0</v>
      </c>
    </row>
    <row r="389" spans="1:53" x14ac:dyDescent="0.25">
      <c r="A389" s="3">
        <v>388</v>
      </c>
      <c r="B389" s="3" t="s">
        <v>50</v>
      </c>
      <c r="C389" s="3" t="s">
        <v>242</v>
      </c>
      <c r="D389" s="3" t="s">
        <v>234</v>
      </c>
      <c r="E389" s="3"/>
      <c r="F389" s="3" t="s">
        <v>180</v>
      </c>
      <c r="G389" s="3"/>
      <c r="H389" s="3" t="s">
        <v>805</v>
      </c>
      <c r="I389" s="3" t="s">
        <v>238</v>
      </c>
      <c r="J389" s="3" t="s">
        <v>469</v>
      </c>
      <c r="K389" s="3" t="s">
        <v>204</v>
      </c>
      <c r="L389" s="3" t="s">
        <v>798</v>
      </c>
      <c r="M389" s="3" t="s">
        <v>28</v>
      </c>
      <c r="N389" s="3" t="s">
        <v>239</v>
      </c>
      <c r="O389" s="3" t="s">
        <v>38</v>
      </c>
      <c r="P389" s="3" t="s">
        <v>211</v>
      </c>
      <c r="Q389" s="3" t="s">
        <v>32</v>
      </c>
      <c r="R389" s="3">
        <v>5.4</v>
      </c>
      <c r="S389" s="3"/>
      <c r="T389" s="3"/>
      <c r="U389" s="3"/>
      <c r="V389" s="3" t="s">
        <v>34</v>
      </c>
      <c r="W389" s="3" t="s">
        <v>35</v>
      </c>
      <c r="X389" s="3" t="s">
        <v>35</v>
      </c>
      <c r="Y389" s="3"/>
      <c r="Z389" s="3"/>
      <c r="AA389" s="3"/>
      <c r="AB389" s="3" t="s">
        <v>215</v>
      </c>
      <c r="AC389" s="3">
        <v>5400</v>
      </c>
      <c r="AD389" s="3" t="s">
        <v>215</v>
      </c>
      <c r="AE389" s="3"/>
      <c r="AF389" s="3"/>
      <c r="AG389" s="3"/>
      <c r="AH389" s="3" t="s">
        <v>229</v>
      </c>
      <c r="AI389" s="3" t="str">
        <f t="shared" si="94"/>
        <v/>
      </c>
      <c r="AJ389" s="3"/>
      <c r="AK389" s="3" t="s">
        <v>806</v>
      </c>
      <c r="AL389" s="3" t="s">
        <v>771</v>
      </c>
      <c r="AM389" s="3"/>
      <c r="AN389" s="3"/>
      <c r="AO389" s="3"/>
      <c r="AP389" s="3" t="s">
        <v>50</v>
      </c>
      <c r="AQ389" s="3">
        <f t="shared" si="95"/>
        <v>2</v>
      </c>
      <c r="AT389" t="str">
        <f>VLOOKUP(L389,'Duration QC'!$A$3:$E$50,2,TRUE)</f>
        <v>N</v>
      </c>
      <c r="AU389" t="str">
        <f>VLOOKUP(L389,'Duration QC'!$A$3:$E$50,3,TRUE)</f>
        <v>N</v>
      </c>
      <c r="AV389" t="str">
        <f>VLOOKUP(L389,'Duration QC'!$A$3:$E$50,4,TRUE)</f>
        <v>Y</v>
      </c>
      <c r="AW389" t="str">
        <f>VLOOKUP(L389,'Duration QC'!$A$3:$E$50,5,TRUE)</f>
        <v>N</v>
      </c>
      <c r="AX389">
        <f t="shared" si="96"/>
        <v>0</v>
      </c>
      <c r="AY389">
        <f t="shared" si="97"/>
        <v>0</v>
      </c>
      <c r="AZ389">
        <f t="shared" si="98"/>
        <v>1</v>
      </c>
      <c r="BA389">
        <f t="shared" si="99"/>
        <v>0</v>
      </c>
    </row>
    <row r="390" spans="1:53" x14ac:dyDescent="0.25">
      <c r="A390" s="3">
        <v>389</v>
      </c>
      <c r="B390" s="3" t="s">
        <v>50</v>
      </c>
      <c r="C390" s="3" t="s">
        <v>242</v>
      </c>
      <c r="D390" s="3" t="s">
        <v>159</v>
      </c>
      <c r="E390" s="3"/>
      <c r="F390" s="3" t="s">
        <v>180</v>
      </c>
      <c r="G390" s="3"/>
      <c r="H390" s="3" t="s">
        <v>673</v>
      </c>
      <c r="I390" s="3" t="s">
        <v>1529</v>
      </c>
      <c r="J390" s="3" t="s">
        <v>469</v>
      </c>
      <c r="K390" s="3" t="s">
        <v>205</v>
      </c>
      <c r="L390" s="3" t="s">
        <v>796</v>
      </c>
      <c r="M390" s="3" t="s">
        <v>28</v>
      </c>
      <c r="N390" s="3" t="s">
        <v>239</v>
      </c>
      <c r="O390" s="3" t="s">
        <v>30</v>
      </c>
      <c r="P390" s="3" t="s">
        <v>146</v>
      </c>
      <c r="Q390" s="3" t="s">
        <v>32</v>
      </c>
      <c r="R390" s="3">
        <v>30</v>
      </c>
      <c r="S390" s="3"/>
      <c r="T390" s="3"/>
      <c r="U390" s="3"/>
      <c r="V390" s="3" t="s">
        <v>241</v>
      </c>
      <c r="W390" s="3" t="s">
        <v>35</v>
      </c>
      <c r="X390" s="3" t="s">
        <v>35</v>
      </c>
      <c r="Y390" s="3"/>
      <c r="Z390" s="3"/>
      <c r="AA390" s="3"/>
      <c r="AB390" s="3" t="s">
        <v>215</v>
      </c>
      <c r="AC390" s="3">
        <v>30000</v>
      </c>
      <c r="AD390" s="3" t="s">
        <v>215</v>
      </c>
      <c r="AE390" s="3"/>
      <c r="AF390" s="3"/>
      <c r="AG390" s="3"/>
      <c r="AH390" s="3" t="s">
        <v>229</v>
      </c>
      <c r="AI390" s="3" t="str">
        <f t="shared" si="94"/>
        <v/>
      </c>
      <c r="AJ390" s="3"/>
      <c r="AK390" s="3" t="s">
        <v>803</v>
      </c>
      <c r="AL390" s="3" t="s">
        <v>771</v>
      </c>
      <c r="AM390" s="3"/>
      <c r="AN390" s="3"/>
      <c r="AO390" s="3"/>
      <c r="AP390" s="3" t="s">
        <v>35</v>
      </c>
      <c r="AQ390" s="3">
        <f t="shared" si="95"/>
        <v>2</v>
      </c>
      <c r="AT390" t="str">
        <f>VLOOKUP(L390,'Duration QC'!$A$3:$E$50,2,TRUE)</f>
        <v>N</v>
      </c>
      <c r="AU390" t="str">
        <f>VLOOKUP(L390,'Duration QC'!$A$3:$E$50,3,TRUE)</f>
        <v>Y</v>
      </c>
      <c r="AV390" t="str">
        <f>VLOOKUP(L390,'Duration QC'!$A$3:$E$50,4,TRUE)</f>
        <v>N</v>
      </c>
      <c r="AW390" t="str">
        <f>VLOOKUP(L390,'Duration QC'!$A$3:$E$50,5,TRUE)</f>
        <v>N</v>
      </c>
      <c r="AX390">
        <f t="shared" si="96"/>
        <v>0</v>
      </c>
      <c r="AY390">
        <f t="shared" si="97"/>
        <v>1</v>
      </c>
      <c r="AZ390">
        <f t="shared" si="98"/>
        <v>0</v>
      </c>
      <c r="BA390">
        <f t="shared" si="99"/>
        <v>0</v>
      </c>
    </row>
    <row r="391" spans="1:53" x14ac:dyDescent="0.25">
      <c r="A391" s="3">
        <v>390</v>
      </c>
      <c r="B391" s="3" t="s">
        <v>50</v>
      </c>
      <c r="C391" s="3" t="s">
        <v>242</v>
      </c>
      <c r="D391" s="3" t="s">
        <v>159</v>
      </c>
      <c r="E391" s="3"/>
      <c r="F391" s="3" t="s">
        <v>180</v>
      </c>
      <c r="G391" s="3"/>
      <c r="H391" s="3" t="s">
        <v>673</v>
      </c>
      <c r="I391" s="3" t="s">
        <v>1529</v>
      </c>
      <c r="J391" s="3" t="s">
        <v>469</v>
      </c>
      <c r="K391" s="3" t="s">
        <v>205</v>
      </c>
      <c r="L391" s="3" t="s">
        <v>796</v>
      </c>
      <c r="M391" s="3" t="s">
        <v>28</v>
      </c>
      <c r="N391" s="3" t="s">
        <v>239</v>
      </c>
      <c r="O391" s="3" t="s">
        <v>30</v>
      </c>
      <c r="P391" s="3" t="s">
        <v>146</v>
      </c>
      <c r="Q391" s="3" t="s">
        <v>49</v>
      </c>
      <c r="R391" s="3">
        <v>30</v>
      </c>
      <c r="S391" s="3"/>
      <c r="T391" s="3"/>
      <c r="U391" s="3"/>
      <c r="V391" s="3" t="s">
        <v>241</v>
      </c>
      <c r="W391" s="3" t="s">
        <v>35</v>
      </c>
      <c r="X391" s="3" t="s">
        <v>35</v>
      </c>
      <c r="Y391" s="3"/>
      <c r="Z391" s="3"/>
      <c r="AA391" s="3"/>
      <c r="AB391" s="3" t="s">
        <v>215</v>
      </c>
      <c r="AC391" s="3">
        <v>30000</v>
      </c>
      <c r="AD391" s="3" t="s">
        <v>215</v>
      </c>
      <c r="AE391" s="3"/>
      <c r="AF391" s="3"/>
      <c r="AG391" s="3"/>
      <c r="AH391" s="3" t="s">
        <v>229</v>
      </c>
      <c r="AI391" s="3" t="str">
        <f t="shared" si="94"/>
        <v/>
      </c>
      <c r="AJ391" s="3"/>
      <c r="AK391" s="3" t="s">
        <v>803</v>
      </c>
      <c r="AL391" s="3" t="s">
        <v>771</v>
      </c>
      <c r="AM391" s="3"/>
      <c r="AN391" s="3"/>
      <c r="AO391" s="3"/>
      <c r="AP391" s="3" t="s">
        <v>35</v>
      </c>
      <c r="AQ391" s="3">
        <f t="shared" si="95"/>
        <v>2</v>
      </c>
      <c r="AT391" t="str">
        <f>VLOOKUP(L391,'Duration QC'!$A$3:$E$50,2,TRUE)</f>
        <v>N</v>
      </c>
      <c r="AU391" t="str">
        <f>VLOOKUP(L391,'Duration QC'!$A$3:$E$50,3,TRUE)</f>
        <v>Y</v>
      </c>
      <c r="AV391" t="str">
        <f>VLOOKUP(L391,'Duration QC'!$A$3:$E$50,4,TRUE)</f>
        <v>N</v>
      </c>
      <c r="AW391" t="str">
        <f>VLOOKUP(L391,'Duration QC'!$A$3:$E$50,5,TRUE)</f>
        <v>N</v>
      </c>
      <c r="AX391">
        <f t="shared" si="96"/>
        <v>0</v>
      </c>
      <c r="AY391">
        <f t="shared" si="97"/>
        <v>1</v>
      </c>
      <c r="AZ391">
        <f t="shared" si="98"/>
        <v>0</v>
      </c>
      <c r="BA391">
        <f t="shared" si="99"/>
        <v>0</v>
      </c>
    </row>
    <row r="392" spans="1:53" x14ac:dyDescent="0.25">
      <c r="A392" s="3">
        <v>391</v>
      </c>
      <c r="B392" s="3" t="s">
        <v>50</v>
      </c>
      <c r="C392" s="3" t="s">
        <v>242</v>
      </c>
      <c r="D392" s="3" t="s">
        <v>159</v>
      </c>
      <c r="E392" s="3"/>
      <c r="F392" s="3" t="s">
        <v>180</v>
      </c>
      <c r="G392" s="3"/>
      <c r="H392" s="3" t="s">
        <v>673</v>
      </c>
      <c r="I392" s="3" t="s">
        <v>1529</v>
      </c>
      <c r="J392" s="3" t="s">
        <v>469</v>
      </c>
      <c r="K392" s="3" t="s">
        <v>205</v>
      </c>
      <c r="L392" s="3" t="s">
        <v>796</v>
      </c>
      <c r="M392" s="3" t="s">
        <v>28</v>
      </c>
      <c r="N392" s="3" t="s">
        <v>239</v>
      </c>
      <c r="O392" s="3" t="s">
        <v>38</v>
      </c>
      <c r="P392" s="3" t="s">
        <v>210</v>
      </c>
      <c r="Q392" s="3" t="s">
        <v>32</v>
      </c>
      <c r="R392" s="3">
        <v>30</v>
      </c>
      <c r="S392" s="3"/>
      <c r="T392" s="3"/>
      <c r="U392" s="3"/>
      <c r="V392" s="3" t="s">
        <v>241</v>
      </c>
      <c r="W392" s="3" t="s">
        <v>35</v>
      </c>
      <c r="X392" s="3" t="s">
        <v>35</v>
      </c>
      <c r="Y392" s="3"/>
      <c r="Z392" s="3"/>
      <c r="AA392" s="3"/>
      <c r="AB392" s="3" t="s">
        <v>215</v>
      </c>
      <c r="AC392" s="3">
        <v>30000</v>
      </c>
      <c r="AD392" s="3" t="s">
        <v>215</v>
      </c>
      <c r="AE392" s="3"/>
      <c r="AF392" s="3"/>
      <c r="AG392" s="3"/>
      <c r="AH392" s="3" t="s">
        <v>229</v>
      </c>
      <c r="AI392" s="3" t="str">
        <f t="shared" si="94"/>
        <v/>
      </c>
      <c r="AJ392" s="3"/>
      <c r="AK392" s="3" t="s">
        <v>803</v>
      </c>
      <c r="AL392" s="3" t="s">
        <v>771</v>
      </c>
      <c r="AM392" s="3"/>
      <c r="AN392" s="3"/>
      <c r="AO392" s="3"/>
      <c r="AP392" s="3" t="s">
        <v>35</v>
      </c>
      <c r="AQ392" s="3">
        <f t="shared" si="95"/>
        <v>2</v>
      </c>
      <c r="AT392" t="str">
        <f>VLOOKUP(L392,'Duration QC'!$A$3:$E$50,2,TRUE)</f>
        <v>N</v>
      </c>
      <c r="AU392" t="str">
        <f>VLOOKUP(L392,'Duration QC'!$A$3:$E$50,3,TRUE)</f>
        <v>Y</v>
      </c>
      <c r="AV392" t="str">
        <f>VLOOKUP(L392,'Duration QC'!$A$3:$E$50,4,TRUE)</f>
        <v>N</v>
      </c>
      <c r="AW392" t="str">
        <f>VLOOKUP(L392,'Duration QC'!$A$3:$E$50,5,TRUE)</f>
        <v>N</v>
      </c>
      <c r="AX392">
        <f t="shared" si="96"/>
        <v>0</v>
      </c>
      <c r="AY392">
        <f t="shared" si="97"/>
        <v>1</v>
      </c>
      <c r="AZ392">
        <f t="shared" si="98"/>
        <v>0</v>
      </c>
      <c r="BA392">
        <f t="shared" si="99"/>
        <v>0</v>
      </c>
    </row>
    <row r="393" spans="1:53" x14ac:dyDescent="0.25">
      <c r="A393" s="3">
        <v>392</v>
      </c>
      <c r="B393" s="3" t="s">
        <v>50</v>
      </c>
      <c r="C393" s="3" t="s">
        <v>242</v>
      </c>
      <c r="D393" s="3" t="s">
        <v>159</v>
      </c>
      <c r="E393" s="3"/>
      <c r="F393" s="3" t="s">
        <v>180</v>
      </c>
      <c r="G393" s="3"/>
      <c r="H393" s="3" t="s">
        <v>673</v>
      </c>
      <c r="I393" s="3" t="s">
        <v>1529</v>
      </c>
      <c r="J393" s="3" t="s">
        <v>469</v>
      </c>
      <c r="K393" s="3" t="s">
        <v>205</v>
      </c>
      <c r="L393" s="3" t="s">
        <v>796</v>
      </c>
      <c r="M393" s="3" t="s">
        <v>28</v>
      </c>
      <c r="N393" s="3" t="s">
        <v>239</v>
      </c>
      <c r="O393" s="3" t="s">
        <v>38</v>
      </c>
      <c r="P393" s="3" t="s">
        <v>210</v>
      </c>
      <c r="Q393" s="3" t="s">
        <v>49</v>
      </c>
      <c r="R393" s="3">
        <v>30</v>
      </c>
      <c r="S393" s="3"/>
      <c r="T393" s="3"/>
      <c r="U393" s="3"/>
      <c r="V393" s="3" t="s">
        <v>241</v>
      </c>
      <c r="W393" s="3" t="s">
        <v>35</v>
      </c>
      <c r="X393" s="3" t="s">
        <v>35</v>
      </c>
      <c r="Y393" s="3"/>
      <c r="Z393" s="3"/>
      <c r="AA393" s="3"/>
      <c r="AB393" s="3" t="s">
        <v>215</v>
      </c>
      <c r="AC393" s="3">
        <v>30000</v>
      </c>
      <c r="AD393" s="3" t="s">
        <v>215</v>
      </c>
      <c r="AE393" s="3"/>
      <c r="AF393" s="3"/>
      <c r="AG393" s="3"/>
      <c r="AH393" s="3" t="s">
        <v>229</v>
      </c>
      <c r="AI393" s="3" t="str">
        <f t="shared" si="94"/>
        <v/>
      </c>
      <c r="AJ393" s="3"/>
      <c r="AK393" s="3" t="s">
        <v>803</v>
      </c>
      <c r="AL393" s="3" t="s">
        <v>771</v>
      </c>
      <c r="AM393" s="3"/>
      <c r="AN393" s="3"/>
      <c r="AO393" s="3"/>
      <c r="AP393" s="3" t="s">
        <v>35</v>
      </c>
      <c r="AQ393" s="3">
        <f t="shared" si="95"/>
        <v>2</v>
      </c>
      <c r="AT393" t="str">
        <f>VLOOKUP(L393,'Duration QC'!$A$3:$E$50,2,TRUE)</f>
        <v>N</v>
      </c>
      <c r="AU393" t="str">
        <f>VLOOKUP(L393,'Duration QC'!$A$3:$E$50,3,TRUE)</f>
        <v>Y</v>
      </c>
      <c r="AV393" t="str">
        <f>VLOOKUP(L393,'Duration QC'!$A$3:$E$50,4,TRUE)</f>
        <v>N</v>
      </c>
      <c r="AW393" t="str">
        <f>VLOOKUP(L393,'Duration QC'!$A$3:$E$50,5,TRUE)</f>
        <v>N</v>
      </c>
      <c r="AX393">
        <f t="shared" si="96"/>
        <v>0</v>
      </c>
      <c r="AY393">
        <f t="shared" si="97"/>
        <v>1</v>
      </c>
      <c r="AZ393">
        <f t="shared" si="98"/>
        <v>0</v>
      </c>
      <c r="BA393">
        <f t="shared" si="99"/>
        <v>0</v>
      </c>
    </row>
    <row r="394" spans="1:53" x14ac:dyDescent="0.25">
      <c r="A394" s="3">
        <v>393</v>
      </c>
      <c r="B394" s="3" t="s">
        <v>50</v>
      </c>
      <c r="C394" s="3" t="s">
        <v>242</v>
      </c>
      <c r="D394" s="3" t="s">
        <v>165</v>
      </c>
      <c r="E394" s="3"/>
      <c r="F394" s="3" t="s">
        <v>180</v>
      </c>
      <c r="G394" s="3"/>
      <c r="H394" s="3" t="s">
        <v>799</v>
      </c>
      <c r="I394" s="3" t="s">
        <v>189</v>
      </c>
      <c r="J394" s="3" t="s">
        <v>469</v>
      </c>
      <c r="K394" s="3" t="s">
        <v>205</v>
      </c>
      <c r="L394" s="3" t="s">
        <v>796</v>
      </c>
      <c r="M394" s="3" t="s">
        <v>28</v>
      </c>
      <c r="N394" s="3" t="s">
        <v>239</v>
      </c>
      <c r="O394" s="3" t="s">
        <v>30</v>
      </c>
      <c r="P394" s="3" t="s">
        <v>146</v>
      </c>
      <c r="Q394" s="3" t="s">
        <v>32</v>
      </c>
      <c r="R394" s="3">
        <v>16</v>
      </c>
      <c r="S394" s="3"/>
      <c r="T394" s="3"/>
      <c r="U394" s="3"/>
      <c r="V394" s="3" t="s">
        <v>241</v>
      </c>
      <c r="W394" s="3" t="s">
        <v>35</v>
      </c>
      <c r="X394" s="3" t="s">
        <v>35</v>
      </c>
      <c r="Y394" s="3"/>
      <c r="Z394" s="3"/>
      <c r="AA394" s="3"/>
      <c r="AB394" s="3" t="s">
        <v>215</v>
      </c>
      <c r="AC394" s="3">
        <v>16000</v>
      </c>
      <c r="AD394" s="3" t="s">
        <v>215</v>
      </c>
      <c r="AE394" s="3"/>
      <c r="AF394" s="3"/>
      <c r="AG394" s="3"/>
      <c r="AH394" s="3" t="s">
        <v>229</v>
      </c>
      <c r="AI394" s="3" t="str">
        <f t="shared" si="94"/>
        <v/>
      </c>
      <c r="AJ394" s="3"/>
      <c r="AK394" s="3" t="s">
        <v>803</v>
      </c>
      <c r="AL394" s="3" t="s">
        <v>771</v>
      </c>
      <c r="AM394" s="3"/>
      <c r="AN394" s="3"/>
      <c r="AO394" s="3"/>
      <c r="AP394" s="3" t="s">
        <v>35</v>
      </c>
      <c r="AQ394" s="3">
        <f t="shared" si="95"/>
        <v>2</v>
      </c>
      <c r="AT394" t="str">
        <f>VLOOKUP(L394,'Duration QC'!$A$3:$E$50,2,TRUE)</f>
        <v>N</v>
      </c>
      <c r="AU394" t="str">
        <f>VLOOKUP(L394,'Duration QC'!$A$3:$E$50,3,TRUE)</f>
        <v>Y</v>
      </c>
      <c r="AV394" t="str">
        <f>VLOOKUP(L394,'Duration QC'!$A$3:$E$50,4,TRUE)</f>
        <v>N</v>
      </c>
      <c r="AW394" t="str">
        <f>VLOOKUP(L394,'Duration QC'!$A$3:$E$50,5,TRUE)</f>
        <v>N</v>
      </c>
      <c r="AX394">
        <f t="shared" si="96"/>
        <v>0</v>
      </c>
      <c r="AY394">
        <f t="shared" si="97"/>
        <v>1</v>
      </c>
      <c r="AZ394">
        <f t="shared" si="98"/>
        <v>0</v>
      </c>
      <c r="BA394">
        <f t="shared" si="99"/>
        <v>0</v>
      </c>
    </row>
    <row r="395" spans="1:53" x14ac:dyDescent="0.25">
      <c r="A395" s="3">
        <v>394</v>
      </c>
      <c r="B395" s="3" t="s">
        <v>50</v>
      </c>
      <c r="C395" s="3" t="s">
        <v>242</v>
      </c>
      <c r="D395" s="3" t="s">
        <v>165</v>
      </c>
      <c r="E395" s="3"/>
      <c r="F395" s="3" t="s">
        <v>180</v>
      </c>
      <c r="G395" s="3"/>
      <c r="H395" s="3" t="s">
        <v>799</v>
      </c>
      <c r="I395" s="3" t="s">
        <v>189</v>
      </c>
      <c r="J395" s="3" t="s">
        <v>469</v>
      </c>
      <c r="K395" s="3" t="s">
        <v>205</v>
      </c>
      <c r="L395" s="3" t="s">
        <v>796</v>
      </c>
      <c r="M395" s="3" t="s">
        <v>28</v>
      </c>
      <c r="N395" s="3" t="s">
        <v>239</v>
      </c>
      <c r="O395" s="3" t="s">
        <v>30</v>
      </c>
      <c r="P395" s="3" t="s">
        <v>146</v>
      </c>
      <c r="Q395" s="3" t="s">
        <v>49</v>
      </c>
      <c r="R395" s="3">
        <v>16</v>
      </c>
      <c r="S395" s="3"/>
      <c r="T395" s="3"/>
      <c r="U395" s="3"/>
      <c r="V395" s="3" t="s">
        <v>241</v>
      </c>
      <c r="W395" s="3" t="s">
        <v>35</v>
      </c>
      <c r="X395" s="3" t="s">
        <v>35</v>
      </c>
      <c r="Y395" s="3"/>
      <c r="Z395" s="3"/>
      <c r="AA395" s="3"/>
      <c r="AB395" s="3" t="s">
        <v>215</v>
      </c>
      <c r="AC395" s="3">
        <v>16000</v>
      </c>
      <c r="AD395" s="3" t="s">
        <v>215</v>
      </c>
      <c r="AE395" s="3"/>
      <c r="AF395" s="3"/>
      <c r="AG395" s="3"/>
      <c r="AH395" s="3" t="s">
        <v>229</v>
      </c>
      <c r="AI395" s="3" t="str">
        <f t="shared" si="94"/>
        <v/>
      </c>
      <c r="AJ395" s="3"/>
      <c r="AK395" s="3" t="s">
        <v>803</v>
      </c>
      <c r="AL395" s="3" t="s">
        <v>771</v>
      </c>
      <c r="AM395" s="3"/>
      <c r="AN395" s="3"/>
      <c r="AO395" s="3"/>
      <c r="AP395" s="3" t="s">
        <v>35</v>
      </c>
      <c r="AQ395" s="3">
        <f t="shared" si="95"/>
        <v>2</v>
      </c>
      <c r="AT395" t="str">
        <f>VLOOKUP(L395,'Duration QC'!$A$3:$E$50,2,TRUE)</f>
        <v>N</v>
      </c>
      <c r="AU395" t="str">
        <f>VLOOKUP(L395,'Duration QC'!$A$3:$E$50,3,TRUE)</f>
        <v>Y</v>
      </c>
      <c r="AV395" t="str">
        <f>VLOOKUP(L395,'Duration QC'!$A$3:$E$50,4,TRUE)</f>
        <v>N</v>
      </c>
      <c r="AW395" t="str">
        <f>VLOOKUP(L395,'Duration QC'!$A$3:$E$50,5,TRUE)</f>
        <v>N</v>
      </c>
      <c r="AX395">
        <f t="shared" si="96"/>
        <v>0</v>
      </c>
      <c r="AY395">
        <f t="shared" si="97"/>
        <v>1</v>
      </c>
      <c r="AZ395">
        <f t="shared" si="98"/>
        <v>0</v>
      </c>
      <c r="BA395">
        <f t="shared" si="99"/>
        <v>0</v>
      </c>
    </row>
    <row r="396" spans="1:53" x14ac:dyDescent="0.25">
      <c r="A396" s="3">
        <v>395</v>
      </c>
      <c r="B396" s="3" t="s">
        <v>50</v>
      </c>
      <c r="C396" s="3" t="s">
        <v>242</v>
      </c>
      <c r="D396" s="3" t="s">
        <v>165</v>
      </c>
      <c r="E396" s="3"/>
      <c r="F396" s="3" t="s">
        <v>180</v>
      </c>
      <c r="G396" s="3"/>
      <c r="H396" s="3" t="s">
        <v>799</v>
      </c>
      <c r="I396" s="3" t="s">
        <v>189</v>
      </c>
      <c r="J396" s="3" t="s">
        <v>469</v>
      </c>
      <c r="K396" s="3" t="s">
        <v>205</v>
      </c>
      <c r="L396" s="3" t="s">
        <v>796</v>
      </c>
      <c r="M396" s="3" t="s">
        <v>28</v>
      </c>
      <c r="N396" s="3" t="s">
        <v>239</v>
      </c>
      <c r="O396" s="3" t="s">
        <v>38</v>
      </c>
      <c r="P396" s="3" t="s">
        <v>210</v>
      </c>
      <c r="Q396" s="3" t="s">
        <v>49</v>
      </c>
      <c r="R396" s="3">
        <v>16</v>
      </c>
      <c r="S396" s="3"/>
      <c r="T396" s="3"/>
      <c r="U396" s="3"/>
      <c r="V396" s="3" t="s">
        <v>241</v>
      </c>
      <c r="W396" s="3" t="s">
        <v>35</v>
      </c>
      <c r="X396" s="3" t="s">
        <v>35</v>
      </c>
      <c r="Y396" s="3"/>
      <c r="Z396" s="3"/>
      <c r="AA396" s="3"/>
      <c r="AB396" s="3" t="s">
        <v>215</v>
      </c>
      <c r="AC396" s="3">
        <v>16000</v>
      </c>
      <c r="AD396" s="3" t="s">
        <v>215</v>
      </c>
      <c r="AE396" s="3"/>
      <c r="AF396" s="3"/>
      <c r="AG396" s="3"/>
      <c r="AH396" s="3" t="s">
        <v>229</v>
      </c>
      <c r="AI396" s="3" t="str">
        <f t="shared" si="94"/>
        <v/>
      </c>
      <c r="AJ396" s="3"/>
      <c r="AK396" s="3" t="s">
        <v>803</v>
      </c>
      <c r="AL396" s="3" t="s">
        <v>771</v>
      </c>
      <c r="AM396" s="3"/>
      <c r="AN396" s="3"/>
      <c r="AO396" s="3"/>
      <c r="AP396" s="3" t="s">
        <v>35</v>
      </c>
      <c r="AQ396" s="3">
        <f t="shared" si="95"/>
        <v>2</v>
      </c>
      <c r="AT396" t="str">
        <f>VLOOKUP(L396,'Duration QC'!$A$3:$E$50,2,TRUE)</f>
        <v>N</v>
      </c>
      <c r="AU396" t="str">
        <f>VLOOKUP(L396,'Duration QC'!$A$3:$E$50,3,TRUE)</f>
        <v>Y</v>
      </c>
      <c r="AV396" t="str">
        <f>VLOOKUP(L396,'Duration QC'!$A$3:$E$50,4,TRUE)</f>
        <v>N</v>
      </c>
      <c r="AW396" t="str">
        <f>VLOOKUP(L396,'Duration QC'!$A$3:$E$50,5,TRUE)</f>
        <v>N</v>
      </c>
      <c r="AX396">
        <f t="shared" si="96"/>
        <v>0</v>
      </c>
      <c r="AY396">
        <f t="shared" si="97"/>
        <v>1</v>
      </c>
      <c r="AZ396">
        <f t="shared" si="98"/>
        <v>0</v>
      </c>
      <c r="BA396">
        <f t="shared" si="99"/>
        <v>0</v>
      </c>
    </row>
    <row r="397" spans="1:53" x14ac:dyDescent="0.25">
      <c r="A397" s="3">
        <v>396</v>
      </c>
      <c r="B397" s="3" t="s">
        <v>50</v>
      </c>
      <c r="C397" s="3" t="s">
        <v>242</v>
      </c>
      <c r="D397" s="3" t="s">
        <v>165</v>
      </c>
      <c r="E397" s="3"/>
      <c r="F397" s="3" t="s">
        <v>180</v>
      </c>
      <c r="G397" s="3"/>
      <c r="H397" s="3" t="s">
        <v>799</v>
      </c>
      <c r="I397" s="3" t="s">
        <v>189</v>
      </c>
      <c r="J397" s="3" t="s">
        <v>469</v>
      </c>
      <c r="K397" s="3" t="s">
        <v>205</v>
      </c>
      <c r="L397" s="3" t="s">
        <v>796</v>
      </c>
      <c r="M397" s="3" t="s">
        <v>28</v>
      </c>
      <c r="N397" s="3" t="s">
        <v>239</v>
      </c>
      <c r="O397" s="3" t="s">
        <v>38</v>
      </c>
      <c r="P397" s="3" t="s">
        <v>210</v>
      </c>
      <c r="Q397" s="3" t="s">
        <v>32</v>
      </c>
      <c r="R397" s="3">
        <v>16</v>
      </c>
      <c r="S397" s="3"/>
      <c r="T397" s="3"/>
      <c r="U397" s="3"/>
      <c r="V397" s="3" t="s">
        <v>241</v>
      </c>
      <c r="W397" s="3" t="s">
        <v>35</v>
      </c>
      <c r="X397" s="3" t="s">
        <v>35</v>
      </c>
      <c r="Y397" s="3"/>
      <c r="Z397" s="3"/>
      <c r="AA397" s="3"/>
      <c r="AB397" s="3" t="s">
        <v>215</v>
      </c>
      <c r="AC397" s="3">
        <v>16000</v>
      </c>
      <c r="AD397" s="3" t="s">
        <v>215</v>
      </c>
      <c r="AE397" s="3"/>
      <c r="AF397" s="3"/>
      <c r="AG397" s="3"/>
      <c r="AH397" s="3" t="s">
        <v>229</v>
      </c>
      <c r="AI397" s="3" t="str">
        <f t="shared" si="94"/>
        <v/>
      </c>
      <c r="AJ397" s="3"/>
      <c r="AK397" s="3" t="s">
        <v>803</v>
      </c>
      <c r="AL397" s="3" t="s">
        <v>771</v>
      </c>
      <c r="AM397" s="3"/>
      <c r="AN397" s="3"/>
      <c r="AO397" s="3"/>
      <c r="AP397" s="3" t="s">
        <v>35</v>
      </c>
      <c r="AQ397" s="3">
        <f t="shared" si="95"/>
        <v>2</v>
      </c>
      <c r="AT397" t="str">
        <f>VLOOKUP(L397,'Duration QC'!$A$3:$E$50,2,TRUE)</f>
        <v>N</v>
      </c>
      <c r="AU397" t="str">
        <f>VLOOKUP(L397,'Duration QC'!$A$3:$E$50,3,TRUE)</f>
        <v>Y</v>
      </c>
      <c r="AV397" t="str">
        <f>VLOOKUP(L397,'Duration QC'!$A$3:$E$50,4,TRUE)</f>
        <v>N</v>
      </c>
      <c r="AW397" t="str">
        <f>VLOOKUP(L397,'Duration QC'!$A$3:$E$50,5,TRUE)</f>
        <v>N</v>
      </c>
      <c r="AX397">
        <f t="shared" si="96"/>
        <v>0</v>
      </c>
      <c r="AY397">
        <f t="shared" si="97"/>
        <v>1</v>
      </c>
      <c r="AZ397">
        <f t="shared" si="98"/>
        <v>0</v>
      </c>
      <c r="BA397">
        <f t="shared" si="99"/>
        <v>0</v>
      </c>
    </row>
    <row r="398" spans="1:53" x14ac:dyDescent="0.25">
      <c r="A398" s="3">
        <v>397</v>
      </c>
      <c r="B398" s="3" t="s">
        <v>50</v>
      </c>
      <c r="C398" s="3" t="s">
        <v>242</v>
      </c>
      <c r="D398" s="3" t="s">
        <v>168</v>
      </c>
      <c r="E398" s="3"/>
      <c r="F398" s="3" t="s">
        <v>180</v>
      </c>
      <c r="G398" s="3"/>
      <c r="H398" s="3" t="s">
        <v>660</v>
      </c>
      <c r="I398" s="3" t="s">
        <v>192</v>
      </c>
      <c r="J398" s="3" t="s">
        <v>469</v>
      </c>
      <c r="K398" s="3" t="s">
        <v>205</v>
      </c>
      <c r="L398" s="3" t="s">
        <v>796</v>
      </c>
      <c r="M398" s="3" t="s">
        <v>28</v>
      </c>
      <c r="N398" s="3" t="s">
        <v>239</v>
      </c>
      <c r="O398" s="3" t="s">
        <v>30</v>
      </c>
      <c r="P398" s="3" t="s">
        <v>146</v>
      </c>
      <c r="Q398" s="3" t="s">
        <v>49</v>
      </c>
      <c r="R398" s="3">
        <v>100</v>
      </c>
      <c r="S398" s="3"/>
      <c r="T398" s="3"/>
      <c r="U398" s="3"/>
      <c r="V398" s="3" t="s">
        <v>241</v>
      </c>
      <c r="W398" s="3" t="s">
        <v>35</v>
      </c>
      <c r="X398" s="3" t="s">
        <v>35</v>
      </c>
      <c r="Y398" s="3"/>
      <c r="Z398" s="3"/>
      <c r="AA398" s="3"/>
      <c r="AB398" s="3" t="s">
        <v>215</v>
      </c>
      <c r="AC398" s="3">
        <v>100000</v>
      </c>
      <c r="AD398" s="3" t="s">
        <v>215</v>
      </c>
      <c r="AE398" s="3"/>
      <c r="AF398" s="3"/>
      <c r="AG398" s="3"/>
      <c r="AH398" s="3" t="s">
        <v>230</v>
      </c>
      <c r="AI398" s="3" t="str">
        <f t="shared" si="94"/>
        <v/>
      </c>
      <c r="AJ398" s="3"/>
      <c r="AK398" s="3" t="s">
        <v>803</v>
      </c>
      <c r="AL398" s="3" t="s">
        <v>771</v>
      </c>
      <c r="AM398" s="3"/>
      <c r="AN398" s="3"/>
      <c r="AO398" s="3"/>
      <c r="AP398" s="3" t="s">
        <v>50</v>
      </c>
      <c r="AQ398" s="3">
        <f t="shared" si="95"/>
        <v>1</v>
      </c>
      <c r="AT398" t="str">
        <f>VLOOKUP(L398,'Duration QC'!$A$3:$E$50,2,TRUE)</f>
        <v>N</v>
      </c>
      <c r="AU398" t="str">
        <f>VLOOKUP(L398,'Duration QC'!$A$3:$E$50,3,TRUE)</f>
        <v>Y</v>
      </c>
      <c r="AV398" t="str">
        <f>VLOOKUP(L398,'Duration QC'!$A$3:$E$50,4,TRUE)</f>
        <v>N</v>
      </c>
      <c r="AW398" t="str">
        <f>VLOOKUP(L398,'Duration QC'!$A$3:$E$50,5,TRUE)</f>
        <v>N</v>
      </c>
      <c r="AX398">
        <f t="shared" si="96"/>
        <v>0</v>
      </c>
      <c r="AY398">
        <f t="shared" si="97"/>
        <v>1</v>
      </c>
      <c r="AZ398">
        <f t="shared" si="98"/>
        <v>0</v>
      </c>
      <c r="BA398">
        <f t="shared" si="99"/>
        <v>0</v>
      </c>
    </row>
    <row r="399" spans="1:53" x14ac:dyDescent="0.25">
      <c r="A399" s="3">
        <v>398</v>
      </c>
      <c r="B399" s="3" t="s">
        <v>50</v>
      </c>
      <c r="C399" s="3" t="s">
        <v>242</v>
      </c>
      <c r="D399" s="3" t="s">
        <v>168</v>
      </c>
      <c r="E399" s="3"/>
      <c r="F399" s="3" t="s">
        <v>180</v>
      </c>
      <c r="G399" s="3"/>
      <c r="H399" s="3" t="s">
        <v>660</v>
      </c>
      <c r="I399" s="3" t="s">
        <v>192</v>
      </c>
      <c r="J399" s="3" t="s">
        <v>469</v>
      </c>
      <c r="K399" s="3" t="s">
        <v>205</v>
      </c>
      <c r="L399" s="3" t="s">
        <v>796</v>
      </c>
      <c r="M399" s="3" t="s">
        <v>28</v>
      </c>
      <c r="N399" s="3" t="s">
        <v>239</v>
      </c>
      <c r="O399" s="3" t="s">
        <v>38</v>
      </c>
      <c r="P399" s="3" t="s">
        <v>210</v>
      </c>
      <c r="Q399" s="3" t="s">
        <v>32</v>
      </c>
      <c r="R399" s="3">
        <v>100</v>
      </c>
      <c r="S399" s="3"/>
      <c r="T399" s="3"/>
      <c r="U399" s="3"/>
      <c r="V399" s="3" t="s">
        <v>241</v>
      </c>
      <c r="W399" s="3" t="s">
        <v>35</v>
      </c>
      <c r="X399" s="3" t="s">
        <v>35</v>
      </c>
      <c r="Y399" s="3"/>
      <c r="Z399" s="3"/>
      <c r="AA399" s="3"/>
      <c r="AB399" s="3" t="s">
        <v>215</v>
      </c>
      <c r="AC399" s="3">
        <v>100000</v>
      </c>
      <c r="AD399" s="3" t="s">
        <v>215</v>
      </c>
      <c r="AE399" s="3"/>
      <c r="AF399" s="3"/>
      <c r="AG399" s="3"/>
      <c r="AH399" s="3" t="s">
        <v>230</v>
      </c>
      <c r="AI399" s="3" t="str">
        <f t="shared" si="94"/>
        <v/>
      </c>
      <c r="AJ399" s="3"/>
      <c r="AK399" s="3" t="s">
        <v>803</v>
      </c>
      <c r="AL399" s="3" t="s">
        <v>771</v>
      </c>
      <c r="AM399" s="3"/>
      <c r="AN399" s="3"/>
      <c r="AO399" s="3"/>
      <c r="AP399" s="3" t="s">
        <v>50</v>
      </c>
      <c r="AQ399" s="3">
        <f t="shared" si="95"/>
        <v>1</v>
      </c>
      <c r="AT399" t="str">
        <f>VLOOKUP(L399,'Duration QC'!$A$3:$E$50,2,TRUE)</f>
        <v>N</v>
      </c>
      <c r="AU399" t="str">
        <f>VLOOKUP(L399,'Duration QC'!$A$3:$E$50,3,TRUE)</f>
        <v>Y</v>
      </c>
      <c r="AV399" t="str">
        <f>VLOOKUP(L399,'Duration QC'!$A$3:$E$50,4,TRUE)</f>
        <v>N</v>
      </c>
      <c r="AW399" t="str">
        <f>VLOOKUP(L399,'Duration QC'!$A$3:$E$50,5,TRUE)</f>
        <v>N</v>
      </c>
      <c r="AX399">
        <f t="shared" si="96"/>
        <v>0</v>
      </c>
      <c r="AY399">
        <f t="shared" si="97"/>
        <v>1</v>
      </c>
      <c r="AZ399">
        <f t="shared" si="98"/>
        <v>0</v>
      </c>
      <c r="BA399">
        <f t="shared" si="99"/>
        <v>0</v>
      </c>
    </row>
    <row r="400" spans="1:53" x14ac:dyDescent="0.25">
      <c r="A400" s="3">
        <v>399</v>
      </c>
      <c r="B400" s="3" t="s">
        <v>50</v>
      </c>
      <c r="C400" s="3" t="s">
        <v>242</v>
      </c>
      <c r="D400" s="3" t="s">
        <v>168</v>
      </c>
      <c r="E400" s="3"/>
      <c r="F400" s="3" t="s">
        <v>180</v>
      </c>
      <c r="G400" s="3"/>
      <c r="H400" s="3" t="s">
        <v>660</v>
      </c>
      <c r="I400" s="3" t="s">
        <v>192</v>
      </c>
      <c r="J400" s="3" t="s">
        <v>469</v>
      </c>
      <c r="K400" s="3" t="s">
        <v>205</v>
      </c>
      <c r="L400" s="3" t="s">
        <v>796</v>
      </c>
      <c r="M400" s="3" t="s">
        <v>28</v>
      </c>
      <c r="N400" s="3" t="s">
        <v>239</v>
      </c>
      <c r="O400" s="3" t="s">
        <v>38</v>
      </c>
      <c r="P400" s="3" t="s">
        <v>210</v>
      </c>
      <c r="Q400" s="3" t="s">
        <v>49</v>
      </c>
      <c r="R400" s="3">
        <v>100</v>
      </c>
      <c r="S400" s="3"/>
      <c r="T400" s="3"/>
      <c r="U400" s="3"/>
      <c r="V400" s="3" t="s">
        <v>241</v>
      </c>
      <c r="W400" s="3" t="s">
        <v>35</v>
      </c>
      <c r="X400" s="3" t="s">
        <v>35</v>
      </c>
      <c r="Y400" s="3"/>
      <c r="Z400" s="3"/>
      <c r="AA400" s="3"/>
      <c r="AB400" s="3" t="s">
        <v>215</v>
      </c>
      <c r="AC400" s="3">
        <v>100000</v>
      </c>
      <c r="AD400" s="3" t="s">
        <v>215</v>
      </c>
      <c r="AE400" s="3"/>
      <c r="AF400" s="3"/>
      <c r="AG400" s="3"/>
      <c r="AH400" s="3" t="s">
        <v>230</v>
      </c>
      <c r="AI400" s="3" t="str">
        <f t="shared" si="94"/>
        <v/>
      </c>
      <c r="AJ400" s="3"/>
      <c r="AK400" s="3" t="s">
        <v>803</v>
      </c>
      <c r="AL400" s="3" t="s">
        <v>771</v>
      </c>
      <c r="AM400" s="3"/>
      <c r="AN400" s="3"/>
      <c r="AO400" s="3"/>
      <c r="AP400" s="3" t="s">
        <v>50</v>
      </c>
      <c r="AQ400" s="3">
        <f t="shared" si="95"/>
        <v>1</v>
      </c>
      <c r="AT400" t="str">
        <f>VLOOKUP(L400,'Duration QC'!$A$3:$E$50,2,TRUE)</f>
        <v>N</v>
      </c>
      <c r="AU400" t="str">
        <f>VLOOKUP(L400,'Duration QC'!$A$3:$E$50,3,TRUE)</f>
        <v>Y</v>
      </c>
      <c r="AV400" t="str">
        <f>VLOOKUP(L400,'Duration QC'!$A$3:$E$50,4,TRUE)</f>
        <v>N</v>
      </c>
      <c r="AW400" t="str">
        <f>VLOOKUP(L400,'Duration QC'!$A$3:$E$50,5,TRUE)</f>
        <v>N</v>
      </c>
      <c r="AX400">
        <f t="shared" si="96"/>
        <v>0</v>
      </c>
      <c r="AY400">
        <f t="shared" si="97"/>
        <v>1</v>
      </c>
      <c r="AZ400">
        <f t="shared" si="98"/>
        <v>0</v>
      </c>
      <c r="BA400">
        <f t="shared" si="99"/>
        <v>0</v>
      </c>
    </row>
    <row r="401" spans="1:53" x14ac:dyDescent="0.25">
      <c r="A401" s="3">
        <v>400</v>
      </c>
      <c r="B401" s="3" t="s">
        <v>50</v>
      </c>
      <c r="C401" s="3" t="s">
        <v>242</v>
      </c>
      <c r="D401" s="3" t="s">
        <v>170</v>
      </c>
      <c r="E401" s="3"/>
      <c r="F401" s="3" t="s">
        <v>180</v>
      </c>
      <c r="G401" s="3"/>
      <c r="H401" s="3" t="s">
        <v>194</v>
      </c>
      <c r="I401" s="3" t="s">
        <v>194</v>
      </c>
      <c r="J401" s="3" t="s">
        <v>469</v>
      </c>
      <c r="K401" s="3" t="s">
        <v>205</v>
      </c>
      <c r="L401" s="3" t="s">
        <v>796</v>
      </c>
      <c r="M401" s="3" t="s">
        <v>28</v>
      </c>
      <c r="N401" s="3" t="s">
        <v>239</v>
      </c>
      <c r="O401" s="3" t="s">
        <v>30</v>
      </c>
      <c r="P401" s="3" t="s">
        <v>146</v>
      </c>
      <c r="Q401" s="3" t="s">
        <v>49</v>
      </c>
      <c r="R401" s="3">
        <v>7</v>
      </c>
      <c r="S401" s="3"/>
      <c r="T401" s="3"/>
      <c r="U401" s="3"/>
      <c r="V401" s="3" t="s">
        <v>216</v>
      </c>
      <c r="W401" s="3" t="s">
        <v>35</v>
      </c>
      <c r="X401" s="3" t="s">
        <v>35</v>
      </c>
      <c r="Y401" s="3"/>
      <c r="Z401" s="3"/>
      <c r="AA401" s="3"/>
      <c r="AB401" s="3" t="s">
        <v>215</v>
      </c>
      <c r="AC401" s="3">
        <v>7</v>
      </c>
      <c r="AD401" s="3" t="s">
        <v>215</v>
      </c>
      <c r="AE401" s="3"/>
      <c r="AF401" s="3"/>
      <c r="AG401" s="3"/>
      <c r="AH401" s="3" t="s">
        <v>226</v>
      </c>
      <c r="AI401" s="3" t="str">
        <f t="shared" si="94"/>
        <v/>
      </c>
      <c r="AJ401" s="3"/>
      <c r="AK401" s="3" t="s">
        <v>803</v>
      </c>
      <c r="AL401" s="3" t="s">
        <v>771</v>
      </c>
      <c r="AM401" s="3"/>
      <c r="AN401" s="3"/>
      <c r="AO401" s="3"/>
      <c r="AP401" s="3" t="s">
        <v>35</v>
      </c>
      <c r="AQ401" s="3">
        <f t="shared" si="95"/>
        <v>5</v>
      </c>
      <c r="AT401" t="str">
        <f>VLOOKUP(L401,'Duration QC'!$A$3:$E$50,2,TRUE)</f>
        <v>N</v>
      </c>
      <c r="AU401" t="str">
        <f>VLOOKUP(L401,'Duration QC'!$A$3:$E$50,3,TRUE)</f>
        <v>Y</v>
      </c>
      <c r="AV401" t="str">
        <f>VLOOKUP(L401,'Duration QC'!$A$3:$E$50,4,TRUE)</f>
        <v>N</v>
      </c>
      <c r="AW401" t="str">
        <f>VLOOKUP(L401,'Duration QC'!$A$3:$E$50,5,TRUE)</f>
        <v>N</v>
      </c>
      <c r="AX401">
        <f t="shared" si="96"/>
        <v>0</v>
      </c>
      <c r="AY401">
        <f t="shared" si="97"/>
        <v>1</v>
      </c>
      <c r="AZ401">
        <f t="shared" si="98"/>
        <v>0</v>
      </c>
      <c r="BA401">
        <f t="shared" si="99"/>
        <v>0</v>
      </c>
    </row>
    <row r="402" spans="1:53" x14ac:dyDescent="0.25">
      <c r="A402" s="3">
        <v>401</v>
      </c>
      <c r="B402" s="3" t="s">
        <v>50</v>
      </c>
      <c r="C402" s="3" t="s">
        <v>242</v>
      </c>
      <c r="D402" s="3" t="s">
        <v>170</v>
      </c>
      <c r="E402" s="3"/>
      <c r="F402" s="3" t="s">
        <v>180</v>
      </c>
      <c r="G402" s="3"/>
      <c r="H402" s="3" t="s">
        <v>194</v>
      </c>
      <c r="I402" s="3" t="s">
        <v>194</v>
      </c>
      <c r="J402" s="3" t="s">
        <v>469</v>
      </c>
      <c r="K402" s="3" t="s">
        <v>205</v>
      </c>
      <c r="L402" s="3" t="s">
        <v>796</v>
      </c>
      <c r="M402" s="3" t="s">
        <v>28</v>
      </c>
      <c r="N402" s="3" t="s">
        <v>239</v>
      </c>
      <c r="O402" s="3" t="s">
        <v>38</v>
      </c>
      <c r="P402" s="3" t="s">
        <v>213</v>
      </c>
      <c r="Q402" s="3" t="s">
        <v>32</v>
      </c>
      <c r="R402" s="3">
        <v>7</v>
      </c>
      <c r="S402" s="3"/>
      <c r="T402" s="3"/>
      <c r="U402" s="3"/>
      <c r="V402" s="3" t="s">
        <v>216</v>
      </c>
      <c r="W402" s="3" t="s">
        <v>35</v>
      </c>
      <c r="X402" s="3" t="s">
        <v>35</v>
      </c>
      <c r="Y402" s="3"/>
      <c r="Z402" s="3"/>
      <c r="AA402" s="3"/>
      <c r="AB402" s="3" t="s">
        <v>215</v>
      </c>
      <c r="AC402" s="3">
        <v>7</v>
      </c>
      <c r="AD402" s="3" t="s">
        <v>215</v>
      </c>
      <c r="AE402" s="3"/>
      <c r="AF402" s="3"/>
      <c r="AG402" s="3"/>
      <c r="AH402" s="3" t="s">
        <v>226</v>
      </c>
      <c r="AI402" s="3" t="str">
        <f t="shared" si="94"/>
        <v/>
      </c>
      <c r="AJ402" s="3"/>
      <c r="AK402" s="3" t="s">
        <v>803</v>
      </c>
      <c r="AL402" s="3" t="s">
        <v>771</v>
      </c>
      <c r="AM402" s="3"/>
      <c r="AN402" s="3"/>
      <c r="AO402" s="3"/>
      <c r="AP402" s="3" t="s">
        <v>35</v>
      </c>
      <c r="AQ402" s="3">
        <f t="shared" si="95"/>
        <v>5</v>
      </c>
      <c r="AT402" t="str">
        <f>VLOOKUP(L402,'Duration QC'!$A$3:$E$50,2,TRUE)</f>
        <v>N</v>
      </c>
      <c r="AU402" t="str">
        <f>VLOOKUP(L402,'Duration QC'!$A$3:$E$50,3,TRUE)</f>
        <v>Y</v>
      </c>
      <c r="AV402" t="str">
        <f>VLOOKUP(L402,'Duration QC'!$A$3:$E$50,4,TRUE)</f>
        <v>N</v>
      </c>
      <c r="AW402" t="str">
        <f>VLOOKUP(L402,'Duration QC'!$A$3:$E$50,5,TRUE)</f>
        <v>N</v>
      </c>
      <c r="AX402">
        <f t="shared" si="96"/>
        <v>0</v>
      </c>
      <c r="AY402">
        <f t="shared" si="97"/>
        <v>1</v>
      </c>
      <c r="AZ402">
        <f t="shared" si="98"/>
        <v>0</v>
      </c>
      <c r="BA402">
        <f t="shared" si="99"/>
        <v>0</v>
      </c>
    </row>
    <row r="403" spans="1:53" x14ac:dyDescent="0.25">
      <c r="A403" s="3">
        <v>402</v>
      </c>
      <c r="B403" s="3" t="s">
        <v>50</v>
      </c>
      <c r="C403" s="3" t="s">
        <v>242</v>
      </c>
      <c r="D403" s="3" t="s">
        <v>170</v>
      </c>
      <c r="E403" s="3"/>
      <c r="F403" s="3" t="s">
        <v>180</v>
      </c>
      <c r="G403" s="3"/>
      <c r="H403" s="3" t="s">
        <v>194</v>
      </c>
      <c r="I403" s="3" t="s">
        <v>194</v>
      </c>
      <c r="J403" s="3" t="s">
        <v>469</v>
      </c>
      <c r="K403" s="3" t="s">
        <v>205</v>
      </c>
      <c r="L403" s="3" t="s">
        <v>796</v>
      </c>
      <c r="M403" s="3" t="s">
        <v>28</v>
      </c>
      <c r="N403" s="3" t="s">
        <v>239</v>
      </c>
      <c r="O403" s="3" t="s">
        <v>38</v>
      </c>
      <c r="P403" s="3" t="s">
        <v>213</v>
      </c>
      <c r="Q403" s="3" t="s">
        <v>49</v>
      </c>
      <c r="R403" s="3">
        <v>7</v>
      </c>
      <c r="S403" s="3"/>
      <c r="T403" s="3"/>
      <c r="U403" s="3"/>
      <c r="V403" s="3" t="s">
        <v>216</v>
      </c>
      <c r="W403" s="3" t="s">
        <v>35</v>
      </c>
      <c r="X403" s="3" t="s">
        <v>35</v>
      </c>
      <c r="Y403" s="3"/>
      <c r="Z403" s="3"/>
      <c r="AA403" s="3"/>
      <c r="AB403" s="3" t="s">
        <v>215</v>
      </c>
      <c r="AC403" s="3">
        <v>7</v>
      </c>
      <c r="AD403" s="3" t="s">
        <v>215</v>
      </c>
      <c r="AE403" s="3"/>
      <c r="AF403" s="3"/>
      <c r="AG403" s="3"/>
      <c r="AH403" s="3" t="s">
        <v>226</v>
      </c>
      <c r="AI403" s="3" t="str">
        <f t="shared" si="94"/>
        <v/>
      </c>
      <c r="AJ403" s="3"/>
      <c r="AK403" s="3" t="s">
        <v>803</v>
      </c>
      <c r="AL403" s="3" t="s">
        <v>771</v>
      </c>
      <c r="AM403" s="3"/>
      <c r="AN403" s="3"/>
      <c r="AO403" s="3"/>
      <c r="AP403" s="3" t="s">
        <v>35</v>
      </c>
      <c r="AQ403" s="3">
        <f t="shared" si="95"/>
        <v>5</v>
      </c>
      <c r="AT403" t="str">
        <f>VLOOKUP(L403,'Duration QC'!$A$3:$E$50,2,TRUE)</f>
        <v>N</v>
      </c>
      <c r="AU403" t="str">
        <f>VLOOKUP(L403,'Duration QC'!$A$3:$E$50,3,TRUE)</f>
        <v>Y</v>
      </c>
      <c r="AV403" t="str">
        <f>VLOOKUP(L403,'Duration QC'!$A$3:$E$50,4,TRUE)</f>
        <v>N</v>
      </c>
      <c r="AW403" t="str">
        <f>VLOOKUP(L403,'Duration QC'!$A$3:$E$50,5,TRUE)</f>
        <v>N</v>
      </c>
      <c r="AX403">
        <f t="shared" si="96"/>
        <v>0</v>
      </c>
      <c r="AY403">
        <f t="shared" si="97"/>
        <v>1</v>
      </c>
      <c r="AZ403">
        <f t="shared" si="98"/>
        <v>0</v>
      </c>
      <c r="BA403">
        <f t="shared" si="99"/>
        <v>0</v>
      </c>
    </row>
    <row r="404" spans="1:53" x14ac:dyDescent="0.25">
      <c r="A404" s="3">
        <v>403</v>
      </c>
      <c r="B404" s="3" t="s">
        <v>50</v>
      </c>
      <c r="C404" s="3" t="s">
        <v>242</v>
      </c>
      <c r="D404" s="3" t="s">
        <v>171</v>
      </c>
      <c r="E404" s="3"/>
      <c r="F404" s="3" t="s">
        <v>180</v>
      </c>
      <c r="G404" s="3"/>
      <c r="H404" s="3" t="s">
        <v>195</v>
      </c>
      <c r="I404" s="3" t="s">
        <v>195</v>
      </c>
      <c r="J404" s="3" t="s">
        <v>469</v>
      </c>
      <c r="K404" s="3" t="s">
        <v>205</v>
      </c>
      <c r="L404" s="3" t="s">
        <v>796</v>
      </c>
      <c r="M404" s="3" t="s">
        <v>28</v>
      </c>
      <c r="N404" s="3" t="s">
        <v>239</v>
      </c>
      <c r="O404" s="3" t="s">
        <v>38</v>
      </c>
      <c r="P404" s="3" t="s">
        <v>223</v>
      </c>
      <c r="Q404" s="3" t="s">
        <v>49</v>
      </c>
      <c r="R404" s="3">
        <v>20</v>
      </c>
      <c r="S404" s="3"/>
      <c r="T404" s="3"/>
      <c r="U404" s="3"/>
      <c r="V404" s="3" t="s">
        <v>241</v>
      </c>
      <c r="W404" s="3" t="s">
        <v>35</v>
      </c>
      <c r="X404" s="3" t="s">
        <v>35</v>
      </c>
      <c r="Y404" s="3"/>
      <c r="Z404" s="3"/>
      <c r="AA404" s="3"/>
      <c r="AB404" s="3" t="s">
        <v>215</v>
      </c>
      <c r="AC404" s="3">
        <v>20000</v>
      </c>
      <c r="AD404" s="3" t="s">
        <v>215</v>
      </c>
      <c r="AE404" s="3"/>
      <c r="AF404" s="3"/>
      <c r="AG404" s="3"/>
      <c r="AH404" s="3" t="s">
        <v>229</v>
      </c>
      <c r="AI404" s="3" t="str">
        <f t="shared" si="94"/>
        <v/>
      </c>
      <c r="AJ404" s="3"/>
      <c r="AK404" s="3" t="s">
        <v>803</v>
      </c>
      <c r="AL404" s="3" t="s">
        <v>771</v>
      </c>
      <c r="AM404" s="3"/>
      <c r="AN404" s="3"/>
      <c r="AO404" s="3"/>
      <c r="AP404" s="3" t="s">
        <v>35</v>
      </c>
      <c r="AQ404" s="3">
        <f t="shared" si="95"/>
        <v>2</v>
      </c>
      <c r="AT404" t="str">
        <f>VLOOKUP(L404,'Duration QC'!$A$3:$E$50,2,TRUE)</f>
        <v>N</v>
      </c>
      <c r="AU404" t="str">
        <f>VLOOKUP(L404,'Duration QC'!$A$3:$E$50,3,TRUE)</f>
        <v>Y</v>
      </c>
      <c r="AV404" t="str">
        <f>VLOOKUP(L404,'Duration QC'!$A$3:$E$50,4,TRUE)</f>
        <v>N</v>
      </c>
      <c r="AW404" t="str">
        <f>VLOOKUP(L404,'Duration QC'!$A$3:$E$50,5,TRUE)</f>
        <v>N</v>
      </c>
      <c r="AX404">
        <f t="shared" si="96"/>
        <v>0</v>
      </c>
      <c r="AY404">
        <f t="shared" si="97"/>
        <v>1</v>
      </c>
      <c r="AZ404">
        <f t="shared" si="98"/>
        <v>0</v>
      </c>
      <c r="BA404">
        <f t="shared" si="99"/>
        <v>0</v>
      </c>
    </row>
    <row r="405" spans="1:53" x14ac:dyDescent="0.25">
      <c r="A405" s="3">
        <v>404</v>
      </c>
      <c r="B405" s="3" t="s">
        <v>50</v>
      </c>
      <c r="C405" s="3" t="s">
        <v>242</v>
      </c>
      <c r="D405" s="3" t="s">
        <v>172</v>
      </c>
      <c r="E405" s="3"/>
      <c r="F405" s="3" t="s">
        <v>180</v>
      </c>
      <c r="G405" s="3"/>
      <c r="H405" s="3" t="s">
        <v>196</v>
      </c>
      <c r="I405" s="3" t="s">
        <v>196</v>
      </c>
      <c r="J405" s="3" t="s">
        <v>469</v>
      </c>
      <c r="K405" s="3" t="s">
        <v>205</v>
      </c>
      <c r="L405" s="3" t="s">
        <v>796</v>
      </c>
      <c r="M405" s="3" t="s">
        <v>28</v>
      </c>
      <c r="N405" s="3" t="s">
        <v>239</v>
      </c>
      <c r="O405" s="3" t="s">
        <v>30</v>
      </c>
      <c r="P405" s="3" t="s">
        <v>146</v>
      </c>
      <c r="Q405" s="3" t="s">
        <v>49</v>
      </c>
      <c r="R405" s="3">
        <v>10</v>
      </c>
      <c r="S405" s="3"/>
      <c r="T405" s="3"/>
      <c r="U405" s="3"/>
      <c r="V405" s="3" t="s">
        <v>34</v>
      </c>
      <c r="W405" s="3" t="s">
        <v>35</v>
      </c>
      <c r="X405" s="3" t="s">
        <v>35</v>
      </c>
      <c r="Y405" s="3"/>
      <c r="Z405" s="3"/>
      <c r="AA405" s="3"/>
      <c r="AB405" s="3" t="s">
        <v>215</v>
      </c>
      <c r="AC405" s="3">
        <v>10000</v>
      </c>
      <c r="AD405" s="3" t="s">
        <v>215</v>
      </c>
      <c r="AE405" s="3"/>
      <c r="AF405" s="3"/>
      <c r="AG405" s="3"/>
      <c r="AH405" s="3" t="s">
        <v>229</v>
      </c>
      <c r="AI405" s="3" t="str">
        <f t="shared" si="94"/>
        <v/>
      </c>
      <c r="AJ405" s="3"/>
      <c r="AK405" s="3" t="s">
        <v>803</v>
      </c>
      <c r="AL405" s="3" t="s">
        <v>771</v>
      </c>
      <c r="AM405" s="3"/>
      <c r="AN405" s="3"/>
      <c r="AO405" s="3"/>
      <c r="AP405" s="3" t="s">
        <v>35</v>
      </c>
      <c r="AQ405" s="3">
        <f t="shared" si="95"/>
        <v>2</v>
      </c>
      <c r="AT405" t="str">
        <f>VLOOKUP(L405,'Duration QC'!$A$3:$E$50,2,TRUE)</f>
        <v>N</v>
      </c>
      <c r="AU405" t="str">
        <f>VLOOKUP(L405,'Duration QC'!$A$3:$E$50,3,TRUE)</f>
        <v>Y</v>
      </c>
      <c r="AV405" t="str">
        <f>VLOOKUP(L405,'Duration QC'!$A$3:$E$50,4,TRUE)</f>
        <v>N</v>
      </c>
      <c r="AW405" t="str">
        <f>VLOOKUP(L405,'Duration QC'!$A$3:$E$50,5,TRUE)</f>
        <v>N</v>
      </c>
      <c r="AX405">
        <f t="shared" si="96"/>
        <v>0</v>
      </c>
      <c r="AY405">
        <f t="shared" si="97"/>
        <v>1</v>
      </c>
      <c r="AZ405">
        <f t="shared" si="98"/>
        <v>0</v>
      </c>
      <c r="BA405">
        <f t="shared" si="99"/>
        <v>0</v>
      </c>
    </row>
    <row r="406" spans="1:53" x14ac:dyDescent="0.25">
      <c r="A406" s="3">
        <v>405</v>
      </c>
      <c r="B406" s="3" t="s">
        <v>50</v>
      </c>
      <c r="C406" s="3" t="s">
        <v>242</v>
      </c>
      <c r="D406" s="3" t="s">
        <v>172</v>
      </c>
      <c r="E406" s="3"/>
      <c r="F406" s="3" t="s">
        <v>180</v>
      </c>
      <c r="G406" s="3"/>
      <c r="H406" s="3" t="s">
        <v>196</v>
      </c>
      <c r="I406" s="3" t="s">
        <v>196</v>
      </c>
      <c r="J406" s="3" t="s">
        <v>469</v>
      </c>
      <c r="K406" s="3" t="s">
        <v>205</v>
      </c>
      <c r="L406" s="3" t="s">
        <v>796</v>
      </c>
      <c r="M406" s="3" t="s">
        <v>28</v>
      </c>
      <c r="N406" s="3" t="s">
        <v>239</v>
      </c>
      <c r="O406" s="3" t="s">
        <v>38</v>
      </c>
      <c r="P406" s="3" t="s">
        <v>210</v>
      </c>
      <c r="Q406" s="3" t="s">
        <v>32</v>
      </c>
      <c r="R406" s="3">
        <v>5</v>
      </c>
      <c r="S406" s="3"/>
      <c r="T406" s="3"/>
      <c r="U406" s="3"/>
      <c r="V406" s="3" t="s">
        <v>241</v>
      </c>
      <c r="W406" s="3" t="s">
        <v>35</v>
      </c>
      <c r="X406" s="3" t="s">
        <v>35</v>
      </c>
      <c r="Y406" s="3"/>
      <c r="Z406" s="3"/>
      <c r="AA406" s="3"/>
      <c r="AB406" s="3" t="s">
        <v>215</v>
      </c>
      <c r="AC406" s="3">
        <v>5000</v>
      </c>
      <c r="AD406" s="3" t="s">
        <v>215</v>
      </c>
      <c r="AE406" s="3"/>
      <c r="AF406" s="3"/>
      <c r="AG406" s="3"/>
      <c r="AH406" s="3" t="s">
        <v>229</v>
      </c>
      <c r="AI406" s="3" t="str">
        <f t="shared" si="94"/>
        <v/>
      </c>
      <c r="AJ406" s="3"/>
      <c r="AK406" s="3" t="s">
        <v>803</v>
      </c>
      <c r="AL406" s="3" t="s">
        <v>771</v>
      </c>
      <c r="AM406" s="3"/>
      <c r="AN406" s="3"/>
      <c r="AO406" s="3"/>
      <c r="AP406" s="3" t="s">
        <v>35</v>
      </c>
      <c r="AQ406" s="3">
        <f t="shared" si="95"/>
        <v>2</v>
      </c>
      <c r="AT406" t="str">
        <f>VLOOKUP(L406,'Duration QC'!$A$3:$E$50,2,TRUE)</f>
        <v>N</v>
      </c>
      <c r="AU406" t="str">
        <f>VLOOKUP(L406,'Duration QC'!$A$3:$E$50,3,TRUE)</f>
        <v>Y</v>
      </c>
      <c r="AV406" t="str">
        <f>VLOOKUP(L406,'Duration QC'!$A$3:$E$50,4,TRUE)</f>
        <v>N</v>
      </c>
      <c r="AW406" t="str">
        <f>VLOOKUP(L406,'Duration QC'!$A$3:$E$50,5,TRUE)</f>
        <v>N</v>
      </c>
      <c r="AX406">
        <f t="shared" si="96"/>
        <v>0</v>
      </c>
      <c r="AY406">
        <f t="shared" si="97"/>
        <v>1</v>
      </c>
      <c r="AZ406">
        <f t="shared" si="98"/>
        <v>0</v>
      </c>
      <c r="BA406">
        <f t="shared" si="99"/>
        <v>0</v>
      </c>
    </row>
    <row r="407" spans="1:53" x14ac:dyDescent="0.25">
      <c r="A407" s="3">
        <v>406</v>
      </c>
      <c r="B407" s="3" t="s">
        <v>50</v>
      </c>
      <c r="C407" s="3" t="s">
        <v>242</v>
      </c>
      <c r="D407" s="3" t="s">
        <v>172</v>
      </c>
      <c r="E407" s="3"/>
      <c r="F407" s="3" t="s">
        <v>180</v>
      </c>
      <c r="G407" s="3"/>
      <c r="H407" s="3" t="s">
        <v>196</v>
      </c>
      <c r="I407" s="3" t="s">
        <v>196</v>
      </c>
      <c r="J407" s="3" t="s">
        <v>469</v>
      </c>
      <c r="K407" s="3" t="s">
        <v>205</v>
      </c>
      <c r="L407" s="3" t="s">
        <v>796</v>
      </c>
      <c r="M407" s="3" t="s">
        <v>28</v>
      </c>
      <c r="N407" s="3" t="s">
        <v>239</v>
      </c>
      <c r="O407" s="3" t="s">
        <v>38</v>
      </c>
      <c r="P407" s="3" t="s">
        <v>210</v>
      </c>
      <c r="Q407" s="3" t="s">
        <v>49</v>
      </c>
      <c r="R407" s="3">
        <v>5</v>
      </c>
      <c r="S407" s="3"/>
      <c r="T407" s="3"/>
      <c r="U407" s="3"/>
      <c r="V407" s="3" t="s">
        <v>241</v>
      </c>
      <c r="W407" s="3" t="s">
        <v>35</v>
      </c>
      <c r="X407" s="3" t="s">
        <v>35</v>
      </c>
      <c r="Y407" s="3"/>
      <c r="Z407" s="3"/>
      <c r="AA407" s="3"/>
      <c r="AB407" s="3" t="s">
        <v>215</v>
      </c>
      <c r="AC407" s="3">
        <v>5000</v>
      </c>
      <c r="AD407" s="3" t="s">
        <v>215</v>
      </c>
      <c r="AE407" s="3"/>
      <c r="AF407" s="3"/>
      <c r="AG407" s="3"/>
      <c r="AH407" s="3" t="s">
        <v>229</v>
      </c>
      <c r="AI407" s="3" t="str">
        <f t="shared" si="94"/>
        <v/>
      </c>
      <c r="AJ407" s="3"/>
      <c r="AK407" s="3" t="s">
        <v>803</v>
      </c>
      <c r="AL407" s="3" t="s">
        <v>771</v>
      </c>
      <c r="AM407" s="3"/>
      <c r="AN407" s="3"/>
      <c r="AO407" s="3"/>
      <c r="AP407" s="3" t="s">
        <v>35</v>
      </c>
      <c r="AQ407" s="3">
        <f t="shared" si="95"/>
        <v>2</v>
      </c>
      <c r="AT407" t="str">
        <f>VLOOKUP(L407,'Duration QC'!$A$3:$E$50,2,TRUE)</f>
        <v>N</v>
      </c>
      <c r="AU407" t="str">
        <f>VLOOKUP(L407,'Duration QC'!$A$3:$E$50,3,TRUE)</f>
        <v>Y</v>
      </c>
      <c r="AV407" t="str">
        <f>VLOOKUP(L407,'Duration QC'!$A$3:$E$50,4,TRUE)</f>
        <v>N</v>
      </c>
      <c r="AW407" t="str">
        <f>VLOOKUP(L407,'Duration QC'!$A$3:$E$50,5,TRUE)</f>
        <v>N</v>
      </c>
      <c r="AX407">
        <f t="shared" si="96"/>
        <v>0</v>
      </c>
      <c r="AY407">
        <f t="shared" si="97"/>
        <v>1</v>
      </c>
      <c r="AZ407">
        <f t="shared" si="98"/>
        <v>0</v>
      </c>
      <c r="BA407">
        <f t="shared" si="99"/>
        <v>0</v>
      </c>
    </row>
    <row r="408" spans="1:53" x14ac:dyDescent="0.25">
      <c r="A408" s="3">
        <v>407</v>
      </c>
      <c r="B408" s="3" t="s">
        <v>50</v>
      </c>
      <c r="C408" s="3" t="s">
        <v>242</v>
      </c>
      <c r="D408" s="3" t="s">
        <v>179</v>
      </c>
      <c r="E408" s="3"/>
      <c r="F408" s="3" t="s">
        <v>180</v>
      </c>
      <c r="G408" s="3"/>
      <c r="H408" s="3" t="s">
        <v>1678</v>
      </c>
      <c r="I408" s="3" t="s">
        <v>203</v>
      </c>
      <c r="J408" s="3" t="s">
        <v>469</v>
      </c>
      <c r="K408" s="3" t="s">
        <v>208</v>
      </c>
      <c r="L408" s="3" t="s">
        <v>55</v>
      </c>
      <c r="M408" s="3" t="s">
        <v>28</v>
      </c>
      <c r="N408" s="3" t="s">
        <v>239</v>
      </c>
      <c r="O408" s="3" t="s">
        <v>38</v>
      </c>
      <c r="P408" s="3" t="s">
        <v>210</v>
      </c>
      <c r="Q408" s="3" t="s">
        <v>49</v>
      </c>
      <c r="R408" s="3">
        <v>10</v>
      </c>
      <c r="S408" s="3"/>
      <c r="T408" s="3"/>
      <c r="U408" s="3"/>
      <c r="V408" s="3" t="s">
        <v>241</v>
      </c>
      <c r="W408" s="3" t="s">
        <v>35</v>
      </c>
      <c r="X408" s="3" t="s">
        <v>50</v>
      </c>
      <c r="Y408" s="3"/>
      <c r="Z408" s="3"/>
      <c r="AA408" s="3"/>
      <c r="AB408" s="3" t="s">
        <v>215</v>
      </c>
      <c r="AC408" s="3">
        <v>3333.3333333333335</v>
      </c>
      <c r="AD408" s="3" t="s">
        <v>215</v>
      </c>
      <c r="AE408" s="3"/>
      <c r="AF408" s="3"/>
      <c r="AG408" s="3"/>
      <c r="AH408" s="3" t="s">
        <v>229</v>
      </c>
      <c r="AI408" s="3" t="str">
        <f t="shared" si="94"/>
        <v/>
      </c>
      <c r="AJ408" s="3"/>
      <c r="AK408" s="3" t="s">
        <v>803</v>
      </c>
      <c r="AL408" s="3" t="s">
        <v>771</v>
      </c>
      <c r="AM408" s="3"/>
      <c r="AN408" s="3"/>
      <c r="AO408" s="3"/>
      <c r="AP408" s="3" t="s">
        <v>35</v>
      </c>
      <c r="AQ408" s="3">
        <f t="shared" si="95"/>
        <v>2</v>
      </c>
      <c r="AT408" t="str">
        <f>VLOOKUP(L408,'Duration QC'!$A$3:$E$50,2,TRUE)</f>
        <v>N</v>
      </c>
      <c r="AU408" t="str">
        <f>VLOOKUP(L408,'Duration QC'!$A$3:$E$50,3,TRUE)</f>
        <v>Y</v>
      </c>
      <c r="AV408" t="str">
        <f>VLOOKUP(L408,'Duration QC'!$A$3:$E$50,4,TRUE)</f>
        <v>N</v>
      </c>
      <c r="AW408" t="str">
        <f>VLOOKUP(L408,'Duration QC'!$A$3:$E$50,5,TRUE)</f>
        <v>N</v>
      </c>
      <c r="AX408">
        <f t="shared" si="96"/>
        <v>0</v>
      </c>
      <c r="AY408">
        <f t="shared" si="97"/>
        <v>1</v>
      </c>
      <c r="AZ408">
        <f t="shared" si="98"/>
        <v>0</v>
      </c>
      <c r="BA408">
        <f t="shared" si="99"/>
        <v>0</v>
      </c>
    </row>
    <row r="409" spans="1:53" x14ac:dyDescent="0.25">
      <c r="A409" s="3">
        <v>408</v>
      </c>
      <c r="B409" s="3" t="s">
        <v>50</v>
      </c>
      <c r="C409" s="3" t="s">
        <v>242</v>
      </c>
      <c r="D409" s="3" t="s">
        <v>178</v>
      </c>
      <c r="E409" s="3"/>
      <c r="F409" s="3" t="s">
        <v>180</v>
      </c>
      <c r="G409" s="3"/>
      <c r="H409" s="3" t="s">
        <v>708</v>
      </c>
      <c r="I409" s="3" t="s">
        <v>202</v>
      </c>
      <c r="J409" s="3" t="s">
        <v>470</v>
      </c>
      <c r="K409" s="3" t="s">
        <v>208</v>
      </c>
      <c r="L409" s="3" t="s">
        <v>55</v>
      </c>
      <c r="M409" s="3" t="s">
        <v>28</v>
      </c>
      <c r="N409" s="3" t="s">
        <v>239</v>
      </c>
      <c r="O409" s="3" t="s">
        <v>30</v>
      </c>
      <c r="P409" s="3" t="s">
        <v>146</v>
      </c>
      <c r="Q409" s="3" t="s">
        <v>49</v>
      </c>
      <c r="R409" s="3"/>
      <c r="S409" s="3">
        <v>0.1</v>
      </c>
      <c r="T409" s="3"/>
      <c r="U409" s="3"/>
      <c r="V409" s="3" t="s">
        <v>34</v>
      </c>
      <c r="W409" s="3" t="s">
        <v>35</v>
      </c>
      <c r="X409" s="3" t="s">
        <v>50</v>
      </c>
      <c r="Y409" s="3"/>
      <c r="Z409" s="3"/>
      <c r="AA409" s="3"/>
      <c r="AB409" s="3" t="s">
        <v>215</v>
      </c>
      <c r="AC409" s="3" t="s">
        <v>215</v>
      </c>
      <c r="AD409" s="3">
        <v>3.3333333333333335</v>
      </c>
      <c r="AE409" s="3"/>
      <c r="AF409" s="3"/>
      <c r="AG409" s="3"/>
      <c r="AH409" s="3" t="s">
        <v>226</v>
      </c>
      <c r="AI409" s="3" t="str">
        <f t="shared" si="94"/>
        <v/>
      </c>
      <c r="AJ409" s="3"/>
      <c r="AK409" s="3" t="s">
        <v>803</v>
      </c>
      <c r="AL409" s="3" t="s">
        <v>771</v>
      </c>
      <c r="AM409" s="3"/>
      <c r="AN409" s="3"/>
      <c r="AO409" s="3"/>
      <c r="AP409" s="3" t="s">
        <v>50</v>
      </c>
      <c r="AQ409" s="3">
        <f t="shared" si="95"/>
        <v>5</v>
      </c>
      <c r="AT409" t="str">
        <f>VLOOKUP(L409,'Duration QC'!$A$3:$E$50,2,TRUE)</f>
        <v>N</v>
      </c>
      <c r="AU409" t="str">
        <f>VLOOKUP(L409,'Duration QC'!$A$3:$E$50,3,TRUE)</f>
        <v>Y</v>
      </c>
      <c r="AV409" t="str">
        <f>VLOOKUP(L409,'Duration QC'!$A$3:$E$50,4,TRUE)</f>
        <v>N</v>
      </c>
      <c r="AW409" t="str">
        <f>VLOOKUP(L409,'Duration QC'!$A$3:$E$50,5,TRUE)</f>
        <v>N</v>
      </c>
      <c r="AX409">
        <f t="shared" si="96"/>
        <v>0</v>
      </c>
      <c r="AY409">
        <f t="shared" si="97"/>
        <v>1</v>
      </c>
      <c r="AZ409">
        <f t="shared" si="98"/>
        <v>0</v>
      </c>
      <c r="BA409">
        <f t="shared" si="99"/>
        <v>0</v>
      </c>
    </row>
    <row r="410" spans="1:53" x14ac:dyDescent="0.25">
      <c r="A410" s="3">
        <v>409</v>
      </c>
      <c r="B410" s="3" t="s">
        <v>50</v>
      </c>
      <c r="C410" s="3" t="s">
        <v>242</v>
      </c>
      <c r="D410" s="3" t="s">
        <v>178</v>
      </c>
      <c r="E410" s="3"/>
      <c r="F410" s="3" t="s">
        <v>180</v>
      </c>
      <c r="G410" s="3"/>
      <c r="H410" s="3" t="s">
        <v>708</v>
      </c>
      <c r="I410" s="3" t="s">
        <v>202</v>
      </c>
      <c r="J410" s="3" t="s">
        <v>470</v>
      </c>
      <c r="K410" s="3" t="s">
        <v>208</v>
      </c>
      <c r="L410" s="3" t="s">
        <v>55</v>
      </c>
      <c r="M410" s="3" t="s">
        <v>28</v>
      </c>
      <c r="N410" s="3" t="s">
        <v>239</v>
      </c>
      <c r="O410" s="3" t="s">
        <v>38</v>
      </c>
      <c r="P410" s="3" t="s">
        <v>213</v>
      </c>
      <c r="Q410" s="3" t="s">
        <v>49</v>
      </c>
      <c r="R410" s="3"/>
      <c r="S410" s="3">
        <v>0.1</v>
      </c>
      <c r="T410" s="3"/>
      <c r="U410" s="3"/>
      <c r="V410" s="3" t="s">
        <v>34</v>
      </c>
      <c r="W410" s="3" t="s">
        <v>35</v>
      </c>
      <c r="X410" s="3" t="s">
        <v>50</v>
      </c>
      <c r="Y410" s="3"/>
      <c r="Z410" s="3"/>
      <c r="AA410" s="3"/>
      <c r="AB410" s="3" t="s">
        <v>215</v>
      </c>
      <c r="AC410" s="3" t="s">
        <v>215</v>
      </c>
      <c r="AD410" s="3">
        <v>3.3333333333333335</v>
      </c>
      <c r="AE410" s="3"/>
      <c r="AF410" s="3"/>
      <c r="AG410" s="3"/>
      <c r="AH410" s="3" t="s">
        <v>226</v>
      </c>
      <c r="AI410" s="3" t="str">
        <f t="shared" si="94"/>
        <v/>
      </c>
      <c r="AJ410" s="3"/>
      <c r="AK410" s="3" t="s">
        <v>803</v>
      </c>
      <c r="AL410" s="3" t="s">
        <v>771</v>
      </c>
      <c r="AM410" s="3"/>
      <c r="AN410" s="3"/>
      <c r="AO410" s="3"/>
      <c r="AP410" s="3" t="s">
        <v>50</v>
      </c>
      <c r="AQ410" s="3">
        <f t="shared" si="95"/>
        <v>5</v>
      </c>
      <c r="AT410" t="str">
        <f>VLOOKUP(L410,'Duration QC'!$A$3:$E$50,2,TRUE)</f>
        <v>N</v>
      </c>
      <c r="AU410" t="str">
        <f>VLOOKUP(L410,'Duration QC'!$A$3:$E$50,3,TRUE)</f>
        <v>Y</v>
      </c>
      <c r="AV410" t="str">
        <f>VLOOKUP(L410,'Duration QC'!$A$3:$E$50,4,TRUE)</f>
        <v>N</v>
      </c>
      <c r="AW410" t="str">
        <f>VLOOKUP(L410,'Duration QC'!$A$3:$E$50,5,TRUE)</f>
        <v>N</v>
      </c>
      <c r="AX410">
        <f t="shared" si="96"/>
        <v>0</v>
      </c>
      <c r="AY410">
        <f t="shared" si="97"/>
        <v>1</v>
      </c>
      <c r="AZ410">
        <f t="shared" si="98"/>
        <v>0</v>
      </c>
      <c r="BA410">
        <f t="shared" si="99"/>
        <v>0</v>
      </c>
    </row>
    <row r="411" spans="1:53" x14ac:dyDescent="0.25">
      <c r="A411" s="3">
        <v>410</v>
      </c>
      <c r="B411" s="3" t="s">
        <v>50</v>
      </c>
      <c r="C411" s="3" t="s">
        <v>242</v>
      </c>
      <c r="D411" s="3" t="s">
        <v>178</v>
      </c>
      <c r="E411" s="3"/>
      <c r="F411" s="3" t="s">
        <v>180</v>
      </c>
      <c r="G411" s="3"/>
      <c r="H411" s="3" t="s">
        <v>708</v>
      </c>
      <c r="I411" s="3" t="s">
        <v>202</v>
      </c>
      <c r="J411" s="3" t="s">
        <v>470</v>
      </c>
      <c r="K411" s="3" t="s">
        <v>208</v>
      </c>
      <c r="L411" s="3" t="s">
        <v>55</v>
      </c>
      <c r="M411" s="3" t="s">
        <v>28</v>
      </c>
      <c r="N411" s="3" t="s">
        <v>239</v>
      </c>
      <c r="O411" s="3" t="s">
        <v>38</v>
      </c>
      <c r="P411" s="3" t="s">
        <v>213</v>
      </c>
      <c r="Q411" s="3" t="s">
        <v>32</v>
      </c>
      <c r="R411" s="3"/>
      <c r="S411" s="3">
        <v>0.1</v>
      </c>
      <c r="T411" s="3"/>
      <c r="U411" s="3"/>
      <c r="V411" s="3" t="s">
        <v>34</v>
      </c>
      <c r="W411" s="3" t="s">
        <v>35</v>
      </c>
      <c r="X411" s="3" t="s">
        <v>50</v>
      </c>
      <c r="Y411" s="3"/>
      <c r="Z411" s="3"/>
      <c r="AA411" s="3"/>
      <c r="AB411" s="3" t="s">
        <v>215</v>
      </c>
      <c r="AC411" s="3" t="s">
        <v>215</v>
      </c>
      <c r="AD411" s="3">
        <v>3.3333333333333335</v>
      </c>
      <c r="AE411" s="3"/>
      <c r="AF411" s="3"/>
      <c r="AG411" s="3"/>
      <c r="AH411" s="3" t="s">
        <v>226</v>
      </c>
      <c r="AI411" s="3" t="str">
        <f t="shared" si="94"/>
        <v/>
      </c>
      <c r="AJ411" s="3"/>
      <c r="AK411" s="3" t="s">
        <v>803</v>
      </c>
      <c r="AL411" s="3" t="s">
        <v>771</v>
      </c>
      <c r="AM411" s="3"/>
      <c r="AN411" s="3"/>
      <c r="AO411" s="3"/>
      <c r="AP411" s="3" t="s">
        <v>50</v>
      </c>
      <c r="AQ411" s="3">
        <f t="shared" si="95"/>
        <v>5</v>
      </c>
      <c r="AT411" t="str">
        <f>VLOOKUP(L411,'Duration QC'!$A$3:$E$50,2,TRUE)</f>
        <v>N</v>
      </c>
      <c r="AU411" t="str">
        <f>VLOOKUP(L411,'Duration QC'!$A$3:$E$50,3,TRUE)</f>
        <v>Y</v>
      </c>
      <c r="AV411" t="str">
        <f>VLOOKUP(L411,'Duration QC'!$A$3:$E$50,4,TRUE)</f>
        <v>N</v>
      </c>
      <c r="AW411" t="str">
        <f>VLOOKUP(L411,'Duration QC'!$A$3:$E$50,5,TRUE)</f>
        <v>N</v>
      </c>
      <c r="AX411">
        <f t="shared" si="96"/>
        <v>0</v>
      </c>
      <c r="AY411">
        <f t="shared" si="97"/>
        <v>1</v>
      </c>
      <c r="AZ411">
        <f t="shared" si="98"/>
        <v>0</v>
      </c>
      <c r="BA411">
        <f t="shared" si="99"/>
        <v>0</v>
      </c>
    </row>
    <row r="412" spans="1:53" x14ac:dyDescent="0.25">
      <c r="A412" s="3">
        <v>411</v>
      </c>
      <c r="B412" s="3" t="s">
        <v>50</v>
      </c>
      <c r="C412" s="3" t="s">
        <v>242</v>
      </c>
      <c r="D412" s="3" t="s">
        <v>174</v>
      </c>
      <c r="E412" s="3"/>
      <c r="F412" s="3" t="s">
        <v>180</v>
      </c>
      <c r="G412" s="3"/>
      <c r="H412" s="3" t="s">
        <v>1673</v>
      </c>
      <c r="I412" s="3" t="s">
        <v>198</v>
      </c>
      <c r="J412" s="3" t="s">
        <v>469</v>
      </c>
      <c r="K412" s="3" t="s">
        <v>207</v>
      </c>
      <c r="L412" s="3" t="s">
        <v>115</v>
      </c>
      <c r="M412" s="3" t="s">
        <v>28</v>
      </c>
      <c r="N412" s="3" t="s">
        <v>239</v>
      </c>
      <c r="O412" s="3" t="s">
        <v>38</v>
      </c>
      <c r="P412" s="3" t="s">
        <v>210</v>
      </c>
      <c r="Q412" s="3" t="s">
        <v>49</v>
      </c>
      <c r="R412" s="3"/>
      <c r="S412" s="3">
        <v>3</v>
      </c>
      <c r="T412" s="3"/>
      <c r="U412" s="3"/>
      <c r="V412" s="3" t="s">
        <v>34</v>
      </c>
      <c r="W412" s="3" t="s">
        <v>35</v>
      </c>
      <c r="X412" s="3" t="s">
        <v>35</v>
      </c>
      <c r="Y412" s="3"/>
      <c r="Z412" s="3"/>
      <c r="AA412" s="3"/>
      <c r="AB412" s="3" t="s">
        <v>215</v>
      </c>
      <c r="AC412" s="3" t="s">
        <v>215</v>
      </c>
      <c r="AD412" s="3">
        <v>300</v>
      </c>
      <c r="AE412" s="3"/>
      <c r="AF412" s="3"/>
      <c r="AG412" s="3"/>
      <c r="AH412" s="3" t="s">
        <v>227</v>
      </c>
      <c r="AI412" s="3" t="str">
        <f t="shared" si="94"/>
        <v/>
      </c>
      <c r="AJ412" s="3"/>
      <c r="AK412" s="3" t="s">
        <v>803</v>
      </c>
      <c r="AL412" s="3" t="s">
        <v>771</v>
      </c>
      <c r="AM412" s="3"/>
      <c r="AN412" s="3"/>
      <c r="AO412" s="3"/>
      <c r="AP412" s="3" t="s">
        <v>35</v>
      </c>
      <c r="AQ412" s="3">
        <f t="shared" si="95"/>
        <v>4</v>
      </c>
      <c r="AT412" t="str">
        <f>VLOOKUP(L412,'Duration QC'!$A$3:$E$50,2,TRUE)</f>
        <v>N</v>
      </c>
      <c r="AU412" t="str">
        <f>VLOOKUP(L412,'Duration QC'!$A$3:$E$50,3,TRUE)</f>
        <v>N</v>
      </c>
      <c r="AV412" t="str">
        <f>VLOOKUP(L412,'Duration QC'!$A$3:$E$50,4,TRUE)</f>
        <v>Y</v>
      </c>
      <c r="AW412" t="str">
        <f>VLOOKUP(L412,'Duration QC'!$A$3:$E$50,5,TRUE)</f>
        <v>N</v>
      </c>
      <c r="AX412">
        <f t="shared" si="96"/>
        <v>0</v>
      </c>
      <c r="AY412">
        <f t="shared" si="97"/>
        <v>0</v>
      </c>
      <c r="AZ412">
        <f t="shared" si="98"/>
        <v>1</v>
      </c>
      <c r="BA412">
        <f t="shared" si="99"/>
        <v>0</v>
      </c>
    </row>
    <row r="413" spans="1:53" x14ac:dyDescent="0.25">
      <c r="A413" s="3">
        <v>412</v>
      </c>
      <c r="B413" s="3" t="s">
        <v>50</v>
      </c>
      <c r="C413" s="3" t="s">
        <v>242</v>
      </c>
      <c r="D413" s="3" t="s">
        <v>178</v>
      </c>
      <c r="E413" s="3"/>
      <c r="F413" s="3" t="s">
        <v>180</v>
      </c>
      <c r="G413" s="3"/>
      <c r="H413" s="3" t="s">
        <v>708</v>
      </c>
      <c r="I413" s="3" t="s">
        <v>202</v>
      </c>
      <c r="J413" s="3" t="s">
        <v>470</v>
      </c>
      <c r="K413" s="3" t="s">
        <v>207</v>
      </c>
      <c r="L413" s="3" t="s">
        <v>115</v>
      </c>
      <c r="M413" s="3" t="s">
        <v>28</v>
      </c>
      <c r="N413" s="3" t="s">
        <v>239</v>
      </c>
      <c r="O413" s="3" t="s">
        <v>30</v>
      </c>
      <c r="P413" s="3" t="s">
        <v>146</v>
      </c>
      <c r="Q413" s="3" t="s">
        <v>32</v>
      </c>
      <c r="R413" s="3"/>
      <c r="S413" s="3">
        <v>0.1</v>
      </c>
      <c r="T413" s="3"/>
      <c r="U413" s="3"/>
      <c r="V413" s="3" t="s">
        <v>34</v>
      </c>
      <c r="W413" s="3" t="s">
        <v>35</v>
      </c>
      <c r="X413" s="3" t="s">
        <v>35</v>
      </c>
      <c r="Y413" s="3"/>
      <c r="Z413" s="3"/>
      <c r="AA413" s="3"/>
      <c r="AB413" s="3" t="s">
        <v>215</v>
      </c>
      <c r="AC413" s="3" t="s">
        <v>215</v>
      </c>
      <c r="AD413" s="3">
        <v>10</v>
      </c>
      <c r="AE413" s="3"/>
      <c r="AF413" s="3"/>
      <c r="AG413" s="3"/>
      <c r="AH413" s="3" t="s">
        <v>226</v>
      </c>
      <c r="AI413" s="3" t="str">
        <f t="shared" si="94"/>
        <v/>
      </c>
      <c r="AJ413" s="3"/>
      <c r="AK413" s="3" t="s">
        <v>803</v>
      </c>
      <c r="AL413" s="3" t="s">
        <v>771</v>
      </c>
      <c r="AM413" s="3"/>
      <c r="AN413" s="3"/>
      <c r="AO413" s="3"/>
      <c r="AP413" s="3" t="s">
        <v>50</v>
      </c>
      <c r="AQ413" s="3">
        <f t="shared" si="95"/>
        <v>5</v>
      </c>
      <c r="AT413" t="str">
        <f>VLOOKUP(L413,'Duration QC'!$A$3:$E$50,2,TRUE)</f>
        <v>N</v>
      </c>
      <c r="AU413" t="str">
        <f>VLOOKUP(L413,'Duration QC'!$A$3:$E$50,3,TRUE)</f>
        <v>N</v>
      </c>
      <c r="AV413" t="str">
        <f>VLOOKUP(L413,'Duration QC'!$A$3:$E$50,4,TRUE)</f>
        <v>Y</v>
      </c>
      <c r="AW413" t="str">
        <f>VLOOKUP(L413,'Duration QC'!$A$3:$E$50,5,TRUE)</f>
        <v>N</v>
      </c>
      <c r="AX413">
        <f t="shared" si="96"/>
        <v>0</v>
      </c>
      <c r="AY413">
        <f t="shared" si="97"/>
        <v>0</v>
      </c>
      <c r="AZ413">
        <f t="shared" si="98"/>
        <v>1</v>
      </c>
      <c r="BA413">
        <f t="shared" si="99"/>
        <v>0</v>
      </c>
    </row>
    <row r="414" spans="1:53" x14ac:dyDescent="0.25">
      <c r="A414" s="3">
        <v>413</v>
      </c>
      <c r="B414" s="3"/>
      <c r="C414" s="3" t="s">
        <v>265</v>
      </c>
      <c r="D414" s="3">
        <v>200001</v>
      </c>
      <c r="E414" s="3"/>
      <c r="F414" s="3" t="s">
        <v>266</v>
      </c>
      <c r="G414" s="3"/>
      <c r="H414" s="3" t="s">
        <v>467</v>
      </c>
      <c r="I414" s="3" t="s">
        <v>243</v>
      </c>
      <c r="J414" s="3" t="s">
        <v>470</v>
      </c>
      <c r="K414" s="3" t="s">
        <v>91</v>
      </c>
      <c r="L414" s="3" t="s">
        <v>91</v>
      </c>
      <c r="M414" s="3" t="s">
        <v>28</v>
      </c>
      <c r="N414" s="3" t="s">
        <v>290</v>
      </c>
      <c r="O414" s="3" t="s">
        <v>38</v>
      </c>
      <c r="P414" s="3" t="s">
        <v>211</v>
      </c>
      <c r="Q414" s="3" t="s">
        <v>49</v>
      </c>
      <c r="R414">
        <v>0.12</v>
      </c>
      <c r="S414" s="3"/>
      <c r="T414" s="3"/>
      <c r="U414" s="3"/>
      <c r="V414" s="3" t="s">
        <v>34</v>
      </c>
      <c r="W414" s="3" t="s">
        <v>35</v>
      </c>
      <c r="X414" s="3" t="s">
        <v>50</v>
      </c>
      <c r="Y414" s="3"/>
      <c r="Z414" s="3"/>
      <c r="AA414" s="3"/>
      <c r="AB414" s="3"/>
      <c r="AC414">
        <v>40</v>
      </c>
      <c r="AD414" s="3"/>
      <c r="AE414" s="3"/>
      <c r="AF414" s="3"/>
      <c r="AG414" s="3"/>
      <c r="AH414" s="3" t="s">
        <v>227</v>
      </c>
      <c r="AI414" s="3" t="str">
        <f t="shared" si="94"/>
        <v/>
      </c>
      <c r="AJ414" s="3" t="s">
        <v>50</v>
      </c>
      <c r="AK414" s="3"/>
      <c r="AL414" s="3" t="s">
        <v>773</v>
      </c>
      <c r="AM414" s="3"/>
      <c r="AN414" s="3"/>
      <c r="AO414" s="3"/>
      <c r="AP414" s="3" t="s">
        <v>35</v>
      </c>
      <c r="AQ414" s="3">
        <f t="shared" si="95"/>
        <v>4</v>
      </c>
      <c r="AR414" t="str">
        <f t="shared" ref="AR414:AR419" si="100">IF(AB414&lt;&gt;"","BMDL",IF(AC414&lt;&gt;"","NOAEL",IF(AD414&lt;&gt;"","LOAEL","!!! CHECK !!!")))</f>
        <v>NOAEL</v>
      </c>
      <c r="AS414">
        <f t="shared" ref="AS414:AS419" si="101">IF(AR414="NOAEL",AC414, IF(AR414="BMDL", AB414, AD414))</f>
        <v>40</v>
      </c>
      <c r="AT414" t="str">
        <f>VLOOKUP(L414,'Duration QC'!$A$3:$E$50,2,TRUE)</f>
        <v>N</v>
      </c>
      <c r="AU414" t="str">
        <f>VLOOKUP(L414,'Duration QC'!$A$3:$E$50,3,TRUE)</f>
        <v>Y</v>
      </c>
      <c r="AV414" t="str">
        <f>VLOOKUP(L414,'Duration QC'!$A$3:$E$50,4,TRUE)</f>
        <v>N</v>
      </c>
      <c r="AW414" t="str">
        <f>VLOOKUP(L414,'Duration QC'!$A$3:$E$50,5,TRUE)</f>
        <v>N</v>
      </c>
      <c r="AX414">
        <f t="shared" si="96"/>
        <v>0</v>
      </c>
      <c r="AY414">
        <f t="shared" si="97"/>
        <v>1</v>
      </c>
      <c r="AZ414">
        <f t="shared" si="98"/>
        <v>0</v>
      </c>
      <c r="BA414">
        <f t="shared" si="99"/>
        <v>0</v>
      </c>
    </row>
    <row r="415" spans="1:53" x14ac:dyDescent="0.25">
      <c r="A415" s="3">
        <v>414</v>
      </c>
      <c r="B415" s="3"/>
      <c r="C415" s="3" t="s">
        <v>265</v>
      </c>
      <c r="D415" s="3">
        <v>200004</v>
      </c>
      <c r="E415" s="3"/>
      <c r="F415" s="3" t="s">
        <v>267</v>
      </c>
      <c r="G415" s="3"/>
      <c r="H415" s="3" t="s">
        <v>801</v>
      </c>
      <c r="I415" s="3" t="s">
        <v>244</v>
      </c>
      <c r="J415" s="3" t="s">
        <v>470</v>
      </c>
      <c r="K415" s="3" t="s">
        <v>91</v>
      </c>
      <c r="L415" s="3" t="s">
        <v>96</v>
      </c>
      <c r="M415" s="3" t="s">
        <v>28</v>
      </c>
      <c r="N415" s="3" t="s">
        <v>290</v>
      </c>
      <c r="O415" s="3" t="s">
        <v>38</v>
      </c>
      <c r="P415" s="3" t="s">
        <v>780</v>
      </c>
      <c r="Q415" s="3" t="s">
        <v>49</v>
      </c>
      <c r="R415">
        <v>1.5</v>
      </c>
      <c r="S415">
        <v>4.5</v>
      </c>
      <c r="T415" s="3"/>
      <c r="U415" s="3"/>
      <c r="V415" s="3" t="s">
        <v>34</v>
      </c>
      <c r="W415" s="3" t="s">
        <v>35</v>
      </c>
      <c r="X415" s="3" t="s">
        <v>50</v>
      </c>
      <c r="Y415" s="3"/>
      <c r="Z415" s="3"/>
      <c r="AA415" s="3"/>
      <c r="AB415" s="3"/>
      <c r="AC415">
        <v>1500</v>
      </c>
      <c r="AD415">
        <v>4500</v>
      </c>
      <c r="AE415" s="3"/>
      <c r="AF415" s="3"/>
      <c r="AG415" s="3"/>
      <c r="AH415" s="3" t="s">
        <v>228</v>
      </c>
      <c r="AI415" s="3" t="str">
        <f t="shared" si="94"/>
        <v/>
      </c>
      <c r="AJ415" s="3" t="s">
        <v>50</v>
      </c>
      <c r="AK415" s="3"/>
      <c r="AL415" s="3" t="s">
        <v>773</v>
      </c>
      <c r="AM415" s="3"/>
      <c r="AN415" s="3"/>
      <c r="AO415" s="3"/>
      <c r="AP415" s="3" t="s">
        <v>50</v>
      </c>
      <c r="AQ415" s="3">
        <f t="shared" si="95"/>
        <v>3</v>
      </c>
      <c r="AR415" t="str">
        <f t="shared" si="100"/>
        <v>NOAEL</v>
      </c>
      <c r="AS415">
        <f t="shared" si="101"/>
        <v>1500</v>
      </c>
      <c r="AT415" t="str">
        <f>VLOOKUP(L415,'Duration QC'!$A$3:$E$50,2,TRUE)</f>
        <v>N</v>
      </c>
      <c r="AU415" t="str">
        <f>VLOOKUP(L415,'Duration QC'!$A$3:$E$50,3,TRUE)</f>
        <v>Y</v>
      </c>
      <c r="AV415" t="str">
        <f>VLOOKUP(L415,'Duration QC'!$A$3:$E$50,4,TRUE)</f>
        <v>N</v>
      </c>
      <c r="AW415" t="str">
        <f>VLOOKUP(L415,'Duration QC'!$A$3:$E$50,5,TRUE)</f>
        <v>N</v>
      </c>
      <c r="AX415">
        <f t="shared" si="96"/>
        <v>0</v>
      </c>
      <c r="AY415">
        <f t="shared" si="97"/>
        <v>1</v>
      </c>
      <c r="AZ415">
        <f t="shared" si="98"/>
        <v>0</v>
      </c>
      <c r="BA415">
        <f t="shared" si="99"/>
        <v>0</v>
      </c>
    </row>
    <row r="416" spans="1:53" x14ac:dyDescent="0.25">
      <c r="A416" s="3">
        <v>415</v>
      </c>
      <c r="B416" s="3" t="s">
        <v>50</v>
      </c>
      <c r="C416" s="3" t="s">
        <v>265</v>
      </c>
      <c r="D416" s="3">
        <v>200008</v>
      </c>
      <c r="E416" s="3"/>
      <c r="F416" s="3" t="s">
        <v>268</v>
      </c>
      <c r="G416" s="3"/>
      <c r="H416" s="3" t="s">
        <v>800</v>
      </c>
      <c r="I416" s="3" t="s">
        <v>245</v>
      </c>
      <c r="J416" s="3" t="s">
        <v>469</v>
      </c>
      <c r="K416" s="3" t="s">
        <v>91</v>
      </c>
      <c r="L416" s="3" t="s">
        <v>91</v>
      </c>
      <c r="M416" s="3" t="s">
        <v>28</v>
      </c>
      <c r="N416" s="3" t="s">
        <v>290</v>
      </c>
      <c r="O416" s="3" t="s">
        <v>38</v>
      </c>
      <c r="P416" s="3" t="s">
        <v>780</v>
      </c>
      <c r="Q416" s="3" t="s">
        <v>49</v>
      </c>
      <c r="R416" s="3"/>
      <c r="S416">
        <v>5.9</v>
      </c>
      <c r="T416" s="3"/>
      <c r="U416" s="3"/>
      <c r="V416" s="3" t="s">
        <v>34</v>
      </c>
      <c r="W416" s="3" t="s">
        <v>35</v>
      </c>
      <c r="X416" s="3" t="s">
        <v>50</v>
      </c>
      <c r="Y416" s="3"/>
      <c r="Z416" s="3"/>
      <c r="AA416" s="3"/>
      <c r="AB416" s="3"/>
      <c r="AC416" s="3"/>
      <c r="AD416">
        <v>590</v>
      </c>
      <c r="AE416" s="3"/>
      <c r="AF416" s="3"/>
      <c r="AG416" s="3"/>
      <c r="AH416" s="3" t="s">
        <v>228</v>
      </c>
      <c r="AI416" s="3" t="str">
        <f t="shared" si="94"/>
        <v/>
      </c>
      <c r="AJ416" s="3" t="s">
        <v>50</v>
      </c>
      <c r="AK416" s="3"/>
      <c r="AL416" s="3" t="s">
        <v>773</v>
      </c>
      <c r="AM416" s="3"/>
      <c r="AN416" s="3"/>
      <c r="AO416" s="3"/>
      <c r="AP416" s="3" t="s">
        <v>50</v>
      </c>
      <c r="AQ416" s="3">
        <f t="shared" si="95"/>
        <v>3</v>
      </c>
      <c r="AR416" t="str">
        <f t="shared" si="100"/>
        <v>LOAEL</v>
      </c>
      <c r="AS416">
        <f t="shared" si="101"/>
        <v>590</v>
      </c>
      <c r="AT416" t="str">
        <f>VLOOKUP(L416,'Duration QC'!$A$3:$E$50,2,TRUE)</f>
        <v>N</v>
      </c>
      <c r="AU416" t="str">
        <f>VLOOKUP(L416,'Duration QC'!$A$3:$E$50,3,TRUE)</f>
        <v>Y</v>
      </c>
      <c r="AV416" t="str">
        <f>VLOOKUP(L416,'Duration QC'!$A$3:$E$50,4,TRUE)</f>
        <v>N</v>
      </c>
      <c r="AW416" t="str">
        <f>VLOOKUP(L416,'Duration QC'!$A$3:$E$50,5,TRUE)</f>
        <v>N</v>
      </c>
      <c r="AX416">
        <f t="shared" si="96"/>
        <v>0</v>
      </c>
      <c r="AY416">
        <f t="shared" si="97"/>
        <v>1</v>
      </c>
      <c r="AZ416">
        <f t="shared" si="98"/>
        <v>0</v>
      </c>
      <c r="BA416">
        <f t="shared" si="99"/>
        <v>0</v>
      </c>
    </row>
    <row r="417" spans="1:53" x14ac:dyDescent="0.25">
      <c r="A417" s="3">
        <v>416</v>
      </c>
      <c r="B417" s="3" t="s">
        <v>50</v>
      </c>
      <c r="C417" s="3" t="s">
        <v>265</v>
      </c>
      <c r="D417" s="3">
        <v>200009</v>
      </c>
      <c r="E417" s="3"/>
      <c r="F417" s="3" t="s">
        <v>269</v>
      </c>
      <c r="G417" s="3"/>
      <c r="H417" s="3" t="s">
        <v>800</v>
      </c>
      <c r="I417" s="3" t="s">
        <v>246</v>
      </c>
      <c r="J417" s="3" t="s">
        <v>470</v>
      </c>
      <c r="K417" s="3" t="s">
        <v>96</v>
      </c>
      <c r="L417" s="3" t="s">
        <v>96</v>
      </c>
      <c r="M417" s="3" t="s">
        <v>28</v>
      </c>
      <c r="N417" s="3" t="s">
        <v>290</v>
      </c>
      <c r="O417" s="3" t="s">
        <v>38</v>
      </c>
      <c r="P417" s="3" t="s">
        <v>780</v>
      </c>
      <c r="Q417" s="3" t="s">
        <v>49</v>
      </c>
      <c r="R417" s="3"/>
      <c r="S417">
        <v>1.2</v>
      </c>
      <c r="T417" s="3"/>
      <c r="U417" s="3"/>
      <c r="V417" s="3" t="s">
        <v>34</v>
      </c>
      <c r="W417" s="3" t="s">
        <v>35</v>
      </c>
      <c r="X417" s="3" t="s">
        <v>35</v>
      </c>
      <c r="Y417" s="3"/>
      <c r="Z417" s="3"/>
      <c r="AA417" s="3"/>
      <c r="AB417" s="3"/>
      <c r="AC417" s="3"/>
      <c r="AD417">
        <v>120</v>
      </c>
      <c r="AE417" s="3"/>
      <c r="AF417" s="3"/>
      <c r="AG417" s="3"/>
      <c r="AH417" s="3" t="s">
        <v>227</v>
      </c>
      <c r="AI417" s="3" t="str">
        <f t="shared" si="94"/>
        <v/>
      </c>
      <c r="AJ417" s="3" t="s">
        <v>50</v>
      </c>
      <c r="AK417" s="3"/>
      <c r="AL417" s="3" t="s">
        <v>773</v>
      </c>
      <c r="AM417" s="3"/>
      <c r="AN417" s="3"/>
      <c r="AO417" s="3"/>
      <c r="AP417" s="3" t="s">
        <v>50</v>
      </c>
      <c r="AQ417" s="3">
        <f t="shared" si="95"/>
        <v>4</v>
      </c>
      <c r="AR417" t="str">
        <f t="shared" si="100"/>
        <v>LOAEL</v>
      </c>
      <c r="AS417">
        <f t="shared" si="101"/>
        <v>120</v>
      </c>
      <c r="AT417" t="str">
        <f>VLOOKUP(L417,'Duration QC'!$A$3:$E$50,2,TRUE)</f>
        <v>N</v>
      </c>
      <c r="AU417" t="str">
        <f>VLOOKUP(L417,'Duration QC'!$A$3:$E$50,3,TRUE)</f>
        <v>Y</v>
      </c>
      <c r="AV417" t="str">
        <f>VLOOKUP(L417,'Duration QC'!$A$3:$E$50,4,TRUE)</f>
        <v>N</v>
      </c>
      <c r="AW417" t="str">
        <f>VLOOKUP(L417,'Duration QC'!$A$3:$E$50,5,TRUE)</f>
        <v>N</v>
      </c>
      <c r="AX417">
        <f t="shared" si="96"/>
        <v>0</v>
      </c>
      <c r="AY417">
        <f t="shared" si="97"/>
        <v>1</v>
      </c>
      <c r="AZ417">
        <f t="shared" si="98"/>
        <v>0</v>
      </c>
      <c r="BA417">
        <f t="shared" si="99"/>
        <v>0</v>
      </c>
    </row>
    <row r="418" spans="1:53" x14ac:dyDescent="0.25">
      <c r="A418" s="3">
        <v>417</v>
      </c>
      <c r="B418" s="3" t="s">
        <v>50</v>
      </c>
      <c r="C418" s="3" t="s">
        <v>265</v>
      </c>
      <c r="D418" s="3">
        <v>200010</v>
      </c>
      <c r="E418" s="3"/>
      <c r="F418" s="3" t="s">
        <v>270</v>
      </c>
      <c r="G418" s="3"/>
      <c r="H418" s="3" t="s">
        <v>800</v>
      </c>
      <c r="I418" s="3" t="s">
        <v>1527</v>
      </c>
      <c r="J418" s="3" t="s">
        <v>470</v>
      </c>
      <c r="K418" s="3" t="s">
        <v>96</v>
      </c>
      <c r="L418" s="3" t="s">
        <v>96</v>
      </c>
      <c r="M418" s="3" t="s">
        <v>28</v>
      </c>
      <c r="N418" s="3" t="s">
        <v>290</v>
      </c>
      <c r="O418" s="3" t="s">
        <v>38</v>
      </c>
      <c r="P418" s="3" t="s">
        <v>780</v>
      </c>
      <c r="Q418" s="3" t="s">
        <v>49</v>
      </c>
      <c r="R418" s="3"/>
      <c r="S418">
        <v>2.5</v>
      </c>
      <c r="T418" s="3"/>
      <c r="U418" s="3"/>
      <c r="V418" s="3" t="s">
        <v>34</v>
      </c>
      <c r="W418" s="3" t="s">
        <v>35</v>
      </c>
      <c r="X418" s="3" t="s">
        <v>35</v>
      </c>
      <c r="Y418" s="3"/>
      <c r="Z418" s="3"/>
      <c r="AA418" s="3"/>
      <c r="AB418" s="3"/>
      <c r="AC418" s="3"/>
      <c r="AD418">
        <v>250</v>
      </c>
      <c r="AE418" s="3"/>
      <c r="AF418" s="3"/>
      <c r="AG418" s="3"/>
      <c r="AH418" s="3" t="s">
        <v>227</v>
      </c>
      <c r="AI418" s="3" t="str">
        <f t="shared" si="94"/>
        <v/>
      </c>
      <c r="AJ418" s="3" t="s">
        <v>50</v>
      </c>
      <c r="AK418" s="3"/>
      <c r="AL418" s="3" t="s">
        <v>773</v>
      </c>
      <c r="AM418" s="3"/>
      <c r="AN418" s="3"/>
      <c r="AO418" s="3"/>
      <c r="AP418" s="3" t="s">
        <v>50</v>
      </c>
      <c r="AQ418" s="3">
        <f t="shared" si="95"/>
        <v>4</v>
      </c>
      <c r="AR418" t="str">
        <f t="shared" si="100"/>
        <v>LOAEL</v>
      </c>
      <c r="AS418">
        <f t="shared" si="101"/>
        <v>250</v>
      </c>
      <c r="AT418" t="str">
        <f>VLOOKUP(L418,'Duration QC'!$A$3:$E$50,2,TRUE)</f>
        <v>N</v>
      </c>
      <c r="AU418" t="str">
        <f>VLOOKUP(L418,'Duration QC'!$A$3:$E$50,3,TRUE)</f>
        <v>Y</v>
      </c>
      <c r="AV418" t="str">
        <f>VLOOKUP(L418,'Duration QC'!$A$3:$E$50,4,TRUE)</f>
        <v>N</v>
      </c>
      <c r="AW418" t="str">
        <f>VLOOKUP(L418,'Duration QC'!$A$3:$E$50,5,TRUE)</f>
        <v>N</v>
      </c>
      <c r="AX418">
        <f t="shared" si="96"/>
        <v>0</v>
      </c>
      <c r="AY418">
        <f t="shared" si="97"/>
        <v>1</v>
      </c>
      <c r="AZ418">
        <f t="shared" si="98"/>
        <v>0</v>
      </c>
      <c r="BA418">
        <f t="shared" si="99"/>
        <v>0</v>
      </c>
    </row>
    <row r="419" spans="1:53" x14ac:dyDescent="0.25">
      <c r="A419" s="3">
        <v>418</v>
      </c>
      <c r="B419" s="3"/>
      <c r="C419" s="3" t="s">
        <v>265</v>
      </c>
      <c r="D419" s="3">
        <v>200011</v>
      </c>
      <c r="E419" s="3"/>
      <c r="F419" s="3" t="s">
        <v>271</v>
      </c>
      <c r="G419" s="3"/>
      <c r="H419" s="3" t="s">
        <v>800</v>
      </c>
      <c r="I419" s="3" t="s">
        <v>248</v>
      </c>
      <c r="J419" s="3" t="s">
        <v>470</v>
      </c>
      <c r="K419" s="3" t="s">
        <v>96</v>
      </c>
      <c r="L419" s="3" t="s">
        <v>96</v>
      </c>
      <c r="M419" s="3" t="s">
        <v>28</v>
      </c>
      <c r="N419" s="3" t="s">
        <v>290</v>
      </c>
      <c r="O419" s="3" t="s">
        <v>30</v>
      </c>
      <c r="P419" s="3" t="s">
        <v>781</v>
      </c>
      <c r="Q419" s="3" t="s">
        <v>49</v>
      </c>
      <c r="R419">
        <v>1.7</v>
      </c>
      <c r="S419" s="3"/>
      <c r="T419" s="3"/>
      <c r="U419" s="3"/>
      <c r="V419" s="3" t="s">
        <v>34</v>
      </c>
      <c r="W419" s="3" t="s">
        <v>35</v>
      </c>
      <c r="X419" s="3" t="s">
        <v>35</v>
      </c>
      <c r="Y419" s="3"/>
      <c r="Z419" s="3"/>
      <c r="AA419" s="3"/>
      <c r="AB419" s="3"/>
      <c r="AC419">
        <v>566.66666666666663</v>
      </c>
      <c r="AD419" s="3"/>
      <c r="AE419" s="3"/>
      <c r="AF419" s="3"/>
      <c r="AG419" s="3"/>
      <c r="AH419" s="3" t="s">
        <v>228</v>
      </c>
      <c r="AI419" s="3" t="str">
        <f t="shared" si="94"/>
        <v/>
      </c>
      <c r="AJ419" s="3" t="s">
        <v>50</v>
      </c>
      <c r="AK419" s="3"/>
      <c r="AL419" s="3" t="s">
        <v>773</v>
      </c>
      <c r="AM419" s="3"/>
      <c r="AN419" s="3"/>
      <c r="AO419" s="3"/>
      <c r="AP419" s="3" t="s">
        <v>50</v>
      </c>
      <c r="AQ419" s="3">
        <f t="shared" si="95"/>
        <v>3</v>
      </c>
      <c r="AR419" t="str">
        <f t="shared" si="100"/>
        <v>NOAEL</v>
      </c>
      <c r="AS419">
        <f t="shared" si="101"/>
        <v>566.66666666666663</v>
      </c>
      <c r="AT419" t="str">
        <f>VLOOKUP(L419,'Duration QC'!$A$3:$E$50,2,TRUE)</f>
        <v>N</v>
      </c>
      <c r="AU419" t="str">
        <f>VLOOKUP(L419,'Duration QC'!$A$3:$E$50,3,TRUE)</f>
        <v>Y</v>
      </c>
      <c r="AV419" t="str">
        <f>VLOOKUP(L419,'Duration QC'!$A$3:$E$50,4,TRUE)</f>
        <v>N</v>
      </c>
      <c r="AW419" t="str">
        <f>VLOOKUP(L419,'Duration QC'!$A$3:$E$50,5,TRUE)</f>
        <v>N</v>
      </c>
      <c r="AX419">
        <f t="shared" si="96"/>
        <v>0</v>
      </c>
      <c r="AY419">
        <f t="shared" si="97"/>
        <v>1</v>
      </c>
      <c r="AZ419">
        <f t="shared" si="98"/>
        <v>0</v>
      </c>
      <c r="BA419">
        <f t="shared" si="99"/>
        <v>0</v>
      </c>
    </row>
    <row r="420" spans="1:53" x14ac:dyDescent="0.25">
      <c r="A420" s="3">
        <v>419</v>
      </c>
      <c r="B420" s="3" t="s">
        <v>50</v>
      </c>
      <c r="C420" s="3" t="s">
        <v>265</v>
      </c>
      <c r="D420" s="3">
        <v>200012</v>
      </c>
      <c r="E420" s="3"/>
      <c r="F420" s="3" t="s">
        <v>272</v>
      </c>
      <c r="G420" s="3" t="s">
        <v>50</v>
      </c>
      <c r="H420" s="3" t="s">
        <v>800</v>
      </c>
      <c r="I420" s="3" t="s">
        <v>249</v>
      </c>
      <c r="J420" s="3" t="s">
        <v>470</v>
      </c>
      <c r="K420" s="3" t="s">
        <v>91</v>
      </c>
      <c r="L420" s="3" t="s">
        <v>91</v>
      </c>
      <c r="M420" s="3" t="s">
        <v>28</v>
      </c>
      <c r="N420" s="3" t="s">
        <v>290</v>
      </c>
      <c r="O420" s="3" t="s">
        <v>30</v>
      </c>
      <c r="P420" s="3" t="s">
        <v>782</v>
      </c>
      <c r="Q420" s="3" t="s">
        <v>49</v>
      </c>
      <c r="R420" s="3"/>
      <c r="S420" s="3"/>
      <c r="T420" s="3"/>
      <c r="U420" s="3"/>
      <c r="V420" s="3"/>
      <c r="W420" s="3" t="s">
        <v>35</v>
      </c>
      <c r="X420" s="3" t="s">
        <v>50</v>
      </c>
      <c r="Y420" s="3"/>
      <c r="Z420" s="3"/>
      <c r="AA420" s="3"/>
      <c r="AB420" s="3"/>
      <c r="AC420" s="3"/>
      <c r="AD420" s="3"/>
      <c r="AE420" s="3"/>
      <c r="AF420" s="3"/>
      <c r="AG420" s="3"/>
      <c r="AH420" s="3" t="s">
        <v>227</v>
      </c>
      <c r="AI420" s="3" t="str">
        <f t="shared" si="94"/>
        <v/>
      </c>
      <c r="AJ420" s="3"/>
      <c r="AK420" s="3"/>
      <c r="AL420" s="3" t="s">
        <v>773</v>
      </c>
      <c r="AM420" s="3"/>
      <c r="AN420" s="3"/>
      <c r="AO420" s="3"/>
      <c r="AP420" s="3" t="s">
        <v>50</v>
      </c>
      <c r="AQ420" s="3">
        <f t="shared" si="95"/>
        <v>4</v>
      </c>
      <c r="AT420" t="str">
        <f>VLOOKUP(L420,'Duration QC'!$A$3:$E$50,2,TRUE)</f>
        <v>N</v>
      </c>
      <c r="AU420" t="str">
        <f>VLOOKUP(L420,'Duration QC'!$A$3:$E$50,3,TRUE)</f>
        <v>Y</v>
      </c>
      <c r="AV420" t="str">
        <f>VLOOKUP(L420,'Duration QC'!$A$3:$E$50,4,TRUE)</f>
        <v>N</v>
      </c>
      <c r="AW420" t="str">
        <f>VLOOKUP(L420,'Duration QC'!$A$3:$E$50,5,TRUE)</f>
        <v>N</v>
      </c>
      <c r="AX420">
        <f t="shared" si="96"/>
        <v>0</v>
      </c>
      <c r="AY420">
        <f t="shared" si="97"/>
        <v>1</v>
      </c>
      <c r="AZ420">
        <f t="shared" si="98"/>
        <v>0</v>
      </c>
      <c r="BA420">
        <f t="shared" si="99"/>
        <v>0</v>
      </c>
    </row>
    <row r="421" spans="1:53" x14ac:dyDescent="0.25">
      <c r="A421" s="3">
        <v>420</v>
      </c>
      <c r="B421" s="3" t="s">
        <v>50</v>
      </c>
      <c r="C421" s="3" t="s">
        <v>265</v>
      </c>
      <c r="D421" s="3">
        <v>200018</v>
      </c>
      <c r="E421" s="3" t="s">
        <v>754</v>
      </c>
      <c r="F421" s="3" t="s">
        <v>273</v>
      </c>
      <c r="G421" s="3"/>
      <c r="H421" s="3" t="s">
        <v>465</v>
      </c>
      <c r="I421" s="3" t="s">
        <v>250</v>
      </c>
      <c r="J421" s="3" t="s">
        <v>470</v>
      </c>
      <c r="K421" s="3" t="s">
        <v>91</v>
      </c>
      <c r="L421" s="3" t="s">
        <v>91</v>
      </c>
      <c r="M421" s="3" t="s">
        <v>28</v>
      </c>
      <c r="N421" s="3" t="s">
        <v>290</v>
      </c>
      <c r="O421" s="3" t="s">
        <v>38</v>
      </c>
      <c r="P421" s="3" t="s">
        <v>783</v>
      </c>
      <c r="Q421" s="3" t="s">
        <v>49</v>
      </c>
      <c r="R421" s="3"/>
      <c r="S421" s="3"/>
      <c r="T421" s="3"/>
      <c r="U421" s="3"/>
      <c r="V421" s="3"/>
      <c r="W421" s="3" t="s">
        <v>35</v>
      </c>
      <c r="X421" s="3" t="s">
        <v>50</v>
      </c>
      <c r="Y421" s="3"/>
      <c r="Z421" s="3"/>
      <c r="AA421" s="3"/>
      <c r="AB421" s="3"/>
      <c r="AC421" s="3"/>
      <c r="AD421" s="3"/>
      <c r="AE421" s="3"/>
      <c r="AF421" s="3"/>
      <c r="AG421" s="3"/>
      <c r="AH421" s="3" t="s">
        <v>228</v>
      </c>
      <c r="AI421" s="3" t="str">
        <f t="shared" si="94"/>
        <v/>
      </c>
      <c r="AJ421" s="3" t="s">
        <v>50</v>
      </c>
      <c r="AK421" s="3"/>
      <c r="AL421" s="3" t="s">
        <v>773</v>
      </c>
      <c r="AM421" s="3"/>
      <c r="AN421" s="3"/>
      <c r="AO421" s="3"/>
      <c r="AP421" s="3" t="s">
        <v>50</v>
      </c>
      <c r="AQ421" s="3">
        <f t="shared" si="95"/>
        <v>3</v>
      </c>
      <c r="AT421" t="str">
        <f>VLOOKUP(L421,'Duration QC'!$A$3:$E$50,2,TRUE)</f>
        <v>N</v>
      </c>
      <c r="AU421" t="str">
        <f>VLOOKUP(L421,'Duration QC'!$A$3:$E$50,3,TRUE)</f>
        <v>Y</v>
      </c>
      <c r="AV421" t="str">
        <f>VLOOKUP(L421,'Duration QC'!$A$3:$E$50,4,TRUE)</f>
        <v>N</v>
      </c>
      <c r="AW421" t="str">
        <f>VLOOKUP(L421,'Duration QC'!$A$3:$E$50,5,TRUE)</f>
        <v>N</v>
      </c>
      <c r="AX421">
        <f t="shared" si="96"/>
        <v>0</v>
      </c>
      <c r="AY421">
        <f t="shared" si="97"/>
        <v>1</v>
      </c>
      <c r="AZ421">
        <f t="shared" si="98"/>
        <v>0</v>
      </c>
      <c r="BA421">
        <f t="shared" si="99"/>
        <v>0</v>
      </c>
    </row>
    <row r="422" spans="1:53" x14ac:dyDescent="0.25">
      <c r="A422" s="3">
        <v>421</v>
      </c>
      <c r="B422" s="3" t="s">
        <v>50</v>
      </c>
      <c r="C422" s="3" t="s">
        <v>265</v>
      </c>
      <c r="D422" s="3">
        <v>200019</v>
      </c>
      <c r="E422" s="3" t="s">
        <v>754</v>
      </c>
      <c r="F422" s="3" t="s">
        <v>273</v>
      </c>
      <c r="G422" s="3"/>
      <c r="H422" s="3" t="s">
        <v>465</v>
      </c>
      <c r="I422" s="3" t="s">
        <v>251</v>
      </c>
      <c r="J422" s="3" t="s">
        <v>470</v>
      </c>
      <c r="K422" s="3" t="s">
        <v>96</v>
      </c>
      <c r="L422" s="3" t="s">
        <v>96</v>
      </c>
      <c r="M422" s="3" t="s">
        <v>28</v>
      </c>
      <c r="N422" s="3" t="s">
        <v>290</v>
      </c>
      <c r="O422" s="3" t="s">
        <v>38</v>
      </c>
      <c r="P422" s="3" t="s">
        <v>783</v>
      </c>
      <c r="Q422" s="3" t="s">
        <v>49</v>
      </c>
      <c r="R422" s="3"/>
      <c r="S422" s="3"/>
      <c r="T422" s="3"/>
      <c r="U422" s="3"/>
      <c r="V422" s="3"/>
      <c r="W422" s="3" t="s">
        <v>35</v>
      </c>
      <c r="X422" s="3" t="s">
        <v>35</v>
      </c>
      <c r="Y422" s="3"/>
      <c r="Z422" s="3"/>
      <c r="AA422" s="3"/>
      <c r="AB422" s="3"/>
      <c r="AC422" s="3"/>
      <c r="AD422" s="3"/>
      <c r="AE422" s="3"/>
      <c r="AF422" s="3"/>
      <c r="AG422" s="3"/>
      <c r="AH422" s="3" t="s">
        <v>228</v>
      </c>
      <c r="AI422" s="3" t="str">
        <f t="shared" si="94"/>
        <v/>
      </c>
      <c r="AJ422" s="3" t="s">
        <v>50</v>
      </c>
      <c r="AK422" s="3"/>
      <c r="AL422" s="3" t="s">
        <v>773</v>
      </c>
      <c r="AM422" s="3"/>
      <c r="AN422" s="3"/>
      <c r="AO422" s="3"/>
      <c r="AP422" s="3" t="s">
        <v>50</v>
      </c>
      <c r="AQ422" s="3">
        <f t="shared" si="95"/>
        <v>3</v>
      </c>
      <c r="AT422" t="str">
        <f>VLOOKUP(L422,'Duration QC'!$A$3:$E$50,2,TRUE)</f>
        <v>N</v>
      </c>
      <c r="AU422" t="str">
        <f>VLOOKUP(L422,'Duration QC'!$A$3:$E$50,3,TRUE)</f>
        <v>Y</v>
      </c>
      <c r="AV422" t="str">
        <f>VLOOKUP(L422,'Duration QC'!$A$3:$E$50,4,TRUE)</f>
        <v>N</v>
      </c>
      <c r="AW422" t="str">
        <f>VLOOKUP(L422,'Duration QC'!$A$3:$E$50,5,TRUE)</f>
        <v>N</v>
      </c>
      <c r="AX422">
        <f t="shared" si="96"/>
        <v>0</v>
      </c>
      <c r="AY422">
        <f t="shared" si="97"/>
        <v>1</v>
      </c>
      <c r="AZ422">
        <f t="shared" si="98"/>
        <v>0</v>
      </c>
      <c r="BA422">
        <f t="shared" si="99"/>
        <v>0</v>
      </c>
    </row>
    <row r="423" spans="1:53" x14ac:dyDescent="0.25">
      <c r="A423" s="3">
        <v>422</v>
      </c>
      <c r="B423" s="3" t="s">
        <v>50</v>
      </c>
      <c r="C423" s="3" t="s">
        <v>265</v>
      </c>
      <c r="D423" s="3">
        <v>200020</v>
      </c>
      <c r="E423" s="3" t="s">
        <v>754</v>
      </c>
      <c r="F423" s="3" t="s">
        <v>273</v>
      </c>
      <c r="G423" s="3"/>
      <c r="H423" s="3" t="s">
        <v>465</v>
      </c>
      <c r="I423" s="3" t="s">
        <v>252</v>
      </c>
      <c r="J423" s="3" t="s">
        <v>470</v>
      </c>
      <c r="K423" s="3" t="s">
        <v>91</v>
      </c>
      <c r="L423" s="3" t="s">
        <v>91</v>
      </c>
      <c r="M423" s="3" t="s">
        <v>28</v>
      </c>
      <c r="N423" s="3" t="s">
        <v>290</v>
      </c>
      <c r="O423" s="3" t="s">
        <v>38</v>
      </c>
      <c r="P423" s="3" t="s">
        <v>783</v>
      </c>
      <c r="Q423" s="3" t="s">
        <v>49</v>
      </c>
      <c r="R423" s="3"/>
      <c r="S423" s="3"/>
      <c r="T423" s="3"/>
      <c r="U423" s="3"/>
      <c r="V423" s="3"/>
      <c r="W423" s="3" t="s">
        <v>35</v>
      </c>
      <c r="X423" s="3" t="s">
        <v>50</v>
      </c>
      <c r="Y423" s="3"/>
      <c r="Z423" s="3"/>
      <c r="AA423" s="3"/>
      <c r="AB423" s="3"/>
      <c r="AC423" s="3"/>
      <c r="AD423" s="3"/>
      <c r="AE423" s="3"/>
      <c r="AF423" s="3"/>
      <c r="AG423" s="3"/>
      <c r="AH423" s="3" t="s">
        <v>228</v>
      </c>
      <c r="AI423" s="3" t="str">
        <f t="shared" si="94"/>
        <v/>
      </c>
      <c r="AJ423" s="3" t="s">
        <v>50</v>
      </c>
      <c r="AK423" s="3"/>
      <c r="AL423" s="3" t="s">
        <v>773</v>
      </c>
      <c r="AM423" s="3"/>
      <c r="AN423" s="3"/>
      <c r="AO423" s="3"/>
      <c r="AP423" s="3" t="s">
        <v>50</v>
      </c>
      <c r="AQ423" s="3">
        <f t="shared" si="95"/>
        <v>3</v>
      </c>
      <c r="AT423" t="str">
        <f>VLOOKUP(L423,'Duration QC'!$A$3:$E$50,2,TRUE)</f>
        <v>N</v>
      </c>
      <c r="AU423" t="str">
        <f>VLOOKUP(L423,'Duration QC'!$A$3:$E$50,3,TRUE)</f>
        <v>Y</v>
      </c>
      <c r="AV423" t="str">
        <f>VLOOKUP(L423,'Duration QC'!$A$3:$E$50,4,TRUE)</f>
        <v>N</v>
      </c>
      <c r="AW423" t="str">
        <f>VLOOKUP(L423,'Duration QC'!$A$3:$E$50,5,TRUE)</f>
        <v>N</v>
      </c>
      <c r="AX423">
        <f t="shared" si="96"/>
        <v>0</v>
      </c>
      <c r="AY423">
        <f t="shared" si="97"/>
        <v>1</v>
      </c>
      <c r="AZ423">
        <f t="shared" si="98"/>
        <v>0</v>
      </c>
      <c r="BA423">
        <f t="shared" si="99"/>
        <v>0</v>
      </c>
    </row>
    <row r="424" spans="1:53" x14ac:dyDescent="0.25">
      <c r="A424" s="3">
        <v>423</v>
      </c>
      <c r="B424" s="3" t="s">
        <v>50</v>
      </c>
      <c r="C424" s="3" t="s">
        <v>265</v>
      </c>
      <c r="D424" s="3">
        <v>200043</v>
      </c>
      <c r="E424" s="3"/>
      <c r="F424" s="3" t="s">
        <v>274</v>
      </c>
      <c r="G424" s="3" t="s">
        <v>50</v>
      </c>
      <c r="H424" s="3" t="s">
        <v>466</v>
      </c>
      <c r="I424" s="3" t="s">
        <v>253</v>
      </c>
      <c r="J424" s="3" t="s">
        <v>470</v>
      </c>
      <c r="K424" s="3" t="s">
        <v>96</v>
      </c>
      <c r="L424" s="3" t="s">
        <v>96</v>
      </c>
      <c r="M424" s="3" t="s">
        <v>28</v>
      </c>
      <c r="N424" s="3" t="s">
        <v>290</v>
      </c>
      <c r="O424" s="3" t="s">
        <v>38</v>
      </c>
      <c r="P424" s="3" t="s">
        <v>784</v>
      </c>
      <c r="Q424" s="3" t="s">
        <v>49</v>
      </c>
      <c r="R424" s="3"/>
      <c r="S424" s="3"/>
      <c r="T424" s="3"/>
      <c r="U424" s="3"/>
      <c r="V424" s="3"/>
      <c r="W424" s="3" t="s">
        <v>35</v>
      </c>
      <c r="X424" s="3" t="s">
        <v>35</v>
      </c>
      <c r="Y424" s="3"/>
      <c r="Z424" s="3"/>
      <c r="AA424" s="3"/>
      <c r="AB424" s="3"/>
      <c r="AC424" s="3"/>
      <c r="AD424" s="3"/>
      <c r="AE424" s="3"/>
      <c r="AF424" s="3"/>
      <c r="AG424" s="3"/>
      <c r="AH424" s="3" t="s">
        <v>227</v>
      </c>
      <c r="AI424" s="3" t="str">
        <f t="shared" si="94"/>
        <v/>
      </c>
      <c r="AJ424" s="3"/>
      <c r="AK424" s="3"/>
      <c r="AL424" s="3" t="s">
        <v>773</v>
      </c>
      <c r="AM424" s="3"/>
      <c r="AN424" s="3"/>
      <c r="AO424" s="3"/>
      <c r="AP424" s="3" t="s">
        <v>50</v>
      </c>
      <c r="AQ424" s="3">
        <f t="shared" si="95"/>
        <v>4</v>
      </c>
      <c r="AT424" t="str">
        <f>VLOOKUP(L424,'Duration QC'!$A$3:$E$50,2,TRUE)</f>
        <v>N</v>
      </c>
      <c r="AU424" t="str">
        <f>VLOOKUP(L424,'Duration QC'!$A$3:$E$50,3,TRUE)</f>
        <v>Y</v>
      </c>
      <c r="AV424" t="str">
        <f>VLOOKUP(L424,'Duration QC'!$A$3:$E$50,4,TRUE)</f>
        <v>N</v>
      </c>
      <c r="AW424" t="str">
        <f>VLOOKUP(L424,'Duration QC'!$A$3:$E$50,5,TRUE)</f>
        <v>N</v>
      </c>
      <c r="AX424">
        <f t="shared" si="96"/>
        <v>0</v>
      </c>
      <c r="AY424">
        <f t="shared" si="97"/>
        <v>1</v>
      </c>
      <c r="AZ424">
        <f t="shared" si="98"/>
        <v>0</v>
      </c>
      <c r="BA424">
        <f t="shared" si="99"/>
        <v>0</v>
      </c>
    </row>
    <row r="425" spans="1:53" x14ac:dyDescent="0.25">
      <c r="A425" s="3">
        <v>424</v>
      </c>
      <c r="B425" s="3"/>
      <c r="C425" s="3" t="s">
        <v>265</v>
      </c>
      <c r="D425" s="3">
        <v>200044</v>
      </c>
      <c r="E425" s="3"/>
      <c r="F425" s="3" t="s">
        <v>275</v>
      </c>
      <c r="G425" s="3"/>
      <c r="H425" s="3" t="s">
        <v>466</v>
      </c>
      <c r="I425" s="3" t="s">
        <v>253</v>
      </c>
      <c r="J425" s="3" t="s">
        <v>470</v>
      </c>
      <c r="K425" s="3" t="s">
        <v>96</v>
      </c>
      <c r="L425" s="3" t="s">
        <v>96</v>
      </c>
      <c r="M425" s="3" t="s">
        <v>28</v>
      </c>
      <c r="N425" s="3" t="s">
        <v>290</v>
      </c>
      <c r="O425" s="3" t="s">
        <v>38</v>
      </c>
      <c r="P425" s="3" t="s">
        <v>97</v>
      </c>
      <c r="Q425" s="3" t="s">
        <v>49</v>
      </c>
      <c r="R425">
        <v>3.48E-3</v>
      </c>
      <c r="S425" s="3"/>
      <c r="T425" s="3"/>
      <c r="U425" s="3"/>
      <c r="V425" s="3" t="s">
        <v>34</v>
      </c>
      <c r="W425" s="3" t="s">
        <v>35</v>
      </c>
      <c r="X425" s="3" t="s">
        <v>35</v>
      </c>
      <c r="Y425" s="3"/>
      <c r="Z425" s="3"/>
      <c r="AA425" s="3"/>
      <c r="AB425" s="3"/>
      <c r="AC425">
        <v>1.1599999999999999</v>
      </c>
      <c r="AD425" s="3"/>
      <c r="AE425" s="3"/>
      <c r="AF425" s="3"/>
      <c r="AG425" s="3"/>
      <c r="AH425" s="3" t="s">
        <v>226</v>
      </c>
      <c r="AI425" s="3" t="str">
        <f t="shared" si="94"/>
        <v/>
      </c>
      <c r="AJ425" s="3" t="s">
        <v>50</v>
      </c>
      <c r="AK425" s="3"/>
      <c r="AL425" s="3" t="s">
        <v>773</v>
      </c>
      <c r="AM425" s="3"/>
      <c r="AN425" s="3"/>
      <c r="AO425" s="3"/>
      <c r="AP425" s="3" t="s">
        <v>50</v>
      </c>
      <c r="AQ425" s="3">
        <f t="shared" si="95"/>
        <v>5</v>
      </c>
      <c r="AR425" t="str">
        <f t="shared" ref="AR425:AR430" si="102">IF(AB425&lt;&gt;"","BMDL",IF(AC425&lt;&gt;"","NOAEL",IF(AD425&lt;&gt;"","LOAEL","!!! CHECK !!!")))</f>
        <v>NOAEL</v>
      </c>
      <c r="AS425">
        <f t="shared" ref="AS425:AS430" si="103">IF(AR425="NOAEL",AC425, IF(AR425="BMDL", AB425, AD425))</f>
        <v>1.1599999999999999</v>
      </c>
      <c r="AT425" t="str">
        <f>VLOOKUP(L425,'Duration QC'!$A$3:$E$50,2,TRUE)</f>
        <v>N</v>
      </c>
      <c r="AU425" t="str">
        <f>VLOOKUP(L425,'Duration QC'!$A$3:$E$50,3,TRUE)</f>
        <v>Y</v>
      </c>
      <c r="AV425" t="str">
        <f>VLOOKUP(L425,'Duration QC'!$A$3:$E$50,4,TRUE)</f>
        <v>N</v>
      </c>
      <c r="AW425" t="str">
        <f>VLOOKUP(L425,'Duration QC'!$A$3:$E$50,5,TRUE)</f>
        <v>N</v>
      </c>
      <c r="AX425">
        <f t="shared" si="96"/>
        <v>0</v>
      </c>
      <c r="AY425">
        <f t="shared" si="97"/>
        <v>1</v>
      </c>
      <c r="AZ425">
        <f t="shared" si="98"/>
        <v>0</v>
      </c>
      <c r="BA425">
        <f t="shared" si="99"/>
        <v>0</v>
      </c>
    </row>
    <row r="426" spans="1:53" x14ac:dyDescent="0.25">
      <c r="A426" s="3">
        <v>425</v>
      </c>
      <c r="B426" s="3"/>
      <c r="C426" s="3" t="s">
        <v>265</v>
      </c>
      <c r="D426" s="3">
        <v>200058</v>
      </c>
      <c r="E426" s="3"/>
      <c r="F426" s="3" t="s">
        <v>276</v>
      </c>
      <c r="G426" s="3" t="s">
        <v>50</v>
      </c>
      <c r="H426" s="3" t="s">
        <v>481</v>
      </c>
      <c r="I426" s="3" t="s">
        <v>254</v>
      </c>
      <c r="J426" s="3" t="s">
        <v>470</v>
      </c>
      <c r="K426" s="3" t="s">
        <v>96</v>
      </c>
      <c r="L426" s="3" t="s">
        <v>96</v>
      </c>
      <c r="M426" s="3" t="s">
        <v>28</v>
      </c>
      <c r="N426" s="3" t="s">
        <v>290</v>
      </c>
      <c r="O426" s="3" t="s">
        <v>38</v>
      </c>
      <c r="P426" s="3" t="s">
        <v>784</v>
      </c>
      <c r="Q426" s="3" t="s">
        <v>49</v>
      </c>
      <c r="R426">
        <v>3.8000000000000002E-4</v>
      </c>
      <c r="S426" s="3"/>
      <c r="T426" s="3"/>
      <c r="U426" s="3"/>
      <c r="V426" s="3" t="s">
        <v>34</v>
      </c>
      <c r="W426" s="3" t="s">
        <v>35</v>
      </c>
      <c r="X426" s="3" t="s">
        <v>35</v>
      </c>
      <c r="Y426" s="3"/>
      <c r="Z426" s="3"/>
      <c r="AA426" s="3"/>
      <c r="AB426" s="3"/>
      <c r="AC426">
        <v>0.38</v>
      </c>
      <c r="AD426" s="3"/>
      <c r="AE426" s="3"/>
      <c r="AF426" s="3"/>
      <c r="AG426" s="3"/>
      <c r="AH426" s="3" t="s">
        <v>226</v>
      </c>
      <c r="AI426" s="3" t="str">
        <f t="shared" si="94"/>
        <v/>
      </c>
      <c r="AJ426" s="3" t="s">
        <v>50</v>
      </c>
      <c r="AK426" s="3"/>
      <c r="AL426" s="3" t="s">
        <v>773</v>
      </c>
      <c r="AM426" s="3"/>
      <c r="AN426" s="3"/>
      <c r="AO426" s="3"/>
      <c r="AP426" s="3" t="s">
        <v>35</v>
      </c>
      <c r="AQ426" s="3">
        <f t="shared" si="95"/>
        <v>5</v>
      </c>
      <c r="AR426" t="str">
        <f t="shared" si="102"/>
        <v>NOAEL</v>
      </c>
      <c r="AS426">
        <f t="shared" si="103"/>
        <v>0.38</v>
      </c>
      <c r="AT426" t="str">
        <f>VLOOKUP(L426,'Duration QC'!$A$3:$E$50,2,TRUE)</f>
        <v>N</v>
      </c>
      <c r="AU426" t="str">
        <f>VLOOKUP(L426,'Duration QC'!$A$3:$E$50,3,TRUE)</f>
        <v>Y</v>
      </c>
      <c r="AV426" t="str">
        <f>VLOOKUP(L426,'Duration QC'!$A$3:$E$50,4,TRUE)</f>
        <v>N</v>
      </c>
      <c r="AW426" t="str">
        <f>VLOOKUP(L426,'Duration QC'!$A$3:$E$50,5,TRUE)</f>
        <v>N</v>
      </c>
      <c r="AX426">
        <f t="shared" si="96"/>
        <v>0</v>
      </c>
      <c r="AY426">
        <f t="shared" si="97"/>
        <v>1</v>
      </c>
      <c r="AZ426">
        <f t="shared" si="98"/>
        <v>0</v>
      </c>
      <c r="BA426">
        <f t="shared" si="99"/>
        <v>0</v>
      </c>
    </row>
    <row r="427" spans="1:53" x14ac:dyDescent="0.25">
      <c r="A427" s="3">
        <v>426</v>
      </c>
      <c r="B427" s="3" t="s">
        <v>50</v>
      </c>
      <c r="C427" s="3" t="s">
        <v>265</v>
      </c>
      <c r="D427" s="3">
        <v>200063</v>
      </c>
      <c r="E427" s="3"/>
      <c r="F427" s="3" t="s">
        <v>277</v>
      </c>
      <c r="G427" s="3"/>
      <c r="H427" s="3" t="s">
        <v>708</v>
      </c>
      <c r="I427" s="3" t="s">
        <v>255</v>
      </c>
      <c r="J427" s="3" t="s">
        <v>470</v>
      </c>
      <c r="K427" s="3" t="s">
        <v>96</v>
      </c>
      <c r="L427" s="3" t="s">
        <v>91</v>
      </c>
      <c r="M427" s="3" t="s">
        <v>28</v>
      </c>
      <c r="N427" s="3" t="s">
        <v>290</v>
      </c>
      <c r="O427" s="3" t="s">
        <v>38</v>
      </c>
      <c r="P427" s="3" t="s">
        <v>211</v>
      </c>
      <c r="Q427" s="3" t="s">
        <v>49</v>
      </c>
      <c r="R427">
        <v>0.4</v>
      </c>
      <c r="S427" s="3"/>
      <c r="T427" s="3"/>
      <c r="U427" s="3"/>
      <c r="V427" s="3" t="s">
        <v>34</v>
      </c>
      <c r="W427" s="3" t="s">
        <v>35</v>
      </c>
      <c r="X427" s="3" t="s">
        <v>35</v>
      </c>
      <c r="Y427" s="3"/>
      <c r="Z427" s="3"/>
      <c r="AA427" s="3"/>
      <c r="AB427" s="3"/>
      <c r="AC427">
        <v>133.33333333333334</v>
      </c>
      <c r="AD427" s="3"/>
      <c r="AE427" s="3"/>
      <c r="AF427" s="3"/>
      <c r="AG427" s="3"/>
      <c r="AH427" s="3" t="s">
        <v>227</v>
      </c>
      <c r="AI427" s="3" t="str">
        <f t="shared" si="94"/>
        <v/>
      </c>
      <c r="AJ427" s="3" t="s">
        <v>50</v>
      </c>
      <c r="AK427" s="3"/>
      <c r="AL427" s="3" t="s">
        <v>773</v>
      </c>
      <c r="AM427" s="3"/>
      <c r="AN427" s="3"/>
      <c r="AO427" s="3"/>
      <c r="AP427" s="3" t="s">
        <v>50</v>
      </c>
      <c r="AQ427" s="3">
        <f t="shared" si="95"/>
        <v>4</v>
      </c>
      <c r="AR427" t="str">
        <f t="shared" si="102"/>
        <v>NOAEL</v>
      </c>
      <c r="AS427">
        <f t="shared" si="103"/>
        <v>133.33333333333334</v>
      </c>
      <c r="AT427" t="str">
        <f>VLOOKUP(L427,'Duration QC'!$A$3:$E$50,2,TRUE)</f>
        <v>N</v>
      </c>
      <c r="AU427" t="str">
        <f>VLOOKUP(L427,'Duration QC'!$A$3:$E$50,3,TRUE)</f>
        <v>Y</v>
      </c>
      <c r="AV427" t="str">
        <f>VLOOKUP(L427,'Duration QC'!$A$3:$E$50,4,TRUE)</f>
        <v>N</v>
      </c>
      <c r="AW427" t="str">
        <f>VLOOKUP(L427,'Duration QC'!$A$3:$E$50,5,TRUE)</f>
        <v>N</v>
      </c>
      <c r="AX427">
        <f t="shared" si="96"/>
        <v>0</v>
      </c>
      <c r="AY427">
        <f t="shared" si="97"/>
        <v>1</v>
      </c>
      <c r="AZ427">
        <f t="shared" si="98"/>
        <v>0</v>
      </c>
      <c r="BA427">
        <f t="shared" si="99"/>
        <v>0</v>
      </c>
    </row>
    <row r="428" spans="1:53" ht="17.25" customHeight="1" x14ac:dyDescent="0.25">
      <c r="A428" s="3">
        <v>427</v>
      </c>
      <c r="B428" s="3"/>
      <c r="C428" s="3" t="s">
        <v>265</v>
      </c>
      <c r="D428" s="3">
        <v>200064</v>
      </c>
      <c r="E428" s="3"/>
      <c r="F428" s="3" t="s">
        <v>278</v>
      </c>
      <c r="G428" s="3"/>
      <c r="H428" s="3" t="s">
        <v>708</v>
      </c>
      <c r="I428" s="3" t="s">
        <v>255</v>
      </c>
      <c r="J428" s="3" t="s">
        <v>470</v>
      </c>
      <c r="K428" s="3" t="s">
        <v>91</v>
      </c>
      <c r="L428" s="3" t="s">
        <v>91</v>
      </c>
      <c r="M428" s="3" t="s">
        <v>28</v>
      </c>
      <c r="N428" s="3" t="s">
        <v>290</v>
      </c>
      <c r="O428" s="3" t="s">
        <v>38</v>
      </c>
      <c r="P428" s="3" t="s">
        <v>211</v>
      </c>
      <c r="Q428" s="3" t="s">
        <v>49</v>
      </c>
      <c r="R428">
        <v>0.13</v>
      </c>
      <c r="S428" s="3"/>
      <c r="T428" s="3"/>
      <c r="U428" s="3"/>
      <c r="V428" s="3" t="s">
        <v>34</v>
      </c>
      <c r="W428" s="3" t="s">
        <v>35</v>
      </c>
      <c r="X428" s="3" t="s">
        <v>50</v>
      </c>
      <c r="Y428" s="3"/>
      <c r="Z428" s="3"/>
      <c r="AA428" s="3"/>
      <c r="AB428" s="3"/>
      <c r="AC428">
        <v>43.333333333333336</v>
      </c>
      <c r="AD428" s="3"/>
      <c r="AE428" s="3"/>
      <c r="AF428" s="3"/>
      <c r="AG428" s="3"/>
      <c r="AH428" s="3" t="s">
        <v>227</v>
      </c>
      <c r="AI428" s="3" t="str">
        <f t="shared" si="94"/>
        <v/>
      </c>
      <c r="AJ428" s="3" t="s">
        <v>50</v>
      </c>
      <c r="AK428" s="3"/>
      <c r="AL428" s="3" t="s">
        <v>773</v>
      </c>
      <c r="AM428" s="3"/>
      <c r="AN428" s="3"/>
      <c r="AO428" s="3"/>
      <c r="AP428" s="3" t="s">
        <v>50</v>
      </c>
      <c r="AQ428" s="3">
        <f t="shared" si="95"/>
        <v>4</v>
      </c>
      <c r="AR428" t="str">
        <f t="shared" si="102"/>
        <v>NOAEL</v>
      </c>
      <c r="AS428">
        <f t="shared" si="103"/>
        <v>43.333333333333336</v>
      </c>
      <c r="AT428" t="str">
        <f>VLOOKUP(L428,'Duration QC'!$A$3:$E$50,2,TRUE)</f>
        <v>N</v>
      </c>
      <c r="AU428" t="str">
        <f>VLOOKUP(L428,'Duration QC'!$A$3:$E$50,3,TRUE)</f>
        <v>Y</v>
      </c>
      <c r="AV428" t="str">
        <f>VLOOKUP(L428,'Duration QC'!$A$3:$E$50,4,TRUE)</f>
        <v>N</v>
      </c>
      <c r="AW428" t="str">
        <f>VLOOKUP(L428,'Duration QC'!$A$3:$E$50,5,TRUE)</f>
        <v>N</v>
      </c>
      <c r="AX428">
        <f t="shared" si="96"/>
        <v>0</v>
      </c>
      <c r="AY428">
        <f t="shared" si="97"/>
        <v>1</v>
      </c>
      <c r="AZ428">
        <f t="shared" si="98"/>
        <v>0</v>
      </c>
      <c r="BA428">
        <f t="shared" si="99"/>
        <v>0</v>
      </c>
    </row>
    <row r="429" spans="1:53" x14ac:dyDescent="0.25">
      <c r="A429" s="3">
        <v>428</v>
      </c>
      <c r="B429" s="3"/>
      <c r="C429" s="3" t="s">
        <v>265</v>
      </c>
      <c r="D429" s="3">
        <v>200070</v>
      </c>
      <c r="E429" s="3"/>
      <c r="F429" s="3" t="s">
        <v>279</v>
      </c>
      <c r="G429" s="3"/>
      <c r="H429" s="3" t="s">
        <v>708</v>
      </c>
      <c r="I429" s="3" t="s">
        <v>256</v>
      </c>
      <c r="J429" s="3" t="s">
        <v>470</v>
      </c>
      <c r="K429" s="3" t="s">
        <v>63</v>
      </c>
      <c r="L429" s="3" t="s">
        <v>96</v>
      </c>
      <c r="M429" s="3" t="s">
        <v>28</v>
      </c>
      <c r="N429" s="3" t="s">
        <v>290</v>
      </c>
      <c r="O429" s="3" t="s">
        <v>38</v>
      </c>
      <c r="P429" s="3" t="s">
        <v>785</v>
      </c>
      <c r="Q429" s="3" t="s">
        <v>49</v>
      </c>
      <c r="R429" s="3"/>
      <c r="S429">
        <v>0.1</v>
      </c>
      <c r="T429" s="3"/>
      <c r="U429" s="3"/>
      <c r="V429" s="3" t="s">
        <v>34</v>
      </c>
      <c r="W429" s="3" t="s">
        <v>35</v>
      </c>
      <c r="X429" s="3" t="s">
        <v>50</v>
      </c>
      <c r="Y429" s="3"/>
      <c r="Z429" s="3"/>
      <c r="AA429" s="3"/>
      <c r="AB429" s="3"/>
      <c r="AC429" s="3"/>
      <c r="AD429">
        <v>1</v>
      </c>
      <c r="AE429" s="3"/>
      <c r="AF429" s="3"/>
      <c r="AG429" s="3"/>
      <c r="AH429" s="3" t="s">
        <v>226</v>
      </c>
      <c r="AI429" s="3" t="str">
        <f t="shared" si="94"/>
        <v/>
      </c>
      <c r="AJ429" s="3" t="s">
        <v>50</v>
      </c>
      <c r="AK429" s="3"/>
      <c r="AL429" s="3" t="s">
        <v>773</v>
      </c>
      <c r="AM429" s="3"/>
      <c r="AN429" s="3"/>
      <c r="AO429" s="3"/>
      <c r="AP429" s="3" t="s">
        <v>50</v>
      </c>
      <c r="AQ429" s="3">
        <f t="shared" si="95"/>
        <v>5</v>
      </c>
      <c r="AR429" t="str">
        <f t="shared" si="102"/>
        <v>LOAEL</v>
      </c>
      <c r="AS429">
        <f t="shared" si="103"/>
        <v>1</v>
      </c>
      <c r="AT429" t="str">
        <f>VLOOKUP(L429,'Duration QC'!$A$3:$E$50,2,TRUE)</f>
        <v>N</v>
      </c>
      <c r="AU429" t="str">
        <f>VLOOKUP(L429,'Duration QC'!$A$3:$E$50,3,TRUE)</f>
        <v>Y</v>
      </c>
      <c r="AV429" t="str">
        <f>VLOOKUP(L429,'Duration QC'!$A$3:$E$50,4,TRUE)</f>
        <v>N</v>
      </c>
      <c r="AW429" t="str">
        <f>VLOOKUP(L429,'Duration QC'!$A$3:$E$50,5,TRUE)</f>
        <v>N</v>
      </c>
      <c r="AX429">
        <f t="shared" si="96"/>
        <v>0</v>
      </c>
      <c r="AY429">
        <f t="shared" si="97"/>
        <v>1</v>
      </c>
      <c r="AZ429">
        <f t="shared" si="98"/>
        <v>0</v>
      </c>
      <c r="BA429">
        <f t="shared" si="99"/>
        <v>0</v>
      </c>
    </row>
    <row r="430" spans="1:53" x14ac:dyDescent="0.25">
      <c r="A430" s="3">
        <v>429</v>
      </c>
      <c r="B430" s="3"/>
      <c r="C430" s="3" t="s">
        <v>265</v>
      </c>
      <c r="D430" s="3">
        <v>200070</v>
      </c>
      <c r="E430" s="3"/>
      <c r="F430" s="3" t="s">
        <v>279</v>
      </c>
      <c r="G430" s="3"/>
      <c r="H430" s="3" t="s">
        <v>708</v>
      </c>
      <c r="I430" s="3" t="s">
        <v>709</v>
      </c>
      <c r="J430" s="3" t="s">
        <v>470</v>
      </c>
      <c r="K430" s="3" t="s">
        <v>55</v>
      </c>
      <c r="L430" s="3" t="s">
        <v>96</v>
      </c>
      <c r="M430" s="3" t="s">
        <v>28</v>
      </c>
      <c r="N430" s="3" t="s">
        <v>290</v>
      </c>
      <c r="O430" s="3" t="s">
        <v>38</v>
      </c>
      <c r="P430" s="3" t="s">
        <v>785</v>
      </c>
      <c r="Q430" s="3" t="s">
        <v>32</v>
      </c>
      <c r="R430" s="3"/>
      <c r="S430">
        <v>0.1</v>
      </c>
      <c r="T430" s="3"/>
      <c r="U430" s="3"/>
      <c r="V430" s="3" t="s">
        <v>34</v>
      </c>
      <c r="W430" s="3" t="s">
        <v>35</v>
      </c>
      <c r="X430" s="3" t="s">
        <v>50</v>
      </c>
      <c r="Y430" s="3"/>
      <c r="Z430" s="3"/>
      <c r="AA430" s="3"/>
      <c r="AB430" s="3"/>
      <c r="AC430" s="3"/>
      <c r="AD430">
        <v>1</v>
      </c>
      <c r="AE430" s="3"/>
      <c r="AF430" s="3"/>
      <c r="AG430" s="3"/>
      <c r="AH430" s="3" t="s">
        <v>226</v>
      </c>
      <c r="AI430" s="3" t="str">
        <f t="shared" si="94"/>
        <v/>
      </c>
      <c r="AJ430" s="3" t="s">
        <v>50</v>
      </c>
      <c r="AK430" s="3"/>
      <c r="AL430" s="3" t="s">
        <v>773</v>
      </c>
      <c r="AM430" s="3"/>
      <c r="AN430" s="3"/>
      <c r="AO430" s="3"/>
      <c r="AP430" s="3" t="s">
        <v>50</v>
      </c>
      <c r="AQ430" s="3">
        <f t="shared" si="95"/>
        <v>5</v>
      </c>
      <c r="AR430" t="str">
        <f t="shared" si="102"/>
        <v>LOAEL</v>
      </c>
      <c r="AS430">
        <f t="shared" si="103"/>
        <v>1</v>
      </c>
      <c r="AT430" t="str">
        <f>VLOOKUP(L430,'Duration QC'!$A$3:$E$50,2,TRUE)</f>
        <v>N</v>
      </c>
      <c r="AU430" t="str">
        <f>VLOOKUP(L430,'Duration QC'!$A$3:$E$50,3,TRUE)</f>
        <v>Y</v>
      </c>
      <c r="AV430" t="str">
        <f>VLOOKUP(L430,'Duration QC'!$A$3:$E$50,4,TRUE)</f>
        <v>N</v>
      </c>
      <c r="AW430" t="str">
        <f>VLOOKUP(L430,'Duration QC'!$A$3:$E$50,5,TRUE)</f>
        <v>N</v>
      </c>
      <c r="AX430">
        <f t="shared" si="96"/>
        <v>0</v>
      </c>
      <c r="AY430">
        <f t="shared" si="97"/>
        <v>1</v>
      </c>
      <c r="AZ430">
        <f t="shared" si="98"/>
        <v>0</v>
      </c>
      <c r="BA430">
        <f t="shared" si="99"/>
        <v>0</v>
      </c>
    </row>
    <row r="431" spans="1:53" x14ac:dyDescent="0.25">
      <c r="A431" s="3">
        <v>430</v>
      </c>
      <c r="B431" s="3" t="s">
        <v>50</v>
      </c>
      <c r="C431" s="3" t="s">
        <v>265</v>
      </c>
      <c r="D431" s="3">
        <v>200071</v>
      </c>
      <c r="E431" s="3"/>
      <c r="F431" s="3" t="s">
        <v>280</v>
      </c>
      <c r="G431" s="3" t="s">
        <v>50</v>
      </c>
      <c r="H431" s="3" t="s">
        <v>708</v>
      </c>
      <c r="I431" s="3" t="s">
        <v>710</v>
      </c>
      <c r="J431" s="3" t="s">
        <v>470</v>
      </c>
      <c r="K431" s="3" t="s">
        <v>27</v>
      </c>
      <c r="L431" s="3" t="s">
        <v>27</v>
      </c>
      <c r="M431" s="3" t="s">
        <v>28</v>
      </c>
      <c r="N431" s="3" t="s">
        <v>290</v>
      </c>
      <c r="O431" s="3" t="s">
        <v>38</v>
      </c>
      <c r="P431" s="3" t="s">
        <v>786</v>
      </c>
      <c r="Q431" s="3" t="s">
        <v>49</v>
      </c>
      <c r="R431" s="3"/>
      <c r="S431" s="3"/>
      <c r="T431" s="3"/>
      <c r="U431" s="3"/>
      <c r="V431" s="3"/>
      <c r="W431" s="3" t="s">
        <v>35</v>
      </c>
      <c r="X431" s="3" t="s">
        <v>35</v>
      </c>
      <c r="Y431" s="3"/>
      <c r="Z431" s="3"/>
      <c r="AA431" s="3"/>
      <c r="AB431" s="3"/>
      <c r="AC431" s="3"/>
      <c r="AD431" s="3"/>
      <c r="AE431" s="3"/>
      <c r="AF431" s="3"/>
      <c r="AG431" s="3"/>
      <c r="AH431" s="3" t="s">
        <v>227</v>
      </c>
      <c r="AI431" s="3" t="str">
        <f t="shared" si="94"/>
        <v/>
      </c>
      <c r="AJ431" s="3"/>
      <c r="AK431" s="3"/>
      <c r="AL431" s="3" t="s">
        <v>773</v>
      </c>
      <c r="AM431" s="3"/>
      <c r="AN431" s="3"/>
      <c r="AO431" s="3"/>
      <c r="AP431" s="3" t="s">
        <v>50</v>
      </c>
      <c r="AQ431" s="3">
        <f t="shared" si="95"/>
        <v>4</v>
      </c>
      <c r="AT431" t="str">
        <f>VLOOKUP(L431,'Duration QC'!$A$3:$E$50,2,TRUE)</f>
        <v>N</v>
      </c>
      <c r="AU431" t="str">
        <f>VLOOKUP(L431,'Duration QC'!$A$3:$E$50,3,TRUE)</f>
        <v>Y</v>
      </c>
      <c r="AV431" t="str">
        <f>VLOOKUP(L431,'Duration QC'!$A$3:$E$50,4,TRUE)</f>
        <v>N</v>
      </c>
      <c r="AW431" t="str">
        <f>VLOOKUP(L431,'Duration QC'!$A$3:$E$50,5,TRUE)</f>
        <v>N</v>
      </c>
      <c r="AX431">
        <f t="shared" si="96"/>
        <v>0</v>
      </c>
      <c r="AY431">
        <f t="shared" si="97"/>
        <v>1</v>
      </c>
      <c r="AZ431">
        <f t="shared" si="98"/>
        <v>0</v>
      </c>
      <c r="BA431">
        <f t="shared" si="99"/>
        <v>0</v>
      </c>
    </row>
    <row r="432" spans="1:53" x14ac:dyDescent="0.25">
      <c r="A432" s="3">
        <v>431</v>
      </c>
      <c r="B432" s="3" t="s">
        <v>50</v>
      </c>
      <c r="C432" s="3" t="s">
        <v>265</v>
      </c>
      <c r="D432" s="3">
        <v>200071</v>
      </c>
      <c r="E432" s="3"/>
      <c r="F432" s="3" t="s">
        <v>280</v>
      </c>
      <c r="G432" s="3"/>
      <c r="H432" s="3" t="s">
        <v>708</v>
      </c>
      <c r="I432" s="3" t="s">
        <v>257</v>
      </c>
      <c r="J432" s="3" t="s">
        <v>470</v>
      </c>
      <c r="K432" s="3" t="s">
        <v>96</v>
      </c>
      <c r="L432" s="3" t="s">
        <v>96</v>
      </c>
      <c r="M432" s="3" t="s">
        <v>28</v>
      </c>
      <c r="N432" s="3" t="s">
        <v>290</v>
      </c>
      <c r="O432" s="3" t="s">
        <v>38</v>
      </c>
      <c r="P432" s="3" t="s">
        <v>786</v>
      </c>
      <c r="Q432" s="3" t="s">
        <v>32</v>
      </c>
      <c r="R432">
        <v>0.1</v>
      </c>
      <c r="S432">
        <v>0.4</v>
      </c>
      <c r="T432" s="3"/>
      <c r="U432" s="3"/>
      <c r="V432" s="3" t="s">
        <v>34</v>
      </c>
      <c r="W432" s="3" t="s">
        <v>35</v>
      </c>
      <c r="X432" s="3" t="s">
        <v>35</v>
      </c>
      <c r="Y432" s="3"/>
      <c r="Z432" s="3"/>
      <c r="AA432" s="3"/>
      <c r="AB432" s="3"/>
      <c r="AC432">
        <v>100</v>
      </c>
      <c r="AE432" s="3"/>
      <c r="AF432" s="3"/>
      <c r="AG432" s="3"/>
      <c r="AH432" s="3" t="s">
        <v>227</v>
      </c>
      <c r="AI432" s="3" t="str">
        <f t="shared" si="94"/>
        <v/>
      </c>
      <c r="AJ432" s="3" t="s">
        <v>50</v>
      </c>
      <c r="AK432" s="3"/>
      <c r="AL432" s="3" t="s">
        <v>773</v>
      </c>
      <c r="AM432" s="3"/>
      <c r="AN432" s="3"/>
      <c r="AO432" s="3"/>
      <c r="AP432" s="3" t="s">
        <v>50</v>
      </c>
      <c r="AQ432" s="3">
        <f t="shared" si="95"/>
        <v>4</v>
      </c>
      <c r="AR432" t="str">
        <f t="shared" ref="AR432:AR436" si="104">IF(AB432&lt;&gt;"","BMDL",IF(AC432&lt;&gt;"","NOAEL",IF(AD432&lt;&gt;"","LOAEL","!!! CHECK !!!")))</f>
        <v>NOAEL</v>
      </c>
      <c r="AS432">
        <f t="shared" ref="AS432:AS436" si="105">IF(AR432="NOAEL",AC432, IF(AR432="BMDL", AB432, AD432))</f>
        <v>100</v>
      </c>
      <c r="AT432" t="str">
        <f>VLOOKUP(L432,'Duration QC'!$A$3:$E$50,2,TRUE)</f>
        <v>N</v>
      </c>
      <c r="AU432" t="str">
        <f>VLOOKUP(L432,'Duration QC'!$A$3:$E$50,3,TRUE)</f>
        <v>Y</v>
      </c>
      <c r="AV432" t="str">
        <f>VLOOKUP(L432,'Duration QC'!$A$3:$E$50,4,TRUE)</f>
        <v>N</v>
      </c>
      <c r="AW432" t="str">
        <f>VLOOKUP(L432,'Duration QC'!$A$3:$E$50,5,TRUE)</f>
        <v>N</v>
      </c>
      <c r="AX432">
        <f t="shared" si="96"/>
        <v>0</v>
      </c>
      <c r="AY432">
        <f t="shared" si="97"/>
        <v>1</v>
      </c>
      <c r="AZ432">
        <f t="shared" si="98"/>
        <v>0</v>
      </c>
      <c r="BA432">
        <f t="shared" si="99"/>
        <v>0</v>
      </c>
    </row>
    <row r="433" spans="1:53" x14ac:dyDescent="0.25">
      <c r="A433" s="3">
        <v>432</v>
      </c>
      <c r="B433" s="3" t="s">
        <v>50</v>
      </c>
      <c r="C433" s="3" t="s">
        <v>265</v>
      </c>
      <c r="D433" s="3">
        <v>200072</v>
      </c>
      <c r="E433" s="3"/>
      <c r="F433" s="3" t="s">
        <v>281</v>
      </c>
      <c r="G433" s="3"/>
      <c r="H433" s="3" t="s">
        <v>708</v>
      </c>
      <c r="I433" s="3" t="s">
        <v>257</v>
      </c>
      <c r="J433" s="3" t="s">
        <v>470</v>
      </c>
      <c r="K433" s="3" t="s">
        <v>129</v>
      </c>
      <c r="L433" s="3" t="s">
        <v>129</v>
      </c>
      <c r="M433" s="3" t="s">
        <v>28</v>
      </c>
      <c r="N433" s="3" t="s">
        <v>290</v>
      </c>
      <c r="O433" s="3" t="s">
        <v>38</v>
      </c>
      <c r="P433" s="3" t="s">
        <v>128</v>
      </c>
      <c r="Q433" s="3" t="s">
        <v>49</v>
      </c>
      <c r="R433" s="3"/>
      <c r="S433">
        <v>0.2</v>
      </c>
      <c r="T433" s="3"/>
      <c r="U433" s="3"/>
      <c r="V433" s="3" t="s">
        <v>34</v>
      </c>
      <c r="W433" s="3" t="s">
        <v>35</v>
      </c>
      <c r="X433" s="3" t="s">
        <v>461</v>
      </c>
      <c r="Y433" s="3"/>
      <c r="Z433" s="3"/>
      <c r="AA433" s="3"/>
      <c r="AB433" s="3"/>
      <c r="AC433" s="3"/>
      <c r="AD433">
        <v>20</v>
      </c>
      <c r="AE433" s="3"/>
      <c r="AF433" s="3"/>
      <c r="AG433" s="3"/>
      <c r="AH433" s="3" t="s">
        <v>226</v>
      </c>
      <c r="AI433" s="3" t="str">
        <f t="shared" si="94"/>
        <v/>
      </c>
      <c r="AJ433" s="3" t="s">
        <v>50</v>
      </c>
      <c r="AK433" s="3"/>
      <c r="AL433" s="3" t="s">
        <v>773</v>
      </c>
      <c r="AM433" s="3"/>
      <c r="AN433" s="3"/>
      <c r="AO433" s="3"/>
      <c r="AP433" s="3" t="s">
        <v>50</v>
      </c>
      <c r="AQ433" s="3">
        <f t="shared" si="95"/>
        <v>5</v>
      </c>
      <c r="AR433" t="str">
        <f t="shared" si="104"/>
        <v>LOAEL</v>
      </c>
      <c r="AS433">
        <f t="shared" si="105"/>
        <v>20</v>
      </c>
      <c r="AT433" t="str">
        <f>VLOOKUP(L433,'Duration QC'!$A$3:$E$50,2,TRUE)</f>
        <v>N</v>
      </c>
      <c r="AU433" t="str">
        <f>VLOOKUP(L433,'Duration QC'!$A$3:$E$50,3,TRUE)</f>
        <v>Y</v>
      </c>
      <c r="AV433" t="str">
        <f>VLOOKUP(L433,'Duration QC'!$A$3:$E$50,4,TRUE)</f>
        <v>N</v>
      </c>
      <c r="AW433" t="str">
        <f>VLOOKUP(L433,'Duration QC'!$A$3:$E$50,5,TRUE)</f>
        <v>N</v>
      </c>
      <c r="AX433">
        <f t="shared" si="96"/>
        <v>0</v>
      </c>
      <c r="AY433">
        <f t="shared" si="97"/>
        <v>1</v>
      </c>
      <c r="AZ433">
        <f t="shared" si="98"/>
        <v>0</v>
      </c>
      <c r="BA433">
        <f t="shared" si="99"/>
        <v>0</v>
      </c>
    </row>
    <row r="434" spans="1:53" x14ac:dyDescent="0.25">
      <c r="A434" s="3">
        <v>433</v>
      </c>
      <c r="B434" s="3"/>
      <c r="C434" s="3" t="s">
        <v>265</v>
      </c>
      <c r="D434" s="3">
        <v>200073</v>
      </c>
      <c r="E434" s="3"/>
      <c r="F434" s="3" t="s">
        <v>282</v>
      </c>
      <c r="G434" s="3"/>
      <c r="H434" s="3" t="s">
        <v>708</v>
      </c>
      <c r="I434" s="3" t="s">
        <v>256</v>
      </c>
      <c r="J434" s="3" t="s">
        <v>470</v>
      </c>
      <c r="K434" s="3" t="s">
        <v>91</v>
      </c>
      <c r="L434" s="3" t="s">
        <v>91</v>
      </c>
      <c r="M434" s="3" t="s">
        <v>28</v>
      </c>
      <c r="N434" s="3" t="s">
        <v>290</v>
      </c>
      <c r="O434" s="3" t="s">
        <v>38</v>
      </c>
      <c r="P434" s="3" t="s">
        <v>211</v>
      </c>
      <c r="Q434" s="3" t="s">
        <v>49</v>
      </c>
      <c r="R434" s="3"/>
      <c r="S434">
        <v>0.37</v>
      </c>
      <c r="T434" s="3"/>
      <c r="U434" s="3"/>
      <c r="V434" s="3" t="s">
        <v>34</v>
      </c>
      <c r="W434" s="3" t="s">
        <v>35</v>
      </c>
      <c r="X434" s="3" t="s">
        <v>50</v>
      </c>
      <c r="Y434" s="3"/>
      <c r="Z434" s="3"/>
      <c r="AA434" s="3"/>
      <c r="AB434" s="3"/>
      <c r="AC434" s="3"/>
      <c r="AD434">
        <v>37</v>
      </c>
      <c r="AE434" s="3"/>
      <c r="AF434" s="3"/>
      <c r="AG434" s="3"/>
      <c r="AH434" s="3" t="s">
        <v>227</v>
      </c>
      <c r="AI434" s="3" t="str">
        <f t="shared" si="94"/>
        <v/>
      </c>
      <c r="AJ434" s="3" t="s">
        <v>50</v>
      </c>
      <c r="AK434" s="3"/>
      <c r="AL434" s="3" t="s">
        <v>773</v>
      </c>
      <c r="AM434" s="3"/>
      <c r="AN434" s="3"/>
      <c r="AO434" s="3"/>
      <c r="AP434" s="3" t="s">
        <v>50</v>
      </c>
      <c r="AQ434" s="3">
        <f t="shared" si="95"/>
        <v>4</v>
      </c>
      <c r="AR434" t="str">
        <f t="shared" si="104"/>
        <v>LOAEL</v>
      </c>
      <c r="AS434">
        <f t="shared" si="105"/>
        <v>37</v>
      </c>
      <c r="AT434" t="str">
        <f>VLOOKUP(L434,'Duration QC'!$A$3:$E$50,2,TRUE)</f>
        <v>N</v>
      </c>
      <c r="AU434" t="str">
        <f>VLOOKUP(L434,'Duration QC'!$A$3:$E$50,3,TRUE)</f>
        <v>Y</v>
      </c>
      <c r="AV434" t="str">
        <f>VLOOKUP(L434,'Duration QC'!$A$3:$E$50,4,TRUE)</f>
        <v>N</v>
      </c>
      <c r="AW434" t="str">
        <f>VLOOKUP(L434,'Duration QC'!$A$3:$E$50,5,TRUE)</f>
        <v>N</v>
      </c>
      <c r="AX434">
        <f t="shared" si="96"/>
        <v>0</v>
      </c>
      <c r="AY434">
        <f t="shared" si="97"/>
        <v>1</v>
      </c>
      <c r="AZ434">
        <f t="shared" si="98"/>
        <v>0</v>
      </c>
      <c r="BA434">
        <f t="shared" si="99"/>
        <v>0</v>
      </c>
    </row>
    <row r="435" spans="1:53" x14ac:dyDescent="0.25">
      <c r="A435" s="3">
        <v>434</v>
      </c>
      <c r="B435" s="3" t="s">
        <v>50</v>
      </c>
      <c r="C435" s="3" t="s">
        <v>265</v>
      </c>
      <c r="D435" s="3">
        <v>200077</v>
      </c>
      <c r="E435" s="3"/>
      <c r="F435" s="3" t="s">
        <v>283</v>
      </c>
      <c r="G435" s="3"/>
      <c r="H435" s="3" t="s">
        <v>708</v>
      </c>
      <c r="I435" s="3" t="s">
        <v>256</v>
      </c>
      <c r="J435" s="3" t="s">
        <v>470</v>
      </c>
      <c r="K435" s="3" t="s">
        <v>63</v>
      </c>
      <c r="L435" s="3" t="s">
        <v>63</v>
      </c>
      <c r="M435" s="3" t="s">
        <v>28</v>
      </c>
      <c r="N435" s="3" t="s">
        <v>290</v>
      </c>
      <c r="O435" s="3" t="s">
        <v>30</v>
      </c>
      <c r="P435" s="3" t="s">
        <v>791</v>
      </c>
      <c r="Q435" s="3" t="s">
        <v>32</v>
      </c>
      <c r="R435" s="3"/>
      <c r="S435">
        <v>32.6</v>
      </c>
      <c r="T435" s="3"/>
      <c r="U435" s="3"/>
      <c r="V435" s="3" t="s">
        <v>34</v>
      </c>
      <c r="W435" s="3" t="s">
        <v>35</v>
      </c>
      <c r="X435" s="3" t="s">
        <v>50</v>
      </c>
      <c r="Y435" s="3"/>
      <c r="Z435" s="3"/>
      <c r="AA435" s="3"/>
      <c r="AB435" s="3"/>
      <c r="AC435" s="3"/>
      <c r="AD435">
        <v>3260</v>
      </c>
      <c r="AE435" s="3"/>
      <c r="AF435" s="3"/>
      <c r="AG435" s="3"/>
      <c r="AH435" s="3" t="s">
        <v>229</v>
      </c>
      <c r="AI435" s="3" t="str">
        <f t="shared" si="94"/>
        <v/>
      </c>
      <c r="AJ435" s="3" t="s">
        <v>50</v>
      </c>
      <c r="AK435" s="3"/>
      <c r="AL435" s="3" t="s">
        <v>773</v>
      </c>
      <c r="AM435" s="3"/>
      <c r="AN435" s="3"/>
      <c r="AO435" s="3"/>
      <c r="AP435" s="3" t="s">
        <v>50</v>
      </c>
      <c r="AQ435" s="3">
        <f t="shared" si="95"/>
        <v>2</v>
      </c>
      <c r="AR435" t="str">
        <f t="shared" si="104"/>
        <v>LOAEL</v>
      </c>
      <c r="AS435">
        <f t="shared" si="105"/>
        <v>3260</v>
      </c>
      <c r="AT435" t="str">
        <f>VLOOKUP(L435,'Duration QC'!$A$3:$E$50,2,TRUE)</f>
        <v>N</v>
      </c>
      <c r="AU435" t="str">
        <f>VLOOKUP(L435,'Duration QC'!$A$3:$E$50,3,TRUE)</f>
        <v>Y</v>
      </c>
      <c r="AV435" t="str">
        <f>VLOOKUP(L435,'Duration QC'!$A$3:$E$50,4,TRUE)</f>
        <v>N</v>
      </c>
      <c r="AW435" t="str">
        <f>VLOOKUP(L435,'Duration QC'!$A$3:$E$50,5,TRUE)</f>
        <v>N</v>
      </c>
      <c r="AX435">
        <f t="shared" si="96"/>
        <v>0</v>
      </c>
      <c r="AY435">
        <f t="shared" si="97"/>
        <v>1</v>
      </c>
      <c r="AZ435">
        <f t="shared" si="98"/>
        <v>0</v>
      </c>
      <c r="BA435">
        <f t="shared" si="99"/>
        <v>0</v>
      </c>
    </row>
    <row r="436" spans="1:53" x14ac:dyDescent="0.25">
      <c r="A436" s="3">
        <v>435</v>
      </c>
      <c r="B436" s="3" t="s">
        <v>50</v>
      </c>
      <c r="C436" s="3" t="s">
        <v>265</v>
      </c>
      <c r="D436" s="3">
        <v>200078</v>
      </c>
      <c r="E436" s="3"/>
      <c r="F436" s="3" t="s">
        <v>283</v>
      </c>
      <c r="G436" s="3"/>
      <c r="H436" s="3" t="s">
        <v>708</v>
      </c>
      <c r="I436" s="3" t="s">
        <v>256</v>
      </c>
      <c r="J436" s="3" t="s">
        <v>470</v>
      </c>
      <c r="K436" s="3" t="s">
        <v>55</v>
      </c>
      <c r="L436" s="3" t="s">
        <v>55</v>
      </c>
      <c r="M436" s="3" t="s">
        <v>28</v>
      </c>
      <c r="N436" s="3" t="s">
        <v>290</v>
      </c>
      <c r="O436" s="3" t="s">
        <v>30</v>
      </c>
      <c r="P436" s="3" t="s">
        <v>791</v>
      </c>
      <c r="Q436" s="3" t="s">
        <v>32</v>
      </c>
      <c r="R436">
        <v>32.6</v>
      </c>
      <c r="S436" s="3"/>
      <c r="T436" s="3"/>
      <c r="U436" s="3"/>
      <c r="V436" s="3" t="s">
        <v>34</v>
      </c>
      <c r="W436" s="3" t="s">
        <v>35</v>
      </c>
      <c r="X436" s="3" t="s">
        <v>50</v>
      </c>
      <c r="Y436" s="3"/>
      <c r="Z436" s="3"/>
      <c r="AA436" s="3"/>
      <c r="AB436" s="3"/>
      <c r="AC436">
        <v>10866.666666666666</v>
      </c>
      <c r="AD436" s="3"/>
      <c r="AE436" s="3"/>
      <c r="AF436" s="3"/>
      <c r="AG436" s="3"/>
      <c r="AH436" s="3" t="s">
        <v>229</v>
      </c>
      <c r="AI436" s="3" t="str">
        <f t="shared" si="94"/>
        <v/>
      </c>
      <c r="AJ436" s="3" t="s">
        <v>50</v>
      </c>
      <c r="AK436" s="3"/>
      <c r="AL436" s="3" t="s">
        <v>773</v>
      </c>
      <c r="AM436" s="3"/>
      <c r="AN436" s="3"/>
      <c r="AO436" s="3"/>
      <c r="AP436" s="3" t="s">
        <v>50</v>
      </c>
      <c r="AQ436" s="3">
        <f t="shared" si="95"/>
        <v>2</v>
      </c>
      <c r="AR436" t="str">
        <f t="shared" si="104"/>
        <v>NOAEL</v>
      </c>
      <c r="AS436">
        <f t="shared" si="105"/>
        <v>10866.666666666666</v>
      </c>
      <c r="AT436" t="str">
        <f>VLOOKUP(L436,'Duration QC'!$A$3:$E$50,2,TRUE)</f>
        <v>N</v>
      </c>
      <c r="AU436" t="str">
        <f>VLOOKUP(L436,'Duration QC'!$A$3:$E$50,3,TRUE)</f>
        <v>Y</v>
      </c>
      <c r="AV436" t="str">
        <f>VLOOKUP(L436,'Duration QC'!$A$3:$E$50,4,TRUE)</f>
        <v>N</v>
      </c>
      <c r="AW436" t="str">
        <f>VLOOKUP(L436,'Duration QC'!$A$3:$E$50,5,TRUE)</f>
        <v>N</v>
      </c>
      <c r="AX436">
        <f t="shared" si="96"/>
        <v>0</v>
      </c>
      <c r="AY436">
        <f t="shared" si="97"/>
        <v>1</v>
      </c>
      <c r="AZ436">
        <f t="shared" si="98"/>
        <v>0</v>
      </c>
      <c r="BA436">
        <f t="shared" si="99"/>
        <v>0</v>
      </c>
    </row>
    <row r="437" spans="1:53" x14ac:dyDescent="0.25">
      <c r="A437" s="3">
        <v>436</v>
      </c>
      <c r="B437" s="3" t="s">
        <v>50</v>
      </c>
      <c r="C437" s="3" t="s">
        <v>265</v>
      </c>
      <c r="D437" s="3">
        <v>200084</v>
      </c>
      <c r="E437" s="3"/>
      <c r="F437" s="3" t="s">
        <v>284</v>
      </c>
      <c r="G437" s="3" t="s">
        <v>50</v>
      </c>
      <c r="H437" s="3" t="s">
        <v>562</v>
      </c>
      <c r="I437" s="3" t="s">
        <v>258</v>
      </c>
      <c r="J437" s="3" t="s">
        <v>470</v>
      </c>
      <c r="K437" s="3" t="s">
        <v>263</v>
      </c>
      <c r="L437" s="3" t="s">
        <v>262</v>
      </c>
      <c r="M437" s="3" t="s">
        <v>28</v>
      </c>
      <c r="N437" s="3" t="s">
        <v>1468</v>
      </c>
      <c r="O437" s="3" t="s">
        <v>38</v>
      </c>
      <c r="P437" s="3" t="s">
        <v>787</v>
      </c>
      <c r="Q437" s="3" t="s">
        <v>32</v>
      </c>
      <c r="R437" s="3"/>
      <c r="S437" s="3">
        <v>10</v>
      </c>
      <c r="T437" s="3"/>
      <c r="U437" s="3"/>
      <c r="V437" s="3" t="s">
        <v>34</v>
      </c>
      <c r="W437" s="3" t="s">
        <v>35</v>
      </c>
      <c r="X437" s="3" t="s">
        <v>35</v>
      </c>
      <c r="Y437" s="3" t="s">
        <v>50</v>
      </c>
      <c r="Z437" s="3" t="s">
        <v>35</v>
      </c>
      <c r="AA437" s="3"/>
      <c r="AB437" s="3"/>
      <c r="AC437" s="3"/>
      <c r="AD437" s="3"/>
      <c r="AE437" s="3"/>
      <c r="AF437" s="3"/>
      <c r="AG437" s="3"/>
      <c r="AH437" s="3"/>
      <c r="AI437" s="3" t="str">
        <f t="shared" si="94"/>
        <v>Y</v>
      </c>
      <c r="AJ437" s="3" t="s">
        <v>50</v>
      </c>
      <c r="AK437" s="3"/>
      <c r="AL437" s="3" t="s">
        <v>771</v>
      </c>
      <c r="AM437" s="3"/>
      <c r="AN437" s="3"/>
      <c r="AO437" s="3"/>
      <c r="AP437" s="3" t="s">
        <v>50</v>
      </c>
      <c r="AQ437" s="3">
        <f t="shared" si="95"/>
        <v>0</v>
      </c>
      <c r="AT437" t="str">
        <f>VLOOKUP(L437,'Duration QC'!$A$3:$E$50,2,TRUE)</f>
        <v>N</v>
      </c>
      <c r="AU437" t="str">
        <f>VLOOKUP(L437,'Duration QC'!$A$3:$E$50,3,TRUE)</f>
        <v>N</v>
      </c>
      <c r="AV437" t="str">
        <f>VLOOKUP(L437,'Duration QC'!$A$3:$E$50,4,TRUE)</f>
        <v>Y</v>
      </c>
      <c r="AW437" t="str">
        <f>VLOOKUP(L437,'Duration QC'!$A$3:$E$50,5,TRUE)</f>
        <v>N</v>
      </c>
      <c r="AX437">
        <f t="shared" si="96"/>
        <v>0</v>
      </c>
      <c r="AY437">
        <f t="shared" si="97"/>
        <v>0</v>
      </c>
      <c r="AZ437">
        <f t="shared" si="98"/>
        <v>1</v>
      </c>
      <c r="BA437">
        <f t="shared" si="99"/>
        <v>0</v>
      </c>
    </row>
    <row r="438" spans="1:53" x14ac:dyDescent="0.25">
      <c r="A438" s="3">
        <v>437</v>
      </c>
      <c r="B438" s="3" t="s">
        <v>50</v>
      </c>
      <c r="C438" s="3" t="s">
        <v>265</v>
      </c>
      <c r="D438" s="3">
        <v>200085</v>
      </c>
      <c r="E438" s="3"/>
      <c r="F438" s="3" t="s">
        <v>285</v>
      </c>
      <c r="G438" s="3" t="s">
        <v>50</v>
      </c>
      <c r="H438" s="3" t="s">
        <v>562</v>
      </c>
      <c r="I438" s="3" t="s">
        <v>258</v>
      </c>
      <c r="J438" s="3" t="s">
        <v>470</v>
      </c>
      <c r="K438" s="3" t="s">
        <v>96</v>
      </c>
      <c r="L438" s="3" t="s">
        <v>96</v>
      </c>
      <c r="M438" s="3" t="s">
        <v>28</v>
      </c>
      <c r="N438" s="3" t="s">
        <v>290</v>
      </c>
      <c r="O438" s="3" t="s">
        <v>38</v>
      </c>
      <c r="P438" s="3" t="s">
        <v>39</v>
      </c>
      <c r="Q438" s="3" t="s">
        <v>32</v>
      </c>
      <c r="R438" s="3"/>
      <c r="S438" s="3"/>
      <c r="T438" s="3"/>
      <c r="U438" s="3"/>
      <c r="V438" s="3"/>
      <c r="W438" s="3" t="s">
        <v>35</v>
      </c>
      <c r="X438" s="3" t="s">
        <v>35</v>
      </c>
      <c r="Y438" s="3"/>
      <c r="Z438" s="3"/>
      <c r="AA438" s="3"/>
      <c r="AB438" s="3"/>
      <c r="AC438" s="3"/>
      <c r="AD438" s="3"/>
      <c r="AE438" s="3"/>
      <c r="AF438" s="3"/>
      <c r="AG438" s="3"/>
      <c r="AH438" s="3" t="s">
        <v>228</v>
      </c>
      <c r="AI438" s="3" t="str">
        <f t="shared" si="94"/>
        <v/>
      </c>
      <c r="AJ438" s="3"/>
      <c r="AK438" s="3"/>
      <c r="AL438" s="3" t="s">
        <v>773</v>
      </c>
      <c r="AM438" s="3"/>
      <c r="AN438" s="3"/>
      <c r="AO438" s="3"/>
      <c r="AP438" s="3" t="s">
        <v>50</v>
      </c>
      <c r="AQ438" s="3">
        <f t="shared" si="95"/>
        <v>3</v>
      </c>
      <c r="AT438" t="str">
        <f>VLOOKUP(L438,'Duration QC'!$A$3:$E$50,2,TRUE)</f>
        <v>N</v>
      </c>
      <c r="AU438" t="str">
        <f>VLOOKUP(L438,'Duration QC'!$A$3:$E$50,3,TRUE)</f>
        <v>Y</v>
      </c>
      <c r="AV438" t="str">
        <f>VLOOKUP(L438,'Duration QC'!$A$3:$E$50,4,TRUE)</f>
        <v>N</v>
      </c>
      <c r="AW438" t="str">
        <f>VLOOKUP(L438,'Duration QC'!$A$3:$E$50,5,TRUE)</f>
        <v>N</v>
      </c>
      <c r="AX438">
        <f t="shared" si="96"/>
        <v>0</v>
      </c>
      <c r="AY438">
        <f t="shared" si="97"/>
        <v>1</v>
      </c>
      <c r="AZ438">
        <f t="shared" si="98"/>
        <v>0</v>
      </c>
      <c r="BA438">
        <f t="shared" si="99"/>
        <v>0</v>
      </c>
    </row>
    <row r="439" spans="1:53" x14ac:dyDescent="0.25">
      <c r="A439" s="3">
        <v>438</v>
      </c>
      <c r="B439" s="3"/>
      <c r="C439" s="3" t="s">
        <v>265</v>
      </c>
      <c r="D439" s="3">
        <v>200086</v>
      </c>
      <c r="E439" s="3"/>
      <c r="F439" s="3" t="s">
        <v>286</v>
      </c>
      <c r="G439" s="3"/>
      <c r="H439" s="3" t="s">
        <v>562</v>
      </c>
      <c r="I439" s="3" t="s">
        <v>258</v>
      </c>
      <c r="J439" s="3" t="s">
        <v>470</v>
      </c>
      <c r="K439" s="3" t="s">
        <v>96</v>
      </c>
      <c r="L439" s="3" t="s">
        <v>96</v>
      </c>
      <c r="M439" s="3" t="s">
        <v>28</v>
      </c>
      <c r="N439" s="3" t="s">
        <v>290</v>
      </c>
      <c r="O439" s="3" t="s">
        <v>38</v>
      </c>
      <c r="P439" s="3" t="s">
        <v>128</v>
      </c>
      <c r="Q439" s="3" t="s">
        <v>49</v>
      </c>
      <c r="R439" s="3"/>
      <c r="S439">
        <v>23.5</v>
      </c>
      <c r="T439" s="3"/>
      <c r="U439" s="3"/>
      <c r="V439" s="3" t="s">
        <v>34</v>
      </c>
      <c r="W439" s="3" t="s">
        <v>35</v>
      </c>
      <c r="X439" s="3" t="s">
        <v>35</v>
      </c>
      <c r="Y439" s="3"/>
      <c r="Z439" s="3"/>
      <c r="AA439" s="3"/>
      <c r="AB439" s="3"/>
      <c r="AC439" s="3"/>
      <c r="AD439">
        <v>2350</v>
      </c>
      <c r="AE439" s="3"/>
      <c r="AF439" s="3"/>
      <c r="AG439" s="3"/>
      <c r="AH439" s="3" t="s">
        <v>228</v>
      </c>
      <c r="AI439" s="3" t="str">
        <f t="shared" si="94"/>
        <v/>
      </c>
      <c r="AJ439" s="3" t="s">
        <v>50</v>
      </c>
      <c r="AK439" s="3"/>
      <c r="AL439" s="3" t="s">
        <v>773</v>
      </c>
      <c r="AM439" s="3"/>
      <c r="AN439" s="3"/>
      <c r="AO439" s="3"/>
      <c r="AP439" s="3" t="s">
        <v>50</v>
      </c>
      <c r="AQ439" s="3">
        <f t="shared" si="95"/>
        <v>3</v>
      </c>
      <c r="AR439" t="str">
        <f t="shared" ref="AR439:AR443" si="106">IF(AB439&lt;&gt;"","BMDL",IF(AC439&lt;&gt;"","NOAEL",IF(AD439&lt;&gt;"","LOAEL","!!! CHECK !!!")))</f>
        <v>LOAEL</v>
      </c>
      <c r="AS439">
        <f t="shared" ref="AS439:AS443" si="107">IF(AR439="NOAEL",AC439, IF(AR439="BMDL", AB439, AD439))</f>
        <v>2350</v>
      </c>
      <c r="AT439" t="str">
        <f>VLOOKUP(L439,'Duration QC'!$A$3:$E$50,2,TRUE)</f>
        <v>N</v>
      </c>
      <c r="AU439" t="str">
        <f>VLOOKUP(L439,'Duration QC'!$A$3:$E$50,3,TRUE)</f>
        <v>Y</v>
      </c>
      <c r="AV439" t="str">
        <f>VLOOKUP(L439,'Duration QC'!$A$3:$E$50,4,TRUE)</f>
        <v>N</v>
      </c>
      <c r="AW439" t="str">
        <f>VLOOKUP(L439,'Duration QC'!$A$3:$E$50,5,TRUE)</f>
        <v>N</v>
      </c>
      <c r="AX439">
        <f t="shared" si="96"/>
        <v>0</v>
      </c>
      <c r="AY439">
        <f t="shared" si="97"/>
        <v>1</v>
      </c>
      <c r="AZ439">
        <f t="shared" si="98"/>
        <v>0</v>
      </c>
      <c r="BA439">
        <f t="shared" si="99"/>
        <v>0</v>
      </c>
    </row>
    <row r="440" spans="1:53" x14ac:dyDescent="0.25">
      <c r="A440" s="3">
        <v>439</v>
      </c>
      <c r="B440" s="3"/>
      <c r="C440" s="3" t="s">
        <v>265</v>
      </c>
      <c r="D440" s="3">
        <v>200087</v>
      </c>
      <c r="E440" s="3"/>
      <c r="F440" s="3" t="s">
        <v>287</v>
      </c>
      <c r="G440" s="3"/>
      <c r="H440" s="3" t="s">
        <v>562</v>
      </c>
      <c r="I440" s="3" t="s">
        <v>259</v>
      </c>
      <c r="J440" s="3" t="s">
        <v>470</v>
      </c>
      <c r="K440" s="3" t="s">
        <v>264</v>
      </c>
      <c r="L440" s="3" t="s">
        <v>797</v>
      </c>
      <c r="M440" s="3" t="s">
        <v>28</v>
      </c>
      <c r="N440" s="3" t="s">
        <v>290</v>
      </c>
      <c r="O440" s="3" t="s">
        <v>38</v>
      </c>
      <c r="P440" s="3" t="s">
        <v>788</v>
      </c>
      <c r="Q440" s="3" t="s">
        <v>49</v>
      </c>
      <c r="R440">
        <v>3.1</v>
      </c>
      <c r="S440">
        <v>12.1</v>
      </c>
      <c r="T440" s="3"/>
      <c r="U440" s="3"/>
      <c r="V440" s="3" t="s">
        <v>34</v>
      </c>
      <c r="W440" s="3" t="s">
        <v>35</v>
      </c>
      <c r="X440" s="3" t="s">
        <v>50</v>
      </c>
      <c r="Y440" s="3"/>
      <c r="Z440" s="3"/>
      <c r="AA440" s="3"/>
      <c r="AB440" s="3"/>
      <c r="AC440">
        <v>1033.3333333333333</v>
      </c>
      <c r="AD440">
        <v>12100</v>
      </c>
      <c r="AE440" s="3"/>
      <c r="AF440" s="3"/>
      <c r="AG440" s="3"/>
      <c r="AH440" s="3" t="s">
        <v>228</v>
      </c>
      <c r="AI440" s="3" t="str">
        <f t="shared" si="94"/>
        <v/>
      </c>
      <c r="AJ440" s="3" t="s">
        <v>50</v>
      </c>
      <c r="AK440" s="3"/>
      <c r="AL440" s="3" t="s">
        <v>773</v>
      </c>
      <c r="AM440" s="3"/>
      <c r="AN440" s="3"/>
      <c r="AO440" s="3"/>
      <c r="AP440" s="3" t="s">
        <v>50</v>
      </c>
      <c r="AQ440" s="3">
        <f t="shared" si="95"/>
        <v>3</v>
      </c>
      <c r="AR440" t="str">
        <f t="shared" si="106"/>
        <v>NOAEL</v>
      </c>
      <c r="AS440">
        <f t="shared" si="107"/>
        <v>1033.3333333333333</v>
      </c>
      <c r="AT440" t="str">
        <f>VLOOKUP(L440,'Duration QC'!$A$3:$E$50,2,TRUE)</f>
        <v>N</v>
      </c>
      <c r="AU440" t="str">
        <f>VLOOKUP(L440,'Duration QC'!$A$3:$E$50,3,TRUE)</f>
        <v>Y</v>
      </c>
      <c r="AV440" t="str">
        <f>VLOOKUP(L440,'Duration QC'!$A$3:$E$50,4,TRUE)</f>
        <v>N</v>
      </c>
      <c r="AW440" t="str">
        <f>VLOOKUP(L440,'Duration QC'!$A$3:$E$50,5,TRUE)</f>
        <v>N</v>
      </c>
      <c r="AX440">
        <f t="shared" si="96"/>
        <v>0</v>
      </c>
      <c r="AY440">
        <f t="shared" si="97"/>
        <v>1</v>
      </c>
      <c r="AZ440">
        <f t="shared" si="98"/>
        <v>0</v>
      </c>
      <c r="BA440">
        <f t="shared" si="99"/>
        <v>0</v>
      </c>
    </row>
    <row r="441" spans="1:53" x14ac:dyDescent="0.25">
      <c r="A441" s="3">
        <v>440</v>
      </c>
      <c r="B441" s="3"/>
      <c r="C441" s="3" t="s">
        <v>265</v>
      </c>
      <c r="D441" s="3">
        <v>200088</v>
      </c>
      <c r="E441" s="3"/>
      <c r="F441" s="3" t="s">
        <v>287</v>
      </c>
      <c r="G441" s="3"/>
      <c r="H441" s="3" t="s">
        <v>562</v>
      </c>
      <c r="I441" s="3" t="s">
        <v>260</v>
      </c>
      <c r="J441" s="3" t="s">
        <v>470</v>
      </c>
      <c r="K441" s="3" t="s">
        <v>91</v>
      </c>
      <c r="L441" s="3" t="s">
        <v>91</v>
      </c>
      <c r="M441" s="3" t="s">
        <v>28</v>
      </c>
      <c r="N441" s="3" t="s">
        <v>290</v>
      </c>
      <c r="O441" s="3" t="s">
        <v>38</v>
      </c>
      <c r="P441" s="3" t="s">
        <v>789</v>
      </c>
      <c r="Q441" s="3" t="s">
        <v>49</v>
      </c>
      <c r="R441">
        <v>3.1</v>
      </c>
      <c r="S441">
        <v>12.1</v>
      </c>
      <c r="T441" s="3"/>
      <c r="U441" s="3"/>
      <c r="V441" s="3" t="s">
        <v>34</v>
      </c>
      <c r="W441" s="3" t="s">
        <v>35</v>
      </c>
      <c r="X441" s="3" t="s">
        <v>50</v>
      </c>
      <c r="Y441" s="3"/>
      <c r="Z441" s="3"/>
      <c r="AA441" s="3"/>
      <c r="AB441" s="3"/>
      <c r="AC441">
        <v>1033.3333333333333</v>
      </c>
      <c r="AD441">
        <v>12100</v>
      </c>
      <c r="AE441" s="3"/>
      <c r="AF441" s="3"/>
      <c r="AG441" s="3"/>
      <c r="AH441" s="3" t="s">
        <v>228</v>
      </c>
      <c r="AI441" s="3" t="str">
        <f t="shared" si="94"/>
        <v/>
      </c>
      <c r="AJ441" s="3" t="s">
        <v>50</v>
      </c>
      <c r="AK441" s="3"/>
      <c r="AL441" s="3" t="s">
        <v>773</v>
      </c>
      <c r="AM441" s="3"/>
      <c r="AN441" s="3"/>
      <c r="AO441" s="3"/>
      <c r="AP441" s="3" t="s">
        <v>50</v>
      </c>
      <c r="AQ441" s="3">
        <f t="shared" si="95"/>
        <v>3</v>
      </c>
      <c r="AR441" t="str">
        <f t="shared" si="106"/>
        <v>NOAEL</v>
      </c>
      <c r="AS441">
        <f t="shared" si="107"/>
        <v>1033.3333333333333</v>
      </c>
      <c r="AT441" t="str">
        <f>VLOOKUP(L441,'Duration QC'!$A$3:$E$50,2,TRUE)</f>
        <v>N</v>
      </c>
      <c r="AU441" t="str">
        <f>VLOOKUP(L441,'Duration QC'!$A$3:$E$50,3,TRUE)</f>
        <v>Y</v>
      </c>
      <c r="AV441" t="str">
        <f>VLOOKUP(L441,'Duration QC'!$A$3:$E$50,4,TRUE)</f>
        <v>N</v>
      </c>
      <c r="AW441" t="str">
        <f>VLOOKUP(L441,'Duration QC'!$A$3:$E$50,5,TRUE)</f>
        <v>N</v>
      </c>
      <c r="AX441">
        <f t="shared" si="96"/>
        <v>0</v>
      </c>
      <c r="AY441">
        <f t="shared" si="97"/>
        <v>1</v>
      </c>
      <c r="AZ441">
        <f t="shared" si="98"/>
        <v>0</v>
      </c>
      <c r="BA441">
        <f t="shared" si="99"/>
        <v>0</v>
      </c>
    </row>
    <row r="442" spans="1:53" x14ac:dyDescent="0.25">
      <c r="A442" s="3">
        <v>441</v>
      </c>
      <c r="B442" s="3"/>
      <c r="C442" s="3" t="s">
        <v>265</v>
      </c>
      <c r="D442" s="3">
        <v>200089</v>
      </c>
      <c r="E442" s="3"/>
      <c r="F442" s="3" t="s">
        <v>287</v>
      </c>
      <c r="G442" s="3"/>
      <c r="H442" s="3" t="s">
        <v>562</v>
      </c>
      <c r="I442" s="3" t="s">
        <v>261</v>
      </c>
      <c r="J442" s="3" t="s">
        <v>470</v>
      </c>
      <c r="K442" s="3" t="s">
        <v>55</v>
      </c>
      <c r="L442" s="3" t="s">
        <v>55</v>
      </c>
      <c r="M442" s="3" t="s">
        <v>28</v>
      </c>
      <c r="N442" s="3" t="s">
        <v>290</v>
      </c>
      <c r="O442" s="3" t="s">
        <v>38</v>
      </c>
      <c r="P442" s="3" t="s">
        <v>789</v>
      </c>
      <c r="Q442" s="3" t="s">
        <v>49</v>
      </c>
      <c r="R442">
        <v>3.1</v>
      </c>
      <c r="S442">
        <v>12.1</v>
      </c>
      <c r="T442" s="3"/>
      <c r="U442" s="3"/>
      <c r="V442" s="3" t="s">
        <v>34</v>
      </c>
      <c r="W442" s="3" t="s">
        <v>35</v>
      </c>
      <c r="X442" s="3" t="s">
        <v>50</v>
      </c>
      <c r="Y442" s="3"/>
      <c r="Z442" s="3"/>
      <c r="AA442" s="3"/>
      <c r="AB442" s="3"/>
      <c r="AC442">
        <v>1033.3333333333333</v>
      </c>
      <c r="AD442">
        <v>12100</v>
      </c>
      <c r="AE442" s="3"/>
      <c r="AF442" s="3"/>
      <c r="AG442" s="3"/>
      <c r="AH442" s="3" t="s">
        <v>228</v>
      </c>
      <c r="AI442" s="3" t="str">
        <f t="shared" si="94"/>
        <v/>
      </c>
      <c r="AJ442" s="3" t="s">
        <v>50</v>
      </c>
      <c r="AK442" s="3"/>
      <c r="AL442" s="3" t="s">
        <v>773</v>
      </c>
      <c r="AM442" s="3"/>
      <c r="AN442" s="3"/>
      <c r="AO442" s="3"/>
      <c r="AP442" s="3" t="s">
        <v>50</v>
      </c>
      <c r="AQ442" s="3">
        <f t="shared" si="95"/>
        <v>3</v>
      </c>
      <c r="AR442" t="str">
        <f t="shared" si="106"/>
        <v>NOAEL</v>
      </c>
      <c r="AS442">
        <f t="shared" si="107"/>
        <v>1033.3333333333333</v>
      </c>
      <c r="AT442" t="str">
        <f>VLOOKUP(L442,'Duration QC'!$A$3:$E$50,2,TRUE)</f>
        <v>N</v>
      </c>
      <c r="AU442" t="str">
        <f>VLOOKUP(L442,'Duration QC'!$A$3:$E$50,3,TRUE)</f>
        <v>Y</v>
      </c>
      <c r="AV442" t="str">
        <f>VLOOKUP(L442,'Duration QC'!$A$3:$E$50,4,TRUE)</f>
        <v>N</v>
      </c>
      <c r="AW442" t="str">
        <f>VLOOKUP(L442,'Duration QC'!$A$3:$E$50,5,TRUE)</f>
        <v>N</v>
      </c>
      <c r="AX442">
        <f t="shared" si="96"/>
        <v>0</v>
      </c>
      <c r="AY442">
        <f t="shared" si="97"/>
        <v>1</v>
      </c>
      <c r="AZ442">
        <f t="shared" si="98"/>
        <v>0</v>
      </c>
      <c r="BA442">
        <f t="shared" si="99"/>
        <v>0</v>
      </c>
    </row>
    <row r="443" spans="1:53" x14ac:dyDescent="0.25">
      <c r="A443" s="3">
        <v>442</v>
      </c>
      <c r="B443" s="3" t="s">
        <v>50</v>
      </c>
      <c r="C443" s="3" t="s">
        <v>265</v>
      </c>
      <c r="D443" s="3">
        <v>200093</v>
      </c>
      <c r="E443" s="3"/>
      <c r="F443" s="3" t="s">
        <v>284</v>
      </c>
      <c r="G443" s="3" t="s">
        <v>50</v>
      </c>
      <c r="H443" s="3" t="s">
        <v>562</v>
      </c>
      <c r="I443" s="3" t="s">
        <v>258</v>
      </c>
      <c r="J443" s="3" t="s">
        <v>470</v>
      </c>
      <c r="K443" s="3" t="s">
        <v>91</v>
      </c>
      <c r="L443" s="3" t="s">
        <v>263</v>
      </c>
      <c r="M443" s="3" t="s">
        <v>28</v>
      </c>
      <c r="N443" s="3" t="s">
        <v>1468</v>
      </c>
      <c r="O443" s="3" t="s">
        <v>30</v>
      </c>
      <c r="P443" s="3" t="s">
        <v>790</v>
      </c>
      <c r="Q443" s="3" t="s">
        <v>32</v>
      </c>
      <c r="R443" s="3"/>
      <c r="S443">
        <v>10</v>
      </c>
      <c r="T443" s="3"/>
      <c r="U443" s="3"/>
      <c r="V443" s="3" t="s">
        <v>34</v>
      </c>
      <c r="W443" s="3" t="s">
        <v>35</v>
      </c>
      <c r="X443" s="3" t="s">
        <v>50</v>
      </c>
      <c r="Y443" s="3" t="s">
        <v>50</v>
      </c>
      <c r="Z443" s="3" t="s">
        <v>35</v>
      </c>
      <c r="AA443" s="3"/>
      <c r="AB443" s="3"/>
      <c r="AC443" s="3"/>
      <c r="AD443">
        <v>1000</v>
      </c>
      <c r="AE443" s="3"/>
      <c r="AF443" s="3"/>
      <c r="AG443" s="3"/>
      <c r="AH443" s="3"/>
      <c r="AI443" s="3" t="str">
        <f t="shared" si="94"/>
        <v>Y</v>
      </c>
      <c r="AJ443" s="3" t="s">
        <v>50</v>
      </c>
      <c r="AK443" s="3"/>
      <c r="AL443" s="3" t="s">
        <v>771</v>
      </c>
      <c r="AM443" s="3"/>
      <c r="AN443" s="3"/>
      <c r="AO443" s="3"/>
      <c r="AP443" s="3" t="s">
        <v>50</v>
      </c>
      <c r="AQ443" s="3">
        <f t="shared" si="95"/>
        <v>0</v>
      </c>
      <c r="AR443" t="str">
        <f t="shared" si="106"/>
        <v>LOAEL</v>
      </c>
      <c r="AS443">
        <f t="shared" si="107"/>
        <v>1000</v>
      </c>
      <c r="AT443" t="str">
        <f>VLOOKUP(L443,'Duration QC'!$A$3:$E$50,2,TRUE)</f>
        <v>N</v>
      </c>
      <c r="AU443" t="str">
        <f>VLOOKUP(L443,'Duration QC'!$A$3:$E$50,3,TRUE)</f>
        <v>N</v>
      </c>
      <c r="AV443" t="str">
        <f>VLOOKUP(L443,'Duration QC'!$A$3:$E$50,4,TRUE)</f>
        <v>Y</v>
      </c>
      <c r="AW443" t="str">
        <f>VLOOKUP(L443,'Duration QC'!$A$3:$E$50,5,TRUE)</f>
        <v>N</v>
      </c>
      <c r="AX443">
        <f t="shared" si="96"/>
        <v>0</v>
      </c>
      <c r="AY443">
        <f t="shared" si="97"/>
        <v>0</v>
      </c>
      <c r="AZ443">
        <f t="shared" si="98"/>
        <v>1</v>
      </c>
      <c r="BA443">
        <f t="shared" si="99"/>
        <v>0</v>
      </c>
    </row>
    <row r="444" spans="1:53" x14ac:dyDescent="0.25">
      <c r="A444" s="3">
        <v>443</v>
      </c>
      <c r="B444" s="3" t="s">
        <v>50</v>
      </c>
      <c r="C444" s="3" t="s">
        <v>265</v>
      </c>
      <c r="D444" s="3">
        <v>200094</v>
      </c>
      <c r="E444" s="3"/>
      <c r="F444" s="3" t="s">
        <v>285</v>
      </c>
      <c r="G444" s="3" t="s">
        <v>50</v>
      </c>
      <c r="H444" s="3" t="s">
        <v>562</v>
      </c>
      <c r="I444" s="3" t="s">
        <v>258</v>
      </c>
      <c r="J444" s="3" t="s">
        <v>470</v>
      </c>
      <c r="K444" s="3" t="s">
        <v>96</v>
      </c>
      <c r="L444" s="3" t="s">
        <v>96</v>
      </c>
      <c r="M444" s="3" t="s">
        <v>28</v>
      </c>
      <c r="N444" s="3" t="s">
        <v>290</v>
      </c>
      <c r="O444" s="3" t="s">
        <v>38</v>
      </c>
      <c r="P444" s="3" t="s">
        <v>39</v>
      </c>
      <c r="Q444" s="3" t="s">
        <v>32</v>
      </c>
      <c r="R444" s="3"/>
      <c r="S444" s="3"/>
      <c r="T444" s="3"/>
      <c r="U444" s="3"/>
      <c r="V444" s="3"/>
      <c r="W444" s="3" t="s">
        <v>35</v>
      </c>
      <c r="X444" s="3" t="s">
        <v>35</v>
      </c>
      <c r="Y444" s="3"/>
      <c r="Z444" s="3"/>
      <c r="AA444" s="3"/>
      <c r="AB444" s="3"/>
      <c r="AC444" s="3"/>
      <c r="AD444" s="3"/>
      <c r="AE444" s="3"/>
      <c r="AF444" s="3"/>
      <c r="AG444" s="3"/>
      <c r="AH444" s="3" t="s">
        <v>228</v>
      </c>
      <c r="AI444" s="3" t="str">
        <f t="shared" si="94"/>
        <v/>
      </c>
      <c r="AJ444" s="3"/>
      <c r="AK444" s="3"/>
      <c r="AL444" s="3" t="s">
        <v>773</v>
      </c>
      <c r="AM444" s="3"/>
      <c r="AN444" s="3"/>
      <c r="AO444" s="3"/>
      <c r="AP444" s="3" t="s">
        <v>50</v>
      </c>
      <c r="AQ444" s="3">
        <f t="shared" si="95"/>
        <v>3</v>
      </c>
      <c r="AT444" t="str">
        <f>VLOOKUP(L444,'Duration QC'!$A$3:$E$50,2,TRUE)</f>
        <v>N</v>
      </c>
      <c r="AU444" t="str">
        <f>VLOOKUP(L444,'Duration QC'!$A$3:$E$50,3,TRUE)</f>
        <v>Y</v>
      </c>
      <c r="AV444" t="str">
        <f>VLOOKUP(L444,'Duration QC'!$A$3:$E$50,4,TRUE)</f>
        <v>N</v>
      </c>
      <c r="AW444" t="str">
        <f>VLOOKUP(L444,'Duration QC'!$A$3:$E$50,5,TRUE)</f>
        <v>N</v>
      </c>
      <c r="AX444">
        <f t="shared" si="96"/>
        <v>0</v>
      </c>
      <c r="AY444">
        <f t="shared" si="97"/>
        <v>1</v>
      </c>
      <c r="AZ444">
        <f t="shared" si="98"/>
        <v>0</v>
      </c>
      <c r="BA444">
        <f t="shared" si="99"/>
        <v>0</v>
      </c>
    </row>
    <row r="445" spans="1:53" x14ac:dyDescent="0.25">
      <c r="A445" s="3">
        <v>444</v>
      </c>
      <c r="B445" s="3" t="s">
        <v>50</v>
      </c>
      <c r="C445" s="3" t="s">
        <v>265</v>
      </c>
      <c r="D445" s="3">
        <v>300001</v>
      </c>
      <c r="E445" s="3"/>
      <c r="F445" s="3" t="s">
        <v>288</v>
      </c>
      <c r="G445" s="3"/>
      <c r="H445" s="3" t="s">
        <v>708</v>
      </c>
      <c r="I445" s="3" t="s">
        <v>711</v>
      </c>
      <c r="J445" s="3" t="s">
        <v>470</v>
      </c>
      <c r="K445" s="3" t="s">
        <v>96</v>
      </c>
      <c r="L445" s="3" t="s">
        <v>96</v>
      </c>
      <c r="M445" s="3" t="s">
        <v>28</v>
      </c>
      <c r="N445" s="3" t="s">
        <v>290</v>
      </c>
      <c r="O445" s="3" t="s">
        <v>38</v>
      </c>
      <c r="P445" s="3" t="s">
        <v>223</v>
      </c>
      <c r="Q445" s="3" t="s">
        <v>49</v>
      </c>
      <c r="R445">
        <v>0.54</v>
      </c>
      <c r="S445">
        <v>2.5</v>
      </c>
      <c r="T445" s="3"/>
      <c r="U445" s="3"/>
      <c r="V445" s="3" t="s">
        <v>34</v>
      </c>
      <c r="W445" s="3" t="s">
        <v>35</v>
      </c>
      <c r="X445" s="3" t="s">
        <v>35</v>
      </c>
      <c r="Y445" s="3"/>
      <c r="Z445" s="3"/>
      <c r="AA445" s="3"/>
      <c r="AB445" s="3"/>
      <c r="AC445">
        <v>540</v>
      </c>
      <c r="AD445">
        <v>2500</v>
      </c>
      <c r="AE445" s="3"/>
      <c r="AF445" s="3"/>
      <c r="AG445" s="3"/>
      <c r="AH445" s="3" t="s">
        <v>228</v>
      </c>
      <c r="AI445" s="3" t="str">
        <f t="shared" si="94"/>
        <v/>
      </c>
      <c r="AJ445" s="3" t="s">
        <v>50</v>
      </c>
      <c r="AK445" s="3"/>
      <c r="AL445" s="3" t="s">
        <v>773</v>
      </c>
      <c r="AM445" s="3"/>
      <c r="AN445" s="3"/>
      <c r="AO445" s="3"/>
      <c r="AP445" s="3" t="s">
        <v>50</v>
      </c>
      <c r="AQ445" s="3">
        <f t="shared" si="95"/>
        <v>3</v>
      </c>
      <c r="AR445" t="str">
        <f t="shared" ref="AR445:AR446" si="108">IF(AB445&lt;&gt;"","BMDL",IF(AC445&lt;&gt;"","NOAEL",IF(AD445&lt;&gt;"","LOAEL","!!! CHECK !!!")))</f>
        <v>NOAEL</v>
      </c>
      <c r="AS445">
        <f t="shared" ref="AS445:AS446" si="109">IF(AR445="NOAEL",AC445, IF(AR445="BMDL", AB445, AD445))</f>
        <v>540</v>
      </c>
      <c r="AT445" t="str">
        <f>VLOOKUP(L445,'Duration QC'!$A$3:$E$50,2,TRUE)</f>
        <v>N</v>
      </c>
      <c r="AU445" t="str">
        <f>VLOOKUP(L445,'Duration QC'!$A$3:$E$50,3,TRUE)</f>
        <v>Y</v>
      </c>
      <c r="AV445" t="str">
        <f>VLOOKUP(L445,'Duration QC'!$A$3:$E$50,4,TRUE)</f>
        <v>N</v>
      </c>
      <c r="AW445" t="str">
        <f>VLOOKUP(L445,'Duration QC'!$A$3:$E$50,5,TRUE)</f>
        <v>N</v>
      </c>
      <c r="AX445">
        <f t="shared" si="96"/>
        <v>0</v>
      </c>
      <c r="AY445">
        <f t="shared" si="97"/>
        <v>1</v>
      </c>
      <c r="AZ445">
        <f t="shared" si="98"/>
        <v>0</v>
      </c>
      <c r="BA445">
        <f t="shared" si="99"/>
        <v>0</v>
      </c>
    </row>
    <row r="446" spans="1:53" x14ac:dyDescent="0.25">
      <c r="A446" s="3">
        <v>445</v>
      </c>
      <c r="B446" s="3" t="s">
        <v>50</v>
      </c>
      <c r="C446" s="3" t="s">
        <v>265</v>
      </c>
      <c r="D446" s="3">
        <v>300002</v>
      </c>
      <c r="E446" s="3"/>
      <c r="F446" s="3" t="s">
        <v>288</v>
      </c>
      <c r="G446" s="3"/>
      <c r="H446" s="3" t="s">
        <v>708</v>
      </c>
      <c r="I446" s="3" t="s">
        <v>711</v>
      </c>
      <c r="J446" s="3" t="s">
        <v>470</v>
      </c>
      <c r="K446" s="3" t="s">
        <v>96</v>
      </c>
      <c r="L446" s="3" t="s">
        <v>96</v>
      </c>
      <c r="M446" s="3" t="s">
        <v>28</v>
      </c>
      <c r="N446" s="3" t="s">
        <v>290</v>
      </c>
      <c r="O446" s="3" t="s">
        <v>38</v>
      </c>
      <c r="P446" s="3" t="s">
        <v>223</v>
      </c>
      <c r="Q446" s="3" t="s">
        <v>32</v>
      </c>
      <c r="R446">
        <v>0.54</v>
      </c>
      <c r="S446">
        <v>2.5</v>
      </c>
      <c r="T446" s="3"/>
      <c r="U446" s="3"/>
      <c r="V446" s="3" t="s">
        <v>34</v>
      </c>
      <c r="W446" s="3" t="s">
        <v>35</v>
      </c>
      <c r="X446" s="3" t="s">
        <v>35</v>
      </c>
      <c r="Y446" s="3"/>
      <c r="Z446" s="3"/>
      <c r="AA446" s="3"/>
      <c r="AB446" s="3"/>
      <c r="AC446">
        <v>540</v>
      </c>
      <c r="AD446">
        <v>2500</v>
      </c>
      <c r="AE446" s="3"/>
      <c r="AF446" s="3"/>
      <c r="AG446" s="3"/>
      <c r="AH446" s="3" t="s">
        <v>228</v>
      </c>
      <c r="AI446" s="3" t="str">
        <f t="shared" si="94"/>
        <v/>
      </c>
      <c r="AJ446" s="3" t="s">
        <v>50</v>
      </c>
      <c r="AK446" s="3"/>
      <c r="AL446" s="3" t="s">
        <v>773</v>
      </c>
      <c r="AM446" s="3"/>
      <c r="AN446" s="3"/>
      <c r="AO446" s="3"/>
      <c r="AP446" s="3" t="s">
        <v>50</v>
      </c>
      <c r="AQ446" s="3">
        <f t="shared" si="95"/>
        <v>3</v>
      </c>
      <c r="AR446" t="str">
        <f t="shared" si="108"/>
        <v>NOAEL</v>
      </c>
      <c r="AS446">
        <f t="shared" si="109"/>
        <v>540</v>
      </c>
      <c r="AT446" t="str">
        <f>VLOOKUP(L446,'Duration QC'!$A$3:$E$50,2,TRUE)</f>
        <v>N</v>
      </c>
      <c r="AU446" t="str">
        <f>VLOOKUP(L446,'Duration QC'!$A$3:$E$50,3,TRUE)</f>
        <v>Y</v>
      </c>
      <c r="AV446" t="str">
        <f>VLOOKUP(L446,'Duration QC'!$A$3:$E$50,4,TRUE)</f>
        <v>N</v>
      </c>
      <c r="AW446" t="str">
        <f>VLOOKUP(L446,'Duration QC'!$A$3:$E$50,5,TRUE)</f>
        <v>N</v>
      </c>
      <c r="AX446">
        <f t="shared" si="96"/>
        <v>0</v>
      </c>
      <c r="AY446">
        <f t="shared" si="97"/>
        <v>1</v>
      </c>
      <c r="AZ446">
        <f t="shared" si="98"/>
        <v>0</v>
      </c>
      <c r="BA446">
        <f t="shared" si="99"/>
        <v>0</v>
      </c>
    </row>
    <row r="447" spans="1:53" x14ac:dyDescent="0.25">
      <c r="A447" s="3">
        <v>446</v>
      </c>
      <c r="B447" s="3" t="s">
        <v>50</v>
      </c>
      <c r="C447" s="3" t="s">
        <v>265</v>
      </c>
      <c r="D447" s="3">
        <v>300003</v>
      </c>
      <c r="E447" s="3"/>
      <c r="F447" s="3" t="s">
        <v>289</v>
      </c>
      <c r="G447" s="3" t="s">
        <v>50</v>
      </c>
      <c r="H447" s="3" t="s">
        <v>708</v>
      </c>
      <c r="I447" s="3" t="s">
        <v>712</v>
      </c>
      <c r="J447" s="3" t="s">
        <v>470</v>
      </c>
      <c r="K447" s="3" t="s">
        <v>96</v>
      </c>
      <c r="L447" s="3" t="s">
        <v>96</v>
      </c>
      <c r="M447" s="3" t="s">
        <v>28</v>
      </c>
      <c r="N447" s="3" t="s">
        <v>290</v>
      </c>
      <c r="O447" s="3" t="s">
        <v>38</v>
      </c>
      <c r="P447" s="3" t="s">
        <v>211</v>
      </c>
      <c r="Q447" s="3" t="s">
        <v>49</v>
      </c>
      <c r="R447" s="3"/>
      <c r="S447" s="3"/>
      <c r="T447" s="3"/>
      <c r="U447" s="3"/>
      <c r="V447" s="3"/>
      <c r="W447" s="3" t="s">
        <v>35</v>
      </c>
      <c r="X447" s="3" t="s">
        <v>35</v>
      </c>
      <c r="Y447" s="3"/>
      <c r="Z447" s="3"/>
      <c r="AA447" s="3"/>
      <c r="AB447" s="3"/>
      <c r="AC447" s="3"/>
      <c r="AD447" s="3"/>
      <c r="AE447" s="3"/>
      <c r="AF447" s="3"/>
      <c r="AG447" s="3"/>
      <c r="AH447" s="3" t="s">
        <v>227</v>
      </c>
      <c r="AI447" s="3" t="str">
        <f t="shared" si="94"/>
        <v/>
      </c>
      <c r="AJ447" s="3" t="s">
        <v>50</v>
      </c>
      <c r="AK447" s="3"/>
      <c r="AL447" s="3" t="s">
        <v>773</v>
      </c>
      <c r="AM447" s="3"/>
      <c r="AN447" s="3"/>
      <c r="AO447" s="3"/>
      <c r="AP447" s="3" t="s">
        <v>50</v>
      </c>
      <c r="AQ447" s="3">
        <f t="shared" si="95"/>
        <v>4</v>
      </c>
      <c r="AT447" t="str">
        <f>VLOOKUP(L447,'Duration QC'!$A$3:$E$50,2,TRUE)</f>
        <v>N</v>
      </c>
      <c r="AU447" t="str">
        <f>VLOOKUP(L447,'Duration QC'!$A$3:$E$50,3,TRUE)</f>
        <v>Y</v>
      </c>
      <c r="AV447" t="str">
        <f>VLOOKUP(L447,'Duration QC'!$A$3:$E$50,4,TRUE)</f>
        <v>N</v>
      </c>
      <c r="AW447" t="str">
        <f>VLOOKUP(L447,'Duration QC'!$A$3:$E$50,5,TRUE)</f>
        <v>N</v>
      </c>
      <c r="AX447">
        <f t="shared" si="96"/>
        <v>0</v>
      </c>
      <c r="AY447">
        <f t="shared" si="97"/>
        <v>1</v>
      </c>
      <c r="AZ447">
        <f t="shared" si="98"/>
        <v>0</v>
      </c>
      <c r="BA447">
        <f t="shared" si="99"/>
        <v>0</v>
      </c>
    </row>
    <row r="448" spans="1:53" x14ac:dyDescent="0.25">
      <c r="A448" s="3">
        <v>447</v>
      </c>
      <c r="B448" s="3" t="s">
        <v>50</v>
      </c>
      <c r="C448" s="3" t="s">
        <v>265</v>
      </c>
      <c r="D448" s="3">
        <v>300004</v>
      </c>
      <c r="E448" s="3"/>
      <c r="F448" s="3" t="s">
        <v>289</v>
      </c>
      <c r="G448" s="3" t="s">
        <v>50</v>
      </c>
      <c r="H448" s="3" t="s">
        <v>708</v>
      </c>
      <c r="I448" s="3" t="s">
        <v>712</v>
      </c>
      <c r="J448" s="3" t="s">
        <v>470</v>
      </c>
      <c r="K448" s="3" t="s">
        <v>96</v>
      </c>
      <c r="L448" s="3" t="s">
        <v>96</v>
      </c>
      <c r="M448" s="3" t="s">
        <v>28</v>
      </c>
      <c r="N448" s="3" t="s">
        <v>290</v>
      </c>
      <c r="O448" s="3" t="s">
        <v>38</v>
      </c>
      <c r="P448" s="3" t="s">
        <v>211</v>
      </c>
      <c r="Q448" s="3" t="s">
        <v>32</v>
      </c>
      <c r="R448" s="3"/>
      <c r="S448" s="3"/>
      <c r="T448" s="3"/>
      <c r="U448" s="3"/>
      <c r="V448" s="3"/>
      <c r="W448" s="3" t="s">
        <v>35</v>
      </c>
      <c r="X448" s="3" t="s">
        <v>35</v>
      </c>
      <c r="Y448" s="3"/>
      <c r="Z448" s="3"/>
      <c r="AA448" s="3"/>
      <c r="AB448" s="3"/>
      <c r="AC448" s="3"/>
      <c r="AD448" s="3"/>
      <c r="AE448" s="3"/>
      <c r="AF448" s="3"/>
      <c r="AG448" s="3"/>
      <c r="AH448" s="3" t="s">
        <v>227</v>
      </c>
      <c r="AI448" s="3" t="str">
        <f t="shared" si="94"/>
        <v/>
      </c>
      <c r="AJ448" s="3"/>
      <c r="AK448" s="3"/>
      <c r="AL448" s="3" t="s">
        <v>773</v>
      </c>
      <c r="AM448" s="3"/>
      <c r="AN448" s="3"/>
      <c r="AO448" s="3"/>
      <c r="AP448" s="3" t="s">
        <v>50</v>
      </c>
      <c r="AQ448" s="3">
        <f t="shared" si="95"/>
        <v>4</v>
      </c>
      <c r="AT448" t="str">
        <f>VLOOKUP(L448,'Duration QC'!$A$3:$E$50,2,TRUE)</f>
        <v>N</v>
      </c>
      <c r="AU448" t="str">
        <f>VLOOKUP(L448,'Duration QC'!$A$3:$E$50,3,TRUE)</f>
        <v>Y</v>
      </c>
      <c r="AV448" t="str">
        <f>VLOOKUP(L448,'Duration QC'!$A$3:$E$50,4,TRUE)</f>
        <v>N</v>
      </c>
      <c r="AW448" t="str">
        <f>VLOOKUP(L448,'Duration QC'!$A$3:$E$50,5,TRUE)</f>
        <v>N</v>
      </c>
      <c r="AX448">
        <f t="shared" si="96"/>
        <v>0</v>
      </c>
      <c r="AY448">
        <f t="shared" si="97"/>
        <v>1</v>
      </c>
      <c r="AZ448">
        <f t="shared" si="98"/>
        <v>0</v>
      </c>
      <c r="BA448">
        <f t="shared" si="99"/>
        <v>0</v>
      </c>
    </row>
    <row r="449" spans="1:53" ht="15.75" thickBot="1" x14ac:dyDescent="0.3">
      <c r="A449" s="3">
        <v>448</v>
      </c>
      <c r="B449" s="3"/>
      <c r="C449" s="3" t="s">
        <v>471</v>
      </c>
      <c r="D449" s="3"/>
      <c r="E449" s="3"/>
      <c r="F449" s="54" t="s">
        <v>121</v>
      </c>
      <c r="G449" s="55" t="s">
        <v>50</v>
      </c>
      <c r="H449" s="3" t="s">
        <v>673</v>
      </c>
      <c r="I449" s="3" t="s">
        <v>472</v>
      </c>
      <c r="J449" s="3" t="s">
        <v>469</v>
      </c>
      <c r="K449" s="3" t="s">
        <v>779</v>
      </c>
      <c r="L449" s="3" t="s">
        <v>27</v>
      </c>
      <c r="M449" s="3" t="s">
        <v>28</v>
      </c>
      <c r="N449" s="3" t="s">
        <v>290</v>
      </c>
      <c r="O449" s="54" t="s">
        <v>38</v>
      </c>
      <c r="P449" s="54" t="s">
        <v>477</v>
      </c>
      <c r="Q449" s="3" t="s">
        <v>49</v>
      </c>
      <c r="R449" s="3"/>
      <c r="S449" s="3"/>
      <c r="T449" s="3">
        <v>0.413489</v>
      </c>
      <c r="U449" s="3">
        <v>0.19502900000000001</v>
      </c>
      <c r="V449" s="3" t="s">
        <v>34</v>
      </c>
      <c r="W449" s="3" t="s">
        <v>35</v>
      </c>
      <c r="X449" s="3" t="s">
        <v>35</v>
      </c>
      <c r="Y449" s="3"/>
      <c r="Z449" s="3"/>
      <c r="AA449" s="3"/>
      <c r="AB449" s="3">
        <v>195.029</v>
      </c>
      <c r="AC449" s="3"/>
      <c r="AD449" s="3"/>
      <c r="AE449" s="3"/>
      <c r="AF449" s="3"/>
      <c r="AG449" s="3"/>
      <c r="AH449" s="3" t="s">
        <v>227</v>
      </c>
      <c r="AI449" s="3" t="str">
        <f t="shared" si="94"/>
        <v/>
      </c>
      <c r="AJ449" s="3" t="s">
        <v>50</v>
      </c>
      <c r="AK449" s="3"/>
      <c r="AL449" s="3" t="s">
        <v>773</v>
      </c>
      <c r="AM449" s="3"/>
      <c r="AN449" s="3"/>
      <c r="AO449" s="3"/>
      <c r="AP449" s="3" t="s">
        <v>35</v>
      </c>
      <c r="AQ449" s="3">
        <f t="shared" si="95"/>
        <v>4</v>
      </c>
      <c r="AR449" t="str">
        <f>IF(AB449&lt;&gt;"","BMDL",IF(AC449&lt;&gt;"","NOAEL",IF(AD449&lt;&gt;"","LOAEL","!!! CHECK !!!")))</f>
        <v>BMDL</v>
      </c>
      <c r="AS449">
        <f>IF(AR449="NOAEL",AC449, IF(AR449="BMDL", AB449, AD449))</f>
        <v>195.029</v>
      </c>
      <c r="AT449" t="str">
        <f>VLOOKUP(L449,'Duration QC'!$A$3:$E$50,2,TRUE)</f>
        <v>N</v>
      </c>
      <c r="AU449" t="str">
        <f>VLOOKUP(L449,'Duration QC'!$A$3:$E$50,3,TRUE)</f>
        <v>Y</v>
      </c>
      <c r="AV449" t="str">
        <f>VLOOKUP(L449,'Duration QC'!$A$3:$E$50,4,TRUE)</f>
        <v>N</v>
      </c>
      <c r="AW449" t="str">
        <f>VLOOKUP(L449,'Duration QC'!$A$3:$E$50,5,TRUE)</f>
        <v>N</v>
      </c>
      <c r="AX449">
        <f t="shared" si="96"/>
        <v>0</v>
      </c>
      <c r="AY449">
        <f t="shared" si="97"/>
        <v>1</v>
      </c>
      <c r="AZ449">
        <f t="shared" si="98"/>
        <v>0</v>
      </c>
      <c r="BA449">
        <f t="shared" si="99"/>
        <v>0</v>
      </c>
    </row>
    <row r="450" spans="1:53" ht="15.75" thickBot="1" x14ac:dyDescent="0.3">
      <c r="A450" s="3">
        <v>449</v>
      </c>
      <c r="B450" s="3" t="s">
        <v>50</v>
      </c>
      <c r="C450" s="3" t="s">
        <v>471</v>
      </c>
      <c r="D450" s="3"/>
      <c r="E450" s="3"/>
      <c r="F450" s="54" t="s">
        <v>136</v>
      </c>
      <c r="G450" s="55" t="s">
        <v>50</v>
      </c>
      <c r="H450" s="3" t="s">
        <v>805</v>
      </c>
      <c r="I450" s="3" t="s">
        <v>473</v>
      </c>
      <c r="J450" s="3" t="s">
        <v>470</v>
      </c>
      <c r="K450" s="3" t="s">
        <v>27</v>
      </c>
      <c r="L450" s="3" t="s">
        <v>27</v>
      </c>
      <c r="M450" s="3" t="s">
        <v>28</v>
      </c>
      <c r="N450" s="3" t="s">
        <v>290</v>
      </c>
      <c r="O450" s="54" t="s">
        <v>38</v>
      </c>
      <c r="P450" s="54" t="s">
        <v>39</v>
      </c>
      <c r="Q450" s="3" t="s">
        <v>32</v>
      </c>
      <c r="R450" s="3"/>
      <c r="S450" s="3"/>
      <c r="T450" s="3"/>
      <c r="U450" s="3"/>
      <c r="V450" s="3"/>
      <c r="W450" s="3"/>
      <c r="X450" s="3"/>
      <c r="Y450" s="3"/>
      <c r="Z450" s="3"/>
      <c r="AA450" s="3"/>
      <c r="AB450" s="3"/>
      <c r="AC450" s="3"/>
      <c r="AD450" s="3"/>
      <c r="AE450" s="3"/>
      <c r="AF450" s="3"/>
      <c r="AG450" s="3"/>
      <c r="AH450" s="3" t="s">
        <v>227</v>
      </c>
      <c r="AI450" s="3" t="str">
        <f t="shared" si="94"/>
        <v/>
      </c>
      <c r="AJ450" s="3"/>
      <c r="AK450" s="3"/>
      <c r="AL450" s="3" t="s">
        <v>773</v>
      </c>
      <c r="AM450" s="3"/>
      <c r="AN450" s="3"/>
      <c r="AO450" s="3"/>
      <c r="AP450" s="3" t="s">
        <v>50</v>
      </c>
      <c r="AQ450" s="3">
        <f t="shared" si="95"/>
        <v>4</v>
      </c>
      <c r="AT450" t="str">
        <f>VLOOKUP(L450,'Duration QC'!$A$3:$E$50,2,TRUE)</f>
        <v>N</v>
      </c>
      <c r="AU450" t="str">
        <f>VLOOKUP(L450,'Duration QC'!$A$3:$E$50,3,TRUE)</f>
        <v>Y</v>
      </c>
      <c r="AV450" t="str">
        <f>VLOOKUP(L450,'Duration QC'!$A$3:$E$50,4,TRUE)</f>
        <v>N</v>
      </c>
      <c r="AW450" t="str">
        <f>VLOOKUP(L450,'Duration QC'!$A$3:$E$50,5,TRUE)</f>
        <v>N</v>
      </c>
      <c r="AX450">
        <f t="shared" si="96"/>
        <v>0</v>
      </c>
      <c r="AY450">
        <f t="shared" si="97"/>
        <v>1</v>
      </c>
      <c r="AZ450">
        <f t="shared" si="98"/>
        <v>0</v>
      </c>
      <c r="BA450">
        <f t="shared" si="99"/>
        <v>0</v>
      </c>
    </row>
    <row r="451" spans="1:53" ht="15.75" thickBot="1" x14ac:dyDescent="0.3">
      <c r="A451" s="3">
        <v>450</v>
      </c>
      <c r="B451" s="3" t="s">
        <v>50</v>
      </c>
      <c r="C451" s="3" t="s">
        <v>471</v>
      </c>
      <c r="D451" s="3"/>
      <c r="E451" s="3"/>
      <c r="F451" s="54" t="s">
        <v>143</v>
      </c>
      <c r="G451" s="55" t="s">
        <v>50</v>
      </c>
      <c r="H451" s="3" t="s">
        <v>805</v>
      </c>
      <c r="I451" s="3" t="s">
        <v>474</v>
      </c>
      <c r="J451" s="3" t="s">
        <v>470</v>
      </c>
      <c r="K451" s="3" t="s">
        <v>27</v>
      </c>
      <c r="L451" s="3" t="s">
        <v>27</v>
      </c>
      <c r="M451" s="3" t="s">
        <v>28</v>
      </c>
      <c r="N451" s="3" t="s">
        <v>290</v>
      </c>
      <c r="O451" s="54" t="s">
        <v>38</v>
      </c>
      <c r="P451" s="54" t="s">
        <v>39</v>
      </c>
      <c r="Q451" s="3" t="s">
        <v>32</v>
      </c>
      <c r="R451" s="3"/>
      <c r="S451" s="3"/>
      <c r="T451" s="3"/>
      <c r="U451" s="3">
        <v>10.7128</v>
      </c>
      <c r="V451" s="3" t="s">
        <v>72</v>
      </c>
      <c r="W451" s="3" t="s">
        <v>35</v>
      </c>
      <c r="X451" s="3" t="s">
        <v>35</v>
      </c>
      <c r="Y451" s="3"/>
      <c r="Z451" s="3"/>
      <c r="AA451" s="3"/>
      <c r="AB451" s="3"/>
      <c r="AC451" s="3"/>
      <c r="AD451" s="3"/>
      <c r="AE451" s="3"/>
      <c r="AF451" s="3"/>
      <c r="AG451" s="3"/>
      <c r="AH451" s="3" t="s">
        <v>226</v>
      </c>
      <c r="AI451" s="3" t="str">
        <f t="shared" ref="AI451:AI514" si="110">IF(OR(AH451="",AH451="na"),"Y","")</f>
        <v/>
      </c>
      <c r="AJ451" s="3" t="s">
        <v>50</v>
      </c>
      <c r="AK451" s="3"/>
      <c r="AL451" s="3" t="s">
        <v>773</v>
      </c>
      <c r="AM451" s="3"/>
      <c r="AN451" s="3"/>
      <c r="AO451" s="3"/>
      <c r="AP451" s="3" t="s">
        <v>50</v>
      </c>
      <c r="AQ451" s="3">
        <f t="shared" ref="AQ451:AQ514" si="111">IF(AH451="A", 1, IF(AH451="B", 2, IF(AH451="C", 3, IF(AH451="D", 4, IF(AH451="E", 5, 0)))))</f>
        <v>5</v>
      </c>
      <c r="AT451" t="str">
        <f>VLOOKUP(L451,'Duration QC'!$A$3:$E$50,2,TRUE)</f>
        <v>N</v>
      </c>
      <c r="AU451" t="str">
        <f>VLOOKUP(L451,'Duration QC'!$A$3:$E$50,3,TRUE)</f>
        <v>Y</v>
      </c>
      <c r="AV451" t="str">
        <f>VLOOKUP(L451,'Duration QC'!$A$3:$E$50,4,TRUE)</f>
        <v>N</v>
      </c>
      <c r="AW451" t="str">
        <f>VLOOKUP(L451,'Duration QC'!$A$3:$E$50,5,TRUE)</f>
        <v>N</v>
      </c>
      <c r="AX451">
        <f t="shared" ref="AX451:AX514" si="112">IF(AT451="N",0,1)</f>
        <v>0</v>
      </c>
      <c r="AY451">
        <f t="shared" ref="AY451:AY514" si="113">IF(AU451="N",0,1)</f>
        <v>1</v>
      </c>
      <c r="AZ451">
        <f t="shared" ref="AZ451:AZ514" si="114">IF(AV451="N",0,1)</f>
        <v>0</v>
      </c>
      <c r="BA451">
        <f t="shared" ref="BA451:BA514" si="115">IF(AW451="N",0,1)</f>
        <v>0</v>
      </c>
    </row>
    <row r="452" spans="1:53" ht="15.75" thickBot="1" x14ac:dyDescent="0.3">
      <c r="A452" s="3">
        <v>451</v>
      </c>
      <c r="B452" s="3" t="s">
        <v>50</v>
      </c>
      <c r="C452" s="3" t="s">
        <v>471</v>
      </c>
      <c r="D452" s="3"/>
      <c r="E452" s="3"/>
      <c r="F452" s="54" t="s">
        <v>475</v>
      </c>
      <c r="G452" s="55" t="s">
        <v>50</v>
      </c>
      <c r="H452" s="3" t="s">
        <v>673</v>
      </c>
      <c r="I452" s="3" t="s">
        <v>706</v>
      </c>
      <c r="J452" s="3" t="s">
        <v>469</v>
      </c>
      <c r="K452" s="3" t="s">
        <v>779</v>
      </c>
      <c r="L452" s="3" t="s">
        <v>27</v>
      </c>
      <c r="M452" s="3" t="s">
        <v>28</v>
      </c>
      <c r="N452" s="3" t="s">
        <v>290</v>
      </c>
      <c r="O452" s="54" t="s">
        <v>38</v>
      </c>
      <c r="P452" s="54" t="s">
        <v>477</v>
      </c>
      <c r="Q452" s="3" t="s">
        <v>49</v>
      </c>
      <c r="R452" s="3"/>
      <c r="S452" s="3"/>
      <c r="T452" s="3"/>
      <c r="U452" s="3"/>
      <c r="V452" s="3"/>
      <c r="W452" s="3" t="s">
        <v>35</v>
      </c>
      <c r="X452" s="3" t="s">
        <v>35</v>
      </c>
      <c r="Y452" s="3"/>
      <c r="Z452" s="3"/>
      <c r="AA452" s="3"/>
      <c r="AB452" s="3"/>
      <c r="AC452" s="3"/>
      <c r="AD452" s="3"/>
      <c r="AE452" s="3"/>
      <c r="AF452" s="3"/>
      <c r="AG452" s="3"/>
      <c r="AH452" s="3" t="s">
        <v>226</v>
      </c>
      <c r="AI452" s="3" t="str">
        <f t="shared" si="110"/>
        <v/>
      </c>
      <c r="AJ452" s="3" t="s">
        <v>50</v>
      </c>
      <c r="AK452" s="3"/>
      <c r="AL452" s="3" t="s">
        <v>773</v>
      </c>
      <c r="AM452" s="3"/>
      <c r="AN452" s="3"/>
      <c r="AO452" s="3"/>
      <c r="AP452" s="3" t="s">
        <v>35</v>
      </c>
      <c r="AQ452" s="3">
        <f t="shared" si="111"/>
        <v>5</v>
      </c>
      <c r="AT452" t="str">
        <f>VLOOKUP(L452,'Duration QC'!$A$3:$E$50,2,TRUE)</f>
        <v>N</v>
      </c>
      <c r="AU452" t="str">
        <f>VLOOKUP(L452,'Duration QC'!$A$3:$E$50,3,TRUE)</f>
        <v>Y</v>
      </c>
      <c r="AV452" t="str">
        <f>VLOOKUP(L452,'Duration QC'!$A$3:$E$50,4,TRUE)</f>
        <v>N</v>
      </c>
      <c r="AW452" t="str">
        <f>VLOOKUP(L452,'Duration QC'!$A$3:$E$50,5,TRUE)</f>
        <v>N</v>
      </c>
      <c r="AX452">
        <f t="shared" si="112"/>
        <v>0</v>
      </c>
      <c r="AY452">
        <f t="shared" si="113"/>
        <v>1</v>
      </c>
      <c r="AZ452">
        <f t="shared" si="114"/>
        <v>0</v>
      </c>
      <c r="BA452">
        <f t="shared" si="115"/>
        <v>0</v>
      </c>
    </row>
    <row r="453" spans="1:53" ht="15.75" thickBot="1" x14ac:dyDescent="0.3">
      <c r="A453" s="3">
        <v>452</v>
      </c>
      <c r="B453" s="3" t="s">
        <v>50</v>
      </c>
      <c r="C453" s="3" t="s">
        <v>471</v>
      </c>
      <c r="D453" s="3"/>
      <c r="E453" s="3"/>
      <c r="F453" s="54" t="s">
        <v>475</v>
      </c>
      <c r="G453" s="55" t="s">
        <v>50</v>
      </c>
      <c r="H453" s="3" t="s">
        <v>673</v>
      </c>
      <c r="I453" s="3" t="s">
        <v>707</v>
      </c>
      <c r="J453" s="3" t="s">
        <v>469</v>
      </c>
      <c r="K453" s="3" t="s">
        <v>779</v>
      </c>
      <c r="L453" s="3" t="s">
        <v>27</v>
      </c>
      <c r="M453" s="3" t="s">
        <v>28</v>
      </c>
      <c r="N453" s="3" t="s">
        <v>290</v>
      </c>
      <c r="O453" s="54" t="s">
        <v>38</v>
      </c>
      <c r="P453" s="54" t="s">
        <v>477</v>
      </c>
      <c r="Q453" s="3" t="s">
        <v>49</v>
      </c>
      <c r="R453" s="3"/>
      <c r="S453" s="3"/>
      <c r="T453" s="3"/>
      <c r="U453" s="3"/>
      <c r="V453" s="3"/>
      <c r="W453" s="3" t="s">
        <v>35</v>
      </c>
      <c r="X453" s="3" t="s">
        <v>35</v>
      </c>
      <c r="Y453" s="3"/>
      <c r="Z453" s="3"/>
      <c r="AA453" s="3"/>
      <c r="AB453" s="3"/>
      <c r="AC453" s="3"/>
      <c r="AD453" s="3"/>
      <c r="AE453" s="3"/>
      <c r="AF453" s="3"/>
      <c r="AG453" s="3"/>
      <c r="AH453" s="3" t="s">
        <v>226</v>
      </c>
      <c r="AI453" s="3" t="str">
        <f t="shared" si="110"/>
        <v/>
      </c>
      <c r="AJ453" s="3" t="s">
        <v>50</v>
      </c>
      <c r="AK453" s="3"/>
      <c r="AL453" s="3" t="s">
        <v>773</v>
      </c>
      <c r="AM453" s="3"/>
      <c r="AN453" s="3"/>
      <c r="AO453" s="3"/>
      <c r="AP453" s="3" t="s">
        <v>35</v>
      </c>
      <c r="AQ453" s="3">
        <f t="shared" si="111"/>
        <v>5</v>
      </c>
      <c r="AT453" t="str">
        <f>VLOOKUP(L453,'Duration QC'!$A$3:$E$50,2,TRUE)</f>
        <v>N</v>
      </c>
      <c r="AU453" t="str">
        <f>VLOOKUP(L453,'Duration QC'!$A$3:$E$50,3,TRUE)</f>
        <v>Y</v>
      </c>
      <c r="AV453" t="str">
        <f>VLOOKUP(L453,'Duration QC'!$A$3:$E$50,4,TRUE)</f>
        <v>N</v>
      </c>
      <c r="AW453" t="str">
        <f>VLOOKUP(L453,'Duration QC'!$A$3:$E$50,5,TRUE)</f>
        <v>N</v>
      </c>
      <c r="AX453">
        <f t="shared" si="112"/>
        <v>0</v>
      </c>
      <c r="AY453">
        <f t="shared" si="113"/>
        <v>1</v>
      </c>
      <c r="AZ453">
        <f t="shared" si="114"/>
        <v>0</v>
      </c>
      <c r="BA453">
        <f t="shared" si="115"/>
        <v>0</v>
      </c>
    </row>
    <row r="454" spans="1:53" x14ac:dyDescent="0.25">
      <c r="A454" s="3">
        <v>453</v>
      </c>
      <c r="B454" s="3"/>
      <c r="C454" s="3" t="s">
        <v>464</v>
      </c>
      <c r="D454" s="3">
        <v>1001</v>
      </c>
      <c r="E454" s="3"/>
      <c r="F454" s="3" t="s">
        <v>291</v>
      </c>
      <c r="G454" s="3"/>
      <c r="H454" s="3" t="s">
        <v>466</v>
      </c>
      <c r="I454" s="3" t="s">
        <v>364</v>
      </c>
      <c r="J454" s="3" t="s">
        <v>470</v>
      </c>
      <c r="K454" s="3" t="s">
        <v>388</v>
      </c>
      <c r="L454" s="3" t="s">
        <v>27</v>
      </c>
      <c r="M454" s="3" t="s">
        <v>28</v>
      </c>
      <c r="N454" s="3" t="s">
        <v>290</v>
      </c>
      <c r="O454" s="3" t="s">
        <v>38</v>
      </c>
      <c r="P454" s="3"/>
      <c r="Q454" s="3"/>
      <c r="R454" s="3">
        <v>0.5</v>
      </c>
      <c r="S454" s="3" t="s">
        <v>457</v>
      </c>
      <c r="T454" s="3"/>
      <c r="U454" s="3"/>
      <c r="V454" s="3" t="s">
        <v>34</v>
      </c>
      <c r="W454" s="3" t="s">
        <v>35</v>
      </c>
      <c r="X454" s="3" t="s">
        <v>35</v>
      </c>
      <c r="Y454" s="3"/>
      <c r="Z454" s="3"/>
      <c r="AA454" s="3"/>
      <c r="AB454" s="3"/>
      <c r="AC454" s="3">
        <v>500</v>
      </c>
      <c r="AD454" s="3"/>
      <c r="AE454" s="3"/>
      <c r="AF454" s="3" t="s">
        <v>228</v>
      </c>
      <c r="AG454" s="3"/>
      <c r="AH454" s="3" t="s">
        <v>228</v>
      </c>
      <c r="AI454" s="3" t="str">
        <f t="shared" si="110"/>
        <v/>
      </c>
      <c r="AJ454" s="3" t="s">
        <v>50</v>
      </c>
      <c r="AK454" s="3"/>
      <c r="AL454" s="3" t="s">
        <v>773</v>
      </c>
      <c r="AM454" s="3"/>
      <c r="AN454" s="3"/>
      <c r="AO454" s="3"/>
      <c r="AP454" s="3" t="s">
        <v>50</v>
      </c>
      <c r="AQ454" s="3">
        <f t="shared" si="111"/>
        <v>3</v>
      </c>
      <c r="AR454" t="str">
        <f>IF(AB454&lt;&gt;"","BMDL",IF(AC454&lt;&gt;"","NOAEL",IF(AD454&lt;&gt;"","LOAEL","!!! CHECK !!!")))</f>
        <v>NOAEL</v>
      </c>
      <c r="AS454">
        <f>IF(AR454="NOAEL",AC454, IF(AR454="BMDL", AB454, AD454))</f>
        <v>500</v>
      </c>
      <c r="AT454" t="str">
        <f>VLOOKUP(L454,'Duration QC'!$A$3:$E$50,2,TRUE)</f>
        <v>N</v>
      </c>
      <c r="AU454" t="str">
        <f>VLOOKUP(L454,'Duration QC'!$A$3:$E$50,3,TRUE)</f>
        <v>Y</v>
      </c>
      <c r="AV454" t="str">
        <f>VLOOKUP(L454,'Duration QC'!$A$3:$E$50,4,TRUE)</f>
        <v>N</v>
      </c>
      <c r="AW454" t="str">
        <f>VLOOKUP(L454,'Duration QC'!$A$3:$E$50,5,TRUE)</f>
        <v>N</v>
      </c>
      <c r="AX454">
        <f t="shared" si="112"/>
        <v>0</v>
      </c>
      <c r="AY454">
        <f t="shared" si="113"/>
        <v>1</v>
      </c>
      <c r="AZ454">
        <f t="shared" si="114"/>
        <v>0</v>
      </c>
      <c r="BA454">
        <f t="shared" si="115"/>
        <v>0</v>
      </c>
    </row>
    <row r="455" spans="1:53" x14ac:dyDescent="0.25">
      <c r="A455" s="3">
        <v>454</v>
      </c>
      <c r="B455" s="3" t="s">
        <v>50</v>
      </c>
      <c r="C455" s="3" t="s">
        <v>464</v>
      </c>
      <c r="D455" s="3">
        <v>2002</v>
      </c>
      <c r="E455" s="3"/>
      <c r="F455" s="3" t="s">
        <v>292</v>
      </c>
      <c r="G455" s="3" t="s">
        <v>50</v>
      </c>
      <c r="H455" s="3" t="s">
        <v>805</v>
      </c>
      <c r="I455" s="3" t="s">
        <v>365</v>
      </c>
      <c r="J455" s="3" t="s">
        <v>470</v>
      </c>
      <c r="K455" s="3" t="s">
        <v>389</v>
      </c>
      <c r="L455" s="3" t="s">
        <v>104</v>
      </c>
      <c r="M455" s="3" t="s">
        <v>28</v>
      </c>
      <c r="N455" s="3" t="s">
        <v>290</v>
      </c>
      <c r="O455" s="3" t="s">
        <v>38</v>
      </c>
      <c r="P455" s="3"/>
      <c r="Q455" s="3"/>
      <c r="R455" s="3" t="s">
        <v>457</v>
      </c>
      <c r="S455" s="3" t="s">
        <v>457</v>
      </c>
      <c r="T455" s="3"/>
      <c r="U455" s="3"/>
      <c r="V455" s="3" t="s">
        <v>34</v>
      </c>
      <c r="W455" s="3" t="s">
        <v>35</v>
      </c>
      <c r="X455" s="3" t="s">
        <v>35</v>
      </c>
      <c r="Y455" s="3" t="s">
        <v>35</v>
      </c>
      <c r="Z455" s="3" t="s">
        <v>35</v>
      </c>
      <c r="AA455" s="3"/>
      <c r="AB455" s="3"/>
      <c r="AC455" s="3"/>
      <c r="AD455" s="3"/>
      <c r="AE455" s="3"/>
      <c r="AF455" s="3"/>
      <c r="AG455" s="3"/>
      <c r="AH455" s="3"/>
      <c r="AI455" s="3" t="str">
        <f t="shared" si="110"/>
        <v>Y</v>
      </c>
      <c r="AJ455" s="3"/>
      <c r="AK455" s="3"/>
      <c r="AL455" s="3" t="s">
        <v>773</v>
      </c>
      <c r="AM455" s="3"/>
      <c r="AN455" s="3"/>
      <c r="AO455" s="3"/>
      <c r="AP455" s="3" t="s">
        <v>50</v>
      </c>
      <c r="AQ455" s="3">
        <f t="shared" si="111"/>
        <v>0</v>
      </c>
      <c r="AT455" t="str">
        <f>VLOOKUP(L455,'Duration QC'!$A$3:$E$50,2,TRUE)</f>
        <v>N</v>
      </c>
      <c r="AU455" t="str">
        <f>VLOOKUP(L455,'Duration QC'!$A$3:$E$50,3,TRUE)</f>
        <v>N</v>
      </c>
      <c r="AV455" t="str">
        <f>VLOOKUP(L455,'Duration QC'!$A$3:$E$50,4,TRUE)</f>
        <v>Y</v>
      </c>
      <c r="AW455" t="str">
        <f>VLOOKUP(L455,'Duration QC'!$A$3:$E$50,5,TRUE)</f>
        <v>N</v>
      </c>
      <c r="AX455">
        <f t="shared" si="112"/>
        <v>0</v>
      </c>
      <c r="AY455">
        <f t="shared" si="113"/>
        <v>0</v>
      </c>
      <c r="AZ455">
        <f t="shared" si="114"/>
        <v>1</v>
      </c>
      <c r="BA455">
        <f t="shared" si="115"/>
        <v>0</v>
      </c>
    </row>
    <row r="456" spans="1:53" x14ac:dyDescent="0.25">
      <c r="A456" s="3">
        <v>455</v>
      </c>
      <c r="B456" s="3" t="s">
        <v>50</v>
      </c>
      <c r="C456" s="3" t="s">
        <v>464</v>
      </c>
      <c r="D456" s="3">
        <v>2003</v>
      </c>
      <c r="E456" s="3"/>
      <c r="F456" s="3" t="s">
        <v>293</v>
      </c>
      <c r="G456" s="3" t="s">
        <v>50</v>
      </c>
      <c r="H456" s="3" t="s">
        <v>805</v>
      </c>
      <c r="I456" s="3" t="s">
        <v>365</v>
      </c>
      <c r="J456" s="3" t="s">
        <v>470</v>
      </c>
      <c r="K456" s="3" t="s">
        <v>390</v>
      </c>
      <c r="L456" s="3" t="s">
        <v>807</v>
      </c>
      <c r="M456" s="3" t="s">
        <v>28</v>
      </c>
      <c r="N456" s="3" t="s">
        <v>290</v>
      </c>
      <c r="O456" s="3" t="s">
        <v>30</v>
      </c>
      <c r="P456" s="3"/>
      <c r="Q456" s="3"/>
      <c r="R456" s="3" t="s">
        <v>457</v>
      </c>
      <c r="S456" s="3" t="s">
        <v>457</v>
      </c>
      <c r="T456" s="3"/>
      <c r="U456" s="3"/>
      <c r="V456" s="3" t="s">
        <v>34</v>
      </c>
      <c r="W456" s="3" t="s">
        <v>35</v>
      </c>
      <c r="X456" s="3" t="s">
        <v>35</v>
      </c>
      <c r="Y456" s="3" t="s">
        <v>35</v>
      </c>
      <c r="Z456" s="3" t="s">
        <v>35</v>
      </c>
      <c r="AA456" s="3"/>
      <c r="AB456" s="3"/>
      <c r="AC456" s="3"/>
      <c r="AD456" s="3"/>
      <c r="AE456" s="3"/>
      <c r="AF456" s="3"/>
      <c r="AG456" s="3"/>
      <c r="AH456" s="3"/>
      <c r="AI456" s="3" t="str">
        <f t="shared" si="110"/>
        <v>Y</v>
      </c>
      <c r="AJ456" s="3"/>
      <c r="AK456" s="3"/>
      <c r="AL456" s="3" t="s">
        <v>773</v>
      </c>
      <c r="AM456" s="3"/>
      <c r="AN456" s="3"/>
      <c r="AO456" s="3"/>
      <c r="AP456" s="3" t="s">
        <v>50</v>
      </c>
      <c r="AQ456" s="3">
        <f t="shared" si="111"/>
        <v>0</v>
      </c>
      <c r="AT456" t="str">
        <f>VLOOKUP(L456,'Duration QC'!$A$3:$E$50,2,TRUE)</f>
        <v>N</v>
      </c>
      <c r="AU456" t="str">
        <f>VLOOKUP(L456,'Duration QC'!$A$3:$E$50,3,TRUE)</f>
        <v>N</v>
      </c>
      <c r="AV456" t="str">
        <f>VLOOKUP(L456,'Duration QC'!$A$3:$E$50,4,TRUE)</f>
        <v>Y</v>
      </c>
      <c r="AW456" t="str">
        <f>VLOOKUP(L456,'Duration QC'!$A$3:$E$50,5,TRUE)</f>
        <v>N</v>
      </c>
      <c r="AX456">
        <f t="shared" si="112"/>
        <v>0</v>
      </c>
      <c r="AY456">
        <f t="shared" si="113"/>
        <v>0</v>
      </c>
      <c r="AZ456">
        <f t="shared" si="114"/>
        <v>1</v>
      </c>
      <c r="BA456">
        <f t="shared" si="115"/>
        <v>0</v>
      </c>
    </row>
    <row r="457" spans="1:53" x14ac:dyDescent="0.25">
      <c r="A457" s="3">
        <v>456</v>
      </c>
      <c r="B457" s="3" t="s">
        <v>50</v>
      </c>
      <c r="C457" s="3" t="s">
        <v>464</v>
      </c>
      <c r="D457" s="3">
        <v>2006</v>
      </c>
      <c r="E457" s="78" t="s">
        <v>1562</v>
      </c>
      <c r="F457" s="3" t="s">
        <v>294</v>
      </c>
      <c r="G457" s="3"/>
      <c r="H457" s="3" t="s">
        <v>805</v>
      </c>
      <c r="I457" s="3" t="s">
        <v>366</v>
      </c>
      <c r="J457" s="3" t="s">
        <v>470</v>
      </c>
      <c r="K457" s="3" t="s">
        <v>391</v>
      </c>
      <c r="L457" s="3" t="s">
        <v>262</v>
      </c>
      <c r="M457" s="3" t="s">
        <v>28</v>
      </c>
      <c r="N457" s="3" t="s">
        <v>290</v>
      </c>
      <c r="O457" s="3" t="s">
        <v>38</v>
      </c>
      <c r="P457" s="3"/>
      <c r="Q457" s="3"/>
      <c r="R457" s="3" t="s">
        <v>457</v>
      </c>
      <c r="S457" s="3" t="s">
        <v>457</v>
      </c>
      <c r="T457" s="3"/>
      <c r="U457" s="3"/>
      <c r="V457" s="3" t="s">
        <v>34</v>
      </c>
      <c r="W457" s="3" t="s">
        <v>35</v>
      </c>
      <c r="X457" s="3" t="s">
        <v>35</v>
      </c>
      <c r="Y457" s="3" t="s">
        <v>35</v>
      </c>
      <c r="Z457" s="3" t="s">
        <v>35</v>
      </c>
      <c r="AA457" s="3"/>
      <c r="AB457" s="3"/>
      <c r="AC457" s="3"/>
      <c r="AD457" s="3"/>
      <c r="AE457" s="3"/>
      <c r="AF457" s="3"/>
      <c r="AG457" s="3"/>
      <c r="AH457" s="3"/>
      <c r="AI457" s="3" t="str">
        <f t="shared" si="110"/>
        <v>Y</v>
      </c>
      <c r="AJ457" s="3"/>
      <c r="AK457" s="3"/>
      <c r="AL457" s="3" t="s">
        <v>773</v>
      </c>
      <c r="AM457" s="3"/>
      <c r="AN457" s="3"/>
      <c r="AO457" s="3"/>
      <c r="AP457" s="3" t="s">
        <v>50</v>
      </c>
      <c r="AQ457" s="3">
        <f t="shared" si="111"/>
        <v>0</v>
      </c>
      <c r="AT457" t="str">
        <f>VLOOKUP(L457,'Duration QC'!$A$3:$E$50,2,TRUE)</f>
        <v>N</v>
      </c>
      <c r="AU457" t="str">
        <f>VLOOKUP(L457,'Duration QC'!$A$3:$E$50,3,TRUE)</f>
        <v>N</v>
      </c>
      <c r="AV457" t="str">
        <f>VLOOKUP(L457,'Duration QC'!$A$3:$E$50,4,TRUE)</f>
        <v>Y</v>
      </c>
      <c r="AW457" t="str">
        <f>VLOOKUP(L457,'Duration QC'!$A$3:$E$50,5,TRUE)</f>
        <v>N</v>
      </c>
      <c r="AX457">
        <f t="shared" si="112"/>
        <v>0</v>
      </c>
      <c r="AY457">
        <f t="shared" si="113"/>
        <v>0</v>
      </c>
      <c r="AZ457">
        <f t="shared" si="114"/>
        <v>1</v>
      </c>
      <c r="BA457">
        <f t="shared" si="115"/>
        <v>0</v>
      </c>
    </row>
    <row r="458" spans="1:53" x14ac:dyDescent="0.25">
      <c r="A458" s="3">
        <v>457</v>
      </c>
      <c r="B458" s="3" t="s">
        <v>50</v>
      </c>
      <c r="C458" s="3" t="s">
        <v>464</v>
      </c>
      <c r="D458" s="3">
        <v>2007</v>
      </c>
      <c r="E458" s="78" t="s">
        <v>1562</v>
      </c>
      <c r="F458" s="3" t="s">
        <v>294</v>
      </c>
      <c r="G458" s="3"/>
      <c r="H458" s="3" t="s">
        <v>805</v>
      </c>
      <c r="I458" s="3" t="s">
        <v>366</v>
      </c>
      <c r="J458" s="3" t="s">
        <v>470</v>
      </c>
      <c r="K458" s="3" t="s">
        <v>392</v>
      </c>
      <c r="L458" s="3" t="s">
        <v>262</v>
      </c>
      <c r="M458" s="3" t="s">
        <v>28</v>
      </c>
      <c r="N458" s="3" t="s">
        <v>290</v>
      </c>
      <c r="O458" s="3" t="s">
        <v>38</v>
      </c>
      <c r="P458" s="3"/>
      <c r="Q458" s="3"/>
      <c r="R458" s="3" t="s">
        <v>457</v>
      </c>
      <c r="S458" s="3">
        <v>2.5</v>
      </c>
      <c r="T458" s="3"/>
      <c r="U458" s="3"/>
      <c r="V458" s="3" t="s">
        <v>34</v>
      </c>
      <c r="W458" s="3" t="s">
        <v>35</v>
      </c>
      <c r="X458" s="3" t="s">
        <v>35</v>
      </c>
      <c r="Y458" s="3"/>
      <c r="Z458" s="3"/>
      <c r="AA458" s="3"/>
      <c r="AB458" s="3"/>
      <c r="AC458" s="3"/>
      <c r="AD458" s="3">
        <v>250</v>
      </c>
      <c r="AE458" s="3"/>
      <c r="AF458" s="3"/>
      <c r="AG458" s="3" t="s">
        <v>227</v>
      </c>
      <c r="AH458" s="3" t="s">
        <v>227</v>
      </c>
      <c r="AI458" s="3" t="str">
        <f t="shared" si="110"/>
        <v/>
      </c>
      <c r="AJ458" s="3" t="s">
        <v>50</v>
      </c>
      <c r="AK458" s="3"/>
      <c r="AL458" s="3" t="s">
        <v>773</v>
      </c>
      <c r="AM458" s="3"/>
      <c r="AN458" s="3"/>
      <c r="AO458" s="3"/>
      <c r="AP458" s="3" t="s">
        <v>50</v>
      </c>
      <c r="AQ458" s="3">
        <f t="shared" si="111"/>
        <v>4</v>
      </c>
      <c r="AT458" t="str">
        <f>VLOOKUP(L458,'Duration QC'!$A$3:$E$50,2,TRUE)</f>
        <v>N</v>
      </c>
      <c r="AU458" t="str">
        <f>VLOOKUP(L458,'Duration QC'!$A$3:$E$50,3,TRUE)</f>
        <v>N</v>
      </c>
      <c r="AV458" t="str">
        <f>VLOOKUP(L458,'Duration QC'!$A$3:$E$50,4,TRUE)</f>
        <v>Y</v>
      </c>
      <c r="AW458" t="str">
        <f>VLOOKUP(L458,'Duration QC'!$A$3:$E$50,5,TRUE)</f>
        <v>N</v>
      </c>
      <c r="AX458">
        <f t="shared" si="112"/>
        <v>0</v>
      </c>
      <c r="AY458">
        <f t="shared" si="113"/>
        <v>0</v>
      </c>
      <c r="AZ458">
        <f t="shared" si="114"/>
        <v>1</v>
      </c>
      <c r="BA458">
        <f t="shared" si="115"/>
        <v>0</v>
      </c>
    </row>
    <row r="459" spans="1:53" x14ac:dyDescent="0.25">
      <c r="A459" s="3">
        <v>458</v>
      </c>
      <c r="B459" s="3" t="s">
        <v>50</v>
      </c>
      <c r="C459" s="3" t="s">
        <v>464</v>
      </c>
      <c r="D459" s="3">
        <v>2008</v>
      </c>
      <c r="E459" s="3"/>
      <c r="F459" s="3" t="s">
        <v>295</v>
      </c>
      <c r="G459" s="3" t="s">
        <v>50</v>
      </c>
      <c r="H459" s="3" t="s">
        <v>805</v>
      </c>
      <c r="I459" s="3" t="s">
        <v>365</v>
      </c>
      <c r="J459" s="3" t="s">
        <v>470</v>
      </c>
      <c r="K459" s="3" t="s">
        <v>393</v>
      </c>
      <c r="L459" s="3" t="s">
        <v>27</v>
      </c>
      <c r="M459" s="3" t="s">
        <v>28</v>
      </c>
      <c r="N459" s="3" t="s">
        <v>290</v>
      </c>
      <c r="O459" s="3" t="s">
        <v>38</v>
      </c>
      <c r="P459" s="3"/>
      <c r="Q459" s="3"/>
      <c r="R459" s="3" t="s">
        <v>1462</v>
      </c>
      <c r="S459" s="3" t="s">
        <v>1463</v>
      </c>
      <c r="T459" s="3"/>
      <c r="U459" s="3"/>
      <c r="V459" s="3" t="s">
        <v>34</v>
      </c>
      <c r="W459" s="3" t="s">
        <v>35</v>
      </c>
      <c r="X459" s="3" t="s">
        <v>35</v>
      </c>
      <c r="Y459" s="3"/>
      <c r="Z459" s="3"/>
      <c r="AA459" s="3"/>
      <c r="AB459" s="3"/>
      <c r="AC459" s="3">
        <v>1000</v>
      </c>
      <c r="AD459" s="3">
        <v>700</v>
      </c>
      <c r="AE459" s="3"/>
      <c r="AF459" s="3" t="s">
        <v>228</v>
      </c>
      <c r="AG459" s="3" t="s">
        <v>228</v>
      </c>
      <c r="AH459" s="3" t="s">
        <v>228</v>
      </c>
      <c r="AI459" s="3" t="str">
        <f t="shared" si="110"/>
        <v/>
      </c>
      <c r="AJ459" s="3"/>
      <c r="AK459" s="3"/>
      <c r="AL459" s="3" t="s">
        <v>773</v>
      </c>
      <c r="AM459" s="3"/>
      <c r="AN459" s="3"/>
      <c r="AO459" s="3"/>
      <c r="AP459" s="3" t="s">
        <v>50</v>
      </c>
      <c r="AQ459" s="3">
        <f t="shared" si="111"/>
        <v>3</v>
      </c>
      <c r="AT459" t="str">
        <f>VLOOKUP(L459,'Duration QC'!$A$3:$E$50,2,TRUE)</f>
        <v>N</v>
      </c>
      <c r="AU459" t="str">
        <f>VLOOKUP(L459,'Duration QC'!$A$3:$E$50,3,TRUE)</f>
        <v>Y</v>
      </c>
      <c r="AV459" t="str">
        <f>VLOOKUP(L459,'Duration QC'!$A$3:$E$50,4,TRUE)</f>
        <v>N</v>
      </c>
      <c r="AW459" t="str">
        <f>VLOOKUP(L459,'Duration QC'!$A$3:$E$50,5,TRUE)</f>
        <v>N</v>
      </c>
      <c r="AX459">
        <f t="shared" si="112"/>
        <v>0</v>
      </c>
      <c r="AY459">
        <f t="shared" si="113"/>
        <v>1</v>
      </c>
      <c r="AZ459">
        <f t="shared" si="114"/>
        <v>0</v>
      </c>
      <c r="BA459">
        <f t="shared" si="115"/>
        <v>0</v>
      </c>
    </row>
    <row r="460" spans="1:53" x14ac:dyDescent="0.25">
      <c r="A460" s="3">
        <v>459</v>
      </c>
      <c r="B460" s="3" t="s">
        <v>50</v>
      </c>
      <c r="C460" s="3" t="s">
        <v>464</v>
      </c>
      <c r="D460" s="3">
        <v>2009</v>
      </c>
      <c r="E460" s="3"/>
      <c r="F460" s="3" t="s">
        <v>295</v>
      </c>
      <c r="G460" s="3" t="s">
        <v>50</v>
      </c>
      <c r="H460" s="3" t="s">
        <v>805</v>
      </c>
      <c r="I460" s="3" t="s">
        <v>367</v>
      </c>
      <c r="J460" s="3" t="s">
        <v>470</v>
      </c>
      <c r="K460" s="3" t="s">
        <v>394</v>
      </c>
      <c r="L460" s="3" t="s">
        <v>27</v>
      </c>
      <c r="M460" s="3" t="s">
        <v>28</v>
      </c>
      <c r="N460" s="3" t="s">
        <v>290</v>
      </c>
      <c r="O460" s="3" t="s">
        <v>38</v>
      </c>
      <c r="P460" s="3"/>
      <c r="Q460" s="3"/>
      <c r="R460" s="3" t="s">
        <v>457</v>
      </c>
      <c r="S460" s="3">
        <v>50</v>
      </c>
      <c r="T460" s="3"/>
      <c r="U460" s="3"/>
      <c r="V460" s="3" t="s">
        <v>34</v>
      </c>
      <c r="W460" s="3" t="s">
        <v>35</v>
      </c>
      <c r="X460" s="3" t="s">
        <v>35</v>
      </c>
      <c r="Y460" s="3"/>
      <c r="Z460" s="3"/>
      <c r="AA460" s="3"/>
      <c r="AB460" s="3"/>
      <c r="AC460" s="3"/>
      <c r="AD460" s="3">
        <v>5000</v>
      </c>
      <c r="AE460" s="3"/>
      <c r="AF460" s="3"/>
      <c r="AG460" s="3" t="s">
        <v>229</v>
      </c>
      <c r="AH460" s="3" t="s">
        <v>229</v>
      </c>
      <c r="AI460" s="3" t="str">
        <f t="shared" si="110"/>
        <v/>
      </c>
      <c r="AJ460" s="3"/>
      <c r="AK460" s="3"/>
      <c r="AL460" s="3" t="s">
        <v>773</v>
      </c>
      <c r="AM460" s="3"/>
      <c r="AN460" s="3"/>
      <c r="AO460" s="3"/>
      <c r="AP460" s="3" t="s">
        <v>50</v>
      </c>
      <c r="AQ460" s="3">
        <f t="shared" si="111"/>
        <v>2</v>
      </c>
      <c r="AT460" t="str">
        <f>VLOOKUP(L460,'Duration QC'!$A$3:$E$50,2,TRUE)</f>
        <v>N</v>
      </c>
      <c r="AU460" t="str">
        <f>VLOOKUP(L460,'Duration QC'!$A$3:$E$50,3,TRUE)</f>
        <v>Y</v>
      </c>
      <c r="AV460" t="str">
        <f>VLOOKUP(L460,'Duration QC'!$A$3:$E$50,4,TRUE)</f>
        <v>N</v>
      </c>
      <c r="AW460" t="str">
        <f>VLOOKUP(L460,'Duration QC'!$A$3:$E$50,5,TRUE)</f>
        <v>N</v>
      </c>
      <c r="AX460">
        <f t="shared" si="112"/>
        <v>0</v>
      </c>
      <c r="AY460">
        <f t="shared" si="113"/>
        <v>1</v>
      </c>
      <c r="AZ460">
        <f t="shared" si="114"/>
        <v>0</v>
      </c>
      <c r="BA460">
        <f t="shared" si="115"/>
        <v>0</v>
      </c>
    </row>
    <row r="461" spans="1:53" x14ac:dyDescent="0.25">
      <c r="A461" s="3">
        <v>460</v>
      </c>
      <c r="B461" s="3" t="s">
        <v>50</v>
      </c>
      <c r="C461" s="3" t="s">
        <v>464</v>
      </c>
      <c r="D461" s="3">
        <v>2010</v>
      </c>
      <c r="E461" s="3"/>
      <c r="F461" s="3" t="s">
        <v>296</v>
      </c>
      <c r="G461" s="3" t="s">
        <v>50</v>
      </c>
      <c r="H461" s="3" t="s">
        <v>805</v>
      </c>
      <c r="I461" s="3" t="s">
        <v>365</v>
      </c>
      <c r="J461" s="3" t="s">
        <v>470</v>
      </c>
      <c r="K461" s="3" t="s">
        <v>393</v>
      </c>
      <c r="L461" s="3" t="s">
        <v>27</v>
      </c>
      <c r="M461" s="3" t="s">
        <v>28</v>
      </c>
      <c r="N461" s="3" t="s">
        <v>290</v>
      </c>
      <c r="O461" s="3" t="s">
        <v>30</v>
      </c>
      <c r="P461" s="3"/>
      <c r="Q461" s="3"/>
      <c r="R461" s="3" t="s">
        <v>1464</v>
      </c>
      <c r="S461" s="3" t="s">
        <v>1462</v>
      </c>
      <c r="T461" s="3"/>
      <c r="U461" s="3"/>
      <c r="V461" s="3" t="s">
        <v>34</v>
      </c>
      <c r="W461" s="3" t="s">
        <v>35</v>
      </c>
      <c r="X461" s="3" t="s">
        <v>35</v>
      </c>
      <c r="Y461" s="3"/>
      <c r="Z461" s="3"/>
      <c r="AA461" s="3"/>
      <c r="AB461" s="3"/>
      <c r="AC461" s="3"/>
      <c r="AD461" s="3">
        <v>100</v>
      </c>
      <c r="AE461" s="3"/>
      <c r="AF461" s="3"/>
      <c r="AG461" s="3" t="s">
        <v>227</v>
      </c>
      <c r="AH461" s="3" t="s">
        <v>227</v>
      </c>
      <c r="AI461" s="3" t="str">
        <f t="shared" si="110"/>
        <v/>
      </c>
      <c r="AJ461" s="3"/>
      <c r="AK461" s="3"/>
      <c r="AL461" s="3" t="s">
        <v>773</v>
      </c>
      <c r="AM461" s="3"/>
      <c r="AN461" s="3"/>
      <c r="AO461" s="3"/>
      <c r="AP461" s="3" t="s">
        <v>50</v>
      </c>
      <c r="AQ461" s="3">
        <f t="shared" si="111"/>
        <v>4</v>
      </c>
      <c r="AT461" t="str">
        <f>VLOOKUP(L461,'Duration QC'!$A$3:$E$50,2,TRUE)</f>
        <v>N</v>
      </c>
      <c r="AU461" t="str">
        <f>VLOOKUP(L461,'Duration QC'!$A$3:$E$50,3,TRUE)</f>
        <v>Y</v>
      </c>
      <c r="AV461" t="str">
        <f>VLOOKUP(L461,'Duration QC'!$A$3:$E$50,4,TRUE)</f>
        <v>N</v>
      </c>
      <c r="AW461" t="str">
        <f>VLOOKUP(L461,'Duration QC'!$A$3:$E$50,5,TRUE)</f>
        <v>N</v>
      </c>
      <c r="AX461">
        <f t="shared" si="112"/>
        <v>0</v>
      </c>
      <c r="AY461">
        <f t="shared" si="113"/>
        <v>1</v>
      </c>
      <c r="AZ461">
        <f t="shared" si="114"/>
        <v>0</v>
      </c>
      <c r="BA461">
        <f t="shared" si="115"/>
        <v>0</v>
      </c>
    </row>
    <row r="462" spans="1:53" x14ac:dyDescent="0.25">
      <c r="A462" s="3">
        <v>461</v>
      </c>
      <c r="B462" s="3" t="s">
        <v>50</v>
      </c>
      <c r="C462" s="3" t="s">
        <v>464</v>
      </c>
      <c r="D462" s="3">
        <v>2011</v>
      </c>
      <c r="E462" s="3"/>
      <c r="F462" s="3" t="s">
        <v>297</v>
      </c>
      <c r="G462" s="3" t="s">
        <v>50</v>
      </c>
      <c r="H462" s="3" t="s">
        <v>805</v>
      </c>
      <c r="I462" s="3" t="s">
        <v>365</v>
      </c>
      <c r="J462" s="3" t="s">
        <v>470</v>
      </c>
      <c r="K462" s="3" t="s">
        <v>393</v>
      </c>
      <c r="L462" s="3" t="s">
        <v>27</v>
      </c>
      <c r="M462" s="3" t="s">
        <v>28</v>
      </c>
      <c r="N462" s="3" t="s">
        <v>290</v>
      </c>
      <c r="O462" s="3" t="s">
        <v>41</v>
      </c>
      <c r="P462" s="3"/>
      <c r="Q462" s="3"/>
      <c r="R462" s="3" t="s">
        <v>1464</v>
      </c>
      <c r="S462" s="3" t="s">
        <v>1462</v>
      </c>
      <c r="T462" s="3"/>
      <c r="U462" s="3"/>
      <c r="V462" s="3" t="s">
        <v>34</v>
      </c>
      <c r="W462" s="3" t="s">
        <v>35</v>
      </c>
      <c r="X462" s="3" t="s">
        <v>35</v>
      </c>
      <c r="Y462" s="3"/>
      <c r="Z462" s="3"/>
      <c r="AA462" s="3"/>
      <c r="AB462" s="3"/>
      <c r="AC462" s="3"/>
      <c r="AD462" s="3">
        <v>100</v>
      </c>
      <c r="AE462" s="3"/>
      <c r="AF462" s="3"/>
      <c r="AG462" s="3" t="s">
        <v>227</v>
      </c>
      <c r="AH462" s="3" t="s">
        <v>227</v>
      </c>
      <c r="AI462" s="3" t="str">
        <f t="shared" si="110"/>
        <v/>
      </c>
      <c r="AJ462" s="3"/>
      <c r="AK462" s="3"/>
      <c r="AL462" s="3" t="s">
        <v>773</v>
      </c>
      <c r="AM462" s="3"/>
      <c r="AN462" s="3"/>
      <c r="AO462" s="3"/>
      <c r="AP462" s="3" t="s">
        <v>50</v>
      </c>
      <c r="AQ462" s="3">
        <f t="shared" si="111"/>
        <v>4</v>
      </c>
      <c r="AT462" t="str">
        <f>VLOOKUP(L462,'Duration QC'!$A$3:$E$50,2,TRUE)</f>
        <v>N</v>
      </c>
      <c r="AU462" t="str">
        <f>VLOOKUP(L462,'Duration QC'!$A$3:$E$50,3,TRUE)</f>
        <v>Y</v>
      </c>
      <c r="AV462" t="str">
        <f>VLOOKUP(L462,'Duration QC'!$A$3:$E$50,4,TRUE)</f>
        <v>N</v>
      </c>
      <c r="AW462" t="str">
        <f>VLOOKUP(L462,'Duration QC'!$A$3:$E$50,5,TRUE)</f>
        <v>N</v>
      </c>
      <c r="AX462">
        <f t="shared" si="112"/>
        <v>0</v>
      </c>
      <c r="AY462">
        <f t="shared" si="113"/>
        <v>1</v>
      </c>
      <c r="AZ462">
        <f t="shared" si="114"/>
        <v>0</v>
      </c>
      <c r="BA462">
        <f t="shared" si="115"/>
        <v>0</v>
      </c>
    </row>
    <row r="463" spans="1:53" x14ac:dyDescent="0.25">
      <c r="A463" s="3">
        <v>462</v>
      </c>
      <c r="B463" s="3" t="s">
        <v>50</v>
      </c>
      <c r="C463" s="3" t="s">
        <v>464</v>
      </c>
      <c r="D463" s="3">
        <v>2012</v>
      </c>
      <c r="E463" s="3"/>
      <c r="F463" s="3" t="s">
        <v>298</v>
      </c>
      <c r="G463" s="3" t="s">
        <v>50</v>
      </c>
      <c r="H463" s="3" t="s">
        <v>805</v>
      </c>
      <c r="I463" s="3" t="s">
        <v>365</v>
      </c>
      <c r="J463" s="3" t="s">
        <v>470</v>
      </c>
      <c r="K463" s="3" t="s">
        <v>393</v>
      </c>
      <c r="L463" s="3" t="s">
        <v>27</v>
      </c>
      <c r="M463" s="3" t="s">
        <v>28</v>
      </c>
      <c r="N463" s="3" t="s">
        <v>290</v>
      </c>
      <c r="O463" s="3" t="s">
        <v>38</v>
      </c>
      <c r="P463" s="3"/>
      <c r="Q463" s="3"/>
      <c r="R463" s="3" t="s">
        <v>458</v>
      </c>
      <c r="S463" s="3" t="s">
        <v>458</v>
      </c>
      <c r="T463" s="3"/>
      <c r="U463" s="3"/>
      <c r="V463" s="3" t="s">
        <v>34</v>
      </c>
      <c r="W463" s="3" t="s">
        <v>35</v>
      </c>
      <c r="X463" s="3" t="s">
        <v>35</v>
      </c>
      <c r="Y463" s="3"/>
      <c r="Z463" s="3"/>
      <c r="AA463" s="3"/>
      <c r="AB463" s="3"/>
      <c r="AC463" s="3"/>
      <c r="AD463" s="3"/>
      <c r="AE463" s="3"/>
      <c r="AF463" s="3"/>
      <c r="AG463" s="3"/>
      <c r="AH463" s="3"/>
      <c r="AI463" s="3" t="str">
        <f t="shared" si="110"/>
        <v>Y</v>
      </c>
      <c r="AJ463" s="3"/>
      <c r="AK463" s="3"/>
      <c r="AL463" s="3" t="s">
        <v>773</v>
      </c>
      <c r="AM463" s="3"/>
      <c r="AN463" s="3"/>
      <c r="AO463" s="3"/>
      <c r="AP463" s="3" t="s">
        <v>50</v>
      </c>
      <c r="AQ463" s="3">
        <f t="shared" si="111"/>
        <v>0</v>
      </c>
      <c r="AT463" t="str">
        <f>VLOOKUP(L463,'Duration QC'!$A$3:$E$50,2,TRUE)</f>
        <v>N</v>
      </c>
      <c r="AU463" t="str">
        <f>VLOOKUP(L463,'Duration QC'!$A$3:$E$50,3,TRUE)</f>
        <v>Y</v>
      </c>
      <c r="AV463" t="str">
        <f>VLOOKUP(L463,'Duration QC'!$A$3:$E$50,4,TRUE)</f>
        <v>N</v>
      </c>
      <c r="AW463" t="str">
        <f>VLOOKUP(L463,'Duration QC'!$A$3:$E$50,5,TRUE)</f>
        <v>N</v>
      </c>
      <c r="AX463">
        <f t="shared" si="112"/>
        <v>0</v>
      </c>
      <c r="AY463">
        <f t="shared" si="113"/>
        <v>1</v>
      </c>
      <c r="AZ463">
        <f t="shared" si="114"/>
        <v>0</v>
      </c>
      <c r="BA463">
        <f t="shared" si="115"/>
        <v>0</v>
      </c>
    </row>
    <row r="464" spans="1:53" x14ac:dyDescent="0.25">
      <c r="A464" s="3">
        <v>463</v>
      </c>
      <c r="B464" s="3" t="s">
        <v>50</v>
      </c>
      <c r="C464" s="3" t="s">
        <v>464</v>
      </c>
      <c r="D464" s="3">
        <v>2013</v>
      </c>
      <c r="E464" s="3"/>
      <c r="F464" s="3" t="s">
        <v>298</v>
      </c>
      <c r="G464" s="3" t="s">
        <v>50</v>
      </c>
      <c r="H464" s="3" t="s">
        <v>805</v>
      </c>
      <c r="I464" s="3" t="s">
        <v>367</v>
      </c>
      <c r="J464" s="3" t="s">
        <v>470</v>
      </c>
      <c r="K464" s="3" t="s">
        <v>394</v>
      </c>
      <c r="L464" s="3" t="s">
        <v>27</v>
      </c>
      <c r="M464" s="3" t="s">
        <v>28</v>
      </c>
      <c r="N464" s="3" t="s">
        <v>290</v>
      </c>
      <c r="O464" s="3" t="s">
        <v>38</v>
      </c>
      <c r="P464" s="3"/>
      <c r="Q464" s="3"/>
      <c r="R464" s="3" t="s">
        <v>458</v>
      </c>
      <c r="S464" s="3" t="s">
        <v>458</v>
      </c>
      <c r="T464" s="3"/>
      <c r="U464" s="3"/>
      <c r="V464" s="3" t="s">
        <v>34</v>
      </c>
      <c r="W464" s="3" t="s">
        <v>35</v>
      </c>
      <c r="X464" s="3" t="s">
        <v>35</v>
      </c>
      <c r="Y464" s="3"/>
      <c r="Z464" s="3"/>
      <c r="AA464" s="3"/>
      <c r="AB464" s="3"/>
      <c r="AC464" s="3"/>
      <c r="AD464" s="3"/>
      <c r="AE464" s="3"/>
      <c r="AF464" s="3"/>
      <c r="AG464" s="3"/>
      <c r="AH464" s="3"/>
      <c r="AI464" s="3" t="str">
        <f t="shared" si="110"/>
        <v>Y</v>
      </c>
      <c r="AJ464" s="3"/>
      <c r="AK464" s="3"/>
      <c r="AL464" s="3" t="s">
        <v>773</v>
      </c>
      <c r="AM464" s="3"/>
      <c r="AN464" s="3"/>
      <c r="AO464" s="3"/>
      <c r="AP464" s="3" t="s">
        <v>50</v>
      </c>
      <c r="AQ464" s="3">
        <f t="shared" si="111"/>
        <v>0</v>
      </c>
      <c r="AT464" t="str">
        <f>VLOOKUP(L464,'Duration QC'!$A$3:$E$50,2,TRUE)</f>
        <v>N</v>
      </c>
      <c r="AU464" t="str">
        <f>VLOOKUP(L464,'Duration QC'!$A$3:$E$50,3,TRUE)</f>
        <v>Y</v>
      </c>
      <c r="AV464" t="str">
        <f>VLOOKUP(L464,'Duration QC'!$A$3:$E$50,4,TRUE)</f>
        <v>N</v>
      </c>
      <c r="AW464" t="str">
        <f>VLOOKUP(L464,'Duration QC'!$A$3:$E$50,5,TRUE)</f>
        <v>N</v>
      </c>
      <c r="AX464">
        <f t="shared" si="112"/>
        <v>0</v>
      </c>
      <c r="AY464">
        <f t="shared" si="113"/>
        <v>1</v>
      </c>
      <c r="AZ464">
        <f t="shared" si="114"/>
        <v>0</v>
      </c>
      <c r="BA464">
        <f t="shared" si="115"/>
        <v>0</v>
      </c>
    </row>
    <row r="465" spans="1:53" x14ac:dyDescent="0.25">
      <c r="A465" s="3">
        <v>464</v>
      </c>
      <c r="B465" s="3" t="s">
        <v>50</v>
      </c>
      <c r="C465" s="3" t="s">
        <v>464</v>
      </c>
      <c r="D465" s="3">
        <v>2014</v>
      </c>
      <c r="E465" s="3"/>
      <c r="F465" s="3" t="s">
        <v>299</v>
      </c>
      <c r="G465" s="3" t="s">
        <v>50</v>
      </c>
      <c r="H465" s="3" t="s">
        <v>805</v>
      </c>
      <c r="I465" s="3" t="s">
        <v>368</v>
      </c>
      <c r="J465" s="3" t="s">
        <v>470</v>
      </c>
      <c r="K465" s="3" t="s">
        <v>395</v>
      </c>
      <c r="L465" s="3" t="s">
        <v>27</v>
      </c>
      <c r="M465" s="3" t="s">
        <v>28</v>
      </c>
      <c r="N465" s="3" t="s">
        <v>290</v>
      </c>
      <c r="O465" s="3" t="s">
        <v>38</v>
      </c>
      <c r="P465" s="3"/>
      <c r="Q465" s="3"/>
      <c r="R465" s="3">
        <v>1</v>
      </c>
      <c r="S465" s="3">
        <v>7</v>
      </c>
      <c r="T465" s="3"/>
      <c r="U465" s="3"/>
      <c r="V465" s="3" t="s">
        <v>34</v>
      </c>
      <c r="W465" s="3" t="s">
        <v>35</v>
      </c>
      <c r="X465" s="3" t="s">
        <v>35</v>
      </c>
      <c r="Y465" s="3"/>
      <c r="Z465" s="3"/>
      <c r="AA465" s="3"/>
      <c r="AB465" s="3"/>
      <c r="AC465" s="3">
        <v>1000</v>
      </c>
      <c r="AD465" s="3">
        <v>700</v>
      </c>
      <c r="AE465" s="3"/>
      <c r="AF465" s="3" t="s">
        <v>228</v>
      </c>
      <c r="AG465" s="3" t="s">
        <v>228</v>
      </c>
      <c r="AH465" s="3" t="s">
        <v>228</v>
      </c>
      <c r="AI465" s="3" t="str">
        <f t="shared" si="110"/>
        <v/>
      </c>
      <c r="AJ465" s="3" t="s">
        <v>50</v>
      </c>
      <c r="AK465" s="3"/>
      <c r="AL465" s="3" t="s">
        <v>773</v>
      </c>
      <c r="AM465" s="3"/>
      <c r="AN465" s="3"/>
      <c r="AO465" s="3"/>
      <c r="AP465" s="3" t="s">
        <v>50</v>
      </c>
      <c r="AQ465" s="3">
        <f t="shared" si="111"/>
        <v>3</v>
      </c>
      <c r="AT465" t="str">
        <f>VLOOKUP(L465,'Duration QC'!$A$3:$E$50,2,TRUE)</f>
        <v>N</v>
      </c>
      <c r="AU465" t="str">
        <f>VLOOKUP(L465,'Duration QC'!$A$3:$E$50,3,TRUE)</f>
        <v>Y</v>
      </c>
      <c r="AV465" t="str">
        <f>VLOOKUP(L465,'Duration QC'!$A$3:$E$50,4,TRUE)</f>
        <v>N</v>
      </c>
      <c r="AW465" t="str">
        <f>VLOOKUP(L465,'Duration QC'!$A$3:$E$50,5,TRUE)</f>
        <v>N</v>
      </c>
      <c r="AX465">
        <f t="shared" si="112"/>
        <v>0</v>
      </c>
      <c r="AY465">
        <f t="shared" si="113"/>
        <v>1</v>
      </c>
      <c r="AZ465">
        <f t="shared" si="114"/>
        <v>0</v>
      </c>
      <c r="BA465">
        <f t="shared" si="115"/>
        <v>0</v>
      </c>
    </row>
    <row r="466" spans="1:53" x14ac:dyDescent="0.25">
      <c r="A466" s="3">
        <v>465</v>
      </c>
      <c r="B466" s="3"/>
      <c r="C466" s="3" t="s">
        <v>464</v>
      </c>
      <c r="D466" s="3">
        <v>2015</v>
      </c>
      <c r="E466" s="3"/>
      <c r="F466" s="3" t="s">
        <v>300</v>
      </c>
      <c r="G466" s="3"/>
      <c r="H466" s="3" t="s">
        <v>805</v>
      </c>
      <c r="I466" s="3" t="s">
        <v>366</v>
      </c>
      <c r="J466" s="3" t="s">
        <v>470</v>
      </c>
      <c r="K466" s="3" t="s">
        <v>396</v>
      </c>
      <c r="L466" s="3" t="s">
        <v>129</v>
      </c>
      <c r="M466" s="3" t="s">
        <v>28</v>
      </c>
      <c r="N466" s="3" t="s">
        <v>290</v>
      </c>
      <c r="O466" s="3" t="s">
        <v>38</v>
      </c>
      <c r="P466" s="3"/>
      <c r="Q466" s="3"/>
      <c r="R466" s="3" t="s">
        <v>457</v>
      </c>
      <c r="S466" s="3">
        <v>10</v>
      </c>
      <c r="T466" s="3"/>
      <c r="U466" s="3"/>
      <c r="V466" s="3" t="s">
        <v>34</v>
      </c>
      <c r="W466" s="3" t="s">
        <v>35</v>
      </c>
      <c r="X466" s="3" t="s">
        <v>35</v>
      </c>
      <c r="Y466" s="3"/>
      <c r="Z466" s="3"/>
      <c r="AA466" s="3"/>
      <c r="AB466" s="3"/>
      <c r="AC466" s="3"/>
      <c r="AD466" s="3">
        <v>1000</v>
      </c>
      <c r="AE466" s="3"/>
      <c r="AF466" s="3"/>
      <c r="AG466" s="3" t="s">
        <v>228</v>
      </c>
      <c r="AH466" s="3" t="s">
        <v>228</v>
      </c>
      <c r="AI466" s="3" t="str">
        <f t="shared" si="110"/>
        <v/>
      </c>
      <c r="AJ466" s="3" t="s">
        <v>50</v>
      </c>
      <c r="AK466" s="3"/>
      <c r="AL466" s="3" t="s">
        <v>773</v>
      </c>
      <c r="AM466" s="3"/>
      <c r="AN466" s="3"/>
      <c r="AO466" s="3"/>
      <c r="AP466" s="3" t="s">
        <v>50</v>
      </c>
      <c r="AQ466" s="3">
        <f t="shared" si="111"/>
        <v>3</v>
      </c>
      <c r="AR466" t="str">
        <f>IF(AB466&lt;&gt;"","BMDL",IF(AC466&lt;&gt;"","NOAEL",IF(AD466&lt;&gt;"","LOAEL","!!! CHECK !!!")))</f>
        <v>LOAEL</v>
      </c>
      <c r="AS466">
        <f>IF(AR466="NOAEL",AC466, IF(AR466="BMDL", AB466, AD466))</f>
        <v>1000</v>
      </c>
      <c r="AT466" t="str">
        <f>VLOOKUP(L466,'Duration QC'!$A$3:$E$50,2,TRUE)</f>
        <v>N</v>
      </c>
      <c r="AU466" t="str">
        <f>VLOOKUP(L466,'Duration QC'!$A$3:$E$50,3,TRUE)</f>
        <v>Y</v>
      </c>
      <c r="AV466" t="str">
        <f>VLOOKUP(L466,'Duration QC'!$A$3:$E$50,4,TRUE)</f>
        <v>N</v>
      </c>
      <c r="AW466" t="str">
        <f>VLOOKUP(L466,'Duration QC'!$A$3:$E$50,5,TRUE)</f>
        <v>N</v>
      </c>
      <c r="AX466">
        <f t="shared" si="112"/>
        <v>0</v>
      </c>
      <c r="AY466">
        <f t="shared" si="113"/>
        <v>1</v>
      </c>
      <c r="AZ466">
        <f t="shared" si="114"/>
        <v>0</v>
      </c>
      <c r="BA466">
        <f t="shared" si="115"/>
        <v>0</v>
      </c>
    </row>
    <row r="467" spans="1:53" s="27" customFormat="1" x14ac:dyDescent="0.25">
      <c r="A467" s="56">
        <v>466</v>
      </c>
      <c r="B467" s="56" t="s">
        <v>50</v>
      </c>
      <c r="C467" s="56" t="s">
        <v>464</v>
      </c>
      <c r="D467" s="56">
        <v>2019</v>
      </c>
      <c r="E467" s="56"/>
      <c r="F467" s="56" t="s">
        <v>301</v>
      </c>
      <c r="G467" s="56"/>
      <c r="H467" s="3" t="s">
        <v>805</v>
      </c>
      <c r="I467" s="56" t="s">
        <v>369</v>
      </c>
      <c r="J467" s="56" t="s">
        <v>470</v>
      </c>
      <c r="K467" s="56" t="s">
        <v>397</v>
      </c>
      <c r="L467" s="3" t="s">
        <v>129</v>
      </c>
      <c r="M467" s="56" t="s">
        <v>28</v>
      </c>
      <c r="N467" s="56" t="s">
        <v>290</v>
      </c>
      <c r="O467" s="56" t="s">
        <v>38</v>
      </c>
      <c r="P467" s="56"/>
      <c r="Q467" s="56"/>
      <c r="R467" s="56" t="s">
        <v>457</v>
      </c>
      <c r="S467" s="56">
        <v>3.5</v>
      </c>
      <c r="T467" s="56"/>
      <c r="U467" s="56"/>
      <c r="V467" s="56" t="s">
        <v>34</v>
      </c>
      <c r="W467" s="56" t="s">
        <v>35</v>
      </c>
      <c r="X467" s="56" t="s">
        <v>35</v>
      </c>
      <c r="Y467" s="56"/>
      <c r="Z467" s="56"/>
      <c r="AA467" s="56"/>
      <c r="AB467" s="56"/>
      <c r="AC467" s="56"/>
      <c r="AD467" s="56">
        <v>350</v>
      </c>
      <c r="AE467" s="56"/>
      <c r="AF467" s="56"/>
      <c r="AG467" s="56" t="s">
        <v>228</v>
      </c>
      <c r="AH467" s="56" t="s">
        <v>228</v>
      </c>
      <c r="AI467" s="56" t="str">
        <f t="shared" si="110"/>
        <v/>
      </c>
      <c r="AJ467" s="56"/>
      <c r="AK467" s="56"/>
      <c r="AL467" s="3" t="s">
        <v>773</v>
      </c>
      <c r="AM467" s="56"/>
      <c r="AN467" s="56"/>
      <c r="AO467" s="56"/>
      <c r="AP467" s="3" t="s">
        <v>50</v>
      </c>
      <c r="AQ467" s="3">
        <f t="shared" si="111"/>
        <v>3</v>
      </c>
      <c r="AT467" t="str">
        <f>VLOOKUP(L467,'Duration QC'!$A$3:$E$50,2,TRUE)</f>
        <v>N</v>
      </c>
      <c r="AU467" t="str">
        <f>VLOOKUP(L467,'Duration QC'!$A$3:$E$50,3,TRUE)</f>
        <v>Y</v>
      </c>
      <c r="AV467" t="str">
        <f>VLOOKUP(L467,'Duration QC'!$A$3:$E$50,4,TRUE)</f>
        <v>N</v>
      </c>
      <c r="AW467" t="str">
        <f>VLOOKUP(L467,'Duration QC'!$A$3:$E$50,5,TRUE)</f>
        <v>N</v>
      </c>
      <c r="AX467">
        <f t="shared" si="112"/>
        <v>0</v>
      </c>
      <c r="AY467">
        <f t="shared" si="113"/>
        <v>1</v>
      </c>
      <c r="AZ467">
        <f t="shared" si="114"/>
        <v>0</v>
      </c>
      <c r="BA467">
        <f t="shared" si="115"/>
        <v>0</v>
      </c>
    </row>
    <row r="468" spans="1:53" s="3" customFormat="1" x14ac:dyDescent="0.25">
      <c r="A468" s="3">
        <v>467</v>
      </c>
      <c r="C468" s="3" t="s">
        <v>464</v>
      </c>
      <c r="D468" s="3">
        <v>2020</v>
      </c>
      <c r="F468" s="3" t="s">
        <v>301</v>
      </c>
      <c r="H468" s="3" t="s">
        <v>805</v>
      </c>
      <c r="I468" s="3" t="s">
        <v>369</v>
      </c>
      <c r="J468" s="3" t="s">
        <v>470</v>
      </c>
      <c r="K468" s="3" t="s">
        <v>398</v>
      </c>
      <c r="L468" s="3" t="s">
        <v>129</v>
      </c>
      <c r="M468" s="3" t="s">
        <v>28</v>
      </c>
      <c r="N468" s="3" t="s">
        <v>290</v>
      </c>
      <c r="O468" s="3" t="s">
        <v>38</v>
      </c>
      <c r="R468" s="3" t="s">
        <v>457</v>
      </c>
      <c r="S468" s="3">
        <v>13</v>
      </c>
      <c r="V468" s="3" t="s">
        <v>34</v>
      </c>
      <c r="W468" s="3" t="s">
        <v>35</v>
      </c>
      <c r="X468" s="3" t="s">
        <v>461</v>
      </c>
      <c r="AD468" s="3">
        <v>1300</v>
      </c>
      <c r="AG468" s="3" t="s">
        <v>228</v>
      </c>
      <c r="AH468" s="3" t="s">
        <v>228</v>
      </c>
      <c r="AI468" s="3" t="str">
        <f t="shared" si="110"/>
        <v/>
      </c>
      <c r="AJ468" s="3" t="s">
        <v>50</v>
      </c>
      <c r="AL468" s="3" t="s">
        <v>773</v>
      </c>
      <c r="AP468" s="3" t="s">
        <v>50</v>
      </c>
      <c r="AQ468" s="3">
        <f t="shared" si="111"/>
        <v>3</v>
      </c>
      <c r="AR468" t="str">
        <f>IF(AB468&lt;&gt;"","BMDL",IF(AC468&lt;&gt;"","NOAEL",IF(AD468&lt;&gt;"","LOAEL","!!! CHECK !!!")))</f>
        <v>LOAEL</v>
      </c>
      <c r="AS468">
        <f>IF(AR468="NOAEL",AC468, IF(AR468="BMDL", AB468, AD468))</f>
        <v>1300</v>
      </c>
      <c r="AT468" t="str">
        <f>VLOOKUP(L468,'Duration QC'!$A$3:$E$50,2,TRUE)</f>
        <v>N</v>
      </c>
      <c r="AU468" t="str">
        <f>VLOOKUP(L468,'Duration QC'!$A$3:$E$50,3,TRUE)</f>
        <v>Y</v>
      </c>
      <c r="AV468" t="str">
        <f>VLOOKUP(L468,'Duration QC'!$A$3:$E$50,4,TRUE)</f>
        <v>N</v>
      </c>
      <c r="AW468" t="str">
        <f>VLOOKUP(L468,'Duration QC'!$A$3:$E$50,5,TRUE)</f>
        <v>N</v>
      </c>
      <c r="AX468">
        <f t="shared" si="112"/>
        <v>0</v>
      </c>
      <c r="AY468">
        <f t="shared" si="113"/>
        <v>1</v>
      </c>
      <c r="AZ468">
        <f t="shared" si="114"/>
        <v>0</v>
      </c>
      <c r="BA468">
        <f t="shared" si="115"/>
        <v>0</v>
      </c>
    </row>
    <row r="469" spans="1:53" s="27" customFormat="1" x14ac:dyDescent="0.25">
      <c r="A469" s="56">
        <v>468</v>
      </c>
      <c r="B469" s="56" t="s">
        <v>50</v>
      </c>
      <c r="C469" s="56" t="s">
        <v>464</v>
      </c>
      <c r="D469" s="56">
        <v>2021</v>
      </c>
      <c r="E469" s="56"/>
      <c r="F469" s="56" t="s">
        <v>301</v>
      </c>
      <c r="G469" s="56"/>
      <c r="H469" s="3" t="s">
        <v>805</v>
      </c>
      <c r="I469" s="56" t="s">
        <v>369</v>
      </c>
      <c r="J469" s="56" t="s">
        <v>470</v>
      </c>
      <c r="K469" s="56" t="s">
        <v>399</v>
      </c>
      <c r="L469" s="3" t="s">
        <v>129</v>
      </c>
      <c r="M469" s="56" t="s">
        <v>28</v>
      </c>
      <c r="N469" s="56" t="s">
        <v>290</v>
      </c>
      <c r="O469" s="56" t="s">
        <v>38</v>
      </c>
      <c r="P469" s="56"/>
      <c r="Q469" s="56"/>
      <c r="R469" s="56" t="s">
        <v>457</v>
      </c>
      <c r="S469" s="56">
        <v>98</v>
      </c>
      <c r="T469" s="56"/>
      <c r="U469" s="56"/>
      <c r="V469" s="56" t="s">
        <v>34</v>
      </c>
      <c r="W469" s="56" t="s">
        <v>462</v>
      </c>
      <c r="X469" s="56" t="s">
        <v>50</v>
      </c>
      <c r="Y469" s="56"/>
      <c r="Z469" s="56"/>
      <c r="AA469" s="56"/>
      <c r="AB469" s="56"/>
      <c r="AC469" s="56"/>
      <c r="AD469" s="56">
        <v>9800</v>
      </c>
      <c r="AE469" s="56"/>
      <c r="AF469" s="56"/>
      <c r="AG469" s="56"/>
      <c r="AH469" s="56"/>
      <c r="AI469" s="56" t="str">
        <f t="shared" si="110"/>
        <v>Y</v>
      </c>
      <c r="AJ469" s="56"/>
      <c r="AK469" s="56"/>
      <c r="AL469" s="3" t="s">
        <v>773</v>
      </c>
      <c r="AM469" s="56"/>
      <c r="AN469" s="56"/>
      <c r="AO469" s="56"/>
      <c r="AP469" s="3" t="s">
        <v>50</v>
      </c>
      <c r="AQ469" s="3">
        <f t="shared" si="111"/>
        <v>0</v>
      </c>
      <c r="AT469" t="str">
        <f>VLOOKUP(L469,'Duration QC'!$A$3:$E$50,2,TRUE)</f>
        <v>N</v>
      </c>
      <c r="AU469" t="str">
        <f>VLOOKUP(L469,'Duration QC'!$A$3:$E$50,3,TRUE)</f>
        <v>Y</v>
      </c>
      <c r="AV469" t="str">
        <f>VLOOKUP(L469,'Duration QC'!$A$3:$E$50,4,TRUE)</f>
        <v>N</v>
      </c>
      <c r="AW469" t="str">
        <f>VLOOKUP(L469,'Duration QC'!$A$3:$E$50,5,TRUE)</f>
        <v>N</v>
      </c>
      <c r="AX469">
        <f t="shared" si="112"/>
        <v>0</v>
      </c>
      <c r="AY469">
        <f t="shared" si="113"/>
        <v>1</v>
      </c>
      <c r="AZ469">
        <f t="shared" si="114"/>
        <v>0</v>
      </c>
      <c r="BA469">
        <f t="shared" si="115"/>
        <v>0</v>
      </c>
    </row>
    <row r="470" spans="1:53" x14ac:dyDescent="0.25">
      <c r="A470" s="3">
        <v>469</v>
      </c>
      <c r="B470" s="3" t="s">
        <v>50</v>
      </c>
      <c r="C470" s="3" t="s">
        <v>464</v>
      </c>
      <c r="D470" s="3">
        <v>3002</v>
      </c>
      <c r="E470" s="3"/>
      <c r="F470" s="3" t="s">
        <v>302</v>
      </c>
      <c r="G470" s="3" t="s">
        <v>50</v>
      </c>
      <c r="H470" s="3" t="s">
        <v>708</v>
      </c>
      <c r="I470" s="3" t="s">
        <v>713</v>
      </c>
      <c r="J470" s="3" t="s">
        <v>470</v>
      </c>
      <c r="K470" s="3" t="s">
        <v>400</v>
      </c>
      <c r="L470" s="3" t="s">
        <v>96</v>
      </c>
      <c r="M470" s="3" t="s">
        <v>28</v>
      </c>
      <c r="N470" s="3" t="s">
        <v>290</v>
      </c>
      <c r="O470" s="3" t="s">
        <v>38</v>
      </c>
      <c r="P470" s="3"/>
      <c r="Q470" s="3"/>
      <c r="R470" s="3">
        <v>0.05</v>
      </c>
      <c r="S470" s="3">
        <v>0.25</v>
      </c>
      <c r="T470" s="3"/>
      <c r="U470" s="3"/>
      <c r="V470" s="3" t="s">
        <v>34</v>
      </c>
      <c r="W470" s="3" t="s">
        <v>35</v>
      </c>
      <c r="X470" s="3" t="s">
        <v>35</v>
      </c>
      <c r="Y470" s="3"/>
      <c r="Z470" s="3"/>
      <c r="AA470" s="3"/>
      <c r="AB470" s="3"/>
      <c r="AC470" s="3">
        <v>50</v>
      </c>
      <c r="AD470" s="3">
        <v>25</v>
      </c>
      <c r="AE470" s="3"/>
      <c r="AF470" s="3" t="s">
        <v>227</v>
      </c>
      <c r="AG470" s="3" t="s">
        <v>226</v>
      </c>
      <c r="AH470" s="3" t="s">
        <v>226</v>
      </c>
      <c r="AI470" s="3" t="str">
        <f t="shared" si="110"/>
        <v/>
      </c>
      <c r="AJ470" s="3"/>
      <c r="AK470" s="3"/>
      <c r="AL470" s="3" t="s">
        <v>773</v>
      </c>
      <c r="AM470" s="3"/>
      <c r="AN470" s="3"/>
      <c r="AO470" s="3"/>
      <c r="AP470" s="3" t="s">
        <v>50</v>
      </c>
      <c r="AQ470" s="3">
        <f t="shared" si="111"/>
        <v>5</v>
      </c>
      <c r="AT470" t="str">
        <f>VLOOKUP(L470,'Duration QC'!$A$3:$E$50,2,TRUE)</f>
        <v>N</v>
      </c>
      <c r="AU470" t="str">
        <f>VLOOKUP(L470,'Duration QC'!$A$3:$E$50,3,TRUE)</f>
        <v>Y</v>
      </c>
      <c r="AV470" t="str">
        <f>VLOOKUP(L470,'Duration QC'!$A$3:$E$50,4,TRUE)</f>
        <v>N</v>
      </c>
      <c r="AW470" t="str">
        <f>VLOOKUP(L470,'Duration QC'!$A$3:$E$50,5,TRUE)</f>
        <v>N</v>
      </c>
      <c r="AX470">
        <f t="shared" si="112"/>
        <v>0</v>
      </c>
      <c r="AY470">
        <f t="shared" si="113"/>
        <v>1</v>
      </c>
      <c r="AZ470">
        <f t="shared" si="114"/>
        <v>0</v>
      </c>
      <c r="BA470">
        <f t="shared" si="115"/>
        <v>0</v>
      </c>
    </row>
    <row r="471" spans="1:53" x14ac:dyDescent="0.25">
      <c r="A471" s="3">
        <v>470</v>
      </c>
      <c r="B471" s="3"/>
      <c r="C471" s="3" t="s">
        <v>464</v>
      </c>
      <c r="D471" s="3">
        <v>3003</v>
      </c>
      <c r="E471" s="3"/>
      <c r="F471" s="3" t="s">
        <v>303</v>
      </c>
      <c r="G471" s="3" t="s">
        <v>50</v>
      </c>
      <c r="H471" s="3" t="s">
        <v>708</v>
      </c>
      <c r="I471" s="3" t="s">
        <v>710</v>
      </c>
      <c r="J471" s="3" t="s">
        <v>470</v>
      </c>
      <c r="K471" s="3" t="s">
        <v>401</v>
      </c>
      <c r="L471" s="3" t="s">
        <v>27</v>
      </c>
      <c r="M471" s="3" t="s">
        <v>28</v>
      </c>
      <c r="N471" s="3" t="s">
        <v>290</v>
      </c>
      <c r="O471" s="3" t="s">
        <v>38</v>
      </c>
      <c r="P471" s="3"/>
      <c r="Q471" s="3"/>
      <c r="R471" s="3">
        <v>0.1</v>
      </c>
      <c r="S471" s="3">
        <v>0.4</v>
      </c>
      <c r="T471" s="3"/>
      <c r="U471" s="3"/>
      <c r="V471" s="3" t="s">
        <v>34</v>
      </c>
      <c r="W471" s="3" t="s">
        <v>35</v>
      </c>
      <c r="X471" s="3" t="s">
        <v>35</v>
      </c>
      <c r="Y471" s="3"/>
      <c r="Z471" s="3"/>
      <c r="AA471" s="3"/>
      <c r="AB471" s="3"/>
      <c r="AC471" s="3">
        <v>100</v>
      </c>
      <c r="AD471" s="3">
        <v>40</v>
      </c>
      <c r="AE471" s="3"/>
      <c r="AF471" s="3" t="s">
        <v>227</v>
      </c>
      <c r="AG471" s="3" t="s">
        <v>227</v>
      </c>
      <c r="AH471" s="3" t="s">
        <v>227</v>
      </c>
      <c r="AI471" s="3" t="str">
        <f t="shared" si="110"/>
        <v/>
      </c>
      <c r="AJ471" s="3" t="s">
        <v>50</v>
      </c>
      <c r="AK471" s="3"/>
      <c r="AL471" s="3" t="s">
        <v>773</v>
      </c>
      <c r="AM471" s="3"/>
      <c r="AN471" s="3"/>
      <c r="AO471" s="3"/>
      <c r="AP471" s="3" t="s">
        <v>50</v>
      </c>
      <c r="AQ471" s="3">
        <f t="shared" si="111"/>
        <v>4</v>
      </c>
      <c r="AR471" t="str">
        <f>IF(AB471&lt;&gt;"","BMDL",IF(AC471&lt;&gt;"","NOAEL",IF(AD471&lt;&gt;"","LOAEL","!!! CHECK !!!")))</f>
        <v>NOAEL</v>
      </c>
      <c r="AS471">
        <f>IF(AR471="NOAEL",AC471, IF(AR471="BMDL", AB471, AD471))</f>
        <v>100</v>
      </c>
      <c r="AT471" t="str">
        <f>VLOOKUP(L471,'Duration QC'!$A$3:$E$50,2,TRUE)</f>
        <v>N</v>
      </c>
      <c r="AU471" t="str">
        <f>VLOOKUP(L471,'Duration QC'!$A$3:$E$50,3,TRUE)</f>
        <v>Y</v>
      </c>
      <c r="AV471" t="str">
        <f>VLOOKUP(L471,'Duration QC'!$A$3:$E$50,4,TRUE)</f>
        <v>N</v>
      </c>
      <c r="AW471" t="str">
        <f>VLOOKUP(L471,'Duration QC'!$A$3:$E$50,5,TRUE)</f>
        <v>N</v>
      </c>
      <c r="AX471">
        <f t="shared" si="112"/>
        <v>0</v>
      </c>
      <c r="AY471">
        <f t="shared" si="113"/>
        <v>1</v>
      </c>
      <c r="AZ471">
        <f t="shared" si="114"/>
        <v>0</v>
      </c>
      <c r="BA471">
        <f t="shared" si="115"/>
        <v>0</v>
      </c>
    </row>
    <row r="472" spans="1:53" x14ac:dyDescent="0.25">
      <c r="A472" s="3">
        <v>471</v>
      </c>
      <c r="B472" s="3" t="s">
        <v>50</v>
      </c>
      <c r="C472" s="3" t="s">
        <v>464</v>
      </c>
      <c r="D472" s="3">
        <v>3012</v>
      </c>
      <c r="E472" s="3"/>
      <c r="F472" s="3" t="s">
        <v>304</v>
      </c>
      <c r="G472" s="3" t="s">
        <v>50</v>
      </c>
      <c r="H472" s="3" t="s">
        <v>708</v>
      </c>
      <c r="I472" s="3" t="s">
        <v>370</v>
      </c>
      <c r="J472" s="3" t="s">
        <v>470</v>
      </c>
      <c r="K472" s="45" t="s">
        <v>402</v>
      </c>
      <c r="L472" s="3" t="s">
        <v>104</v>
      </c>
      <c r="M472" s="3" t="s">
        <v>28</v>
      </c>
      <c r="N472" s="3" t="s">
        <v>290</v>
      </c>
      <c r="O472" s="3" t="s">
        <v>38</v>
      </c>
      <c r="P472" s="3"/>
      <c r="Q472" s="3"/>
      <c r="R472" s="3">
        <v>0.2</v>
      </c>
      <c r="S472" s="3">
        <v>2</v>
      </c>
      <c r="T472" s="3"/>
      <c r="U472" s="3"/>
      <c r="V472" s="3" t="s">
        <v>34</v>
      </c>
      <c r="W472" s="3" t="s">
        <v>35</v>
      </c>
      <c r="X472" s="3" t="s">
        <v>35</v>
      </c>
      <c r="Y472" s="3"/>
      <c r="Z472" s="3"/>
      <c r="AA472" s="3"/>
      <c r="AB472" s="3"/>
      <c r="AC472" s="3">
        <v>200</v>
      </c>
      <c r="AD472" s="3">
        <v>200</v>
      </c>
      <c r="AE472" s="3"/>
      <c r="AF472" s="3" t="s">
        <v>227</v>
      </c>
      <c r="AG472" s="3" t="s">
        <v>227</v>
      </c>
      <c r="AH472" s="3" t="s">
        <v>227</v>
      </c>
      <c r="AI472" s="3" t="str">
        <f t="shared" si="110"/>
        <v/>
      </c>
      <c r="AJ472" s="3" t="s">
        <v>50</v>
      </c>
      <c r="AK472" s="3"/>
      <c r="AL472" s="3" t="s">
        <v>773</v>
      </c>
      <c r="AM472" s="3"/>
      <c r="AN472" s="3"/>
      <c r="AO472" s="3"/>
      <c r="AP472" s="3" t="s">
        <v>50</v>
      </c>
      <c r="AQ472" s="3">
        <f t="shared" si="111"/>
        <v>4</v>
      </c>
      <c r="AT472" t="str">
        <f>VLOOKUP(L472,'Duration QC'!$A$3:$E$50,2,TRUE)</f>
        <v>N</v>
      </c>
      <c r="AU472" t="str">
        <f>VLOOKUP(L472,'Duration QC'!$A$3:$E$50,3,TRUE)</f>
        <v>N</v>
      </c>
      <c r="AV472" t="str">
        <f>VLOOKUP(L472,'Duration QC'!$A$3:$E$50,4,TRUE)</f>
        <v>Y</v>
      </c>
      <c r="AW472" t="str">
        <f>VLOOKUP(L472,'Duration QC'!$A$3:$E$50,5,TRUE)</f>
        <v>N</v>
      </c>
      <c r="AX472">
        <f t="shared" si="112"/>
        <v>0</v>
      </c>
      <c r="AY472">
        <f t="shared" si="113"/>
        <v>0</v>
      </c>
      <c r="AZ472">
        <f t="shared" si="114"/>
        <v>1</v>
      </c>
      <c r="BA472">
        <f t="shared" si="115"/>
        <v>0</v>
      </c>
    </row>
    <row r="473" spans="1:53" x14ac:dyDescent="0.25">
      <c r="A473" s="3">
        <v>472</v>
      </c>
      <c r="B473" s="3"/>
      <c r="C473" s="3" t="s">
        <v>464</v>
      </c>
      <c r="D473" s="3">
        <v>3016</v>
      </c>
      <c r="E473" s="3"/>
      <c r="F473" s="3" t="s">
        <v>305</v>
      </c>
      <c r="G473" s="3" t="s">
        <v>50</v>
      </c>
      <c r="H473" s="3" t="s">
        <v>708</v>
      </c>
      <c r="I473" s="3" t="s">
        <v>370</v>
      </c>
      <c r="J473" s="3" t="s">
        <v>470</v>
      </c>
      <c r="K473" s="3" t="s">
        <v>403</v>
      </c>
      <c r="L473" s="3" t="s">
        <v>27</v>
      </c>
      <c r="M473" s="3" t="s">
        <v>28</v>
      </c>
      <c r="N473" s="3" t="s">
        <v>290</v>
      </c>
      <c r="O473" s="3" t="s">
        <v>38</v>
      </c>
      <c r="P473" s="3"/>
      <c r="Q473" s="3"/>
      <c r="R473" s="3">
        <v>0.2</v>
      </c>
      <c r="S473" s="3">
        <v>1</v>
      </c>
      <c r="T473" s="3"/>
      <c r="U473" s="3"/>
      <c r="V473" s="3" t="s">
        <v>34</v>
      </c>
      <c r="W473" s="3" t="s">
        <v>35</v>
      </c>
      <c r="X473" s="3" t="s">
        <v>35</v>
      </c>
      <c r="Y473" s="3"/>
      <c r="Z473" s="3"/>
      <c r="AA473" s="3"/>
      <c r="AB473" s="3"/>
      <c r="AC473" s="3">
        <v>200</v>
      </c>
      <c r="AD473" s="3">
        <v>100</v>
      </c>
      <c r="AE473" s="3"/>
      <c r="AF473" s="3" t="s">
        <v>227</v>
      </c>
      <c r="AG473" s="3" t="s">
        <v>227</v>
      </c>
      <c r="AH473" s="3" t="s">
        <v>227</v>
      </c>
      <c r="AI473" s="3" t="str">
        <f t="shared" si="110"/>
        <v/>
      </c>
      <c r="AJ473" s="3" t="s">
        <v>50</v>
      </c>
      <c r="AK473" s="3"/>
      <c r="AL473" s="3" t="s">
        <v>773</v>
      </c>
      <c r="AM473" s="3"/>
      <c r="AN473" s="3"/>
      <c r="AO473" s="3"/>
      <c r="AP473" s="3" t="s">
        <v>50</v>
      </c>
      <c r="AQ473" s="3">
        <f t="shared" si="111"/>
        <v>4</v>
      </c>
      <c r="AR473" t="str">
        <f>IF(AB473&lt;&gt;"","BMDL",IF(AC473&lt;&gt;"","NOAEL",IF(AD473&lt;&gt;"","LOAEL","!!! CHECK !!!")))</f>
        <v>NOAEL</v>
      </c>
      <c r="AS473">
        <f>IF(AR473="NOAEL",AC473, IF(AR473="BMDL", AB473, AD473))</f>
        <v>200</v>
      </c>
      <c r="AT473" t="str">
        <f>VLOOKUP(L473,'Duration QC'!$A$3:$E$50,2,TRUE)</f>
        <v>N</v>
      </c>
      <c r="AU473" t="str">
        <f>VLOOKUP(L473,'Duration QC'!$A$3:$E$50,3,TRUE)</f>
        <v>Y</v>
      </c>
      <c r="AV473" t="str">
        <f>VLOOKUP(L473,'Duration QC'!$A$3:$E$50,4,TRUE)</f>
        <v>N</v>
      </c>
      <c r="AW473" t="str">
        <f>VLOOKUP(L473,'Duration QC'!$A$3:$E$50,5,TRUE)</f>
        <v>N</v>
      </c>
      <c r="AX473">
        <f t="shared" si="112"/>
        <v>0</v>
      </c>
      <c r="AY473">
        <f t="shared" si="113"/>
        <v>1</v>
      </c>
      <c r="AZ473">
        <f t="shared" si="114"/>
        <v>0</v>
      </c>
      <c r="BA473">
        <f t="shared" si="115"/>
        <v>0</v>
      </c>
    </row>
    <row r="474" spans="1:53" x14ac:dyDescent="0.25">
      <c r="A474" s="3">
        <v>473</v>
      </c>
      <c r="B474" s="3" t="s">
        <v>50</v>
      </c>
      <c r="C474" s="3" t="s">
        <v>464</v>
      </c>
      <c r="D474" s="3">
        <v>5002</v>
      </c>
      <c r="E474" s="3"/>
      <c r="F474" s="3" t="s">
        <v>306</v>
      </c>
      <c r="G474" s="3" t="s">
        <v>50</v>
      </c>
      <c r="H474" s="3" t="s">
        <v>800</v>
      </c>
      <c r="I474" s="3" t="s">
        <v>371</v>
      </c>
      <c r="J474" s="3" t="s">
        <v>470</v>
      </c>
      <c r="K474" s="3" t="s">
        <v>404</v>
      </c>
      <c r="L474" s="3" t="s">
        <v>91</v>
      </c>
      <c r="M474" s="3" t="s">
        <v>28</v>
      </c>
      <c r="N474" s="3" t="s">
        <v>290</v>
      </c>
      <c r="O474" s="3" t="s">
        <v>30</v>
      </c>
      <c r="P474" s="3"/>
      <c r="Q474" s="3"/>
      <c r="R474" s="3" t="s">
        <v>457</v>
      </c>
      <c r="S474" s="3">
        <v>2</v>
      </c>
      <c r="T474" s="3"/>
      <c r="U474" s="3"/>
      <c r="V474" s="3" t="s">
        <v>34</v>
      </c>
      <c r="W474" s="3" t="s">
        <v>35</v>
      </c>
      <c r="X474" s="3" t="s">
        <v>50</v>
      </c>
      <c r="Y474" s="3"/>
      <c r="Z474" s="3"/>
      <c r="AA474" s="3"/>
      <c r="AB474" s="3"/>
      <c r="AC474" s="3"/>
      <c r="AD474" s="3">
        <f>200/3</f>
        <v>66.666666666666671</v>
      </c>
      <c r="AE474" s="3"/>
      <c r="AF474" s="3"/>
      <c r="AG474" s="3" t="s">
        <v>227</v>
      </c>
      <c r="AH474" s="3" t="s">
        <v>227</v>
      </c>
      <c r="AI474" s="3" t="str">
        <f t="shared" si="110"/>
        <v/>
      </c>
      <c r="AJ474" s="3"/>
      <c r="AK474" s="3"/>
      <c r="AL474" s="3" t="s">
        <v>773</v>
      </c>
      <c r="AM474" s="3"/>
      <c r="AN474" s="3"/>
      <c r="AO474" s="3"/>
      <c r="AP474" s="3" t="s">
        <v>50</v>
      </c>
      <c r="AQ474" s="3">
        <f t="shared" si="111"/>
        <v>4</v>
      </c>
      <c r="AT474" t="str">
        <f>VLOOKUP(L474,'Duration QC'!$A$3:$E$50,2,TRUE)</f>
        <v>N</v>
      </c>
      <c r="AU474" t="str">
        <f>VLOOKUP(L474,'Duration QC'!$A$3:$E$50,3,TRUE)</f>
        <v>Y</v>
      </c>
      <c r="AV474" t="str">
        <f>VLOOKUP(L474,'Duration QC'!$A$3:$E$50,4,TRUE)</f>
        <v>N</v>
      </c>
      <c r="AW474" t="str">
        <f>VLOOKUP(L474,'Duration QC'!$A$3:$E$50,5,TRUE)</f>
        <v>N</v>
      </c>
      <c r="AX474">
        <f t="shared" si="112"/>
        <v>0</v>
      </c>
      <c r="AY474">
        <f t="shared" si="113"/>
        <v>1</v>
      </c>
      <c r="AZ474">
        <f t="shared" si="114"/>
        <v>0</v>
      </c>
      <c r="BA474">
        <f t="shared" si="115"/>
        <v>0</v>
      </c>
    </row>
    <row r="475" spans="1:53" s="27" customFormat="1" x14ac:dyDescent="0.25">
      <c r="A475" s="56">
        <v>474</v>
      </c>
      <c r="B475" s="56" t="s">
        <v>50</v>
      </c>
      <c r="C475" s="56" t="s">
        <v>464</v>
      </c>
      <c r="D475" s="56">
        <v>5005</v>
      </c>
      <c r="E475" s="56"/>
      <c r="F475" s="56" t="s">
        <v>307</v>
      </c>
      <c r="G475" s="56"/>
      <c r="H475" s="3" t="s">
        <v>800</v>
      </c>
      <c r="I475" s="56" t="s">
        <v>372</v>
      </c>
      <c r="J475" s="56" t="s">
        <v>470</v>
      </c>
      <c r="K475" s="56" t="s">
        <v>405</v>
      </c>
      <c r="L475" s="3" t="s">
        <v>91</v>
      </c>
      <c r="M475" s="56" t="s">
        <v>28</v>
      </c>
      <c r="N475" s="56" t="s">
        <v>290</v>
      </c>
      <c r="O475" s="56" t="s">
        <v>38</v>
      </c>
      <c r="P475" s="56"/>
      <c r="Q475" s="56"/>
      <c r="R475" s="56" t="s">
        <v>457</v>
      </c>
      <c r="S475" s="56" t="s">
        <v>459</v>
      </c>
      <c r="T475" s="56"/>
      <c r="U475" s="56"/>
      <c r="V475" s="56" t="s">
        <v>34</v>
      </c>
      <c r="W475" s="56" t="s">
        <v>50</v>
      </c>
      <c r="X475" s="56" t="s">
        <v>50</v>
      </c>
      <c r="Y475" s="56"/>
      <c r="Z475" s="56"/>
      <c r="AA475" s="56"/>
      <c r="AB475" s="56"/>
      <c r="AC475" s="56"/>
      <c r="AD475" s="56"/>
      <c r="AE475" s="56"/>
      <c r="AF475" s="56"/>
      <c r="AG475" s="56"/>
      <c r="AH475" s="56"/>
      <c r="AI475" s="56" t="str">
        <f t="shared" si="110"/>
        <v>Y</v>
      </c>
      <c r="AJ475" s="56"/>
      <c r="AK475" s="56"/>
      <c r="AL475" s="3" t="s">
        <v>773</v>
      </c>
      <c r="AM475" s="56"/>
      <c r="AN475" s="56"/>
      <c r="AO475" s="56"/>
      <c r="AP475" s="3" t="s">
        <v>50</v>
      </c>
      <c r="AQ475" s="3">
        <f t="shared" si="111"/>
        <v>0</v>
      </c>
      <c r="AT475" t="str">
        <f>VLOOKUP(L475,'Duration QC'!$A$3:$E$50,2,TRUE)</f>
        <v>N</v>
      </c>
      <c r="AU475" t="str">
        <f>VLOOKUP(L475,'Duration QC'!$A$3:$E$50,3,TRUE)</f>
        <v>Y</v>
      </c>
      <c r="AV475" t="str">
        <f>VLOOKUP(L475,'Duration QC'!$A$3:$E$50,4,TRUE)</f>
        <v>N</v>
      </c>
      <c r="AW475" t="str">
        <f>VLOOKUP(L475,'Duration QC'!$A$3:$E$50,5,TRUE)</f>
        <v>N</v>
      </c>
      <c r="AX475">
        <f t="shared" si="112"/>
        <v>0</v>
      </c>
      <c r="AY475">
        <f t="shared" si="113"/>
        <v>1</v>
      </c>
      <c r="AZ475">
        <f t="shared" si="114"/>
        <v>0</v>
      </c>
      <c r="BA475">
        <f t="shared" si="115"/>
        <v>0</v>
      </c>
    </row>
    <row r="476" spans="1:53" s="27" customFormat="1" x14ac:dyDescent="0.25">
      <c r="A476" s="56">
        <v>475</v>
      </c>
      <c r="B476" s="56" t="s">
        <v>50</v>
      </c>
      <c r="C476" s="56" t="s">
        <v>464</v>
      </c>
      <c r="D476" s="56">
        <v>5006</v>
      </c>
      <c r="E476" s="56"/>
      <c r="F476" s="56" t="s">
        <v>307</v>
      </c>
      <c r="G476" s="56"/>
      <c r="H476" s="3" t="s">
        <v>800</v>
      </c>
      <c r="I476" s="56" t="s">
        <v>372</v>
      </c>
      <c r="J476" s="56" t="s">
        <v>470</v>
      </c>
      <c r="K476" s="56" t="s">
        <v>406</v>
      </c>
      <c r="L476" s="3" t="s">
        <v>91</v>
      </c>
      <c r="M476" s="56" t="s">
        <v>28</v>
      </c>
      <c r="N476" s="56" t="s">
        <v>290</v>
      </c>
      <c r="O476" s="56" t="s">
        <v>38</v>
      </c>
      <c r="P476" s="56"/>
      <c r="Q476" s="56"/>
      <c r="R476" s="56" t="s">
        <v>457</v>
      </c>
      <c r="S476" s="56" t="s">
        <v>459</v>
      </c>
      <c r="T476" s="56"/>
      <c r="U476" s="56"/>
      <c r="V476" s="56" t="s">
        <v>34</v>
      </c>
      <c r="W476" s="56" t="s">
        <v>50</v>
      </c>
      <c r="X476" s="56" t="s">
        <v>50</v>
      </c>
      <c r="Y476" s="56"/>
      <c r="Z476" s="56"/>
      <c r="AA476" s="56"/>
      <c r="AB476" s="56"/>
      <c r="AC476" s="56"/>
      <c r="AD476" s="56"/>
      <c r="AE476" s="56"/>
      <c r="AF476" s="56"/>
      <c r="AG476" s="56"/>
      <c r="AH476" s="56"/>
      <c r="AI476" s="56" t="str">
        <f t="shared" si="110"/>
        <v>Y</v>
      </c>
      <c r="AJ476" s="56"/>
      <c r="AK476" s="56"/>
      <c r="AL476" s="3" t="s">
        <v>773</v>
      </c>
      <c r="AM476" s="56"/>
      <c r="AN476" s="56"/>
      <c r="AO476" s="56"/>
      <c r="AP476" s="3" t="s">
        <v>50</v>
      </c>
      <c r="AQ476" s="3">
        <f t="shared" si="111"/>
        <v>0</v>
      </c>
      <c r="AT476" t="str">
        <f>VLOOKUP(L476,'Duration QC'!$A$3:$E$50,2,TRUE)</f>
        <v>N</v>
      </c>
      <c r="AU476" t="str">
        <f>VLOOKUP(L476,'Duration QC'!$A$3:$E$50,3,TRUE)</f>
        <v>Y</v>
      </c>
      <c r="AV476" t="str">
        <f>VLOOKUP(L476,'Duration QC'!$A$3:$E$50,4,TRUE)</f>
        <v>N</v>
      </c>
      <c r="AW476" t="str">
        <f>VLOOKUP(L476,'Duration QC'!$A$3:$E$50,5,TRUE)</f>
        <v>N</v>
      </c>
      <c r="AX476">
        <f t="shared" si="112"/>
        <v>0</v>
      </c>
      <c r="AY476">
        <f t="shared" si="113"/>
        <v>1</v>
      </c>
      <c r="AZ476">
        <f t="shared" si="114"/>
        <v>0</v>
      </c>
      <c r="BA476">
        <f t="shared" si="115"/>
        <v>0</v>
      </c>
    </row>
    <row r="477" spans="1:53" s="27" customFormat="1" x14ac:dyDescent="0.25">
      <c r="A477" s="56">
        <v>476</v>
      </c>
      <c r="B477" s="56" t="s">
        <v>50</v>
      </c>
      <c r="C477" s="56" t="s">
        <v>464</v>
      </c>
      <c r="D477" s="56">
        <v>5007</v>
      </c>
      <c r="E477" s="56"/>
      <c r="F477" s="56" t="s">
        <v>307</v>
      </c>
      <c r="G477" s="56"/>
      <c r="H477" s="3" t="s">
        <v>800</v>
      </c>
      <c r="I477" s="56" t="s">
        <v>372</v>
      </c>
      <c r="J477" s="56" t="s">
        <v>470</v>
      </c>
      <c r="K477" s="56" t="s">
        <v>406</v>
      </c>
      <c r="L477" s="3" t="s">
        <v>91</v>
      </c>
      <c r="M477" s="56" t="s">
        <v>28</v>
      </c>
      <c r="N477" s="56" t="s">
        <v>290</v>
      </c>
      <c r="O477" s="56" t="s">
        <v>38</v>
      </c>
      <c r="P477" s="56"/>
      <c r="Q477" s="56"/>
      <c r="R477" s="56" t="s">
        <v>457</v>
      </c>
      <c r="S477" s="56">
        <v>50</v>
      </c>
      <c r="T477" s="56"/>
      <c r="U477" s="56"/>
      <c r="V477" s="56" t="s">
        <v>34</v>
      </c>
      <c r="W477" s="56" t="s">
        <v>35</v>
      </c>
      <c r="X477" s="56" t="s">
        <v>50</v>
      </c>
      <c r="Y477" s="56"/>
      <c r="Z477" s="56"/>
      <c r="AA477" s="56"/>
      <c r="AB477" s="56"/>
      <c r="AC477" s="56"/>
      <c r="AD477" s="56">
        <v>5000</v>
      </c>
      <c r="AE477" s="56"/>
      <c r="AF477" s="56"/>
      <c r="AG477" s="56" t="s">
        <v>229</v>
      </c>
      <c r="AH477" s="56" t="s">
        <v>229</v>
      </c>
      <c r="AI477" s="56" t="str">
        <f t="shared" si="110"/>
        <v/>
      </c>
      <c r="AJ477" s="56"/>
      <c r="AK477" s="56"/>
      <c r="AL477" s="3" t="s">
        <v>773</v>
      </c>
      <c r="AM477" s="56"/>
      <c r="AN477" s="56"/>
      <c r="AO477" s="56"/>
      <c r="AP477" s="3" t="s">
        <v>50</v>
      </c>
      <c r="AQ477" s="3">
        <f t="shared" si="111"/>
        <v>2</v>
      </c>
      <c r="AT477" t="str">
        <f>VLOOKUP(L477,'Duration QC'!$A$3:$E$50,2,TRUE)</f>
        <v>N</v>
      </c>
      <c r="AU477" t="str">
        <f>VLOOKUP(L477,'Duration QC'!$A$3:$E$50,3,TRUE)</f>
        <v>Y</v>
      </c>
      <c r="AV477" t="str">
        <f>VLOOKUP(L477,'Duration QC'!$A$3:$E$50,4,TRUE)</f>
        <v>N</v>
      </c>
      <c r="AW477" t="str">
        <f>VLOOKUP(L477,'Duration QC'!$A$3:$E$50,5,TRUE)</f>
        <v>N</v>
      </c>
      <c r="AX477">
        <f t="shared" si="112"/>
        <v>0</v>
      </c>
      <c r="AY477">
        <f t="shared" si="113"/>
        <v>1</v>
      </c>
      <c r="AZ477">
        <f t="shared" si="114"/>
        <v>0</v>
      </c>
      <c r="BA477">
        <f t="shared" si="115"/>
        <v>0</v>
      </c>
    </row>
    <row r="478" spans="1:53" s="27" customFormat="1" x14ac:dyDescent="0.25">
      <c r="A478" s="56">
        <v>477</v>
      </c>
      <c r="B478" s="56" t="s">
        <v>50</v>
      </c>
      <c r="C478" s="56" t="s">
        <v>464</v>
      </c>
      <c r="D478" s="56">
        <v>5008</v>
      </c>
      <c r="E478" s="56"/>
      <c r="F478" s="56" t="s">
        <v>307</v>
      </c>
      <c r="G478" s="56"/>
      <c r="H478" s="3" t="s">
        <v>800</v>
      </c>
      <c r="I478" s="56" t="s">
        <v>373</v>
      </c>
      <c r="J478" s="56" t="s">
        <v>470</v>
      </c>
      <c r="K478" s="56" t="s">
        <v>407</v>
      </c>
      <c r="L478" s="3" t="s">
        <v>91</v>
      </c>
      <c r="M478" s="56" t="s">
        <v>28</v>
      </c>
      <c r="N478" s="56" t="s">
        <v>290</v>
      </c>
      <c r="O478" s="56" t="s">
        <v>38</v>
      </c>
      <c r="P478" s="56"/>
      <c r="Q478" s="56"/>
      <c r="R478" s="56" t="s">
        <v>457</v>
      </c>
      <c r="S478" s="56" t="s">
        <v>459</v>
      </c>
      <c r="T478" s="56"/>
      <c r="U478" s="56"/>
      <c r="V478" s="56" t="s">
        <v>34</v>
      </c>
      <c r="W478" s="56" t="s">
        <v>50</v>
      </c>
      <c r="X478" s="56" t="s">
        <v>50</v>
      </c>
      <c r="Y478" s="56"/>
      <c r="Z478" s="56"/>
      <c r="AA478" s="56"/>
      <c r="AB478" s="56"/>
      <c r="AC478" s="56"/>
      <c r="AD478" s="56"/>
      <c r="AE478" s="56"/>
      <c r="AF478" s="56"/>
      <c r="AG478" s="56"/>
      <c r="AH478" s="56"/>
      <c r="AI478" s="56" t="str">
        <f t="shared" si="110"/>
        <v>Y</v>
      </c>
      <c r="AJ478" s="56"/>
      <c r="AK478" s="56"/>
      <c r="AL478" s="3" t="s">
        <v>773</v>
      </c>
      <c r="AM478" s="56"/>
      <c r="AN478" s="56"/>
      <c r="AO478" s="56"/>
      <c r="AP478" s="3" t="s">
        <v>50</v>
      </c>
      <c r="AQ478" s="3">
        <f t="shared" si="111"/>
        <v>0</v>
      </c>
      <c r="AT478" t="str">
        <f>VLOOKUP(L478,'Duration QC'!$A$3:$E$50,2,TRUE)</f>
        <v>N</v>
      </c>
      <c r="AU478" t="str">
        <f>VLOOKUP(L478,'Duration QC'!$A$3:$E$50,3,TRUE)</f>
        <v>Y</v>
      </c>
      <c r="AV478" t="str">
        <f>VLOOKUP(L478,'Duration QC'!$A$3:$E$50,4,TRUE)</f>
        <v>N</v>
      </c>
      <c r="AW478" t="str">
        <f>VLOOKUP(L478,'Duration QC'!$A$3:$E$50,5,TRUE)</f>
        <v>N</v>
      </c>
      <c r="AX478">
        <f t="shared" si="112"/>
        <v>0</v>
      </c>
      <c r="AY478">
        <f t="shared" si="113"/>
        <v>1</v>
      </c>
      <c r="AZ478">
        <f t="shared" si="114"/>
        <v>0</v>
      </c>
      <c r="BA478">
        <f t="shared" si="115"/>
        <v>0</v>
      </c>
    </row>
    <row r="479" spans="1:53" s="27" customFormat="1" x14ac:dyDescent="0.25">
      <c r="A479" s="56">
        <v>478</v>
      </c>
      <c r="B479" s="56" t="s">
        <v>50</v>
      </c>
      <c r="C479" s="56" t="s">
        <v>464</v>
      </c>
      <c r="D479" s="56">
        <v>5009</v>
      </c>
      <c r="E479" s="56"/>
      <c r="F479" s="56" t="s">
        <v>307</v>
      </c>
      <c r="G479" s="56"/>
      <c r="H479" s="3" t="s">
        <v>800</v>
      </c>
      <c r="I479" s="56" t="s">
        <v>373</v>
      </c>
      <c r="J479" s="56" t="s">
        <v>470</v>
      </c>
      <c r="K479" s="56" t="s">
        <v>407</v>
      </c>
      <c r="L479" s="3" t="s">
        <v>91</v>
      </c>
      <c r="M479" s="56" t="s">
        <v>28</v>
      </c>
      <c r="N479" s="56" t="s">
        <v>290</v>
      </c>
      <c r="O479" s="56" t="s">
        <v>38</v>
      </c>
      <c r="P479" s="56"/>
      <c r="Q479" s="56"/>
      <c r="R479" s="56" t="s">
        <v>457</v>
      </c>
      <c r="S479" s="56" t="s">
        <v>459</v>
      </c>
      <c r="T479" s="56"/>
      <c r="U479" s="56"/>
      <c r="V479" s="56" t="s">
        <v>34</v>
      </c>
      <c r="W479" s="56" t="s">
        <v>50</v>
      </c>
      <c r="X479" s="56" t="s">
        <v>50</v>
      </c>
      <c r="Y479" s="56"/>
      <c r="Z479" s="56"/>
      <c r="AA479" s="56"/>
      <c r="AB479" s="56"/>
      <c r="AC479" s="56"/>
      <c r="AD479" s="56"/>
      <c r="AE479" s="56"/>
      <c r="AF479" s="56"/>
      <c r="AG479" s="56"/>
      <c r="AH479" s="56"/>
      <c r="AI479" s="56" t="str">
        <f t="shared" si="110"/>
        <v>Y</v>
      </c>
      <c r="AJ479" s="56"/>
      <c r="AK479" s="56"/>
      <c r="AL479" s="3" t="s">
        <v>773</v>
      </c>
      <c r="AM479" s="56"/>
      <c r="AN479" s="56"/>
      <c r="AO479" s="56"/>
      <c r="AP479" s="3" t="s">
        <v>50</v>
      </c>
      <c r="AQ479" s="3">
        <f t="shared" si="111"/>
        <v>0</v>
      </c>
      <c r="AT479" t="str">
        <f>VLOOKUP(L479,'Duration QC'!$A$3:$E$50,2,TRUE)</f>
        <v>N</v>
      </c>
      <c r="AU479" t="str">
        <f>VLOOKUP(L479,'Duration QC'!$A$3:$E$50,3,TRUE)</f>
        <v>Y</v>
      </c>
      <c r="AV479" t="str">
        <f>VLOOKUP(L479,'Duration QC'!$A$3:$E$50,4,TRUE)</f>
        <v>N</v>
      </c>
      <c r="AW479" t="str">
        <f>VLOOKUP(L479,'Duration QC'!$A$3:$E$50,5,TRUE)</f>
        <v>N</v>
      </c>
      <c r="AX479">
        <f t="shared" si="112"/>
        <v>0</v>
      </c>
      <c r="AY479">
        <f t="shared" si="113"/>
        <v>1</v>
      </c>
      <c r="AZ479">
        <f t="shared" si="114"/>
        <v>0</v>
      </c>
      <c r="BA479">
        <f t="shared" si="115"/>
        <v>0</v>
      </c>
    </row>
    <row r="480" spans="1:53" s="27" customFormat="1" x14ac:dyDescent="0.25">
      <c r="A480" s="56">
        <v>479</v>
      </c>
      <c r="B480" s="56" t="s">
        <v>50</v>
      </c>
      <c r="C480" s="56" t="s">
        <v>464</v>
      </c>
      <c r="D480" s="56">
        <v>5010</v>
      </c>
      <c r="E480" s="56"/>
      <c r="F480" s="56" t="s">
        <v>307</v>
      </c>
      <c r="G480" s="56"/>
      <c r="H480" s="3" t="s">
        <v>800</v>
      </c>
      <c r="I480" s="56" t="s">
        <v>373</v>
      </c>
      <c r="J480" s="56" t="s">
        <v>470</v>
      </c>
      <c r="K480" s="56" t="s">
        <v>407</v>
      </c>
      <c r="L480" s="3" t="s">
        <v>91</v>
      </c>
      <c r="M480" s="56" t="s">
        <v>28</v>
      </c>
      <c r="N480" s="56" t="s">
        <v>290</v>
      </c>
      <c r="O480" s="56" t="s">
        <v>38</v>
      </c>
      <c r="P480" s="56"/>
      <c r="Q480" s="56"/>
      <c r="R480" s="56" t="s">
        <v>457</v>
      </c>
      <c r="S480" s="56">
        <v>50</v>
      </c>
      <c r="T480" s="56"/>
      <c r="U480" s="56"/>
      <c r="V480" s="56" t="s">
        <v>34</v>
      </c>
      <c r="W480" s="56" t="s">
        <v>35</v>
      </c>
      <c r="X480" s="56" t="s">
        <v>50</v>
      </c>
      <c r="Y480" s="56"/>
      <c r="Z480" s="56"/>
      <c r="AA480" s="56"/>
      <c r="AB480" s="56"/>
      <c r="AC480" s="56"/>
      <c r="AD480" s="56">
        <v>5000</v>
      </c>
      <c r="AE480" s="56"/>
      <c r="AF480" s="56"/>
      <c r="AG480" s="56" t="s">
        <v>229</v>
      </c>
      <c r="AH480" s="56" t="s">
        <v>229</v>
      </c>
      <c r="AI480" s="56" t="str">
        <f t="shared" si="110"/>
        <v/>
      </c>
      <c r="AJ480" s="56"/>
      <c r="AK480" s="56"/>
      <c r="AL480" s="3" t="s">
        <v>773</v>
      </c>
      <c r="AM480" s="56"/>
      <c r="AN480" s="56"/>
      <c r="AO480" s="56"/>
      <c r="AP480" s="3" t="s">
        <v>50</v>
      </c>
      <c r="AQ480" s="3">
        <f t="shared" si="111"/>
        <v>2</v>
      </c>
      <c r="AT480" t="str">
        <f>VLOOKUP(L480,'Duration QC'!$A$3:$E$50,2,TRUE)</f>
        <v>N</v>
      </c>
      <c r="AU480" t="str">
        <f>VLOOKUP(L480,'Duration QC'!$A$3:$E$50,3,TRUE)</f>
        <v>Y</v>
      </c>
      <c r="AV480" t="str">
        <f>VLOOKUP(L480,'Duration QC'!$A$3:$E$50,4,TRUE)</f>
        <v>N</v>
      </c>
      <c r="AW480" t="str">
        <f>VLOOKUP(L480,'Duration QC'!$A$3:$E$50,5,TRUE)</f>
        <v>N</v>
      </c>
      <c r="AX480">
        <f t="shared" si="112"/>
        <v>0</v>
      </c>
      <c r="AY480">
        <f t="shared" si="113"/>
        <v>1</v>
      </c>
      <c r="AZ480">
        <f t="shared" si="114"/>
        <v>0</v>
      </c>
      <c r="BA480">
        <f t="shared" si="115"/>
        <v>0</v>
      </c>
    </row>
    <row r="481" spans="1:53" s="27" customFormat="1" x14ac:dyDescent="0.25">
      <c r="A481" s="56">
        <v>480</v>
      </c>
      <c r="B481" s="56" t="s">
        <v>50</v>
      </c>
      <c r="C481" s="56" t="s">
        <v>464</v>
      </c>
      <c r="D481" s="56">
        <v>5011</v>
      </c>
      <c r="E481" s="56"/>
      <c r="F481" s="56" t="s">
        <v>307</v>
      </c>
      <c r="G481" s="56"/>
      <c r="H481" s="3" t="s">
        <v>800</v>
      </c>
      <c r="I481" s="56" t="s">
        <v>245</v>
      </c>
      <c r="J481" s="56" t="s">
        <v>469</v>
      </c>
      <c r="K481" s="56" t="s">
        <v>408</v>
      </c>
      <c r="L481" s="3" t="s">
        <v>91</v>
      </c>
      <c r="M481" s="56" t="s">
        <v>28</v>
      </c>
      <c r="N481" s="56" t="s">
        <v>290</v>
      </c>
      <c r="O481" s="56" t="s">
        <v>38</v>
      </c>
      <c r="P481" s="56"/>
      <c r="Q481" s="56"/>
      <c r="R481" s="56" t="s">
        <v>457</v>
      </c>
      <c r="S481" s="56" t="s">
        <v>459</v>
      </c>
      <c r="T481" s="56"/>
      <c r="U481" s="56"/>
      <c r="V481" s="56" t="s">
        <v>34</v>
      </c>
      <c r="W481" s="56" t="s">
        <v>50</v>
      </c>
      <c r="X481" s="56" t="s">
        <v>50</v>
      </c>
      <c r="Y481" s="56"/>
      <c r="Z481" s="56"/>
      <c r="AA481" s="56"/>
      <c r="AB481" s="56"/>
      <c r="AC481" s="56"/>
      <c r="AD481" s="56"/>
      <c r="AE481" s="56"/>
      <c r="AF481" s="56"/>
      <c r="AG481" s="56"/>
      <c r="AH481" s="56"/>
      <c r="AI481" s="56" t="str">
        <f t="shared" si="110"/>
        <v>Y</v>
      </c>
      <c r="AJ481" s="56"/>
      <c r="AK481" s="56"/>
      <c r="AL481" s="3" t="s">
        <v>773</v>
      </c>
      <c r="AM481" s="56"/>
      <c r="AN481" s="56"/>
      <c r="AO481" s="56"/>
      <c r="AP481" s="3" t="s">
        <v>50</v>
      </c>
      <c r="AQ481" s="3">
        <f t="shared" si="111"/>
        <v>0</v>
      </c>
      <c r="AT481" t="str">
        <f>VLOOKUP(L481,'Duration QC'!$A$3:$E$50,2,TRUE)</f>
        <v>N</v>
      </c>
      <c r="AU481" t="str">
        <f>VLOOKUP(L481,'Duration QC'!$A$3:$E$50,3,TRUE)</f>
        <v>Y</v>
      </c>
      <c r="AV481" t="str">
        <f>VLOOKUP(L481,'Duration QC'!$A$3:$E$50,4,TRUE)</f>
        <v>N</v>
      </c>
      <c r="AW481" t="str">
        <f>VLOOKUP(L481,'Duration QC'!$A$3:$E$50,5,TRUE)</f>
        <v>N</v>
      </c>
      <c r="AX481">
        <f t="shared" si="112"/>
        <v>0</v>
      </c>
      <c r="AY481">
        <f t="shared" si="113"/>
        <v>1</v>
      </c>
      <c r="AZ481">
        <f t="shared" si="114"/>
        <v>0</v>
      </c>
      <c r="BA481">
        <f t="shared" si="115"/>
        <v>0</v>
      </c>
    </row>
    <row r="482" spans="1:53" s="27" customFormat="1" x14ac:dyDescent="0.25">
      <c r="A482" s="56">
        <v>481</v>
      </c>
      <c r="B482" s="56" t="s">
        <v>50</v>
      </c>
      <c r="C482" s="56" t="s">
        <v>464</v>
      </c>
      <c r="D482" s="56">
        <v>5012</v>
      </c>
      <c r="E482" s="56"/>
      <c r="F482" s="56" t="s">
        <v>307</v>
      </c>
      <c r="G482" s="56"/>
      <c r="H482" s="3" t="s">
        <v>800</v>
      </c>
      <c r="I482" s="56" t="s">
        <v>245</v>
      </c>
      <c r="J482" s="56" t="s">
        <v>469</v>
      </c>
      <c r="K482" s="56" t="s">
        <v>408</v>
      </c>
      <c r="L482" s="3" t="s">
        <v>91</v>
      </c>
      <c r="M482" s="56" t="s">
        <v>28</v>
      </c>
      <c r="N482" s="56" t="s">
        <v>290</v>
      </c>
      <c r="O482" s="56" t="s">
        <v>38</v>
      </c>
      <c r="P482" s="56"/>
      <c r="Q482" s="56"/>
      <c r="R482" s="56" t="s">
        <v>457</v>
      </c>
      <c r="S482" s="56" t="s">
        <v>459</v>
      </c>
      <c r="T482" s="56"/>
      <c r="U482" s="56"/>
      <c r="V482" s="56" t="s">
        <v>34</v>
      </c>
      <c r="W482" s="56" t="s">
        <v>50</v>
      </c>
      <c r="X482" s="56" t="s">
        <v>50</v>
      </c>
      <c r="Y482" s="56"/>
      <c r="Z482" s="56"/>
      <c r="AA482" s="56"/>
      <c r="AB482" s="56"/>
      <c r="AC482" s="56"/>
      <c r="AD482" s="56"/>
      <c r="AE482" s="56"/>
      <c r="AF482" s="56"/>
      <c r="AG482" s="56"/>
      <c r="AH482" s="56"/>
      <c r="AI482" s="56" t="str">
        <f t="shared" si="110"/>
        <v>Y</v>
      </c>
      <c r="AJ482" s="56"/>
      <c r="AK482" s="56"/>
      <c r="AL482" s="3" t="s">
        <v>773</v>
      </c>
      <c r="AM482" s="56"/>
      <c r="AN482" s="56"/>
      <c r="AO482" s="56"/>
      <c r="AP482" s="3" t="s">
        <v>50</v>
      </c>
      <c r="AQ482" s="3">
        <f t="shared" si="111"/>
        <v>0</v>
      </c>
      <c r="AT482" t="str">
        <f>VLOOKUP(L482,'Duration QC'!$A$3:$E$50,2,TRUE)</f>
        <v>N</v>
      </c>
      <c r="AU482" t="str">
        <f>VLOOKUP(L482,'Duration QC'!$A$3:$E$50,3,TRUE)</f>
        <v>Y</v>
      </c>
      <c r="AV482" t="str">
        <f>VLOOKUP(L482,'Duration QC'!$A$3:$E$50,4,TRUE)</f>
        <v>N</v>
      </c>
      <c r="AW482" t="str">
        <f>VLOOKUP(L482,'Duration QC'!$A$3:$E$50,5,TRUE)</f>
        <v>N</v>
      </c>
      <c r="AX482">
        <f t="shared" si="112"/>
        <v>0</v>
      </c>
      <c r="AY482">
        <f t="shared" si="113"/>
        <v>1</v>
      </c>
      <c r="AZ482">
        <f t="shared" si="114"/>
        <v>0</v>
      </c>
      <c r="BA482">
        <f t="shared" si="115"/>
        <v>0</v>
      </c>
    </row>
    <row r="483" spans="1:53" s="27" customFormat="1" x14ac:dyDescent="0.25">
      <c r="A483" s="56">
        <v>482</v>
      </c>
      <c r="B483" s="56" t="s">
        <v>50</v>
      </c>
      <c r="C483" s="56" t="s">
        <v>464</v>
      </c>
      <c r="D483" s="56">
        <v>5013</v>
      </c>
      <c r="E483" s="56"/>
      <c r="F483" s="56" t="s">
        <v>307</v>
      </c>
      <c r="G483" s="56"/>
      <c r="H483" s="3" t="s">
        <v>800</v>
      </c>
      <c r="I483" s="56" t="s">
        <v>245</v>
      </c>
      <c r="J483" s="56" t="s">
        <v>469</v>
      </c>
      <c r="K483" s="56" t="s">
        <v>408</v>
      </c>
      <c r="L483" s="3" t="s">
        <v>91</v>
      </c>
      <c r="M483" s="56" t="s">
        <v>28</v>
      </c>
      <c r="N483" s="56" t="s">
        <v>290</v>
      </c>
      <c r="O483" s="56" t="s">
        <v>38</v>
      </c>
      <c r="P483" s="56"/>
      <c r="Q483" s="56"/>
      <c r="R483" s="56" t="s">
        <v>457</v>
      </c>
      <c r="S483" s="56">
        <v>50</v>
      </c>
      <c r="T483" s="56"/>
      <c r="U483" s="56"/>
      <c r="V483" s="56" t="s">
        <v>34</v>
      </c>
      <c r="W483" s="56" t="s">
        <v>35</v>
      </c>
      <c r="X483" s="56" t="s">
        <v>50</v>
      </c>
      <c r="Y483" s="56"/>
      <c r="Z483" s="56"/>
      <c r="AA483" s="56"/>
      <c r="AB483" s="56"/>
      <c r="AC483" s="56"/>
      <c r="AD483" s="56">
        <v>1666.6666666666667</v>
      </c>
      <c r="AE483" s="56"/>
      <c r="AF483" s="56"/>
      <c r="AG483" s="56" t="s">
        <v>228</v>
      </c>
      <c r="AH483" s="56" t="s">
        <v>228</v>
      </c>
      <c r="AI483" s="56" t="str">
        <f t="shared" si="110"/>
        <v/>
      </c>
      <c r="AJ483" s="56"/>
      <c r="AK483" s="56"/>
      <c r="AL483" s="3" t="s">
        <v>773</v>
      </c>
      <c r="AM483" s="56"/>
      <c r="AN483" s="56"/>
      <c r="AO483" s="56"/>
      <c r="AP483" s="3" t="s">
        <v>50</v>
      </c>
      <c r="AQ483" s="3">
        <f t="shared" si="111"/>
        <v>3</v>
      </c>
      <c r="AT483" t="str">
        <f>VLOOKUP(L483,'Duration QC'!$A$3:$E$50,2,TRUE)</f>
        <v>N</v>
      </c>
      <c r="AU483" t="str">
        <f>VLOOKUP(L483,'Duration QC'!$A$3:$E$50,3,TRUE)</f>
        <v>Y</v>
      </c>
      <c r="AV483" t="str">
        <f>VLOOKUP(L483,'Duration QC'!$A$3:$E$50,4,TRUE)</f>
        <v>N</v>
      </c>
      <c r="AW483" t="str">
        <f>VLOOKUP(L483,'Duration QC'!$A$3:$E$50,5,TRUE)</f>
        <v>N</v>
      </c>
      <c r="AX483">
        <f t="shared" si="112"/>
        <v>0</v>
      </c>
      <c r="AY483">
        <f t="shared" si="113"/>
        <v>1</v>
      </c>
      <c r="AZ483">
        <f t="shared" si="114"/>
        <v>0</v>
      </c>
      <c r="BA483">
        <f t="shared" si="115"/>
        <v>0</v>
      </c>
    </row>
    <row r="484" spans="1:53" x14ac:dyDescent="0.25">
      <c r="A484" s="3">
        <v>483</v>
      </c>
      <c r="B484" s="3" t="s">
        <v>50</v>
      </c>
      <c r="C484" s="3" t="s">
        <v>464</v>
      </c>
      <c r="D484" s="3">
        <v>5014</v>
      </c>
      <c r="E484" s="3"/>
      <c r="F484" s="3" t="s">
        <v>308</v>
      </c>
      <c r="G484" s="3"/>
      <c r="H484" s="3" t="s">
        <v>800</v>
      </c>
      <c r="I484" s="3" t="s">
        <v>374</v>
      </c>
      <c r="J484" s="3" t="s">
        <v>470</v>
      </c>
      <c r="K484" s="3" t="s">
        <v>409</v>
      </c>
      <c r="L484" s="3" t="s">
        <v>808</v>
      </c>
      <c r="M484" s="3" t="s">
        <v>28</v>
      </c>
      <c r="N484" s="3" t="s">
        <v>290</v>
      </c>
      <c r="O484" s="3" t="s">
        <v>38</v>
      </c>
      <c r="P484" s="3"/>
      <c r="Q484" s="3"/>
      <c r="R484" s="3" t="s">
        <v>457</v>
      </c>
      <c r="S484" s="3" t="s">
        <v>457</v>
      </c>
      <c r="T484" s="3"/>
      <c r="U484" s="3"/>
      <c r="V484" s="3" t="s">
        <v>34</v>
      </c>
      <c r="W484" s="3" t="s">
        <v>35</v>
      </c>
      <c r="X484" s="3" t="s">
        <v>35</v>
      </c>
      <c r="Y484" s="3" t="s">
        <v>35</v>
      </c>
      <c r="Z484" s="3" t="s">
        <v>35</v>
      </c>
      <c r="AA484" s="3"/>
      <c r="AB484" s="3"/>
      <c r="AC484" s="3"/>
      <c r="AD484" s="3"/>
      <c r="AE484" s="3"/>
      <c r="AF484" s="3"/>
      <c r="AG484" s="3"/>
      <c r="AH484" s="3"/>
      <c r="AI484" s="3" t="str">
        <f t="shared" si="110"/>
        <v>Y</v>
      </c>
      <c r="AJ484" s="3"/>
      <c r="AK484" s="3"/>
      <c r="AL484" s="3" t="s">
        <v>773</v>
      </c>
      <c r="AM484" s="3"/>
      <c r="AN484" s="3"/>
      <c r="AO484" s="3"/>
      <c r="AP484" s="3" t="s">
        <v>50</v>
      </c>
      <c r="AQ484" s="3">
        <f t="shared" si="111"/>
        <v>0</v>
      </c>
      <c r="AT484" t="str">
        <f>VLOOKUP(L484,'Duration QC'!$A$3:$E$50,2,TRUE)</f>
        <v>N</v>
      </c>
      <c r="AU484" t="str">
        <f>VLOOKUP(L484,'Duration QC'!$A$3:$E$50,3,TRUE)</f>
        <v>N</v>
      </c>
      <c r="AV484" t="str">
        <f>VLOOKUP(L484,'Duration QC'!$A$3:$E$50,4,TRUE)</f>
        <v>Y</v>
      </c>
      <c r="AW484" t="str">
        <f>VLOOKUP(L484,'Duration QC'!$A$3:$E$50,5,TRUE)</f>
        <v>N</v>
      </c>
      <c r="AX484">
        <f t="shared" si="112"/>
        <v>0</v>
      </c>
      <c r="AY484">
        <f t="shared" si="113"/>
        <v>0</v>
      </c>
      <c r="AZ484">
        <f t="shared" si="114"/>
        <v>1</v>
      </c>
      <c r="BA484">
        <f t="shared" si="115"/>
        <v>0</v>
      </c>
    </row>
    <row r="485" spans="1:53" x14ac:dyDescent="0.25">
      <c r="A485" s="3">
        <v>484</v>
      </c>
      <c r="B485" s="3" t="s">
        <v>50</v>
      </c>
      <c r="C485" s="3" t="s">
        <v>464</v>
      </c>
      <c r="D485" s="3">
        <v>5015</v>
      </c>
      <c r="E485" s="3"/>
      <c r="F485" s="3" t="s">
        <v>309</v>
      </c>
      <c r="G485" s="3" t="s">
        <v>50</v>
      </c>
      <c r="H485" s="3" t="s">
        <v>800</v>
      </c>
      <c r="I485" s="3" t="s">
        <v>373</v>
      </c>
      <c r="J485" s="3" t="s">
        <v>470</v>
      </c>
      <c r="K485" s="3" t="s">
        <v>410</v>
      </c>
      <c r="L485" s="3" t="s">
        <v>795</v>
      </c>
      <c r="M485" s="3" t="s">
        <v>28</v>
      </c>
      <c r="N485" s="3" t="s">
        <v>290</v>
      </c>
      <c r="O485" s="3" t="s">
        <v>38</v>
      </c>
      <c r="P485" s="3"/>
      <c r="Q485" s="3"/>
      <c r="R485" s="3">
        <v>0.5</v>
      </c>
      <c r="S485" s="3">
        <v>5</v>
      </c>
      <c r="T485" s="3"/>
      <c r="U485" s="3"/>
      <c r="V485" s="3" t="s">
        <v>34</v>
      </c>
      <c r="W485" s="3" t="s">
        <v>35</v>
      </c>
      <c r="X485" s="3" t="s">
        <v>50</v>
      </c>
      <c r="Y485" s="3"/>
      <c r="Z485" s="3"/>
      <c r="AA485" s="3"/>
      <c r="AB485" s="3"/>
      <c r="AC485" s="3">
        <v>166.66666666666666</v>
      </c>
      <c r="AD485" s="3">
        <v>166.66666666666666</v>
      </c>
      <c r="AE485" s="3"/>
      <c r="AF485" s="3" t="s">
        <v>227</v>
      </c>
      <c r="AG485" s="3" t="s">
        <v>227</v>
      </c>
      <c r="AH485" s="3" t="s">
        <v>227</v>
      </c>
      <c r="AI485" s="3" t="str">
        <f t="shared" si="110"/>
        <v/>
      </c>
      <c r="AJ485" s="3"/>
      <c r="AK485" s="3"/>
      <c r="AL485" s="3" t="s">
        <v>773</v>
      </c>
      <c r="AM485" s="3"/>
      <c r="AN485" s="3"/>
      <c r="AO485" s="3"/>
      <c r="AP485" s="3" t="s">
        <v>50</v>
      </c>
      <c r="AQ485" s="3">
        <f t="shared" si="111"/>
        <v>4</v>
      </c>
      <c r="AT485" t="str">
        <f>VLOOKUP(L485,'Duration QC'!$A$3:$E$50,2,TRUE)</f>
        <v>N</v>
      </c>
      <c r="AU485" t="str">
        <f>VLOOKUP(L485,'Duration QC'!$A$3:$E$50,3,TRUE)</f>
        <v>Y</v>
      </c>
      <c r="AV485" t="str">
        <f>VLOOKUP(L485,'Duration QC'!$A$3:$E$50,4,TRUE)</f>
        <v>N</v>
      </c>
      <c r="AW485" t="str">
        <f>VLOOKUP(L485,'Duration QC'!$A$3:$E$50,5,TRUE)</f>
        <v>N</v>
      </c>
      <c r="AX485">
        <f t="shared" si="112"/>
        <v>0</v>
      </c>
      <c r="AY485">
        <f t="shared" si="113"/>
        <v>1</v>
      </c>
      <c r="AZ485">
        <f t="shared" si="114"/>
        <v>0</v>
      </c>
      <c r="BA485">
        <f t="shared" si="115"/>
        <v>0</v>
      </c>
    </row>
    <row r="486" spans="1:53" x14ac:dyDescent="0.25">
      <c r="A486" s="3">
        <v>485</v>
      </c>
      <c r="B486" s="3" t="s">
        <v>50</v>
      </c>
      <c r="C486" s="3" t="s">
        <v>464</v>
      </c>
      <c r="D486" s="3">
        <v>5016</v>
      </c>
      <c r="E486" s="3"/>
      <c r="F486" s="3" t="s">
        <v>310</v>
      </c>
      <c r="G486" s="3" t="s">
        <v>50</v>
      </c>
      <c r="H486" s="3" t="s">
        <v>800</v>
      </c>
      <c r="I486" s="3" t="s">
        <v>373</v>
      </c>
      <c r="J486" s="3" t="s">
        <v>470</v>
      </c>
      <c r="K486" s="3" t="s">
        <v>411</v>
      </c>
      <c r="L486" s="3" t="s">
        <v>96</v>
      </c>
      <c r="M486" s="3" t="s">
        <v>28</v>
      </c>
      <c r="N486" s="3" t="s">
        <v>290</v>
      </c>
      <c r="O486" s="3" t="s">
        <v>38</v>
      </c>
      <c r="P486" s="3"/>
      <c r="Q486" s="3"/>
      <c r="R486" s="3">
        <v>0.3</v>
      </c>
      <c r="S486" s="3">
        <v>1</v>
      </c>
      <c r="T486" s="3"/>
      <c r="U486" s="3"/>
      <c r="V486" s="3" t="s">
        <v>34</v>
      </c>
      <c r="W486" s="3" t="s">
        <v>35</v>
      </c>
      <c r="X486" s="3" t="s">
        <v>35</v>
      </c>
      <c r="Y486" s="3"/>
      <c r="Z486" s="3"/>
      <c r="AA486" s="3"/>
      <c r="AB486" s="3"/>
      <c r="AC486" s="3">
        <v>300</v>
      </c>
      <c r="AD486" s="3">
        <v>100</v>
      </c>
      <c r="AE486" s="3"/>
      <c r="AF486" s="3" t="s">
        <v>227</v>
      </c>
      <c r="AG486" s="3" t="s">
        <v>227</v>
      </c>
      <c r="AH486" s="3" t="s">
        <v>227</v>
      </c>
      <c r="AI486" s="3" t="str">
        <f t="shared" si="110"/>
        <v/>
      </c>
      <c r="AJ486" s="3"/>
      <c r="AK486" s="3"/>
      <c r="AL486" s="3" t="s">
        <v>773</v>
      </c>
      <c r="AM486" s="3"/>
      <c r="AN486" s="3"/>
      <c r="AO486" s="3"/>
      <c r="AP486" s="3" t="s">
        <v>50</v>
      </c>
      <c r="AQ486" s="3">
        <f t="shared" si="111"/>
        <v>4</v>
      </c>
      <c r="AT486" t="str">
        <f>VLOOKUP(L486,'Duration QC'!$A$3:$E$50,2,TRUE)</f>
        <v>N</v>
      </c>
      <c r="AU486" t="str">
        <f>VLOOKUP(L486,'Duration QC'!$A$3:$E$50,3,TRUE)</f>
        <v>Y</v>
      </c>
      <c r="AV486" t="str">
        <f>VLOOKUP(L486,'Duration QC'!$A$3:$E$50,4,TRUE)</f>
        <v>N</v>
      </c>
      <c r="AW486" t="str">
        <f>VLOOKUP(L486,'Duration QC'!$A$3:$E$50,5,TRUE)</f>
        <v>N</v>
      </c>
      <c r="AX486">
        <f t="shared" si="112"/>
        <v>0</v>
      </c>
      <c r="AY486">
        <f t="shared" si="113"/>
        <v>1</v>
      </c>
      <c r="AZ486">
        <f t="shared" si="114"/>
        <v>0</v>
      </c>
      <c r="BA486">
        <f t="shared" si="115"/>
        <v>0</v>
      </c>
    </row>
    <row r="487" spans="1:53" x14ac:dyDescent="0.25">
      <c r="A487" s="3">
        <v>486</v>
      </c>
      <c r="B487" s="3" t="s">
        <v>50</v>
      </c>
      <c r="C487" s="3" t="s">
        <v>464</v>
      </c>
      <c r="D487" s="3">
        <v>6001</v>
      </c>
      <c r="E487" s="3"/>
      <c r="F487" s="3" t="s">
        <v>311</v>
      </c>
      <c r="G487" s="3"/>
      <c r="H487" s="3" t="s">
        <v>196</v>
      </c>
      <c r="I487" s="3" t="s">
        <v>356</v>
      </c>
      <c r="J487" s="3" t="s">
        <v>469</v>
      </c>
      <c r="K487" s="3" t="s">
        <v>412</v>
      </c>
      <c r="L487" s="3" t="s">
        <v>1531</v>
      </c>
      <c r="M487" s="3" t="s">
        <v>28</v>
      </c>
      <c r="N487" s="3" t="s">
        <v>290</v>
      </c>
      <c r="O487" s="3" t="s">
        <v>670</v>
      </c>
      <c r="P487" s="3"/>
      <c r="Q487" s="3"/>
      <c r="R487" s="3">
        <v>0.5</v>
      </c>
      <c r="S487" s="3" t="s">
        <v>457</v>
      </c>
      <c r="T487" s="3"/>
      <c r="U487" s="3"/>
      <c r="V487" s="3" t="s">
        <v>34</v>
      </c>
      <c r="W487" s="3" t="s">
        <v>35</v>
      </c>
      <c r="X487" s="3" t="s">
        <v>35</v>
      </c>
      <c r="Y487" s="3"/>
      <c r="Z487" s="3"/>
      <c r="AA487" s="3"/>
      <c r="AB487" s="3"/>
      <c r="AC487" s="3">
        <v>500</v>
      </c>
      <c r="AD487" s="3"/>
      <c r="AE487" s="3"/>
      <c r="AF487" s="3" t="s">
        <v>228</v>
      </c>
      <c r="AG487" s="3"/>
      <c r="AH487" s="3" t="s">
        <v>228</v>
      </c>
      <c r="AI487" s="3" t="str">
        <f t="shared" si="110"/>
        <v/>
      </c>
      <c r="AJ487" s="3"/>
      <c r="AK487" s="3"/>
      <c r="AL487" s="3" t="s">
        <v>773</v>
      </c>
      <c r="AM487" s="3"/>
      <c r="AN487" s="3"/>
      <c r="AO487" s="3"/>
      <c r="AP487" s="3" t="s">
        <v>35</v>
      </c>
      <c r="AQ487" s="3">
        <f t="shared" si="111"/>
        <v>3</v>
      </c>
      <c r="AT487" t="str">
        <f>VLOOKUP(L487,'Duration QC'!$A$3:$E$50,2,TRUE)</f>
        <v>N</v>
      </c>
      <c r="AU487" t="str">
        <f>VLOOKUP(L487,'Duration QC'!$A$3:$E$50,3,TRUE)</f>
        <v>N</v>
      </c>
      <c r="AV487" t="str">
        <f>VLOOKUP(L487,'Duration QC'!$A$3:$E$50,4,TRUE)</f>
        <v>Y</v>
      </c>
      <c r="AW487" t="str">
        <f>VLOOKUP(L487,'Duration QC'!$A$3:$E$50,5,TRUE)</f>
        <v>N</v>
      </c>
      <c r="AX487">
        <f t="shared" si="112"/>
        <v>0</v>
      </c>
      <c r="AY487">
        <f t="shared" si="113"/>
        <v>0</v>
      </c>
      <c r="AZ487">
        <f t="shared" si="114"/>
        <v>1</v>
      </c>
      <c r="BA487">
        <f t="shared" si="115"/>
        <v>0</v>
      </c>
    </row>
    <row r="488" spans="1:53" x14ac:dyDescent="0.25">
      <c r="A488" s="3">
        <v>487</v>
      </c>
      <c r="B488" s="3" t="s">
        <v>50</v>
      </c>
      <c r="C488" s="3" t="s">
        <v>464</v>
      </c>
      <c r="D488" s="3">
        <v>6002</v>
      </c>
      <c r="E488" s="3"/>
      <c r="F488" s="3" t="s">
        <v>312</v>
      </c>
      <c r="G488" s="3"/>
      <c r="H488" s="3" t="s">
        <v>196</v>
      </c>
      <c r="I488" s="3" t="s">
        <v>356</v>
      </c>
      <c r="J488" s="3" t="s">
        <v>469</v>
      </c>
      <c r="K488" s="3" t="s">
        <v>412</v>
      </c>
      <c r="L488" s="3" t="s">
        <v>1531</v>
      </c>
      <c r="M488" s="3" t="s">
        <v>28</v>
      </c>
      <c r="N488" s="3" t="s">
        <v>290</v>
      </c>
      <c r="O488" s="3" t="s">
        <v>670</v>
      </c>
      <c r="P488" s="3"/>
      <c r="Q488" s="3"/>
      <c r="R488" s="3">
        <v>0.5</v>
      </c>
      <c r="S488" s="3" t="s">
        <v>457</v>
      </c>
      <c r="T488" s="3"/>
      <c r="U488" s="3"/>
      <c r="V488" s="3" t="s">
        <v>34</v>
      </c>
      <c r="W488" s="3" t="s">
        <v>35</v>
      </c>
      <c r="X488" s="3" t="s">
        <v>35</v>
      </c>
      <c r="Y488" s="3"/>
      <c r="Z488" s="3"/>
      <c r="AA488" s="3"/>
      <c r="AB488" s="3"/>
      <c r="AC488" s="3">
        <v>500</v>
      </c>
      <c r="AD488" s="3"/>
      <c r="AE488" s="3"/>
      <c r="AF488" s="3" t="s">
        <v>228</v>
      </c>
      <c r="AG488" s="3"/>
      <c r="AH488" s="3" t="s">
        <v>228</v>
      </c>
      <c r="AI488" s="3" t="str">
        <f t="shared" si="110"/>
        <v/>
      </c>
      <c r="AJ488" s="3"/>
      <c r="AK488" s="3"/>
      <c r="AL488" s="3" t="s">
        <v>773</v>
      </c>
      <c r="AM488" s="3"/>
      <c r="AN488" s="3"/>
      <c r="AO488" s="3"/>
      <c r="AP488" s="3" t="s">
        <v>35</v>
      </c>
      <c r="AQ488" s="3">
        <f t="shared" si="111"/>
        <v>3</v>
      </c>
      <c r="AT488" t="str">
        <f>VLOOKUP(L488,'Duration QC'!$A$3:$E$50,2,TRUE)</f>
        <v>N</v>
      </c>
      <c r="AU488" t="str">
        <f>VLOOKUP(L488,'Duration QC'!$A$3:$E$50,3,TRUE)</f>
        <v>N</v>
      </c>
      <c r="AV488" t="str">
        <f>VLOOKUP(L488,'Duration QC'!$A$3:$E$50,4,TRUE)</f>
        <v>Y</v>
      </c>
      <c r="AW488" t="str">
        <f>VLOOKUP(L488,'Duration QC'!$A$3:$E$50,5,TRUE)</f>
        <v>N</v>
      </c>
      <c r="AX488">
        <f t="shared" si="112"/>
        <v>0</v>
      </c>
      <c r="AY488">
        <f t="shared" si="113"/>
        <v>0</v>
      </c>
      <c r="AZ488">
        <f t="shared" si="114"/>
        <v>1</v>
      </c>
      <c r="BA488">
        <f t="shared" si="115"/>
        <v>0</v>
      </c>
    </row>
    <row r="489" spans="1:53" x14ac:dyDescent="0.25">
      <c r="A489" s="3">
        <v>488</v>
      </c>
      <c r="B489" s="3" t="s">
        <v>50</v>
      </c>
      <c r="C489" s="3" t="s">
        <v>464</v>
      </c>
      <c r="D489" s="3">
        <v>6003</v>
      </c>
      <c r="E489" s="3"/>
      <c r="F489" s="3" t="s">
        <v>313</v>
      </c>
      <c r="G489" s="3"/>
      <c r="H489" s="3" t="s">
        <v>196</v>
      </c>
      <c r="I489" s="3" t="s">
        <v>357</v>
      </c>
      <c r="J489" s="3" t="s">
        <v>470</v>
      </c>
      <c r="K489" s="3" t="s">
        <v>413</v>
      </c>
      <c r="L489" s="3" t="s">
        <v>104</v>
      </c>
      <c r="M489" s="3" t="s">
        <v>28</v>
      </c>
      <c r="N489" s="3" t="s">
        <v>290</v>
      </c>
      <c r="O489" s="3" t="s">
        <v>38</v>
      </c>
      <c r="P489" s="3"/>
      <c r="Q489" s="3"/>
      <c r="R489" s="3" t="s">
        <v>457</v>
      </c>
      <c r="S489" s="3" t="s">
        <v>457</v>
      </c>
      <c r="T489" s="3"/>
      <c r="U489" s="3"/>
      <c r="V489" s="3" t="s">
        <v>34</v>
      </c>
      <c r="W489" s="3" t="s">
        <v>35</v>
      </c>
      <c r="X489" s="3" t="s">
        <v>35</v>
      </c>
      <c r="Y489" s="3" t="s">
        <v>35</v>
      </c>
      <c r="Z489" s="3" t="s">
        <v>35</v>
      </c>
      <c r="AA489" s="3"/>
      <c r="AB489" s="3"/>
      <c r="AC489" s="3"/>
      <c r="AD489" s="3"/>
      <c r="AE489" s="3"/>
      <c r="AF489" s="3"/>
      <c r="AG489" s="3"/>
      <c r="AH489" s="3"/>
      <c r="AI489" s="3" t="str">
        <f t="shared" si="110"/>
        <v>Y</v>
      </c>
      <c r="AJ489" s="3"/>
      <c r="AK489" s="3"/>
      <c r="AL489" s="3" t="s">
        <v>773</v>
      </c>
      <c r="AM489" s="3"/>
      <c r="AN489" s="3"/>
      <c r="AO489" s="3"/>
      <c r="AP489" s="3" t="s">
        <v>35</v>
      </c>
      <c r="AQ489" s="3">
        <f t="shared" si="111"/>
        <v>0</v>
      </c>
      <c r="AT489" t="str">
        <f>VLOOKUP(L489,'Duration QC'!$A$3:$E$50,2,TRUE)</f>
        <v>N</v>
      </c>
      <c r="AU489" t="str">
        <f>VLOOKUP(L489,'Duration QC'!$A$3:$E$50,3,TRUE)</f>
        <v>N</v>
      </c>
      <c r="AV489" t="str">
        <f>VLOOKUP(L489,'Duration QC'!$A$3:$E$50,4,TRUE)</f>
        <v>Y</v>
      </c>
      <c r="AW489" t="str">
        <f>VLOOKUP(L489,'Duration QC'!$A$3:$E$50,5,TRUE)</f>
        <v>N</v>
      </c>
      <c r="AX489">
        <f t="shared" si="112"/>
        <v>0</v>
      </c>
      <c r="AY489">
        <f t="shared" si="113"/>
        <v>0</v>
      </c>
      <c r="AZ489">
        <f t="shared" si="114"/>
        <v>1</v>
      </c>
      <c r="BA489">
        <f t="shared" si="115"/>
        <v>0</v>
      </c>
    </row>
    <row r="490" spans="1:53" x14ac:dyDescent="0.25">
      <c r="A490" s="3">
        <v>489</v>
      </c>
      <c r="B490" s="3" t="s">
        <v>50</v>
      </c>
      <c r="C490" s="3" t="s">
        <v>464</v>
      </c>
      <c r="D490" s="3">
        <v>6004</v>
      </c>
      <c r="E490" s="3"/>
      <c r="F490" s="3" t="s">
        <v>314</v>
      </c>
      <c r="G490" s="3"/>
      <c r="H490" s="3" t="s">
        <v>196</v>
      </c>
      <c r="I490" s="3" t="s">
        <v>357</v>
      </c>
      <c r="J490" s="3" t="s">
        <v>470</v>
      </c>
      <c r="K490" s="3" t="s">
        <v>413</v>
      </c>
      <c r="L490" s="3" t="s">
        <v>104</v>
      </c>
      <c r="M490" s="3" t="s">
        <v>28</v>
      </c>
      <c r="N490" s="3" t="s">
        <v>290</v>
      </c>
      <c r="O490" s="3" t="s">
        <v>30</v>
      </c>
      <c r="P490" s="3"/>
      <c r="Q490" s="3"/>
      <c r="R490" s="3" t="s">
        <v>457</v>
      </c>
      <c r="S490" s="3" t="s">
        <v>457</v>
      </c>
      <c r="T490" s="3"/>
      <c r="U490" s="3"/>
      <c r="V490" s="3" t="s">
        <v>34</v>
      </c>
      <c r="W490" s="3" t="s">
        <v>35</v>
      </c>
      <c r="X490" s="3" t="s">
        <v>35</v>
      </c>
      <c r="Y490" s="3" t="s">
        <v>35</v>
      </c>
      <c r="Z490" s="3" t="s">
        <v>35</v>
      </c>
      <c r="AA490" s="3"/>
      <c r="AB490" s="3"/>
      <c r="AC490" s="3"/>
      <c r="AD490" s="3"/>
      <c r="AE490" s="3"/>
      <c r="AF490" s="3"/>
      <c r="AG490" s="3"/>
      <c r="AH490" s="3"/>
      <c r="AI490" s="3" t="str">
        <f t="shared" si="110"/>
        <v>Y</v>
      </c>
      <c r="AJ490" s="3"/>
      <c r="AK490" s="3"/>
      <c r="AL490" s="3" t="s">
        <v>773</v>
      </c>
      <c r="AM490" s="3"/>
      <c r="AN490" s="3"/>
      <c r="AO490" s="3"/>
      <c r="AP490" s="3" t="s">
        <v>35</v>
      </c>
      <c r="AQ490" s="3">
        <f t="shared" si="111"/>
        <v>0</v>
      </c>
      <c r="AT490" t="str">
        <f>VLOOKUP(L490,'Duration QC'!$A$3:$E$50,2,TRUE)</f>
        <v>N</v>
      </c>
      <c r="AU490" t="str">
        <f>VLOOKUP(L490,'Duration QC'!$A$3:$E$50,3,TRUE)</f>
        <v>N</v>
      </c>
      <c r="AV490" t="str">
        <f>VLOOKUP(L490,'Duration QC'!$A$3:$E$50,4,TRUE)</f>
        <v>Y</v>
      </c>
      <c r="AW490" t="str">
        <f>VLOOKUP(L490,'Duration QC'!$A$3:$E$50,5,TRUE)</f>
        <v>N</v>
      </c>
      <c r="AX490">
        <f t="shared" si="112"/>
        <v>0</v>
      </c>
      <c r="AY490">
        <f t="shared" si="113"/>
        <v>0</v>
      </c>
      <c r="AZ490">
        <f t="shared" si="114"/>
        <v>1</v>
      </c>
      <c r="BA490">
        <f t="shared" si="115"/>
        <v>0</v>
      </c>
    </row>
    <row r="491" spans="1:53" x14ac:dyDescent="0.25">
      <c r="A491" s="3">
        <v>490</v>
      </c>
      <c r="B491" s="3" t="s">
        <v>50</v>
      </c>
      <c r="C491" s="3" t="s">
        <v>464</v>
      </c>
      <c r="D491" s="3">
        <v>6005</v>
      </c>
      <c r="E491" s="3"/>
      <c r="F491" s="3" t="s">
        <v>315</v>
      </c>
      <c r="G491" s="3"/>
      <c r="H491" s="3" t="s">
        <v>196</v>
      </c>
      <c r="I491" s="3" t="s">
        <v>358</v>
      </c>
      <c r="J491" s="3" t="s">
        <v>469</v>
      </c>
      <c r="K491" s="3" t="s">
        <v>414</v>
      </c>
      <c r="L491" s="3" t="s">
        <v>809</v>
      </c>
      <c r="M491" s="3" t="s">
        <v>28</v>
      </c>
      <c r="N491" s="3" t="s">
        <v>290</v>
      </c>
      <c r="O491" s="3" t="s">
        <v>41</v>
      </c>
      <c r="P491" s="3"/>
      <c r="Q491" s="3"/>
      <c r="R491" s="3" t="s">
        <v>457</v>
      </c>
      <c r="S491" s="3" t="s">
        <v>457</v>
      </c>
      <c r="T491" s="3"/>
      <c r="U491" s="3"/>
      <c r="V491" s="3" t="s">
        <v>34</v>
      </c>
      <c r="W491" s="3" t="s">
        <v>35</v>
      </c>
      <c r="X491" s="3" t="s">
        <v>35</v>
      </c>
      <c r="Y491" s="3" t="s">
        <v>35</v>
      </c>
      <c r="Z491" s="3"/>
      <c r="AA491" s="3"/>
      <c r="AB491" s="3"/>
      <c r="AC491" s="3"/>
      <c r="AD491" s="3"/>
      <c r="AE491" s="3"/>
      <c r="AF491" s="3"/>
      <c r="AG491" s="3"/>
      <c r="AH491" s="3"/>
      <c r="AI491" s="3" t="str">
        <f t="shared" si="110"/>
        <v>Y</v>
      </c>
      <c r="AJ491" s="3"/>
      <c r="AK491" s="3"/>
      <c r="AL491" s="3" t="s">
        <v>773</v>
      </c>
      <c r="AM491" s="3"/>
      <c r="AN491" s="3"/>
      <c r="AO491" s="3"/>
      <c r="AP491" s="3" t="s">
        <v>35</v>
      </c>
      <c r="AQ491" s="3">
        <f t="shared" si="111"/>
        <v>0</v>
      </c>
      <c r="AT491" t="str">
        <f>VLOOKUP(L491,'Duration QC'!$A$3:$E$50,2,TRUE)</f>
        <v>N</v>
      </c>
      <c r="AU491" t="str">
        <f>VLOOKUP(L491,'Duration QC'!$A$3:$E$50,3,TRUE)</f>
        <v>N</v>
      </c>
      <c r="AV491" t="str">
        <f>VLOOKUP(L491,'Duration QC'!$A$3:$E$50,4,TRUE)</f>
        <v>Y</v>
      </c>
      <c r="AW491" t="str">
        <f>VLOOKUP(L491,'Duration QC'!$A$3:$E$50,5,TRUE)</f>
        <v>N</v>
      </c>
      <c r="AX491">
        <f t="shared" si="112"/>
        <v>0</v>
      </c>
      <c r="AY491">
        <f t="shared" si="113"/>
        <v>0</v>
      </c>
      <c r="AZ491">
        <f t="shared" si="114"/>
        <v>1</v>
      </c>
      <c r="BA491">
        <f t="shared" si="115"/>
        <v>0</v>
      </c>
    </row>
    <row r="492" spans="1:53" x14ac:dyDescent="0.25">
      <c r="A492" s="3">
        <v>491</v>
      </c>
      <c r="B492" s="3" t="s">
        <v>50</v>
      </c>
      <c r="C492" s="3" t="s">
        <v>464</v>
      </c>
      <c r="D492" s="3">
        <v>6006</v>
      </c>
      <c r="E492" s="3"/>
      <c r="F492" s="3" t="s">
        <v>316</v>
      </c>
      <c r="G492" s="3"/>
      <c r="H492" s="3" t="s">
        <v>196</v>
      </c>
      <c r="I492" s="3" t="s">
        <v>357</v>
      </c>
      <c r="J492" s="3" t="s">
        <v>470</v>
      </c>
      <c r="K492" s="3" t="s">
        <v>415</v>
      </c>
      <c r="L492" s="3" t="s">
        <v>810</v>
      </c>
      <c r="M492" s="3" t="s">
        <v>28</v>
      </c>
      <c r="N492" s="3" t="s">
        <v>290</v>
      </c>
      <c r="O492" s="3" t="s">
        <v>30</v>
      </c>
      <c r="P492" s="3"/>
      <c r="Q492" s="3"/>
      <c r="R492" s="3" t="s">
        <v>457</v>
      </c>
      <c r="S492" s="3" t="s">
        <v>457</v>
      </c>
      <c r="T492" s="3"/>
      <c r="U492" s="3"/>
      <c r="V492" s="3" t="s">
        <v>34</v>
      </c>
      <c r="W492" s="3" t="s">
        <v>35</v>
      </c>
      <c r="X492" s="3" t="s">
        <v>35</v>
      </c>
      <c r="Y492" s="3" t="s">
        <v>35</v>
      </c>
      <c r="Z492" s="3" t="s">
        <v>35</v>
      </c>
      <c r="AA492" s="3"/>
      <c r="AB492" s="3"/>
      <c r="AC492" s="3"/>
      <c r="AD492" s="3"/>
      <c r="AE492" s="3"/>
      <c r="AF492" s="3"/>
      <c r="AG492" s="3"/>
      <c r="AH492" s="3"/>
      <c r="AI492" s="3" t="str">
        <f t="shared" si="110"/>
        <v>Y</v>
      </c>
      <c r="AJ492" s="3"/>
      <c r="AK492" s="3"/>
      <c r="AL492" s="3" t="s">
        <v>773</v>
      </c>
      <c r="AM492" s="3"/>
      <c r="AN492" s="3"/>
      <c r="AO492" s="3"/>
      <c r="AP492" s="3" t="s">
        <v>35</v>
      </c>
      <c r="AQ492" s="3">
        <f t="shared" si="111"/>
        <v>0</v>
      </c>
      <c r="AT492" t="str">
        <f>VLOOKUP(L492,'Duration QC'!$A$3:$E$50,2,TRUE)</f>
        <v>N</v>
      </c>
      <c r="AU492" t="str">
        <f>VLOOKUP(L492,'Duration QC'!$A$3:$E$50,3,TRUE)</f>
        <v>N</v>
      </c>
      <c r="AV492" t="str">
        <f>VLOOKUP(L492,'Duration QC'!$A$3:$E$50,4,TRUE)</f>
        <v>N</v>
      </c>
      <c r="AW492" t="str">
        <f>VLOOKUP(L492,'Duration QC'!$A$3:$E$50,5,TRUE)</f>
        <v>Y</v>
      </c>
      <c r="AX492">
        <f t="shared" si="112"/>
        <v>0</v>
      </c>
      <c r="AY492">
        <f t="shared" si="113"/>
        <v>0</v>
      </c>
      <c r="AZ492">
        <f t="shared" si="114"/>
        <v>0</v>
      </c>
      <c r="BA492">
        <f t="shared" si="115"/>
        <v>1</v>
      </c>
    </row>
    <row r="493" spans="1:53" x14ac:dyDescent="0.25">
      <c r="A493" s="3">
        <v>492</v>
      </c>
      <c r="B493" s="3" t="s">
        <v>50</v>
      </c>
      <c r="C493" s="3" t="s">
        <v>464</v>
      </c>
      <c r="D493" s="3">
        <v>6007</v>
      </c>
      <c r="E493" s="3"/>
      <c r="F493" s="3" t="s">
        <v>317</v>
      </c>
      <c r="G493" s="3"/>
      <c r="H493" s="3" t="s">
        <v>196</v>
      </c>
      <c r="I493" s="3" t="s">
        <v>357</v>
      </c>
      <c r="J493" s="3" t="s">
        <v>470</v>
      </c>
      <c r="K493" s="3" t="s">
        <v>415</v>
      </c>
      <c r="L493" s="3" t="s">
        <v>810</v>
      </c>
      <c r="M493" s="3" t="s">
        <v>28</v>
      </c>
      <c r="N493" s="3" t="s">
        <v>290</v>
      </c>
      <c r="O493" s="3" t="s">
        <v>38</v>
      </c>
      <c r="P493" s="3"/>
      <c r="Q493" s="3"/>
      <c r="R493" s="3" t="s">
        <v>457</v>
      </c>
      <c r="S493" s="3" t="s">
        <v>457</v>
      </c>
      <c r="T493" s="3"/>
      <c r="U493" s="3"/>
      <c r="V493" s="3" t="s">
        <v>34</v>
      </c>
      <c r="W493" s="3" t="s">
        <v>35</v>
      </c>
      <c r="X493" s="3" t="s">
        <v>35</v>
      </c>
      <c r="Y493" s="3" t="s">
        <v>35</v>
      </c>
      <c r="Z493" s="3" t="s">
        <v>35</v>
      </c>
      <c r="AA493" s="3"/>
      <c r="AB493" s="3"/>
      <c r="AC493" s="3"/>
      <c r="AD493" s="3"/>
      <c r="AE493" s="3"/>
      <c r="AF493" s="3"/>
      <c r="AG493" s="3"/>
      <c r="AH493" s="3"/>
      <c r="AI493" s="3" t="str">
        <f t="shared" si="110"/>
        <v>Y</v>
      </c>
      <c r="AJ493" s="3"/>
      <c r="AK493" s="3"/>
      <c r="AL493" s="3" t="s">
        <v>773</v>
      </c>
      <c r="AM493" s="3"/>
      <c r="AN493" s="3"/>
      <c r="AO493" s="3"/>
      <c r="AP493" s="3" t="s">
        <v>35</v>
      </c>
      <c r="AQ493" s="3">
        <f t="shared" si="111"/>
        <v>0</v>
      </c>
      <c r="AT493" t="str">
        <f>VLOOKUP(L493,'Duration QC'!$A$3:$E$50,2,TRUE)</f>
        <v>N</v>
      </c>
      <c r="AU493" t="str">
        <f>VLOOKUP(L493,'Duration QC'!$A$3:$E$50,3,TRUE)</f>
        <v>N</v>
      </c>
      <c r="AV493" t="str">
        <f>VLOOKUP(L493,'Duration QC'!$A$3:$E$50,4,TRUE)</f>
        <v>N</v>
      </c>
      <c r="AW493" t="str">
        <f>VLOOKUP(L493,'Duration QC'!$A$3:$E$50,5,TRUE)</f>
        <v>Y</v>
      </c>
      <c r="AX493">
        <f t="shared" si="112"/>
        <v>0</v>
      </c>
      <c r="AY493">
        <f t="shared" si="113"/>
        <v>0</v>
      </c>
      <c r="AZ493">
        <f t="shared" si="114"/>
        <v>0</v>
      </c>
      <c r="BA493">
        <f t="shared" si="115"/>
        <v>1</v>
      </c>
    </row>
    <row r="494" spans="1:53" x14ac:dyDescent="0.25">
      <c r="A494" s="3">
        <v>493</v>
      </c>
      <c r="B494" s="3" t="s">
        <v>50</v>
      </c>
      <c r="C494" s="3" t="s">
        <v>464</v>
      </c>
      <c r="D494" s="3">
        <v>6008</v>
      </c>
      <c r="E494" s="3"/>
      <c r="F494" s="3" t="s">
        <v>316</v>
      </c>
      <c r="G494" s="3"/>
      <c r="H494" s="3" t="s">
        <v>196</v>
      </c>
      <c r="I494" s="3" t="s">
        <v>359</v>
      </c>
      <c r="J494" s="3" t="s">
        <v>470</v>
      </c>
      <c r="K494" s="3" t="s">
        <v>416</v>
      </c>
      <c r="L494" s="3" t="s">
        <v>810</v>
      </c>
      <c r="M494" s="3" t="s">
        <v>28</v>
      </c>
      <c r="N494" s="3" t="s">
        <v>290</v>
      </c>
      <c r="O494" s="3" t="s">
        <v>30</v>
      </c>
      <c r="P494" s="3"/>
      <c r="Q494" s="3"/>
      <c r="R494" s="3" t="s">
        <v>457</v>
      </c>
      <c r="S494" s="3" t="s">
        <v>457</v>
      </c>
      <c r="T494" s="3"/>
      <c r="U494" s="3"/>
      <c r="V494" s="3" t="s">
        <v>34</v>
      </c>
      <c r="W494" s="3" t="s">
        <v>35</v>
      </c>
      <c r="X494" s="3" t="s">
        <v>35</v>
      </c>
      <c r="Y494" s="3" t="s">
        <v>35</v>
      </c>
      <c r="Z494" s="3" t="s">
        <v>35</v>
      </c>
      <c r="AA494" s="3"/>
      <c r="AB494" s="3"/>
      <c r="AC494" s="3"/>
      <c r="AD494" s="3"/>
      <c r="AE494" s="3"/>
      <c r="AF494" s="3"/>
      <c r="AG494" s="3"/>
      <c r="AH494" s="3"/>
      <c r="AI494" s="3" t="str">
        <f t="shared" si="110"/>
        <v>Y</v>
      </c>
      <c r="AJ494" s="3"/>
      <c r="AK494" s="3"/>
      <c r="AL494" s="3" t="s">
        <v>773</v>
      </c>
      <c r="AM494" s="3"/>
      <c r="AN494" s="3"/>
      <c r="AO494" s="3"/>
      <c r="AP494" s="3" t="s">
        <v>35</v>
      </c>
      <c r="AQ494" s="3">
        <f t="shared" si="111"/>
        <v>0</v>
      </c>
      <c r="AT494" t="str">
        <f>VLOOKUP(L494,'Duration QC'!$A$3:$E$50,2,TRUE)</f>
        <v>N</v>
      </c>
      <c r="AU494" t="str">
        <f>VLOOKUP(L494,'Duration QC'!$A$3:$E$50,3,TRUE)</f>
        <v>N</v>
      </c>
      <c r="AV494" t="str">
        <f>VLOOKUP(L494,'Duration QC'!$A$3:$E$50,4,TRUE)</f>
        <v>N</v>
      </c>
      <c r="AW494" t="str">
        <f>VLOOKUP(L494,'Duration QC'!$A$3:$E$50,5,TRUE)</f>
        <v>Y</v>
      </c>
      <c r="AX494">
        <f t="shared" si="112"/>
        <v>0</v>
      </c>
      <c r="AY494">
        <f t="shared" si="113"/>
        <v>0</v>
      </c>
      <c r="AZ494">
        <f t="shared" si="114"/>
        <v>0</v>
      </c>
      <c r="BA494">
        <f t="shared" si="115"/>
        <v>1</v>
      </c>
    </row>
    <row r="495" spans="1:53" x14ac:dyDescent="0.25">
      <c r="A495" s="3">
        <v>494</v>
      </c>
      <c r="B495" s="3" t="s">
        <v>50</v>
      </c>
      <c r="C495" s="3" t="s">
        <v>464</v>
      </c>
      <c r="D495" s="3">
        <v>6009</v>
      </c>
      <c r="E495" s="3"/>
      <c r="F495" s="3" t="s">
        <v>317</v>
      </c>
      <c r="G495" s="3"/>
      <c r="H495" s="3" t="s">
        <v>196</v>
      </c>
      <c r="I495" s="3" t="s">
        <v>359</v>
      </c>
      <c r="J495" s="3" t="s">
        <v>470</v>
      </c>
      <c r="K495" s="3" t="s">
        <v>416</v>
      </c>
      <c r="L495" s="3" t="s">
        <v>810</v>
      </c>
      <c r="M495" s="3" t="s">
        <v>28</v>
      </c>
      <c r="N495" s="3" t="s">
        <v>290</v>
      </c>
      <c r="O495" s="3" t="s">
        <v>38</v>
      </c>
      <c r="P495" s="3"/>
      <c r="Q495" s="3"/>
      <c r="R495" s="3" t="s">
        <v>457</v>
      </c>
      <c r="S495" s="3" t="s">
        <v>457</v>
      </c>
      <c r="T495" s="3"/>
      <c r="U495" s="3"/>
      <c r="V495" s="3" t="s">
        <v>34</v>
      </c>
      <c r="W495" s="3" t="s">
        <v>35</v>
      </c>
      <c r="X495" s="3" t="s">
        <v>35</v>
      </c>
      <c r="Y495" s="3" t="s">
        <v>35</v>
      </c>
      <c r="Z495" s="3" t="s">
        <v>35</v>
      </c>
      <c r="AA495" s="3"/>
      <c r="AB495" s="3"/>
      <c r="AC495" s="3"/>
      <c r="AD495" s="3"/>
      <c r="AE495" s="3"/>
      <c r="AF495" s="3"/>
      <c r="AG495" s="3"/>
      <c r="AH495" s="3"/>
      <c r="AI495" s="3" t="str">
        <f t="shared" si="110"/>
        <v>Y</v>
      </c>
      <c r="AJ495" s="3"/>
      <c r="AK495" s="3"/>
      <c r="AL495" s="3" t="s">
        <v>773</v>
      </c>
      <c r="AM495" s="3"/>
      <c r="AN495" s="3"/>
      <c r="AO495" s="3"/>
      <c r="AP495" s="3" t="s">
        <v>35</v>
      </c>
      <c r="AQ495" s="3">
        <f t="shared" si="111"/>
        <v>0</v>
      </c>
      <c r="AT495" t="str">
        <f>VLOOKUP(L495,'Duration QC'!$A$3:$E$50,2,TRUE)</f>
        <v>N</v>
      </c>
      <c r="AU495" t="str">
        <f>VLOOKUP(L495,'Duration QC'!$A$3:$E$50,3,TRUE)</f>
        <v>N</v>
      </c>
      <c r="AV495" t="str">
        <f>VLOOKUP(L495,'Duration QC'!$A$3:$E$50,4,TRUE)</f>
        <v>N</v>
      </c>
      <c r="AW495" t="str">
        <f>VLOOKUP(L495,'Duration QC'!$A$3:$E$50,5,TRUE)</f>
        <v>Y</v>
      </c>
      <c r="AX495">
        <f t="shared" si="112"/>
        <v>0</v>
      </c>
      <c r="AY495">
        <f t="shared" si="113"/>
        <v>0</v>
      </c>
      <c r="AZ495">
        <f t="shared" si="114"/>
        <v>0</v>
      </c>
      <c r="BA495">
        <f t="shared" si="115"/>
        <v>1</v>
      </c>
    </row>
    <row r="496" spans="1:53" x14ac:dyDescent="0.25">
      <c r="A496" s="3">
        <v>495</v>
      </c>
      <c r="B496" s="3" t="s">
        <v>50</v>
      </c>
      <c r="C496" s="3" t="s">
        <v>464</v>
      </c>
      <c r="D496" s="3">
        <v>6010</v>
      </c>
      <c r="E496" s="3"/>
      <c r="F496" s="3" t="s">
        <v>318</v>
      </c>
      <c r="G496" s="3"/>
      <c r="H496" s="3" t="s">
        <v>196</v>
      </c>
      <c r="I496" s="3" t="s">
        <v>358</v>
      </c>
      <c r="J496" s="3" t="s">
        <v>671</v>
      </c>
      <c r="K496" s="3" t="s">
        <v>417</v>
      </c>
      <c r="L496" s="3" t="s">
        <v>811</v>
      </c>
      <c r="M496" s="3" t="s">
        <v>28</v>
      </c>
      <c r="N496" s="3" t="s">
        <v>290</v>
      </c>
      <c r="O496" s="3" t="s">
        <v>41</v>
      </c>
      <c r="P496" s="3"/>
      <c r="Q496" s="3"/>
      <c r="R496" s="3" t="s">
        <v>457</v>
      </c>
      <c r="S496" s="3" t="s">
        <v>457</v>
      </c>
      <c r="T496" s="3"/>
      <c r="U496" s="3"/>
      <c r="V496" s="3" t="s">
        <v>34</v>
      </c>
      <c r="W496" s="3" t="s">
        <v>35</v>
      </c>
      <c r="X496" s="3" t="s">
        <v>35</v>
      </c>
      <c r="Y496" s="3" t="s">
        <v>35</v>
      </c>
      <c r="Z496" s="3"/>
      <c r="AA496" s="3"/>
      <c r="AB496" s="3"/>
      <c r="AC496" s="3"/>
      <c r="AD496" s="3"/>
      <c r="AE496" s="3"/>
      <c r="AF496" s="3"/>
      <c r="AG496" s="3"/>
      <c r="AH496" s="3"/>
      <c r="AI496" s="3" t="str">
        <f t="shared" si="110"/>
        <v>Y</v>
      </c>
      <c r="AJ496" s="3"/>
      <c r="AK496" s="3"/>
      <c r="AL496" s="3" t="s">
        <v>773</v>
      </c>
      <c r="AM496" s="3"/>
      <c r="AN496" s="3"/>
      <c r="AO496" s="3"/>
      <c r="AP496" s="3" t="s">
        <v>35</v>
      </c>
      <c r="AQ496" s="3">
        <f t="shared" si="111"/>
        <v>0</v>
      </c>
      <c r="AT496" t="str">
        <f>VLOOKUP(L496,'Duration QC'!$A$3:$E$50,2,TRUE)</f>
        <v>N</v>
      </c>
      <c r="AU496" t="str">
        <f>VLOOKUP(L496,'Duration QC'!$A$3:$E$50,3,TRUE)</f>
        <v>N</v>
      </c>
      <c r="AV496" t="str">
        <f>VLOOKUP(L496,'Duration QC'!$A$3:$E$50,4,TRUE)</f>
        <v>Y</v>
      </c>
      <c r="AW496" t="str">
        <f>VLOOKUP(L496,'Duration QC'!$A$3:$E$50,5,TRUE)</f>
        <v>N</v>
      </c>
      <c r="AX496">
        <f t="shared" si="112"/>
        <v>0</v>
      </c>
      <c r="AY496">
        <f t="shared" si="113"/>
        <v>0</v>
      </c>
      <c r="AZ496">
        <f t="shared" si="114"/>
        <v>1</v>
      </c>
      <c r="BA496">
        <f t="shared" si="115"/>
        <v>0</v>
      </c>
    </row>
    <row r="497" spans="1:53" x14ac:dyDescent="0.25">
      <c r="A497" s="3">
        <v>496</v>
      </c>
      <c r="B497" s="3" t="s">
        <v>50</v>
      </c>
      <c r="C497" s="3" t="s">
        <v>464</v>
      </c>
      <c r="D497" s="3">
        <v>8003</v>
      </c>
      <c r="E497" s="3"/>
      <c r="F497" s="3" t="s">
        <v>319</v>
      </c>
      <c r="G497" s="3"/>
      <c r="H497" s="3" t="s">
        <v>673</v>
      </c>
      <c r="I497" s="3" t="s">
        <v>672</v>
      </c>
      <c r="J497" s="3" t="s">
        <v>469</v>
      </c>
      <c r="K497" s="3" t="s">
        <v>418</v>
      </c>
      <c r="L497" s="3" t="s">
        <v>27</v>
      </c>
      <c r="M497" s="3" t="s">
        <v>28</v>
      </c>
      <c r="N497" s="3" t="s">
        <v>290</v>
      </c>
      <c r="O497" s="3" t="s">
        <v>38</v>
      </c>
      <c r="P497" s="3"/>
      <c r="Q497" s="3"/>
      <c r="R497" s="3">
        <v>15</v>
      </c>
      <c r="S497" s="3">
        <v>50</v>
      </c>
      <c r="T497" s="3"/>
      <c r="U497" s="3"/>
      <c r="V497" s="3" t="s">
        <v>34</v>
      </c>
      <c r="W497" s="3" t="s">
        <v>35</v>
      </c>
      <c r="X497" s="3" t="s">
        <v>35</v>
      </c>
      <c r="Y497" s="3"/>
      <c r="Z497" s="3"/>
      <c r="AA497" s="3"/>
      <c r="AB497" s="3"/>
      <c r="AC497" s="3">
        <v>15000</v>
      </c>
      <c r="AD497" s="3">
        <v>5000</v>
      </c>
      <c r="AE497" s="3"/>
      <c r="AF497" s="3" t="s">
        <v>229</v>
      </c>
      <c r="AG497" s="3" t="s">
        <v>229</v>
      </c>
      <c r="AH497" s="3" t="s">
        <v>229</v>
      </c>
      <c r="AI497" s="3" t="str">
        <f t="shared" si="110"/>
        <v/>
      </c>
      <c r="AJ497" s="3" t="s">
        <v>50</v>
      </c>
      <c r="AK497" s="3"/>
      <c r="AL497" s="3" t="s">
        <v>773</v>
      </c>
      <c r="AM497" s="3"/>
      <c r="AN497" s="3"/>
      <c r="AO497" s="3"/>
      <c r="AP497" s="3" t="s">
        <v>35</v>
      </c>
      <c r="AQ497" s="3">
        <f t="shared" si="111"/>
        <v>2</v>
      </c>
      <c r="AT497" t="str">
        <f>VLOOKUP(L497,'Duration QC'!$A$3:$E$50,2,TRUE)</f>
        <v>N</v>
      </c>
      <c r="AU497" t="str">
        <f>VLOOKUP(L497,'Duration QC'!$A$3:$E$50,3,TRUE)</f>
        <v>Y</v>
      </c>
      <c r="AV497" t="str">
        <f>VLOOKUP(L497,'Duration QC'!$A$3:$E$50,4,TRUE)</f>
        <v>N</v>
      </c>
      <c r="AW497" t="str">
        <f>VLOOKUP(L497,'Duration QC'!$A$3:$E$50,5,TRUE)</f>
        <v>N</v>
      </c>
      <c r="AX497">
        <f t="shared" si="112"/>
        <v>0</v>
      </c>
      <c r="AY497">
        <f t="shared" si="113"/>
        <v>1</v>
      </c>
      <c r="AZ497">
        <f t="shared" si="114"/>
        <v>0</v>
      </c>
      <c r="BA497">
        <f t="shared" si="115"/>
        <v>0</v>
      </c>
    </row>
    <row r="498" spans="1:53" x14ac:dyDescent="0.25">
      <c r="A498" s="3">
        <v>497</v>
      </c>
      <c r="B498" s="3"/>
      <c r="C498" s="3" t="s">
        <v>464</v>
      </c>
      <c r="D498" s="3">
        <v>8004</v>
      </c>
      <c r="E498" s="3"/>
      <c r="F498" s="3" t="s">
        <v>320</v>
      </c>
      <c r="G498" s="3"/>
      <c r="H498" s="3" t="s">
        <v>673</v>
      </c>
      <c r="I498" s="3" t="s">
        <v>674</v>
      </c>
      <c r="J498" s="3" t="s">
        <v>469</v>
      </c>
      <c r="K498" s="3" t="s">
        <v>419</v>
      </c>
      <c r="L498" s="3" t="s">
        <v>795</v>
      </c>
      <c r="M498" s="3" t="s">
        <v>28</v>
      </c>
      <c r="N498" s="3" t="s">
        <v>290</v>
      </c>
      <c r="O498" s="3" t="s">
        <v>38</v>
      </c>
      <c r="P498" s="3"/>
      <c r="Q498" s="3"/>
      <c r="R498" s="3">
        <v>50</v>
      </c>
      <c r="S498" s="3">
        <v>250</v>
      </c>
      <c r="T498" s="3"/>
      <c r="U498" s="3"/>
      <c r="V498" s="3" t="s">
        <v>34</v>
      </c>
      <c r="W498" s="3" t="s">
        <v>35</v>
      </c>
      <c r="X498" s="3" t="s">
        <v>50</v>
      </c>
      <c r="Y498" s="3"/>
      <c r="Z498" s="3"/>
      <c r="AA498" s="3"/>
      <c r="AB498" s="3"/>
      <c r="AC498" s="3">
        <v>16666.666666666668</v>
      </c>
      <c r="AD498" s="3">
        <v>8333.3333333333339</v>
      </c>
      <c r="AE498" s="3"/>
      <c r="AF498" s="3" t="s">
        <v>229</v>
      </c>
      <c r="AG498" s="3" t="s">
        <v>229</v>
      </c>
      <c r="AH498" s="3" t="s">
        <v>229</v>
      </c>
      <c r="AI498" s="3" t="str">
        <f t="shared" si="110"/>
        <v/>
      </c>
      <c r="AJ498" s="3" t="s">
        <v>50</v>
      </c>
      <c r="AK498" s="3"/>
      <c r="AL498" s="3" t="s">
        <v>773</v>
      </c>
      <c r="AM498" s="3"/>
      <c r="AN498" s="3"/>
      <c r="AO498" s="3"/>
      <c r="AP498" s="3" t="s">
        <v>35</v>
      </c>
      <c r="AQ498" s="3">
        <f t="shared" si="111"/>
        <v>2</v>
      </c>
      <c r="AR498" t="str">
        <f>IF(AB498&lt;&gt;"","BMDL",IF(AC498&lt;&gt;"","NOAEL",IF(AD498&lt;&gt;"","LOAEL","!!! CHECK !!!")))</f>
        <v>NOAEL</v>
      </c>
      <c r="AS498">
        <f>IF(AR498="NOAEL",AC498, IF(AR498="BMDL", AB498, AD498))</f>
        <v>16666.666666666668</v>
      </c>
      <c r="AT498" t="str">
        <f>VLOOKUP(L498,'Duration QC'!$A$3:$E$50,2,TRUE)</f>
        <v>N</v>
      </c>
      <c r="AU498" t="str">
        <f>VLOOKUP(L498,'Duration QC'!$A$3:$E$50,3,TRUE)</f>
        <v>Y</v>
      </c>
      <c r="AV498" t="str">
        <f>VLOOKUP(L498,'Duration QC'!$A$3:$E$50,4,TRUE)</f>
        <v>N</v>
      </c>
      <c r="AW498" t="str">
        <f>VLOOKUP(L498,'Duration QC'!$A$3:$E$50,5,TRUE)</f>
        <v>N</v>
      </c>
      <c r="AX498">
        <f t="shared" si="112"/>
        <v>0</v>
      </c>
      <c r="AY498">
        <f t="shared" si="113"/>
        <v>1</v>
      </c>
      <c r="AZ498">
        <f t="shared" si="114"/>
        <v>0</v>
      </c>
      <c r="BA498">
        <f t="shared" si="115"/>
        <v>0</v>
      </c>
    </row>
    <row r="499" spans="1:53" x14ac:dyDescent="0.25">
      <c r="A499" s="3">
        <v>498</v>
      </c>
      <c r="B499" s="3" t="s">
        <v>50</v>
      </c>
      <c r="C499" s="3" t="s">
        <v>464</v>
      </c>
      <c r="D499" s="3">
        <v>8005</v>
      </c>
      <c r="E499" s="3"/>
      <c r="F499" s="3" t="s">
        <v>321</v>
      </c>
      <c r="G499" s="3" t="s">
        <v>50</v>
      </c>
      <c r="H499" s="3" t="s">
        <v>673</v>
      </c>
      <c r="I499" s="3" t="s">
        <v>675</v>
      </c>
      <c r="J499" s="3" t="s">
        <v>470</v>
      </c>
      <c r="K499" s="3" t="s">
        <v>420</v>
      </c>
      <c r="L499" s="3" t="s">
        <v>796</v>
      </c>
      <c r="M499" s="3" t="s">
        <v>28</v>
      </c>
      <c r="N499" s="3" t="s">
        <v>290</v>
      </c>
      <c r="O499" s="3" t="s">
        <v>38</v>
      </c>
      <c r="P499" s="3"/>
      <c r="Q499" s="3"/>
      <c r="R499" s="3" t="s">
        <v>457</v>
      </c>
      <c r="S499" s="3">
        <v>1.1399999999999999</v>
      </c>
      <c r="T499" s="3"/>
      <c r="U499" s="3"/>
      <c r="V499" s="3" t="s">
        <v>34</v>
      </c>
      <c r="W499" s="3" t="s">
        <v>35</v>
      </c>
      <c r="X499" s="3" t="s">
        <v>462</v>
      </c>
      <c r="Y499" s="3"/>
      <c r="Z499" s="3"/>
      <c r="AA499" s="3"/>
      <c r="AB499" s="3"/>
      <c r="AC499" s="3"/>
      <c r="AD499" s="3">
        <v>38</v>
      </c>
      <c r="AE499" s="3"/>
      <c r="AF499" s="3"/>
      <c r="AG499" s="3" t="s">
        <v>227</v>
      </c>
      <c r="AH499" s="3" t="s">
        <v>227</v>
      </c>
      <c r="AI499" s="3" t="str">
        <f t="shared" si="110"/>
        <v/>
      </c>
      <c r="AJ499" s="3"/>
      <c r="AK499" s="3"/>
      <c r="AL499" s="3" t="s">
        <v>773</v>
      </c>
      <c r="AM499" s="3"/>
      <c r="AN499" s="3"/>
      <c r="AO499" s="3"/>
      <c r="AP499" s="3" t="s">
        <v>35</v>
      </c>
      <c r="AQ499" s="3">
        <f t="shared" si="111"/>
        <v>4</v>
      </c>
      <c r="AT499" t="str">
        <f>VLOOKUP(L499,'Duration QC'!$A$3:$E$50,2,TRUE)</f>
        <v>N</v>
      </c>
      <c r="AU499" t="str">
        <f>VLOOKUP(L499,'Duration QC'!$A$3:$E$50,3,TRUE)</f>
        <v>Y</v>
      </c>
      <c r="AV499" t="str">
        <f>VLOOKUP(L499,'Duration QC'!$A$3:$E$50,4,TRUE)</f>
        <v>N</v>
      </c>
      <c r="AW499" t="str">
        <f>VLOOKUP(L499,'Duration QC'!$A$3:$E$50,5,TRUE)</f>
        <v>N</v>
      </c>
      <c r="AX499">
        <f t="shared" si="112"/>
        <v>0</v>
      </c>
      <c r="AY499">
        <f t="shared" si="113"/>
        <v>1</v>
      </c>
      <c r="AZ499">
        <f t="shared" si="114"/>
        <v>0</v>
      </c>
      <c r="BA499">
        <f t="shared" si="115"/>
        <v>0</v>
      </c>
    </row>
    <row r="500" spans="1:53" x14ac:dyDescent="0.25">
      <c r="A500" s="3">
        <v>499</v>
      </c>
      <c r="B500" s="3" t="s">
        <v>50</v>
      </c>
      <c r="C500" s="3" t="s">
        <v>464</v>
      </c>
      <c r="D500" s="3">
        <v>9001</v>
      </c>
      <c r="E500" s="3"/>
      <c r="F500" s="3" t="s">
        <v>322</v>
      </c>
      <c r="G500" s="3"/>
      <c r="H500" s="3" t="s">
        <v>662</v>
      </c>
      <c r="I500" s="3" t="s">
        <v>375</v>
      </c>
      <c r="J500" s="3"/>
      <c r="K500" s="3" t="s">
        <v>421</v>
      </c>
      <c r="L500" s="3" t="s">
        <v>262</v>
      </c>
      <c r="M500" s="3" t="s">
        <v>28</v>
      </c>
      <c r="N500" s="3" t="s">
        <v>290</v>
      </c>
      <c r="O500" s="3" t="s">
        <v>38</v>
      </c>
      <c r="P500" s="3"/>
      <c r="Q500" s="3"/>
      <c r="R500" s="3" t="s">
        <v>457</v>
      </c>
      <c r="S500" s="3" t="s">
        <v>457</v>
      </c>
      <c r="T500" s="3"/>
      <c r="U500" s="3"/>
      <c r="V500" s="3" t="s">
        <v>34</v>
      </c>
      <c r="W500" s="3" t="s">
        <v>35</v>
      </c>
      <c r="X500" s="3" t="s">
        <v>35</v>
      </c>
      <c r="Y500" s="3" t="s">
        <v>35</v>
      </c>
      <c r="Z500" s="3" t="s">
        <v>35</v>
      </c>
      <c r="AA500" s="3"/>
      <c r="AB500" s="3"/>
      <c r="AC500" s="3"/>
      <c r="AD500" s="3"/>
      <c r="AE500" s="3"/>
      <c r="AF500" s="3"/>
      <c r="AG500" s="3"/>
      <c r="AH500" s="3"/>
      <c r="AI500" s="3" t="str">
        <f t="shared" si="110"/>
        <v>Y</v>
      </c>
      <c r="AJ500" s="3"/>
      <c r="AK500" s="3"/>
      <c r="AL500" s="3" t="s">
        <v>773</v>
      </c>
      <c r="AM500" s="3"/>
      <c r="AN500" s="3"/>
      <c r="AO500" s="3"/>
      <c r="AP500" s="3" t="s">
        <v>35</v>
      </c>
      <c r="AQ500" s="3">
        <f t="shared" si="111"/>
        <v>0</v>
      </c>
      <c r="AT500" t="str">
        <f>VLOOKUP(L500,'Duration QC'!$A$3:$E$50,2,TRUE)</f>
        <v>N</v>
      </c>
      <c r="AU500" t="str">
        <f>VLOOKUP(L500,'Duration QC'!$A$3:$E$50,3,TRUE)</f>
        <v>N</v>
      </c>
      <c r="AV500" t="str">
        <f>VLOOKUP(L500,'Duration QC'!$A$3:$E$50,4,TRUE)</f>
        <v>Y</v>
      </c>
      <c r="AW500" t="str">
        <f>VLOOKUP(L500,'Duration QC'!$A$3:$E$50,5,TRUE)</f>
        <v>N</v>
      </c>
      <c r="AX500">
        <f t="shared" si="112"/>
        <v>0</v>
      </c>
      <c r="AY500">
        <f t="shared" si="113"/>
        <v>0</v>
      </c>
      <c r="AZ500">
        <f t="shared" si="114"/>
        <v>1</v>
      </c>
      <c r="BA500">
        <f t="shared" si="115"/>
        <v>0</v>
      </c>
    </row>
    <row r="501" spans="1:53" x14ac:dyDescent="0.25">
      <c r="A501" s="3">
        <v>500</v>
      </c>
      <c r="B501" s="3" t="s">
        <v>50</v>
      </c>
      <c r="C501" s="3" t="s">
        <v>464</v>
      </c>
      <c r="D501" s="3">
        <v>9002</v>
      </c>
      <c r="E501" s="3"/>
      <c r="F501" s="3" t="s">
        <v>323</v>
      </c>
      <c r="G501" s="3"/>
      <c r="H501" s="3" t="s">
        <v>662</v>
      </c>
      <c r="I501" s="3" t="s">
        <v>360</v>
      </c>
      <c r="J501" s="3" t="s">
        <v>469</v>
      </c>
      <c r="K501" s="3" t="s">
        <v>422</v>
      </c>
      <c r="L501" s="3" t="s">
        <v>1531</v>
      </c>
      <c r="M501" s="3" t="s">
        <v>28</v>
      </c>
      <c r="N501" s="3" t="s">
        <v>290</v>
      </c>
      <c r="O501" s="3" t="s">
        <v>670</v>
      </c>
      <c r="P501" s="3"/>
      <c r="Q501" s="3"/>
      <c r="R501" s="3" t="s">
        <v>457</v>
      </c>
      <c r="S501" s="3">
        <v>0.6</v>
      </c>
      <c r="T501" s="3"/>
      <c r="U501" s="3"/>
      <c r="V501" s="3" t="s">
        <v>34</v>
      </c>
      <c r="W501" s="3" t="s">
        <v>35</v>
      </c>
      <c r="X501" s="3" t="s">
        <v>35</v>
      </c>
      <c r="Y501" s="3"/>
      <c r="Z501" s="3"/>
      <c r="AA501" s="3"/>
      <c r="AB501" s="3"/>
      <c r="AC501" s="3"/>
      <c r="AD501" s="3">
        <v>60</v>
      </c>
      <c r="AE501" s="3"/>
      <c r="AF501" s="3"/>
      <c r="AG501" s="3" t="s">
        <v>227</v>
      </c>
      <c r="AH501" s="3" t="s">
        <v>227</v>
      </c>
      <c r="AI501" s="3" t="str">
        <f t="shared" si="110"/>
        <v/>
      </c>
      <c r="AJ501" s="3"/>
      <c r="AK501" s="3"/>
      <c r="AL501" s="3" t="s">
        <v>773</v>
      </c>
      <c r="AM501" s="3"/>
      <c r="AN501" s="3"/>
      <c r="AO501" s="3"/>
      <c r="AP501" s="3" t="s">
        <v>35</v>
      </c>
      <c r="AQ501" s="3">
        <f t="shared" si="111"/>
        <v>4</v>
      </c>
      <c r="AT501" t="str">
        <f>VLOOKUP(L501,'Duration QC'!$A$3:$E$50,2,TRUE)</f>
        <v>N</v>
      </c>
      <c r="AU501" t="str">
        <f>VLOOKUP(L501,'Duration QC'!$A$3:$E$50,3,TRUE)</f>
        <v>N</v>
      </c>
      <c r="AV501" t="str">
        <f>VLOOKUP(L501,'Duration QC'!$A$3:$E$50,4,TRUE)</f>
        <v>Y</v>
      </c>
      <c r="AW501" t="str">
        <f>VLOOKUP(L501,'Duration QC'!$A$3:$E$50,5,TRUE)</f>
        <v>N</v>
      </c>
      <c r="AX501">
        <f t="shared" si="112"/>
        <v>0</v>
      </c>
      <c r="AY501">
        <f t="shared" si="113"/>
        <v>0</v>
      </c>
      <c r="AZ501">
        <f t="shared" si="114"/>
        <v>1</v>
      </c>
      <c r="BA501">
        <f t="shared" si="115"/>
        <v>0</v>
      </c>
    </row>
    <row r="502" spans="1:53" x14ac:dyDescent="0.25">
      <c r="A502" s="3">
        <v>501</v>
      </c>
      <c r="B502" s="3" t="s">
        <v>50</v>
      </c>
      <c r="C502" s="3" t="s">
        <v>464</v>
      </c>
      <c r="D502" s="3">
        <v>9003</v>
      </c>
      <c r="E502" s="3"/>
      <c r="F502" s="3" t="s">
        <v>324</v>
      </c>
      <c r="G502" s="3"/>
      <c r="H502" s="3" t="s">
        <v>662</v>
      </c>
      <c r="I502" s="3" t="s">
        <v>361</v>
      </c>
      <c r="J502" s="3" t="s">
        <v>671</v>
      </c>
      <c r="K502" s="3" t="s">
        <v>423</v>
      </c>
      <c r="L502" s="3" t="s">
        <v>104</v>
      </c>
      <c r="M502" s="3" t="s">
        <v>28</v>
      </c>
      <c r="N502" s="3" t="s">
        <v>290</v>
      </c>
      <c r="O502" s="3" t="s">
        <v>38</v>
      </c>
      <c r="P502" s="3"/>
      <c r="Q502" s="3"/>
      <c r="R502" s="3" t="s">
        <v>457</v>
      </c>
      <c r="S502" s="3" t="s">
        <v>457</v>
      </c>
      <c r="T502" s="3"/>
      <c r="U502" s="3"/>
      <c r="V502" s="3" t="s">
        <v>34</v>
      </c>
      <c r="W502" s="3" t="s">
        <v>35</v>
      </c>
      <c r="X502" s="3" t="s">
        <v>35</v>
      </c>
      <c r="Y502" s="3"/>
      <c r="Z502" s="3"/>
      <c r="AA502" s="3"/>
      <c r="AB502" s="3"/>
      <c r="AC502" s="3"/>
      <c r="AD502" s="3"/>
      <c r="AE502" s="3"/>
      <c r="AF502" s="3"/>
      <c r="AG502" s="3"/>
      <c r="AH502" s="3"/>
      <c r="AI502" s="3" t="str">
        <f t="shared" si="110"/>
        <v>Y</v>
      </c>
      <c r="AJ502" s="3"/>
      <c r="AK502" s="3"/>
      <c r="AL502" s="3" t="s">
        <v>773</v>
      </c>
      <c r="AM502" s="3"/>
      <c r="AN502" s="3"/>
      <c r="AO502" s="3"/>
      <c r="AP502" s="3" t="s">
        <v>35</v>
      </c>
      <c r="AQ502" s="3">
        <f t="shared" si="111"/>
        <v>0</v>
      </c>
      <c r="AT502" t="str">
        <f>VLOOKUP(L502,'Duration QC'!$A$3:$E$50,2,TRUE)</f>
        <v>N</v>
      </c>
      <c r="AU502" t="str">
        <f>VLOOKUP(L502,'Duration QC'!$A$3:$E$50,3,TRUE)</f>
        <v>N</v>
      </c>
      <c r="AV502" t="str">
        <f>VLOOKUP(L502,'Duration QC'!$A$3:$E$50,4,TRUE)</f>
        <v>Y</v>
      </c>
      <c r="AW502" t="str">
        <f>VLOOKUP(L502,'Duration QC'!$A$3:$E$50,5,TRUE)</f>
        <v>N</v>
      </c>
      <c r="AX502">
        <f t="shared" si="112"/>
        <v>0</v>
      </c>
      <c r="AY502">
        <f t="shared" si="113"/>
        <v>0</v>
      </c>
      <c r="AZ502">
        <f t="shared" si="114"/>
        <v>1</v>
      </c>
      <c r="BA502">
        <f t="shared" si="115"/>
        <v>0</v>
      </c>
    </row>
    <row r="503" spans="1:53" x14ac:dyDescent="0.25">
      <c r="A503" s="3">
        <v>502</v>
      </c>
      <c r="B503" s="3" t="s">
        <v>50</v>
      </c>
      <c r="C503" s="3" t="s">
        <v>464</v>
      </c>
      <c r="D503" s="3">
        <v>9004</v>
      </c>
      <c r="E503" s="3"/>
      <c r="F503" s="3" t="s">
        <v>325</v>
      </c>
      <c r="G503" s="3"/>
      <c r="H503" s="3" t="s">
        <v>662</v>
      </c>
      <c r="I503" s="3" t="s">
        <v>361</v>
      </c>
      <c r="J503" s="3" t="s">
        <v>671</v>
      </c>
      <c r="K503" s="3" t="s">
        <v>424</v>
      </c>
      <c r="L503" s="3" t="s">
        <v>104</v>
      </c>
      <c r="M503" s="3" t="s">
        <v>28</v>
      </c>
      <c r="N503" s="3" t="s">
        <v>290</v>
      </c>
      <c r="O503" s="3" t="s">
        <v>30</v>
      </c>
      <c r="P503" s="3"/>
      <c r="Q503" s="3"/>
      <c r="R503" s="3" t="s">
        <v>457</v>
      </c>
      <c r="S503" s="3" t="s">
        <v>457</v>
      </c>
      <c r="T503" s="3"/>
      <c r="U503" s="3"/>
      <c r="V503" s="3" t="s">
        <v>34</v>
      </c>
      <c r="W503" s="3" t="s">
        <v>35</v>
      </c>
      <c r="X503" s="3" t="s">
        <v>35</v>
      </c>
      <c r="Y503" s="3"/>
      <c r="Z503" s="3"/>
      <c r="AA503" s="3"/>
      <c r="AB503" s="3"/>
      <c r="AC503" s="3"/>
      <c r="AD503" s="3"/>
      <c r="AE503" s="3"/>
      <c r="AF503" s="3"/>
      <c r="AG503" s="3"/>
      <c r="AH503" s="3"/>
      <c r="AI503" s="3" t="str">
        <f t="shared" si="110"/>
        <v>Y</v>
      </c>
      <c r="AJ503" s="3"/>
      <c r="AK503" s="3"/>
      <c r="AL503" s="3" t="s">
        <v>773</v>
      </c>
      <c r="AM503" s="3"/>
      <c r="AN503" s="3"/>
      <c r="AO503" s="3"/>
      <c r="AP503" s="3" t="s">
        <v>35</v>
      </c>
      <c r="AQ503" s="3">
        <f t="shared" si="111"/>
        <v>0</v>
      </c>
      <c r="AT503" t="str">
        <f>VLOOKUP(L503,'Duration QC'!$A$3:$E$50,2,TRUE)</f>
        <v>N</v>
      </c>
      <c r="AU503" t="str">
        <f>VLOOKUP(L503,'Duration QC'!$A$3:$E$50,3,TRUE)</f>
        <v>N</v>
      </c>
      <c r="AV503" t="str">
        <f>VLOOKUP(L503,'Duration QC'!$A$3:$E$50,4,TRUE)</f>
        <v>Y</v>
      </c>
      <c r="AW503" t="str">
        <f>VLOOKUP(L503,'Duration QC'!$A$3:$E$50,5,TRUE)</f>
        <v>N</v>
      </c>
      <c r="AX503">
        <f t="shared" si="112"/>
        <v>0</v>
      </c>
      <c r="AY503">
        <f t="shared" si="113"/>
        <v>0</v>
      </c>
      <c r="AZ503">
        <f t="shared" si="114"/>
        <v>1</v>
      </c>
      <c r="BA503">
        <f t="shared" si="115"/>
        <v>0</v>
      </c>
    </row>
    <row r="504" spans="1:53" x14ac:dyDescent="0.25">
      <c r="A504" s="3">
        <v>503</v>
      </c>
      <c r="B504" s="3" t="s">
        <v>50</v>
      </c>
      <c r="C504" s="3" t="s">
        <v>464</v>
      </c>
      <c r="D504" s="3">
        <v>9005</v>
      </c>
      <c r="E504" s="3"/>
      <c r="F504" s="3" t="s">
        <v>326</v>
      </c>
      <c r="G504" s="3" t="s">
        <v>50</v>
      </c>
      <c r="H504" s="3" t="s">
        <v>662</v>
      </c>
      <c r="I504" s="3" t="s">
        <v>361</v>
      </c>
      <c r="J504" s="3" t="s">
        <v>671</v>
      </c>
      <c r="K504" s="3" t="s">
        <v>425</v>
      </c>
      <c r="L504" s="3" t="s">
        <v>798</v>
      </c>
      <c r="M504" s="3" t="s">
        <v>28</v>
      </c>
      <c r="N504" s="3" t="s">
        <v>290</v>
      </c>
      <c r="O504" s="3" t="s">
        <v>38</v>
      </c>
      <c r="P504" s="3"/>
      <c r="Q504" s="3"/>
      <c r="R504" s="3" t="s">
        <v>457</v>
      </c>
      <c r="S504" s="3" t="s">
        <v>457</v>
      </c>
      <c r="T504" s="3"/>
      <c r="U504" s="3"/>
      <c r="V504" s="3" t="s">
        <v>34</v>
      </c>
      <c r="W504" s="3" t="s">
        <v>35</v>
      </c>
      <c r="X504" s="3" t="s">
        <v>35</v>
      </c>
      <c r="Y504" s="3" t="s">
        <v>35</v>
      </c>
      <c r="Z504" s="3" t="s">
        <v>35</v>
      </c>
      <c r="AA504" s="3"/>
      <c r="AB504" s="3"/>
      <c r="AC504" s="3"/>
      <c r="AD504" s="3"/>
      <c r="AE504" s="3"/>
      <c r="AF504" s="3"/>
      <c r="AG504" s="3"/>
      <c r="AH504" s="3"/>
      <c r="AI504" s="3" t="str">
        <f t="shared" si="110"/>
        <v>Y</v>
      </c>
      <c r="AJ504" s="3"/>
      <c r="AK504" s="3"/>
      <c r="AL504" s="3" t="s">
        <v>773</v>
      </c>
      <c r="AM504" s="3"/>
      <c r="AN504" s="3"/>
      <c r="AO504" s="3"/>
      <c r="AP504" s="3" t="s">
        <v>35</v>
      </c>
      <c r="AQ504" s="3">
        <f t="shared" si="111"/>
        <v>0</v>
      </c>
      <c r="AT504" t="str">
        <f>VLOOKUP(L504,'Duration QC'!$A$3:$E$50,2,TRUE)</f>
        <v>N</v>
      </c>
      <c r="AU504" t="str">
        <f>VLOOKUP(L504,'Duration QC'!$A$3:$E$50,3,TRUE)</f>
        <v>N</v>
      </c>
      <c r="AV504" t="str">
        <f>VLOOKUP(L504,'Duration QC'!$A$3:$E$50,4,TRUE)</f>
        <v>Y</v>
      </c>
      <c r="AW504" t="str">
        <f>VLOOKUP(L504,'Duration QC'!$A$3:$E$50,5,TRUE)</f>
        <v>N</v>
      </c>
      <c r="AX504">
        <f t="shared" si="112"/>
        <v>0</v>
      </c>
      <c r="AY504">
        <f t="shared" si="113"/>
        <v>0</v>
      </c>
      <c r="AZ504">
        <f t="shared" si="114"/>
        <v>1</v>
      </c>
      <c r="BA504">
        <f t="shared" si="115"/>
        <v>0</v>
      </c>
    </row>
    <row r="505" spans="1:53" x14ac:dyDescent="0.25">
      <c r="A505" s="3">
        <v>504</v>
      </c>
      <c r="B505" s="3" t="s">
        <v>50</v>
      </c>
      <c r="C505" s="3" t="s">
        <v>464</v>
      </c>
      <c r="D505" s="3">
        <v>9006</v>
      </c>
      <c r="E505" s="3"/>
      <c r="F505" s="3" t="s">
        <v>327</v>
      </c>
      <c r="G505" s="3" t="s">
        <v>50</v>
      </c>
      <c r="H505" s="3" t="s">
        <v>662</v>
      </c>
      <c r="I505" s="3" t="s">
        <v>361</v>
      </c>
      <c r="J505" s="3" t="s">
        <v>671</v>
      </c>
      <c r="K505" s="3" t="s">
        <v>426</v>
      </c>
      <c r="L505" s="3" t="s">
        <v>27</v>
      </c>
      <c r="M505" s="3" t="s">
        <v>28</v>
      </c>
      <c r="N505" s="3" t="s">
        <v>290</v>
      </c>
      <c r="O505" s="3" t="s">
        <v>30</v>
      </c>
      <c r="P505" s="3"/>
      <c r="Q505" s="3"/>
      <c r="R505" s="3" t="s">
        <v>457</v>
      </c>
      <c r="S505" s="3" t="s">
        <v>457</v>
      </c>
      <c r="T505" s="3"/>
      <c r="U505" s="3"/>
      <c r="V505" s="3" t="s">
        <v>34</v>
      </c>
      <c r="W505" s="3" t="s">
        <v>35</v>
      </c>
      <c r="X505" s="3" t="s">
        <v>35</v>
      </c>
      <c r="Y505" s="3" t="s">
        <v>35</v>
      </c>
      <c r="Z505" s="3" t="s">
        <v>35</v>
      </c>
      <c r="AA505" s="3"/>
      <c r="AB505" s="3"/>
      <c r="AC505" s="3"/>
      <c r="AD505" s="3"/>
      <c r="AE505" s="3"/>
      <c r="AF505" s="3"/>
      <c r="AG505" s="3"/>
      <c r="AH505" s="3"/>
      <c r="AI505" s="3" t="str">
        <f t="shared" si="110"/>
        <v>Y</v>
      </c>
      <c r="AJ505" s="3"/>
      <c r="AK505" s="3"/>
      <c r="AL505" s="3" t="s">
        <v>773</v>
      </c>
      <c r="AM505" s="3"/>
      <c r="AN505" s="3"/>
      <c r="AO505" s="3"/>
      <c r="AP505" s="3" t="s">
        <v>35</v>
      </c>
      <c r="AQ505" s="3">
        <f t="shared" si="111"/>
        <v>0</v>
      </c>
      <c r="AT505" t="str">
        <f>VLOOKUP(L505,'Duration QC'!$A$3:$E$50,2,TRUE)</f>
        <v>N</v>
      </c>
      <c r="AU505" t="str">
        <f>VLOOKUP(L505,'Duration QC'!$A$3:$E$50,3,TRUE)</f>
        <v>Y</v>
      </c>
      <c r="AV505" t="str">
        <f>VLOOKUP(L505,'Duration QC'!$A$3:$E$50,4,TRUE)</f>
        <v>N</v>
      </c>
      <c r="AW505" t="str">
        <f>VLOOKUP(L505,'Duration QC'!$A$3:$E$50,5,TRUE)</f>
        <v>N</v>
      </c>
      <c r="AX505">
        <f t="shared" si="112"/>
        <v>0</v>
      </c>
      <c r="AY505">
        <f t="shared" si="113"/>
        <v>1</v>
      </c>
      <c r="AZ505">
        <f t="shared" si="114"/>
        <v>0</v>
      </c>
      <c r="BA505">
        <f t="shared" si="115"/>
        <v>0</v>
      </c>
    </row>
    <row r="506" spans="1:53" x14ac:dyDescent="0.25">
      <c r="A506" s="3">
        <v>505</v>
      </c>
      <c r="B506" s="3" t="s">
        <v>50</v>
      </c>
      <c r="C506" s="3" t="s">
        <v>464</v>
      </c>
      <c r="D506" s="3">
        <v>9007</v>
      </c>
      <c r="E506" s="3"/>
      <c r="F506" s="3" t="s">
        <v>327</v>
      </c>
      <c r="G506" s="3" t="s">
        <v>50</v>
      </c>
      <c r="H506" s="3" t="s">
        <v>662</v>
      </c>
      <c r="I506" s="3" t="s">
        <v>361</v>
      </c>
      <c r="J506" s="3" t="s">
        <v>671</v>
      </c>
      <c r="K506" s="3" t="s">
        <v>427</v>
      </c>
      <c r="L506" s="3" t="s">
        <v>798</v>
      </c>
      <c r="M506" s="3" t="s">
        <v>28</v>
      </c>
      <c r="N506" s="3" t="s">
        <v>290</v>
      </c>
      <c r="O506" s="3" t="s">
        <v>30</v>
      </c>
      <c r="P506" s="3"/>
      <c r="Q506" s="3"/>
      <c r="R506" s="3" t="s">
        <v>457</v>
      </c>
      <c r="S506" s="3" t="s">
        <v>457</v>
      </c>
      <c r="T506" s="3"/>
      <c r="U506" s="3"/>
      <c r="V506" s="3" t="s">
        <v>34</v>
      </c>
      <c r="W506" s="3" t="s">
        <v>35</v>
      </c>
      <c r="X506" s="3" t="s">
        <v>35</v>
      </c>
      <c r="Y506" s="3" t="s">
        <v>35</v>
      </c>
      <c r="Z506" s="3" t="s">
        <v>35</v>
      </c>
      <c r="AA506" s="3"/>
      <c r="AB506" s="3"/>
      <c r="AC506" s="3"/>
      <c r="AD506" s="3"/>
      <c r="AE506" s="3"/>
      <c r="AF506" s="3"/>
      <c r="AG506" s="3"/>
      <c r="AH506" s="3"/>
      <c r="AI506" s="3" t="str">
        <f t="shared" si="110"/>
        <v>Y</v>
      </c>
      <c r="AJ506" s="3"/>
      <c r="AK506" s="3"/>
      <c r="AL506" s="3" t="s">
        <v>773</v>
      </c>
      <c r="AM506" s="3"/>
      <c r="AN506" s="3"/>
      <c r="AO506" s="3"/>
      <c r="AP506" s="3" t="s">
        <v>35</v>
      </c>
      <c r="AQ506" s="3">
        <f t="shared" si="111"/>
        <v>0</v>
      </c>
      <c r="AT506" t="str">
        <f>VLOOKUP(L506,'Duration QC'!$A$3:$E$50,2,TRUE)</f>
        <v>N</v>
      </c>
      <c r="AU506" t="str">
        <f>VLOOKUP(L506,'Duration QC'!$A$3:$E$50,3,TRUE)</f>
        <v>N</v>
      </c>
      <c r="AV506" t="str">
        <f>VLOOKUP(L506,'Duration QC'!$A$3:$E$50,4,TRUE)</f>
        <v>Y</v>
      </c>
      <c r="AW506" t="str">
        <f>VLOOKUP(L506,'Duration QC'!$A$3:$E$50,5,TRUE)</f>
        <v>N</v>
      </c>
      <c r="AX506">
        <f t="shared" si="112"/>
        <v>0</v>
      </c>
      <c r="AY506">
        <f t="shared" si="113"/>
        <v>0</v>
      </c>
      <c r="AZ506">
        <f t="shared" si="114"/>
        <v>1</v>
      </c>
      <c r="BA506">
        <f t="shared" si="115"/>
        <v>0</v>
      </c>
    </row>
    <row r="507" spans="1:53" x14ac:dyDescent="0.25">
      <c r="A507" s="3">
        <v>506</v>
      </c>
      <c r="B507" s="3" t="s">
        <v>50</v>
      </c>
      <c r="C507" s="3" t="s">
        <v>464</v>
      </c>
      <c r="D507" s="3">
        <v>9008</v>
      </c>
      <c r="E507" s="3"/>
      <c r="F507" s="3" t="s">
        <v>328</v>
      </c>
      <c r="G507" s="3"/>
      <c r="H507" s="3" t="s">
        <v>662</v>
      </c>
      <c r="I507" s="3" t="s">
        <v>376</v>
      </c>
      <c r="J507" s="3" t="s">
        <v>671</v>
      </c>
      <c r="K507" s="3" t="s">
        <v>428</v>
      </c>
      <c r="L507" s="3" t="s">
        <v>795</v>
      </c>
      <c r="M507" s="3" t="s">
        <v>28</v>
      </c>
      <c r="N507" s="3" t="s">
        <v>290</v>
      </c>
      <c r="O507" s="3" t="s">
        <v>38</v>
      </c>
      <c r="P507" s="3"/>
      <c r="Q507" s="3"/>
      <c r="R507" s="3" t="s">
        <v>457</v>
      </c>
      <c r="S507" s="3" t="s">
        <v>457</v>
      </c>
      <c r="T507" s="3"/>
      <c r="U507" s="3"/>
      <c r="V507" s="3" t="s">
        <v>34</v>
      </c>
      <c r="W507" s="3" t="s">
        <v>35</v>
      </c>
      <c r="X507" s="3" t="s">
        <v>50</v>
      </c>
      <c r="Y507" s="3" t="s">
        <v>35</v>
      </c>
      <c r="Z507" s="3" t="s">
        <v>35</v>
      </c>
      <c r="AA507" s="3"/>
      <c r="AB507" s="3"/>
      <c r="AC507" s="3"/>
      <c r="AD507" s="3"/>
      <c r="AE507" s="3"/>
      <c r="AF507" s="3"/>
      <c r="AG507" s="3"/>
      <c r="AH507" s="3"/>
      <c r="AI507" s="3" t="str">
        <f t="shared" si="110"/>
        <v>Y</v>
      </c>
      <c r="AJ507" s="3"/>
      <c r="AK507" s="3"/>
      <c r="AL507" s="3" t="s">
        <v>773</v>
      </c>
      <c r="AM507" s="3"/>
      <c r="AN507" s="3"/>
      <c r="AO507" s="3"/>
      <c r="AP507" s="3" t="s">
        <v>35</v>
      </c>
      <c r="AQ507" s="3">
        <f t="shared" si="111"/>
        <v>0</v>
      </c>
      <c r="AT507" t="str">
        <f>VLOOKUP(L507,'Duration QC'!$A$3:$E$50,2,TRUE)</f>
        <v>N</v>
      </c>
      <c r="AU507" t="str">
        <f>VLOOKUP(L507,'Duration QC'!$A$3:$E$50,3,TRUE)</f>
        <v>Y</v>
      </c>
      <c r="AV507" t="str">
        <f>VLOOKUP(L507,'Duration QC'!$A$3:$E$50,4,TRUE)</f>
        <v>N</v>
      </c>
      <c r="AW507" t="str">
        <f>VLOOKUP(L507,'Duration QC'!$A$3:$E$50,5,TRUE)</f>
        <v>N</v>
      </c>
      <c r="AX507">
        <f t="shared" si="112"/>
        <v>0</v>
      </c>
      <c r="AY507">
        <f t="shared" si="113"/>
        <v>1</v>
      </c>
      <c r="AZ507">
        <f t="shared" si="114"/>
        <v>0</v>
      </c>
      <c r="BA507">
        <f t="shared" si="115"/>
        <v>0</v>
      </c>
    </row>
    <row r="508" spans="1:53" x14ac:dyDescent="0.25">
      <c r="A508" s="3">
        <v>507</v>
      </c>
      <c r="B508" s="3" t="s">
        <v>50</v>
      </c>
      <c r="C508" s="3" t="s">
        <v>464</v>
      </c>
      <c r="D508" s="3">
        <v>9009</v>
      </c>
      <c r="E508" s="3"/>
      <c r="F508" s="3" t="s">
        <v>329</v>
      </c>
      <c r="G508" s="3"/>
      <c r="H508" s="3" t="s">
        <v>662</v>
      </c>
      <c r="I508" s="3" t="s">
        <v>361</v>
      </c>
      <c r="J508" s="3" t="s">
        <v>671</v>
      </c>
      <c r="K508" s="3" t="s">
        <v>429</v>
      </c>
      <c r="L508" s="3" t="s">
        <v>812</v>
      </c>
      <c r="M508" s="3" t="s">
        <v>28</v>
      </c>
      <c r="N508" s="3" t="s">
        <v>290</v>
      </c>
      <c r="O508" s="3" t="s">
        <v>41</v>
      </c>
      <c r="P508" s="3"/>
      <c r="Q508" s="3"/>
      <c r="R508" s="3" t="s">
        <v>457</v>
      </c>
      <c r="S508" s="3" t="s">
        <v>457</v>
      </c>
      <c r="T508" s="3"/>
      <c r="U508" s="3"/>
      <c r="V508" s="3" t="s">
        <v>34</v>
      </c>
      <c r="W508" s="3" t="s">
        <v>35</v>
      </c>
      <c r="X508" s="3" t="s">
        <v>35</v>
      </c>
      <c r="Y508" s="3" t="s">
        <v>35</v>
      </c>
      <c r="Z508" s="3"/>
      <c r="AA508" s="3"/>
      <c r="AB508" s="3"/>
      <c r="AC508" s="3"/>
      <c r="AD508" s="3"/>
      <c r="AE508" s="3"/>
      <c r="AF508" s="3"/>
      <c r="AG508" s="3"/>
      <c r="AH508" s="3"/>
      <c r="AI508" s="3" t="str">
        <f t="shared" si="110"/>
        <v>Y</v>
      </c>
      <c r="AJ508" s="3"/>
      <c r="AK508" s="3"/>
      <c r="AL508" s="3" t="s">
        <v>773</v>
      </c>
      <c r="AM508" s="3"/>
      <c r="AN508" s="3"/>
      <c r="AO508" s="3"/>
      <c r="AP508" s="3" t="s">
        <v>35</v>
      </c>
      <c r="AQ508" s="3">
        <f t="shared" si="111"/>
        <v>0</v>
      </c>
      <c r="AT508" t="str">
        <f>VLOOKUP(L508,'Duration QC'!$A$3:$E$50,2,TRUE)</f>
        <v>N</v>
      </c>
      <c r="AU508" t="str">
        <f>VLOOKUP(L508,'Duration QC'!$A$3:$E$50,3,TRUE)</f>
        <v>N</v>
      </c>
      <c r="AV508" t="str">
        <f>VLOOKUP(L508,'Duration QC'!$A$3:$E$50,4,TRUE)</f>
        <v>N</v>
      </c>
      <c r="AW508" t="str">
        <f>VLOOKUP(L508,'Duration QC'!$A$3:$E$50,5,TRUE)</f>
        <v>Y</v>
      </c>
      <c r="AX508">
        <f t="shared" si="112"/>
        <v>0</v>
      </c>
      <c r="AY508">
        <f t="shared" si="113"/>
        <v>0</v>
      </c>
      <c r="AZ508">
        <f t="shared" si="114"/>
        <v>0</v>
      </c>
      <c r="BA508">
        <f t="shared" si="115"/>
        <v>1</v>
      </c>
    </row>
    <row r="509" spans="1:53" x14ac:dyDescent="0.25">
      <c r="A509" s="3">
        <v>508</v>
      </c>
      <c r="B509" s="3" t="s">
        <v>50</v>
      </c>
      <c r="C509" s="3" t="s">
        <v>464</v>
      </c>
      <c r="D509" s="3">
        <v>9010</v>
      </c>
      <c r="E509" s="3"/>
      <c r="F509" s="3" t="s">
        <v>330</v>
      </c>
      <c r="G509" s="3"/>
      <c r="H509" s="3" t="s">
        <v>662</v>
      </c>
      <c r="I509" s="3" t="s">
        <v>661</v>
      </c>
      <c r="J509" s="3" t="s">
        <v>671</v>
      </c>
      <c r="K509" s="3" t="s">
        <v>430</v>
      </c>
      <c r="L509" s="3" t="s">
        <v>813</v>
      </c>
      <c r="M509" s="3" t="s">
        <v>28</v>
      </c>
      <c r="N509" s="3" t="s">
        <v>290</v>
      </c>
      <c r="O509" s="3" t="s">
        <v>41</v>
      </c>
      <c r="P509" s="3"/>
      <c r="Q509" s="3"/>
      <c r="R509" s="3" t="s">
        <v>457</v>
      </c>
      <c r="S509" s="3" t="s">
        <v>457</v>
      </c>
      <c r="T509" s="3"/>
      <c r="U509" s="3"/>
      <c r="V509" s="3" t="s">
        <v>34</v>
      </c>
      <c r="W509" s="3" t="s">
        <v>50</v>
      </c>
      <c r="X509" s="3" t="s">
        <v>50</v>
      </c>
      <c r="Y509" s="3"/>
      <c r="Z509" s="3"/>
      <c r="AA509" s="3"/>
      <c r="AB509" s="3"/>
      <c r="AC509" s="3"/>
      <c r="AD509" s="3"/>
      <c r="AE509" s="3"/>
      <c r="AF509" s="3"/>
      <c r="AG509" s="3"/>
      <c r="AH509" s="3"/>
      <c r="AI509" s="3" t="str">
        <f t="shared" si="110"/>
        <v>Y</v>
      </c>
      <c r="AJ509" s="3"/>
      <c r="AK509" s="3"/>
      <c r="AL509" s="3" t="s">
        <v>773</v>
      </c>
      <c r="AM509" s="3"/>
      <c r="AN509" s="3"/>
      <c r="AO509" s="3"/>
      <c r="AP509" s="3" t="s">
        <v>35</v>
      </c>
      <c r="AQ509" s="3">
        <f t="shared" si="111"/>
        <v>0</v>
      </c>
      <c r="AT509" t="str">
        <f>VLOOKUP(L509,'Duration QC'!$A$3:$E$50,2,TRUE)</f>
        <v>Y</v>
      </c>
      <c r="AU509" t="str">
        <f>VLOOKUP(L509,'Duration QC'!$A$3:$E$50,3,TRUE)</f>
        <v>N</v>
      </c>
      <c r="AV509" t="str">
        <f>VLOOKUP(L509,'Duration QC'!$A$3:$E$50,4,TRUE)</f>
        <v>N</v>
      </c>
      <c r="AW509" t="str">
        <f>VLOOKUP(L509,'Duration QC'!$A$3:$E$50,5,TRUE)</f>
        <v>N</v>
      </c>
      <c r="AX509">
        <f t="shared" si="112"/>
        <v>1</v>
      </c>
      <c r="AY509">
        <f t="shared" si="113"/>
        <v>0</v>
      </c>
      <c r="AZ509">
        <f t="shared" si="114"/>
        <v>0</v>
      </c>
      <c r="BA509">
        <f t="shared" si="115"/>
        <v>0</v>
      </c>
    </row>
    <row r="510" spans="1:53" x14ac:dyDescent="0.25">
      <c r="A510" s="3">
        <v>509</v>
      </c>
      <c r="B510" s="3" t="s">
        <v>50</v>
      </c>
      <c r="C510" s="3" t="s">
        <v>464</v>
      </c>
      <c r="D510" s="3">
        <v>9011</v>
      </c>
      <c r="E510" s="3"/>
      <c r="F510" s="3" t="s">
        <v>330</v>
      </c>
      <c r="G510" s="3"/>
      <c r="H510" s="3" t="s">
        <v>662</v>
      </c>
      <c r="I510" s="3" t="s">
        <v>661</v>
      </c>
      <c r="J510" s="3" t="s">
        <v>671</v>
      </c>
      <c r="K510" s="3" t="s">
        <v>431</v>
      </c>
      <c r="L510" s="3" t="s">
        <v>812</v>
      </c>
      <c r="M510" s="3" t="s">
        <v>28</v>
      </c>
      <c r="N510" s="3" t="s">
        <v>290</v>
      </c>
      <c r="O510" s="3" t="s">
        <v>41</v>
      </c>
      <c r="P510" s="3"/>
      <c r="Q510" s="3"/>
      <c r="R510" s="3" t="s">
        <v>457</v>
      </c>
      <c r="S510" s="3" t="s">
        <v>457</v>
      </c>
      <c r="T510" s="3"/>
      <c r="U510" s="3"/>
      <c r="V510" s="3" t="s">
        <v>34</v>
      </c>
      <c r="W510" s="3" t="s">
        <v>35</v>
      </c>
      <c r="X510" s="3" t="s">
        <v>35</v>
      </c>
      <c r="Y510" s="3" t="s">
        <v>35</v>
      </c>
      <c r="Z510" s="3"/>
      <c r="AA510" s="3"/>
      <c r="AB510" s="3"/>
      <c r="AC510" s="3"/>
      <c r="AD510" s="3"/>
      <c r="AE510" s="3"/>
      <c r="AF510" s="3"/>
      <c r="AG510" s="3"/>
      <c r="AH510" s="3"/>
      <c r="AI510" s="3" t="str">
        <f t="shared" si="110"/>
        <v>Y</v>
      </c>
      <c r="AJ510" s="3"/>
      <c r="AK510" s="3"/>
      <c r="AL510" s="3" t="s">
        <v>773</v>
      </c>
      <c r="AM510" s="3"/>
      <c r="AN510" s="3"/>
      <c r="AO510" s="3"/>
      <c r="AP510" s="3" t="s">
        <v>35</v>
      </c>
      <c r="AQ510" s="3">
        <f t="shared" si="111"/>
        <v>0</v>
      </c>
      <c r="AT510" t="str">
        <f>VLOOKUP(L510,'Duration QC'!$A$3:$E$50,2,TRUE)</f>
        <v>N</v>
      </c>
      <c r="AU510" t="str">
        <f>VLOOKUP(L510,'Duration QC'!$A$3:$E$50,3,TRUE)</f>
        <v>N</v>
      </c>
      <c r="AV510" t="str">
        <f>VLOOKUP(L510,'Duration QC'!$A$3:$E$50,4,TRUE)</f>
        <v>N</v>
      </c>
      <c r="AW510" t="str">
        <f>VLOOKUP(L510,'Duration QC'!$A$3:$E$50,5,TRUE)</f>
        <v>Y</v>
      </c>
      <c r="AX510">
        <f t="shared" si="112"/>
        <v>0</v>
      </c>
      <c r="AY510">
        <f t="shared" si="113"/>
        <v>0</v>
      </c>
      <c r="AZ510">
        <f t="shared" si="114"/>
        <v>0</v>
      </c>
      <c r="BA510">
        <f t="shared" si="115"/>
        <v>1</v>
      </c>
    </row>
    <row r="511" spans="1:53" x14ac:dyDescent="0.25">
      <c r="A511" s="3">
        <v>510</v>
      </c>
      <c r="B511" s="3" t="s">
        <v>50</v>
      </c>
      <c r="C511" s="3" t="s">
        <v>464</v>
      </c>
      <c r="D511" s="3">
        <v>9012</v>
      </c>
      <c r="E511" s="3"/>
      <c r="F511" s="3" t="s">
        <v>318</v>
      </c>
      <c r="G511" s="3"/>
      <c r="H511" s="3" t="s">
        <v>662</v>
      </c>
      <c r="I511" s="3" t="s">
        <v>361</v>
      </c>
      <c r="J511" s="3" t="s">
        <v>671</v>
      </c>
      <c r="K511" s="3" t="s">
        <v>432</v>
      </c>
      <c r="L511" s="3" t="s">
        <v>812</v>
      </c>
      <c r="M511" s="3" t="s">
        <v>28</v>
      </c>
      <c r="N511" s="3" t="s">
        <v>290</v>
      </c>
      <c r="O511" s="3" t="s">
        <v>41</v>
      </c>
      <c r="P511" s="3"/>
      <c r="Q511" s="3"/>
      <c r="R511" s="3" t="s">
        <v>457</v>
      </c>
      <c r="S511" s="3" t="s">
        <v>457</v>
      </c>
      <c r="T511" s="3"/>
      <c r="U511" s="3"/>
      <c r="V511" s="3" t="s">
        <v>34</v>
      </c>
      <c r="W511" s="3" t="s">
        <v>35</v>
      </c>
      <c r="X511" s="3" t="s">
        <v>35</v>
      </c>
      <c r="Y511" s="3" t="s">
        <v>35</v>
      </c>
      <c r="Z511" s="3"/>
      <c r="AA511" s="3"/>
      <c r="AB511" s="3"/>
      <c r="AC511" s="3"/>
      <c r="AD511" s="3"/>
      <c r="AE511" s="3"/>
      <c r="AF511" s="3"/>
      <c r="AG511" s="3"/>
      <c r="AH511" s="3"/>
      <c r="AI511" s="3" t="str">
        <f t="shared" si="110"/>
        <v>Y</v>
      </c>
      <c r="AJ511" s="3"/>
      <c r="AK511" s="3"/>
      <c r="AL511" s="3" t="s">
        <v>773</v>
      </c>
      <c r="AM511" s="3"/>
      <c r="AN511" s="3"/>
      <c r="AO511" s="3"/>
      <c r="AP511" s="3" t="s">
        <v>35</v>
      </c>
      <c r="AQ511" s="3">
        <f t="shared" si="111"/>
        <v>0</v>
      </c>
      <c r="AT511" t="str">
        <f>VLOOKUP(L511,'Duration QC'!$A$3:$E$50,2,TRUE)</f>
        <v>N</v>
      </c>
      <c r="AU511" t="str">
        <f>VLOOKUP(L511,'Duration QC'!$A$3:$E$50,3,TRUE)</f>
        <v>N</v>
      </c>
      <c r="AV511" t="str">
        <f>VLOOKUP(L511,'Duration QC'!$A$3:$E$50,4,TRUE)</f>
        <v>N</v>
      </c>
      <c r="AW511" t="str">
        <f>VLOOKUP(L511,'Duration QC'!$A$3:$E$50,5,TRUE)</f>
        <v>Y</v>
      </c>
      <c r="AX511">
        <f t="shared" si="112"/>
        <v>0</v>
      </c>
      <c r="AY511">
        <f t="shared" si="113"/>
        <v>0</v>
      </c>
      <c r="AZ511">
        <f t="shared" si="114"/>
        <v>0</v>
      </c>
      <c r="BA511">
        <f t="shared" si="115"/>
        <v>1</v>
      </c>
    </row>
    <row r="512" spans="1:53" x14ac:dyDescent="0.25">
      <c r="A512" s="3">
        <v>511</v>
      </c>
      <c r="B512" s="3" t="s">
        <v>50</v>
      </c>
      <c r="C512" s="3" t="s">
        <v>464</v>
      </c>
      <c r="D512" s="3">
        <v>9013</v>
      </c>
      <c r="E512" s="3"/>
      <c r="F512" s="3" t="s">
        <v>331</v>
      </c>
      <c r="G512" s="3"/>
      <c r="H512" s="3" t="s">
        <v>662</v>
      </c>
      <c r="I512" s="3" t="s">
        <v>361</v>
      </c>
      <c r="J512" s="3" t="s">
        <v>470</v>
      </c>
      <c r="K512" s="3" t="s">
        <v>433</v>
      </c>
      <c r="L512" s="3" t="s">
        <v>794</v>
      </c>
      <c r="M512" s="3" t="s">
        <v>28</v>
      </c>
      <c r="N512" s="3" t="s">
        <v>290</v>
      </c>
      <c r="O512" s="3" t="s">
        <v>38</v>
      </c>
      <c r="P512" s="3"/>
      <c r="Q512" s="3"/>
      <c r="R512" s="3" t="s">
        <v>457</v>
      </c>
      <c r="S512" s="3">
        <v>0.23</v>
      </c>
      <c r="T512" s="3"/>
      <c r="U512" s="3"/>
      <c r="V512" s="3" t="s">
        <v>34</v>
      </c>
      <c r="W512" s="3" t="s">
        <v>35</v>
      </c>
      <c r="X512" s="3" t="s">
        <v>35</v>
      </c>
      <c r="Y512" s="3"/>
      <c r="Z512" s="3"/>
      <c r="AA512" s="3"/>
      <c r="AB512" s="3"/>
      <c r="AC512" s="3"/>
      <c r="AD512" s="3">
        <v>23</v>
      </c>
      <c r="AE512" s="3"/>
      <c r="AF512" s="3"/>
      <c r="AG512" s="3" t="s">
        <v>226</v>
      </c>
      <c r="AH512" s="3" t="s">
        <v>226</v>
      </c>
      <c r="AI512" s="3" t="str">
        <f t="shared" si="110"/>
        <v/>
      </c>
      <c r="AJ512" s="3" t="s">
        <v>50</v>
      </c>
      <c r="AK512" s="3"/>
      <c r="AL512" s="3" t="s">
        <v>773</v>
      </c>
      <c r="AM512" s="3"/>
      <c r="AN512" s="3"/>
      <c r="AO512" s="3"/>
      <c r="AP512" s="3" t="s">
        <v>35</v>
      </c>
      <c r="AQ512" s="3">
        <f t="shared" si="111"/>
        <v>5</v>
      </c>
      <c r="AT512" t="str">
        <f>VLOOKUP(L512,'Duration QC'!$A$3:$E$50,2,TRUE)</f>
        <v>N</v>
      </c>
      <c r="AU512" t="str">
        <f>VLOOKUP(L512,'Duration QC'!$A$3:$E$50,3,TRUE)</f>
        <v>N</v>
      </c>
      <c r="AV512" t="str">
        <f>VLOOKUP(L512,'Duration QC'!$A$3:$E$50,4,TRUE)</f>
        <v>Y</v>
      </c>
      <c r="AW512" t="str">
        <f>VLOOKUP(L512,'Duration QC'!$A$3:$E$50,5,TRUE)</f>
        <v>N</v>
      </c>
      <c r="AX512">
        <f t="shared" si="112"/>
        <v>0</v>
      </c>
      <c r="AY512">
        <f t="shared" si="113"/>
        <v>0</v>
      </c>
      <c r="AZ512">
        <f t="shared" si="114"/>
        <v>1</v>
      </c>
      <c r="BA512">
        <f t="shared" si="115"/>
        <v>0</v>
      </c>
    </row>
    <row r="513" spans="1:53" x14ac:dyDescent="0.25">
      <c r="A513" s="3">
        <v>512</v>
      </c>
      <c r="B513" s="3"/>
      <c r="C513" s="3" t="s">
        <v>464</v>
      </c>
      <c r="D513" s="3">
        <v>9015</v>
      </c>
      <c r="E513" s="3"/>
      <c r="F513" s="3" t="s">
        <v>332</v>
      </c>
      <c r="G513" s="3"/>
      <c r="H513" s="3" t="s">
        <v>662</v>
      </c>
      <c r="I513" s="3" t="s">
        <v>361</v>
      </c>
      <c r="J513" s="3" t="s">
        <v>470</v>
      </c>
      <c r="K513" s="3" t="s">
        <v>434</v>
      </c>
      <c r="L513" s="3" t="s">
        <v>796</v>
      </c>
      <c r="M513" s="3" t="s">
        <v>28</v>
      </c>
      <c r="N513" s="3" t="s">
        <v>290</v>
      </c>
      <c r="O513" s="3" t="s">
        <v>38</v>
      </c>
      <c r="P513" s="3"/>
      <c r="Q513" s="3"/>
      <c r="R513" s="3" t="s">
        <v>457</v>
      </c>
      <c r="S513" s="3">
        <v>2.3999999999999998E-3</v>
      </c>
      <c r="T513" s="3"/>
      <c r="U513" s="3"/>
      <c r="V513" s="3" t="s">
        <v>34</v>
      </c>
      <c r="W513" s="3" t="s">
        <v>35</v>
      </c>
      <c r="X513" s="3" t="s">
        <v>35</v>
      </c>
      <c r="Y513" s="3"/>
      <c r="Z513" s="3"/>
      <c r="AA513" s="3"/>
      <c r="AB513" s="3"/>
      <c r="AC513" s="3"/>
      <c r="AD513" s="3">
        <v>0.24</v>
      </c>
      <c r="AE513" s="3"/>
      <c r="AF513" s="3"/>
      <c r="AG513" s="3" t="s">
        <v>463</v>
      </c>
      <c r="AH513" s="3" t="s">
        <v>226</v>
      </c>
      <c r="AI513" s="3" t="str">
        <f t="shared" si="110"/>
        <v/>
      </c>
      <c r="AJ513" s="3" t="s">
        <v>50</v>
      </c>
      <c r="AK513" s="3"/>
      <c r="AL513" s="3" t="s">
        <v>773</v>
      </c>
      <c r="AM513" s="3"/>
      <c r="AN513" s="3"/>
      <c r="AO513" s="3"/>
      <c r="AP513" s="3" t="s">
        <v>35</v>
      </c>
      <c r="AQ513" s="3">
        <f t="shared" si="111"/>
        <v>5</v>
      </c>
      <c r="AR513" t="str">
        <f>IF(AB513&lt;&gt;"","BMDL",IF(AC513&lt;&gt;"","NOAEL",IF(AD513&lt;&gt;"","LOAEL","!!! CHECK !!!")))</f>
        <v>LOAEL</v>
      </c>
      <c r="AS513">
        <f>IF(AR513="NOAEL",AC513, IF(AR513="BMDL", AB513, AD513))</f>
        <v>0.24</v>
      </c>
      <c r="AT513" t="str">
        <f>VLOOKUP(L513,'Duration QC'!$A$3:$E$50,2,TRUE)</f>
        <v>N</v>
      </c>
      <c r="AU513" t="str">
        <f>VLOOKUP(L513,'Duration QC'!$A$3:$E$50,3,TRUE)</f>
        <v>Y</v>
      </c>
      <c r="AV513" t="str">
        <f>VLOOKUP(L513,'Duration QC'!$A$3:$E$50,4,TRUE)</f>
        <v>N</v>
      </c>
      <c r="AW513" t="str">
        <f>VLOOKUP(L513,'Duration QC'!$A$3:$E$50,5,TRUE)</f>
        <v>N</v>
      </c>
      <c r="AX513">
        <f t="shared" si="112"/>
        <v>0</v>
      </c>
      <c r="AY513">
        <f t="shared" si="113"/>
        <v>1</v>
      </c>
      <c r="AZ513">
        <f t="shared" si="114"/>
        <v>0</v>
      </c>
      <c r="BA513">
        <f t="shared" si="115"/>
        <v>0</v>
      </c>
    </row>
    <row r="514" spans="1:53" x14ac:dyDescent="0.25">
      <c r="A514" s="3">
        <v>513</v>
      </c>
      <c r="B514" s="3" t="s">
        <v>50</v>
      </c>
      <c r="C514" s="3" t="s">
        <v>464</v>
      </c>
      <c r="D514" s="3">
        <v>10001</v>
      </c>
      <c r="E514" s="3" t="s">
        <v>1500</v>
      </c>
      <c r="F514" s="3" t="s">
        <v>333</v>
      </c>
      <c r="G514" s="3" t="s">
        <v>50</v>
      </c>
      <c r="H514" s="3" t="s">
        <v>465</v>
      </c>
      <c r="I514" s="3" t="s">
        <v>362</v>
      </c>
      <c r="J514" s="3" t="s">
        <v>470</v>
      </c>
      <c r="K514" s="3" t="s">
        <v>435</v>
      </c>
      <c r="L514" s="3" t="s">
        <v>795</v>
      </c>
      <c r="M514" s="3" t="s">
        <v>28</v>
      </c>
      <c r="N514" s="3" t="s">
        <v>290</v>
      </c>
      <c r="O514" s="3" t="s">
        <v>38</v>
      </c>
      <c r="P514" s="3"/>
      <c r="Q514" s="3"/>
      <c r="R514" s="3" t="s">
        <v>457</v>
      </c>
      <c r="S514" s="3">
        <v>24.1</v>
      </c>
      <c r="T514" s="3"/>
      <c r="U514" s="3"/>
      <c r="V514" s="3" t="s">
        <v>34</v>
      </c>
      <c r="W514" s="3" t="s">
        <v>461</v>
      </c>
      <c r="X514" s="3" t="s">
        <v>50</v>
      </c>
      <c r="Y514" s="3"/>
      <c r="Z514" s="3"/>
      <c r="AA514" s="3"/>
      <c r="AB514" s="3"/>
      <c r="AC514" s="3"/>
      <c r="AD514" s="3">
        <v>803.33333333333337</v>
      </c>
      <c r="AE514" s="3"/>
      <c r="AF514" s="3"/>
      <c r="AG514" s="3" t="s">
        <v>228</v>
      </c>
      <c r="AH514" s="3" t="s">
        <v>228</v>
      </c>
      <c r="AI514" s="3" t="str">
        <f t="shared" si="110"/>
        <v/>
      </c>
      <c r="AJ514" s="3"/>
      <c r="AK514" s="3"/>
      <c r="AL514" s="3" t="s">
        <v>773</v>
      </c>
      <c r="AM514" s="3"/>
      <c r="AN514" s="3"/>
      <c r="AO514" s="3"/>
      <c r="AP514" s="3" t="s">
        <v>50</v>
      </c>
      <c r="AQ514" s="3">
        <f t="shared" si="111"/>
        <v>3</v>
      </c>
      <c r="AT514" t="str">
        <f>VLOOKUP(L514,'Duration QC'!$A$3:$E$50,2,TRUE)</f>
        <v>N</v>
      </c>
      <c r="AU514" t="str">
        <f>VLOOKUP(L514,'Duration QC'!$A$3:$E$50,3,TRUE)</f>
        <v>Y</v>
      </c>
      <c r="AV514" t="str">
        <f>VLOOKUP(L514,'Duration QC'!$A$3:$E$50,4,TRUE)</f>
        <v>N</v>
      </c>
      <c r="AW514" t="str">
        <f>VLOOKUP(L514,'Duration QC'!$A$3:$E$50,5,TRUE)</f>
        <v>N</v>
      </c>
      <c r="AX514">
        <f t="shared" si="112"/>
        <v>0</v>
      </c>
      <c r="AY514">
        <f t="shared" si="113"/>
        <v>1</v>
      </c>
      <c r="AZ514">
        <f t="shared" si="114"/>
        <v>0</v>
      </c>
      <c r="BA514">
        <f t="shared" si="115"/>
        <v>0</v>
      </c>
    </row>
    <row r="515" spans="1:53" x14ac:dyDescent="0.25">
      <c r="A515" s="3">
        <v>514</v>
      </c>
      <c r="B515" s="3" t="s">
        <v>50</v>
      </c>
      <c r="C515" s="3" t="s">
        <v>464</v>
      </c>
      <c r="D515" s="3">
        <v>10002</v>
      </c>
      <c r="E515" s="3" t="s">
        <v>1500</v>
      </c>
      <c r="F515" s="3" t="s">
        <v>333</v>
      </c>
      <c r="G515" s="3" t="s">
        <v>50</v>
      </c>
      <c r="H515" s="3" t="s">
        <v>465</v>
      </c>
      <c r="I515" s="3" t="s">
        <v>362</v>
      </c>
      <c r="J515" s="3" t="s">
        <v>470</v>
      </c>
      <c r="K515" s="3" t="s">
        <v>435</v>
      </c>
      <c r="L515" s="3" t="s">
        <v>795</v>
      </c>
      <c r="M515" s="3" t="s">
        <v>28</v>
      </c>
      <c r="N515" s="3" t="s">
        <v>290</v>
      </c>
      <c r="O515" s="3" t="s">
        <v>38</v>
      </c>
      <c r="P515" s="3"/>
      <c r="Q515" s="3"/>
      <c r="R515" s="3" t="s">
        <v>457</v>
      </c>
      <c r="S515" s="3">
        <v>24.1</v>
      </c>
      <c r="T515" s="3"/>
      <c r="U515" s="3"/>
      <c r="V515" s="3" t="s">
        <v>34</v>
      </c>
      <c r="W515" s="3" t="s">
        <v>461</v>
      </c>
      <c r="X515" s="3" t="s">
        <v>50</v>
      </c>
      <c r="Y515" s="3"/>
      <c r="Z515" s="3"/>
      <c r="AA515" s="3"/>
      <c r="AB515" s="3"/>
      <c r="AC515" s="3"/>
      <c r="AD515" s="3"/>
      <c r="AE515" s="3"/>
      <c r="AF515" s="3"/>
      <c r="AG515" s="3"/>
      <c r="AH515" s="3"/>
      <c r="AI515" s="3" t="str">
        <f t="shared" ref="AI515:AI546" si="116">IF(OR(AH515="",AH515="na"),"Y","")</f>
        <v>Y</v>
      </c>
      <c r="AJ515" s="3"/>
      <c r="AK515" s="3"/>
      <c r="AL515" s="3" t="s">
        <v>773</v>
      </c>
      <c r="AM515" s="3"/>
      <c r="AN515" s="3"/>
      <c r="AO515" s="3"/>
      <c r="AP515" s="3" t="s">
        <v>50</v>
      </c>
      <c r="AQ515" s="3">
        <f t="shared" ref="AQ515:AQ578" si="117">IF(AH515="A", 1, IF(AH515="B", 2, IF(AH515="C", 3, IF(AH515="D", 4, IF(AH515="E", 5, 0)))))</f>
        <v>0</v>
      </c>
      <c r="AT515" t="str">
        <f>VLOOKUP(L515,'Duration QC'!$A$3:$E$50,2,TRUE)</f>
        <v>N</v>
      </c>
      <c r="AU515" t="str">
        <f>VLOOKUP(L515,'Duration QC'!$A$3:$E$50,3,TRUE)</f>
        <v>Y</v>
      </c>
      <c r="AV515" t="str">
        <f>VLOOKUP(L515,'Duration QC'!$A$3:$E$50,4,TRUE)</f>
        <v>N</v>
      </c>
      <c r="AW515" t="str">
        <f>VLOOKUP(L515,'Duration QC'!$A$3:$E$50,5,TRUE)</f>
        <v>N</v>
      </c>
      <c r="AX515">
        <f t="shared" ref="AX515:AX578" si="118">IF(AT515="N",0,1)</f>
        <v>0</v>
      </c>
      <c r="AY515">
        <f t="shared" ref="AY515:AY578" si="119">IF(AU515="N",0,1)</f>
        <v>1</v>
      </c>
      <c r="AZ515">
        <f t="shared" ref="AZ515:AZ578" si="120">IF(AV515="N",0,1)</f>
        <v>0</v>
      </c>
      <c r="BA515">
        <f t="shared" ref="BA515:BA578" si="121">IF(AW515="N",0,1)</f>
        <v>0</v>
      </c>
    </row>
    <row r="516" spans="1:53" x14ac:dyDescent="0.25">
      <c r="A516" s="3">
        <v>515</v>
      </c>
      <c r="B516" s="3" t="s">
        <v>50</v>
      </c>
      <c r="C516" s="3" t="s">
        <v>464</v>
      </c>
      <c r="D516" s="3">
        <v>10003</v>
      </c>
      <c r="E516" s="3" t="s">
        <v>1500</v>
      </c>
      <c r="F516" s="3" t="s">
        <v>333</v>
      </c>
      <c r="G516" s="3" t="s">
        <v>50</v>
      </c>
      <c r="H516" s="3" t="s">
        <v>465</v>
      </c>
      <c r="I516" s="3" t="s">
        <v>362</v>
      </c>
      <c r="J516" s="3" t="s">
        <v>470</v>
      </c>
      <c r="K516" s="3" t="s">
        <v>435</v>
      </c>
      <c r="L516" s="3" t="s">
        <v>795</v>
      </c>
      <c r="M516" s="3" t="s">
        <v>28</v>
      </c>
      <c r="N516" s="3" t="s">
        <v>290</v>
      </c>
      <c r="O516" s="3" t="s">
        <v>38</v>
      </c>
      <c r="P516" s="3"/>
      <c r="Q516" s="3"/>
      <c r="R516" s="3" t="s">
        <v>457</v>
      </c>
      <c r="S516" s="3">
        <v>24.1</v>
      </c>
      <c r="T516" s="3"/>
      <c r="U516" s="3"/>
      <c r="V516" s="3" t="s">
        <v>34</v>
      </c>
      <c r="W516" s="3" t="s">
        <v>461</v>
      </c>
      <c r="X516" s="3" t="s">
        <v>50</v>
      </c>
      <c r="Y516" s="3"/>
      <c r="Z516" s="3"/>
      <c r="AA516" s="3"/>
      <c r="AB516" s="3"/>
      <c r="AC516" s="3"/>
      <c r="AD516" s="3"/>
      <c r="AE516" s="3"/>
      <c r="AF516" s="3"/>
      <c r="AG516" s="3"/>
      <c r="AH516" s="3"/>
      <c r="AI516" s="3" t="str">
        <f t="shared" si="116"/>
        <v>Y</v>
      </c>
      <c r="AJ516" s="3"/>
      <c r="AK516" s="3"/>
      <c r="AL516" s="3" t="s">
        <v>773</v>
      </c>
      <c r="AM516" s="3"/>
      <c r="AN516" s="3"/>
      <c r="AO516" s="3"/>
      <c r="AP516" s="3" t="s">
        <v>50</v>
      </c>
      <c r="AQ516" s="3">
        <f t="shared" si="117"/>
        <v>0</v>
      </c>
      <c r="AT516" t="str">
        <f>VLOOKUP(L516,'Duration QC'!$A$3:$E$50,2,TRUE)</f>
        <v>N</v>
      </c>
      <c r="AU516" t="str">
        <f>VLOOKUP(L516,'Duration QC'!$A$3:$E$50,3,TRUE)</f>
        <v>Y</v>
      </c>
      <c r="AV516" t="str">
        <f>VLOOKUP(L516,'Duration QC'!$A$3:$E$50,4,TRUE)</f>
        <v>N</v>
      </c>
      <c r="AW516" t="str">
        <f>VLOOKUP(L516,'Duration QC'!$A$3:$E$50,5,TRUE)</f>
        <v>N</v>
      </c>
      <c r="AX516">
        <f t="shared" si="118"/>
        <v>0</v>
      </c>
      <c r="AY516">
        <f t="shared" si="119"/>
        <v>1</v>
      </c>
      <c r="AZ516">
        <f t="shared" si="120"/>
        <v>0</v>
      </c>
      <c r="BA516">
        <f t="shared" si="121"/>
        <v>0</v>
      </c>
    </row>
    <row r="517" spans="1:53" x14ac:dyDescent="0.25">
      <c r="A517" s="3">
        <v>516</v>
      </c>
      <c r="B517" s="3" t="s">
        <v>50</v>
      </c>
      <c r="C517" s="3" t="s">
        <v>464</v>
      </c>
      <c r="D517" s="3">
        <v>10004</v>
      </c>
      <c r="E517" s="3" t="s">
        <v>1501</v>
      </c>
      <c r="F517" s="3" t="s">
        <v>334</v>
      </c>
      <c r="G517" s="3" t="s">
        <v>50</v>
      </c>
      <c r="H517" s="3" t="s">
        <v>465</v>
      </c>
      <c r="I517" s="3" t="s">
        <v>663</v>
      </c>
      <c r="J517" s="3" t="s">
        <v>470</v>
      </c>
      <c r="K517" s="3" t="s">
        <v>436</v>
      </c>
      <c r="L517" s="3" t="s">
        <v>795</v>
      </c>
      <c r="M517" s="3" t="s">
        <v>28</v>
      </c>
      <c r="N517" s="3" t="s">
        <v>290</v>
      </c>
      <c r="O517" s="3" t="s">
        <v>30</v>
      </c>
      <c r="P517" s="3"/>
      <c r="Q517" s="3"/>
      <c r="R517" s="3">
        <v>10</v>
      </c>
      <c r="S517" s="3" t="s">
        <v>457</v>
      </c>
      <c r="T517" s="3"/>
      <c r="U517" s="3"/>
      <c r="V517" s="3" t="s">
        <v>34</v>
      </c>
      <c r="W517" s="3" t="s">
        <v>461</v>
      </c>
      <c r="X517" s="3" t="s">
        <v>50</v>
      </c>
      <c r="Y517" s="3"/>
      <c r="Z517" s="3"/>
      <c r="AA517" s="3"/>
      <c r="AB517" s="3"/>
      <c r="AC517" s="3">
        <v>3333.3333333333335</v>
      </c>
      <c r="AD517" s="3"/>
      <c r="AE517" s="3"/>
      <c r="AF517" s="3" t="s">
        <v>229</v>
      </c>
      <c r="AG517" s="3"/>
      <c r="AH517" s="3" t="s">
        <v>229</v>
      </c>
      <c r="AI517" s="3" t="str">
        <f t="shared" si="116"/>
        <v/>
      </c>
      <c r="AJ517" s="3"/>
      <c r="AK517" s="3"/>
      <c r="AL517" s="3" t="s">
        <v>773</v>
      </c>
      <c r="AM517" s="3"/>
      <c r="AN517" s="3"/>
      <c r="AO517" s="3"/>
      <c r="AP517" s="3" t="s">
        <v>50</v>
      </c>
      <c r="AQ517" s="3">
        <f t="shared" si="117"/>
        <v>2</v>
      </c>
      <c r="AT517" t="str">
        <f>VLOOKUP(L517,'Duration QC'!$A$3:$E$50,2,TRUE)</f>
        <v>N</v>
      </c>
      <c r="AU517" t="str">
        <f>VLOOKUP(L517,'Duration QC'!$A$3:$E$50,3,TRUE)</f>
        <v>Y</v>
      </c>
      <c r="AV517" t="str">
        <f>VLOOKUP(L517,'Duration QC'!$A$3:$E$50,4,TRUE)</f>
        <v>N</v>
      </c>
      <c r="AW517" t="str">
        <f>VLOOKUP(L517,'Duration QC'!$A$3:$E$50,5,TRUE)</f>
        <v>N</v>
      </c>
      <c r="AX517">
        <f t="shared" si="118"/>
        <v>0</v>
      </c>
      <c r="AY517">
        <f t="shared" si="119"/>
        <v>1</v>
      </c>
      <c r="AZ517">
        <f t="shared" si="120"/>
        <v>0</v>
      </c>
      <c r="BA517">
        <f t="shared" si="121"/>
        <v>0</v>
      </c>
    </row>
    <row r="518" spans="1:53" x14ac:dyDescent="0.25">
      <c r="A518" s="3">
        <v>517</v>
      </c>
      <c r="B518" s="3" t="s">
        <v>50</v>
      </c>
      <c r="C518" s="3" t="s">
        <v>464</v>
      </c>
      <c r="D518" s="3">
        <v>10009</v>
      </c>
      <c r="E518" s="3"/>
      <c r="F518" s="3" t="s">
        <v>335</v>
      </c>
      <c r="G518" s="3" t="s">
        <v>50</v>
      </c>
      <c r="H518" s="3" t="s">
        <v>465</v>
      </c>
      <c r="I518" s="3" t="s">
        <v>664</v>
      </c>
      <c r="J518" s="3" t="s">
        <v>470</v>
      </c>
      <c r="K518" s="3" t="s">
        <v>437</v>
      </c>
      <c r="L518" s="3" t="s">
        <v>27</v>
      </c>
      <c r="M518" s="3" t="s">
        <v>28</v>
      </c>
      <c r="N518" s="3" t="s">
        <v>290</v>
      </c>
      <c r="O518" s="3" t="s">
        <v>38</v>
      </c>
      <c r="P518" s="3"/>
      <c r="Q518" s="3"/>
      <c r="R518" s="3" t="s">
        <v>457</v>
      </c>
      <c r="S518" s="3">
        <v>50</v>
      </c>
      <c r="T518" s="3"/>
      <c r="U518" s="3"/>
      <c r="V518" s="3" t="s">
        <v>34</v>
      </c>
      <c r="W518" s="3" t="s">
        <v>35</v>
      </c>
      <c r="X518" s="3" t="s">
        <v>35</v>
      </c>
      <c r="Y518" s="3"/>
      <c r="Z518" s="3"/>
      <c r="AA518" s="3"/>
      <c r="AB518" s="3"/>
      <c r="AC518" s="3"/>
      <c r="AD518" s="3">
        <v>5000</v>
      </c>
      <c r="AE518" s="3"/>
      <c r="AF518" s="3"/>
      <c r="AG518" s="3" t="s">
        <v>229</v>
      </c>
      <c r="AH518" s="3" t="s">
        <v>229</v>
      </c>
      <c r="AI518" s="3" t="str">
        <f t="shared" si="116"/>
        <v/>
      </c>
      <c r="AJ518" s="3"/>
      <c r="AK518" s="3"/>
      <c r="AL518" s="3" t="s">
        <v>773</v>
      </c>
      <c r="AM518" s="3"/>
      <c r="AN518" s="3"/>
      <c r="AO518" s="3"/>
      <c r="AP518" s="3" t="s">
        <v>50</v>
      </c>
      <c r="AQ518" s="3">
        <f t="shared" si="117"/>
        <v>2</v>
      </c>
      <c r="AT518" t="str">
        <f>VLOOKUP(L518,'Duration QC'!$A$3:$E$50,2,TRUE)</f>
        <v>N</v>
      </c>
      <c r="AU518" t="str">
        <f>VLOOKUP(L518,'Duration QC'!$A$3:$E$50,3,TRUE)</f>
        <v>Y</v>
      </c>
      <c r="AV518" t="str">
        <f>VLOOKUP(L518,'Duration QC'!$A$3:$E$50,4,TRUE)</f>
        <v>N</v>
      </c>
      <c r="AW518" t="str">
        <f>VLOOKUP(L518,'Duration QC'!$A$3:$E$50,5,TRUE)</f>
        <v>N</v>
      </c>
      <c r="AX518">
        <f t="shared" si="118"/>
        <v>0</v>
      </c>
      <c r="AY518">
        <f t="shared" si="119"/>
        <v>1</v>
      </c>
      <c r="AZ518">
        <f t="shared" si="120"/>
        <v>0</v>
      </c>
      <c r="BA518">
        <f t="shared" si="121"/>
        <v>0</v>
      </c>
    </row>
    <row r="519" spans="1:53" x14ac:dyDescent="0.25">
      <c r="A519" s="3">
        <v>518</v>
      </c>
      <c r="B519" s="3" t="s">
        <v>50</v>
      </c>
      <c r="C519" s="3" t="s">
        <v>464</v>
      </c>
      <c r="D519" s="3">
        <v>10011</v>
      </c>
      <c r="E519" s="3" t="s">
        <v>1502</v>
      </c>
      <c r="F519" s="3" t="s">
        <v>336</v>
      </c>
      <c r="G519" s="3" t="s">
        <v>50</v>
      </c>
      <c r="H519" s="3" t="s">
        <v>465</v>
      </c>
      <c r="I519" s="3" t="s">
        <v>362</v>
      </c>
      <c r="J519" s="3" t="s">
        <v>470</v>
      </c>
      <c r="K519" s="3" t="s">
        <v>438</v>
      </c>
      <c r="L519" s="3" t="s">
        <v>91</v>
      </c>
      <c r="M519" s="3" t="s">
        <v>28</v>
      </c>
      <c r="N519" s="3" t="s">
        <v>290</v>
      </c>
      <c r="O519" s="3" t="s">
        <v>38</v>
      </c>
      <c r="P519" s="3"/>
      <c r="Q519" s="3"/>
      <c r="R519" s="3">
        <v>5.4</v>
      </c>
      <c r="S519" s="3" t="s">
        <v>457</v>
      </c>
      <c r="T519" s="3"/>
      <c r="U519" s="3"/>
      <c r="V519" s="3" t="s">
        <v>34</v>
      </c>
      <c r="W519" s="3" t="s">
        <v>35</v>
      </c>
      <c r="X519" s="3" t="s">
        <v>50</v>
      </c>
      <c r="Y519" s="3"/>
      <c r="Z519" s="3"/>
      <c r="AA519" s="3"/>
      <c r="AB519" s="3"/>
      <c r="AC519" s="3">
        <v>1800</v>
      </c>
      <c r="AD519" s="3"/>
      <c r="AE519" s="3"/>
      <c r="AF519" s="3" t="s">
        <v>228</v>
      </c>
      <c r="AG519" s="3"/>
      <c r="AH519" s="3" t="s">
        <v>228</v>
      </c>
      <c r="AI519" s="3" t="str">
        <f t="shared" si="116"/>
        <v/>
      </c>
      <c r="AJ519" s="3"/>
      <c r="AK519" s="3"/>
      <c r="AL519" s="3" t="s">
        <v>773</v>
      </c>
      <c r="AM519" s="3"/>
      <c r="AN519" s="3"/>
      <c r="AO519" s="3"/>
      <c r="AP519" s="3" t="s">
        <v>50</v>
      </c>
      <c r="AQ519" s="3">
        <f t="shared" si="117"/>
        <v>3</v>
      </c>
      <c r="AT519" t="str">
        <f>VLOOKUP(L519,'Duration QC'!$A$3:$E$50,2,TRUE)</f>
        <v>N</v>
      </c>
      <c r="AU519" t="str">
        <f>VLOOKUP(L519,'Duration QC'!$A$3:$E$50,3,TRUE)</f>
        <v>Y</v>
      </c>
      <c r="AV519" t="str">
        <f>VLOOKUP(L519,'Duration QC'!$A$3:$E$50,4,TRUE)</f>
        <v>N</v>
      </c>
      <c r="AW519" t="str">
        <f>VLOOKUP(L519,'Duration QC'!$A$3:$E$50,5,TRUE)</f>
        <v>N</v>
      </c>
      <c r="AX519">
        <f t="shared" si="118"/>
        <v>0</v>
      </c>
      <c r="AY519">
        <f t="shared" si="119"/>
        <v>1</v>
      </c>
      <c r="AZ519">
        <f t="shared" si="120"/>
        <v>0</v>
      </c>
      <c r="BA519">
        <f t="shared" si="121"/>
        <v>0</v>
      </c>
    </row>
    <row r="520" spans="1:53" x14ac:dyDescent="0.25">
      <c r="A520" s="3">
        <v>519</v>
      </c>
      <c r="B520" s="3" t="s">
        <v>50</v>
      </c>
      <c r="C520" s="3" t="s">
        <v>464</v>
      </c>
      <c r="D520" s="3">
        <v>11102</v>
      </c>
      <c r="E520" s="3"/>
      <c r="F520" s="3" t="s">
        <v>337</v>
      </c>
      <c r="G520" s="3" t="s">
        <v>50</v>
      </c>
      <c r="H520" s="3" t="s">
        <v>465</v>
      </c>
      <c r="I520" s="3" t="s">
        <v>669</v>
      </c>
      <c r="J520" s="3" t="s">
        <v>469</v>
      </c>
      <c r="K520" s="3" t="s">
        <v>439</v>
      </c>
      <c r="L520" s="3" t="s">
        <v>104</v>
      </c>
      <c r="M520" s="3" t="s">
        <v>28</v>
      </c>
      <c r="N520" s="3" t="s">
        <v>290</v>
      </c>
      <c r="O520" s="3" t="s">
        <v>38</v>
      </c>
      <c r="P520" s="3"/>
      <c r="Q520" s="3"/>
      <c r="R520" s="3" t="s">
        <v>457</v>
      </c>
      <c r="S520" s="3" t="s">
        <v>457</v>
      </c>
      <c r="T520" s="3"/>
      <c r="U520" s="3"/>
      <c r="V520" s="3" t="s">
        <v>34</v>
      </c>
      <c r="W520" s="3" t="s">
        <v>35</v>
      </c>
      <c r="X520" s="3" t="s">
        <v>35</v>
      </c>
      <c r="Y520" s="3" t="s">
        <v>35</v>
      </c>
      <c r="Z520" s="3" t="s">
        <v>35</v>
      </c>
      <c r="AA520" s="3"/>
      <c r="AB520" s="3"/>
      <c r="AC520" s="3"/>
      <c r="AD520" s="3"/>
      <c r="AE520" s="3"/>
      <c r="AF520" s="3"/>
      <c r="AG520" s="3"/>
      <c r="AH520" s="3"/>
      <c r="AI520" s="3" t="str">
        <f t="shared" si="116"/>
        <v>Y</v>
      </c>
      <c r="AJ520" s="3"/>
      <c r="AK520" s="3"/>
      <c r="AL520" s="3" t="s">
        <v>773</v>
      </c>
      <c r="AM520" s="3"/>
      <c r="AN520" s="3"/>
      <c r="AO520" s="3"/>
      <c r="AP520" s="3" t="s">
        <v>50</v>
      </c>
      <c r="AQ520" s="3">
        <f t="shared" si="117"/>
        <v>0</v>
      </c>
      <c r="AT520" t="str">
        <f>VLOOKUP(L520,'Duration QC'!$A$3:$E$50,2,TRUE)</f>
        <v>N</v>
      </c>
      <c r="AU520" t="str">
        <f>VLOOKUP(L520,'Duration QC'!$A$3:$E$50,3,TRUE)</f>
        <v>N</v>
      </c>
      <c r="AV520" t="str">
        <f>VLOOKUP(L520,'Duration QC'!$A$3:$E$50,4,TRUE)</f>
        <v>Y</v>
      </c>
      <c r="AW520" t="str">
        <f>VLOOKUP(L520,'Duration QC'!$A$3:$E$50,5,TRUE)</f>
        <v>N</v>
      </c>
      <c r="AX520">
        <f t="shared" si="118"/>
        <v>0</v>
      </c>
      <c r="AY520">
        <f t="shared" si="119"/>
        <v>0</v>
      </c>
      <c r="AZ520">
        <f t="shared" si="120"/>
        <v>1</v>
      </c>
      <c r="BA520">
        <f t="shared" si="121"/>
        <v>0</v>
      </c>
    </row>
    <row r="521" spans="1:53" x14ac:dyDescent="0.25">
      <c r="A521" s="3">
        <v>520</v>
      </c>
      <c r="B521" s="3" t="s">
        <v>50</v>
      </c>
      <c r="C521" s="3" t="s">
        <v>464</v>
      </c>
      <c r="D521" s="3">
        <v>11103</v>
      </c>
      <c r="E521" s="3"/>
      <c r="F521" s="3" t="s">
        <v>338</v>
      </c>
      <c r="G521" s="3" t="s">
        <v>50</v>
      </c>
      <c r="H521" s="3" t="s">
        <v>465</v>
      </c>
      <c r="I521" s="3" t="s">
        <v>667</v>
      </c>
      <c r="J521" s="3" t="s">
        <v>469</v>
      </c>
      <c r="K521" s="3" t="s">
        <v>440</v>
      </c>
      <c r="L521" s="3" t="s">
        <v>54</v>
      </c>
      <c r="M521" s="3" t="s">
        <v>28</v>
      </c>
      <c r="N521" s="3" t="s">
        <v>290</v>
      </c>
      <c r="O521" s="3" t="s">
        <v>38</v>
      </c>
      <c r="P521" s="3"/>
      <c r="Q521" s="3"/>
      <c r="R521" s="3" t="s">
        <v>457</v>
      </c>
      <c r="S521" s="3">
        <v>15</v>
      </c>
      <c r="T521" s="3"/>
      <c r="U521" s="3"/>
      <c r="V521" s="3" t="s">
        <v>34</v>
      </c>
      <c r="W521" s="3" t="s">
        <v>35</v>
      </c>
      <c r="X521" s="3" t="s">
        <v>50</v>
      </c>
      <c r="Y521" s="3"/>
      <c r="Z521" s="3"/>
      <c r="AA521" s="3"/>
      <c r="AB521" s="3"/>
      <c r="AC521" s="3"/>
      <c r="AD521" s="3">
        <v>500</v>
      </c>
      <c r="AE521" s="3"/>
      <c r="AF521" s="3"/>
      <c r="AG521" s="3" t="s">
        <v>228</v>
      </c>
      <c r="AH521" s="3" t="s">
        <v>228</v>
      </c>
      <c r="AI521" s="3" t="str">
        <f t="shared" si="116"/>
        <v/>
      </c>
      <c r="AJ521" s="3"/>
      <c r="AK521" s="3"/>
      <c r="AL521" s="3" t="s">
        <v>773</v>
      </c>
      <c r="AM521" s="3"/>
      <c r="AN521" s="3"/>
      <c r="AO521" s="3"/>
      <c r="AP521" s="3" t="s">
        <v>50</v>
      </c>
      <c r="AQ521" s="3">
        <f t="shared" si="117"/>
        <v>3</v>
      </c>
      <c r="AT521" t="str">
        <f>VLOOKUP(L521,'Duration QC'!$A$3:$E$50,2,TRUE)</f>
        <v>Y</v>
      </c>
      <c r="AU521" t="str">
        <f>VLOOKUP(L521,'Duration QC'!$A$3:$E$50,3,TRUE)</f>
        <v>N</v>
      </c>
      <c r="AV521" t="str">
        <f>VLOOKUP(L521,'Duration QC'!$A$3:$E$50,4,TRUE)</f>
        <v>N</v>
      </c>
      <c r="AW521" t="str">
        <f>VLOOKUP(L521,'Duration QC'!$A$3:$E$50,5,TRUE)</f>
        <v>N</v>
      </c>
      <c r="AX521">
        <f t="shared" si="118"/>
        <v>1</v>
      </c>
      <c r="AY521">
        <f t="shared" si="119"/>
        <v>0</v>
      </c>
      <c r="AZ521">
        <f t="shared" si="120"/>
        <v>0</v>
      </c>
      <c r="BA521">
        <f t="shared" si="121"/>
        <v>0</v>
      </c>
    </row>
    <row r="522" spans="1:53" x14ac:dyDescent="0.25">
      <c r="A522" s="3">
        <v>521</v>
      </c>
      <c r="B522" s="3" t="s">
        <v>50</v>
      </c>
      <c r="C522" s="3" t="s">
        <v>464</v>
      </c>
      <c r="D522" s="3">
        <v>11104</v>
      </c>
      <c r="E522" s="3"/>
      <c r="F522" s="3" t="s">
        <v>338</v>
      </c>
      <c r="G522" s="3" t="s">
        <v>50</v>
      </c>
      <c r="H522" s="3" t="s">
        <v>465</v>
      </c>
      <c r="I522" s="3" t="s">
        <v>667</v>
      </c>
      <c r="J522" s="3" t="s">
        <v>469</v>
      </c>
      <c r="K522" s="3" t="s">
        <v>441</v>
      </c>
      <c r="L522" s="3" t="s">
        <v>62</v>
      </c>
      <c r="M522" s="3" t="s">
        <v>28</v>
      </c>
      <c r="N522" s="3" t="s">
        <v>290</v>
      </c>
      <c r="O522" s="3" t="s">
        <v>38</v>
      </c>
      <c r="P522" s="3"/>
      <c r="Q522" s="3"/>
      <c r="R522" s="3" t="s">
        <v>457</v>
      </c>
      <c r="S522" s="3" t="s">
        <v>460</v>
      </c>
      <c r="T522" s="3"/>
      <c r="U522" s="3"/>
      <c r="V522" s="3" t="s">
        <v>34</v>
      </c>
      <c r="W522" s="3" t="s">
        <v>35</v>
      </c>
      <c r="X522" s="3" t="s">
        <v>50</v>
      </c>
      <c r="Y522" s="3"/>
      <c r="Z522" s="3"/>
      <c r="AA522" s="3"/>
      <c r="AB522" s="3"/>
      <c r="AC522" s="3"/>
      <c r="AD522" s="3"/>
      <c r="AE522" s="3"/>
      <c r="AF522" s="3"/>
      <c r="AG522" s="3"/>
      <c r="AH522" s="3"/>
      <c r="AI522" s="3" t="str">
        <f t="shared" si="116"/>
        <v>Y</v>
      </c>
      <c r="AJ522" s="3"/>
      <c r="AK522" s="3"/>
      <c r="AL522" s="3" t="s">
        <v>773</v>
      </c>
      <c r="AM522" s="3"/>
      <c r="AN522" s="3"/>
      <c r="AO522" s="3"/>
      <c r="AP522" s="3" t="s">
        <v>50</v>
      </c>
      <c r="AQ522" s="3">
        <f t="shared" si="117"/>
        <v>0</v>
      </c>
      <c r="AT522" t="str">
        <f>VLOOKUP(L522,'Duration QC'!$A$3:$E$50,2,TRUE)</f>
        <v>N</v>
      </c>
      <c r="AU522" t="str">
        <f>VLOOKUP(L522,'Duration QC'!$A$3:$E$50,3,TRUE)</f>
        <v>Y</v>
      </c>
      <c r="AV522" t="str">
        <f>VLOOKUP(L522,'Duration QC'!$A$3:$E$50,4,TRUE)</f>
        <v>N</v>
      </c>
      <c r="AW522" t="str">
        <f>VLOOKUP(L522,'Duration QC'!$A$3:$E$50,5,TRUE)</f>
        <v>N</v>
      </c>
      <c r="AX522">
        <f t="shared" si="118"/>
        <v>0</v>
      </c>
      <c r="AY522">
        <f t="shared" si="119"/>
        <v>1</v>
      </c>
      <c r="AZ522">
        <f t="shared" si="120"/>
        <v>0</v>
      </c>
      <c r="BA522">
        <f t="shared" si="121"/>
        <v>0</v>
      </c>
    </row>
    <row r="523" spans="1:53" x14ac:dyDescent="0.25">
      <c r="A523" s="3">
        <v>522</v>
      </c>
      <c r="B523" s="3" t="s">
        <v>50</v>
      </c>
      <c r="C523" s="3" t="s">
        <v>464</v>
      </c>
      <c r="D523" s="3">
        <v>11105</v>
      </c>
      <c r="E523" s="3"/>
      <c r="F523" s="3" t="s">
        <v>338</v>
      </c>
      <c r="G523" s="3" t="s">
        <v>50</v>
      </c>
      <c r="H523" s="3" t="s">
        <v>465</v>
      </c>
      <c r="I523" s="3" t="s">
        <v>667</v>
      </c>
      <c r="J523" s="3" t="s">
        <v>469</v>
      </c>
      <c r="K523" s="3" t="s">
        <v>442</v>
      </c>
      <c r="L523" s="3" t="s">
        <v>63</v>
      </c>
      <c r="M523" s="3" t="s">
        <v>28</v>
      </c>
      <c r="N523" s="3" t="s">
        <v>290</v>
      </c>
      <c r="O523" s="3" t="s">
        <v>38</v>
      </c>
      <c r="P523" s="3"/>
      <c r="Q523" s="3"/>
      <c r="R523" s="3" t="s">
        <v>457</v>
      </c>
      <c r="S523" s="3" t="s">
        <v>460</v>
      </c>
      <c r="T523" s="3"/>
      <c r="U523" s="3"/>
      <c r="V523" s="3" t="s">
        <v>34</v>
      </c>
      <c r="W523" s="3" t="s">
        <v>35</v>
      </c>
      <c r="X523" s="3" t="s">
        <v>461</v>
      </c>
      <c r="Y523" s="3"/>
      <c r="Z523" s="3"/>
      <c r="AA523" s="3"/>
      <c r="AB523" s="3"/>
      <c r="AC523" s="3"/>
      <c r="AD523" s="3"/>
      <c r="AE523" s="3"/>
      <c r="AF523" s="3"/>
      <c r="AG523" s="3"/>
      <c r="AH523" s="3"/>
      <c r="AI523" s="3" t="str">
        <f t="shared" si="116"/>
        <v>Y</v>
      </c>
      <c r="AJ523" s="3"/>
      <c r="AK523" s="3"/>
      <c r="AL523" s="3" t="s">
        <v>773</v>
      </c>
      <c r="AM523" s="3"/>
      <c r="AN523" s="3"/>
      <c r="AO523" s="3"/>
      <c r="AP523" s="3" t="s">
        <v>50</v>
      </c>
      <c r="AQ523" s="3">
        <f t="shared" si="117"/>
        <v>0</v>
      </c>
      <c r="AT523" t="str">
        <f>VLOOKUP(L523,'Duration QC'!$A$3:$E$50,2,TRUE)</f>
        <v>N</v>
      </c>
      <c r="AU523" t="str">
        <f>VLOOKUP(L523,'Duration QC'!$A$3:$E$50,3,TRUE)</f>
        <v>Y</v>
      </c>
      <c r="AV523" t="str">
        <f>VLOOKUP(L523,'Duration QC'!$A$3:$E$50,4,TRUE)</f>
        <v>N</v>
      </c>
      <c r="AW523" t="str">
        <f>VLOOKUP(L523,'Duration QC'!$A$3:$E$50,5,TRUE)</f>
        <v>N</v>
      </c>
      <c r="AX523">
        <f t="shared" si="118"/>
        <v>0</v>
      </c>
      <c r="AY523">
        <f t="shared" si="119"/>
        <v>1</v>
      </c>
      <c r="AZ523">
        <f t="shared" si="120"/>
        <v>0</v>
      </c>
      <c r="BA523">
        <f t="shared" si="121"/>
        <v>0</v>
      </c>
    </row>
    <row r="524" spans="1:53" x14ac:dyDescent="0.25">
      <c r="A524" s="3">
        <v>523</v>
      </c>
      <c r="B524" s="3" t="s">
        <v>50</v>
      </c>
      <c r="C524" s="3" t="s">
        <v>464</v>
      </c>
      <c r="D524" s="3">
        <v>11106</v>
      </c>
      <c r="E524" s="3"/>
      <c r="F524" s="3" t="s">
        <v>339</v>
      </c>
      <c r="G524" s="3" t="s">
        <v>50</v>
      </c>
      <c r="H524" s="3" t="s">
        <v>465</v>
      </c>
      <c r="I524" s="3" t="s">
        <v>668</v>
      </c>
      <c r="J524" s="3" t="s">
        <v>469</v>
      </c>
      <c r="K524" s="3" t="s">
        <v>443</v>
      </c>
      <c r="L524" s="3" t="s">
        <v>59</v>
      </c>
      <c r="M524" s="3" t="s">
        <v>28</v>
      </c>
      <c r="N524" s="3" t="s">
        <v>290</v>
      </c>
      <c r="O524" s="3" t="s">
        <v>38</v>
      </c>
      <c r="P524" s="3"/>
      <c r="Q524" s="3"/>
      <c r="R524" s="3" t="s">
        <v>457</v>
      </c>
      <c r="S524" s="3" t="s">
        <v>457</v>
      </c>
      <c r="T524" s="3"/>
      <c r="U524" s="3"/>
      <c r="V524" s="3" t="s">
        <v>34</v>
      </c>
      <c r="W524" s="3" t="s">
        <v>35</v>
      </c>
      <c r="X524" s="3" t="s">
        <v>35</v>
      </c>
      <c r="Y524" s="3"/>
      <c r="Z524" s="3"/>
      <c r="AA524" s="3"/>
      <c r="AB524" s="3"/>
      <c r="AC524" s="3"/>
      <c r="AD524" s="3"/>
      <c r="AE524" s="3"/>
      <c r="AF524" s="3"/>
      <c r="AG524" s="3"/>
      <c r="AH524" s="3"/>
      <c r="AI524" s="3" t="str">
        <f t="shared" si="116"/>
        <v>Y</v>
      </c>
      <c r="AJ524" s="3"/>
      <c r="AK524" s="3"/>
      <c r="AL524" s="3" t="s">
        <v>773</v>
      </c>
      <c r="AM524" s="3"/>
      <c r="AN524" s="3"/>
      <c r="AO524" s="3"/>
      <c r="AP524" s="3" t="s">
        <v>50</v>
      </c>
      <c r="AQ524" s="3">
        <f t="shared" si="117"/>
        <v>0</v>
      </c>
      <c r="AT524" t="str">
        <f>VLOOKUP(L524,'Duration QC'!$A$3:$E$50,2,TRUE)</f>
        <v>N</v>
      </c>
      <c r="AU524" t="str">
        <f>VLOOKUP(L524,'Duration QC'!$A$3:$E$50,3,TRUE)</f>
        <v>N</v>
      </c>
      <c r="AV524" t="str">
        <f>VLOOKUP(L524,'Duration QC'!$A$3:$E$50,4,TRUE)</f>
        <v>Y</v>
      </c>
      <c r="AW524" t="str">
        <f>VLOOKUP(L524,'Duration QC'!$A$3:$E$50,5,TRUE)</f>
        <v>N</v>
      </c>
      <c r="AX524">
        <f t="shared" si="118"/>
        <v>0</v>
      </c>
      <c r="AY524">
        <f t="shared" si="119"/>
        <v>0</v>
      </c>
      <c r="AZ524">
        <f t="shared" si="120"/>
        <v>1</v>
      </c>
      <c r="BA524">
        <f t="shared" si="121"/>
        <v>0</v>
      </c>
    </row>
    <row r="525" spans="1:53" x14ac:dyDescent="0.25">
      <c r="A525" s="3">
        <v>524</v>
      </c>
      <c r="B525" s="3" t="s">
        <v>50</v>
      </c>
      <c r="C525" s="3" t="s">
        <v>464</v>
      </c>
      <c r="D525" s="3">
        <v>11107</v>
      </c>
      <c r="E525" s="3"/>
      <c r="F525" s="3" t="s">
        <v>339</v>
      </c>
      <c r="G525" s="3" t="s">
        <v>50</v>
      </c>
      <c r="H525" s="3" t="s">
        <v>465</v>
      </c>
      <c r="I525" s="3" t="s">
        <v>668</v>
      </c>
      <c r="J525" s="3" t="s">
        <v>469</v>
      </c>
      <c r="K525" s="3" t="s">
        <v>443</v>
      </c>
      <c r="L525" s="3" t="s">
        <v>59</v>
      </c>
      <c r="M525" s="3" t="s">
        <v>28</v>
      </c>
      <c r="N525" s="3" t="s">
        <v>290</v>
      </c>
      <c r="O525" s="3" t="s">
        <v>38</v>
      </c>
      <c r="P525" s="3"/>
      <c r="Q525" s="3"/>
      <c r="R525" s="3" t="s">
        <v>457</v>
      </c>
      <c r="S525" s="3" t="s">
        <v>457</v>
      </c>
      <c r="T525" s="3"/>
      <c r="U525" s="3"/>
      <c r="V525" s="3" t="s">
        <v>34</v>
      </c>
      <c r="W525" s="3" t="s">
        <v>35</v>
      </c>
      <c r="X525" s="3" t="s">
        <v>35</v>
      </c>
      <c r="Y525" s="3"/>
      <c r="Z525" s="3"/>
      <c r="AA525" s="3"/>
      <c r="AB525" s="3"/>
      <c r="AC525" s="3"/>
      <c r="AD525" s="3"/>
      <c r="AE525" s="3"/>
      <c r="AF525" s="3"/>
      <c r="AG525" s="3"/>
      <c r="AH525" s="3"/>
      <c r="AI525" s="3" t="str">
        <f t="shared" si="116"/>
        <v>Y</v>
      </c>
      <c r="AJ525" s="3"/>
      <c r="AK525" s="3"/>
      <c r="AL525" s="3" t="s">
        <v>773</v>
      </c>
      <c r="AM525" s="3"/>
      <c r="AN525" s="3"/>
      <c r="AO525" s="3"/>
      <c r="AP525" s="3" t="s">
        <v>50</v>
      </c>
      <c r="AQ525" s="3">
        <f t="shared" si="117"/>
        <v>0</v>
      </c>
      <c r="AT525" t="str">
        <f>VLOOKUP(L525,'Duration QC'!$A$3:$E$50,2,TRUE)</f>
        <v>N</v>
      </c>
      <c r="AU525" t="str">
        <f>VLOOKUP(L525,'Duration QC'!$A$3:$E$50,3,TRUE)</f>
        <v>N</v>
      </c>
      <c r="AV525" t="str">
        <f>VLOOKUP(L525,'Duration QC'!$A$3:$E$50,4,TRUE)</f>
        <v>Y</v>
      </c>
      <c r="AW525" t="str">
        <f>VLOOKUP(L525,'Duration QC'!$A$3:$E$50,5,TRUE)</f>
        <v>N</v>
      </c>
      <c r="AX525">
        <f t="shared" si="118"/>
        <v>0</v>
      </c>
      <c r="AY525">
        <f t="shared" si="119"/>
        <v>0</v>
      </c>
      <c r="AZ525">
        <f t="shared" si="120"/>
        <v>1</v>
      </c>
      <c r="BA525">
        <f t="shared" si="121"/>
        <v>0</v>
      </c>
    </row>
    <row r="526" spans="1:53" x14ac:dyDescent="0.25">
      <c r="A526" s="3">
        <v>525</v>
      </c>
      <c r="B526" s="3" t="s">
        <v>50</v>
      </c>
      <c r="C526" s="3" t="s">
        <v>464</v>
      </c>
      <c r="D526" s="3">
        <v>11108</v>
      </c>
      <c r="E526" s="3"/>
      <c r="F526" s="3" t="s">
        <v>335</v>
      </c>
      <c r="G526" s="3" t="s">
        <v>50</v>
      </c>
      <c r="H526" s="3" t="s">
        <v>465</v>
      </c>
      <c r="I526" s="3" t="s">
        <v>665</v>
      </c>
      <c r="J526" s="3" t="s">
        <v>469</v>
      </c>
      <c r="K526" s="3" t="s">
        <v>444</v>
      </c>
      <c r="L526" s="3" t="s">
        <v>27</v>
      </c>
      <c r="M526" s="3" t="s">
        <v>28</v>
      </c>
      <c r="N526" s="3" t="s">
        <v>290</v>
      </c>
      <c r="O526" s="3" t="s">
        <v>38</v>
      </c>
      <c r="P526" s="3"/>
      <c r="Q526" s="3"/>
      <c r="R526" s="3" t="s">
        <v>457</v>
      </c>
      <c r="S526" s="3">
        <v>3</v>
      </c>
      <c r="T526" s="3"/>
      <c r="U526" s="3"/>
      <c r="V526" s="3" t="s">
        <v>34</v>
      </c>
      <c r="W526" s="3" t="s">
        <v>35</v>
      </c>
      <c r="X526" s="3" t="s">
        <v>35</v>
      </c>
      <c r="Y526" s="3"/>
      <c r="Z526" s="3"/>
      <c r="AA526" s="3"/>
      <c r="AB526" s="3"/>
      <c r="AC526" s="3"/>
      <c r="AD526" s="3">
        <v>300</v>
      </c>
      <c r="AE526" s="3"/>
      <c r="AF526" s="3"/>
      <c r="AG526" s="3" t="s">
        <v>227</v>
      </c>
      <c r="AH526" s="3" t="s">
        <v>227</v>
      </c>
      <c r="AI526" s="3" t="str">
        <f t="shared" si="116"/>
        <v/>
      </c>
      <c r="AJ526" s="3"/>
      <c r="AK526" s="3"/>
      <c r="AL526" s="3" t="s">
        <v>773</v>
      </c>
      <c r="AM526" s="3"/>
      <c r="AN526" s="3"/>
      <c r="AO526" s="3"/>
      <c r="AP526" s="3" t="s">
        <v>50</v>
      </c>
      <c r="AQ526" s="3">
        <f t="shared" si="117"/>
        <v>4</v>
      </c>
      <c r="AT526" t="str">
        <f>VLOOKUP(L526,'Duration QC'!$A$3:$E$50,2,TRUE)</f>
        <v>N</v>
      </c>
      <c r="AU526" t="str">
        <f>VLOOKUP(L526,'Duration QC'!$A$3:$E$50,3,TRUE)</f>
        <v>Y</v>
      </c>
      <c r="AV526" t="str">
        <f>VLOOKUP(L526,'Duration QC'!$A$3:$E$50,4,TRUE)</f>
        <v>N</v>
      </c>
      <c r="AW526" t="str">
        <f>VLOOKUP(L526,'Duration QC'!$A$3:$E$50,5,TRUE)</f>
        <v>N</v>
      </c>
      <c r="AX526">
        <f t="shared" si="118"/>
        <v>0</v>
      </c>
      <c r="AY526">
        <f t="shared" si="119"/>
        <v>1</v>
      </c>
      <c r="AZ526">
        <f t="shared" si="120"/>
        <v>0</v>
      </c>
      <c r="BA526">
        <f t="shared" si="121"/>
        <v>0</v>
      </c>
    </row>
    <row r="527" spans="1:53" s="3" customFormat="1" x14ac:dyDescent="0.25">
      <c r="A527" s="3">
        <v>526</v>
      </c>
      <c r="C527" s="3" t="s">
        <v>464</v>
      </c>
      <c r="D527" s="3">
        <v>11111</v>
      </c>
      <c r="F527" s="3" t="s">
        <v>340</v>
      </c>
      <c r="H527" s="3" t="s">
        <v>465</v>
      </c>
      <c r="I527" s="3" t="s">
        <v>666</v>
      </c>
      <c r="J527" s="3" t="s">
        <v>469</v>
      </c>
      <c r="K527" s="3" t="s">
        <v>445</v>
      </c>
      <c r="L527" s="3" t="s">
        <v>129</v>
      </c>
      <c r="M527" s="3" t="s">
        <v>28</v>
      </c>
      <c r="N527" s="3" t="s">
        <v>290</v>
      </c>
      <c r="O527" s="3" t="s">
        <v>38</v>
      </c>
      <c r="R527" s="3" t="s">
        <v>457</v>
      </c>
      <c r="S527" s="3">
        <v>15</v>
      </c>
      <c r="V527" s="3" t="s">
        <v>34</v>
      </c>
      <c r="W527" s="3" t="s">
        <v>35</v>
      </c>
      <c r="X527" s="3" t="s">
        <v>461</v>
      </c>
      <c r="AD527" s="3">
        <v>1500</v>
      </c>
      <c r="AG527" s="3" t="s">
        <v>228</v>
      </c>
      <c r="AH527" s="3" t="s">
        <v>228</v>
      </c>
      <c r="AI527" s="3" t="str">
        <f t="shared" si="116"/>
        <v/>
      </c>
      <c r="AJ527" s="3" t="s">
        <v>50</v>
      </c>
      <c r="AL527" s="3" t="s">
        <v>773</v>
      </c>
      <c r="AP527" s="3" t="s">
        <v>50</v>
      </c>
      <c r="AQ527" s="3">
        <f t="shared" si="117"/>
        <v>3</v>
      </c>
      <c r="AR527" t="str">
        <f>IF(AB527&lt;&gt;"","BMDL",IF(AC527&lt;&gt;"","NOAEL",IF(AD527&lt;&gt;"","LOAEL","!!! CHECK !!!")))</f>
        <v>LOAEL</v>
      </c>
      <c r="AS527">
        <f>IF(AR527="NOAEL",AC527, IF(AR527="BMDL", AB527, AD527))</f>
        <v>1500</v>
      </c>
      <c r="AT527" t="str">
        <f>VLOOKUP(L527,'Duration QC'!$A$3:$E$50,2,TRUE)</f>
        <v>N</v>
      </c>
      <c r="AU527" t="str">
        <f>VLOOKUP(L527,'Duration QC'!$A$3:$E$50,3,TRUE)</f>
        <v>Y</v>
      </c>
      <c r="AV527" t="str">
        <f>VLOOKUP(L527,'Duration QC'!$A$3:$E$50,4,TRUE)</f>
        <v>N</v>
      </c>
      <c r="AW527" t="str">
        <f>VLOOKUP(L527,'Duration QC'!$A$3:$E$50,5,TRUE)</f>
        <v>N</v>
      </c>
      <c r="AX527">
        <f t="shared" si="118"/>
        <v>0</v>
      </c>
      <c r="AY527">
        <f t="shared" si="119"/>
        <v>1</v>
      </c>
      <c r="AZ527">
        <f t="shared" si="120"/>
        <v>0</v>
      </c>
      <c r="BA527">
        <f t="shared" si="121"/>
        <v>0</v>
      </c>
    </row>
    <row r="528" spans="1:53" x14ac:dyDescent="0.25">
      <c r="A528" s="3">
        <v>527</v>
      </c>
      <c r="B528" s="3" t="s">
        <v>50</v>
      </c>
      <c r="C528" s="3" t="s">
        <v>464</v>
      </c>
      <c r="D528" s="3">
        <v>12001</v>
      </c>
      <c r="E528" s="3"/>
      <c r="F528" s="3" t="s">
        <v>341</v>
      </c>
      <c r="G528" s="3" t="s">
        <v>50</v>
      </c>
      <c r="H528" s="3" t="s">
        <v>562</v>
      </c>
      <c r="I528" s="3" t="s">
        <v>377</v>
      </c>
      <c r="J528" s="3" t="s">
        <v>470</v>
      </c>
      <c r="K528" s="3" t="s">
        <v>446</v>
      </c>
      <c r="L528" s="3" t="s">
        <v>27</v>
      </c>
      <c r="M528" s="3" t="s">
        <v>28</v>
      </c>
      <c r="N528" s="3" t="s">
        <v>290</v>
      </c>
      <c r="O528" s="3" t="s">
        <v>30</v>
      </c>
      <c r="P528" s="3"/>
      <c r="Q528" s="3"/>
      <c r="R528" s="3">
        <v>2</v>
      </c>
      <c r="S528" s="3">
        <v>10</v>
      </c>
      <c r="T528" s="3"/>
      <c r="U528" s="3"/>
      <c r="V528" s="3" t="s">
        <v>34</v>
      </c>
      <c r="W528" s="3" t="s">
        <v>35</v>
      </c>
      <c r="X528" s="3" t="s">
        <v>35</v>
      </c>
      <c r="Y528" s="3"/>
      <c r="Z528" s="3"/>
      <c r="AA528" s="3"/>
      <c r="AB528" s="3"/>
      <c r="AC528" s="3">
        <v>2000</v>
      </c>
      <c r="AD528" s="3">
        <v>1000</v>
      </c>
      <c r="AE528" s="3"/>
      <c r="AF528" s="3" t="s">
        <v>228</v>
      </c>
      <c r="AG528" s="3" t="s">
        <v>228</v>
      </c>
      <c r="AH528" s="3" t="s">
        <v>228</v>
      </c>
      <c r="AI528" s="3" t="str">
        <f t="shared" si="116"/>
        <v/>
      </c>
      <c r="AJ528" s="3"/>
      <c r="AK528" s="3"/>
      <c r="AL528" s="3" t="s">
        <v>773</v>
      </c>
      <c r="AM528" s="3"/>
      <c r="AN528" s="3"/>
      <c r="AO528" s="3"/>
      <c r="AP528" s="3" t="s">
        <v>50</v>
      </c>
      <c r="AQ528" s="3">
        <f t="shared" si="117"/>
        <v>3</v>
      </c>
      <c r="AT528" t="str">
        <f>VLOOKUP(L528,'Duration QC'!$A$3:$E$50,2,TRUE)</f>
        <v>N</v>
      </c>
      <c r="AU528" t="str">
        <f>VLOOKUP(L528,'Duration QC'!$A$3:$E$50,3,TRUE)</f>
        <v>Y</v>
      </c>
      <c r="AV528" t="str">
        <f>VLOOKUP(L528,'Duration QC'!$A$3:$E$50,4,TRUE)</f>
        <v>N</v>
      </c>
      <c r="AW528" t="str">
        <f>VLOOKUP(L528,'Duration QC'!$A$3:$E$50,5,TRUE)</f>
        <v>N</v>
      </c>
      <c r="AX528">
        <f t="shared" si="118"/>
        <v>0</v>
      </c>
      <c r="AY528">
        <f t="shared" si="119"/>
        <v>1</v>
      </c>
      <c r="AZ528">
        <f t="shared" si="120"/>
        <v>0</v>
      </c>
      <c r="BA528">
        <f t="shared" si="121"/>
        <v>0</v>
      </c>
    </row>
    <row r="529" spans="1:53" x14ac:dyDescent="0.25">
      <c r="A529" s="3">
        <v>528</v>
      </c>
      <c r="B529" s="3" t="s">
        <v>50</v>
      </c>
      <c r="C529" s="3" t="s">
        <v>464</v>
      </c>
      <c r="D529" s="3">
        <v>12002</v>
      </c>
      <c r="E529" s="3"/>
      <c r="F529" s="3" t="s">
        <v>342</v>
      </c>
      <c r="G529" s="3" t="s">
        <v>50</v>
      </c>
      <c r="H529" s="3" t="s">
        <v>562</v>
      </c>
      <c r="I529" s="3" t="s">
        <v>377</v>
      </c>
      <c r="J529" s="3" t="s">
        <v>470</v>
      </c>
      <c r="K529" s="3" t="s">
        <v>446</v>
      </c>
      <c r="L529" s="3" t="s">
        <v>27</v>
      </c>
      <c r="M529" s="3" t="s">
        <v>28</v>
      </c>
      <c r="N529" s="3" t="s">
        <v>290</v>
      </c>
      <c r="O529" s="3" t="s">
        <v>38</v>
      </c>
      <c r="P529" s="3"/>
      <c r="Q529" s="3"/>
      <c r="R529" s="3">
        <v>0.5</v>
      </c>
      <c r="S529" s="3">
        <v>2</v>
      </c>
      <c r="T529" s="3"/>
      <c r="U529" s="3"/>
      <c r="V529" s="3" t="s">
        <v>34</v>
      </c>
      <c r="W529" s="3" t="s">
        <v>35</v>
      </c>
      <c r="X529" s="3" t="s">
        <v>35</v>
      </c>
      <c r="Y529" s="3"/>
      <c r="Z529" s="3"/>
      <c r="AA529" s="3"/>
      <c r="AB529" s="3"/>
      <c r="AC529" s="3">
        <v>500</v>
      </c>
      <c r="AD529" s="3">
        <v>200</v>
      </c>
      <c r="AE529" s="3"/>
      <c r="AF529" s="3" t="s">
        <v>228</v>
      </c>
      <c r="AG529" s="3" t="s">
        <v>227</v>
      </c>
      <c r="AH529" s="3" t="s">
        <v>227</v>
      </c>
      <c r="AI529" s="3" t="str">
        <f t="shared" si="116"/>
        <v/>
      </c>
      <c r="AJ529" s="3"/>
      <c r="AK529" s="3"/>
      <c r="AL529" s="3" t="s">
        <v>773</v>
      </c>
      <c r="AM529" s="3"/>
      <c r="AN529" s="3"/>
      <c r="AO529" s="3"/>
      <c r="AP529" s="3" t="s">
        <v>50</v>
      </c>
      <c r="AQ529" s="3">
        <f t="shared" si="117"/>
        <v>4</v>
      </c>
      <c r="AT529" t="str">
        <f>VLOOKUP(L529,'Duration QC'!$A$3:$E$50,2,TRUE)</f>
        <v>N</v>
      </c>
      <c r="AU529" t="str">
        <f>VLOOKUP(L529,'Duration QC'!$A$3:$E$50,3,TRUE)</f>
        <v>Y</v>
      </c>
      <c r="AV529" t="str">
        <f>VLOOKUP(L529,'Duration QC'!$A$3:$E$50,4,TRUE)</f>
        <v>N</v>
      </c>
      <c r="AW529" t="str">
        <f>VLOOKUP(L529,'Duration QC'!$A$3:$E$50,5,TRUE)</f>
        <v>N</v>
      </c>
      <c r="AX529">
        <f t="shared" si="118"/>
        <v>0</v>
      </c>
      <c r="AY529">
        <f t="shared" si="119"/>
        <v>1</v>
      </c>
      <c r="AZ529">
        <f t="shared" si="120"/>
        <v>0</v>
      </c>
      <c r="BA529">
        <f t="shared" si="121"/>
        <v>0</v>
      </c>
    </row>
    <row r="530" spans="1:53" x14ac:dyDescent="0.25">
      <c r="A530" s="3">
        <v>529</v>
      </c>
      <c r="B530" s="3" t="s">
        <v>50</v>
      </c>
      <c r="C530" s="3" t="s">
        <v>464</v>
      </c>
      <c r="D530" s="3">
        <v>12003</v>
      </c>
      <c r="E530" s="3"/>
      <c r="F530" s="3" t="s">
        <v>343</v>
      </c>
      <c r="G530" s="3" t="s">
        <v>50</v>
      </c>
      <c r="H530" s="3" t="s">
        <v>562</v>
      </c>
      <c r="I530" s="3" t="s">
        <v>377</v>
      </c>
      <c r="J530" s="3" t="s">
        <v>470</v>
      </c>
      <c r="K530" s="3" t="s">
        <v>446</v>
      </c>
      <c r="L530" s="3" t="s">
        <v>27</v>
      </c>
      <c r="M530" s="3" t="s">
        <v>28</v>
      </c>
      <c r="N530" s="3" t="s">
        <v>290</v>
      </c>
      <c r="O530" s="3" t="s">
        <v>41</v>
      </c>
      <c r="P530" s="3"/>
      <c r="Q530" s="3"/>
      <c r="R530" s="3">
        <v>10</v>
      </c>
      <c r="S530" s="3" t="s">
        <v>457</v>
      </c>
      <c r="T530" s="3"/>
      <c r="U530" s="3"/>
      <c r="V530" s="3" t="s">
        <v>34</v>
      </c>
      <c r="W530" s="3" t="s">
        <v>35</v>
      </c>
      <c r="X530" s="3" t="s">
        <v>35</v>
      </c>
      <c r="Y530" s="3"/>
      <c r="Z530" s="3"/>
      <c r="AA530" s="3"/>
      <c r="AB530" s="3"/>
      <c r="AC530" s="3">
        <v>10000</v>
      </c>
      <c r="AD530" s="3"/>
      <c r="AE530" s="3"/>
      <c r="AF530" s="3" t="s">
        <v>229</v>
      </c>
      <c r="AG530" s="3"/>
      <c r="AH530" s="3" t="s">
        <v>229</v>
      </c>
      <c r="AI530" s="3" t="str">
        <f t="shared" si="116"/>
        <v/>
      </c>
      <c r="AJ530" s="3"/>
      <c r="AK530" s="3"/>
      <c r="AL530" s="3" t="s">
        <v>773</v>
      </c>
      <c r="AM530" s="3"/>
      <c r="AN530" s="3"/>
      <c r="AO530" s="3"/>
      <c r="AP530" s="3" t="s">
        <v>50</v>
      </c>
      <c r="AQ530" s="3">
        <f t="shared" si="117"/>
        <v>2</v>
      </c>
      <c r="AT530" t="str">
        <f>VLOOKUP(L530,'Duration QC'!$A$3:$E$50,2,TRUE)</f>
        <v>N</v>
      </c>
      <c r="AU530" t="str">
        <f>VLOOKUP(L530,'Duration QC'!$A$3:$E$50,3,TRUE)</f>
        <v>Y</v>
      </c>
      <c r="AV530" t="str">
        <f>VLOOKUP(L530,'Duration QC'!$A$3:$E$50,4,TRUE)</f>
        <v>N</v>
      </c>
      <c r="AW530" t="str">
        <f>VLOOKUP(L530,'Duration QC'!$A$3:$E$50,5,TRUE)</f>
        <v>N</v>
      </c>
      <c r="AX530">
        <f t="shared" si="118"/>
        <v>0</v>
      </c>
      <c r="AY530">
        <f t="shared" si="119"/>
        <v>1</v>
      </c>
      <c r="AZ530">
        <f t="shared" si="120"/>
        <v>0</v>
      </c>
      <c r="BA530">
        <f t="shared" si="121"/>
        <v>0</v>
      </c>
    </row>
    <row r="531" spans="1:53" x14ac:dyDescent="0.25">
      <c r="A531" s="3">
        <v>530</v>
      </c>
      <c r="B531" s="3" t="s">
        <v>50</v>
      </c>
      <c r="C531" s="3" t="s">
        <v>464</v>
      </c>
      <c r="D531" s="3">
        <v>12004</v>
      </c>
      <c r="E531" s="3"/>
      <c r="F531" s="3" t="s">
        <v>344</v>
      </c>
      <c r="G531" s="3" t="s">
        <v>50</v>
      </c>
      <c r="H531" s="3" t="s">
        <v>562</v>
      </c>
      <c r="I531" s="3" t="s">
        <v>378</v>
      </c>
      <c r="J531" s="3" t="s">
        <v>469</v>
      </c>
      <c r="K531" s="3" t="s">
        <v>447</v>
      </c>
      <c r="L531" s="3" t="s">
        <v>27</v>
      </c>
      <c r="M531" s="3" t="s">
        <v>28</v>
      </c>
      <c r="N531" s="3" t="s">
        <v>290</v>
      </c>
      <c r="O531" s="3" t="s">
        <v>30</v>
      </c>
      <c r="P531" s="3"/>
      <c r="Q531" s="3"/>
      <c r="R531" s="3">
        <v>10</v>
      </c>
      <c r="S531" s="3">
        <v>50</v>
      </c>
      <c r="T531" s="3"/>
      <c r="U531" s="3"/>
      <c r="V531" s="3" t="s">
        <v>34</v>
      </c>
      <c r="W531" s="3" t="s">
        <v>35</v>
      </c>
      <c r="X531" s="3" t="s">
        <v>35</v>
      </c>
      <c r="Y531" s="3"/>
      <c r="Z531" s="3"/>
      <c r="AA531" s="3"/>
      <c r="AB531" s="3"/>
      <c r="AC531" s="3">
        <v>10000</v>
      </c>
      <c r="AD531" s="3">
        <v>5000</v>
      </c>
      <c r="AE531" s="3"/>
      <c r="AF531" s="3" t="s">
        <v>229</v>
      </c>
      <c r="AG531" s="3" t="s">
        <v>229</v>
      </c>
      <c r="AH531" s="3" t="s">
        <v>229</v>
      </c>
      <c r="AI531" s="3" t="str">
        <f t="shared" si="116"/>
        <v/>
      </c>
      <c r="AJ531" s="3"/>
      <c r="AK531" s="3"/>
      <c r="AL531" s="3" t="s">
        <v>773</v>
      </c>
      <c r="AM531" s="3"/>
      <c r="AN531" s="3"/>
      <c r="AO531" s="3"/>
      <c r="AP531" s="3" t="s">
        <v>50</v>
      </c>
      <c r="AQ531" s="3">
        <f t="shared" si="117"/>
        <v>2</v>
      </c>
      <c r="AT531" t="str">
        <f>VLOOKUP(L531,'Duration QC'!$A$3:$E$50,2,TRUE)</f>
        <v>N</v>
      </c>
      <c r="AU531" t="str">
        <f>VLOOKUP(L531,'Duration QC'!$A$3:$E$50,3,TRUE)</f>
        <v>Y</v>
      </c>
      <c r="AV531" t="str">
        <f>VLOOKUP(L531,'Duration QC'!$A$3:$E$50,4,TRUE)</f>
        <v>N</v>
      </c>
      <c r="AW531" t="str">
        <f>VLOOKUP(L531,'Duration QC'!$A$3:$E$50,5,TRUE)</f>
        <v>N</v>
      </c>
      <c r="AX531">
        <f t="shared" si="118"/>
        <v>0</v>
      </c>
      <c r="AY531">
        <f t="shared" si="119"/>
        <v>1</v>
      </c>
      <c r="AZ531">
        <f t="shared" si="120"/>
        <v>0</v>
      </c>
      <c r="BA531">
        <f t="shared" si="121"/>
        <v>0</v>
      </c>
    </row>
    <row r="532" spans="1:53" x14ac:dyDescent="0.25">
      <c r="A532" s="3">
        <v>531</v>
      </c>
      <c r="B532" s="3" t="s">
        <v>50</v>
      </c>
      <c r="C532" s="3" t="s">
        <v>464</v>
      </c>
      <c r="D532" s="3">
        <v>12005</v>
      </c>
      <c r="E532" s="3"/>
      <c r="F532" s="3" t="s">
        <v>345</v>
      </c>
      <c r="G532" s="3" t="s">
        <v>50</v>
      </c>
      <c r="H532" s="3" t="s">
        <v>562</v>
      </c>
      <c r="I532" s="3" t="s">
        <v>378</v>
      </c>
      <c r="J532" s="3" t="s">
        <v>469</v>
      </c>
      <c r="K532" s="3" t="s">
        <v>447</v>
      </c>
      <c r="L532" s="3" t="s">
        <v>27</v>
      </c>
      <c r="M532" s="3" t="s">
        <v>28</v>
      </c>
      <c r="N532" s="3" t="s">
        <v>290</v>
      </c>
      <c r="O532" s="3" t="s">
        <v>38</v>
      </c>
      <c r="P532" s="3"/>
      <c r="Q532" s="3"/>
      <c r="R532" s="3" t="s">
        <v>457</v>
      </c>
      <c r="S532" s="3">
        <v>10</v>
      </c>
      <c r="T532" s="3"/>
      <c r="U532" s="3"/>
      <c r="V532" s="3" t="s">
        <v>34</v>
      </c>
      <c r="W532" s="3" t="s">
        <v>35</v>
      </c>
      <c r="X532" s="3" t="s">
        <v>35</v>
      </c>
      <c r="Y532" s="3"/>
      <c r="Z532" s="3"/>
      <c r="AA532" s="3"/>
      <c r="AB532" s="3"/>
      <c r="AC532" s="3"/>
      <c r="AD532" s="3">
        <v>1000</v>
      </c>
      <c r="AE532" s="3"/>
      <c r="AF532" s="3"/>
      <c r="AG532" s="3" t="s">
        <v>228</v>
      </c>
      <c r="AH532" s="3" t="s">
        <v>228</v>
      </c>
      <c r="AI532" s="3" t="str">
        <f t="shared" si="116"/>
        <v/>
      </c>
      <c r="AJ532" s="3"/>
      <c r="AK532" s="3"/>
      <c r="AL532" s="3" t="s">
        <v>773</v>
      </c>
      <c r="AM532" s="3"/>
      <c r="AN532" s="3"/>
      <c r="AO532" s="3"/>
      <c r="AP532" s="3" t="s">
        <v>50</v>
      </c>
      <c r="AQ532" s="3">
        <f t="shared" si="117"/>
        <v>3</v>
      </c>
      <c r="AT532" t="str">
        <f>VLOOKUP(L532,'Duration QC'!$A$3:$E$50,2,TRUE)</f>
        <v>N</v>
      </c>
      <c r="AU532" t="str">
        <f>VLOOKUP(L532,'Duration QC'!$A$3:$E$50,3,TRUE)</f>
        <v>Y</v>
      </c>
      <c r="AV532" t="str">
        <f>VLOOKUP(L532,'Duration QC'!$A$3:$E$50,4,TRUE)</f>
        <v>N</v>
      </c>
      <c r="AW532" t="str">
        <f>VLOOKUP(L532,'Duration QC'!$A$3:$E$50,5,TRUE)</f>
        <v>N</v>
      </c>
      <c r="AX532">
        <f t="shared" si="118"/>
        <v>0</v>
      </c>
      <c r="AY532">
        <f t="shared" si="119"/>
        <v>1</v>
      </c>
      <c r="AZ532">
        <f t="shared" si="120"/>
        <v>0</v>
      </c>
      <c r="BA532">
        <f t="shared" si="121"/>
        <v>0</v>
      </c>
    </row>
    <row r="533" spans="1:53" x14ac:dyDescent="0.25">
      <c r="A533" s="3">
        <v>532</v>
      </c>
      <c r="B533" s="3" t="s">
        <v>50</v>
      </c>
      <c r="C533" s="3" t="s">
        <v>464</v>
      </c>
      <c r="D533" s="3">
        <v>12006</v>
      </c>
      <c r="E533" s="3"/>
      <c r="F533" s="3" t="s">
        <v>346</v>
      </c>
      <c r="G533" s="3" t="s">
        <v>50</v>
      </c>
      <c r="H533" s="3" t="s">
        <v>562</v>
      </c>
      <c r="I533" s="3" t="s">
        <v>378</v>
      </c>
      <c r="J533" s="3" t="s">
        <v>469</v>
      </c>
      <c r="K533" s="3" t="s">
        <v>447</v>
      </c>
      <c r="L533" s="3" t="s">
        <v>27</v>
      </c>
      <c r="M533" s="3" t="s">
        <v>28</v>
      </c>
      <c r="N533" s="3" t="s">
        <v>290</v>
      </c>
      <c r="O533" s="3" t="s">
        <v>41</v>
      </c>
      <c r="P533" s="3"/>
      <c r="Q533" s="3"/>
      <c r="R533" s="3">
        <v>10</v>
      </c>
      <c r="S533" s="3">
        <v>50</v>
      </c>
      <c r="T533" s="3"/>
      <c r="U533" s="3"/>
      <c r="V533" s="3" t="s">
        <v>34</v>
      </c>
      <c r="W533" s="3" t="s">
        <v>35</v>
      </c>
      <c r="X533" s="3" t="s">
        <v>35</v>
      </c>
      <c r="Y533" s="3"/>
      <c r="Z533" s="3"/>
      <c r="AA533" s="3"/>
      <c r="AB533" s="3"/>
      <c r="AC533" s="3">
        <v>10000</v>
      </c>
      <c r="AD533" s="3">
        <v>5000</v>
      </c>
      <c r="AE533" s="3"/>
      <c r="AF533" s="3" t="s">
        <v>229</v>
      </c>
      <c r="AG533" s="3" t="s">
        <v>229</v>
      </c>
      <c r="AH533" s="3" t="s">
        <v>229</v>
      </c>
      <c r="AI533" s="3" t="str">
        <f t="shared" si="116"/>
        <v/>
      </c>
      <c r="AJ533" s="3"/>
      <c r="AK533" s="3"/>
      <c r="AL533" s="3" t="s">
        <v>773</v>
      </c>
      <c r="AM533" s="3"/>
      <c r="AN533" s="3"/>
      <c r="AO533" s="3"/>
      <c r="AP533" s="3" t="s">
        <v>50</v>
      </c>
      <c r="AQ533" s="3">
        <f t="shared" si="117"/>
        <v>2</v>
      </c>
      <c r="AT533" t="str">
        <f>VLOOKUP(L533,'Duration QC'!$A$3:$E$50,2,TRUE)</f>
        <v>N</v>
      </c>
      <c r="AU533" t="str">
        <f>VLOOKUP(L533,'Duration QC'!$A$3:$E$50,3,TRUE)</f>
        <v>Y</v>
      </c>
      <c r="AV533" t="str">
        <f>VLOOKUP(L533,'Duration QC'!$A$3:$E$50,4,TRUE)</f>
        <v>N</v>
      </c>
      <c r="AW533" t="str">
        <f>VLOOKUP(L533,'Duration QC'!$A$3:$E$50,5,TRUE)</f>
        <v>N</v>
      </c>
      <c r="AX533">
        <f t="shared" si="118"/>
        <v>0</v>
      </c>
      <c r="AY533">
        <f t="shared" si="119"/>
        <v>1</v>
      </c>
      <c r="AZ533">
        <f t="shared" si="120"/>
        <v>0</v>
      </c>
      <c r="BA533">
        <f t="shared" si="121"/>
        <v>0</v>
      </c>
    </row>
    <row r="534" spans="1:53" x14ac:dyDescent="0.25">
      <c r="A534" s="3">
        <v>533</v>
      </c>
      <c r="B534" s="3" t="s">
        <v>50</v>
      </c>
      <c r="C534" s="3" t="s">
        <v>464</v>
      </c>
      <c r="D534" s="3">
        <v>12007</v>
      </c>
      <c r="E534" s="3"/>
      <c r="F534" s="3" t="s">
        <v>347</v>
      </c>
      <c r="G534" s="3" t="s">
        <v>50</v>
      </c>
      <c r="H534" s="3" t="s">
        <v>562</v>
      </c>
      <c r="I534" s="3" t="s">
        <v>379</v>
      </c>
      <c r="J534" s="3" t="s">
        <v>470</v>
      </c>
      <c r="K534" s="3" t="s">
        <v>436</v>
      </c>
      <c r="L534" s="3" t="s">
        <v>795</v>
      </c>
      <c r="M534" s="3" t="s">
        <v>28</v>
      </c>
      <c r="N534" s="3" t="s">
        <v>290</v>
      </c>
      <c r="O534" s="3" t="s">
        <v>30</v>
      </c>
      <c r="P534" s="3"/>
      <c r="Q534" s="3"/>
      <c r="R534" s="3">
        <v>10</v>
      </c>
      <c r="S534" s="3" t="s">
        <v>457</v>
      </c>
      <c r="T534" s="3"/>
      <c r="U534" s="3"/>
      <c r="V534" s="3" t="s">
        <v>34</v>
      </c>
      <c r="W534" s="3" t="s">
        <v>462</v>
      </c>
      <c r="X534" s="3" t="s">
        <v>50</v>
      </c>
      <c r="Y534" s="3"/>
      <c r="Z534" s="3"/>
      <c r="AA534" s="3"/>
      <c r="AB534" s="3"/>
      <c r="AC534" s="3">
        <v>10000</v>
      </c>
      <c r="AD534" s="3"/>
      <c r="AE534" s="3"/>
      <c r="AF534" s="3"/>
      <c r="AG534" s="3"/>
      <c r="AH534" s="3"/>
      <c r="AI534" s="3" t="str">
        <f t="shared" si="116"/>
        <v>Y</v>
      </c>
      <c r="AJ534" s="3"/>
      <c r="AK534" s="3"/>
      <c r="AL534" s="3" t="s">
        <v>773</v>
      </c>
      <c r="AM534" s="3"/>
      <c r="AN534" s="3"/>
      <c r="AO534" s="3"/>
      <c r="AP534" s="3" t="s">
        <v>50</v>
      </c>
      <c r="AQ534" s="3">
        <f t="shared" si="117"/>
        <v>0</v>
      </c>
      <c r="AT534" t="str">
        <f>VLOOKUP(L534,'Duration QC'!$A$3:$E$50,2,TRUE)</f>
        <v>N</v>
      </c>
      <c r="AU534" t="str">
        <f>VLOOKUP(L534,'Duration QC'!$A$3:$E$50,3,TRUE)</f>
        <v>Y</v>
      </c>
      <c r="AV534" t="str">
        <f>VLOOKUP(L534,'Duration QC'!$A$3:$E$50,4,TRUE)</f>
        <v>N</v>
      </c>
      <c r="AW534" t="str">
        <f>VLOOKUP(L534,'Duration QC'!$A$3:$E$50,5,TRUE)</f>
        <v>N</v>
      </c>
      <c r="AX534">
        <f t="shared" si="118"/>
        <v>0</v>
      </c>
      <c r="AY534">
        <f t="shared" si="119"/>
        <v>1</v>
      </c>
      <c r="AZ534">
        <f t="shared" si="120"/>
        <v>0</v>
      </c>
      <c r="BA534">
        <f t="shared" si="121"/>
        <v>0</v>
      </c>
    </row>
    <row r="535" spans="1:53" x14ac:dyDescent="0.25">
      <c r="A535" s="3">
        <v>534</v>
      </c>
      <c r="B535" s="3" t="s">
        <v>50</v>
      </c>
      <c r="C535" s="3" t="s">
        <v>464</v>
      </c>
      <c r="D535" s="3">
        <v>12008</v>
      </c>
      <c r="E535" s="3"/>
      <c r="F535" s="3" t="s">
        <v>347</v>
      </c>
      <c r="G535" s="3" t="s">
        <v>50</v>
      </c>
      <c r="H535" s="3" t="s">
        <v>562</v>
      </c>
      <c r="I535" s="3" t="s">
        <v>380</v>
      </c>
      <c r="J535" s="3" t="s">
        <v>469</v>
      </c>
      <c r="K535" s="3" t="s">
        <v>436</v>
      </c>
      <c r="L535" s="3" t="s">
        <v>795</v>
      </c>
      <c r="M535" s="3" t="s">
        <v>28</v>
      </c>
      <c r="N535" s="3" t="s">
        <v>290</v>
      </c>
      <c r="O535" s="3" t="s">
        <v>30</v>
      </c>
      <c r="P535" s="3"/>
      <c r="Q535" s="3"/>
      <c r="R535" s="3">
        <v>10</v>
      </c>
      <c r="S535" s="3" t="s">
        <v>457</v>
      </c>
      <c r="T535" s="3"/>
      <c r="U535" s="3"/>
      <c r="V535" s="3" t="s">
        <v>34</v>
      </c>
      <c r="W535" s="3" t="s">
        <v>462</v>
      </c>
      <c r="X535" s="3" t="s">
        <v>50</v>
      </c>
      <c r="Y535" s="3"/>
      <c r="Z535" s="3"/>
      <c r="AA535" s="3"/>
      <c r="AB535" s="3"/>
      <c r="AC535" s="3">
        <v>10000</v>
      </c>
      <c r="AD535" s="3"/>
      <c r="AE535" s="3"/>
      <c r="AF535" s="3"/>
      <c r="AG535" s="3"/>
      <c r="AH535" s="3"/>
      <c r="AI535" s="3" t="str">
        <f t="shared" si="116"/>
        <v>Y</v>
      </c>
      <c r="AJ535" s="3"/>
      <c r="AK535" s="3"/>
      <c r="AL535" s="3" t="s">
        <v>773</v>
      </c>
      <c r="AM535" s="3"/>
      <c r="AN535" s="3"/>
      <c r="AO535" s="3"/>
      <c r="AP535" s="3" t="s">
        <v>50</v>
      </c>
      <c r="AQ535" s="3">
        <f t="shared" si="117"/>
        <v>0</v>
      </c>
      <c r="AT535" t="str">
        <f>VLOOKUP(L535,'Duration QC'!$A$3:$E$50,2,TRUE)</f>
        <v>N</v>
      </c>
      <c r="AU535" t="str">
        <f>VLOOKUP(L535,'Duration QC'!$A$3:$E$50,3,TRUE)</f>
        <v>Y</v>
      </c>
      <c r="AV535" t="str">
        <f>VLOOKUP(L535,'Duration QC'!$A$3:$E$50,4,TRUE)</f>
        <v>N</v>
      </c>
      <c r="AW535" t="str">
        <f>VLOOKUP(L535,'Duration QC'!$A$3:$E$50,5,TRUE)</f>
        <v>N</v>
      </c>
      <c r="AX535">
        <f t="shared" si="118"/>
        <v>0</v>
      </c>
      <c r="AY535">
        <f t="shared" si="119"/>
        <v>1</v>
      </c>
      <c r="AZ535">
        <f t="shared" si="120"/>
        <v>0</v>
      </c>
      <c r="BA535">
        <f t="shared" si="121"/>
        <v>0</v>
      </c>
    </row>
    <row r="536" spans="1:53" x14ac:dyDescent="0.25">
      <c r="A536" s="3">
        <v>535</v>
      </c>
      <c r="B536" s="3" t="s">
        <v>50</v>
      </c>
      <c r="C536" s="3" t="s">
        <v>464</v>
      </c>
      <c r="D536" s="3">
        <v>12009</v>
      </c>
      <c r="E536" s="3"/>
      <c r="F536" s="3" t="s">
        <v>347</v>
      </c>
      <c r="G536" s="3" t="s">
        <v>50</v>
      </c>
      <c r="H536" s="3" t="s">
        <v>562</v>
      </c>
      <c r="I536" s="3" t="s">
        <v>381</v>
      </c>
      <c r="J536" s="3" t="s">
        <v>470</v>
      </c>
      <c r="K536" s="3" t="s">
        <v>436</v>
      </c>
      <c r="L536" s="3" t="s">
        <v>795</v>
      </c>
      <c r="M536" s="3" t="s">
        <v>28</v>
      </c>
      <c r="N536" s="3" t="s">
        <v>290</v>
      </c>
      <c r="O536" s="3" t="s">
        <v>30</v>
      </c>
      <c r="P536" s="3"/>
      <c r="Q536" s="3"/>
      <c r="R536" s="3">
        <v>10</v>
      </c>
      <c r="S536" s="3" t="s">
        <v>457</v>
      </c>
      <c r="T536" s="3"/>
      <c r="U536" s="3"/>
      <c r="V536" s="3" t="s">
        <v>34</v>
      </c>
      <c r="W536" s="3" t="s">
        <v>462</v>
      </c>
      <c r="X536" s="3" t="s">
        <v>50</v>
      </c>
      <c r="Y536" s="3"/>
      <c r="Z536" s="3"/>
      <c r="AA536" s="3"/>
      <c r="AB536" s="3"/>
      <c r="AC536" s="3">
        <v>10000</v>
      </c>
      <c r="AD536" s="3"/>
      <c r="AE536" s="3"/>
      <c r="AF536" s="3"/>
      <c r="AG536" s="3"/>
      <c r="AH536" s="3"/>
      <c r="AI536" s="3" t="str">
        <f t="shared" si="116"/>
        <v>Y</v>
      </c>
      <c r="AJ536" s="3"/>
      <c r="AK536" s="3"/>
      <c r="AL536" s="3" t="s">
        <v>773</v>
      </c>
      <c r="AM536" s="3"/>
      <c r="AN536" s="3"/>
      <c r="AO536" s="3"/>
      <c r="AP536" s="3" t="s">
        <v>50</v>
      </c>
      <c r="AQ536" s="3">
        <f t="shared" si="117"/>
        <v>0</v>
      </c>
      <c r="AT536" t="str">
        <f>VLOOKUP(L536,'Duration QC'!$A$3:$E$50,2,TRUE)</f>
        <v>N</v>
      </c>
      <c r="AU536" t="str">
        <f>VLOOKUP(L536,'Duration QC'!$A$3:$E$50,3,TRUE)</f>
        <v>Y</v>
      </c>
      <c r="AV536" t="str">
        <f>VLOOKUP(L536,'Duration QC'!$A$3:$E$50,4,TRUE)</f>
        <v>N</v>
      </c>
      <c r="AW536" t="str">
        <f>VLOOKUP(L536,'Duration QC'!$A$3:$E$50,5,TRUE)</f>
        <v>N</v>
      </c>
      <c r="AX536">
        <f t="shared" si="118"/>
        <v>0</v>
      </c>
      <c r="AY536">
        <f t="shared" si="119"/>
        <v>1</v>
      </c>
      <c r="AZ536">
        <f t="shared" si="120"/>
        <v>0</v>
      </c>
      <c r="BA536">
        <f t="shared" si="121"/>
        <v>0</v>
      </c>
    </row>
    <row r="537" spans="1:53" x14ac:dyDescent="0.25">
      <c r="A537" s="3">
        <v>536</v>
      </c>
      <c r="B537" s="3" t="s">
        <v>50</v>
      </c>
      <c r="C537" s="3" t="s">
        <v>464</v>
      </c>
      <c r="D537" s="3">
        <v>12010</v>
      </c>
      <c r="E537" s="3"/>
      <c r="F537" s="3" t="s">
        <v>348</v>
      </c>
      <c r="G537" s="3" t="s">
        <v>50</v>
      </c>
      <c r="H537" s="3" t="s">
        <v>562</v>
      </c>
      <c r="I537" s="3" t="s">
        <v>380</v>
      </c>
      <c r="J537" s="3" t="s">
        <v>469</v>
      </c>
      <c r="K537" s="3" t="s">
        <v>448</v>
      </c>
      <c r="L537" s="3" t="s">
        <v>795</v>
      </c>
      <c r="M537" s="3" t="s">
        <v>28</v>
      </c>
      <c r="N537" s="3" t="s">
        <v>290</v>
      </c>
      <c r="O537" s="3" t="s">
        <v>30</v>
      </c>
      <c r="P537" s="3"/>
      <c r="Q537" s="3"/>
      <c r="R537" s="3">
        <v>10</v>
      </c>
      <c r="S537" s="3" t="s">
        <v>457</v>
      </c>
      <c r="T537" s="3"/>
      <c r="U537" s="3"/>
      <c r="V537" s="3" t="s">
        <v>34</v>
      </c>
      <c r="W537" s="3" t="s">
        <v>462</v>
      </c>
      <c r="X537" s="3" t="s">
        <v>50</v>
      </c>
      <c r="Y537" s="3"/>
      <c r="Z537" s="3"/>
      <c r="AA537" s="3"/>
      <c r="AB537" s="3"/>
      <c r="AC537" s="3">
        <v>10000</v>
      </c>
      <c r="AD537" s="3"/>
      <c r="AE537" s="3"/>
      <c r="AF537" s="3"/>
      <c r="AG537" s="3"/>
      <c r="AH537" s="3"/>
      <c r="AI537" s="3" t="str">
        <f t="shared" si="116"/>
        <v>Y</v>
      </c>
      <c r="AJ537" s="3"/>
      <c r="AK537" s="3"/>
      <c r="AL537" s="3" t="s">
        <v>773</v>
      </c>
      <c r="AM537" s="3"/>
      <c r="AN537" s="3"/>
      <c r="AO537" s="3"/>
      <c r="AP537" s="3" t="s">
        <v>50</v>
      </c>
      <c r="AQ537" s="3">
        <f t="shared" si="117"/>
        <v>0</v>
      </c>
      <c r="AT537" t="str">
        <f>VLOOKUP(L537,'Duration QC'!$A$3:$E$50,2,TRUE)</f>
        <v>N</v>
      </c>
      <c r="AU537" t="str">
        <f>VLOOKUP(L537,'Duration QC'!$A$3:$E$50,3,TRUE)</f>
        <v>Y</v>
      </c>
      <c r="AV537" t="str">
        <f>VLOOKUP(L537,'Duration QC'!$A$3:$E$50,4,TRUE)</f>
        <v>N</v>
      </c>
      <c r="AW537" t="str">
        <f>VLOOKUP(L537,'Duration QC'!$A$3:$E$50,5,TRUE)</f>
        <v>N</v>
      </c>
      <c r="AX537">
        <f t="shared" si="118"/>
        <v>0</v>
      </c>
      <c r="AY537">
        <f t="shared" si="119"/>
        <v>1</v>
      </c>
      <c r="AZ537">
        <f t="shared" si="120"/>
        <v>0</v>
      </c>
      <c r="BA537">
        <f t="shared" si="121"/>
        <v>0</v>
      </c>
    </row>
    <row r="538" spans="1:53" x14ac:dyDescent="0.25">
      <c r="A538" s="3">
        <v>537</v>
      </c>
      <c r="B538" s="3" t="s">
        <v>50</v>
      </c>
      <c r="C538" s="3" t="s">
        <v>464</v>
      </c>
      <c r="D538" s="3">
        <v>12014</v>
      </c>
      <c r="E538" s="3"/>
      <c r="F538" s="3" t="s">
        <v>349</v>
      </c>
      <c r="G538" s="3"/>
      <c r="H538" s="3" t="s">
        <v>562</v>
      </c>
      <c r="I538" s="3" t="s">
        <v>371</v>
      </c>
      <c r="J538" s="3" t="s">
        <v>469</v>
      </c>
      <c r="K538" s="3" t="s">
        <v>449</v>
      </c>
      <c r="L538" s="3" t="s">
        <v>798</v>
      </c>
      <c r="M538" s="3" t="s">
        <v>28</v>
      </c>
      <c r="N538" s="3" t="s">
        <v>290</v>
      </c>
      <c r="O538" s="3" t="s">
        <v>38</v>
      </c>
      <c r="P538" s="3"/>
      <c r="Q538" s="3"/>
      <c r="R538" s="3" t="s">
        <v>457</v>
      </c>
      <c r="S538" s="3" t="s">
        <v>457</v>
      </c>
      <c r="T538" s="3"/>
      <c r="U538" s="3"/>
      <c r="V538" s="3" t="s">
        <v>34</v>
      </c>
      <c r="W538" s="3" t="s">
        <v>35</v>
      </c>
      <c r="X538" s="3" t="s">
        <v>35</v>
      </c>
      <c r="Y538" s="3" t="s">
        <v>35</v>
      </c>
      <c r="Z538" s="3" t="s">
        <v>35</v>
      </c>
      <c r="AA538" s="3"/>
      <c r="AB538" s="3"/>
      <c r="AC538" s="3"/>
      <c r="AD538" s="3"/>
      <c r="AE538" s="3"/>
      <c r="AF538" s="3"/>
      <c r="AG538" s="3"/>
      <c r="AH538" s="3"/>
      <c r="AI538" s="3" t="str">
        <f t="shared" si="116"/>
        <v>Y</v>
      </c>
      <c r="AJ538" s="3"/>
      <c r="AK538" s="3"/>
      <c r="AL538" s="3" t="s">
        <v>773</v>
      </c>
      <c r="AM538" s="3"/>
      <c r="AN538" s="3"/>
      <c r="AO538" s="3"/>
      <c r="AP538" s="3" t="s">
        <v>50</v>
      </c>
      <c r="AQ538" s="3">
        <f t="shared" si="117"/>
        <v>0</v>
      </c>
      <c r="AT538" t="str">
        <f>VLOOKUP(L538,'Duration QC'!$A$3:$E$50,2,TRUE)</f>
        <v>N</v>
      </c>
      <c r="AU538" t="str">
        <f>VLOOKUP(L538,'Duration QC'!$A$3:$E$50,3,TRUE)</f>
        <v>N</v>
      </c>
      <c r="AV538" t="str">
        <f>VLOOKUP(L538,'Duration QC'!$A$3:$E$50,4,TRUE)</f>
        <v>Y</v>
      </c>
      <c r="AW538" t="str">
        <f>VLOOKUP(L538,'Duration QC'!$A$3:$E$50,5,TRUE)</f>
        <v>N</v>
      </c>
      <c r="AX538">
        <f t="shared" si="118"/>
        <v>0</v>
      </c>
      <c r="AY538">
        <f t="shared" si="119"/>
        <v>0</v>
      </c>
      <c r="AZ538">
        <f t="shared" si="120"/>
        <v>1</v>
      </c>
      <c r="BA538">
        <f t="shared" si="121"/>
        <v>0</v>
      </c>
    </row>
    <row r="539" spans="1:53" x14ac:dyDescent="0.25">
      <c r="A539" s="3">
        <v>538</v>
      </c>
      <c r="B539" s="3" t="s">
        <v>50</v>
      </c>
      <c r="C539" s="3" t="s">
        <v>464</v>
      </c>
      <c r="D539" s="3">
        <v>12018</v>
      </c>
      <c r="E539" s="3"/>
      <c r="F539" s="3" t="s">
        <v>292</v>
      </c>
      <c r="G539" s="3" t="s">
        <v>50</v>
      </c>
      <c r="H539" s="3" t="s">
        <v>562</v>
      </c>
      <c r="I539" s="3" t="s">
        <v>382</v>
      </c>
      <c r="J539" s="3" t="s">
        <v>470</v>
      </c>
      <c r="K539" s="3" t="s">
        <v>450</v>
      </c>
      <c r="L539" s="3" t="s">
        <v>104</v>
      </c>
      <c r="M539" s="3" t="s">
        <v>28</v>
      </c>
      <c r="N539" s="3" t="s">
        <v>290</v>
      </c>
      <c r="O539" s="3" t="s">
        <v>38</v>
      </c>
      <c r="P539" s="3"/>
      <c r="Q539" s="3"/>
      <c r="R539" s="3" t="s">
        <v>457</v>
      </c>
      <c r="S539" s="3" t="s">
        <v>457</v>
      </c>
      <c r="T539" s="3"/>
      <c r="U539" s="3"/>
      <c r="V539" s="3" t="s">
        <v>34</v>
      </c>
      <c r="W539" s="3" t="s">
        <v>35</v>
      </c>
      <c r="X539" s="3" t="s">
        <v>35</v>
      </c>
      <c r="Y539" s="3"/>
      <c r="Z539" s="3"/>
      <c r="AA539" s="3"/>
      <c r="AB539" s="3"/>
      <c r="AC539" s="3"/>
      <c r="AD539" s="3"/>
      <c r="AE539" s="3"/>
      <c r="AF539" s="3"/>
      <c r="AG539" s="3"/>
      <c r="AH539" s="3"/>
      <c r="AI539" s="3" t="str">
        <f t="shared" si="116"/>
        <v>Y</v>
      </c>
      <c r="AJ539" s="3"/>
      <c r="AK539" s="3"/>
      <c r="AL539" s="3" t="s">
        <v>773</v>
      </c>
      <c r="AM539" s="3"/>
      <c r="AN539" s="3"/>
      <c r="AO539" s="3"/>
      <c r="AP539" s="3" t="s">
        <v>50</v>
      </c>
      <c r="AQ539" s="3">
        <f t="shared" si="117"/>
        <v>0</v>
      </c>
      <c r="AT539" t="str">
        <f>VLOOKUP(L539,'Duration QC'!$A$3:$E$50,2,TRUE)</f>
        <v>N</v>
      </c>
      <c r="AU539" t="str">
        <f>VLOOKUP(L539,'Duration QC'!$A$3:$E$50,3,TRUE)</f>
        <v>N</v>
      </c>
      <c r="AV539" t="str">
        <f>VLOOKUP(L539,'Duration QC'!$A$3:$E$50,4,TRUE)</f>
        <v>Y</v>
      </c>
      <c r="AW539" t="str">
        <f>VLOOKUP(L539,'Duration QC'!$A$3:$E$50,5,TRUE)</f>
        <v>N</v>
      </c>
      <c r="AX539">
        <f t="shared" si="118"/>
        <v>0</v>
      </c>
      <c r="AY539">
        <f t="shared" si="119"/>
        <v>0</v>
      </c>
      <c r="AZ539">
        <f t="shared" si="120"/>
        <v>1</v>
      </c>
      <c r="BA539">
        <f t="shared" si="121"/>
        <v>0</v>
      </c>
    </row>
    <row r="540" spans="1:53" x14ac:dyDescent="0.25">
      <c r="A540" s="3">
        <v>539</v>
      </c>
      <c r="B540" s="3" t="s">
        <v>50</v>
      </c>
      <c r="C540" s="3" t="s">
        <v>464</v>
      </c>
      <c r="D540" s="3">
        <v>12019</v>
      </c>
      <c r="E540" s="3"/>
      <c r="F540" s="3" t="s">
        <v>293</v>
      </c>
      <c r="G540" s="3" t="s">
        <v>50</v>
      </c>
      <c r="H540" s="3" t="s">
        <v>562</v>
      </c>
      <c r="I540" s="3" t="s">
        <v>382</v>
      </c>
      <c r="J540" s="3" t="s">
        <v>470</v>
      </c>
      <c r="K540" s="3" t="s">
        <v>451</v>
      </c>
      <c r="L540" s="3" t="s">
        <v>807</v>
      </c>
      <c r="M540" s="3" t="s">
        <v>28</v>
      </c>
      <c r="N540" s="3" t="s">
        <v>290</v>
      </c>
      <c r="O540" s="3" t="s">
        <v>30</v>
      </c>
      <c r="P540" s="3"/>
      <c r="Q540" s="3"/>
      <c r="R540" s="3" t="s">
        <v>457</v>
      </c>
      <c r="S540" s="3" t="s">
        <v>457</v>
      </c>
      <c r="T540" s="3"/>
      <c r="U540" s="3"/>
      <c r="V540" s="3" t="s">
        <v>34</v>
      </c>
      <c r="W540" s="3" t="s">
        <v>35</v>
      </c>
      <c r="X540" s="3" t="s">
        <v>35</v>
      </c>
      <c r="Y540" s="3"/>
      <c r="Z540" s="3"/>
      <c r="AA540" s="3"/>
      <c r="AB540" s="3"/>
      <c r="AC540" s="3"/>
      <c r="AD540" s="3"/>
      <c r="AE540" s="3"/>
      <c r="AF540" s="3"/>
      <c r="AG540" s="3"/>
      <c r="AH540" s="3"/>
      <c r="AI540" s="3" t="str">
        <f t="shared" si="116"/>
        <v>Y</v>
      </c>
      <c r="AJ540" s="3"/>
      <c r="AK540" s="3"/>
      <c r="AL540" s="3" t="s">
        <v>773</v>
      </c>
      <c r="AM540" s="3"/>
      <c r="AN540" s="3"/>
      <c r="AO540" s="3"/>
      <c r="AP540" s="3" t="s">
        <v>50</v>
      </c>
      <c r="AQ540" s="3">
        <f t="shared" si="117"/>
        <v>0</v>
      </c>
      <c r="AT540" t="str">
        <f>VLOOKUP(L540,'Duration QC'!$A$3:$E$50,2,TRUE)</f>
        <v>N</v>
      </c>
      <c r="AU540" t="str">
        <f>VLOOKUP(L540,'Duration QC'!$A$3:$E$50,3,TRUE)</f>
        <v>N</v>
      </c>
      <c r="AV540" t="str">
        <f>VLOOKUP(L540,'Duration QC'!$A$3:$E$50,4,TRUE)</f>
        <v>Y</v>
      </c>
      <c r="AW540" t="str">
        <f>VLOOKUP(L540,'Duration QC'!$A$3:$E$50,5,TRUE)</f>
        <v>N</v>
      </c>
      <c r="AX540">
        <f t="shared" si="118"/>
        <v>0</v>
      </c>
      <c r="AY540">
        <f t="shared" si="119"/>
        <v>0</v>
      </c>
      <c r="AZ540">
        <f t="shared" si="120"/>
        <v>1</v>
      </c>
      <c r="BA540">
        <f t="shared" si="121"/>
        <v>0</v>
      </c>
    </row>
    <row r="541" spans="1:53" x14ac:dyDescent="0.25">
      <c r="A541" s="3">
        <v>540</v>
      </c>
      <c r="B541" s="3" t="s">
        <v>50</v>
      </c>
      <c r="C541" s="3" t="s">
        <v>464</v>
      </c>
      <c r="D541" s="3">
        <v>12022</v>
      </c>
      <c r="E541" s="3"/>
      <c r="F541" s="3" t="s">
        <v>350</v>
      </c>
      <c r="G541" s="3" t="s">
        <v>50</v>
      </c>
      <c r="H541" s="3" t="s">
        <v>562</v>
      </c>
      <c r="I541" s="3" t="s">
        <v>383</v>
      </c>
      <c r="J541" s="3" t="s">
        <v>469</v>
      </c>
      <c r="K541" s="3" t="s">
        <v>452</v>
      </c>
      <c r="L541" s="3" t="s">
        <v>795</v>
      </c>
      <c r="M541" s="3" t="s">
        <v>28</v>
      </c>
      <c r="N541" s="3" t="s">
        <v>290</v>
      </c>
      <c r="O541" s="3" t="s">
        <v>30</v>
      </c>
      <c r="P541" s="3"/>
      <c r="Q541" s="3"/>
      <c r="R541" s="3">
        <v>16</v>
      </c>
      <c r="S541" s="3" t="s">
        <v>457</v>
      </c>
      <c r="T541" s="3"/>
      <c r="U541" s="3"/>
      <c r="V541" s="3" t="s">
        <v>34</v>
      </c>
      <c r="W541" s="3" t="s">
        <v>462</v>
      </c>
      <c r="X541" s="3" t="s">
        <v>50</v>
      </c>
      <c r="Y541" s="3" t="s">
        <v>35</v>
      </c>
      <c r="Z541" s="3"/>
      <c r="AA541" s="3"/>
      <c r="AB541" s="3"/>
      <c r="AC541" s="3">
        <v>16000</v>
      </c>
      <c r="AD541" s="3"/>
      <c r="AE541" s="3"/>
      <c r="AF541" s="3"/>
      <c r="AG541" s="3"/>
      <c r="AH541" s="3"/>
      <c r="AI541" s="3" t="str">
        <f t="shared" si="116"/>
        <v>Y</v>
      </c>
      <c r="AJ541" s="3"/>
      <c r="AK541" s="3"/>
      <c r="AL541" s="3" t="s">
        <v>773</v>
      </c>
      <c r="AM541" s="3"/>
      <c r="AN541" s="3"/>
      <c r="AO541" s="3"/>
      <c r="AP541" s="3" t="s">
        <v>50</v>
      </c>
      <c r="AQ541" s="3">
        <f t="shared" si="117"/>
        <v>0</v>
      </c>
      <c r="AT541" t="str">
        <f>VLOOKUP(L541,'Duration QC'!$A$3:$E$50,2,TRUE)</f>
        <v>N</v>
      </c>
      <c r="AU541" t="str">
        <f>VLOOKUP(L541,'Duration QC'!$A$3:$E$50,3,TRUE)</f>
        <v>Y</v>
      </c>
      <c r="AV541" t="str">
        <f>VLOOKUP(L541,'Duration QC'!$A$3:$E$50,4,TRUE)</f>
        <v>N</v>
      </c>
      <c r="AW541" t="str">
        <f>VLOOKUP(L541,'Duration QC'!$A$3:$E$50,5,TRUE)</f>
        <v>N</v>
      </c>
      <c r="AX541">
        <f t="shared" si="118"/>
        <v>0</v>
      </c>
      <c r="AY541">
        <f t="shared" si="119"/>
        <v>1</v>
      </c>
      <c r="AZ541">
        <f t="shared" si="120"/>
        <v>0</v>
      </c>
      <c r="BA541">
        <f t="shared" si="121"/>
        <v>0</v>
      </c>
    </row>
    <row r="542" spans="1:53" x14ac:dyDescent="0.25">
      <c r="A542" s="3">
        <v>541</v>
      </c>
      <c r="B542" s="3" t="s">
        <v>50</v>
      </c>
      <c r="C542" s="3" t="s">
        <v>464</v>
      </c>
      <c r="D542" s="3">
        <v>12023</v>
      </c>
      <c r="E542" s="3"/>
      <c r="F542" s="3" t="s">
        <v>337</v>
      </c>
      <c r="G542" s="3" t="s">
        <v>50</v>
      </c>
      <c r="H542" s="3" t="s">
        <v>562</v>
      </c>
      <c r="I542" s="3" t="s">
        <v>384</v>
      </c>
      <c r="J542" s="3" t="s">
        <v>469</v>
      </c>
      <c r="K542" s="3" t="s">
        <v>453</v>
      </c>
      <c r="L542" s="3" t="s">
        <v>104</v>
      </c>
      <c r="M542" s="3" t="s">
        <v>28</v>
      </c>
      <c r="N542" s="3" t="s">
        <v>290</v>
      </c>
      <c r="O542" s="3" t="s">
        <v>38</v>
      </c>
      <c r="P542" s="3"/>
      <c r="Q542" s="3"/>
      <c r="R542" s="3" t="s">
        <v>457</v>
      </c>
      <c r="S542" s="3" t="s">
        <v>457</v>
      </c>
      <c r="T542" s="3"/>
      <c r="U542" s="3"/>
      <c r="V542" s="3" t="s">
        <v>34</v>
      </c>
      <c r="W542" s="3" t="s">
        <v>35</v>
      </c>
      <c r="X542" s="3" t="s">
        <v>35</v>
      </c>
      <c r="Y542" s="3" t="s">
        <v>35</v>
      </c>
      <c r="Z542" s="3" t="s">
        <v>35</v>
      </c>
      <c r="AA542" s="3"/>
      <c r="AB542" s="3"/>
      <c r="AC542" s="3"/>
      <c r="AD542" s="3"/>
      <c r="AE542" s="3"/>
      <c r="AF542" s="3"/>
      <c r="AG542" s="3"/>
      <c r="AH542" s="3"/>
      <c r="AI542" s="3" t="str">
        <f t="shared" si="116"/>
        <v>Y</v>
      </c>
      <c r="AJ542" s="3"/>
      <c r="AK542" s="3"/>
      <c r="AL542" s="3" t="s">
        <v>773</v>
      </c>
      <c r="AM542" s="3"/>
      <c r="AN542" s="3"/>
      <c r="AO542" s="3"/>
      <c r="AP542" s="3" t="s">
        <v>50</v>
      </c>
      <c r="AQ542" s="3">
        <f t="shared" si="117"/>
        <v>0</v>
      </c>
      <c r="AT542" t="str">
        <f>VLOOKUP(L542,'Duration QC'!$A$3:$E$50,2,TRUE)</f>
        <v>N</v>
      </c>
      <c r="AU542" t="str">
        <f>VLOOKUP(L542,'Duration QC'!$A$3:$E$50,3,TRUE)</f>
        <v>N</v>
      </c>
      <c r="AV542" t="str">
        <f>VLOOKUP(L542,'Duration QC'!$A$3:$E$50,4,TRUE)</f>
        <v>Y</v>
      </c>
      <c r="AW542" t="str">
        <f>VLOOKUP(L542,'Duration QC'!$A$3:$E$50,5,TRUE)</f>
        <v>N</v>
      </c>
      <c r="AX542">
        <f t="shared" si="118"/>
        <v>0</v>
      </c>
      <c r="AY542">
        <f t="shared" si="119"/>
        <v>0</v>
      </c>
      <c r="AZ542">
        <f t="shared" si="120"/>
        <v>1</v>
      </c>
      <c r="BA542">
        <f t="shared" si="121"/>
        <v>0</v>
      </c>
    </row>
    <row r="543" spans="1:53" x14ac:dyDescent="0.25">
      <c r="A543" s="3">
        <v>542</v>
      </c>
      <c r="B543" s="3"/>
      <c r="C543" s="3" t="s">
        <v>464</v>
      </c>
      <c r="D543" s="3">
        <v>12024</v>
      </c>
      <c r="E543" s="3"/>
      <c r="F543" s="3" t="s">
        <v>320</v>
      </c>
      <c r="G543" s="3"/>
      <c r="H543" s="3" t="s">
        <v>562</v>
      </c>
      <c r="I543" s="3" t="s">
        <v>385</v>
      </c>
      <c r="J543" s="3" t="s">
        <v>470</v>
      </c>
      <c r="K543" s="3" t="s">
        <v>419</v>
      </c>
      <c r="L543" s="3" t="s">
        <v>795</v>
      </c>
      <c r="M543" s="3" t="s">
        <v>28</v>
      </c>
      <c r="N543" s="3" t="s">
        <v>290</v>
      </c>
      <c r="O543" s="3" t="s">
        <v>38</v>
      </c>
      <c r="P543" s="3"/>
      <c r="Q543" s="3"/>
      <c r="R543" s="3">
        <v>50</v>
      </c>
      <c r="S543" s="3">
        <v>250</v>
      </c>
      <c r="T543" s="3"/>
      <c r="U543" s="3"/>
      <c r="V543" s="3" t="s">
        <v>34</v>
      </c>
      <c r="W543" s="3" t="s">
        <v>35</v>
      </c>
      <c r="X543" s="3" t="s">
        <v>50</v>
      </c>
      <c r="Y543" s="3"/>
      <c r="Z543" s="3"/>
      <c r="AA543" s="3"/>
      <c r="AB543" s="3"/>
      <c r="AC543" s="3">
        <v>16666.666666666668</v>
      </c>
      <c r="AD543" s="3">
        <v>8333.3333333333339</v>
      </c>
      <c r="AE543" s="3"/>
      <c r="AF543" s="3" t="s">
        <v>229</v>
      </c>
      <c r="AG543" s="3" t="s">
        <v>229</v>
      </c>
      <c r="AH543" s="3" t="s">
        <v>229</v>
      </c>
      <c r="AI543" s="3" t="str">
        <f t="shared" si="116"/>
        <v/>
      </c>
      <c r="AJ543" s="3" t="s">
        <v>50</v>
      </c>
      <c r="AK543" s="3"/>
      <c r="AL543" s="3" t="s">
        <v>773</v>
      </c>
      <c r="AM543" s="3"/>
      <c r="AN543" s="3"/>
      <c r="AO543" s="3"/>
      <c r="AP543" s="3" t="s">
        <v>50</v>
      </c>
      <c r="AQ543" s="3">
        <f t="shared" si="117"/>
        <v>2</v>
      </c>
      <c r="AR543" t="str">
        <f>IF(AB543&lt;&gt;"","BMDL",IF(AC543&lt;&gt;"","NOAEL",IF(AD543&lt;&gt;"","LOAEL","!!! CHECK !!!")))</f>
        <v>NOAEL</v>
      </c>
      <c r="AS543">
        <f>IF(AR543="NOAEL",AC543, IF(AR543="BMDL", AB543, AD543))</f>
        <v>16666.666666666668</v>
      </c>
      <c r="AT543" t="str">
        <f>VLOOKUP(L543,'Duration QC'!$A$3:$E$50,2,TRUE)</f>
        <v>N</v>
      </c>
      <c r="AU543" t="str">
        <f>VLOOKUP(L543,'Duration QC'!$A$3:$E$50,3,TRUE)</f>
        <v>Y</v>
      </c>
      <c r="AV543" t="str">
        <f>VLOOKUP(L543,'Duration QC'!$A$3:$E$50,4,TRUE)</f>
        <v>N</v>
      </c>
      <c r="AW543" t="str">
        <f>VLOOKUP(L543,'Duration QC'!$A$3:$E$50,5,TRUE)</f>
        <v>N</v>
      </c>
      <c r="AX543">
        <f t="shared" si="118"/>
        <v>0</v>
      </c>
      <c r="AY543">
        <f t="shared" si="119"/>
        <v>1</v>
      </c>
      <c r="AZ543">
        <f t="shared" si="120"/>
        <v>0</v>
      </c>
      <c r="BA543">
        <f t="shared" si="121"/>
        <v>0</v>
      </c>
    </row>
    <row r="544" spans="1:53" x14ac:dyDescent="0.25">
      <c r="A544" s="3">
        <v>543</v>
      </c>
      <c r="B544" s="3" t="s">
        <v>50</v>
      </c>
      <c r="C544" s="3" t="s">
        <v>464</v>
      </c>
      <c r="D544" s="3">
        <v>12025</v>
      </c>
      <c r="E544" s="3"/>
      <c r="F544" s="3" t="s">
        <v>351</v>
      </c>
      <c r="G544" s="3"/>
      <c r="H544" s="3" t="s">
        <v>562</v>
      </c>
      <c r="I544" s="3" t="s">
        <v>386</v>
      </c>
      <c r="J544" s="3" t="s">
        <v>470</v>
      </c>
      <c r="K544" s="3" t="s">
        <v>454</v>
      </c>
      <c r="L544" s="3" t="s">
        <v>101</v>
      </c>
      <c r="M544" s="3" t="s">
        <v>28</v>
      </c>
      <c r="N544" s="3" t="s">
        <v>290</v>
      </c>
      <c r="O544" s="3" t="s">
        <v>30</v>
      </c>
      <c r="P544" s="3"/>
      <c r="Q544" s="3"/>
      <c r="R544" s="3" t="s">
        <v>457</v>
      </c>
      <c r="S544" s="3" t="s">
        <v>457</v>
      </c>
      <c r="T544" s="3"/>
      <c r="U544" s="3"/>
      <c r="V544" s="3" t="s">
        <v>34</v>
      </c>
      <c r="W544" s="3" t="s">
        <v>35</v>
      </c>
      <c r="X544" s="3" t="s">
        <v>35</v>
      </c>
      <c r="Y544" s="3" t="s">
        <v>35</v>
      </c>
      <c r="Z544" s="3" t="s">
        <v>35</v>
      </c>
      <c r="AA544" s="3"/>
      <c r="AB544" s="3"/>
      <c r="AC544" s="3"/>
      <c r="AD544" s="3"/>
      <c r="AE544" s="3"/>
      <c r="AF544" s="3"/>
      <c r="AG544" s="3"/>
      <c r="AH544" s="3"/>
      <c r="AI544" s="3" t="str">
        <f t="shared" si="116"/>
        <v>Y</v>
      </c>
      <c r="AJ544" s="3"/>
      <c r="AK544" s="3"/>
      <c r="AL544" s="3" t="s">
        <v>773</v>
      </c>
      <c r="AM544" s="3"/>
      <c r="AN544" s="3"/>
      <c r="AO544" s="3"/>
      <c r="AP544" s="3" t="s">
        <v>50</v>
      </c>
      <c r="AQ544" s="3">
        <f t="shared" si="117"/>
        <v>0</v>
      </c>
      <c r="AT544" t="str">
        <f>VLOOKUP(L544,'Duration QC'!$A$3:$E$50,2,TRUE)</f>
        <v>N</v>
      </c>
      <c r="AU544" t="str">
        <f>VLOOKUP(L544,'Duration QC'!$A$3:$E$50,3,TRUE)</f>
        <v>N</v>
      </c>
      <c r="AV544" t="str">
        <f>VLOOKUP(L544,'Duration QC'!$A$3:$E$50,4,TRUE)</f>
        <v>Y</v>
      </c>
      <c r="AW544" t="str">
        <f>VLOOKUP(L544,'Duration QC'!$A$3:$E$50,5,TRUE)</f>
        <v>N</v>
      </c>
      <c r="AX544">
        <f t="shared" si="118"/>
        <v>0</v>
      </c>
      <c r="AY544">
        <f t="shared" si="119"/>
        <v>0</v>
      </c>
      <c r="AZ544">
        <f t="shared" si="120"/>
        <v>1</v>
      </c>
      <c r="BA544">
        <f t="shared" si="121"/>
        <v>0</v>
      </c>
    </row>
    <row r="545" spans="1:53" x14ac:dyDescent="0.25">
      <c r="A545" s="3">
        <v>544</v>
      </c>
      <c r="B545" s="3"/>
      <c r="C545" s="3" t="s">
        <v>464</v>
      </c>
      <c r="D545" s="3">
        <v>12027</v>
      </c>
      <c r="E545" s="3"/>
      <c r="F545" s="3" t="s">
        <v>352</v>
      </c>
      <c r="G545" s="3"/>
      <c r="H545" s="3" t="s">
        <v>562</v>
      </c>
      <c r="I545" s="3" t="s">
        <v>386</v>
      </c>
      <c r="J545" s="3" t="s">
        <v>470</v>
      </c>
      <c r="K545" s="3" t="s">
        <v>455</v>
      </c>
      <c r="L545" s="3" t="s">
        <v>27</v>
      </c>
      <c r="M545" s="3" t="s">
        <v>28</v>
      </c>
      <c r="N545" s="3" t="s">
        <v>290</v>
      </c>
      <c r="O545" s="3" t="s">
        <v>38</v>
      </c>
      <c r="P545" s="3"/>
      <c r="Q545" s="3"/>
      <c r="R545" s="3">
        <v>12.5</v>
      </c>
      <c r="S545" s="3">
        <v>25</v>
      </c>
      <c r="T545" s="3"/>
      <c r="U545" s="3"/>
      <c r="V545" s="3" t="s">
        <v>34</v>
      </c>
      <c r="W545" s="3" t="s">
        <v>35</v>
      </c>
      <c r="X545" s="3" t="s">
        <v>35</v>
      </c>
      <c r="Y545" s="3"/>
      <c r="Z545" s="3"/>
      <c r="AA545" s="3"/>
      <c r="AB545" s="3"/>
      <c r="AC545" s="3">
        <v>12500</v>
      </c>
      <c r="AD545" s="3">
        <v>2500</v>
      </c>
      <c r="AE545" s="3"/>
      <c r="AF545" s="3" t="s">
        <v>229</v>
      </c>
      <c r="AG545" s="3" t="s">
        <v>228</v>
      </c>
      <c r="AH545" s="3" t="s">
        <v>228</v>
      </c>
      <c r="AI545" s="3" t="str">
        <f t="shared" si="116"/>
        <v/>
      </c>
      <c r="AJ545" s="3" t="s">
        <v>50</v>
      </c>
      <c r="AK545" s="3"/>
      <c r="AL545" s="3" t="s">
        <v>773</v>
      </c>
      <c r="AM545" s="3"/>
      <c r="AN545" s="3"/>
      <c r="AO545" s="3"/>
      <c r="AP545" s="3" t="s">
        <v>50</v>
      </c>
      <c r="AQ545" s="3">
        <f t="shared" si="117"/>
        <v>3</v>
      </c>
      <c r="AR545" t="str">
        <f>IF(AB545&lt;&gt;"","BMDL",IF(AC545&lt;&gt;"","NOAEL",IF(AD545&lt;&gt;"","LOAEL","!!! CHECK !!!")))</f>
        <v>NOAEL</v>
      </c>
      <c r="AS545">
        <f>IF(AR545="NOAEL",AC545, IF(AR545="BMDL", AB545, AD545))</f>
        <v>12500</v>
      </c>
      <c r="AT545" t="str">
        <f>VLOOKUP(L545,'Duration QC'!$A$3:$E$50,2,TRUE)</f>
        <v>N</v>
      </c>
      <c r="AU545" t="str">
        <f>VLOOKUP(L545,'Duration QC'!$A$3:$E$50,3,TRUE)</f>
        <v>Y</v>
      </c>
      <c r="AV545" t="str">
        <f>VLOOKUP(L545,'Duration QC'!$A$3:$E$50,4,TRUE)</f>
        <v>N</v>
      </c>
      <c r="AW545" t="str">
        <f>VLOOKUP(L545,'Duration QC'!$A$3:$E$50,5,TRUE)</f>
        <v>N</v>
      </c>
      <c r="AX545">
        <f t="shared" si="118"/>
        <v>0</v>
      </c>
      <c r="AY545">
        <f t="shared" si="119"/>
        <v>1</v>
      </c>
      <c r="AZ545">
        <f t="shared" si="120"/>
        <v>0</v>
      </c>
      <c r="BA545">
        <f t="shared" si="121"/>
        <v>0</v>
      </c>
    </row>
    <row r="546" spans="1:53" x14ac:dyDescent="0.25">
      <c r="A546" s="3">
        <v>545</v>
      </c>
      <c r="B546" s="3" t="s">
        <v>50</v>
      </c>
      <c r="C546" s="3" t="s">
        <v>464</v>
      </c>
      <c r="D546" s="3">
        <v>13002</v>
      </c>
      <c r="E546" s="3"/>
      <c r="F546" s="3" t="s">
        <v>353</v>
      </c>
      <c r="G546" s="3" t="s">
        <v>50</v>
      </c>
      <c r="H546" s="3" t="s">
        <v>801</v>
      </c>
      <c r="I546" s="3" t="s">
        <v>387</v>
      </c>
      <c r="J546" s="3" t="s">
        <v>470</v>
      </c>
      <c r="K546" s="3" t="s">
        <v>456</v>
      </c>
      <c r="L546" s="3" t="s">
        <v>27</v>
      </c>
      <c r="M546" s="3" t="s">
        <v>28</v>
      </c>
      <c r="N546" s="3" t="s">
        <v>290</v>
      </c>
      <c r="O546" s="3" t="s">
        <v>30</v>
      </c>
      <c r="P546" s="3"/>
      <c r="Q546" s="3"/>
      <c r="R546" s="3">
        <v>3.5</v>
      </c>
      <c r="S546" s="3" t="s">
        <v>457</v>
      </c>
      <c r="T546" s="3"/>
      <c r="U546" s="3"/>
      <c r="V546" s="3" t="s">
        <v>34</v>
      </c>
      <c r="W546" s="3" t="s">
        <v>35</v>
      </c>
      <c r="X546" s="3" t="s">
        <v>461</v>
      </c>
      <c r="Y546" s="3"/>
      <c r="Z546" s="3"/>
      <c r="AA546" s="3"/>
      <c r="AB546" s="3"/>
      <c r="AC546" s="3">
        <v>3500</v>
      </c>
      <c r="AD546" s="3"/>
      <c r="AE546" s="3"/>
      <c r="AF546" s="3" t="s">
        <v>229</v>
      </c>
      <c r="AG546" s="3"/>
      <c r="AH546" s="3" t="s">
        <v>229</v>
      </c>
      <c r="AI546" s="3" t="str">
        <f t="shared" si="116"/>
        <v/>
      </c>
      <c r="AJ546" s="3"/>
      <c r="AK546" s="3"/>
      <c r="AL546" s="3" t="s">
        <v>773</v>
      </c>
      <c r="AM546" s="3"/>
      <c r="AN546" s="3"/>
      <c r="AO546" s="3"/>
      <c r="AP546" s="3" t="s">
        <v>50</v>
      </c>
      <c r="AQ546" s="3">
        <f t="shared" si="117"/>
        <v>2</v>
      </c>
      <c r="AT546" t="str">
        <f>VLOOKUP(L546,'Duration QC'!$A$3:$E$50,2,TRUE)</f>
        <v>N</v>
      </c>
      <c r="AU546" t="str">
        <f>VLOOKUP(L546,'Duration QC'!$A$3:$E$50,3,TRUE)</f>
        <v>Y</v>
      </c>
      <c r="AV546" t="str">
        <f>VLOOKUP(L546,'Duration QC'!$A$3:$E$50,4,TRUE)</f>
        <v>N</v>
      </c>
      <c r="AW546" t="str">
        <f>VLOOKUP(L546,'Duration QC'!$A$3:$E$50,5,TRUE)</f>
        <v>N</v>
      </c>
      <c r="AX546">
        <f t="shared" si="118"/>
        <v>0</v>
      </c>
      <c r="AY546">
        <f t="shared" si="119"/>
        <v>1</v>
      </c>
      <c r="AZ546">
        <f t="shared" si="120"/>
        <v>0</v>
      </c>
      <c r="BA546">
        <f t="shared" si="121"/>
        <v>0</v>
      </c>
    </row>
    <row r="547" spans="1:53" x14ac:dyDescent="0.25">
      <c r="A547" s="3">
        <v>546</v>
      </c>
      <c r="B547" s="3"/>
      <c r="C547" s="3" t="s">
        <v>656</v>
      </c>
      <c r="D547" s="3">
        <v>1</v>
      </c>
      <c r="E547" s="3"/>
      <c r="F547" s="3" t="s">
        <v>586</v>
      </c>
      <c r="G547" s="3"/>
      <c r="H547" s="3" t="s">
        <v>659</v>
      </c>
      <c r="I547" s="3" t="s">
        <v>601</v>
      </c>
      <c r="J547" s="3" t="s">
        <v>470</v>
      </c>
      <c r="K547" s="3" t="s">
        <v>616</v>
      </c>
      <c r="L547" s="3" t="s">
        <v>91</v>
      </c>
      <c r="M547" s="3" t="s">
        <v>634</v>
      </c>
      <c r="N547" s="3" t="s">
        <v>635</v>
      </c>
      <c r="O547" s="3" t="s">
        <v>38</v>
      </c>
      <c r="P547" s="3" t="s">
        <v>223</v>
      </c>
      <c r="Q547" s="3" t="s">
        <v>49</v>
      </c>
      <c r="R547" s="3"/>
      <c r="S547" s="3">
        <v>0.2</v>
      </c>
      <c r="T547" s="3"/>
      <c r="U547" s="3"/>
      <c r="V547" s="3" t="s">
        <v>34</v>
      </c>
      <c r="W547" s="3" t="s">
        <v>35</v>
      </c>
      <c r="X547" s="3" t="s">
        <v>50</v>
      </c>
      <c r="Y547" s="3" t="s">
        <v>50</v>
      </c>
      <c r="Z547" s="3" t="s">
        <v>35</v>
      </c>
      <c r="AA547" s="3" t="str">
        <f>IF(X547="Y", "Divide NOAEL or BMDL by 3;", "") &amp; IF(Y547="Y", "Divide LOAEL by 10;", "") &amp; IF(Z547="N", "Units conversion needed;", "")</f>
        <v>Divide NOAEL or BMDL by 3;Divide LOAEL by 10;Units conversion needed;</v>
      </c>
      <c r="AB547" s="3" t="s">
        <v>215</v>
      </c>
      <c r="AC547" s="3"/>
      <c r="AD547" s="3">
        <f>S547/10/3*1000</f>
        <v>6.666666666666667</v>
      </c>
      <c r="AE547" s="3"/>
      <c r="AF547" s="3"/>
      <c r="AG547" s="3" t="str">
        <f>IF(AD547&gt;30000, "band A", IF(AD547&gt;3000, "band B", IF(AD547&gt;300, "band C", IF(AD547&gt;30, "band D", "band E"))))</f>
        <v>band E</v>
      </c>
      <c r="AH547" s="3" t="s">
        <v>226</v>
      </c>
      <c r="AI547" s="3"/>
      <c r="AJ547" s="3" t="s">
        <v>50</v>
      </c>
      <c r="AK547" s="3"/>
      <c r="AL547" s="3" t="s">
        <v>773</v>
      </c>
      <c r="AM547" s="3"/>
      <c r="AN547" s="3"/>
      <c r="AO547" s="3"/>
      <c r="AP547" s="3" t="s">
        <v>50</v>
      </c>
      <c r="AQ547" s="3">
        <f t="shared" si="117"/>
        <v>5</v>
      </c>
      <c r="AR547" t="s">
        <v>9</v>
      </c>
      <c r="AS547">
        <f>IF(AR547="NOAEL",AC547, IF(AR547="BMDL", AB547, AD547))</f>
        <v>6.666666666666667</v>
      </c>
      <c r="AT547" t="str">
        <f>VLOOKUP(L547,'Duration QC'!$A$3:$E$50,2,TRUE)</f>
        <v>N</v>
      </c>
      <c r="AU547" t="str">
        <f>VLOOKUP(L547,'Duration QC'!$A$3:$E$50,3,TRUE)</f>
        <v>Y</v>
      </c>
      <c r="AV547" t="str">
        <f>VLOOKUP(L547,'Duration QC'!$A$3:$E$50,4,TRUE)</f>
        <v>N</v>
      </c>
      <c r="AW547" t="str">
        <f>VLOOKUP(L547,'Duration QC'!$A$3:$E$50,5,TRUE)</f>
        <v>N</v>
      </c>
      <c r="AX547">
        <f t="shared" si="118"/>
        <v>0</v>
      </c>
      <c r="AY547">
        <f t="shared" si="119"/>
        <v>1</v>
      </c>
      <c r="AZ547">
        <f t="shared" si="120"/>
        <v>0</v>
      </c>
      <c r="BA547">
        <f t="shared" si="121"/>
        <v>0</v>
      </c>
    </row>
    <row r="548" spans="1:53" x14ac:dyDescent="0.25">
      <c r="A548" s="3">
        <v>547</v>
      </c>
      <c r="B548" s="3" t="s">
        <v>50</v>
      </c>
      <c r="C548" s="3" t="s">
        <v>656</v>
      </c>
      <c r="D548" s="3">
        <v>1</v>
      </c>
      <c r="E548" s="3"/>
      <c r="F548" s="3" t="s">
        <v>586</v>
      </c>
      <c r="G548" s="3"/>
      <c r="H548" s="3" t="s">
        <v>659</v>
      </c>
      <c r="I548" s="3" t="s">
        <v>601</v>
      </c>
      <c r="J548" s="3" t="s">
        <v>470</v>
      </c>
      <c r="K548" s="3" t="s">
        <v>616</v>
      </c>
      <c r="L548" s="3" t="s">
        <v>91</v>
      </c>
      <c r="M548" s="3" t="s">
        <v>634</v>
      </c>
      <c r="N548" s="3" t="s">
        <v>635</v>
      </c>
      <c r="O548" s="3" t="s">
        <v>38</v>
      </c>
      <c r="P548" s="3" t="s">
        <v>223</v>
      </c>
      <c r="Q548" s="3" t="s">
        <v>49</v>
      </c>
      <c r="R548" s="3"/>
      <c r="S548" s="3">
        <v>5</v>
      </c>
      <c r="T548" s="3"/>
      <c r="U548" s="3"/>
      <c r="V548" s="3" t="s">
        <v>34</v>
      </c>
      <c r="W548" s="3" t="s">
        <v>35</v>
      </c>
      <c r="X548" s="3" t="s">
        <v>50</v>
      </c>
      <c r="Y548" s="3" t="s">
        <v>50</v>
      </c>
      <c r="Z548" s="3" t="s">
        <v>35</v>
      </c>
      <c r="AA548" s="3" t="str">
        <f t="shared" ref="AA548:AA577" si="122">IF(X548="Y", "Divide NOAEL or BMDL by 3;", "") &amp; IF(Y548="Y", "Divide LOAEL by 10;", "") &amp; IF(Z548="N", "Units conversion needed;", "")</f>
        <v>Divide NOAEL or BMDL by 3;Divide LOAEL by 10;Units conversion needed;</v>
      </c>
      <c r="AB548" s="3" t="s">
        <v>215</v>
      </c>
      <c r="AC548" s="3"/>
      <c r="AD548" s="3">
        <f t="shared" ref="AD548:AD549" si="123">S548/10/3*1000</f>
        <v>166.66666666666666</v>
      </c>
      <c r="AE548" s="3"/>
      <c r="AF548" s="3"/>
      <c r="AG548" s="3" t="str">
        <f t="shared" ref="AG548:AG568" si="124">IF(AD548&gt;30000, "band A", IF(AD548&gt;3000, "band B", IF(AD548&gt;300, "band C", IF(AD548&gt;30, "band D", "band E"))))</f>
        <v>band D</v>
      </c>
      <c r="AH548" s="3" t="s">
        <v>227</v>
      </c>
      <c r="AI548" s="3"/>
      <c r="AJ548" s="3"/>
      <c r="AK548" s="3"/>
      <c r="AL548" s="3" t="s">
        <v>773</v>
      </c>
      <c r="AM548" s="3"/>
      <c r="AN548" s="3"/>
      <c r="AO548" s="3"/>
      <c r="AP548" s="3" t="s">
        <v>50</v>
      </c>
      <c r="AQ548" s="3">
        <f t="shared" si="117"/>
        <v>4</v>
      </c>
      <c r="AT548" t="str">
        <f>VLOOKUP(L548,'Duration QC'!$A$3:$E$50,2,TRUE)</f>
        <v>N</v>
      </c>
      <c r="AU548" t="str">
        <f>VLOOKUP(L548,'Duration QC'!$A$3:$E$50,3,TRUE)</f>
        <v>Y</v>
      </c>
      <c r="AV548" t="str">
        <f>VLOOKUP(L548,'Duration QC'!$A$3:$E$50,4,TRUE)</f>
        <v>N</v>
      </c>
      <c r="AW548" t="str">
        <f>VLOOKUP(L548,'Duration QC'!$A$3:$E$50,5,TRUE)</f>
        <v>N</v>
      </c>
      <c r="AX548">
        <f t="shared" si="118"/>
        <v>0</v>
      </c>
      <c r="AY548">
        <f t="shared" si="119"/>
        <v>1</v>
      </c>
      <c r="AZ548">
        <f t="shared" si="120"/>
        <v>0</v>
      </c>
      <c r="BA548">
        <f t="shared" si="121"/>
        <v>0</v>
      </c>
    </row>
    <row r="549" spans="1:53" x14ac:dyDescent="0.25">
      <c r="A549" s="3">
        <v>548</v>
      </c>
      <c r="B549" s="3" t="s">
        <v>50</v>
      </c>
      <c r="C549" s="3" t="s">
        <v>656</v>
      </c>
      <c r="D549" s="3">
        <v>2</v>
      </c>
      <c r="E549" s="3"/>
      <c r="F549" s="3" t="s">
        <v>89</v>
      </c>
      <c r="G549" s="3" t="s">
        <v>50</v>
      </c>
      <c r="H549" s="3" t="s">
        <v>800</v>
      </c>
      <c r="I549" s="3" t="s">
        <v>602</v>
      </c>
      <c r="J549" s="3" t="s">
        <v>470</v>
      </c>
      <c r="K549" s="3" t="s">
        <v>617</v>
      </c>
      <c r="L549" s="3" t="s">
        <v>91</v>
      </c>
      <c r="M549" s="3" t="s">
        <v>634</v>
      </c>
      <c r="N549" s="3" t="s">
        <v>636</v>
      </c>
      <c r="O549" s="3" t="s">
        <v>30</v>
      </c>
      <c r="P549" s="3" t="s">
        <v>92</v>
      </c>
      <c r="Q549" s="3" t="s">
        <v>49</v>
      </c>
      <c r="R549" s="3"/>
      <c r="S549" s="3">
        <v>2</v>
      </c>
      <c r="T549" s="3"/>
      <c r="U549" s="3"/>
      <c r="V549" s="3" t="s">
        <v>34</v>
      </c>
      <c r="W549" s="3" t="s">
        <v>35</v>
      </c>
      <c r="X549" s="3" t="s">
        <v>50</v>
      </c>
      <c r="Y549" s="3" t="s">
        <v>50</v>
      </c>
      <c r="Z549" s="3" t="s">
        <v>35</v>
      </c>
      <c r="AA549" s="3" t="str">
        <f t="shared" si="122"/>
        <v>Divide NOAEL or BMDL by 3;Divide LOAEL by 10;Units conversion needed;</v>
      </c>
      <c r="AB549" s="3" t="s">
        <v>215</v>
      </c>
      <c r="AC549" s="3"/>
      <c r="AD549" s="3">
        <f t="shared" si="123"/>
        <v>66.666666666666671</v>
      </c>
      <c r="AE549" s="3"/>
      <c r="AF549" s="3"/>
      <c r="AG549" s="3" t="str">
        <f t="shared" si="124"/>
        <v>band D</v>
      </c>
      <c r="AH549" s="3" t="s">
        <v>227</v>
      </c>
      <c r="AI549" s="3"/>
      <c r="AJ549" s="3"/>
      <c r="AK549" s="3"/>
      <c r="AL549" s="3" t="s">
        <v>773</v>
      </c>
      <c r="AM549" s="3"/>
      <c r="AN549" s="3"/>
      <c r="AO549" s="3"/>
      <c r="AP549" s="3" t="s">
        <v>50</v>
      </c>
      <c r="AQ549" s="3">
        <f t="shared" si="117"/>
        <v>4</v>
      </c>
      <c r="AT549" t="str">
        <f>VLOOKUP(L549,'Duration QC'!$A$3:$E$50,2,TRUE)</f>
        <v>N</v>
      </c>
      <c r="AU549" t="str">
        <f>VLOOKUP(L549,'Duration QC'!$A$3:$E$50,3,TRUE)</f>
        <v>Y</v>
      </c>
      <c r="AV549" t="str">
        <f>VLOOKUP(L549,'Duration QC'!$A$3:$E$50,4,TRUE)</f>
        <v>N</v>
      </c>
      <c r="AW549" t="str">
        <f>VLOOKUP(L549,'Duration QC'!$A$3:$E$50,5,TRUE)</f>
        <v>N</v>
      </c>
      <c r="AX549">
        <f t="shared" si="118"/>
        <v>0</v>
      </c>
      <c r="AY549">
        <f t="shared" si="119"/>
        <v>1</v>
      </c>
      <c r="AZ549">
        <f t="shared" si="120"/>
        <v>0</v>
      </c>
      <c r="BA549">
        <f t="shared" si="121"/>
        <v>0</v>
      </c>
    </row>
    <row r="550" spans="1:53" x14ac:dyDescent="0.25">
      <c r="A550" s="3">
        <v>549</v>
      </c>
      <c r="B550" s="3"/>
      <c r="C550" s="3" t="s">
        <v>656</v>
      </c>
      <c r="D550" s="3">
        <v>3</v>
      </c>
      <c r="E550" s="3"/>
      <c r="F550" s="3" t="s">
        <v>587</v>
      </c>
      <c r="G550" s="3" t="s">
        <v>50</v>
      </c>
      <c r="H550" s="3" t="s">
        <v>800</v>
      </c>
      <c r="I550" s="3" t="s">
        <v>603</v>
      </c>
      <c r="J550" s="3" t="s">
        <v>470</v>
      </c>
      <c r="K550" s="3" t="s">
        <v>618</v>
      </c>
      <c r="L550" s="3" t="s">
        <v>795</v>
      </c>
      <c r="M550" s="3" t="s">
        <v>634</v>
      </c>
      <c r="N550" s="3" t="s">
        <v>637</v>
      </c>
      <c r="O550" s="3" t="s">
        <v>38</v>
      </c>
      <c r="P550" s="3" t="s">
        <v>211</v>
      </c>
      <c r="Q550" s="3" t="s">
        <v>32</v>
      </c>
      <c r="R550" s="3">
        <v>0.5</v>
      </c>
      <c r="S550" s="3">
        <v>5</v>
      </c>
      <c r="T550" s="3"/>
      <c r="U550" s="3"/>
      <c r="V550" s="3" t="s">
        <v>34</v>
      </c>
      <c r="W550" s="3" t="s">
        <v>35</v>
      </c>
      <c r="X550" s="3" t="s">
        <v>50</v>
      </c>
      <c r="Y550" s="3" t="s">
        <v>35</v>
      </c>
      <c r="Z550" s="3" t="s">
        <v>35</v>
      </c>
      <c r="AA550" s="3" t="str">
        <f t="shared" si="122"/>
        <v>Divide NOAEL or BMDL by 3;Units conversion needed;</v>
      </c>
      <c r="AB550" s="3" t="s">
        <v>215</v>
      </c>
      <c r="AC550" s="3">
        <f>R550/3*1000</f>
        <v>166.66666666666666</v>
      </c>
      <c r="AD550" s="3"/>
      <c r="AE550" s="3"/>
      <c r="AF550" s="3" t="str">
        <f>IF(AC550&gt;30000, "band A", IF(AC550&gt;3000, "band B", IF(AC550&gt;300, "band C", IF(AC550&gt;30, "band D", "band E"))))</f>
        <v>band D</v>
      </c>
      <c r="AG550" s="3"/>
      <c r="AH550" s="3" t="s">
        <v>227</v>
      </c>
      <c r="AI550" s="3"/>
      <c r="AJ550" s="3" t="s">
        <v>50</v>
      </c>
      <c r="AK550" s="3"/>
      <c r="AL550" s="3" t="s">
        <v>773</v>
      </c>
      <c r="AM550" s="3"/>
      <c r="AN550" s="3"/>
      <c r="AO550" s="3"/>
      <c r="AP550" s="3" t="s">
        <v>50</v>
      </c>
      <c r="AQ550" s="3">
        <f t="shared" si="117"/>
        <v>4</v>
      </c>
      <c r="AR550" t="s">
        <v>8</v>
      </c>
      <c r="AS550">
        <f>IF(AR550="NOAEL",AC550, IF(AR550="BMDL", AB550, AD550))</f>
        <v>166.66666666666666</v>
      </c>
      <c r="AT550" t="str">
        <f>VLOOKUP(L550,'Duration QC'!$A$3:$E$50,2,TRUE)</f>
        <v>N</v>
      </c>
      <c r="AU550" t="str">
        <f>VLOOKUP(L550,'Duration QC'!$A$3:$E$50,3,TRUE)</f>
        <v>Y</v>
      </c>
      <c r="AV550" t="str">
        <f>VLOOKUP(L550,'Duration QC'!$A$3:$E$50,4,TRUE)</f>
        <v>N</v>
      </c>
      <c r="AW550" t="str">
        <f>VLOOKUP(L550,'Duration QC'!$A$3:$E$50,5,TRUE)</f>
        <v>N</v>
      </c>
      <c r="AX550">
        <f t="shared" si="118"/>
        <v>0</v>
      </c>
      <c r="AY550">
        <f t="shared" si="119"/>
        <v>1</v>
      </c>
      <c r="AZ550">
        <f t="shared" si="120"/>
        <v>0</v>
      </c>
      <c r="BA550">
        <f t="shared" si="121"/>
        <v>0</v>
      </c>
    </row>
    <row r="551" spans="1:53" x14ac:dyDescent="0.25">
      <c r="A551" s="3">
        <v>550</v>
      </c>
      <c r="B551" s="3" t="s">
        <v>50</v>
      </c>
      <c r="C551" s="3" t="s">
        <v>656</v>
      </c>
      <c r="D551" s="3">
        <v>4</v>
      </c>
      <c r="E551" s="3"/>
      <c r="F551" s="3" t="s">
        <v>588</v>
      </c>
      <c r="G551" s="3" t="s">
        <v>50</v>
      </c>
      <c r="H551" s="3" t="s">
        <v>800</v>
      </c>
      <c r="I551" s="3" t="s">
        <v>602</v>
      </c>
      <c r="J551" s="3" t="s">
        <v>470</v>
      </c>
      <c r="K551" s="3" t="s">
        <v>618</v>
      </c>
      <c r="L551" s="3" t="s">
        <v>795</v>
      </c>
      <c r="M551" s="3" t="s">
        <v>634</v>
      </c>
      <c r="N551" s="3" t="s">
        <v>638</v>
      </c>
      <c r="O551" s="3" t="s">
        <v>38</v>
      </c>
      <c r="P551" s="3" t="s">
        <v>39</v>
      </c>
      <c r="Q551" s="3" t="s">
        <v>49</v>
      </c>
      <c r="R551" s="3"/>
      <c r="S551" s="3">
        <v>2.09</v>
      </c>
      <c r="T551" s="3"/>
      <c r="U551" s="3"/>
      <c r="V551" s="3" t="s">
        <v>34</v>
      </c>
      <c r="W551" s="3" t="s">
        <v>35</v>
      </c>
      <c r="X551" s="3" t="s">
        <v>50</v>
      </c>
      <c r="Y551" s="3" t="s">
        <v>50</v>
      </c>
      <c r="Z551" s="3" t="s">
        <v>35</v>
      </c>
      <c r="AA551" s="3" t="str">
        <f t="shared" si="122"/>
        <v>Divide NOAEL or BMDL by 3;Divide LOAEL by 10;Units conversion needed;</v>
      </c>
      <c r="AB551" s="3" t="s">
        <v>215</v>
      </c>
      <c r="AC551" s="3"/>
      <c r="AD551" s="3">
        <f>S551/10/3*1000</f>
        <v>69.666666666666671</v>
      </c>
      <c r="AE551" s="3"/>
      <c r="AF551" s="3"/>
      <c r="AG551" s="3" t="str">
        <f t="shared" si="124"/>
        <v>band D</v>
      </c>
      <c r="AH551" s="3" t="s">
        <v>227</v>
      </c>
      <c r="AI551" s="3"/>
      <c r="AJ551" s="3" t="s">
        <v>50</v>
      </c>
      <c r="AK551" s="3"/>
      <c r="AL551" s="3" t="s">
        <v>773</v>
      </c>
      <c r="AM551" s="3"/>
      <c r="AN551" s="3"/>
      <c r="AO551" s="3"/>
      <c r="AP551" s="3" t="s">
        <v>50</v>
      </c>
      <c r="AQ551" s="3">
        <f t="shared" si="117"/>
        <v>4</v>
      </c>
      <c r="AT551" t="str">
        <f>VLOOKUP(L551,'Duration QC'!$A$3:$E$50,2,TRUE)</f>
        <v>N</v>
      </c>
      <c r="AU551" t="str">
        <f>VLOOKUP(L551,'Duration QC'!$A$3:$E$50,3,TRUE)</f>
        <v>Y</v>
      </c>
      <c r="AV551" t="str">
        <f>VLOOKUP(L551,'Duration QC'!$A$3:$E$50,4,TRUE)</f>
        <v>N</v>
      </c>
      <c r="AW551" t="str">
        <f>VLOOKUP(L551,'Duration QC'!$A$3:$E$50,5,TRUE)</f>
        <v>N</v>
      </c>
      <c r="AX551">
        <f t="shared" si="118"/>
        <v>0</v>
      </c>
      <c r="AY551">
        <f t="shared" si="119"/>
        <v>1</v>
      </c>
      <c r="AZ551">
        <f t="shared" si="120"/>
        <v>0</v>
      </c>
      <c r="BA551">
        <f t="shared" si="121"/>
        <v>0</v>
      </c>
    </row>
    <row r="552" spans="1:53" x14ac:dyDescent="0.25">
      <c r="A552" s="3">
        <v>551</v>
      </c>
      <c r="B552" s="3"/>
      <c r="C552" s="3" t="s">
        <v>656</v>
      </c>
      <c r="D552" s="3">
        <v>5</v>
      </c>
      <c r="E552" s="3"/>
      <c r="F552" s="3" t="s">
        <v>589</v>
      </c>
      <c r="G552" s="3" t="s">
        <v>50</v>
      </c>
      <c r="H552" s="3" t="s">
        <v>800</v>
      </c>
      <c r="I552" s="3" t="s">
        <v>603</v>
      </c>
      <c r="J552" s="3" t="s">
        <v>470</v>
      </c>
      <c r="K552" s="3" t="s">
        <v>91</v>
      </c>
      <c r="L552" s="3" t="s">
        <v>91</v>
      </c>
      <c r="M552" s="3" t="s">
        <v>634</v>
      </c>
      <c r="N552" s="3" t="s">
        <v>1486</v>
      </c>
      <c r="O552" s="3" t="s">
        <v>38</v>
      </c>
      <c r="P552" s="3" t="s">
        <v>211</v>
      </c>
      <c r="Q552" s="3" t="s">
        <v>32</v>
      </c>
      <c r="R552" s="3">
        <v>1</v>
      </c>
      <c r="S552" s="3">
        <v>3</v>
      </c>
      <c r="T552" s="3"/>
      <c r="U552" s="3"/>
      <c r="V552" s="3" t="s">
        <v>34</v>
      </c>
      <c r="W552" s="3" t="s">
        <v>35</v>
      </c>
      <c r="X552" s="3" t="s">
        <v>50</v>
      </c>
      <c r="Y552" s="3" t="s">
        <v>35</v>
      </c>
      <c r="Z552" s="3" t="s">
        <v>35</v>
      </c>
      <c r="AA552" s="3" t="str">
        <f t="shared" si="122"/>
        <v>Divide NOAEL or BMDL by 3;Units conversion needed;</v>
      </c>
      <c r="AB552" s="3" t="s">
        <v>215</v>
      </c>
      <c r="AC552" s="3">
        <f>R552/3*1000</f>
        <v>333.33333333333331</v>
      </c>
      <c r="AD552" s="3"/>
      <c r="AE552" s="3"/>
      <c r="AF552" s="3" t="str">
        <f t="shared" ref="AF552:AF553" si="125">IF(AC552&gt;30000, "band A", IF(AC552&gt;3000, "band B", IF(AC552&gt;300, "band C", IF(AC552&gt;30, "band D", "band E"))))</f>
        <v>band C</v>
      </c>
      <c r="AG552" s="3"/>
      <c r="AH552" s="3" t="s">
        <v>228</v>
      </c>
      <c r="AI552" s="3"/>
      <c r="AJ552" s="3" t="s">
        <v>50</v>
      </c>
      <c r="AK552" s="3"/>
      <c r="AL552" s="3" t="s">
        <v>773</v>
      </c>
      <c r="AM552" s="3"/>
      <c r="AN552" s="3"/>
      <c r="AO552" s="3"/>
      <c r="AP552" s="3" t="s">
        <v>50</v>
      </c>
      <c r="AQ552" s="3">
        <f t="shared" si="117"/>
        <v>3</v>
      </c>
      <c r="AR552" t="s">
        <v>8</v>
      </c>
      <c r="AS552">
        <f>IF(AR552="NOAEL",AC552, IF(AR552="BMDL", AB552, AD552))</f>
        <v>333.33333333333331</v>
      </c>
      <c r="AT552" t="str">
        <f>VLOOKUP(L552,'Duration QC'!$A$3:$E$50,2,TRUE)</f>
        <v>N</v>
      </c>
      <c r="AU552" t="str">
        <f>VLOOKUP(L552,'Duration QC'!$A$3:$E$50,3,TRUE)</f>
        <v>Y</v>
      </c>
      <c r="AV552" t="str">
        <f>VLOOKUP(L552,'Duration QC'!$A$3:$E$50,4,TRUE)</f>
        <v>N</v>
      </c>
      <c r="AW552" t="str">
        <f>VLOOKUP(L552,'Duration QC'!$A$3:$E$50,5,TRUE)</f>
        <v>N</v>
      </c>
      <c r="AX552">
        <f t="shared" si="118"/>
        <v>0</v>
      </c>
      <c r="AY552">
        <f t="shared" si="119"/>
        <v>1</v>
      </c>
      <c r="AZ552">
        <f t="shared" si="120"/>
        <v>0</v>
      </c>
      <c r="BA552">
        <f t="shared" si="121"/>
        <v>0</v>
      </c>
    </row>
    <row r="553" spans="1:53" x14ac:dyDescent="0.25">
      <c r="A553" s="3">
        <v>552</v>
      </c>
      <c r="B553" s="3" t="s">
        <v>50</v>
      </c>
      <c r="C553" s="3" t="s">
        <v>656</v>
      </c>
      <c r="D553" s="3">
        <v>5</v>
      </c>
      <c r="E553" s="3"/>
      <c r="F553" s="3" t="s">
        <v>589</v>
      </c>
      <c r="G553" s="3" t="s">
        <v>50</v>
      </c>
      <c r="H553" s="3" t="s">
        <v>800</v>
      </c>
      <c r="I553" s="3" t="s">
        <v>603</v>
      </c>
      <c r="J553" s="3" t="s">
        <v>470</v>
      </c>
      <c r="K553" s="3" t="s">
        <v>96</v>
      </c>
      <c r="L553" s="3" t="s">
        <v>96</v>
      </c>
      <c r="M553" s="3" t="s">
        <v>634</v>
      </c>
      <c r="N553" s="3" t="s">
        <v>1486</v>
      </c>
      <c r="O553" s="57" t="s">
        <v>38</v>
      </c>
      <c r="P553" s="57" t="s">
        <v>211</v>
      </c>
      <c r="Q553" s="3" t="s">
        <v>32</v>
      </c>
      <c r="R553" s="3">
        <v>0.3</v>
      </c>
      <c r="S553" s="3">
        <v>1</v>
      </c>
      <c r="T553" s="3"/>
      <c r="U553" s="3"/>
      <c r="V553" s="3" t="s">
        <v>34</v>
      </c>
      <c r="W553" s="3" t="s">
        <v>35</v>
      </c>
      <c r="X553" s="3" t="s">
        <v>35</v>
      </c>
      <c r="Y553" s="3" t="s">
        <v>35</v>
      </c>
      <c r="Z553" s="3" t="s">
        <v>35</v>
      </c>
      <c r="AA553" s="3" t="str">
        <f t="shared" si="122"/>
        <v>Units conversion needed;</v>
      </c>
      <c r="AB553" s="3" t="s">
        <v>215</v>
      </c>
      <c r="AC553" s="3">
        <f>R553*1000</f>
        <v>300</v>
      </c>
      <c r="AD553" s="3"/>
      <c r="AE553" s="3"/>
      <c r="AF553" s="3" t="str">
        <f t="shared" si="125"/>
        <v>band D</v>
      </c>
      <c r="AG553" s="3"/>
      <c r="AH553" s="3" t="s">
        <v>227</v>
      </c>
      <c r="AI553" s="3"/>
      <c r="AJ553" s="3" t="s">
        <v>50</v>
      </c>
      <c r="AK553" s="3"/>
      <c r="AL553" s="3" t="s">
        <v>773</v>
      </c>
      <c r="AM553" s="3"/>
      <c r="AN553" s="3"/>
      <c r="AO553" s="3"/>
      <c r="AP553" s="3" t="s">
        <v>50</v>
      </c>
      <c r="AQ553" s="3">
        <f t="shared" si="117"/>
        <v>4</v>
      </c>
      <c r="AT553" t="str">
        <f>VLOOKUP(L553,'Duration QC'!$A$3:$E$50,2,TRUE)</f>
        <v>N</v>
      </c>
      <c r="AU553" t="str">
        <f>VLOOKUP(L553,'Duration QC'!$A$3:$E$50,3,TRUE)</f>
        <v>Y</v>
      </c>
      <c r="AV553" t="str">
        <f>VLOOKUP(L553,'Duration QC'!$A$3:$E$50,4,TRUE)</f>
        <v>N</v>
      </c>
      <c r="AW553" t="str">
        <f>VLOOKUP(L553,'Duration QC'!$A$3:$E$50,5,TRUE)</f>
        <v>N</v>
      </c>
      <c r="AX553">
        <f t="shared" si="118"/>
        <v>0</v>
      </c>
      <c r="AY553">
        <f t="shared" si="119"/>
        <v>1</v>
      </c>
      <c r="AZ553">
        <f t="shared" si="120"/>
        <v>0</v>
      </c>
      <c r="BA553">
        <f t="shared" si="121"/>
        <v>0</v>
      </c>
    </row>
    <row r="554" spans="1:53" x14ac:dyDescent="0.25">
      <c r="A554" s="3">
        <v>553</v>
      </c>
      <c r="B554" s="3"/>
      <c r="C554" s="3" t="s">
        <v>656</v>
      </c>
      <c r="D554" s="3">
        <v>6</v>
      </c>
      <c r="E554" s="3"/>
      <c r="F554" s="3" t="s">
        <v>590</v>
      </c>
      <c r="G554" s="3"/>
      <c r="H554" s="3" t="s">
        <v>660</v>
      </c>
      <c r="I554" s="3" t="s">
        <v>604</v>
      </c>
      <c r="J554" s="3" t="s">
        <v>470</v>
      </c>
      <c r="K554" s="3" t="s">
        <v>618</v>
      </c>
      <c r="L554" s="3" t="s">
        <v>795</v>
      </c>
      <c r="M554" s="3" t="s">
        <v>634</v>
      </c>
      <c r="N554" s="3" t="s">
        <v>640</v>
      </c>
      <c r="O554" s="57" t="s">
        <v>38</v>
      </c>
      <c r="P554" s="55" t="s">
        <v>223</v>
      </c>
      <c r="Q554" s="3" t="s">
        <v>49</v>
      </c>
      <c r="R554" s="3"/>
      <c r="S554" s="3">
        <v>1.1000000000000001</v>
      </c>
      <c r="T554" s="3"/>
      <c r="U554" s="3"/>
      <c r="V554" s="3" t="s">
        <v>34</v>
      </c>
      <c r="W554" s="3" t="s">
        <v>35</v>
      </c>
      <c r="X554" s="3" t="s">
        <v>50</v>
      </c>
      <c r="Y554" s="3" t="s">
        <v>50</v>
      </c>
      <c r="Z554" s="3" t="s">
        <v>35</v>
      </c>
      <c r="AA554" s="3" t="str">
        <f t="shared" si="122"/>
        <v>Divide NOAEL or BMDL by 3;Divide LOAEL by 10;Units conversion needed;</v>
      </c>
      <c r="AB554" s="3" t="s">
        <v>215</v>
      </c>
      <c r="AC554" s="3"/>
      <c r="AD554" s="3">
        <f>S554/10/3*1000</f>
        <v>36.666666666666671</v>
      </c>
      <c r="AE554" s="3"/>
      <c r="AF554" s="3"/>
      <c r="AG554" s="3" t="str">
        <f t="shared" si="124"/>
        <v>band D</v>
      </c>
      <c r="AH554" s="3" t="s">
        <v>227</v>
      </c>
      <c r="AI554" s="3"/>
      <c r="AJ554" s="3" t="s">
        <v>50</v>
      </c>
      <c r="AK554" s="3"/>
      <c r="AL554" s="3" t="s">
        <v>773</v>
      </c>
      <c r="AM554" s="3"/>
      <c r="AN554" s="3"/>
      <c r="AO554" s="3"/>
      <c r="AP554" s="3" t="s">
        <v>50</v>
      </c>
      <c r="AQ554" s="3">
        <f t="shared" si="117"/>
        <v>4</v>
      </c>
      <c r="AR554" t="s">
        <v>9</v>
      </c>
      <c r="AS554">
        <f t="shared" ref="AS554:AS556" si="126">IF(AR554="NOAEL",AC554, IF(AR554="BMDL", AB554, AD554))</f>
        <v>36.666666666666671</v>
      </c>
      <c r="AT554" t="str">
        <f>VLOOKUP(L554,'Duration QC'!$A$3:$E$50,2,TRUE)</f>
        <v>N</v>
      </c>
      <c r="AU554" t="str">
        <f>VLOOKUP(L554,'Duration QC'!$A$3:$E$50,3,TRUE)</f>
        <v>Y</v>
      </c>
      <c r="AV554" t="str">
        <f>VLOOKUP(L554,'Duration QC'!$A$3:$E$50,4,TRUE)</f>
        <v>N</v>
      </c>
      <c r="AW554" t="str">
        <f>VLOOKUP(L554,'Duration QC'!$A$3:$E$50,5,TRUE)</f>
        <v>N</v>
      </c>
      <c r="AX554">
        <f t="shared" si="118"/>
        <v>0</v>
      </c>
      <c r="AY554">
        <f t="shared" si="119"/>
        <v>1</v>
      </c>
      <c r="AZ554">
        <f t="shared" si="120"/>
        <v>0</v>
      </c>
      <c r="BA554">
        <f t="shared" si="121"/>
        <v>0</v>
      </c>
    </row>
    <row r="555" spans="1:53" x14ac:dyDescent="0.25">
      <c r="A555" s="3">
        <v>554</v>
      </c>
      <c r="B555" s="3"/>
      <c r="C555" s="3" t="s">
        <v>656</v>
      </c>
      <c r="D555" s="3">
        <v>6</v>
      </c>
      <c r="E555" s="3"/>
      <c r="F555" s="3" t="s">
        <v>590</v>
      </c>
      <c r="G555" s="3"/>
      <c r="H555" s="3" t="s">
        <v>660</v>
      </c>
      <c r="I555" s="3" t="s">
        <v>605</v>
      </c>
      <c r="J555" s="3" t="s">
        <v>469</v>
      </c>
      <c r="K555" s="3" t="s">
        <v>618</v>
      </c>
      <c r="L555" s="3" t="s">
        <v>795</v>
      </c>
      <c r="M555" s="3" t="s">
        <v>634</v>
      </c>
      <c r="N555" s="3" t="s">
        <v>640</v>
      </c>
      <c r="O555" s="57" t="s">
        <v>38</v>
      </c>
      <c r="P555" s="55" t="s">
        <v>223</v>
      </c>
      <c r="Q555" s="3" t="s">
        <v>49</v>
      </c>
      <c r="R555" s="3"/>
      <c r="S555" s="3">
        <v>1.3</v>
      </c>
      <c r="T555" s="3"/>
      <c r="U555" s="3"/>
      <c r="V555" s="3" t="s">
        <v>34</v>
      </c>
      <c r="W555" s="3" t="s">
        <v>35</v>
      </c>
      <c r="X555" s="3" t="s">
        <v>50</v>
      </c>
      <c r="Y555" s="3" t="s">
        <v>50</v>
      </c>
      <c r="Z555" s="3" t="s">
        <v>35</v>
      </c>
      <c r="AA555" s="3" t="str">
        <f t="shared" si="122"/>
        <v>Divide NOAEL or BMDL by 3;Divide LOAEL by 10;Units conversion needed;</v>
      </c>
      <c r="AB555" s="3" t="s">
        <v>215</v>
      </c>
      <c r="AC555" s="3"/>
      <c r="AD555" s="3">
        <f>S555/10/3*1000</f>
        <v>43.333333333333336</v>
      </c>
      <c r="AE555" s="3"/>
      <c r="AF555" s="3"/>
      <c r="AG555" s="3" t="str">
        <f t="shared" si="124"/>
        <v>band D</v>
      </c>
      <c r="AH555" s="3" t="s">
        <v>227</v>
      </c>
      <c r="AI555" s="3"/>
      <c r="AJ555" s="3" t="s">
        <v>50</v>
      </c>
      <c r="AK555" s="3"/>
      <c r="AL555" s="3" t="s">
        <v>773</v>
      </c>
      <c r="AM555" s="3"/>
      <c r="AN555" s="3"/>
      <c r="AO555" s="3"/>
      <c r="AP555" s="3" t="s">
        <v>50</v>
      </c>
      <c r="AQ555" s="3">
        <f t="shared" si="117"/>
        <v>4</v>
      </c>
      <c r="AR555" t="s">
        <v>9</v>
      </c>
      <c r="AS555">
        <f t="shared" si="126"/>
        <v>43.333333333333336</v>
      </c>
      <c r="AT555" t="str">
        <f>VLOOKUP(L555,'Duration QC'!$A$3:$E$50,2,TRUE)</f>
        <v>N</v>
      </c>
      <c r="AU555" t="str">
        <f>VLOOKUP(L555,'Duration QC'!$A$3:$E$50,3,TRUE)</f>
        <v>Y</v>
      </c>
      <c r="AV555" t="str">
        <f>VLOOKUP(L555,'Duration QC'!$A$3:$E$50,4,TRUE)</f>
        <v>N</v>
      </c>
      <c r="AW555" t="str">
        <f>VLOOKUP(L555,'Duration QC'!$A$3:$E$50,5,TRUE)</f>
        <v>N</v>
      </c>
      <c r="AX555">
        <f t="shared" si="118"/>
        <v>0</v>
      </c>
      <c r="AY555">
        <f t="shared" si="119"/>
        <v>1</v>
      </c>
      <c r="AZ555">
        <f t="shared" si="120"/>
        <v>0</v>
      </c>
      <c r="BA555">
        <f t="shared" si="121"/>
        <v>0</v>
      </c>
    </row>
    <row r="556" spans="1:53" x14ac:dyDescent="0.25">
      <c r="A556" s="3">
        <v>555</v>
      </c>
      <c r="B556" s="3"/>
      <c r="C556" s="3" t="s">
        <v>656</v>
      </c>
      <c r="D556" s="3">
        <v>6</v>
      </c>
      <c r="E556" s="3"/>
      <c r="F556" s="3" t="s">
        <v>590</v>
      </c>
      <c r="G556" s="3"/>
      <c r="H556" s="3" t="s">
        <v>660</v>
      </c>
      <c r="I556" s="3" t="s">
        <v>606</v>
      </c>
      <c r="J556" s="3" t="s">
        <v>469</v>
      </c>
      <c r="K556" s="3" t="s">
        <v>618</v>
      </c>
      <c r="L556" s="3" t="s">
        <v>795</v>
      </c>
      <c r="M556" s="3" t="s">
        <v>634</v>
      </c>
      <c r="N556" s="3" t="s">
        <v>640</v>
      </c>
      <c r="O556" s="57" t="s">
        <v>38</v>
      </c>
      <c r="P556" s="57" t="s">
        <v>223</v>
      </c>
      <c r="Q556" s="3" t="s">
        <v>49</v>
      </c>
      <c r="R556" s="3"/>
      <c r="S556" s="3">
        <v>1.1299999999999999</v>
      </c>
      <c r="T556" s="3"/>
      <c r="U556" s="3"/>
      <c r="V556" s="3" t="s">
        <v>34</v>
      </c>
      <c r="W556" s="3" t="s">
        <v>35</v>
      </c>
      <c r="X556" s="3" t="s">
        <v>50</v>
      </c>
      <c r="Y556" s="3" t="s">
        <v>50</v>
      </c>
      <c r="Z556" s="3" t="s">
        <v>35</v>
      </c>
      <c r="AA556" s="3" t="str">
        <f t="shared" si="122"/>
        <v>Divide NOAEL or BMDL by 3;Divide LOAEL by 10;Units conversion needed;</v>
      </c>
      <c r="AB556" s="3" t="s">
        <v>215</v>
      </c>
      <c r="AC556" s="3"/>
      <c r="AD556" s="3">
        <f>S556/10/3*1000</f>
        <v>37.666666666666664</v>
      </c>
      <c r="AE556" s="3"/>
      <c r="AF556" s="3"/>
      <c r="AG556" s="3" t="str">
        <f t="shared" si="124"/>
        <v>band D</v>
      </c>
      <c r="AH556" s="3" t="s">
        <v>227</v>
      </c>
      <c r="AI556" s="3"/>
      <c r="AJ556" s="3" t="s">
        <v>50</v>
      </c>
      <c r="AK556" s="3"/>
      <c r="AL556" s="3" t="s">
        <v>773</v>
      </c>
      <c r="AM556" s="3"/>
      <c r="AN556" s="3"/>
      <c r="AO556" s="3"/>
      <c r="AP556" s="3" t="s">
        <v>50</v>
      </c>
      <c r="AQ556" s="3">
        <f t="shared" si="117"/>
        <v>4</v>
      </c>
      <c r="AR556" t="s">
        <v>9</v>
      </c>
      <c r="AS556">
        <f t="shared" si="126"/>
        <v>37.666666666666664</v>
      </c>
      <c r="AT556" t="str">
        <f>VLOOKUP(L556,'Duration QC'!$A$3:$E$50,2,TRUE)</f>
        <v>N</v>
      </c>
      <c r="AU556" t="str">
        <f>VLOOKUP(L556,'Duration QC'!$A$3:$E$50,3,TRUE)</f>
        <v>Y</v>
      </c>
      <c r="AV556" t="str">
        <f>VLOOKUP(L556,'Duration QC'!$A$3:$E$50,4,TRUE)</f>
        <v>N</v>
      </c>
      <c r="AW556" t="str">
        <f>VLOOKUP(L556,'Duration QC'!$A$3:$E$50,5,TRUE)</f>
        <v>N</v>
      </c>
      <c r="AX556">
        <f t="shared" si="118"/>
        <v>0</v>
      </c>
      <c r="AY556">
        <f t="shared" si="119"/>
        <v>1</v>
      </c>
      <c r="AZ556">
        <f t="shared" si="120"/>
        <v>0</v>
      </c>
      <c r="BA556">
        <f t="shared" si="121"/>
        <v>0</v>
      </c>
    </row>
    <row r="557" spans="1:53" x14ac:dyDescent="0.25">
      <c r="A557" s="3">
        <v>556</v>
      </c>
      <c r="B557" s="3" t="s">
        <v>50</v>
      </c>
      <c r="C557" s="3" t="s">
        <v>656</v>
      </c>
      <c r="D557" s="3">
        <v>7</v>
      </c>
      <c r="E557" s="3" t="s">
        <v>1500</v>
      </c>
      <c r="F557" s="3" t="s">
        <v>591</v>
      </c>
      <c r="G557" s="3" t="s">
        <v>50</v>
      </c>
      <c r="H557" s="3" t="s">
        <v>465</v>
      </c>
      <c r="I557" s="3" t="s">
        <v>607</v>
      </c>
      <c r="J557" s="3" t="s">
        <v>470</v>
      </c>
      <c r="K557" s="3" t="s">
        <v>619</v>
      </c>
      <c r="L557" s="3" t="s">
        <v>795</v>
      </c>
      <c r="M557" s="3" t="s">
        <v>634</v>
      </c>
      <c r="N557" s="3" t="s">
        <v>641</v>
      </c>
      <c r="O557" s="57" t="s">
        <v>38</v>
      </c>
      <c r="P557" s="55" t="s">
        <v>223</v>
      </c>
      <c r="Q557" s="3" t="s">
        <v>49</v>
      </c>
      <c r="R557" s="3"/>
      <c r="S557" s="3">
        <v>24.1</v>
      </c>
      <c r="T557" s="3"/>
      <c r="U557" s="3"/>
      <c r="V557" s="3" t="s">
        <v>34</v>
      </c>
      <c r="W557" s="3" t="s">
        <v>35</v>
      </c>
      <c r="X557" s="3" t="s">
        <v>50</v>
      </c>
      <c r="Y557" s="3" t="s">
        <v>50</v>
      </c>
      <c r="Z557" s="3" t="s">
        <v>35</v>
      </c>
      <c r="AA557" s="3" t="str">
        <f t="shared" si="122"/>
        <v>Divide NOAEL or BMDL by 3;Divide LOAEL by 10;Units conversion needed;</v>
      </c>
      <c r="AB557" s="3" t="s">
        <v>215</v>
      </c>
      <c r="AC557" s="3"/>
      <c r="AD557" s="3">
        <f>S557/10/3*1000</f>
        <v>803.33333333333337</v>
      </c>
      <c r="AE557" s="3"/>
      <c r="AF557" s="3"/>
      <c r="AG557" s="3" t="str">
        <f t="shared" si="124"/>
        <v>band C</v>
      </c>
      <c r="AH557" s="3" t="s">
        <v>228</v>
      </c>
      <c r="AI557" s="3"/>
      <c r="AJ557" s="3"/>
      <c r="AK557" s="3"/>
      <c r="AL557" s="3" t="s">
        <v>773</v>
      </c>
      <c r="AM557" s="3"/>
      <c r="AN557" s="3"/>
      <c r="AO557" s="3"/>
      <c r="AP557" s="3" t="s">
        <v>50</v>
      </c>
      <c r="AQ557" s="3">
        <f t="shared" si="117"/>
        <v>3</v>
      </c>
      <c r="AT557" t="str">
        <f>VLOOKUP(L557,'Duration QC'!$A$3:$E$50,2,TRUE)</f>
        <v>N</v>
      </c>
      <c r="AU557" t="str">
        <f>VLOOKUP(L557,'Duration QC'!$A$3:$E$50,3,TRUE)</f>
        <v>Y</v>
      </c>
      <c r="AV557" t="str">
        <f>VLOOKUP(L557,'Duration QC'!$A$3:$E$50,4,TRUE)</f>
        <v>N</v>
      </c>
      <c r="AW557" t="str">
        <f>VLOOKUP(L557,'Duration QC'!$A$3:$E$50,5,TRUE)</f>
        <v>N</v>
      </c>
      <c r="AX557">
        <f t="shared" si="118"/>
        <v>0</v>
      </c>
      <c r="AY557">
        <f t="shared" si="119"/>
        <v>1</v>
      </c>
      <c r="AZ557">
        <f t="shared" si="120"/>
        <v>0</v>
      </c>
      <c r="BA557">
        <f t="shared" si="121"/>
        <v>0</v>
      </c>
    </row>
    <row r="558" spans="1:53" x14ac:dyDescent="0.25">
      <c r="A558" s="3">
        <v>557</v>
      </c>
      <c r="B558" s="3" t="s">
        <v>50</v>
      </c>
      <c r="C558" s="3" t="s">
        <v>656</v>
      </c>
      <c r="D558" s="3">
        <v>8</v>
      </c>
      <c r="E558" s="3"/>
      <c r="F558" s="3" t="s">
        <v>592</v>
      </c>
      <c r="G558" s="3"/>
      <c r="H558" s="3" t="s">
        <v>562</v>
      </c>
      <c r="I558" s="3" t="s">
        <v>608</v>
      </c>
      <c r="J558" s="3" t="s">
        <v>470</v>
      </c>
      <c r="K558" s="3" t="s">
        <v>620</v>
      </c>
      <c r="L558" s="3" t="s">
        <v>795</v>
      </c>
      <c r="M558" s="3" t="s">
        <v>634</v>
      </c>
      <c r="N558" s="3" t="s">
        <v>642</v>
      </c>
      <c r="O558" s="57" t="s">
        <v>38</v>
      </c>
      <c r="P558" s="55" t="s">
        <v>650</v>
      </c>
      <c r="Q558" s="3" t="s">
        <v>49</v>
      </c>
      <c r="R558" s="3"/>
      <c r="S558" s="3">
        <v>30</v>
      </c>
      <c r="T558" s="3"/>
      <c r="U558" s="3"/>
      <c r="V558" s="3" t="s">
        <v>34</v>
      </c>
      <c r="W558" s="3" t="s">
        <v>35</v>
      </c>
      <c r="X558" s="3" t="s">
        <v>50</v>
      </c>
      <c r="Y558" s="3" t="s">
        <v>50</v>
      </c>
      <c r="Z558" s="3" t="s">
        <v>35</v>
      </c>
      <c r="AA558" s="3" t="str">
        <f t="shared" si="122"/>
        <v>Divide NOAEL or BMDL by 3;Divide LOAEL by 10;Units conversion needed;</v>
      </c>
      <c r="AB558" s="3" t="s">
        <v>215</v>
      </c>
      <c r="AC558" s="3"/>
      <c r="AD558" s="3">
        <f>S558/10/3*1000</f>
        <v>1000</v>
      </c>
      <c r="AE558" s="3"/>
      <c r="AF558" s="3"/>
      <c r="AG558" s="3" t="str">
        <f t="shared" si="124"/>
        <v>band C</v>
      </c>
      <c r="AH558" s="3" t="s">
        <v>228</v>
      </c>
      <c r="AI558" s="3"/>
      <c r="AJ558" s="3"/>
      <c r="AK558" s="3"/>
      <c r="AL558" s="3" t="s">
        <v>773</v>
      </c>
      <c r="AM558" s="3"/>
      <c r="AN558" s="3"/>
      <c r="AO558" s="3"/>
      <c r="AP558" s="3" t="s">
        <v>50</v>
      </c>
      <c r="AQ558" s="3">
        <f t="shared" si="117"/>
        <v>3</v>
      </c>
      <c r="AT558" t="str">
        <f>VLOOKUP(L558,'Duration QC'!$A$3:$E$50,2,TRUE)</f>
        <v>N</v>
      </c>
      <c r="AU558" t="str">
        <f>VLOOKUP(L558,'Duration QC'!$A$3:$E$50,3,TRUE)</f>
        <v>Y</v>
      </c>
      <c r="AV558" t="str">
        <f>VLOOKUP(L558,'Duration QC'!$A$3:$E$50,4,TRUE)</f>
        <v>N</v>
      </c>
      <c r="AW558" t="str">
        <f>VLOOKUP(L558,'Duration QC'!$A$3:$E$50,5,TRUE)</f>
        <v>N</v>
      </c>
      <c r="AX558">
        <f t="shared" si="118"/>
        <v>0</v>
      </c>
      <c r="AY558">
        <f t="shared" si="119"/>
        <v>1</v>
      </c>
      <c r="AZ558">
        <f t="shared" si="120"/>
        <v>0</v>
      </c>
      <c r="BA558">
        <f t="shared" si="121"/>
        <v>0</v>
      </c>
    </row>
    <row r="559" spans="1:53" x14ac:dyDescent="0.25">
      <c r="A559" s="3">
        <v>558</v>
      </c>
      <c r="B559" s="3"/>
      <c r="C559" s="3" t="s">
        <v>656</v>
      </c>
      <c r="D559" s="3">
        <v>9</v>
      </c>
      <c r="E559" s="3"/>
      <c r="F559" s="3" t="s">
        <v>593</v>
      </c>
      <c r="G559" s="3" t="s">
        <v>50</v>
      </c>
      <c r="H559" s="3" t="s">
        <v>660</v>
      </c>
      <c r="I559" s="3" t="s">
        <v>604</v>
      </c>
      <c r="J559" s="3" t="s">
        <v>469</v>
      </c>
      <c r="K559" s="3" t="s">
        <v>621</v>
      </c>
      <c r="L559" s="3" t="s">
        <v>101</v>
      </c>
      <c r="M559" s="3" t="s">
        <v>28</v>
      </c>
      <c r="N559" s="3" t="s">
        <v>643</v>
      </c>
      <c r="O559" s="57" t="s">
        <v>38</v>
      </c>
      <c r="P559" s="57" t="s">
        <v>651</v>
      </c>
      <c r="Q559" s="3" t="s">
        <v>49</v>
      </c>
      <c r="R559" s="3"/>
      <c r="S559" s="3">
        <v>0.1</v>
      </c>
      <c r="T559" s="3"/>
      <c r="U559" s="3"/>
      <c r="V559" s="3" t="s">
        <v>34</v>
      </c>
      <c r="W559" s="3" t="s">
        <v>35</v>
      </c>
      <c r="X559" s="3" t="s">
        <v>35</v>
      </c>
      <c r="Y559" s="3" t="s">
        <v>50</v>
      </c>
      <c r="Z559" s="3" t="s">
        <v>35</v>
      </c>
      <c r="AA559" s="3" t="str">
        <f t="shared" si="122"/>
        <v>Divide LOAEL by 10;Units conversion needed;</v>
      </c>
      <c r="AB559" s="3" t="s">
        <v>215</v>
      </c>
      <c r="AC559" s="3"/>
      <c r="AD559" s="3">
        <f>S559/10*1000</f>
        <v>10</v>
      </c>
      <c r="AE559" s="3"/>
      <c r="AF559" s="3"/>
      <c r="AG559" s="3" t="str">
        <f t="shared" si="124"/>
        <v>band E</v>
      </c>
      <c r="AH559" s="3" t="s">
        <v>226</v>
      </c>
      <c r="AI559" s="3"/>
      <c r="AJ559" s="3"/>
      <c r="AK559" s="3"/>
      <c r="AL559" s="3" t="s">
        <v>770</v>
      </c>
      <c r="AM559" s="3"/>
      <c r="AN559" s="3"/>
      <c r="AO559" s="3"/>
      <c r="AP559" s="3" t="s">
        <v>50</v>
      </c>
      <c r="AQ559" s="3">
        <f t="shared" si="117"/>
        <v>5</v>
      </c>
      <c r="AR559" t="s">
        <v>9</v>
      </c>
      <c r="AS559">
        <f t="shared" ref="AS559:AS562" si="127">IF(AR559="NOAEL",AC559, IF(AR559="BMDL", AB559, AD559))</f>
        <v>10</v>
      </c>
      <c r="AT559" t="str">
        <f>VLOOKUP(L559,'Duration QC'!$A$3:$E$50,2,TRUE)</f>
        <v>N</v>
      </c>
      <c r="AU559" t="str">
        <f>VLOOKUP(L559,'Duration QC'!$A$3:$E$50,3,TRUE)</f>
        <v>N</v>
      </c>
      <c r="AV559" t="str">
        <f>VLOOKUP(L559,'Duration QC'!$A$3:$E$50,4,TRUE)</f>
        <v>Y</v>
      </c>
      <c r="AW559" t="str">
        <f>VLOOKUP(L559,'Duration QC'!$A$3:$E$50,5,TRUE)</f>
        <v>N</v>
      </c>
      <c r="AX559">
        <f t="shared" si="118"/>
        <v>0</v>
      </c>
      <c r="AY559">
        <f t="shared" si="119"/>
        <v>0</v>
      </c>
      <c r="AZ559">
        <f t="shared" si="120"/>
        <v>1</v>
      </c>
      <c r="BA559">
        <f t="shared" si="121"/>
        <v>0</v>
      </c>
    </row>
    <row r="560" spans="1:53" x14ac:dyDescent="0.25">
      <c r="A560" s="3">
        <v>559</v>
      </c>
      <c r="B560" s="3"/>
      <c r="C560" s="3" t="s">
        <v>656</v>
      </c>
      <c r="D560" s="3">
        <v>9</v>
      </c>
      <c r="E560" s="3"/>
      <c r="F560" s="3" t="s">
        <v>593</v>
      </c>
      <c r="G560" s="3" t="s">
        <v>50</v>
      </c>
      <c r="H560" s="3" t="s">
        <v>660</v>
      </c>
      <c r="I560" s="3" t="s">
        <v>604</v>
      </c>
      <c r="J560" s="3" t="s">
        <v>469</v>
      </c>
      <c r="K560" s="3" t="s">
        <v>621</v>
      </c>
      <c r="L560" s="3" t="s">
        <v>101</v>
      </c>
      <c r="M560" s="3" t="s">
        <v>28</v>
      </c>
      <c r="N560" s="3" t="s">
        <v>643</v>
      </c>
      <c r="O560" s="3" t="s">
        <v>38</v>
      </c>
      <c r="P560" s="3" t="s">
        <v>651</v>
      </c>
      <c r="Q560" s="3" t="s">
        <v>32</v>
      </c>
      <c r="R560" s="3"/>
      <c r="S560" s="3">
        <v>0.1</v>
      </c>
      <c r="T560" s="3"/>
      <c r="U560" s="3"/>
      <c r="V560" s="3" t="s">
        <v>34</v>
      </c>
      <c r="W560" s="3" t="s">
        <v>35</v>
      </c>
      <c r="X560" s="3" t="s">
        <v>35</v>
      </c>
      <c r="Y560" s="3" t="s">
        <v>50</v>
      </c>
      <c r="Z560" s="3" t="s">
        <v>35</v>
      </c>
      <c r="AA560" s="3" t="str">
        <f t="shared" si="122"/>
        <v>Divide LOAEL by 10;Units conversion needed;</v>
      </c>
      <c r="AB560" s="3" t="s">
        <v>215</v>
      </c>
      <c r="AC560" s="3"/>
      <c r="AD560" s="3">
        <f>S560/10*1000</f>
        <v>10</v>
      </c>
      <c r="AE560" s="3"/>
      <c r="AF560" s="3"/>
      <c r="AG560" s="3" t="str">
        <f t="shared" si="124"/>
        <v>band E</v>
      </c>
      <c r="AH560" s="3" t="s">
        <v>226</v>
      </c>
      <c r="AI560" s="3"/>
      <c r="AJ560" s="3"/>
      <c r="AK560" s="3"/>
      <c r="AL560" s="3" t="s">
        <v>770</v>
      </c>
      <c r="AM560" s="3"/>
      <c r="AN560" s="3"/>
      <c r="AO560" s="3"/>
      <c r="AP560" s="3" t="s">
        <v>50</v>
      </c>
      <c r="AQ560" s="3">
        <f t="shared" si="117"/>
        <v>5</v>
      </c>
      <c r="AR560" t="s">
        <v>9</v>
      </c>
      <c r="AS560">
        <f t="shared" si="127"/>
        <v>10</v>
      </c>
      <c r="AT560" t="str">
        <f>VLOOKUP(L560,'Duration QC'!$A$3:$E$50,2,TRUE)</f>
        <v>N</v>
      </c>
      <c r="AU560" t="str">
        <f>VLOOKUP(L560,'Duration QC'!$A$3:$E$50,3,TRUE)</f>
        <v>N</v>
      </c>
      <c r="AV560" t="str">
        <f>VLOOKUP(L560,'Duration QC'!$A$3:$E$50,4,TRUE)</f>
        <v>Y</v>
      </c>
      <c r="AW560" t="str">
        <f>VLOOKUP(L560,'Duration QC'!$A$3:$E$50,5,TRUE)</f>
        <v>N</v>
      </c>
      <c r="AX560">
        <f t="shared" si="118"/>
        <v>0</v>
      </c>
      <c r="AY560">
        <f t="shared" si="119"/>
        <v>0</v>
      </c>
      <c r="AZ560">
        <f t="shared" si="120"/>
        <v>1</v>
      </c>
      <c r="BA560">
        <f t="shared" si="121"/>
        <v>0</v>
      </c>
    </row>
    <row r="561" spans="1:53" x14ac:dyDescent="0.25">
      <c r="A561" s="3">
        <v>560</v>
      </c>
      <c r="B561" s="3"/>
      <c r="C561" s="3" t="s">
        <v>656</v>
      </c>
      <c r="D561" s="3">
        <v>9</v>
      </c>
      <c r="E561" s="3"/>
      <c r="F561" s="3" t="s">
        <v>593</v>
      </c>
      <c r="G561" s="3" t="s">
        <v>50</v>
      </c>
      <c r="H561" s="3" t="s">
        <v>660</v>
      </c>
      <c r="I561" s="3" t="s">
        <v>604</v>
      </c>
      <c r="J561" s="3" t="s">
        <v>469</v>
      </c>
      <c r="K561" s="3" t="s">
        <v>622</v>
      </c>
      <c r="L561" s="3" t="s">
        <v>104</v>
      </c>
      <c r="M561" s="3" t="s">
        <v>28</v>
      </c>
      <c r="N561" s="3" t="s">
        <v>643</v>
      </c>
      <c r="O561" s="3" t="s">
        <v>38</v>
      </c>
      <c r="P561" s="3" t="s">
        <v>651</v>
      </c>
      <c r="Q561" s="3" t="s">
        <v>49</v>
      </c>
      <c r="R561" s="3"/>
      <c r="S561" s="3">
        <v>0.01</v>
      </c>
      <c r="T561" s="3"/>
      <c r="U561" s="3"/>
      <c r="V561" s="3" t="s">
        <v>34</v>
      </c>
      <c r="W561" s="3" t="s">
        <v>35</v>
      </c>
      <c r="X561" s="3" t="s">
        <v>35</v>
      </c>
      <c r="Y561" s="3" t="s">
        <v>50</v>
      </c>
      <c r="Z561" s="3" t="s">
        <v>35</v>
      </c>
      <c r="AA561" s="3" t="str">
        <f t="shared" si="122"/>
        <v>Divide LOAEL by 10;Units conversion needed;</v>
      </c>
      <c r="AB561" s="3" t="s">
        <v>215</v>
      </c>
      <c r="AC561" s="3"/>
      <c r="AD561" s="3">
        <f>S561/10*1000</f>
        <v>1</v>
      </c>
      <c r="AE561" s="3"/>
      <c r="AF561" s="3"/>
      <c r="AG561" s="3" t="str">
        <f t="shared" si="124"/>
        <v>band E</v>
      </c>
      <c r="AH561" s="3" t="s">
        <v>226</v>
      </c>
      <c r="AI561" s="3"/>
      <c r="AJ561" s="3"/>
      <c r="AK561" s="3"/>
      <c r="AL561" s="3" t="s">
        <v>770</v>
      </c>
      <c r="AM561" s="3"/>
      <c r="AN561" s="3"/>
      <c r="AO561" s="3"/>
      <c r="AP561" s="3" t="s">
        <v>50</v>
      </c>
      <c r="AQ561" s="3">
        <f t="shared" si="117"/>
        <v>5</v>
      </c>
      <c r="AR561" t="s">
        <v>9</v>
      </c>
      <c r="AS561">
        <f t="shared" si="127"/>
        <v>1</v>
      </c>
      <c r="AT561" t="str">
        <f>VLOOKUP(L561,'Duration QC'!$A$3:$E$50,2,TRUE)</f>
        <v>N</v>
      </c>
      <c r="AU561" t="str">
        <f>VLOOKUP(L561,'Duration QC'!$A$3:$E$50,3,TRUE)</f>
        <v>N</v>
      </c>
      <c r="AV561" t="str">
        <f>VLOOKUP(L561,'Duration QC'!$A$3:$E$50,4,TRUE)</f>
        <v>Y</v>
      </c>
      <c r="AW561" t="str">
        <f>VLOOKUP(L561,'Duration QC'!$A$3:$E$50,5,TRUE)</f>
        <v>N</v>
      </c>
      <c r="AX561">
        <f t="shared" si="118"/>
        <v>0</v>
      </c>
      <c r="AY561">
        <f t="shared" si="119"/>
        <v>0</v>
      </c>
      <c r="AZ561">
        <f t="shared" si="120"/>
        <v>1</v>
      </c>
      <c r="BA561">
        <f t="shared" si="121"/>
        <v>0</v>
      </c>
    </row>
    <row r="562" spans="1:53" x14ac:dyDescent="0.25">
      <c r="A562" s="3">
        <v>561</v>
      </c>
      <c r="B562" s="3"/>
      <c r="C562" s="3" t="s">
        <v>656</v>
      </c>
      <c r="D562" s="3">
        <v>9</v>
      </c>
      <c r="E562" s="3"/>
      <c r="F562" s="3" t="s">
        <v>593</v>
      </c>
      <c r="G562" s="3" t="s">
        <v>50</v>
      </c>
      <c r="H562" s="3" t="s">
        <v>660</v>
      </c>
      <c r="I562" s="3" t="s">
        <v>604</v>
      </c>
      <c r="J562" s="3" t="s">
        <v>469</v>
      </c>
      <c r="K562" s="3" t="s">
        <v>622</v>
      </c>
      <c r="L562" s="3" t="s">
        <v>104</v>
      </c>
      <c r="M562" s="3" t="s">
        <v>28</v>
      </c>
      <c r="N562" s="3" t="s">
        <v>643</v>
      </c>
      <c r="O562" s="3" t="s">
        <v>38</v>
      </c>
      <c r="P562" s="3" t="s">
        <v>651</v>
      </c>
      <c r="Q562" s="3" t="s">
        <v>32</v>
      </c>
      <c r="R562" s="3"/>
      <c r="S562" s="3">
        <v>0.01</v>
      </c>
      <c r="T562" s="3"/>
      <c r="U562" s="3"/>
      <c r="V562" s="3" t="s">
        <v>34</v>
      </c>
      <c r="W562" s="3" t="s">
        <v>35</v>
      </c>
      <c r="X562" s="3" t="s">
        <v>35</v>
      </c>
      <c r="Y562" s="3" t="s">
        <v>50</v>
      </c>
      <c r="Z562" s="3" t="s">
        <v>35</v>
      </c>
      <c r="AA562" s="3" t="str">
        <f t="shared" si="122"/>
        <v>Divide LOAEL by 10;Units conversion needed;</v>
      </c>
      <c r="AB562" s="3" t="s">
        <v>215</v>
      </c>
      <c r="AC562" s="3"/>
      <c r="AD562" s="3">
        <f>S562/10*1000</f>
        <v>1</v>
      </c>
      <c r="AE562" s="3"/>
      <c r="AF562" s="3"/>
      <c r="AG562" s="3" t="str">
        <f t="shared" si="124"/>
        <v>band E</v>
      </c>
      <c r="AH562" s="3" t="s">
        <v>226</v>
      </c>
      <c r="AI562" s="3"/>
      <c r="AJ562" s="3"/>
      <c r="AK562" s="3"/>
      <c r="AL562" s="3" t="s">
        <v>770</v>
      </c>
      <c r="AM562" s="3"/>
      <c r="AN562" s="3"/>
      <c r="AO562" s="3"/>
      <c r="AP562" s="3" t="s">
        <v>50</v>
      </c>
      <c r="AQ562" s="3">
        <f t="shared" si="117"/>
        <v>5</v>
      </c>
      <c r="AR562" t="s">
        <v>9</v>
      </c>
      <c r="AS562">
        <f t="shared" si="127"/>
        <v>1</v>
      </c>
      <c r="AT562" t="str">
        <f>VLOOKUP(L562,'Duration QC'!$A$3:$E$50,2,TRUE)</f>
        <v>N</v>
      </c>
      <c r="AU562" t="str">
        <f>VLOOKUP(L562,'Duration QC'!$A$3:$E$50,3,TRUE)</f>
        <v>N</v>
      </c>
      <c r="AV562" t="str">
        <f>VLOOKUP(L562,'Duration QC'!$A$3:$E$50,4,TRUE)</f>
        <v>Y</v>
      </c>
      <c r="AW562" t="str">
        <f>VLOOKUP(L562,'Duration QC'!$A$3:$E$50,5,TRUE)</f>
        <v>N</v>
      </c>
      <c r="AX562">
        <f t="shared" si="118"/>
        <v>0</v>
      </c>
      <c r="AY562">
        <f t="shared" si="119"/>
        <v>0</v>
      </c>
      <c r="AZ562">
        <f t="shared" si="120"/>
        <v>1</v>
      </c>
      <c r="BA562">
        <f t="shared" si="121"/>
        <v>0</v>
      </c>
    </row>
    <row r="563" spans="1:53" x14ac:dyDescent="0.25">
      <c r="A563" s="3">
        <v>562</v>
      </c>
      <c r="B563" s="3" t="s">
        <v>50</v>
      </c>
      <c r="C563" s="3" t="s">
        <v>656</v>
      </c>
      <c r="D563" s="3">
        <v>10</v>
      </c>
      <c r="E563" s="3"/>
      <c r="F563" s="3" t="s">
        <v>594</v>
      </c>
      <c r="G563" s="3" t="s">
        <v>50</v>
      </c>
      <c r="H563" s="3" t="s">
        <v>562</v>
      </c>
      <c r="I563" s="3" t="s">
        <v>609</v>
      </c>
      <c r="J563" s="3" t="s">
        <v>470</v>
      </c>
      <c r="K563" s="3" t="s">
        <v>623</v>
      </c>
      <c r="L563" s="3" t="s">
        <v>795</v>
      </c>
      <c r="M563" s="3" t="s">
        <v>634</v>
      </c>
      <c r="N563" s="3" t="s">
        <v>644</v>
      </c>
      <c r="O563" s="3" t="s">
        <v>30</v>
      </c>
      <c r="P563" s="3" t="s">
        <v>652</v>
      </c>
      <c r="Q563" s="3" t="s">
        <v>32</v>
      </c>
      <c r="R563" s="3"/>
      <c r="S563" s="3">
        <v>10</v>
      </c>
      <c r="T563" s="3"/>
      <c r="U563" s="3"/>
      <c r="V563" s="3" t="s">
        <v>34</v>
      </c>
      <c r="W563" s="3" t="s">
        <v>35</v>
      </c>
      <c r="X563" s="3" t="s">
        <v>50</v>
      </c>
      <c r="Y563" s="3" t="s">
        <v>50</v>
      </c>
      <c r="Z563" s="3" t="s">
        <v>35</v>
      </c>
      <c r="AA563" s="3" t="str">
        <f t="shared" si="122"/>
        <v>Divide NOAEL or BMDL by 3;Divide LOAEL by 10;Units conversion needed;</v>
      </c>
      <c r="AB563" s="3" t="s">
        <v>215</v>
      </c>
      <c r="AC563" s="3"/>
      <c r="AD563" s="3">
        <f>S563/10/3*1000</f>
        <v>333.33333333333331</v>
      </c>
      <c r="AE563" s="3"/>
      <c r="AF563" s="3"/>
      <c r="AG563" s="3" t="str">
        <f t="shared" si="124"/>
        <v>band C</v>
      </c>
      <c r="AH563" s="3" t="s">
        <v>228</v>
      </c>
      <c r="AI563" s="3"/>
      <c r="AJ563" s="3"/>
      <c r="AK563" s="3"/>
      <c r="AL563" s="3" t="s">
        <v>773</v>
      </c>
      <c r="AM563" s="3"/>
      <c r="AN563" s="3"/>
      <c r="AO563" s="3"/>
      <c r="AP563" s="3" t="s">
        <v>50</v>
      </c>
      <c r="AQ563" s="3">
        <f t="shared" si="117"/>
        <v>3</v>
      </c>
      <c r="AT563" t="str">
        <f>VLOOKUP(L563,'Duration QC'!$A$3:$E$50,2,TRUE)</f>
        <v>N</v>
      </c>
      <c r="AU563" t="str">
        <f>VLOOKUP(L563,'Duration QC'!$A$3:$E$50,3,TRUE)</f>
        <v>Y</v>
      </c>
      <c r="AV563" t="str">
        <f>VLOOKUP(L563,'Duration QC'!$A$3:$E$50,4,TRUE)</f>
        <v>N</v>
      </c>
      <c r="AW563" t="str">
        <f>VLOOKUP(L563,'Duration QC'!$A$3:$E$50,5,TRUE)</f>
        <v>N</v>
      </c>
      <c r="AX563">
        <f t="shared" si="118"/>
        <v>0</v>
      </c>
      <c r="AY563">
        <f t="shared" si="119"/>
        <v>1</v>
      </c>
      <c r="AZ563">
        <f t="shared" si="120"/>
        <v>0</v>
      </c>
      <c r="BA563">
        <f t="shared" si="121"/>
        <v>0</v>
      </c>
    </row>
    <row r="564" spans="1:53" x14ac:dyDescent="0.25">
      <c r="A564" s="3">
        <v>563</v>
      </c>
      <c r="B564" s="3" t="s">
        <v>50</v>
      </c>
      <c r="C564" s="3" t="s">
        <v>656</v>
      </c>
      <c r="D564" s="3">
        <v>11</v>
      </c>
      <c r="E564" s="3"/>
      <c r="F564" s="3" t="s">
        <v>595</v>
      </c>
      <c r="G564" s="3" t="s">
        <v>50</v>
      </c>
      <c r="H564" s="3" t="s">
        <v>673</v>
      </c>
      <c r="I564" s="3" t="s">
        <v>610</v>
      </c>
      <c r="J564" s="3" t="s">
        <v>470</v>
      </c>
      <c r="K564" s="3" t="s">
        <v>624</v>
      </c>
      <c r="L564" s="3" t="s">
        <v>796</v>
      </c>
      <c r="M564" s="3" t="s">
        <v>634</v>
      </c>
      <c r="N564" s="3" t="s">
        <v>645</v>
      </c>
      <c r="O564" s="3" t="s">
        <v>38</v>
      </c>
      <c r="P564" s="3" t="s">
        <v>653</v>
      </c>
      <c r="Q564" s="3" t="s">
        <v>32</v>
      </c>
      <c r="R564" s="3"/>
      <c r="S564" s="3">
        <v>1.1399999999999999</v>
      </c>
      <c r="T564" s="3"/>
      <c r="U564" s="3"/>
      <c r="V564" s="3" t="s">
        <v>34</v>
      </c>
      <c r="W564" s="3" t="s">
        <v>35</v>
      </c>
      <c r="X564" s="3" t="s">
        <v>35</v>
      </c>
      <c r="Y564" s="3" t="s">
        <v>50</v>
      </c>
      <c r="Z564" s="3" t="s">
        <v>35</v>
      </c>
      <c r="AA564" s="3" t="str">
        <f t="shared" si="122"/>
        <v>Divide LOAEL by 10;Units conversion needed;</v>
      </c>
      <c r="AB564" s="3" t="s">
        <v>215</v>
      </c>
      <c r="AC564" s="3"/>
      <c r="AD564" s="3">
        <f>S564/10/3*1000</f>
        <v>38</v>
      </c>
      <c r="AE564" s="3"/>
      <c r="AF564" s="3"/>
      <c r="AG564" s="3" t="str">
        <f t="shared" si="124"/>
        <v>band D</v>
      </c>
      <c r="AH564" s="3" t="s">
        <v>227</v>
      </c>
      <c r="AI564" s="3"/>
      <c r="AJ564" s="3" t="s">
        <v>50</v>
      </c>
      <c r="AK564" s="3"/>
      <c r="AL564" s="3" t="s">
        <v>773</v>
      </c>
      <c r="AM564" s="3"/>
      <c r="AN564" s="3"/>
      <c r="AO564" s="3"/>
      <c r="AP564" s="3" t="s">
        <v>35</v>
      </c>
      <c r="AQ564" s="3">
        <f t="shared" si="117"/>
        <v>4</v>
      </c>
      <c r="AT564" t="str">
        <f>VLOOKUP(L564,'Duration QC'!$A$3:$E$50,2,TRUE)</f>
        <v>N</v>
      </c>
      <c r="AU564" t="str">
        <f>VLOOKUP(L564,'Duration QC'!$A$3:$E$50,3,TRUE)</f>
        <v>Y</v>
      </c>
      <c r="AV564" t="str">
        <f>VLOOKUP(L564,'Duration QC'!$A$3:$E$50,4,TRUE)</f>
        <v>N</v>
      </c>
      <c r="AW564" t="str">
        <f>VLOOKUP(L564,'Duration QC'!$A$3:$E$50,5,TRUE)</f>
        <v>N</v>
      </c>
      <c r="AX564">
        <f t="shared" si="118"/>
        <v>0</v>
      </c>
      <c r="AY564">
        <f t="shared" si="119"/>
        <v>1</v>
      </c>
      <c r="AZ564">
        <f t="shared" si="120"/>
        <v>0</v>
      </c>
      <c r="BA564">
        <f t="shared" si="121"/>
        <v>0</v>
      </c>
    </row>
    <row r="565" spans="1:53" x14ac:dyDescent="0.25">
      <c r="A565" s="3">
        <v>564</v>
      </c>
      <c r="B565" s="3"/>
      <c r="C565" s="3" t="s">
        <v>656</v>
      </c>
      <c r="D565" s="3">
        <v>12</v>
      </c>
      <c r="E565" s="3"/>
      <c r="F565" s="3" t="s">
        <v>596</v>
      </c>
      <c r="G565" s="3"/>
      <c r="H565" s="3" t="s">
        <v>659</v>
      </c>
      <c r="I565" s="3" t="s">
        <v>611</v>
      </c>
      <c r="J565" s="3" t="s">
        <v>470</v>
      </c>
      <c r="K565" s="3" t="s">
        <v>625</v>
      </c>
      <c r="L565" s="3" t="s">
        <v>795</v>
      </c>
      <c r="M565" s="3" t="s">
        <v>634</v>
      </c>
      <c r="N565" s="3" t="s">
        <v>646</v>
      </c>
      <c r="O565" s="3" t="s">
        <v>30</v>
      </c>
      <c r="P565" s="3" t="s">
        <v>654</v>
      </c>
      <c r="Q565" s="3" t="s">
        <v>49</v>
      </c>
      <c r="R565" s="3">
        <v>3.3</v>
      </c>
      <c r="S565" s="3"/>
      <c r="T565" s="3"/>
      <c r="U565" s="3"/>
      <c r="V565" s="3" t="s">
        <v>34</v>
      </c>
      <c r="W565" s="3" t="s">
        <v>35</v>
      </c>
      <c r="X565" s="3" t="s">
        <v>50</v>
      </c>
      <c r="Y565" s="3" t="s">
        <v>35</v>
      </c>
      <c r="Z565" s="3" t="s">
        <v>35</v>
      </c>
      <c r="AA565" s="3" t="str">
        <f t="shared" si="122"/>
        <v>Divide NOAEL or BMDL by 3;Units conversion needed;</v>
      </c>
      <c r="AB565" s="3" t="s">
        <v>215</v>
      </c>
      <c r="AC565" s="3">
        <f>R565/3*1000</f>
        <v>1099.9999999999998</v>
      </c>
      <c r="AD565" s="3"/>
      <c r="AE565" s="3"/>
      <c r="AF565" s="3" t="str">
        <f>IF(AC565&gt;30000, "band A", IF(AC565&gt;3000, "band B", IF(AC565&gt;300, "band C", IF(AC565&gt;30, "band D", "band E"))))</f>
        <v>band C</v>
      </c>
      <c r="AG565" s="3"/>
      <c r="AH565" s="3" t="s">
        <v>228</v>
      </c>
      <c r="AI565" s="3"/>
      <c r="AJ565" s="3" t="s">
        <v>50</v>
      </c>
      <c r="AK565" s="3"/>
      <c r="AL565" s="3" t="s">
        <v>773</v>
      </c>
      <c r="AM565" s="3"/>
      <c r="AN565" s="3"/>
      <c r="AO565" s="3"/>
      <c r="AP565" s="3" t="s">
        <v>50</v>
      </c>
      <c r="AQ565" s="3">
        <f t="shared" si="117"/>
        <v>3</v>
      </c>
      <c r="AR565" t="s">
        <v>8</v>
      </c>
      <c r="AS565">
        <f t="shared" ref="AS565:AS567" si="128">IF(AR565="NOAEL",AC565, IF(AR565="BMDL", AB565, AD565))</f>
        <v>1099.9999999999998</v>
      </c>
      <c r="AT565" t="str">
        <f>VLOOKUP(L565,'Duration QC'!$A$3:$E$50,2,TRUE)</f>
        <v>N</v>
      </c>
      <c r="AU565" t="str">
        <f>VLOOKUP(L565,'Duration QC'!$A$3:$E$50,3,TRUE)</f>
        <v>Y</v>
      </c>
      <c r="AV565" t="str">
        <f>VLOOKUP(L565,'Duration QC'!$A$3:$E$50,4,TRUE)</f>
        <v>N</v>
      </c>
      <c r="AW565" t="str">
        <f>VLOOKUP(L565,'Duration QC'!$A$3:$E$50,5,TRUE)</f>
        <v>N</v>
      </c>
      <c r="AX565">
        <f t="shared" si="118"/>
        <v>0</v>
      </c>
      <c r="AY565">
        <f t="shared" si="119"/>
        <v>1</v>
      </c>
      <c r="AZ565">
        <f t="shared" si="120"/>
        <v>0</v>
      </c>
      <c r="BA565">
        <f t="shared" si="121"/>
        <v>0</v>
      </c>
    </row>
    <row r="566" spans="1:53" x14ac:dyDescent="0.25">
      <c r="A566" s="3">
        <v>565</v>
      </c>
      <c r="B566" s="3"/>
      <c r="C566" s="3" t="s">
        <v>656</v>
      </c>
      <c r="D566" s="3">
        <v>13</v>
      </c>
      <c r="E566" s="3" t="s">
        <v>1502</v>
      </c>
      <c r="F566" s="3" t="s">
        <v>597</v>
      </c>
      <c r="G566" s="3" t="s">
        <v>50</v>
      </c>
      <c r="H566" s="3" t="s">
        <v>465</v>
      </c>
      <c r="I566" s="3" t="s">
        <v>1528</v>
      </c>
      <c r="J566" s="3" t="s">
        <v>470</v>
      </c>
      <c r="K566" s="3" t="s">
        <v>626</v>
      </c>
      <c r="L566" s="3" t="s">
        <v>795</v>
      </c>
      <c r="M566" s="3" t="s">
        <v>634</v>
      </c>
      <c r="N566" s="3" t="s">
        <v>647</v>
      </c>
      <c r="O566" s="3" t="s">
        <v>38</v>
      </c>
      <c r="P566" s="3" t="s">
        <v>223</v>
      </c>
      <c r="Q566" s="3" t="s">
        <v>49</v>
      </c>
      <c r="R566" s="3">
        <v>5.4</v>
      </c>
      <c r="S566" s="3"/>
      <c r="T566" s="3"/>
      <c r="U566" s="3"/>
      <c r="V566" s="3" t="s">
        <v>34</v>
      </c>
      <c r="W566" s="3" t="s">
        <v>35</v>
      </c>
      <c r="X566" s="3" t="s">
        <v>50</v>
      </c>
      <c r="Y566" s="3" t="s">
        <v>35</v>
      </c>
      <c r="Z566" s="3" t="s">
        <v>35</v>
      </c>
      <c r="AA566" s="3" t="str">
        <f t="shared" si="122"/>
        <v>Divide NOAEL or BMDL by 3;Units conversion needed;</v>
      </c>
      <c r="AB566" s="3" t="s">
        <v>215</v>
      </c>
      <c r="AC566" s="3">
        <f>R566/3*1000</f>
        <v>1800</v>
      </c>
      <c r="AD566" s="3"/>
      <c r="AE566" s="3"/>
      <c r="AF566" s="3" t="str">
        <f>IF(AC566&gt;30000, "band A", IF(AC566&gt;3000, "band B", IF(AC566&gt;300, "band C", IF(AC566&gt;30, "band D", "band E"))))</f>
        <v>band C</v>
      </c>
      <c r="AG566" s="3"/>
      <c r="AH566" s="3" t="s">
        <v>228</v>
      </c>
      <c r="AI566" s="3"/>
      <c r="AJ566" s="3" t="s">
        <v>50</v>
      </c>
      <c r="AK566" s="3"/>
      <c r="AL566" s="3" t="s">
        <v>773</v>
      </c>
      <c r="AM566" s="3"/>
      <c r="AN566" s="3"/>
      <c r="AO566" s="3"/>
      <c r="AP566" s="3" t="s">
        <v>50</v>
      </c>
      <c r="AQ566" s="3">
        <f t="shared" si="117"/>
        <v>3</v>
      </c>
      <c r="AR566" t="s">
        <v>8</v>
      </c>
      <c r="AS566">
        <f t="shared" si="128"/>
        <v>1800</v>
      </c>
      <c r="AT566" t="str">
        <f>VLOOKUP(L566,'Duration QC'!$A$3:$E$50,2,TRUE)</f>
        <v>N</v>
      </c>
      <c r="AU566" t="str">
        <f>VLOOKUP(L566,'Duration QC'!$A$3:$E$50,3,TRUE)</f>
        <v>Y</v>
      </c>
      <c r="AV566" t="str">
        <f>VLOOKUP(L566,'Duration QC'!$A$3:$E$50,4,TRUE)</f>
        <v>N</v>
      </c>
      <c r="AW566" t="str">
        <f>VLOOKUP(L566,'Duration QC'!$A$3:$E$50,5,TRUE)</f>
        <v>N</v>
      </c>
      <c r="AX566">
        <f t="shared" si="118"/>
        <v>0</v>
      </c>
      <c r="AY566">
        <f t="shared" si="119"/>
        <v>1</v>
      </c>
      <c r="AZ566">
        <f t="shared" si="120"/>
        <v>0</v>
      </c>
      <c r="BA566">
        <f t="shared" si="121"/>
        <v>0</v>
      </c>
    </row>
    <row r="567" spans="1:53" x14ac:dyDescent="0.25">
      <c r="A567" s="3">
        <v>566</v>
      </c>
      <c r="B567" s="3"/>
      <c r="C567" s="3" t="s">
        <v>656</v>
      </c>
      <c r="D567" s="3">
        <v>14</v>
      </c>
      <c r="E567" s="3"/>
      <c r="F567" s="3" t="s">
        <v>598</v>
      </c>
      <c r="G567" s="3" t="s">
        <v>50</v>
      </c>
      <c r="H567" s="3" t="s">
        <v>801</v>
      </c>
      <c r="I567" s="3" t="s">
        <v>613</v>
      </c>
      <c r="J567" s="3" t="s">
        <v>470</v>
      </c>
      <c r="K567" s="3" t="s">
        <v>627</v>
      </c>
      <c r="L567" s="3" t="s">
        <v>27</v>
      </c>
      <c r="M567" s="3" t="s">
        <v>634</v>
      </c>
      <c r="N567" s="3" t="s">
        <v>646</v>
      </c>
      <c r="O567" s="3" t="s">
        <v>30</v>
      </c>
      <c r="P567" s="3" t="s">
        <v>655</v>
      </c>
      <c r="Q567" s="3" t="s">
        <v>49</v>
      </c>
      <c r="R567" s="3">
        <v>3.3</v>
      </c>
      <c r="S567" s="3"/>
      <c r="T567" s="3"/>
      <c r="U567" s="3"/>
      <c r="V567" s="3" t="s">
        <v>34</v>
      </c>
      <c r="W567" s="3" t="s">
        <v>35</v>
      </c>
      <c r="X567" s="3" t="s">
        <v>35</v>
      </c>
      <c r="Y567" s="3" t="s">
        <v>35</v>
      </c>
      <c r="Z567" s="3" t="s">
        <v>35</v>
      </c>
      <c r="AA567" s="3" t="str">
        <f t="shared" si="122"/>
        <v>Units conversion needed;</v>
      </c>
      <c r="AB567" s="3" t="s">
        <v>215</v>
      </c>
      <c r="AC567" s="3">
        <f>R567*1000</f>
        <v>3300</v>
      </c>
      <c r="AD567" s="3"/>
      <c r="AE567" s="3"/>
      <c r="AF567" s="3" t="str">
        <f>IF(AC567&gt;30000, "band A", IF(AC567&gt;3000, "band B", IF(AC567&gt;300, "band C", IF(AC567&gt;30, "band D", "band E"))))</f>
        <v>band B</v>
      </c>
      <c r="AG567" s="3"/>
      <c r="AH567" s="3" t="s">
        <v>229</v>
      </c>
      <c r="AI567" s="3"/>
      <c r="AJ567" s="3" t="s">
        <v>50</v>
      </c>
      <c r="AK567" s="3"/>
      <c r="AL567" s="3" t="s">
        <v>773</v>
      </c>
      <c r="AM567" s="3"/>
      <c r="AN567" s="3"/>
      <c r="AO567" s="3"/>
      <c r="AP567" s="3" t="s">
        <v>50</v>
      </c>
      <c r="AQ567" s="3">
        <f t="shared" si="117"/>
        <v>2</v>
      </c>
      <c r="AR567" t="s">
        <v>8</v>
      </c>
      <c r="AS567">
        <f t="shared" si="128"/>
        <v>3300</v>
      </c>
      <c r="AT567" t="str">
        <f>VLOOKUP(L567,'Duration QC'!$A$3:$E$50,2,TRUE)</f>
        <v>N</v>
      </c>
      <c r="AU567" t="str">
        <f>VLOOKUP(L567,'Duration QC'!$A$3:$E$50,3,TRUE)</f>
        <v>Y</v>
      </c>
      <c r="AV567" t="str">
        <f>VLOOKUP(L567,'Duration QC'!$A$3:$E$50,4,TRUE)</f>
        <v>N</v>
      </c>
      <c r="AW567" t="str">
        <f>VLOOKUP(L567,'Duration QC'!$A$3:$E$50,5,TRUE)</f>
        <v>N</v>
      </c>
      <c r="AX567">
        <f t="shared" si="118"/>
        <v>0</v>
      </c>
      <c r="AY567">
        <f t="shared" si="119"/>
        <v>1</v>
      </c>
      <c r="AZ567">
        <f t="shared" si="120"/>
        <v>0</v>
      </c>
      <c r="BA567">
        <f t="shared" si="121"/>
        <v>0</v>
      </c>
    </row>
    <row r="568" spans="1:53" x14ac:dyDescent="0.25">
      <c r="A568" s="3">
        <v>567</v>
      </c>
      <c r="B568" s="3" t="s">
        <v>50</v>
      </c>
      <c r="C568" s="3" t="s">
        <v>656</v>
      </c>
      <c r="D568" s="3">
        <v>15</v>
      </c>
      <c r="E568" s="3" t="s">
        <v>755</v>
      </c>
      <c r="F568" s="3" t="s">
        <v>599</v>
      </c>
      <c r="G568" s="3"/>
      <c r="H568" s="3" t="s">
        <v>465</v>
      </c>
      <c r="I568" s="3" t="s">
        <v>614</v>
      </c>
      <c r="J568" s="3" t="s">
        <v>470</v>
      </c>
      <c r="K568" s="3" t="s">
        <v>624</v>
      </c>
      <c r="L568" s="3" t="s">
        <v>796</v>
      </c>
      <c r="M568" s="3" t="s">
        <v>28</v>
      </c>
      <c r="N568" s="3" t="s">
        <v>648</v>
      </c>
      <c r="O568" s="3" t="s">
        <v>38</v>
      </c>
      <c r="P568" s="3" t="s">
        <v>653</v>
      </c>
      <c r="Q568" s="3" t="s">
        <v>32</v>
      </c>
      <c r="R568" s="3"/>
      <c r="S568" s="3">
        <v>2.6</v>
      </c>
      <c r="T568" s="3"/>
      <c r="U568" s="3"/>
      <c r="V568" s="3" t="s">
        <v>34</v>
      </c>
      <c r="W568" s="3" t="s">
        <v>35</v>
      </c>
      <c r="X568" s="3" t="s">
        <v>35</v>
      </c>
      <c r="Y568" s="3" t="s">
        <v>50</v>
      </c>
      <c r="Z568" s="3" t="s">
        <v>35</v>
      </c>
      <c r="AA568" s="3" t="str">
        <f t="shared" si="122"/>
        <v>Divide LOAEL by 10;Units conversion needed;</v>
      </c>
      <c r="AB568" s="3" t="s">
        <v>215</v>
      </c>
      <c r="AC568" s="3"/>
      <c r="AD568" s="3">
        <f>S568/10*1000</f>
        <v>260</v>
      </c>
      <c r="AE568" s="3"/>
      <c r="AF568" s="3"/>
      <c r="AG568" s="3" t="str">
        <f t="shared" si="124"/>
        <v>band D</v>
      </c>
      <c r="AH568" s="3" t="s">
        <v>227</v>
      </c>
      <c r="AI568" s="3"/>
      <c r="AJ568" s="3"/>
      <c r="AK568" s="3"/>
      <c r="AL568" s="3" t="s">
        <v>770</v>
      </c>
      <c r="AM568" s="3"/>
      <c r="AN568" s="3"/>
      <c r="AO568" s="3"/>
      <c r="AP568" s="3" t="s">
        <v>50</v>
      </c>
      <c r="AQ568" s="3">
        <f t="shared" si="117"/>
        <v>4</v>
      </c>
      <c r="AT568" t="str">
        <f>VLOOKUP(L568,'Duration QC'!$A$3:$E$50,2,TRUE)</f>
        <v>N</v>
      </c>
      <c r="AU568" t="str">
        <f>VLOOKUP(L568,'Duration QC'!$A$3:$E$50,3,TRUE)</f>
        <v>Y</v>
      </c>
      <c r="AV568" t="str">
        <f>VLOOKUP(L568,'Duration QC'!$A$3:$E$50,4,TRUE)</f>
        <v>N</v>
      </c>
      <c r="AW568" t="str">
        <f>VLOOKUP(L568,'Duration QC'!$A$3:$E$50,5,TRUE)</f>
        <v>N</v>
      </c>
      <c r="AX568">
        <f t="shared" si="118"/>
        <v>0</v>
      </c>
      <c r="AY568">
        <f t="shared" si="119"/>
        <v>1</v>
      </c>
      <c r="AZ568">
        <f t="shared" si="120"/>
        <v>0</v>
      </c>
      <c r="BA568">
        <f t="shared" si="121"/>
        <v>0</v>
      </c>
    </row>
    <row r="569" spans="1:53" x14ac:dyDescent="0.25">
      <c r="A569" s="3">
        <v>568</v>
      </c>
      <c r="B569" s="3" t="s">
        <v>50</v>
      </c>
      <c r="C569" s="3" t="s">
        <v>656</v>
      </c>
      <c r="D569" s="3">
        <v>16</v>
      </c>
      <c r="E569" s="3"/>
      <c r="F569" s="3" t="s">
        <v>600</v>
      </c>
      <c r="G569" s="3"/>
      <c r="H569" s="3" t="s">
        <v>659</v>
      </c>
      <c r="I569" s="3" t="s">
        <v>615</v>
      </c>
      <c r="J569" s="3" t="s">
        <v>470</v>
      </c>
      <c r="K569" s="3" t="s">
        <v>628</v>
      </c>
      <c r="L569" s="3" t="s">
        <v>795</v>
      </c>
      <c r="M569" s="3" t="s">
        <v>634</v>
      </c>
      <c r="N569" s="3" t="s">
        <v>649</v>
      </c>
      <c r="O569" s="3" t="s">
        <v>38</v>
      </c>
      <c r="P569" s="3" t="s">
        <v>211</v>
      </c>
      <c r="Q569" s="3" t="s">
        <v>49</v>
      </c>
      <c r="R569" s="3">
        <v>3</v>
      </c>
      <c r="S569" s="3">
        <v>28</v>
      </c>
      <c r="T569" s="3"/>
      <c r="U569" s="3"/>
      <c r="V569" s="3" t="s">
        <v>34</v>
      </c>
      <c r="W569" s="3" t="s">
        <v>35</v>
      </c>
      <c r="X569" s="3" t="s">
        <v>50</v>
      </c>
      <c r="Y569" s="3" t="s">
        <v>35</v>
      </c>
      <c r="Z569" s="3" t="s">
        <v>35</v>
      </c>
      <c r="AA569" s="3" t="str">
        <f t="shared" si="122"/>
        <v>Divide NOAEL or BMDL by 3;Units conversion needed;</v>
      </c>
      <c r="AB569" s="3" t="s">
        <v>215</v>
      </c>
      <c r="AC569" s="3">
        <f>R569/3*1000</f>
        <v>1000</v>
      </c>
      <c r="AD569" s="3"/>
      <c r="AE569" s="3"/>
      <c r="AF569" s="3" t="str">
        <f t="shared" ref="AF569:AF577" si="129">IF(AC569&gt;30000, "band A", IF(AC569&gt;3000, "band B", IF(AC569&gt;300, "band C", IF(AC569&gt;30, "band D", "band E"))))</f>
        <v>band C</v>
      </c>
      <c r="AG569" s="3"/>
      <c r="AH569" s="3" t="s">
        <v>228</v>
      </c>
      <c r="AI569" s="3"/>
      <c r="AJ569" s="3"/>
      <c r="AK569" s="3"/>
      <c r="AL569" s="3" t="s">
        <v>773</v>
      </c>
      <c r="AM569" s="3" t="s">
        <v>1074</v>
      </c>
      <c r="AN569" s="3"/>
      <c r="AO569" s="3"/>
      <c r="AP569" s="3" t="s">
        <v>35</v>
      </c>
      <c r="AQ569" s="3">
        <f t="shared" si="117"/>
        <v>3</v>
      </c>
      <c r="AT569" t="str">
        <f>VLOOKUP(L569,'Duration QC'!$A$3:$E$50,2,TRUE)</f>
        <v>N</v>
      </c>
      <c r="AU569" t="str">
        <f>VLOOKUP(L569,'Duration QC'!$A$3:$E$50,3,TRUE)</f>
        <v>Y</v>
      </c>
      <c r="AV569" t="str">
        <f>VLOOKUP(L569,'Duration QC'!$A$3:$E$50,4,TRUE)</f>
        <v>N</v>
      </c>
      <c r="AW569" t="str">
        <f>VLOOKUP(L569,'Duration QC'!$A$3:$E$50,5,TRUE)</f>
        <v>N</v>
      </c>
      <c r="AX569">
        <f t="shared" si="118"/>
        <v>0</v>
      </c>
      <c r="AY569">
        <f t="shared" si="119"/>
        <v>1</v>
      </c>
      <c r="AZ569">
        <f t="shared" si="120"/>
        <v>0</v>
      </c>
      <c r="BA569">
        <f t="shared" si="121"/>
        <v>0</v>
      </c>
    </row>
    <row r="570" spans="1:53" x14ac:dyDescent="0.25">
      <c r="A570" s="3">
        <v>569</v>
      </c>
      <c r="B570" s="3" t="s">
        <v>50</v>
      </c>
      <c r="C570" s="3" t="s">
        <v>656</v>
      </c>
      <c r="D570" s="3">
        <v>16</v>
      </c>
      <c r="E570" s="3"/>
      <c r="F570" s="3" t="s">
        <v>600</v>
      </c>
      <c r="G570" s="3"/>
      <c r="H570" s="3" t="s">
        <v>659</v>
      </c>
      <c r="I570" s="3" t="s">
        <v>615</v>
      </c>
      <c r="J570" s="3" t="s">
        <v>470</v>
      </c>
      <c r="K570" s="3" t="s">
        <v>629</v>
      </c>
      <c r="L570" s="3" t="s">
        <v>795</v>
      </c>
      <c r="M570" s="3" t="s">
        <v>634</v>
      </c>
      <c r="N570" s="3" t="s">
        <v>649</v>
      </c>
      <c r="O570" s="3" t="s">
        <v>38</v>
      </c>
      <c r="P570" s="3" t="s">
        <v>211</v>
      </c>
      <c r="Q570" s="3" t="s">
        <v>49</v>
      </c>
      <c r="R570" s="3">
        <v>3</v>
      </c>
      <c r="S570" s="3">
        <v>28</v>
      </c>
      <c r="T570" s="3"/>
      <c r="U570" s="3"/>
      <c r="V570" s="3" t="s">
        <v>34</v>
      </c>
      <c r="W570" s="3" t="s">
        <v>35</v>
      </c>
      <c r="X570" s="3" t="s">
        <v>50</v>
      </c>
      <c r="Y570" s="3" t="s">
        <v>35</v>
      </c>
      <c r="Z570" s="3" t="s">
        <v>35</v>
      </c>
      <c r="AA570" s="3" t="str">
        <f t="shared" si="122"/>
        <v>Divide NOAEL or BMDL by 3;Units conversion needed;</v>
      </c>
      <c r="AB570" s="3" t="s">
        <v>215</v>
      </c>
      <c r="AC570" s="3">
        <f>R570/3*1000</f>
        <v>1000</v>
      </c>
      <c r="AD570" s="3"/>
      <c r="AE570" s="3"/>
      <c r="AF570" s="3" t="str">
        <f t="shared" si="129"/>
        <v>band C</v>
      </c>
      <c r="AG570" s="3"/>
      <c r="AH570" s="3" t="s">
        <v>228</v>
      </c>
      <c r="AI570" s="3"/>
      <c r="AJ570" s="3"/>
      <c r="AK570" s="3"/>
      <c r="AL570" s="3" t="s">
        <v>773</v>
      </c>
      <c r="AM570" s="3" t="s">
        <v>1074</v>
      </c>
      <c r="AN570" s="3"/>
      <c r="AO570" s="3"/>
      <c r="AP570" s="3" t="s">
        <v>35</v>
      </c>
      <c r="AQ570" s="3">
        <f t="shared" si="117"/>
        <v>3</v>
      </c>
      <c r="AT570" t="str">
        <f>VLOOKUP(L570,'Duration QC'!$A$3:$E$50,2,TRUE)</f>
        <v>N</v>
      </c>
      <c r="AU570" t="str">
        <f>VLOOKUP(L570,'Duration QC'!$A$3:$E$50,3,TRUE)</f>
        <v>Y</v>
      </c>
      <c r="AV570" t="str">
        <f>VLOOKUP(L570,'Duration QC'!$A$3:$E$50,4,TRUE)</f>
        <v>N</v>
      </c>
      <c r="AW570" t="str">
        <f>VLOOKUP(L570,'Duration QC'!$A$3:$E$50,5,TRUE)</f>
        <v>N</v>
      </c>
      <c r="AX570">
        <f t="shared" si="118"/>
        <v>0</v>
      </c>
      <c r="AY570">
        <f t="shared" si="119"/>
        <v>1</v>
      </c>
      <c r="AZ570">
        <f t="shared" si="120"/>
        <v>0</v>
      </c>
      <c r="BA570">
        <f t="shared" si="121"/>
        <v>0</v>
      </c>
    </row>
    <row r="571" spans="1:53" x14ac:dyDescent="0.25">
      <c r="A571" s="3">
        <v>570</v>
      </c>
      <c r="B571" s="3" t="s">
        <v>50</v>
      </c>
      <c r="C571" s="3" t="s">
        <v>656</v>
      </c>
      <c r="D571" s="3">
        <v>16</v>
      </c>
      <c r="E571" s="3"/>
      <c r="F571" s="3" t="s">
        <v>600</v>
      </c>
      <c r="G571" s="3"/>
      <c r="H571" s="3" t="s">
        <v>659</v>
      </c>
      <c r="I571" s="3" t="s">
        <v>615</v>
      </c>
      <c r="J571" s="3" t="s">
        <v>470</v>
      </c>
      <c r="K571" s="3" t="s">
        <v>630</v>
      </c>
      <c r="L571" s="3" t="s">
        <v>795</v>
      </c>
      <c r="M571" s="3" t="s">
        <v>634</v>
      </c>
      <c r="N571" s="3" t="s">
        <v>649</v>
      </c>
      <c r="O571" s="3" t="s">
        <v>38</v>
      </c>
      <c r="P571" s="3" t="s">
        <v>211</v>
      </c>
      <c r="Q571" s="3" t="s">
        <v>49</v>
      </c>
      <c r="R571" s="3">
        <v>3</v>
      </c>
      <c r="S571" s="3">
        <v>28</v>
      </c>
      <c r="T571" s="3"/>
      <c r="U571" s="3"/>
      <c r="V571" s="3" t="s">
        <v>34</v>
      </c>
      <c r="W571" s="3" t="s">
        <v>35</v>
      </c>
      <c r="X571" s="3" t="s">
        <v>35</v>
      </c>
      <c r="Y571" s="3" t="s">
        <v>35</v>
      </c>
      <c r="Z571" s="3" t="s">
        <v>35</v>
      </c>
      <c r="AA571" s="3" t="str">
        <f t="shared" si="122"/>
        <v>Units conversion needed;</v>
      </c>
      <c r="AB571" s="3" t="s">
        <v>215</v>
      </c>
      <c r="AC571" s="3">
        <f>R571*1000</f>
        <v>3000</v>
      </c>
      <c r="AD571" s="3"/>
      <c r="AE571" s="3"/>
      <c r="AF571" s="3" t="str">
        <f t="shared" si="129"/>
        <v>band C</v>
      </c>
      <c r="AG571" s="3"/>
      <c r="AH571" s="3" t="s">
        <v>228</v>
      </c>
      <c r="AI571" s="3"/>
      <c r="AJ571" s="3"/>
      <c r="AK571" s="3"/>
      <c r="AL571" s="3" t="s">
        <v>773</v>
      </c>
      <c r="AM571" s="3" t="s">
        <v>1074</v>
      </c>
      <c r="AN571" s="3"/>
      <c r="AO571" s="3"/>
      <c r="AP571" s="3" t="s">
        <v>35</v>
      </c>
      <c r="AQ571" s="3">
        <f t="shared" si="117"/>
        <v>3</v>
      </c>
      <c r="AT571" t="str">
        <f>VLOOKUP(L571,'Duration QC'!$A$3:$E$50,2,TRUE)</f>
        <v>N</v>
      </c>
      <c r="AU571" t="str">
        <f>VLOOKUP(L571,'Duration QC'!$A$3:$E$50,3,TRUE)</f>
        <v>Y</v>
      </c>
      <c r="AV571" t="str">
        <f>VLOOKUP(L571,'Duration QC'!$A$3:$E$50,4,TRUE)</f>
        <v>N</v>
      </c>
      <c r="AW571" t="str">
        <f>VLOOKUP(L571,'Duration QC'!$A$3:$E$50,5,TRUE)</f>
        <v>N</v>
      </c>
      <c r="AX571">
        <f t="shared" si="118"/>
        <v>0</v>
      </c>
      <c r="AY571">
        <f t="shared" si="119"/>
        <v>1</v>
      </c>
      <c r="AZ571">
        <f t="shared" si="120"/>
        <v>0</v>
      </c>
      <c r="BA571">
        <f t="shared" si="121"/>
        <v>0</v>
      </c>
    </row>
    <row r="572" spans="1:53" x14ac:dyDescent="0.25">
      <c r="A572" s="3">
        <v>571</v>
      </c>
      <c r="B572" s="3" t="s">
        <v>50</v>
      </c>
      <c r="C572" s="3" t="s">
        <v>656</v>
      </c>
      <c r="D572" s="3">
        <v>16</v>
      </c>
      <c r="E572" s="3"/>
      <c r="F572" s="3" t="s">
        <v>600</v>
      </c>
      <c r="G572" s="3"/>
      <c r="H572" s="3" t="s">
        <v>659</v>
      </c>
      <c r="I572" s="3" t="s">
        <v>615</v>
      </c>
      <c r="J572" s="3" t="s">
        <v>470</v>
      </c>
      <c r="K572" s="3" t="s">
        <v>628</v>
      </c>
      <c r="L572" s="3" t="s">
        <v>795</v>
      </c>
      <c r="M572" s="3" t="s">
        <v>634</v>
      </c>
      <c r="N572" s="3" t="s">
        <v>649</v>
      </c>
      <c r="O572" s="3" t="s">
        <v>38</v>
      </c>
      <c r="P572" s="3" t="s">
        <v>211</v>
      </c>
      <c r="Q572" s="3" t="s">
        <v>49</v>
      </c>
      <c r="R572" s="3">
        <v>3</v>
      </c>
      <c r="S572" s="3">
        <v>28</v>
      </c>
      <c r="T572" s="3"/>
      <c r="U572" s="3"/>
      <c r="V572" s="3" t="s">
        <v>34</v>
      </c>
      <c r="W572" s="3" t="s">
        <v>35</v>
      </c>
      <c r="X572" s="3" t="s">
        <v>50</v>
      </c>
      <c r="Y572" s="3" t="s">
        <v>35</v>
      </c>
      <c r="Z572" s="3" t="s">
        <v>35</v>
      </c>
      <c r="AA572" s="3" t="str">
        <f t="shared" si="122"/>
        <v>Divide NOAEL or BMDL by 3;Units conversion needed;</v>
      </c>
      <c r="AB572" s="3" t="s">
        <v>215</v>
      </c>
      <c r="AC572" s="3">
        <f>R572/3*1000</f>
        <v>1000</v>
      </c>
      <c r="AD572" s="3"/>
      <c r="AE572" s="3"/>
      <c r="AF572" s="3" t="str">
        <f t="shared" si="129"/>
        <v>band C</v>
      </c>
      <c r="AG572" s="3"/>
      <c r="AH572" s="3" t="s">
        <v>228</v>
      </c>
      <c r="AI572" s="3"/>
      <c r="AJ572" s="3"/>
      <c r="AK572" s="3"/>
      <c r="AL572" s="3" t="s">
        <v>773</v>
      </c>
      <c r="AM572" s="3" t="s">
        <v>1074</v>
      </c>
      <c r="AN572" s="3"/>
      <c r="AO572" s="3"/>
      <c r="AP572" s="3" t="s">
        <v>35</v>
      </c>
      <c r="AQ572" s="3">
        <f t="shared" si="117"/>
        <v>3</v>
      </c>
      <c r="AT572" t="str">
        <f>VLOOKUP(L572,'Duration QC'!$A$3:$E$50,2,TRUE)</f>
        <v>N</v>
      </c>
      <c r="AU572" t="str">
        <f>VLOOKUP(L572,'Duration QC'!$A$3:$E$50,3,TRUE)</f>
        <v>Y</v>
      </c>
      <c r="AV572" t="str">
        <f>VLOOKUP(L572,'Duration QC'!$A$3:$E$50,4,TRUE)</f>
        <v>N</v>
      </c>
      <c r="AW572" t="str">
        <f>VLOOKUP(L572,'Duration QC'!$A$3:$E$50,5,TRUE)</f>
        <v>N</v>
      </c>
      <c r="AX572">
        <f t="shared" si="118"/>
        <v>0</v>
      </c>
      <c r="AY572">
        <f t="shared" si="119"/>
        <v>1</v>
      </c>
      <c r="AZ572">
        <f t="shared" si="120"/>
        <v>0</v>
      </c>
      <c r="BA572">
        <f t="shared" si="121"/>
        <v>0</v>
      </c>
    </row>
    <row r="573" spans="1:53" x14ac:dyDescent="0.25">
      <c r="A573" s="3">
        <v>572</v>
      </c>
      <c r="B573" s="3" t="s">
        <v>50</v>
      </c>
      <c r="C573" s="3" t="s">
        <v>656</v>
      </c>
      <c r="D573" s="3">
        <v>16</v>
      </c>
      <c r="E573" s="3"/>
      <c r="F573" s="3" t="s">
        <v>600</v>
      </c>
      <c r="G573" s="3"/>
      <c r="H573" s="3" t="s">
        <v>659</v>
      </c>
      <c r="I573" s="3" t="s">
        <v>615</v>
      </c>
      <c r="J573" s="3" t="s">
        <v>470</v>
      </c>
      <c r="K573" s="3" t="s">
        <v>629</v>
      </c>
      <c r="L573" s="3" t="s">
        <v>795</v>
      </c>
      <c r="M573" s="3" t="s">
        <v>634</v>
      </c>
      <c r="N573" s="3" t="s">
        <v>649</v>
      </c>
      <c r="O573" s="3" t="s">
        <v>38</v>
      </c>
      <c r="P573" s="3" t="s">
        <v>211</v>
      </c>
      <c r="Q573" s="3" t="s">
        <v>49</v>
      </c>
      <c r="R573" s="3">
        <v>3</v>
      </c>
      <c r="S573" s="3">
        <v>28</v>
      </c>
      <c r="T573" s="3"/>
      <c r="U573" s="3"/>
      <c r="V573" s="3" t="s">
        <v>34</v>
      </c>
      <c r="W573" s="3" t="s">
        <v>35</v>
      </c>
      <c r="X573" s="3" t="s">
        <v>50</v>
      </c>
      <c r="Y573" s="3" t="s">
        <v>35</v>
      </c>
      <c r="Z573" s="3" t="s">
        <v>35</v>
      </c>
      <c r="AA573" s="3" t="str">
        <f t="shared" si="122"/>
        <v>Divide NOAEL or BMDL by 3;Units conversion needed;</v>
      </c>
      <c r="AB573" s="3" t="s">
        <v>215</v>
      </c>
      <c r="AC573" s="3">
        <f>R573/3*1000</f>
        <v>1000</v>
      </c>
      <c r="AD573" s="3"/>
      <c r="AE573" s="3"/>
      <c r="AF573" s="3" t="str">
        <f t="shared" si="129"/>
        <v>band C</v>
      </c>
      <c r="AG573" s="3"/>
      <c r="AH573" s="3" t="s">
        <v>228</v>
      </c>
      <c r="AI573" s="3"/>
      <c r="AJ573" s="3"/>
      <c r="AK573" s="3"/>
      <c r="AL573" s="3" t="s">
        <v>773</v>
      </c>
      <c r="AM573" s="3" t="s">
        <v>1074</v>
      </c>
      <c r="AN573" s="3"/>
      <c r="AO573" s="3"/>
      <c r="AP573" s="3" t="s">
        <v>35</v>
      </c>
      <c r="AQ573" s="3">
        <f t="shared" si="117"/>
        <v>3</v>
      </c>
      <c r="AT573" t="str">
        <f>VLOOKUP(L573,'Duration QC'!$A$3:$E$50,2,TRUE)</f>
        <v>N</v>
      </c>
      <c r="AU573" t="str">
        <f>VLOOKUP(L573,'Duration QC'!$A$3:$E$50,3,TRUE)</f>
        <v>Y</v>
      </c>
      <c r="AV573" t="str">
        <f>VLOOKUP(L573,'Duration QC'!$A$3:$E$50,4,TRUE)</f>
        <v>N</v>
      </c>
      <c r="AW573" t="str">
        <f>VLOOKUP(L573,'Duration QC'!$A$3:$E$50,5,TRUE)</f>
        <v>N</v>
      </c>
      <c r="AX573">
        <f t="shared" si="118"/>
        <v>0</v>
      </c>
      <c r="AY573">
        <f t="shared" si="119"/>
        <v>1</v>
      </c>
      <c r="AZ573">
        <f t="shared" si="120"/>
        <v>0</v>
      </c>
      <c r="BA573">
        <f t="shared" si="121"/>
        <v>0</v>
      </c>
    </row>
    <row r="574" spans="1:53" x14ac:dyDescent="0.25">
      <c r="A574" s="3">
        <v>573</v>
      </c>
      <c r="B574" s="3" t="s">
        <v>50</v>
      </c>
      <c r="C574" s="3" t="s">
        <v>656</v>
      </c>
      <c r="D574" s="3">
        <v>16</v>
      </c>
      <c r="E574" s="3"/>
      <c r="F574" s="3" t="s">
        <v>600</v>
      </c>
      <c r="G574" s="3"/>
      <c r="H574" s="3" t="s">
        <v>659</v>
      </c>
      <c r="I574" s="3" t="s">
        <v>615</v>
      </c>
      <c r="J574" s="3" t="s">
        <v>470</v>
      </c>
      <c r="K574" s="3" t="s">
        <v>630</v>
      </c>
      <c r="L574" s="3" t="s">
        <v>795</v>
      </c>
      <c r="M574" s="3" t="s">
        <v>634</v>
      </c>
      <c r="N574" s="3" t="s">
        <v>649</v>
      </c>
      <c r="O574" s="3" t="s">
        <v>38</v>
      </c>
      <c r="P574" s="3" t="s">
        <v>211</v>
      </c>
      <c r="Q574" s="3" t="s">
        <v>49</v>
      </c>
      <c r="R574" s="3">
        <v>3</v>
      </c>
      <c r="S574" s="3">
        <v>28</v>
      </c>
      <c r="T574" s="3"/>
      <c r="U574" s="3"/>
      <c r="V574" s="3" t="s">
        <v>34</v>
      </c>
      <c r="W574" s="3" t="s">
        <v>35</v>
      </c>
      <c r="X574" s="3" t="s">
        <v>35</v>
      </c>
      <c r="Y574" s="3" t="s">
        <v>35</v>
      </c>
      <c r="Z574" s="3" t="s">
        <v>35</v>
      </c>
      <c r="AA574" s="3" t="str">
        <f t="shared" si="122"/>
        <v>Units conversion needed;</v>
      </c>
      <c r="AB574" s="3" t="s">
        <v>215</v>
      </c>
      <c r="AC574" s="3">
        <f>R574*1000</f>
        <v>3000</v>
      </c>
      <c r="AD574" s="3"/>
      <c r="AE574" s="3"/>
      <c r="AF574" s="3" t="str">
        <f t="shared" si="129"/>
        <v>band C</v>
      </c>
      <c r="AG574" s="3"/>
      <c r="AH574" s="3" t="s">
        <v>228</v>
      </c>
      <c r="AI574" s="3"/>
      <c r="AJ574" s="3"/>
      <c r="AK574" s="3"/>
      <c r="AL574" s="3" t="s">
        <v>773</v>
      </c>
      <c r="AM574" s="3" t="s">
        <v>1074</v>
      </c>
      <c r="AN574" s="3"/>
      <c r="AO574" s="3"/>
      <c r="AP574" s="3" t="s">
        <v>35</v>
      </c>
      <c r="AQ574" s="3">
        <f t="shared" si="117"/>
        <v>3</v>
      </c>
      <c r="AT574" t="str">
        <f>VLOOKUP(L574,'Duration QC'!$A$3:$E$50,2,TRUE)</f>
        <v>N</v>
      </c>
      <c r="AU574" t="str">
        <f>VLOOKUP(L574,'Duration QC'!$A$3:$E$50,3,TRUE)</f>
        <v>Y</v>
      </c>
      <c r="AV574" t="str">
        <f>VLOOKUP(L574,'Duration QC'!$A$3:$E$50,4,TRUE)</f>
        <v>N</v>
      </c>
      <c r="AW574" t="str">
        <f>VLOOKUP(L574,'Duration QC'!$A$3:$E$50,5,TRUE)</f>
        <v>N</v>
      </c>
      <c r="AX574">
        <f t="shared" si="118"/>
        <v>0</v>
      </c>
      <c r="AY574">
        <f t="shared" si="119"/>
        <v>1</v>
      </c>
      <c r="AZ574">
        <f t="shared" si="120"/>
        <v>0</v>
      </c>
      <c r="BA574">
        <f t="shared" si="121"/>
        <v>0</v>
      </c>
    </row>
    <row r="575" spans="1:53" x14ac:dyDescent="0.25">
      <c r="A575" s="3">
        <v>574</v>
      </c>
      <c r="B575" s="3" t="s">
        <v>50</v>
      </c>
      <c r="C575" s="3" t="s">
        <v>656</v>
      </c>
      <c r="D575" s="3">
        <v>16</v>
      </c>
      <c r="E575" s="3"/>
      <c r="F575" s="3" t="s">
        <v>600</v>
      </c>
      <c r="G575" s="3"/>
      <c r="H575" s="3" t="s">
        <v>673</v>
      </c>
      <c r="I575" s="3" t="s">
        <v>122</v>
      </c>
      <c r="J575" s="3" t="s">
        <v>469</v>
      </c>
      <c r="K575" s="3" t="s">
        <v>631</v>
      </c>
      <c r="L575" s="3" t="s">
        <v>795</v>
      </c>
      <c r="M575" s="3" t="s">
        <v>634</v>
      </c>
      <c r="N575" s="3" t="s">
        <v>649</v>
      </c>
      <c r="O575" s="3" t="s">
        <v>38</v>
      </c>
      <c r="P575" s="3" t="s">
        <v>211</v>
      </c>
      <c r="Q575" s="3" t="s">
        <v>49</v>
      </c>
      <c r="R575" s="3">
        <v>20</v>
      </c>
      <c r="S575" s="3">
        <v>50</v>
      </c>
      <c r="T575" s="3"/>
      <c r="U575" s="3"/>
      <c r="V575" s="3" t="s">
        <v>34</v>
      </c>
      <c r="W575" s="3" t="s">
        <v>35</v>
      </c>
      <c r="X575" s="3" t="s">
        <v>50</v>
      </c>
      <c r="Y575" s="3" t="s">
        <v>35</v>
      </c>
      <c r="Z575" s="3" t="s">
        <v>35</v>
      </c>
      <c r="AA575" s="3" t="str">
        <f t="shared" si="122"/>
        <v>Divide NOAEL or BMDL by 3;Units conversion needed;</v>
      </c>
      <c r="AB575" s="3" t="s">
        <v>215</v>
      </c>
      <c r="AC575" s="3">
        <f>R575/3*1000</f>
        <v>6666.666666666667</v>
      </c>
      <c r="AD575" s="3"/>
      <c r="AE575" s="3"/>
      <c r="AF575" s="3" t="str">
        <f t="shared" si="129"/>
        <v>band B</v>
      </c>
      <c r="AG575" s="3"/>
      <c r="AH575" s="3" t="s">
        <v>229</v>
      </c>
      <c r="AI575" s="3"/>
      <c r="AJ575" s="3"/>
      <c r="AK575" s="3"/>
      <c r="AL575" s="3" t="s">
        <v>773</v>
      </c>
      <c r="AM575" s="3" t="s">
        <v>1074</v>
      </c>
      <c r="AN575" s="3"/>
      <c r="AO575" s="3"/>
      <c r="AP575" s="3" t="s">
        <v>35</v>
      </c>
      <c r="AQ575" s="3">
        <f t="shared" si="117"/>
        <v>2</v>
      </c>
      <c r="AT575" t="str">
        <f>VLOOKUP(L575,'Duration QC'!$A$3:$E$50,2,TRUE)</f>
        <v>N</v>
      </c>
      <c r="AU575" t="str">
        <f>VLOOKUP(L575,'Duration QC'!$A$3:$E$50,3,TRUE)</f>
        <v>Y</v>
      </c>
      <c r="AV575" t="str">
        <f>VLOOKUP(L575,'Duration QC'!$A$3:$E$50,4,TRUE)</f>
        <v>N</v>
      </c>
      <c r="AW575" t="str">
        <f>VLOOKUP(L575,'Duration QC'!$A$3:$E$50,5,TRUE)</f>
        <v>N</v>
      </c>
      <c r="AX575">
        <f t="shared" si="118"/>
        <v>0</v>
      </c>
      <c r="AY575">
        <f t="shared" si="119"/>
        <v>1</v>
      </c>
      <c r="AZ575">
        <f t="shared" si="120"/>
        <v>0</v>
      </c>
      <c r="BA575">
        <f t="shared" si="121"/>
        <v>0</v>
      </c>
    </row>
    <row r="576" spans="1:53" x14ac:dyDescent="0.25">
      <c r="A576" s="3">
        <v>575</v>
      </c>
      <c r="B576" s="3" t="s">
        <v>50</v>
      </c>
      <c r="C576" s="3" t="s">
        <v>656</v>
      </c>
      <c r="D576" s="3">
        <v>16</v>
      </c>
      <c r="E576" s="3"/>
      <c r="F576" s="3" t="s">
        <v>600</v>
      </c>
      <c r="G576" s="3"/>
      <c r="H576" s="3" t="s">
        <v>673</v>
      </c>
      <c r="I576" s="3" t="s">
        <v>122</v>
      </c>
      <c r="J576" s="3" t="s">
        <v>469</v>
      </c>
      <c r="K576" s="3" t="s">
        <v>632</v>
      </c>
      <c r="L576" s="3" t="s">
        <v>795</v>
      </c>
      <c r="M576" s="3" t="s">
        <v>634</v>
      </c>
      <c r="N576" s="3" t="s">
        <v>649</v>
      </c>
      <c r="O576" s="3" t="s">
        <v>38</v>
      </c>
      <c r="P576" s="3" t="s">
        <v>211</v>
      </c>
      <c r="Q576" s="3" t="s">
        <v>49</v>
      </c>
      <c r="R576" s="3">
        <v>50</v>
      </c>
      <c r="S576" s="3">
        <v>100</v>
      </c>
      <c r="T576" s="3"/>
      <c r="U576" s="3"/>
      <c r="V576" s="3" t="s">
        <v>34</v>
      </c>
      <c r="W576" s="3" t="s">
        <v>35</v>
      </c>
      <c r="X576" s="3" t="s">
        <v>50</v>
      </c>
      <c r="Y576" s="3" t="s">
        <v>35</v>
      </c>
      <c r="Z576" s="3" t="s">
        <v>35</v>
      </c>
      <c r="AA576" s="3" t="str">
        <f t="shared" si="122"/>
        <v>Divide NOAEL or BMDL by 3;Units conversion needed;</v>
      </c>
      <c r="AB576" s="3" t="s">
        <v>215</v>
      </c>
      <c r="AC576" s="3">
        <f>R576/3*1000</f>
        <v>16666.666666666668</v>
      </c>
      <c r="AD576" s="3"/>
      <c r="AE576" s="3"/>
      <c r="AF576" s="3" t="str">
        <f t="shared" si="129"/>
        <v>band B</v>
      </c>
      <c r="AG576" s="3"/>
      <c r="AH576" s="3" t="s">
        <v>229</v>
      </c>
      <c r="AI576" s="3"/>
      <c r="AJ576" s="3"/>
      <c r="AK576" s="3"/>
      <c r="AL576" s="3" t="s">
        <v>773</v>
      </c>
      <c r="AM576" s="3" t="s">
        <v>1074</v>
      </c>
      <c r="AN576" s="3"/>
      <c r="AO576" s="3"/>
      <c r="AP576" s="3" t="s">
        <v>35</v>
      </c>
      <c r="AQ576" s="3">
        <f t="shared" si="117"/>
        <v>2</v>
      </c>
      <c r="AT576" t="str">
        <f>VLOOKUP(L576,'Duration QC'!$A$3:$E$50,2,TRUE)</f>
        <v>N</v>
      </c>
      <c r="AU576" t="str">
        <f>VLOOKUP(L576,'Duration QC'!$A$3:$E$50,3,TRUE)</f>
        <v>Y</v>
      </c>
      <c r="AV576" t="str">
        <f>VLOOKUP(L576,'Duration QC'!$A$3:$E$50,4,TRUE)</f>
        <v>N</v>
      </c>
      <c r="AW576" t="str">
        <f>VLOOKUP(L576,'Duration QC'!$A$3:$E$50,5,TRUE)</f>
        <v>N</v>
      </c>
      <c r="AX576">
        <f t="shared" si="118"/>
        <v>0</v>
      </c>
      <c r="AY576">
        <f t="shared" si="119"/>
        <v>1</v>
      </c>
      <c r="AZ576">
        <f t="shared" si="120"/>
        <v>0</v>
      </c>
      <c r="BA576">
        <f t="shared" si="121"/>
        <v>0</v>
      </c>
    </row>
    <row r="577" spans="1:53" x14ac:dyDescent="0.25">
      <c r="A577" s="3">
        <v>576</v>
      </c>
      <c r="B577" s="3" t="s">
        <v>50</v>
      </c>
      <c r="C577" s="3" t="s">
        <v>656</v>
      </c>
      <c r="D577" s="3">
        <v>16</v>
      </c>
      <c r="E577" s="3"/>
      <c r="F577" s="3" t="s">
        <v>600</v>
      </c>
      <c r="G577" s="3"/>
      <c r="H577" s="3" t="s">
        <v>673</v>
      </c>
      <c r="I577" s="3" t="s">
        <v>122</v>
      </c>
      <c r="J577" s="3" t="s">
        <v>469</v>
      </c>
      <c r="K577" s="3" t="s">
        <v>633</v>
      </c>
      <c r="L577" s="3" t="s">
        <v>795</v>
      </c>
      <c r="M577" s="3" t="s">
        <v>634</v>
      </c>
      <c r="N577" s="3" t="s">
        <v>649</v>
      </c>
      <c r="O577" s="3" t="s">
        <v>38</v>
      </c>
      <c r="P577" s="3" t="s">
        <v>211</v>
      </c>
      <c r="Q577" s="3" t="s">
        <v>49</v>
      </c>
      <c r="R577" s="3">
        <v>50</v>
      </c>
      <c r="S577" s="3">
        <v>100</v>
      </c>
      <c r="T577" s="3"/>
      <c r="U577" s="3"/>
      <c r="V577" s="3" t="s">
        <v>34</v>
      </c>
      <c r="W577" s="3" t="s">
        <v>35</v>
      </c>
      <c r="X577" s="3" t="s">
        <v>35</v>
      </c>
      <c r="Y577" s="3" t="s">
        <v>35</v>
      </c>
      <c r="Z577" s="3" t="s">
        <v>35</v>
      </c>
      <c r="AA577" s="3" t="str">
        <f t="shared" si="122"/>
        <v>Units conversion needed;</v>
      </c>
      <c r="AB577" s="3" t="s">
        <v>215</v>
      </c>
      <c r="AC577" s="3">
        <f>R577*1000</f>
        <v>50000</v>
      </c>
      <c r="AD577" s="3"/>
      <c r="AE577" s="3"/>
      <c r="AF577" s="3" t="str">
        <f t="shared" si="129"/>
        <v>band A</v>
      </c>
      <c r="AG577" s="3"/>
      <c r="AH577" s="3" t="s">
        <v>230</v>
      </c>
      <c r="AI577" s="3"/>
      <c r="AJ577" s="3"/>
      <c r="AK577" s="3"/>
      <c r="AL577" s="3" t="s">
        <v>773</v>
      </c>
      <c r="AM577" s="3" t="s">
        <v>1074</v>
      </c>
      <c r="AN577" s="3"/>
      <c r="AO577" s="3"/>
      <c r="AP577" s="3" t="s">
        <v>35</v>
      </c>
      <c r="AQ577" s="3">
        <f t="shared" si="117"/>
        <v>1</v>
      </c>
      <c r="AT577" t="str">
        <f>VLOOKUP(L577,'Duration QC'!$A$3:$E$50,2,TRUE)</f>
        <v>N</v>
      </c>
      <c r="AU577" t="str">
        <f>VLOOKUP(L577,'Duration QC'!$A$3:$E$50,3,TRUE)</f>
        <v>Y</v>
      </c>
      <c r="AV577" t="str">
        <f>VLOOKUP(L577,'Duration QC'!$A$3:$E$50,4,TRUE)</f>
        <v>N</v>
      </c>
      <c r="AW577" t="str">
        <f>VLOOKUP(L577,'Duration QC'!$A$3:$E$50,5,TRUE)</f>
        <v>N</v>
      </c>
      <c r="AX577">
        <f t="shared" si="118"/>
        <v>0</v>
      </c>
      <c r="AY577">
        <f t="shared" si="119"/>
        <v>1</v>
      </c>
      <c r="AZ577">
        <f t="shared" si="120"/>
        <v>0</v>
      </c>
      <c r="BA577">
        <f t="shared" si="121"/>
        <v>0</v>
      </c>
    </row>
    <row r="578" spans="1:53" x14ac:dyDescent="0.25">
      <c r="A578" s="3">
        <v>577</v>
      </c>
      <c r="B578" s="3"/>
      <c r="C578" s="3" t="s">
        <v>657</v>
      </c>
      <c r="D578" s="3">
        <v>1</v>
      </c>
      <c r="E578" s="3"/>
      <c r="F578" s="3" t="s">
        <v>658</v>
      </c>
      <c r="G578" s="3"/>
      <c r="H578" s="3" t="s">
        <v>800</v>
      </c>
      <c r="I578" s="3" t="s">
        <v>372</v>
      </c>
      <c r="J578" s="3" t="s">
        <v>470</v>
      </c>
      <c r="K578" s="3" t="s">
        <v>91</v>
      </c>
      <c r="L578" s="3" t="s">
        <v>91</v>
      </c>
      <c r="M578" s="3" t="s">
        <v>28</v>
      </c>
      <c r="N578" s="3" t="s">
        <v>29</v>
      </c>
      <c r="O578" s="3" t="s">
        <v>38</v>
      </c>
      <c r="P578" s="3" t="s">
        <v>211</v>
      </c>
      <c r="Q578" s="3" t="s">
        <v>49</v>
      </c>
      <c r="R578" s="3" t="s">
        <v>40</v>
      </c>
      <c r="S578" s="3">
        <v>1.2</v>
      </c>
      <c r="T578" s="3"/>
      <c r="U578" s="3">
        <v>0.73014155092299637</v>
      </c>
      <c r="V578" s="3" t="s">
        <v>34</v>
      </c>
      <c r="W578" s="3" t="s">
        <v>35</v>
      </c>
      <c r="X578" s="3" t="s">
        <v>50</v>
      </c>
      <c r="Y578" s="3" t="s">
        <v>50</v>
      </c>
      <c r="Z578" s="3" t="s">
        <v>35</v>
      </c>
      <c r="AA578" s="3" t="s">
        <v>151</v>
      </c>
      <c r="AB578" s="3">
        <v>243.38051697433212</v>
      </c>
      <c r="AC578" s="3" t="s">
        <v>40</v>
      </c>
      <c r="AD578" s="3">
        <v>40</v>
      </c>
      <c r="AE578" s="3" t="s">
        <v>74</v>
      </c>
      <c r="AF578" s="3" t="s">
        <v>40</v>
      </c>
      <c r="AG578" s="3" t="s">
        <v>74</v>
      </c>
      <c r="AH578" s="3" t="s">
        <v>227</v>
      </c>
      <c r="AI578" s="3"/>
      <c r="AJ578" s="3" t="s">
        <v>50</v>
      </c>
      <c r="AK578" s="3"/>
      <c r="AL578" s="3" t="s">
        <v>773</v>
      </c>
      <c r="AM578" s="3"/>
      <c r="AN578" s="3"/>
      <c r="AO578" s="3"/>
      <c r="AP578" s="3" t="s">
        <v>50</v>
      </c>
      <c r="AQ578" s="3">
        <f t="shared" si="117"/>
        <v>4</v>
      </c>
      <c r="AR578" t="str">
        <f t="shared" ref="AR578:AR587" si="130">IF(AB578&lt;&gt;"","BMDL",IF(AC578&lt;&gt;"","NOAEL",IF(AD578&lt;&gt;"","LOAEL","!!! CHECK !!!")))</f>
        <v>BMDL</v>
      </c>
      <c r="AS578">
        <f t="shared" ref="AS578:AS587" si="131">IF(AR578="NOAEL",AC578, IF(AR578="BMDL", AB578, AD578))</f>
        <v>243.38051697433212</v>
      </c>
      <c r="AT578" t="str">
        <f>VLOOKUP(L578,'Duration QC'!$A$3:$E$50,2,TRUE)</f>
        <v>N</v>
      </c>
      <c r="AU578" t="str">
        <f>VLOOKUP(L578,'Duration QC'!$A$3:$E$50,3,TRUE)</f>
        <v>Y</v>
      </c>
      <c r="AV578" t="str">
        <f>VLOOKUP(L578,'Duration QC'!$A$3:$E$50,4,TRUE)</f>
        <v>N</v>
      </c>
      <c r="AW578" t="str">
        <f>VLOOKUP(L578,'Duration QC'!$A$3:$E$50,5,TRUE)</f>
        <v>N</v>
      </c>
      <c r="AX578">
        <f t="shared" si="118"/>
        <v>0</v>
      </c>
      <c r="AY578">
        <f t="shared" si="119"/>
        <v>1</v>
      </c>
      <c r="AZ578">
        <f t="shared" si="120"/>
        <v>0</v>
      </c>
      <c r="BA578">
        <f t="shared" si="121"/>
        <v>0</v>
      </c>
    </row>
    <row r="579" spans="1:53" x14ac:dyDescent="0.25">
      <c r="A579" s="3">
        <v>578</v>
      </c>
      <c r="B579" s="3"/>
      <c r="C579" s="3" t="s">
        <v>657</v>
      </c>
      <c r="D579" s="3">
        <v>2</v>
      </c>
      <c r="E579" s="3"/>
      <c r="F579" s="3" t="s">
        <v>658</v>
      </c>
      <c r="G579" s="3"/>
      <c r="H579" s="3" t="s">
        <v>800</v>
      </c>
      <c r="I579" s="3" t="s">
        <v>372</v>
      </c>
      <c r="J579" s="3" t="s">
        <v>470</v>
      </c>
      <c r="K579" s="3" t="s">
        <v>91</v>
      </c>
      <c r="L579" s="3" t="s">
        <v>91</v>
      </c>
      <c r="M579" s="3" t="s">
        <v>28</v>
      </c>
      <c r="N579" s="3" t="s">
        <v>29</v>
      </c>
      <c r="O579" s="3" t="s">
        <v>38</v>
      </c>
      <c r="P579" s="3" t="s">
        <v>211</v>
      </c>
      <c r="Q579" s="3" t="s">
        <v>32</v>
      </c>
      <c r="R579" s="3" t="s">
        <v>40</v>
      </c>
      <c r="S579" s="3">
        <v>1.2</v>
      </c>
      <c r="T579" s="3"/>
      <c r="U579" s="3">
        <v>0.19944756501927841</v>
      </c>
      <c r="V579" s="3" t="s">
        <v>34</v>
      </c>
      <c r="W579" s="3" t="s">
        <v>35</v>
      </c>
      <c r="X579" s="3" t="s">
        <v>50</v>
      </c>
      <c r="Y579" s="3" t="s">
        <v>50</v>
      </c>
      <c r="Z579" s="3" t="s">
        <v>35</v>
      </c>
      <c r="AA579" s="3" t="s">
        <v>151</v>
      </c>
      <c r="AB579" s="3">
        <v>66.482521673092805</v>
      </c>
      <c r="AC579" s="3" t="s">
        <v>40</v>
      </c>
      <c r="AD579" s="3">
        <v>40</v>
      </c>
      <c r="AE579" s="3" t="s">
        <v>74</v>
      </c>
      <c r="AF579" s="3" t="s">
        <v>40</v>
      </c>
      <c r="AG579" s="3" t="s">
        <v>74</v>
      </c>
      <c r="AH579" s="3" t="s">
        <v>227</v>
      </c>
      <c r="AI579" s="3"/>
      <c r="AJ579" s="3" t="s">
        <v>50</v>
      </c>
      <c r="AK579" s="3"/>
      <c r="AL579" s="3" t="s">
        <v>773</v>
      </c>
      <c r="AM579" s="3"/>
      <c r="AN579" s="3"/>
      <c r="AO579" s="3"/>
      <c r="AP579" s="3" t="s">
        <v>50</v>
      </c>
      <c r="AQ579" s="3">
        <f t="shared" ref="AQ579:AQ642" si="132">IF(AH579="A", 1, IF(AH579="B", 2, IF(AH579="C", 3, IF(AH579="D", 4, IF(AH579="E", 5, 0)))))</f>
        <v>4</v>
      </c>
      <c r="AR579" t="str">
        <f t="shared" si="130"/>
        <v>BMDL</v>
      </c>
      <c r="AS579">
        <f t="shared" si="131"/>
        <v>66.482521673092805</v>
      </c>
      <c r="AT579" t="str">
        <f>VLOOKUP(L579,'Duration QC'!$A$3:$E$50,2,TRUE)</f>
        <v>N</v>
      </c>
      <c r="AU579" t="str">
        <f>VLOOKUP(L579,'Duration QC'!$A$3:$E$50,3,TRUE)</f>
        <v>Y</v>
      </c>
      <c r="AV579" t="str">
        <f>VLOOKUP(L579,'Duration QC'!$A$3:$E$50,4,TRUE)</f>
        <v>N</v>
      </c>
      <c r="AW579" t="str">
        <f>VLOOKUP(L579,'Duration QC'!$A$3:$E$50,5,TRUE)</f>
        <v>N</v>
      </c>
      <c r="AX579">
        <f t="shared" ref="AX579:AX642" si="133">IF(AT579="N",0,1)</f>
        <v>0</v>
      </c>
      <c r="AY579">
        <f t="shared" ref="AY579:AY642" si="134">IF(AU579="N",0,1)</f>
        <v>1</v>
      </c>
      <c r="AZ579">
        <f t="shared" ref="AZ579:AZ642" si="135">IF(AV579="N",0,1)</f>
        <v>0</v>
      </c>
      <c r="BA579">
        <f t="shared" ref="BA579:BA642" si="136">IF(AW579="N",0,1)</f>
        <v>0</v>
      </c>
    </row>
    <row r="580" spans="1:53" x14ac:dyDescent="0.25">
      <c r="A580" s="3">
        <v>579</v>
      </c>
      <c r="B580" s="3"/>
      <c r="C580" s="3" t="s">
        <v>657</v>
      </c>
      <c r="D580" s="3">
        <v>3</v>
      </c>
      <c r="E580" s="3"/>
      <c r="F580" s="3" t="s">
        <v>658</v>
      </c>
      <c r="G580" s="3"/>
      <c r="H580" s="3" t="s">
        <v>800</v>
      </c>
      <c r="I580" s="3" t="s">
        <v>373</v>
      </c>
      <c r="J580" s="3" t="s">
        <v>470</v>
      </c>
      <c r="K580" s="3" t="s">
        <v>91</v>
      </c>
      <c r="L580" s="3" t="s">
        <v>91</v>
      </c>
      <c r="M580" s="3" t="s">
        <v>28</v>
      </c>
      <c r="N580" s="3" t="s">
        <v>29</v>
      </c>
      <c r="O580" s="3" t="s">
        <v>38</v>
      </c>
      <c r="P580" s="3" t="s">
        <v>211</v>
      </c>
      <c r="Q580" s="3" t="s">
        <v>49</v>
      </c>
      <c r="R580" s="3" t="s">
        <v>40</v>
      </c>
      <c r="S580" s="3">
        <v>2.5</v>
      </c>
      <c r="T580" s="3"/>
      <c r="U580" s="3">
        <v>2.4232615171682084</v>
      </c>
      <c r="V580" s="3" t="s">
        <v>34</v>
      </c>
      <c r="W580" s="3" t="s">
        <v>35</v>
      </c>
      <c r="X580" s="3" t="s">
        <v>50</v>
      </c>
      <c r="Y580" s="3" t="s">
        <v>50</v>
      </c>
      <c r="Z580" s="3" t="s">
        <v>35</v>
      </c>
      <c r="AA580" s="3" t="s">
        <v>151</v>
      </c>
      <c r="AB580" s="3">
        <v>807.75383905606941</v>
      </c>
      <c r="AC580" s="3" t="s">
        <v>40</v>
      </c>
      <c r="AD580" s="3">
        <v>83.333333333333329</v>
      </c>
      <c r="AE580" s="3" t="s">
        <v>45</v>
      </c>
      <c r="AF580" s="3" t="s">
        <v>40</v>
      </c>
      <c r="AG580" s="3" t="s">
        <v>74</v>
      </c>
      <c r="AH580" s="3" t="s">
        <v>227</v>
      </c>
      <c r="AI580" s="3"/>
      <c r="AJ580" s="3" t="s">
        <v>50</v>
      </c>
      <c r="AK580" s="3"/>
      <c r="AL580" s="3" t="s">
        <v>773</v>
      </c>
      <c r="AM580" s="3"/>
      <c r="AN580" s="3"/>
      <c r="AO580" s="3"/>
      <c r="AP580" s="3" t="s">
        <v>50</v>
      </c>
      <c r="AQ580" s="3">
        <f t="shared" si="132"/>
        <v>4</v>
      </c>
      <c r="AR580" t="str">
        <f t="shared" si="130"/>
        <v>BMDL</v>
      </c>
      <c r="AS580">
        <f t="shared" si="131"/>
        <v>807.75383905606941</v>
      </c>
      <c r="AT580" t="str">
        <f>VLOOKUP(L580,'Duration QC'!$A$3:$E$50,2,TRUE)</f>
        <v>N</v>
      </c>
      <c r="AU580" t="str">
        <f>VLOOKUP(L580,'Duration QC'!$A$3:$E$50,3,TRUE)</f>
        <v>Y</v>
      </c>
      <c r="AV580" t="str">
        <f>VLOOKUP(L580,'Duration QC'!$A$3:$E$50,4,TRUE)</f>
        <v>N</v>
      </c>
      <c r="AW580" t="str">
        <f>VLOOKUP(L580,'Duration QC'!$A$3:$E$50,5,TRUE)</f>
        <v>N</v>
      </c>
      <c r="AX580">
        <f t="shared" si="133"/>
        <v>0</v>
      </c>
      <c r="AY580">
        <f t="shared" si="134"/>
        <v>1</v>
      </c>
      <c r="AZ580">
        <f t="shared" si="135"/>
        <v>0</v>
      </c>
      <c r="BA580">
        <f t="shared" si="136"/>
        <v>0</v>
      </c>
    </row>
    <row r="581" spans="1:53" x14ac:dyDescent="0.25">
      <c r="A581" s="3">
        <v>580</v>
      </c>
      <c r="B581" s="3"/>
      <c r="C581" s="3" t="s">
        <v>657</v>
      </c>
      <c r="D581" s="3">
        <v>4</v>
      </c>
      <c r="E581" s="3"/>
      <c r="F581" s="3" t="s">
        <v>658</v>
      </c>
      <c r="G581" s="3"/>
      <c r="H581" s="3" t="s">
        <v>800</v>
      </c>
      <c r="I581" s="3" t="s">
        <v>373</v>
      </c>
      <c r="J581" s="3" t="s">
        <v>470</v>
      </c>
      <c r="K581" s="3" t="s">
        <v>91</v>
      </c>
      <c r="L581" s="3" t="s">
        <v>91</v>
      </c>
      <c r="M581" s="3" t="s">
        <v>28</v>
      </c>
      <c r="N581" s="3" t="s">
        <v>29</v>
      </c>
      <c r="O581" s="3" t="s">
        <v>38</v>
      </c>
      <c r="P581" s="3" t="s">
        <v>211</v>
      </c>
      <c r="Q581" s="3" t="s">
        <v>32</v>
      </c>
      <c r="R581" s="3" t="s">
        <v>40</v>
      </c>
      <c r="S581" s="3">
        <v>2.5</v>
      </c>
      <c r="T581" s="3"/>
      <c r="U581" s="3">
        <v>0.394873571506833</v>
      </c>
      <c r="V581" s="3" t="s">
        <v>34</v>
      </c>
      <c r="W581" s="3" t="s">
        <v>35</v>
      </c>
      <c r="X581" s="3" t="s">
        <v>50</v>
      </c>
      <c r="Y581" s="3" t="s">
        <v>50</v>
      </c>
      <c r="Z581" s="3" t="s">
        <v>35</v>
      </c>
      <c r="AA581" s="3" t="s">
        <v>151</v>
      </c>
      <c r="AB581" s="3">
        <v>131.624523835611</v>
      </c>
      <c r="AC581" s="3" t="s">
        <v>40</v>
      </c>
      <c r="AD581" s="3">
        <v>83.333333333333329</v>
      </c>
      <c r="AE581" s="3" t="s">
        <v>74</v>
      </c>
      <c r="AF581" s="3" t="s">
        <v>40</v>
      </c>
      <c r="AG581" s="3" t="s">
        <v>74</v>
      </c>
      <c r="AH581" s="3" t="s">
        <v>227</v>
      </c>
      <c r="AI581" s="3"/>
      <c r="AJ581" s="3" t="s">
        <v>50</v>
      </c>
      <c r="AK581" s="3"/>
      <c r="AL581" s="3" t="s">
        <v>773</v>
      </c>
      <c r="AM581" s="3"/>
      <c r="AN581" s="3"/>
      <c r="AO581" s="3"/>
      <c r="AP581" s="3" t="s">
        <v>50</v>
      </c>
      <c r="AQ581" s="3">
        <f t="shared" si="132"/>
        <v>4</v>
      </c>
      <c r="AR581" t="str">
        <f t="shared" si="130"/>
        <v>BMDL</v>
      </c>
      <c r="AS581">
        <f t="shared" si="131"/>
        <v>131.624523835611</v>
      </c>
      <c r="AT581" t="str">
        <f>VLOOKUP(L581,'Duration QC'!$A$3:$E$50,2,TRUE)</f>
        <v>N</v>
      </c>
      <c r="AU581" t="str">
        <f>VLOOKUP(L581,'Duration QC'!$A$3:$E$50,3,TRUE)</f>
        <v>Y</v>
      </c>
      <c r="AV581" t="str">
        <f>VLOOKUP(L581,'Duration QC'!$A$3:$E$50,4,TRUE)</f>
        <v>N</v>
      </c>
      <c r="AW581" t="str">
        <f>VLOOKUP(L581,'Duration QC'!$A$3:$E$50,5,TRUE)</f>
        <v>N</v>
      </c>
      <c r="AX581">
        <f t="shared" si="133"/>
        <v>0</v>
      </c>
      <c r="AY581">
        <f t="shared" si="134"/>
        <v>1</v>
      </c>
      <c r="AZ581">
        <f t="shared" si="135"/>
        <v>0</v>
      </c>
      <c r="BA581">
        <f t="shared" si="136"/>
        <v>0</v>
      </c>
    </row>
    <row r="582" spans="1:53" x14ac:dyDescent="0.25">
      <c r="A582" s="3">
        <v>581</v>
      </c>
      <c r="B582" s="3"/>
      <c r="C582" s="3" t="s">
        <v>657</v>
      </c>
      <c r="D582" s="3">
        <v>5</v>
      </c>
      <c r="E582" s="3"/>
      <c r="F582" s="3" t="s">
        <v>658</v>
      </c>
      <c r="G582" s="3"/>
      <c r="H582" s="3" t="s">
        <v>800</v>
      </c>
      <c r="I582" s="3" t="s">
        <v>245</v>
      </c>
      <c r="J582" s="3" t="s">
        <v>469</v>
      </c>
      <c r="K582" s="3" t="s">
        <v>91</v>
      </c>
      <c r="L582" s="3" t="s">
        <v>91</v>
      </c>
      <c r="M582" s="3" t="s">
        <v>28</v>
      </c>
      <c r="N582" s="3" t="s">
        <v>29</v>
      </c>
      <c r="O582" s="3" t="s">
        <v>38</v>
      </c>
      <c r="P582" s="3" t="s">
        <v>211</v>
      </c>
      <c r="Q582" s="3" t="s">
        <v>49</v>
      </c>
      <c r="R582" s="3" t="s">
        <v>40</v>
      </c>
      <c r="S582" s="3">
        <v>5.9</v>
      </c>
      <c r="T582" s="3"/>
      <c r="U582" s="3">
        <v>3.208090330633893</v>
      </c>
      <c r="V582" s="3" t="s">
        <v>34</v>
      </c>
      <c r="W582" s="3" t="s">
        <v>35</v>
      </c>
      <c r="X582" s="3" t="s">
        <v>50</v>
      </c>
      <c r="Y582" s="3" t="s">
        <v>50</v>
      </c>
      <c r="Z582" s="3" t="s">
        <v>35</v>
      </c>
      <c r="AA582" s="3" t="s">
        <v>151</v>
      </c>
      <c r="AB582" s="3">
        <v>1069.3634435446311</v>
      </c>
      <c r="AC582" s="3" t="s">
        <v>40</v>
      </c>
      <c r="AD582" s="3">
        <v>196.66666666666669</v>
      </c>
      <c r="AE582" s="3" t="s">
        <v>45</v>
      </c>
      <c r="AF582" s="3" t="s">
        <v>40</v>
      </c>
      <c r="AG582" s="3" t="s">
        <v>74</v>
      </c>
      <c r="AH582" s="3" t="s">
        <v>227</v>
      </c>
      <c r="AI582" s="3"/>
      <c r="AJ582" s="3" t="s">
        <v>50</v>
      </c>
      <c r="AK582" s="3"/>
      <c r="AL582" s="3" t="s">
        <v>773</v>
      </c>
      <c r="AM582" s="3"/>
      <c r="AN582" s="3"/>
      <c r="AO582" s="3"/>
      <c r="AP582" s="3" t="s">
        <v>50</v>
      </c>
      <c r="AQ582" s="3">
        <f t="shared" si="132"/>
        <v>4</v>
      </c>
      <c r="AR582" t="str">
        <f t="shared" si="130"/>
        <v>BMDL</v>
      </c>
      <c r="AS582">
        <f t="shared" si="131"/>
        <v>1069.3634435446311</v>
      </c>
      <c r="AT582" t="str">
        <f>VLOOKUP(L582,'Duration QC'!$A$3:$E$50,2,TRUE)</f>
        <v>N</v>
      </c>
      <c r="AU582" t="str">
        <f>VLOOKUP(L582,'Duration QC'!$A$3:$E$50,3,TRUE)</f>
        <v>Y</v>
      </c>
      <c r="AV582" t="str">
        <f>VLOOKUP(L582,'Duration QC'!$A$3:$E$50,4,TRUE)</f>
        <v>N</v>
      </c>
      <c r="AW582" t="str">
        <f>VLOOKUP(L582,'Duration QC'!$A$3:$E$50,5,TRUE)</f>
        <v>N</v>
      </c>
      <c r="AX582">
        <f t="shared" si="133"/>
        <v>0</v>
      </c>
      <c r="AY582">
        <f t="shared" si="134"/>
        <v>1</v>
      </c>
      <c r="AZ582">
        <f t="shared" si="135"/>
        <v>0</v>
      </c>
      <c r="BA582">
        <f t="shared" si="136"/>
        <v>0</v>
      </c>
    </row>
    <row r="583" spans="1:53" x14ac:dyDescent="0.25">
      <c r="A583" s="3">
        <v>582</v>
      </c>
      <c r="B583" s="3"/>
      <c r="C583" s="3" t="s">
        <v>657</v>
      </c>
      <c r="D583" s="3">
        <v>6</v>
      </c>
      <c r="E583" s="3"/>
      <c r="F583" s="3" t="s">
        <v>658</v>
      </c>
      <c r="G583" s="3"/>
      <c r="H583" s="3" t="s">
        <v>800</v>
      </c>
      <c r="I583" s="3" t="s">
        <v>245</v>
      </c>
      <c r="J583" s="3" t="s">
        <v>469</v>
      </c>
      <c r="K583" s="3" t="s">
        <v>91</v>
      </c>
      <c r="L583" s="3" t="s">
        <v>91</v>
      </c>
      <c r="M583" s="3" t="s">
        <v>28</v>
      </c>
      <c r="N583" s="3" t="s">
        <v>29</v>
      </c>
      <c r="O583" s="3" t="s">
        <v>38</v>
      </c>
      <c r="P583" s="3" t="s">
        <v>211</v>
      </c>
      <c r="Q583" s="3" t="s">
        <v>32</v>
      </c>
      <c r="R583" s="3" t="s">
        <v>40</v>
      </c>
      <c r="S583" s="3">
        <v>5.7</v>
      </c>
      <c r="T583" s="3"/>
      <c r="U583" s="3">
        <v>2.9424320160193158</v>
      </c>
      <c r="V583" s="3" t="s">
        <v>34</v>
      </c>
      <c r="W583" s="3" t="s">
        <v>35</v>
      </c>
      <c r="X583" s="3" t="s">
        <v>50</v>
      </c>
      <c r="Y583" s="3" t="s">
        <v>50</v>
      </c>
      <c r="Z583" s="3" t="s">
        <v>35</v>
      </c>
      <c r="AA583" s="3" t="s">
        <v>151</v>
      </c>
      <c r="AB583" s="3">
        <v>980.81067200643861</v>
      </c>
      <c r="AC583" s="3" t="s">
        <v>40</v>
      </c>
      <c r="AD583" s="3">
        <v>190.00000000000003</v>
      </c>
      <c r="AE583" s="3" t="s">
        <v>45</v>
      </c>
      <c r="AF583" s="3" t="s">
        <v>40</v>
      </c>
      <c r="AG583" s="3" t="s">
        <v>74</v>
      </c>
      <c r="AH583" s="3" t="s">
        <v>227</v>
      </c>
      <c r="AI583" s="3"/>
      <c r="AJ583" s="3" t="s">
        <v>50</v>
      </c>
      <c r="AK583" s="3"/>
      <c r="AL583" s="3" t="s">
        <v>773</v>
      </c>
      <c r="AM583" s="3"/>
      <c r="AN583" s="3"/>
      <c r="AO583" s="3"/>
      <c r="AP583" s="3" t="s">
        <v>50</v>
      </c>
      <c r="AQ583" s="3">
        <f t="shared" si="132"/>
        <v>4</v>
      </c>
      <c r="AR583" t="str">
        <f t="shared" si="130"/>
        <v>BMDL</v>
      </c>
      <c r="AS583">
        <f t="shared" si="131"/>
        <v>980.81067200643861</v>
      </c>
      <c r="AT583" t="str">
        <f>VLOOKUP(L583,'Duration QC'!$A$3:$E$50,2,TRUE)</f>
        <v>N</v>
      </c>
      <c r="AU583" t="str">
        <f>VLOOKUP(L583,'Duration QC'!$A$3:$E$50,3,TRUE)</f>
        <v>Y</v>
      </c>
      <c r="AV583" t="str">
        <f>VLOOKUP(L583,'Duration QC'!$A$3:$E$50,4,TRUE)</f>
        <v>N</v>
      </c>
      <c r="AW583" t="str">
        <f>VLOOKUP(L583,'Duration QC'!$A$3:$E$50,5,TRUE)</f>
        <v>N</v>
      </c>
      <c r="AX583">
        <f t="shared" si="133"/>
        <v>0</v>
      </c>
      <c r="AY583">
        <f t="shared" si="134"/>
        <v>1</v>
      </c>
      <c r="AZ583">
        <f t="shared" si="135"/>
        <v>0</v>
      </c>
      <c r="BA583">
        <f t="shared" si="136"/>
        <v>0</v>
      </c>
    </row>
    <row r="584" spans="1:53" x14ac:dyDescent="0.25">
      <c r="A584" s="3">
        <v>584</v>
      </c>
      <c r="B584" s="3" t="s">
        <v>50</v>
      </c>
      <c r="C584" s="3" t="s">
        <v>265</v>
      </c>
      <c r="D584" s="3">
        <v>200008</v>
      </c>
      <c r="E584" s="3"/>
      <c r="F584" s="3" t="s">
        <v>268</v>
      </c>
      <c r="G584" s="3"/>
      <c r="H584" s="3" t="s">
        <v>800</v>
      </c>
      <c r="I584" s="3" t="s">
        <v>245</v>
      </c>
      <c r="J584" s="3" t="s">
        <v>469</v>
      </c>
      <c r="K584" s="3" t="s">
        <v>91</v>
      </c>
      <c r="L584" s="3" t="s">
        <v>91</v>
      </c>
      <c r="M584" s="3" t="s">
        <v>28</v>
      </c>
      <c r="N584" s="3" t="s">
        <v>290</v>
      </c>
      <c r="O584" s="3" t="s">
        <v>38</v>
      </c>
      <c r="P584" s="3" t="s">
        <v>780</v>
      </c>
      <c r="Q584" s="3" t="s">
        <v>32</v>
      </c>
      <c r="R584" s="3"/>
      <c r="S584">
        <v>5.9</v>
      </c>
      <c r="T584" s="3"/>
      <c r="U584" s="3"/>
      <c r="V584" s="3" t="s">
        <v>34</v>
      </c>
      <c r="W584" s="3" t="s">
        <v>35</v>
      </c>
      <c r="X584" s="3" t="s">
        <v>50</v>
      </c>
      <c r="Y584" s="3"/>
      <c r="Z584" s="3"/>
      <c r="AA584" s="3"/>
      <c r="AB584" s="3"/>
      <c r="AC584" s="3"/>
      <c r="AD584">
        <v>590</v>
      </c>
      <c r="AE584" s="3"/>
      <c r="AF584" s="3"/>
      <c r="AG584" s="3"/>
      <c r="AH584" s="3" t="s">
        <v>228</v>
      </c>
      <c r="AI584" s="3" t="s">
        <v>766</v>
      </c>
      <c r="AJ584" s="3" t="s">
        <v>50</v>
      </c>
      <c r="AK584" s="3"/>
      <c r="AL584" s="3" t="s">
        <v>773</v>
      </c>
      <c r="AM584" s="3"/>
      <c r="AN584" s="3"/>
      <c r="AO584" s="3"/>
      <c r="AP584" s="3" t="s">
        <v>50</v>
      </c>
      <c r="AQ584" s="3">
        <f t="shared" si="132"/>
        <v>3</v>
      </c>
      <c r="AR584" t="str">
        <f t="shared" si="130"/>
        <v>LOAEL</v>
      </c>
      <c r="AS584">
        <f t="shared" si="131"/>
        <v>590</v>
      </c>
      <c r="AT584" t="str">
        <f>VLOOKUP(L584,'Duration QC'!$A$3:$E$50,2,TRUE)</f>
        <v>N</v>
      </c>
      <c r="AU584" t="str">
        <f>VLOOKUP(L584,'Duration QC'!$A$3:$E$50,3,TRUE)</f>
        <v>Y</v>
      </c>
      <c r="AV584" t="str">
        <f>VLOOKUP(L584,'Duration QC'!$A$3:$E$50,4,TRUE)</f>
        <v>N</v>
      </c>
      <c r="AW584" t="str">
        <f>VLOOKUP(L584,'Duration QC'!$A$3:$E$50,5,TRUE)</f>
        <v>N</v>
      </c>
      <c r="AX584">
        <f t="shared" si="133"/>
        <v>0</v>
      </c>
      <c r="AY584">
        <f t="shared" si="134"/>
        <v>1</v>
      </c>
      <c r="AZ584">
        <f t="shared" si="135"/>
        <v>0</v>
      </c>
      <c r="BA584">
        <f t="shared" si="136"/>
        <v>0</v>
      </c>
    </row>
    <row r="585" spans="1:53" x14ac:dyDescent="0.25">
      <c r="A585" s="3">
        <v>585</v>
      </c>
      <c r="B585" s="3" t="s">
        <v>50</v>
      </c>
      <c r="C585" s="3" t="s">
        <v>265</v>
      </c>
      <c r="D585" s="3">
        <v>200009</v>
      </c>
      <c r="E585" s="3"/>
      <c r="F585" s="3" t="s">
        <v>269</v>
      </c>
      <c r="G585" s="3"/>
      <c r="H585" s="3" t="s">
        <v>800</v>
      </c>
      <c r="I585" s="3" t="s">
        <v>246</v>
      </c>
      <c r="J585" s="3" t="s">
        <v>470</v>
      </c>
      <c r="K585" s="3" t="s">
        <v>96</v>
      </c>
      <c r="L585" s="3" t="s">
        <v>96</v>
      </c>
      <c r="M585" s="3" t="s">
        <v>28</v>
      </c>
      <c r="N585" s="3" t="s">
        <v>290</v>
      </c>
      <c r="O585" s="3" t="s">
        <v>38</v>
      </c>
      <c r="P585" s="3" t="s">
        <v>780</v>
      </c>
      <c r="Q585" s="3" t="s">
        <v>32</v>
      </c>
      <c r="R585" s="3"/>
      <c r="S585">
        <v>1.2</v>
      </c>
      <c r="T585" s="3"/>
      <c r="U585" s="3"/>
      <c r="V585" s="3" t="s">
        <v>34</v>
      </c>
      <c r="W585" s="3" t="s">
        <v>35</v>
      </c>
      <c r="X585" s="3" t="s">
        <v>35</v>
      </c>
      <c r="Y585" s="3"/>
      <c r="Z585" s="3"/>
      <c r="AA585" s="3"/>
      <c r="AB585" s="3"/>
      <c r="AC585" s="3"/>
      <c r="AD585">
        <v>120</v>
      </c>
      <c r="AE585" s="3"/>
      <c r="AF585" s="3"/>
      <c r="AG585" s="3"/>
      <c r="AH585" s="3" t="s">
        <v>227</v>
      </c>
      <c r="AI585" s="3" t="s">
        <v>766</v>
      </c>
      <c r="AJ585" s="3" t="s">
        <v>50</v>
      </c>
      <c r="AK585" s="3"/>
      <c r="AL585" s="3" t="s">
        <v>773</v>
      </c>
      <c r="AM585" s="3"/>
      <c r="AN585" s="3"/>
      <c r="AO585" s="3"/>
      <c r="AP585" s="3" t="s">
        <v>50</v>
      </c>
      <c r="AQ585" s="3">
        <f t="shared" si="132"/>
        <v>4</v>
      </c>
      <c r="AR585" t="str">
        <f t="shared" si="130"/>
        <v>LOAEL</v>
      </c>
      <c r="AS585">
        <f t="shared" si="131"/>
        <v>120</v>
      </c>
      <c r="AT585" t="str">
        <f>VLOOKUP(L585,'Duration QC'!$A$3:$E$50,2,TRUE)</f>
        <v>N</v>
      </c>
      <c r="AU585" t="str">
        <f>VLOOKUP(L585,'Duration QC'!$A$3:$E$50,3,TRUE)</f>
        <v>Y</v>
      </c>
      <c r="AV585" t="str">
        <f>VLOOKUP(L585,'Duration QC'!$A$3:$E$50,4,TRUE)</f>
        <v>N</v>
      </c>
      <c r="AW585" t="str">
        <f>VLOOKUP(L585,'Duration QC'!$A$3:$E$50,5,TRUE)</f>
        <v>N</v>
      </c>
      <c r="AX585">
        <f t="shared" si="133"/>
        <v>0</v>
      </c>
      <c r="AY585">
        <f t="shared" si="134"/>
        <v>1</v>
      </c>
      <c r="AZ585">
        <f t="shared" si="135"/>
        <v>0</v>
      </c>
      <c r="BA585">
        <f t="shared" si="136"/>
        <v>0</v>
      </c>
    </row>
    <row r="586" spans="1:53" x14ac:dyDescent="0.25">
      <c r="A586" s="3">
        <v>586</v>
      </c>
      <c r="B586" s="3" t="s">
        <v>50</v>
      </c>
      <c r="C586" s="3" t="s">
        <v>265</v>
      </c>
      <c r="D586" s="3">
        <v>200010</v>
      </c>
      <c r="E586" s="3"/>
      <c r="F586" s="3" t="s">
        <v>270</v>
      </c>
      <c r="G586" s="3"/>
      <c r="H586" s="3" t="s">
        <v>800</v>
      </c>
      <c r="I586" s="3" t="s">
        <v>1527</v>
      </c>
      <c r="J586" s="3" t="s">
        <v>470</v>
      </c>
      <c r="K586" s="3" t="s">
        <v>96</v>
      </c>
      <c r="L586" s="3" t="s">
        <v>96</v>
      </c>
      <c r="M586" s="3" t="s">
        <v>28</v>
      </c>
      <c r="N586" s="3" t="s">
        <v>290</v>
      </c>
      <c r="O586" s="3" t="s">
        <v>38</v>
      </c>
      <c r="P586" s="3" t="s">
        <v>780</v>
      </c>
      <c r="Q586" s="3" t="s">
        <v>32</v>
      </c>
      <c r="R586" s="3"/>
      <c r="S586">
        <v>2.5</v>
      </c>
      <c r="T586" s="3"/>
      <c r="U586" s="3"/>
      <c r="V586" s="3" t="s">
        <v>34</v>
      </c>
      <c r="W586" s="3" t="s">
        <v>35</v>
      </c>
      <c r="X586" s="3" t="s">
        <v>35</v>
      </c>
      <c r="Y586" s="3"/>
      <c r="Z586" s="3"/>
      <c r="AA586" s="3"/>
      <c r="AB586" s="3"/>
      <c r="AC586" s="3"/>
      <c r="AD586">
        <v>250</v>
      </c>
      <c r="AE586" s="3"/>
      <c r="AF586" s="3"/>
      <c r="AG586" s="3"/>
      <c r="AH586" s="3" t="s">
        <v>227</v>
      </c>
      <c r="AI586" s="3" t="s">
        <v>766</v>
      </c>
      <c r="AJ586" s="3" t="s">
        <v>50</v>
      </c>
      <c r="AK586" s="3"/>
      <c r="AL586" s="3" t="s">
        <v>773</v>
      </c>
      <c r="AM586" s="3"/>
      <c r="AN586" s="3"/>
      <c r="AO586" s="3"/>
      <c r="AP586" s="3" t="s">
        <v>50</v>
      </c>
      <c r="AQ586" s="3">
        <f t="shared" si="132"/>
        <v>4</v>
      </c>
      <c r="AR586" t="str">
        <f t="shared" si="130"/>
        <v>LOAEL</v>
      </c>
      <c r="AS586">
        <f t="shared" si="131"/>
        <v>250</v>
      </c>
      <c r="AT586" t="str">
        <f>VLOOKUP(L586,'Duration QC'!$A$3:$E$50,2,TRUE)</f>
        <v>N</v>
      </c>
      <c r="AU586" t="str">
        <f>VLOOKUP(L586,'Duration QC'!$A$3:$E$50,3,TRUE)</f>
        <v>Y</v>
      </c>
      <c r="AV586" t="str">
        <f>VLOOKUP(L586,'Duration QC'!$A$3:$E$50,4,TRUE)</f>
        <v>N</v>
      </c>
      <c r="AW586" t="str">
        <f>VLOOKUP(L586,'Duration QC'!$A$3:$E$50,5,TRUE)</f>
        <v>N</v>
      </c>
      <c r="AX586">
        <f t="shared" si="133"/>
        <v>0</v>
      </c>
      <c r="AY586">
        <f t="shared" si="134"/>
        <v>1</v>
      </c>
      <c r="AZ586">
        <f t="shared" si="135"/>
        <v>0</v>
      </c>
      <c r="BA586">
        <f t="shared" si="136"/>
        <v>0</v>
      </c>
    </row>
    <row r="587" spans="1:53" x14ac:dyDescent="0.25">
      <c r="A587" s="3">
        <v>587</v>
      </c>
      <c r="B587" s="3"/>
      <c r="C587" s="3" t="s">
        <v>265</v>
      </c>
      <c r="D587" s="3">
        <v>200011</v>
      </c>
      <c r="E587" s="3"/>
      <c r="F587" s="3" t="s">
        <v>271</v>
      </c>
      <c r="G587" s="3"/>
      <c r="H587" s="3" t="s">
        <v>800</v>
      </c>
      <c r="I587" s="3" t="s">
        <v>248</v>
      </c>
      <c r="J587" s="3" t="s">
        <v>470</v>
      </c>
      <c r="K587" s="3" t="s">
        <v>96</v>
      </c>
      <c r="L587" s="3" t="s">
        <v>96</v>
      </c>
      <c r="M587" s="3" t="s">
        <v>28</v>
      </c>
      <c r="N587" s="3" t="s">
        <v>290</v>
      </c>
      <c r="O587" s="3" t="s">
        <v>30</v>
      </c>
      <c r="P587" s="3" t="s">
        <v>781</v>
      </c>
      <c r="Q587" s="3" t="s">
        <v>32</v>
      </c>
      <c r="R587">
        <v>1.7</v>
      </c>
      <c r="S587" s="3"/>
      <c r="T587" s="3"/>
      <c r="U587" s="3"/>
      <c r="V587" s="3" t="s">
        <v>34</v>
      </c>
      <c r="W587" s="3" t="s">
        <v>35</v>
      </c>
      <c r="X587" s="3" t="s">
        <v>35</v>
      </c>
      <c r="Y587" s="3"/>
      <c r="Z587" s="3"/>
      <c r="AA587" s="3"/>
      <c r="AB587" s="3"/>
      <c r="AC587">
        <v>566.66666666666663</v>
      </c>
      <c r="AD587" s="3"/>
      <c r="AE587" s="3"/>
      <c r="AF587" s="3"/>
      <c r="AG587" s="3"/>
      <c r="AH587" s="3" t="s">
        <v>228</v>
      </c>
      <c r="AI587" s="3" t="s">
        <v>766</v>
      </c>
      <c r="AJ587" s="3" t="s">
        <v>50</v>
      </c>
      <c r="AK587" s="3"/>
      <c r="AL587" s="3" t="s">
        <v>773</v>
      </c>
      <c r="AM587" s="3"/>
      <c r="AN587" s="3"/>
      <c r="AO587" s="3"/>
      <c r="AP587" s="3" t="s">
        <v>50</v>
      </c>
      <c r="AQ587" s="3">
        <f t="shared" si="132"/>
        <v>3</v>
      </c>
      <c r="AR587" t="str">
        <f t="shared" si="130"/>
        <v>NOAEL</v>
      </c>
      <c r="AS587">
        <f t="shared" si="131"/>
        <v>566.66666666666663</v>
      </c>
      <c r="AT587" t="str">
        <f>VLOOKUP(L587,'Duration QC'!$A$3:$E$50,2,TRUE)</f>
        <v>N</v>
      </c>
      <c r="AU587" t="str">
        <f>VLOOKUP(L587,'Duration QC'!$A$3:$E$50,3,TRUE)</f>
        <v>Y</v>
      </c>
      <c r="AV587" t="str">
        <f>VLOOKUP(L587,'Duration QC'!$A$3:$E$50,4,TRUE)</f>
        <v>N</v>
      </c>
      <c r="AW587" t="str">
        <f>VLOOKUP(L587,'Duration QC'!$A$3:$E$50,5,TRUE)</f>
        <v>N</v>
      </c>
      <c r="AX587">
        <f t="shared" si="133"/>
        <v>0</v>
      </c>
      <c r="AY587">
        <f t="shared" si="134"/>
        <v>1</v>
      </c>
      <c r="AZ587">
        <f t="shared" si="135"/>
        <v>0</v>
      </c>
      <c r="BA587">
        <f t="shared" si="136"/>
        <v>0</v>
      </c>
    </row>
    <row r="588" spans="1:53" x14ac:dyDescent="0.25">
      <c r="A588" s="3">
        <v>588</v>
      </c>
      <c r="B588" s="3" t="s">
        <v>50</v>
      </c>
      <c r="C588" s="3" t="s">
        <v>265</v>
      </c>
      <c r="D588" s="3">
        <v>200018</v>
      </c>
      <c r="E588" s="3" t="s">
        <v>754</v>
      </c>
      <c r="F588" s="3" t="s">
        <v>273</v>
      </c>
      <c r="G588" s="3"/>
      <c r="H588" s="3" t="s">
        <v>465</v>
      </c>
      <c r="I588" s="3" t="s">
        <v>250</v>
      </c>
      <c r="J588" s="3" t="s">
        <v>470</v>
      </c>
      <c r="K588" s="3" t="s">
        <v>91</v>
      </c>
      <c r="L588" s="3" t="s">
        <v>91</v>
      </c>
      <c r="M588" s="3" t="s">
        <v>28</v>
      </c>
      <c r="N588" s="3" t="s">
        <v>290</v>
      </c>
      <c r="O588" s="3" t="s">
        <v>38</v>
      </c>
      <c r="P588" s="3" t="s">
        <v>783</v>
      </c>
      <c r="Q588" s="3" t="s">
        <v>32</v>
      </c>
      <c r="R588" s="3"/>
      <c r="S588" s="3"/>
      <c r="T588" s="3"/>
      <c r="U588" s="3"/>
      <c r="V588" s="3"/>
      <c r="W588" s="3" t="s">
        <v>35</v>
      </c>
      <c r="X588" s="3" t="s">
        <v>50</v>
      </c>
      <c r="Y588" s="3"/>
      <c r="Z588" s="3"/>
      <c r="AA588" s="3"/>
      <c r="AB588" s="3"/>
      <c r="AC588" s="3"/>
      <c r="AD588" s="3"/>
      <c r="AE588" s="3"/>
      <c r="AF588" s="3"/>
      <c r="AG588" s="3"/>
      <c r="AH588" s="3" t="s">
        <v>228</v>
      </c>
      <c r="AI588" s="3" t="s">
        <v>766</v>
      </c>
      <c r="AJ588" s="3" t="s">
        <v>50</v>
      </c>
      <c r="AK588" s="3"/>
      <c r="AL588" s="3" t="s">
        <v>773</v>
      </c>
      <c r="AM588" s="3"/>
      <c r="AN588" s="3"/>
      <c r="AO588" s="3"/>
      <c r="AP588" s="3" t="s">
        <v>50</v>
      </c>
      <c r="AQ588" s="3">
        <f t="shared" si="132"/>
        <v>3</v>
      </c>
      <c r="AT588" t="str">
        <f>VLOOKUP(L588,'Duration QC'!$A$3:$E$50,2,TRUE)</f>
        <v>N</v>
      </c>
      <c r="AU588" t="str">
        <f>VLOOKUP(L588,'Duration QC'!$A$3:$E$50,3,TRUE)</f>
        <v>Y</v>
      </c>
      <c r="AV588" t="str">
        <f>VLOOKUP(L588,'Duration QC'!$A$3:$E$50,4,TRUE)</f>
        <v>N</v>
      </c>
      <c r="AW588" t="str">
        <f>VLOOKUP(L588,'Duration QC'!$A$3:$E$50,5,TRUE)</f>
        <v>N</v>
      </c>
      <c r="AX588">
        <f t="shared" si="133"/>
        <v>0</v>
      </c>
      <c r="AY588">
        <f t="shared" si="134"/>
        <v>1</v>
      </c>
      <c r="AZ588">
        <f t="shared" si="135"/>
        <v>0</v>
      </c>
      <c r="BA588">
        <f t="shared" si="136"/>
        <v>0</v>
      </c>
    </row>
    <row r="589" spans="1:53" x14ac:dyDescent="0.25">
      <c r="A589" s="3">
        <v>589</v>
      </c>
      <c r="B589" s="3" t="s">
        <v>50</v>
      </c>
      <c r="C589" s="3" t="s">
        <v>265</v>
      </c>
      <c r="D589" s="3">
        <v>200019</v>
      </c>
      <c r="E589" s="3" t="s">
        <v>754</v>
      </c>
      <c r="F589" s="3" t="s">
        <v>273</v>
      </c>
      <c r="G589" s="3"/>
      <c r="H589" s="3" t="s">
        <v>465</v>
      </c>
      <c r="I589" s="3" t="s">
        <v>251</v>
      </c>
      <c r="J589" s="3" t="s">
        <v>470</v>
      </c>
      <c r="K589" s="3" t="s">
        <v>96</v>
      </c>
      <c r="L589" s="3" t="s">
        <v>96</v>
      </c>
      <c r="M589" s="3" t="s">
        <v>28</v>
      </c>
      <c r="N589" s="3" t="s">
        <v>290</v>
      </c>
      <c r="O589" s="3" t="s">
        <v>38</v>
      </c>
      <c r="P589" s="3" t="s">
        <v>783</v>
      </c>
      <c r="Q589" s="3" t="s">
        <v>32</v>
      </c>
      <c r="R589" s="3"/>
      <c r="S589" s="3"/>
      <c r="T589" s="3"/>
      <c r="U589" s="3"/>
      <c r="V589" s="3"/>
      <c r="W589" s="3" t="s">
        <v>35</v>
      </c>
      <c r="X589" s="3" t="s">
        <v>35</v>
      </c>
      <c r="Y589" s="3"/>
      <c r="Z589" s="3"/>
      <c r="AA589" s="3"/>
      <c r="AB589" s="3"/>
      <c r="AC589" s="3"/>
      <c r="AD589" s="3"/>
      <c r="AE589" s="3"/>
      <c r="AF589" s="3"/>
      <c r="AG589" s="3"/>
      <c r="AH589" s="3" t="s">
        <v>228</v>
      </c>
      <c r="AI589" s="3" t="s">
        <v>766</v>
      </c>
      <c r="AJ589" s="3" t="s">
        <v>50</v>
      </c>
      <c r="AK589" s="3"/>
      <c r="AL589" s="3" t="s">
        <v>773</v>
      </c>
      <c r="AM589" s="3"/>
      <c r="AN589" s="3"/>
      <c r="AO589" s="3"/>
      <c r="AP589" s="3" t="s">
        <v>50</v>
      </c>
      <c r="AQ589" s="3">
        <f t="shared" si="132"/>
        <v>3</v>
      </c>
      <c r="AT589" t="str">
        <f>VLOOKUP(L589,'Duration QC'!$A$3:$E$50,2,TRUE)</f>
        <v>N</v>
      </c>
      <c r="AU589" t="str">
        <f>VLOOKUP(L589,'Duration QC'!$A$3:$E$50,3,TRUE)</f>
        <v>Y</v>
      </c>
      <c r="AV589" t="str">
        <f>VLOOKUP(L589,'Duration QC'!$A$3:$E$50,4,TRUE)</f>
        <v>N</v>
      </c>
      <c r="AW589" t="str">
        <f>VLOOKUP(L589,'Duration QC'!$A$3:$E$50,5,TRUE)</f>
        <v>N</v>
      </c>
      <c r="AX589">
        <f t="shared" si="133"/>
        <v>0</v>
      </c>
      <c r="AY589">
        <f t="shared" si="134"/>
        <v>1</v>
      </c>
      <c r="AZ589">
        <f t="shared" si="135"/>
        <v>0</v>
      </c>
      <c r="BA589">
        <f t="shared" si="136"/>
        <v>0</v>
      </c>
    </row>
    <row r="590" spans="1:53" x14ac:dyDescent="0.25">
      <c r="A590" s="3">
        <v>590</v>
      </c>
      <c r="B590" s="3" t="s">
        <v>50</v>
      </c>
      <c r="C590" s="3" t="s">
        <v>265</v>
      </c>
      <c r="D590" s="3">
        <v>200020</v>
      </c>
      <c r="E590" s="3" t="s">
        <v>754</v>
      </c>
      <c r="F590" s="3" t="s">
        <v>273</v>
      </c>
      <c r="G590" s="3"/>
      <c r="H590" s="3" t="s">
        <v>465</v>
      </c>
      <c r="I590" s="3" t="s">
        <v>252</v>
      </c>
      <c r="J590" s="3" t="s">
        <v>470</v>
      </c>
      <c r="K590" s="3" t="s">
        <v>91</v>
      </c>
      <c r="L590" s="3" t="s">
        <v>91</v>
      </c>
      <c r="M590" s="3" t="s">
        <v>28</v>
      </c>
      <c r="N590" s="3" t="s">
        <v>290</v>
      </c>
      <c r="O590" s="3" t="s">
        <v>38</v>
      </c>
      <c r="P590" s="3" t="s">
        <v>783</v>
      </c>
      <c r="Q590" s="3" t="s">
        <v>32</v>
      </c>
      <c r="R590" s="3"/>
      <c r="S590" s="3"/>
      <c r="T590" s="3"/>
      <c r="U590" s="3"/>
      <c r="V590" s="3"/>
      <c r="W590" s="3" t="s">
        <v>35</v>
      </c>
      <c r="X590" s="3" t="s">
        <v>50</v>
      </c>
      <c r="Y590" s="3"/>
      <c r="Z590" s="3"/>
      <c r="AA590" s="3"/>
      <c r="AB590" s="3"/>
      <c r="AC590" s="3"/>
      <c r="AD590" s="3"/>
      <c r="AE590" s="3"/>
      <c r="AF590" s="3"/>
      <c r="AG590" s="3"/>
      <c r="AH590" s="3" t="s">
        <v>228</v>
      </c>
      <c r="AI590" s="3" t="s">
        <v>766</v>
      </c>
      <c r="AJ590" s="3" t="s">
        <v>50</v>
      </c>
      <c r="AK590" s="3"/>
      <c r="AL590" s="3" t="s">
        <v>773</v>
      </c>
      <c r="AM590" s="3"/>
      <c r="AN590" s="3"/>
      <c r="AO590" s="3"/>
      <c r="AP590" s="3" t="s">
        <v>50</v>
      </c>
      <c r="AQ590" s="3">
        <f t="shared" si="132"/>
        <v>3</v>
      </c>
      <c r="AT590" t="str">
        <f>VLOOKUP(L590,'Duration QC'!$A$3:$E$50,2,TRUE)</f>
        <v>N</v>
      </c>
      <c r="AU590" t="str">
        <f>VLOOKUP(L590,'Duration QC'!$A$3:$E$50,3,TRUE)</f>
        <v>Y</v>
      </c>
      <c r="AV590" t="str">
        <f>VLOOKUP(L590,'Duration QC'!$A$3:$E$50,4,TRUE)</f>
        <v>N</v>
      </c>
      <c r="AW590" t="str">
        <f>VLOOKUP(L590,'Duration QC'!$A$3:$E$50,5,TRUE)</f>
        <v>N</v>
      </c>
      <c r="AX590">
        <f t="shared" si="133"/>
        <v>0</v>
      </c>
      <c r="AY590">
        <f t="shared" si="134"/>
        <v>1</v>
      </c>
      <c r="AZ590">
        <f t="shared" si="135"/>
        <v>0</v>
      </c>
      <c r="BA590">
        <f t="shared" si="136"/>
        <v>0</v>
      </c>
    </row>
    <row r="591" spans="1:53" x14ac:dyDescent="0.25">
      <c r="A591" s="3">
        <v>591</v>
      </c>
      <c r="B591" s="3" t="s">
        <v>50</v>
      </c>
      <c r="C591" s="3" t="s">
        <v>265</v>
      </c>
      <c r="D591" s="3">
        <v>200043</v>
      </c>
      <c r="E591" s="3"/>
      <c r="F591" s="3" t="s">
        <v>274</v>
      </c>
      <c r="G591" s="3" t="s">
        <v>50</v>
      </c>
      <c r="H591" s="3" t="s">
        <v>466</v>
      </c>
      <c r="I591" s="3" t="s">
        <v>253</v>
      </c>
      <c r="J591" s="3" t="s">
        <v>470</v>
      </c>
      <c r="K591" s="3" t="s">
        <v>96</v>
      </c>
      <c r="L591" s="3" t="s">
        <v>96</v>
      </c>
      <c r="M591" s="3" t="s">
        <v>28</v>
      </c>
      <c r="N591" s="3" t="s">
        <v>290</v>
      </c>
      <c r="O591" s="3" t="s">
        <v>38</v>
      </c>
      <c r="P591" s="3" t="s">
        <v>784</v>
      </c>
      <c r="Q591" s="3" t="s">
        <v>32</v>
      </c>
      <c r="R591" s="3"/>
      <c r="S591" s="3"/>
      <c r="T591" s="3"/>
      <c r="U591" s="3"/>
      <c r="V591" s="3"/>
      <c r="W591" s="3" t="s">
        <v>35</v>
      </c>
      <c r="X591" s="3" t="s">
        <v>35</v>
      </c>
      <c r="Y591" s="3"/>
      <c r="Z591" s="3"/>
      <c r="AA591" s="3"/>
      <c r="AB591" s="3"/>
      <c r="AC591" s="3"/>
      <c r="AD591" s="3"/>
      <c r="AE591" s="3"/>
      <c r="AF591" s="3"/>
      <c r="AG591" s="3"/>
      <c r="AH591" s="3" t="s">
        <v>227</v>
      </c>
      <c r="AI591" s="3" t="s">
        <v>766</v>
      </c>
      <c r="AJ591" s="3"/>
      <c r="AK591" s="3"/>
      <c r="AL591" s="3" t="s">
        <v>773</v>
      </c>
      <c r="AM591" s="3"/>
      <c r="AN591" s="3"/>
      <c r="AO591" s="3"/>
      <c r="AP591" s="3" t="s">
        <v>50</v>
      </c>
      <c r="AQ591" s="3">
        <f t="shared" si="132"/>
        <v>4</v>
      </c>
      <c r="AT591" t="str">
        <f>VLOOKUP(L591,'Duration QC'!$A$3:$E$50,2,TRUE)</f>
        <v>N</v>
      </c>
      <c r="AU591" t="str">
        <f>VLOOKUP(L591,'Duration QC'!$A$3:$E$50,3,TRUE)</f>
        <v>Y</v>
      </c>
      <c r="AV591" t="str">
        <f>VLOOKUP(L591,'Duration QC'!$A$3:$E$50,4,TRUE)</f>
        <v>N</v>
      </c>
      <c r="AW591" t="str">
        <f>VLOOKUP(L591,'Duration QC'!$A$3:$E$50,5,TRUE)</f>
        <v>N</v>
      </c>
      <c r="AX591">
        <f t="shared" si="133"/>
        <v>0</v>
      </c>
      <c r="AY591">
        <f t="shared" si="134"/>
        <v>1</v>
      </c>
      <c r="AZ591">
        <f t="shared" si="135"/>
        <v>0</v>
      </c>
      <c r="BA591">
        <f t="shared" si="136"/>
        <v>0</v>
      </c>
    </row>
    <row r="592" spans="1:53" x14ac:dyDescent="0.25">
      <c r="A592" s="3">
        <v>592</v>
      </c>
      <c r="B592" s="3"/>
      <c r="C592" s="3" t="s">
        <v>265</v>
      </c>
      <c r="D592" s="3">
        <v>200044</v>
      </c>
      <c r="E592" s="3"/>
      <c r="F592" s="3" t="s">
        <v>275</v>
      </c>
      <c r="G592" s="3"/>
      <c r="H592" s="3" t="s">
        <v>466</v>
      </c>
      <c r="I592" s="3" t="s">
        <v>253</v>
      </c>
      <c r="J592" s="3" t="s">
        <v>470</v>
      </c>
      <c r="K592" s="3" t="s">
        <v>96</v>
      </c>
      <c r="L592" s="3" t="s">
        <v>96</v>
      </c>
      <c r="M592" s="3" t="s">
        <v>28</v>
      </c>
      <c r="N592" s="3" t="s">
        <v>290</v>
      </c>
      <c r="O592" s="3" t="s">
        <v>38</v>
      </c>
      <c r="P592" s="3" t="s">
        <v>97</v>
      </c>
      <c r="Q592" s="3" t="s">
        <v>32</v>
      </c>
      <c r="R592">
        <v>3.48E-3</v>
      </c>
      <c r="S592" s="3"/>
      <c r="T592" s="3"/>
      <c r="U592" s="3"/>
      <c r="V592" s="3" t="s">
        <v>34</v>
      </c>
      <c r="W592" s="3" t="s">
        <v>35</v>
      </c>
      <c r="X592" s="3" t="s">
        <v>35</v>
      </c>
      <c r="Y592" s="3"/>
      <c r="Z592" s="3"/>
      <c r="AA592" s="3"/>
      <c r="AB592" s="3"/>
      <c r="AC592">
        <v>1.1599999999999999</v>
      </c>
      <c r="AD592" s="3"/>
      <c r="AE592" s="3"/>
      <c r="AF592" s="3"/>
      <c r="AG592" s="3"/>
      <c r="AH592" s="3" t="s">
        <v>226</v>
      </c>
      <c r="AI592" s="3" t="s">
        <v>766</v>
      </c>
      <c r="AJ592" s="3" t="s">
        <v>50</v>
      </c>
      <c r="AK592" s="3"/>
      <c r="AL592" s="3" t="s">
        <v>773</v>
      </c>
      <c r="AM592" s="3"/>
      <c r="AN592" s="3"/>
      <c r="AO592" s="3"/>
      <c r="AP592" s="3" t="s">
        <v>50</v>
      </c>
      <c r="AQ592" s="3">
        <f t="shared" si="132"/>
        <v>5</v>
      </c>
      <c r="AR592" t="str">
        <f t="shared" ref="AR592:AR594" si="137">IF(AB592&lt;&gt;"","BMDL",IF(AC592&lt;&gt;"","NOAEL",IF(AD592&lt;&gt;"","LOAEL","!!! CHECK !!!")))</f>
        <v>NOAEL</v>
      </c>
      <c r="AS592">
        <f t="shared" ref="AS592:AS594" si="138">IF(AR592="NOAEL",AC592, IF(AR592="BMDL", AB592, AD592))</f>
        <v>1.1599999999999999</v>
      </c>
      <c r="AT592" t="str">
        <f>VLOOKUP(L592,'Duration QC'!$A$3:$E$50,2,TRUE)</f>
        <v>N</v>
      </c>
      <c r="AU592" t="str">
        <f>VLOOKUP(L592,'Duration QC'!$A$3:$E$50,3,TRUE)</f>
        <v>Y</v>
      </c>
      <c r="AV592" t="str">
        <f>VLOOKUP(L592,'Duration QC'!$A$3:$E$50,4,TRUE)</f>
        <v>N</v>
      </c>
      <c r="AW592" t="str">
        <f>VLOOKUP(L592,'Duration QC'!$A$3:$E$50,5,TRUE)</f>
        <v>N</v>
      </c>
      <c r="AX592">
        <f t="shared" si="133"/>
        <v>0</v>
      </c>
      <c r="AY592">
        <f t="shared" si="134"/>
        <v>1</v>
      </c>
      <c r="AZ592">
        <f t="shared" si="135"/>
        <v>0</v>
      </c>
      <c r="BA592">
        <f t="shared" si="136"/>
        <v>0</v>
      </c>
    </row>
    <row r="593" spans="1:53" x14ac:dyDescent="0.25">
      <c r="A593" s="3">
        <v>593</v>
      </c>
      <c r="B593" s="3"/>
      <c r="C593" s="3" t="s">
        <v>265</v>
      </c>
      <c r="D593" s="3">
        <v>200058</v>
      </c>
      <c r="E593" s="3"/>
      <c r="F593" s="3" t="s">
        <v>276</v>
      </c>
      <c r="G593" s="3" t="s">
        <v>50</v>
      </c>
      <c r="H593" s="3" t="s">
        <v>481</v>
      </c>
      <c r="I593" s="3" t="s">
        <v>254</v>
      </c>
      <c r="J593" s="3" t="s">
        <v>470</v>
      </c>
      <c r="K593" s="3" t="s">
        <v>96</v>
      </c>
      <c r="L593" s="3" t="s">
        <v>96</v>
      </c>
      <c r="M593" s="3" t="s">
        <v>28</v>
      </c>
      <c r="N593" s="3" t="s">
        <v>290</v>
      </c>
      <c r="O593" s="3" t="s">
        <v>38</v>
      </c>
      <c r="P593" s="3" t="s">
        <v>784</v>
      </c>
      <c r="Q593" s="3" t="s">
        <v>32</v>
      </c>
      <c r="R593">
        <v>3.8000000000000002E-4</v>
      </c>
      <c r="S593" s="3"/>
      <c r="T593" s="3"/>
      <c r="U593" s="3"/>
      <c r="V593" s="3" t="s">
        <v>34</v>
      </c>
      <c r="W593" s="3" t="s">
        <v>35</v>
      </c>
      <c r="X593" s="3" t="s">
        <v>35</v>
      </c>
      <c r="Y593" s="3"/>
      <c r="Z593" s="3"/>
      <c r="AA593" s="3"/>
      <c r="AB593" s="3"/>
      <c r="AC593">
        <v>0.38</v>
      </c>
      <c r="AD593" s="3"/>
      <c r="AE593" s="3"/>
      <c r="AF593" s="3"/>
      <c r="AG593" s="3"/>
      <c r="AH593" s="3" t="s">
        <v>226</v>
      </c>
      <c r="AI593" s="3" t="s">
        <v>766</v>
      </c>
      <c r="AJ593" s="3" t="s">
        <v>50</v>
      </c>
      <c r="AK593" s="3"/>
      <c r="AL593" s="3" t="s">
        <v>773</v>
      </c>
      <c r="AM593" s="3"/>
      <c r="AN593" s="3"/>
      <c r="AO593" s="3"/>
      <c r="AP593" s="3" t="s">
        <v>35</v>
      </c>
      <c r="AQ593" s="3">
        <f t="shared" si="132"/>
        <v>5</v>
      </c>
      <c r="AR593" t="str">
        <f t="shared" si="137"/>
        <v>NOAEL</v>
      </c>
      <c r="AS593">
        <f t="shared" si="138"/>
        <v>0.38</v>
      </c>
      <c r="AT593" t="str">
        <f>VLOOKUP(L593,'Duration QC'!$A$3:$E$50,2,TRUE)</f>
        <v>N</v>
      </c>
      <c r="AU593" t="str">
        <f>VLOOKUP(L593,'Duration QC'!$A$3:$E$50,3,TRUE)</f>
        <v>Y</v>
      </c>
      <c r="AV593" t="str">
        <f>VLOOKUP(L593,'Duration QC'!$A$3:$E$50,4,TRUE)</f>
        <v>N</v>
      </c>
      <c r="AW593" t="str">
        <f>VLOOKUP(L593,'Duration QC'!$A$3:$E$50,5,TRUE)</f>
        <v>N</v>
      </c>
      <c r="AX593">
        <f t="shared" si="133"/>
        <v>0</v>
      </c>
      <c r="AY593">
        <f t="shared" si="134"/>
        <v>1</v>
      </c>
      <c r="AZ593">
        <f t="shared" si="135"/>
        <v>0</v>
      </c>
      <c r="BA593">
        <f t="shared" si="136"/>
        <v>0</v>
      </c>
    </row>
    <row r="594" spans="1:53" x14ac:dyDescent="0.25">
      <c r="A594" s="3">
        <v>594</v>
      </c>
      <c r="B594" s="3" t="s">
        <v>50</v>
      </c>
      <c r="C594" s="3" t="s">
        <v>265</v>
      </c>
      <c r="D594" s="3">
        <v>200072</v>
      </c>
      <c r="E594" s="3"/>
      <c r="F594" s="3" t="s">
        <v>281</v>
      </c>
      <c r="G594" s="3"/>
      <c r="H594" s="3" t="s">
        <v>708</v>
      </c>
      <c r="I594" s="3" t="s">
        <v>257</v>
      </c>
      <c r="J594" s="3" t="s">
        <v>470</v>
      </c>
      <c r="K594" s="3" t="s">
        <v>129</v>
      </c>
      <c r="L594" s="3" t="s">
        <v>129</v>
      </c>
      <c r="M594" s="3" t="s">
        <v>28</v>
      </c>
      <c r="N594" s="3" t="s">
        <v>290</v>
      </c>
      <c r="O594" s="3" t="s">
        <v>38</v>
      </c>
      <c r="P594" s="3" t="s">
        <v>128</v>
      </c>
      <c r="Q594" s="3" t="s">
        <v>32</v>
      </c>
      <c r="R594" s="3"/>
      <c r="S594">
        <v>0.2</v>
      </c>
      <c r="T594" s="3"/>
      <c r="U594" s="3"/>
      <c r="V594" s="3" t="s">
        <v>34</v>
      </c>
      <c r="W594" s="3" t="s">
        <v>35</v>
      </c>
      <c r="X594" s="3" t="s">
        <v>461</v>
      </c>
      <c r="Y594" s="3"/>
      <c r="Z594" s="3"/>
      <c r="AA594" s="3"/>
      <c r="AB594" s="3"/>
      <c r="AC594" s="3"/>
      <c r="AD594">
        <v>20</v>
      </c>
      <c r="AE594" s="3"/>
      <c r="AF594" s="3"/>
      <c r="AG594" s="3"/>
      <c r="AH594" s="3" t="s">
        <v>226</v>
      </c>
      <c r="AI594" s="3" t="s">
        <v>766</v>
      </c>
      <c r="AJ594" s="3" t="s">
        <v>50</v>
      </c>
      <c r="AK594" s="3"/>
      <c r="AL594" s="3" t="s">
        <v>773</v>
      </c>
      <c r="AM594" s="3"/>
      <c r="AN594" s="3"/>
      <c r="AO594" s="3"/>
      <c r="AP594" s="3" t="s">
        <v>50</v>
      </c>
      <c r="AQ594" s="3">
        <f t="shared" si="132"/>
        <v>5</v>
      </c>
      <c r="AR594" t="str">
        <f t="shared" si="137"/>
        <v>LOAEL</v>
      </c>
      <c r="AS594">
        <f t="shared" si="138"/>
        <v>20</v>
      </c>
      <c r="AT594" t="str">
        <f>VLOOKUP(L594,'Duration QC'!$A$3:$E$50,2,TRUE)</f>
        <v>N</v>
      </c>
      <c r="AU594" t="str">
        <f>VLOOKUP(L594,'Duration QC'!$A$3:$E$50,3,TRUE)</f>
        <v>Y</v>
      </c>
      <c r="AV594" t="str">
        <f>VLOOKUP(L594,'Duration QC'!$A$3:$E$50,4,TRUE)</f>
        <v>N</v>
      </c>
      <c r="AW594" t="str">
        <f>VLOOKUP(L594,'Duration QC'!$A$3:$E$50,5,TRUE)</f>
        <v>N</v>
      </c>
      <c r="AX594">
        <f t="shared" si="133"/>
        <v>0</v>
      </c>
      <c r="AY594">
        <f t="shared" si="134"/>
        <v>1</v>
      </c>
      <c r="AZ594">
        <f t="shared" si="135"/>
        <v>0</v>
      </c>
      <c r="BA594">
        <f t="shared" si="136"/>
        <v>0</v>
      </c>
    </row>
    <row r="595" spans="1:53" ht="15.75" customHeight="1" x14ac:dyDescent="0.25">
      <c r="A595" s="3">
        <v>595</v>
      </c>
      <c r="B595" s="3" t="s">
        <v>50</v>
      </c>
      <c r="C595" s="3" t="s">
        <v>1134</v>
      </c>
      <c r="D595" s="3" t="s">
        <v>1137</v>
      </c>
      <c r="E595" s="3" t="s">
        <v>852</v>
      </c>
      <c r="F595" s="3" t="s">
        <v>925</v>
      </c>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t="s">
        <v>814</v>
      </c>
      <c r="AL595" s="3"/>
      <c r="AM595" s="3"/>
      <c r="AN595" s="3"/>
      <c r="AO595" s="3"/>
      <c r="AP595" s="3" t="s">
        <v>35</v>
      </c>
      <c r="AQ595" s="3">
        <f t="shared" si="132"/>
        <v>0</v>
      </c>
      <c r="AT595" t="e">
        <f>VLOOKUP(L595,'Duration QC'!$A$3:$E$50,2,TRUE)</f>
        <v>#N/A</v>
      </c>
      <c r="AU595" t="e">
        <f>VLOOKUP(L595,'Duration QC'!$A$3:$E$50,3,TRUE)</f>
        <v>#N/A</v>
      </c>
      <c r="AV595" t="e">
        <f>VLOOKUP(L595,'Duration QC'!$A$3:$E$50,4,TRUE)</f>
        <v>#N/A</v>
      </c>
      <c r="AW595" t="e">
        <f>VLOOKUP(L595,'Duration QC'!$A$3:$E$50,5,TRUE)</f>
        <v>#N/A</v>
      </c>
      <c r="AX595" t="e">
        <f t="shared" si="133"/>
        <v>#N/A</v>
      </c>
      <c r="AY595" t="e">
        <f t="shared" si="134"/>
        <v>#N/A</v>
      </c>
      <c r="AZ595" t="e">
        <f t="shared" si="135"/>
        <v>#N/A</v>
      </c>
      <c r="BA595" t="e">
        <f t="shared" si="136"/>
        <v>#N/A</v>
      </c>
    </row>
    <row r="596" spans="1:53" ht="15.75" customHeight="1" x14ac:dyDescent="0.25">
      <c r="A596" s="3">
        <v>596</v>
      </c>
      <c r="B596" s="3" t="s">
        <v>50</v>
      </c>
      <c r="C596" s="3" t="s">
        <v>1134</v>
      </c>
      <c r="D596" s="3" t="s">
        <v>1138</v>
      </c>
      <c r="E596" s="3" t="s">
        <v>853</v>
      </c>
      <c r="F596" s="3" t="s">
        <v>926</v>
      </c>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t="s">
        <v>815</v>
      </c>
      <c r="AL596" s="3"/>
      <c r="AM596" s="3"/>
      <c r="AN596" s="3"/>
      <c r="AO596" s="3"/>
      <c r="AP596" s="3" t="s">
        <v>35</v>
      </c>
      <c r="AQ596" s="3">
        <f t="shared" si="132"/>
        <v>0</v>
      </c>
      <c r="AT596" t="e">
        <f>VLOOKUP(L596,'Duration QC'!$A$3:$E$50,2,TRUE)</f>
        <v>#N/A</v>
      </c>
      <c r="AU596" t="e">
        <f>VLOOKUP(L596,'Duration QC'!$A$3:$E$50,3,TRUE)</f>
        <v>#N/A</v>
      </c>
      <c r="AV596" t="e">
        <f>VLOOKUP(L596,'Duration QC'!$A$3:$E$50,4,TRUE)</f>
        <v>#N/A</v>
      </c>
      <c r="AW596" t="e">
        <f>VLOOKUP(L596,'Duration QC'!$A$3:$E$50,5,TRUE)</f>
        <v>#N/A</v>
      </c>
      <c r="AX596" t="e">
        <f t="shared" si="133"/>
        <v>#N/A</v>
      </c>
      <c r="AY596" t="e">
        <f t="shared" si="134"/>
        <v>#N/A</v>
      </c>
      <c r="AZ596" t="e">
        <f t="shared" si="135"/>
        <v>#N/A</v>
      </c>
      <c r="BA596" t="e">
        <f t="shared" si="136"/>
        <v>#N/A</v>
      </c>
    </row>
    <row r="597" spans="1:53" x14ac:dyDescent="0.25">
      <c r="A597" s="3">
        <v>597</v>
      </c>
      <c r="B597" s="3" t="s">
        <v>50</v>
      </c>
      <c r="C597" s="3" t="s">
        <v>1134</v>
      </c>
      <c r="D597" s="3" t="s">
        <v>1139</v>
      </c>
      <c r="E597" s="3" t="s">
        <v>854</v>
      </c>
      <c r="F597" s="3" t="s">
        <v>927</v>
      </c>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t="s">
        <v>816</v>
      </c>
      <c r="AL597" s="3"/>
      <c r="AM597" s="3"/>
      <c r="AN597" s="3"/>
      <c r="AO597" s="3"/>
      <c r="AP597" s="3" t="s">
        <v>35</v>
      </c>
      <c r="AQ597" s="3">
        <f t="shared" si="132"/>
        <v>0</v>
      </c>
      <c r="AT597" t="e">
        <f>VLOOKUP(L597,'Duration QC'!$A$3:$E$50,2,TRUE)</f>
        <v>#N/A</v>
      </c>
      <c r="AU597" t="e">
        <f>VLOOKUP(L597,'Duration QC'!$A$3:$E$50,3,TRUE)</f>
        <v>#N/A</v>
      </c>
      <c r="AV597" t="e">
        <f>VLOOKUP(L597,'Duration QC'!$A$3:$E$50,4,TRUE)</f>
        <v>#N/A</v>
      </c>
      <c r="AW597" t="e">
        <f>VLOOKUP(L597,'Duration QC'!$A$3:$E$50,5,TRUE)</f>
        <v>#N/A</v>
      </c>
      <c r="AX597" t="e">
        <f t="shared" si="133"/>
        <v>#N/A</v>
      </c>
      <c r="AY597" t="e">
        <f t="shared" si="134"/>
        <v>#N/A</v>
      </c>
      <c r="AZ597" t="e">
        <f t="shared" si="135"/>
        <v>#N/A</v>
      </c>
      <c r="BA597" t="e">
        <f t="shared" si="136"/>
        <v>#N/A</v>
      </c>
    </row>
    <row r="598" spans="1:53" x14ac:dyDescent="0.25">
      <c r="A598" s="3">
        <v>598</v>
      </c>
      <c r="B598" s="3" t="s">
        <v>50</v>
      </c>
      <c r="C598" s="3" t="s">
        <v>1134</v>
      </c>
      <c r="D598" s="3" t="s">
        <v>1140</v>
      </c>
      <c r="E598" s="3" t="s">
        <v>855</v>
      </c>
      <c r="F598" s="3" t="s">
        <v>928</v>
      </c>
      <c r="G598" s="3"/>
      <c r="H598" s="3"/>
      <c r="I598" s="3"/>
      <c r="J598" s="3"/>
      <c r="K598" s="3"/>
      <c r="L598" s="3" t="s">
        <v>1072</v>
      </c>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t="s">
        <v>817</v>
      </c>
      <c r="AL598" s="3"/>
      <c r="AM598" s="3"/>
      <c r="AN598" s="3"/>
      <c r="AO598" s="3"/>
      <c r="AP598" s="3" t="s">
        <v>35</v>
      </c>
      <c r="AQ598" s="3">
        <f t="shared" si="132"/>
        <v>0</v>
      </c>
      <c r="AT598" t="str">
        <f>VLOOKUP(L598,'Duration QC'!$A$3:$E$50,2,TRUE)</f>
        <v>Y</v>
      </c>
      <c r="AU598" t="str">
        <f>VLOOKUP(L598,'Duration QC'!$A$3:$E$50,3,TRUE)</f>
        <v>N</v>
      </c>
      <c r="AV598" t="str">
        <f>VLOOKUP(L598,'Duration QC'!$A$3:$E$50,4,TRUE)</f>
        <v>N</v>
      </c>
      <c r="AW598" t="str">
        <f>VLOOKUP(L598,'Duration QC'!$A$3:$E$50,5,TRUE)</f>
        <v>N</v>
      </c>
      <c r="AX598">
        <f t="shared" si="133"/>
        <v>1</v>
      </c>
      <c r="AY598">
        <f t="shared" si="134"/>
        <v>0</v>
      </c>
      <c r="AZ598">
        <f t="shared" si="135"/>
        <v>0</v>
      </c>
      <c r="BA598">
        <f t="shared" si="136"/>
        <v>0</v>
      </c>
    </row>
    <row r="599" spans="1:53" x14ac:dyDescent="0.25">
      <c r="A599" s="3">
        <v>599</v>
      </c>
      <c r="B599" s="3" t="s">
        <v>50</v>
      </c>
      <c r="C599" s="3" t="s">
        <v>1134</v>
      </c>
      <c r="D599" s="3" t="s">
        <v>1141</v>
      </c>
      <c r="E599" s="3" t="s">
        <v>856</v>
      </c>
      <c r="F599" s="3" t="s">
        <v>929</v>
      </c>
      <c r="G599" s="3"/>
      <c r="H599" s="3"/>
      <c r="I599" s="3"/>
      <c r="J599" s="3"/>
      <c r="K599" s="3"/>
      <c r="L599" s="3" t="s">
        <v>1073</v>
      </c>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t="s">
        <v>818</v>
      </c>
      <c r="AL599" s="3"/>
      <c r="AM599" s="3"/>
      <c r="AN599" s="3"/>
      <c r="AO599" s="3"/>
      <c r="AP599" s="3" t="s">
        <v>35</v>
      </c>
      <c r="AQ599" s="3">
        <f t="shared" si="132"/>
        <v>0</v>
      </c>
      <c r="AT599" t="str">
        <f>VLOOKUP(L599,'Duration QC'!$A$3:$E$50,2,TRUE)</f>
        <v>Y</v>
      </c>
      <c r="AU599" t="str">
        <f>VLOOKUP(L599,'Duration QC'!$A$3:$E$50,3,TRUE)</f>
        <v>N</v>
      </c>
      <c r="AV599" t="str">
        <f>VLOOKUP(L599,'Duration QC'!$A$3:$E$50,4,TRUE)</f>
        <v>N</v>
      </c>
      <c r="AW599" t="str">
        <f>VLOOKUP(L599,'Duration QC'!$A$3:$E$50,5,TRUE)</f>
        <v>N</v>
      </c>
      <c r="AX599">
        <f t="shared" si="133"/>
        <v>1</v>
      </c>
      <c r="AY599">
        <f t="shared" si="134"/>
        <v>0</v>
      </c>
      <c r="AZ599">
        <f t="shared" si="135"/>
        <v>0</v>
      </c>
      <c r="BA599">
        <f t="shared" si="136"/>
        <v>0</v>
      </c>
    </row>
    <row r="600" spans="1:53" x14ac:dyDescent="0.25">
      <c r="A600" s="3">
        <v>600</v>
      </c>
      <c r="B600" s="3" t="s">
        <v>50</v>
      </c>
      <c r="C600" s="3" t="s">
        <v>1134</v>
      </c>
      <c r="D600" s="3" t="s">
        <v>1142</v>
      </c>
      <c r="E600" s="3" t="s">
        <v>857</v>
      </c>
      <c r="F600" s="3" t="s">
        <v>930</v>
      </c>
      <c r="G600" s="3"/>
      <c r="H600" s="3"/>
      <c r="I600" s="3"/>
      <c r="J600" s="3"/>
      <c r="K600" s="3"/>
      <c r="L600" s="3" t="s">
        <v>795</v>
      </c>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t="s">
        <v>1240</v>
      </c>
      <c r="AL600" s="3"/>
      <c r="AM600" s="3"/>
      <c r="AN600" s="3"/>
      <c r="AO600" s="3"/>
      <c r="AP600" s="3" t="s">
        <v>35</v>
      </c>
      <c r="AQ600" s="3">
        <f t="shared" si="132"/>
        <v>0</v>
      </c>
      <c r="AT600" t="str">
        <f>VLOOKUP(L600,'Duration QC'!$A$3:$E$50,2,TRUE)</f>
        <v>N</v>
      </c>
      <c r="AU600" t="str">
        <f>VLOOKUP(L600,'Duration QC'!$A$3:$E$50,3,TRUE)</f>
        <v>Y</v>
      </c>
      <c r="AV600" t="str">
        <f>VLOOKUP(L600,'Duration QC'!$A$3:$E$50,4,TRUE)</f>
        <v>N</v>
      </c>
      <c r="AW600" t="str">
        <f>VLOOKUP(L600,'Duration QC'!$A$3:$E$50,5,TRUE)</f>
        <v>N</v>
      </c>
      <c r="AX600">
        <f t="shared" si="133"/>
        <v>0</v>
      </c>
      <c r="AY600">
        <f t="shared" si="134"/>
        <v>1</v>
      </c>
      <c r="AZ600">
        <f t="shared" si="135"/>
        <v>0</v>
      </c>
      <c r="BA600">
        <f t="shared" si="136"/>
        <v>0</v>
      </c>
    </row>
    <row r="601" spans="1:53" x14ac:dyDescent="0.25">
      <c r="A601" s="3">
        <v>601</v>
      </c>
      <c r="B601" s="3" t="s">
        <v>50</v>
      </c>
      <c r="C601" s="3" t="s">
        <v>1134</v>
      </c>
      <c r="D601" s="3" t="s">
        <v>1143</v>
      </c>
      <c r="E601" s="3" t="s">
        <v>858</v>
      </c>
      <c r="F601" s="3" t="s">
        <v>931</v>
      </c>
      <c r="G601" s="3" t="s">
        <v>50</v>
      </c>
      <c r="H601" s="3" t="s">
        <v>800</v>
      </c>
      <c r="I601" s="3" t="s">
        <v>1023</v>
      </c>
      <c r="J601" s="3" t="s">
        <v>470</v>
      </c>
      <c r="K601" s="3"/>
      <c r="L601" s="3" t="s">
        <v>96</v>
      </c>
      <c r="M601" s="3" t="s">
        <v>28</v>
      </c>
      <c r="N601" s="3" t="s">
        <v>1077</v>
      </c>
      <c r="O601" s="3" t="s">
        <v>38</v>
      </c>
      <c r="P601" s="3" t="s">
        <v>1078</v>
      </c>
      <c r="Q601" s="3" t="s">
        <v>32</v>
      </c>
      <c r="R601" s="3">
        <v>3</v>
      </c>
      <c r="S601" s="3"/>
      <c r="T601" s="3"/>
      <c r="U601" s="3"/>
      <c r="V601" s="3" t="s">
        <v>34</v>
      </c>
      <c r="W601" s="3" t="s">
        <v>35</v>
      </c>
      <c r="X601" s="3" t="s">
        <v>35</v>
      </c>
      <c r="Y601" s="3" t="s">
        <v>35</v>
      </c>
      <c r="Z601" s="3" t="s">
        <v>35</v>
      </c>
      <c r="AA601" s="3" t="str">
        <f>IF(X601="Y", "Divide NOAEL or BMDL by 3;", "") &amp; IF(Y601="Y", "Divide LOAEL by 10;", "") &amp; IF(Z601="N", "Units conversion needed;", "")</f>
        <v>Units conversion needed;</v>
      </c>
      <c r="AB601" s="3"/>
      <c r="AC601" s="3">
        <f>R601*1000</f>
        <v>3000</v>
      </c>
      <c r="AD601" s="3"/>
      <c r="AE601" s="3"/>
      <c r="AF601" s="3" t="str">
        <f>IF(AC601&gt;30000, "band A", IF(AC601&gt;3000, "band B", IF(AC601&gt;300, "band C", IF(AC601&gt;30, "band D", "band E"))))</f>
        <v>band C</v>
      </c>
      <c r="AG601" s="3"/>
      <c r="AH601" s="3" t="s">
        <v>228</v>
      </c>
      <c r="AI601" s="3"/>
      <c r="AJ601" s="3"/>
      <c r="AK601" s="3" t="s">
        <v>819</v>
      </c>
      <c r="AL601" s="3" t="s">
        <v>770</v>
      </c>
      <c r="AM601" s="3" t="s">
        <v>1096</v>
      </c>
      <c r="AN601" s="3" t="s">
        <v>1102</v>
      </c>
      <c r="AO601" s="3"/>
      <c r="AP601" s="3" t="s">
        <v>50</v>
      </c>
      <c r="AQ601" s="3">
        <f t="shared" si="132"/>
        <v>3</v>
      </c>
      <c r="AT601" t="str">
        <f>VLOOKUP(L601,'Duration QC'!$A$3:$E$50,2,TRUE)</f>
        <v>N</v>
      </c>
      <c r="AU601" t="str">
        <f>VLOOKUP(L601,'Duration QC'!$A$3:$E$50,3,TRUE)</f>
        <v>Y</v>
      </c>
      <c r="AV601" t="str">
        <f>VLOOKUP(L601,'Duration QC'!$A$3:$E$50,4,TRUE)</f>
        <v>N</v>
      </c>
      <c r="AW601" t="str">
        <f>VLOOKUP(L601,'Duration QC'!$A$3:$E$50,5,TRUE)</f>
        <v>N</v>
      </c>
      <c r="AX601">
        <f t="shared" si="133"/>
        <v>0</v>
      </c>
      <c r="AY601">
        <f t="shared" si="134"/>
        <v>1</v>
      </c>
      <c r="AZ601">
        <f t="shared" si="135"/>
        <v>0</v>
      </c>
      <c r="BA601">
        <f t="shared" si="136"/>
        <v>0</v>
      </c>
    </row>
    <row r="602" spans="1:53" x14ac:dyDescent="0.25">
      <c r="A602" s="3">
        <v>602</v>
      </c>
      <c r="B602" s="3" t="s">
        <v>50</v>
      </c>
      <c r="C602" s="3" t="s">
        <v>1134</v>
      </c>
      <c r="D602" s="3" t="s">
        <v>1143</v>
      </c>
      <c r="E602" s="3" t="s">
        <v>858</v>
      </c>
      <c r="F602" s="3" t="s">
        <v>931</v>
      </c>
      <c r="G602" s="3" t="s">
        <v>50</v>
      </c>
      <c r="H602" s="3" t="s">
        <v>800</v>
      </c>
      <c r="I602" s="3" t="s">
        <v>1023</v>
      </c>
      <c r="J602" s="3" t="s">
        <v>470</v>
      </c>
      <c r="K602" s="3"/>
      <c r="L602" s="3" t="s">
        <v>96</v>
      </c>
      <c r="M602" s="3" t="s">
        <v>28</v>
      </c>
      <c r="N602" s="3" t="s">
        <v>1077</v>
      </c>
      <c r="O602" s="3" t="s">
        <v>38</v>
      </c>
      <c r="P602" s="3" t="s">
        <v>1078</v>
      </c>
      <c r="Q602" s="3" t="s">
        <v>32</v>
      </c>
      <c r="R602" s="3">
        <v>3</v>
      </c>
      <c r="S602" s="3"/>
      <c r="T602" s="3"/>
      <c r="U602" s="3"/>
      <c r="V602" s="3" t="s">
        <v>34</v>
      </c>
      <c r="W602" s="3" t="s">
        <v>35</v>
      </c>
      <c r="X602" s="3" t="s">
        <v>35</v>
      </c>
      <c r="Y602" s="3" t="s">
        <v>35</v>
      </c>
      <c r="Z602" s="3" t="s">
        <v>35</v>
      </c>
      <c r="AA602" s="3" t="str">
        <f t="shared" ref="AA602:AA614" si="139">IF(X602="Y", "Divide NOAEL or BMDL by 3;", "") &amp; IF(Y602="Y", "Divide LOAEL by 10;", "") &amp; IF(Z602="N", "Units conversion needed;", "")</f>
        <v>Units conversion needed;</v>
      </c>
      <c r="AB602" s="3"/>
      <c r="AC602" s="3">
        <f>R602*1000</f>
        <v>3000</v>
      </c>
      <c r="AD602" s="3"/>
      <c r="AE602" s="3"/>
      <c r="AF602" s="3" t="str">
        <f t="shared" ref="AF602:AF609" si="140">IF(AC602&gt;30000, "band A", IF(AC602&gt;3000, "band B", IF(AC602&gt;300, "band C", IF(AC602&gt;30, "band D", "band E"))))</f>
        <v>band C</v>
      </c>
      <c r="AG602" s="3"/>
      <c r="AH602" s="3" t="s">
        <v>228</v>
      </c>
      <c r="AI602" s="3"/>
      <c r="AJ602" s="3"/>
      <c r="AK602" s="3" t="s">
        <v>819</v>
      </c>
      <c r="AL602" s="3" t="s">
        <v>770</v>
      </c>
      <c r="AM602" s="3" t="s">
        <v>91</v>
      </c>
      <c r="AN602" s="3" t="s">
        <v>1102</v>
      </c>
      <c r="AO602" s="3"/>
      <c r="AP602" s="3" t="s">
        <v>50</v>
      </c>
      <c r="AQ602" s="3">
        <f t="shared" si="132"/>
        <v>3</v>
      </c>
      <c r="AT602" t="str">
        <f>VLOOKUP(L602,'Duration QC'!$A$3:$E$50,2,TRUE)</f>
        <v>N</v>
      </c>
      <c r="AU602" t="str">
        <f>VLOOKUP(L602,'Duration QC'!$A$3:$E$50,3,TRUE)</f>
        <v>Y</v>
      </c>
      <c r="AV602" t="str">
        <f>VLOOKUP(L602,'Duration QC'!$A$3:$E$50,4,TRUE)</f>
        <v>N</v>
      </c>
      <c r="AW602" t="str">
        <f>VLOOKUP(L602,'Duration QC'!$A$3:$E$50,5,TRUE)</f>
        <v>N</v>
      </c>
      <c r="AX602">
        <f t="shared" si="133"/>
        <v>0</v>
      </c>
      <c r="AY602">
        <f t="shared" si="134"/>
        <v>1</v>
      </c>
      <c r="AZ602">
        <f t="shared" si="135"/>
        <v>0</v>
      </c>
      <c r="BA602">
        <f t="shared" si="136"/>
        <v>0</v>
      </c>
    </row>
    <row r="603" spans="1:53" x14ac:dyDescent="0.25">
      <c r="A603" s="3">
        <v>603</v>
      </c>
      <c r="B603" s="3"/>
      <c r="C603" s="3" t="s">
        <v>1134</v>
      </c>
      <c r="D603" s="3" t="s">
        <v>1143</v>
      </c>
      <c r="E603" s="3" t="s">
        <v>858</v>
      </c>
      <c r="F603" s="3" t="s">
        <v>931</v>
      </c>
      <c r="G603" s="3" t="s">
        <v>50</v>
      </c>
      <c r="H603" s="3" t="s">
        <v>800</v>
      </c>
      <c r="I603" s="3" t="s">
        <v>1023</v>
      </c>
      <c r="J603" s="3" t="s">
        <v>470</v>
      </c>
      <c r="K603" s="3"/>
      <c r="L603" s="3" t="s">
        <v>96</v>
      </c>
      <c r="M603" s="3" t="s">
        <v>28</v>
      </c>
      <c r="N603" s="3" t="s">
        <v>1077</v>
      </c>
      <c r="O603" s="3" t="s">
        <v>38</v>
      </c>
      <c r="P603" s="3" t="s">
        <v>1078</v>
      </c>
      <c r="Q603" s="3" t="s">
        <v>32</v>
      </c>
      <c r="R603" s="3">
        <v>1</v>
      </c>
      <c r="S603" s="3">
        <v>3</v>
      </c>
      <c r="T603" s="3"/>
      <c r="U603" s="3"/>
      <c r="V603" s="3" t="s">
        <v>34</v>
      </c>
      <c r="W603" s="3" t="s">
        <v>35</v>
      </c>
      <c r="X603" s="3" t="s">
        <v>35</v>
      </c>
      <c r="Y603" s="3" t="s">
        <v>35</v>
      </c>
      <c r="Z603" s="3" t="s">
        <v>35</v>
      </c>
      <c r="AA603" s="3" t="str">
        <f t="shared" si="139"/>
        <v>Units conversion needed;</v>
      </c>
      <c r="AB603" s="3"/>
      <c r="AC603" s="3">
        <f>R603*1000</f>
        <v>1000</v>
      </c>
      <c r="AD603" s="3"/>
      <c r="AE603" s="3"/>
      <c r="AF603" s="3" t="str">
        <f t="shared" si="140"/>
        <v>band C</v>
      </c>
      <c r="AG603" s="3"/>
      <c r="AH603" s="3" t="s">
        <v>228</v>
      </c>
      <c r="AI603" s="3"/>
      <c r="AJ603" s="3"/>
      <c r="AK603" s="3" t="s">
        <v>819</v>
      </c>
      <c r="AL603" s="3" t="s">
        <v>770</v>
      </c>
      <c r="AM603" s="3" t="s">
        <v>96</v>
      </c>
      <c r="AN603" s="3" t="s">
        <v>1102</v>
      </c>
      <c r="AO603" s="3"/>
      <c r="AP603" s="3" t="s">
        <v>50</v>
      </c>
      <c r="AQ603" s="3">
        <f t="shared" si="132"/>
        <v>3</v>
      </c>
      <c r="AR603" t="str">
        <f>IF(AB603&lt;&gt;"","BMDL",IF(AC603&lt;&gt;"","NOAEL",IF(AD603&lt;&gt;"","LOAEL","!!! CHECK !!!")))</f>
        <v>NOAEL</v>
      </c>
      <c r="AS603">
        <f>IF(AR603="NOAEL",AC603, IF(AR603="BMDL", AB603, AD603))</f>
        <v>1000</v>
      </c>
      <c r="AT603" t="str">
        <f>VLOOKUP(L603,'Duration QC'!$A$3:$E$50,2,TRUE)</f>
        <v>N</v>
      </c>
      <c r="AU603" t="str">
        <f>VLOOKUP(L603,'Duration QC'!$A$3:$E$50,3,TRUE)</f>
        <v>Y</v>
      </c>
      <c r="AV603" t="str">
        <f>VLOOKUP(L603,'Duration QC'!$A$3:$E$50,4,TRUE)</f>
        <v>N</v>
      </c>
      <c r="AW603" t="str">
        <f>VLOOKUP(L603,'Duration QC'!$A$3:$E$50,5,TRUE)</f>
        <v>N</v>
      </c>
      <c r="AX603">
        <f t="shared" si="133"/>
        <v>0</v>
      </c>
      <c r="AY603">
        <f t="shared" si="134"/>
        <v>1</v>
      </c>
      <c r="AZ603">
        <f t="shared" si="135"/>
        <v>0</v>
      </c>
      <c r="BA603">
        <f t="shared" si="136"/>
        <v>0</v>
      </c>
    </row>
    <row r="604" spans="1:53" x14ac:dyDescent="0.25">
      <c r="A604" s="3">
        <v>604</v>
      </c>
      <c r="B604" s="3" t="s">
        <v>50</v>
      </c>
      <c r="C604" s="3" t="s">
        <v>1134</v>
      </c>
      <c r="D604" s="3" t="s">
        <v>1143</v>
      </c>
      <c r="E604" s="3" t="s">
        <v>858</v>
      </c>
      <c r="F604" s="3" t="s">
        <v>931</v>
      </c>
      <c r="G604" s="3" t="s">
        <v>50</v>
      </c>
      <c r="H604" s="3" t="s">
        <v>1024</v>
      </c>
      <c r="I604" s="3" t="s">
        <v>1025</v>
      </c>
      <c r="J604" s="3" t="s">
        <v>470</v>
      </c>
      <c r="K604" s="3"/>
      <c r="L604" s="3" t="s">
        <v>96</v>
      </c>
      <c r="M604" s="3" t="s">
        <v>28</v>
      </c>
      <c r="N604" s="3" t="s">
        <v>1077</v>
      </c>
      <c r="O604" s="3" t="s">
        <v>38</v>
      </c>
      <c r="P604" s="3" t="s">
        <v>1078</v>
      </c>
      <c r="Q604" s="3" t="s">
        <v>32</v>
      </c>
      <c r="R604" s="3">
        <v>50</v>
      </c>
      <c r="S604" s="3"/>
      <c r="T604" s="3"/>
      <c r="U604" s="3"/>
      <c r="V604" s="3" t="s">
        <v>34</v>
      </c>
      <c r="W604" s="3" t="s">
        <v>35</v>
      </c>
      <c r="X604" s="3" t="s">
        <v>35</v>
      </c>
      <c r="Y604" s="3" t="s">
        <v>35</v>
      </c>
      <c r="Z604" s="3" t="s">
        <v>35</v>
      </c>
      <c r="AA604" s="3" t="str">
        <f t="shared" si="139"/>
        <v>Units conversion needed;</v>
      </c>
      <c r="AB604" s="3"/>
      <c r="AC604" s="3">
        <f>R604*1000</f>
        <v>50000</v>
      </c>
      <c r="AD604" s="3"/>
      <c r="AE604" s="3"/>
      <c r="AF604" s="3" t="str">
        <f t="shared" si="140"/>
        <v>band A</v>
      </c>
      <c r="AG604" s="3"/>
      <c r="AH604" s="3" t="s">
        <v>230</v>
      </c>
      <c r="AI604" s="3"/>
      <c r="AJ604" s="3"/>
      <c r="AK604" s="3" t="s">
        <v>819</v>
      </c>
      <c r="AL604" s="3" t="s">
        <v>770</v>
      </c>
      <c r="AM604" s="3" t="s">
        <v>1096</v>
      </c>
      <c r="AN604" s="3" t="s">
        <v>1103</v>
      </c>
      <c r="AO604" s="3"/>
      <c r="AP604" s="3" t="s">
        <v>35</v>
      </c>
      <c r="AQ604" s="3">
        <f t="shared" si="132"/>
        <v>1</v>
      </c>
      <c r="AT604" t="str">
        <f>VLOOKUP(L604,'Duration QC'!$A$3:$E$50,2,TRUE)</f>
        <v>N</v>
      </c>
      <c r="AU604" t="str">
        <f>VLOOKUP(L604,'Duration QC'!$A$3:$E$50,3,TRUE)</f>
        <v>Y</v>
      </c>
      <c r="AV604" t="str">
        <f>VLOOKUP(L604,'Duration QC'!$A$3:$E$50,4,TRUE)</f>
        <v>N</v>
      </c>
      <c r="AW604" t="str">
        <f>VLOOKUP(L604,'Duration QC'!$A$3:$E$50,5,TRUE)</f>
        <v>N</v>
      </c>
      <c r="AX604">
        <f t="shared" si="133"/>
        <v>0</v>
      </c>
      <c r="AY604">
        <f t="shared" si="134"/>
        <v>1</v>
      </c>
      <c r="AZ604">
        <f t="shared" si="135"/>
        <v>0</v>
      </c>
      <c r="BA604">
        <f t="shared" si="136"/>
        <v>0</v>
      </c>
    </row>
    <row r="605" spans="1:53" x14ac:dyDescent="0.25">
      <c r="A605" s="3">
        <v>605</v>
      </c>
      <c r="B605" s="3" t="s">
        <v>50</v>
      </c>
      <c r="C605" s="3" t="s">
        <v>1134</v>
      </c>
      <c r="D605" s="3" t="s">
        <v>1143</v>
      </c>
      <c r="E605" s="3" t="s">
        <v>858</v>
      </c>
      <c r="F605" s="3" t="s">
        <v>931</v>
      </c>
      <c r="G605" s="3" t="s">
        <v>50</v>
      </c>
      <c r="H605" s="3" t="s">
        <v>1024</v>
      </c>
      <c r="I605" s="3" t="s">
        <v>1025</v>
      </c>
      <c r="J605" s="3" t="s">
        <v>470</v>
      </c>
      <c r="K605" s="3"/>
      <c r="L605" s="3" t="s">
        <v>96</v>
      </c>
      <c r="M605" s="3" t="s">
        <v>28</v>
      </c>
      <c r="N605" s="3" t="s">
        <v>1077</v>
      </c>
      <c r="O605" s="3" t="s">
        <v>38</v>
      </c>
      <c r="P605" s="3" t="s">
        <v>1078</v>
      </c>
      <c r="Q605" s="3" t="s">
        <v>32</v>
      </c>
      <c r="R605" s="3">
        <v>50</v>
      </c>
      <c r="S605" s="3"/>
      <c r="T605" s="3"/>
      <c r="U605" s="3"/>
      <c r="V605" s="3" t="s">
        <v>34</v>
      </c>
      <c r="W605" s="3" t="s">
        <v>35</v>
      </c>
      <c r="X605" s="3" t="s">
        <v>35</v>
      </c>
      <c r="Y605" s="3" t="s">
        <v>35</v>
      </c>
      <c r="Z605" s="3" t="s">
        <v>35</v>
      </c>
      <c r="AA605" s="3" t="str">
        <f t="shared" si="139"/>
        <v>Units conversion needed;</v>
      </c>
      <c r="AB605" s="3"/>
      <c r="AC605" s="3">
        <f t="shared" ref="AC605:AC609" si="141">R605*1000</f>
        <v>50000</v>
      </c>
      <c r="AD605" s="3"/>
      <c r="AE605" s="3"/>
      <c r="AF605" s="3" t="str">
        <f t="shared" si="140"/>
        <v>band A</v>
      </c>
      <c r="AG605" s="3"/>
      <c r="AH605" s="3" t="s">
        <v>230</v>
      </c>
      <c r="AI605" s="3"/>
      <c r="AJ605" s="3"/>
      <c r="AK605" s="3" t="s">
        <v>819</v>
      </c>
      <c r="AL605" s="3" t="s">
        <v>770</v>
      </c>
      <c r="AM605" s="3" t="s">
        <v>91</v>
      </c>
      <c r="AN605" s="3" t="s">
        <v>1103</v>
      </c>
      <c r="AO605" s="3"/>
      <c r="AP605" s="3" t="s">
        <v>35</v>
      </c>
      <c r="AQ605" s="3">
        <f t="shared" si="132"/>
        <v>1</v>
      </c>
      <c r="AT605" t="str">
        <f>VLOOKUP(L605,'Duration QC'!$A$3:$E$50,2,TRUE)</f>
        <v>N</v>
      </c>
      <c r="AU605" t="str">
        <f>VLOOKUP(L605,'Duration QC'!$A$3:$E$50,3,TRUE)</f>
        <v>Y</v>
      </c>
      <c r="AV605" t="str">
        <f>VLOOKUP(L605,'Duration QC'!$A$3:$E$50,4,TRUE)</f>
        <v>N</v>
      </c>
      <c r="AW605" t="str">
        <f>VLOOKUP(L605,'Duration QC'!$A$3:$E$50,5,TRUE)</f>
        <v>N</v>
      </c>
      <c r="AX605">
        <f t="shared" si="133"/>
        <v>0</v>
      </c>
      <c r="AY605">
        <f t="shared" si="134"/>
        <v>1</v>
      </c>
      <c r="AZ605">
        <f t="shared" si="135"/>
        <v>0</v>
      </c>
      <c r="BA605">
        <f t="shared" si="136"/>
        <v>0</v>
      </c>
    </row>
    <row r="606" spans="1:53" x14ac:dyDescent="0.25">
      <c r="A606" s="3">
        <v>606</v>
      </c>
      <c r="B606" s="3"/>
      <c r="C606" s="3" t="s">
        <v>1134</v>
      </c>
      <c r="D606" s="3" t="s">
        <v>1143</v>
      </c>
      <c r="E606" s="3" t="s">
        <v>858</v>
      </c>
      <c r="F606" s="3" t="s">
        <v>931</v>
      </c>
      <c r="G606" s="3" t="s">
        <v>50</v>
      </c>
      <c r="H606" s="3" t="s">
        <v>1024</v>
      </c>
      <c r="I606" s="3" t="s">
        <v>1025</v>
      </c>
      <c r="J606" s="3" t="s">
        <v>470</v>
      </c>
      <c r="K606" s="3"/>
      <c r="L606" s="3" t="s">
        <v>96</v>
      </c>
      <c r="M606" s="3" t="s">
        <v>28</v>
      </c>
      <c r="N606" s="3" t="s">
        <v>1077</v>
      </c>
      <c r="O606" s="3" t="s">
        <v>38</v>
      </c>
      <c r="P606" s="3" t="s">
        <v>1078</v>
      </c>
      <c r="Q606" s="3" t="s">
        <v>32</v>
      </c>
      <c r="R606" s="3">
        <v>50</v>
      </c>
      <c r="S606" s="3"/>
      <c r="T606" s="3"/>
      <c r="U606" s="3"/>
      <c r="V606" s="3" t="s">
        <v>34</v>
      </c>
      <c r="W606" s="3" t="s">
        <v>35</v>
      </c>
      <c r="X606" s="3" t="s">
        <v>35</v>
      </c>
      <c r="Y606" s="3" t="s">
        <v>35</v>
      </c>
      <c r="Z606" s="3" t="s">
        <v>35</v>
      </c>
      <c r="AA606" s="3" t="str">
        <f t="shared" si="139"/>
        <v>Units conversion needed;</v>
      </c>
      <c r="AB606" s="3"/>
      <c r="AC606" s="3">
        <f t="shared" si="141"/>
        <v>50000</v>
      </c>
      <c r="AD606" s="3"/>
      <c r="AE606" s="3"/>
      <c r="AF606" s="3" t="str">
        <f t="shared" si="140"/>
        <v>band A</v>
      </c>
      <c r="AG606" s="3"/>
      <c r="AH606" s="3" t="s">
        <v>230</v>
      </c>
      <c r="AI606" s="3"/>
      <c r="AJ606" s="3"/>
      <c r="AK606" s="3" t="s">
        <v>819</v>
      </c>
      <c r="AL606" s="3" t="s">
        <v>770</v>
      </c>
      <c r="AM606" s="3" t="s">
        <v>96</v>
      </c>
      <c r="AN606" s="3" t="s">
        <v>1103</v>
      </c>
      <c r="AO606" s="3"/>
      <c r="AP606" s="3" t="s">
        <v>35</v>
      </c>
      <c r="AQ606" s="3">
        <f t="shared" si="132"/>
        <v>1</v>
      </c>
      <c r="AR606" t="str">
        <f t="shared" ref="AR606:AR614" si="142">IF(AB606&lt;&gt;"","BMDL",IF(AC606&lt;&gt;"","NOAEL",IF(AD606&lt;&gt;"","LOAEL","!!! CHECK !!!")))</f>
        <v>NOAEL</v>
      </c>
      <c r="AS606">
        <f t="shared" ref="AS606:AS614" si="143">IF(AR606="NOAEL",AC606, IF(AR606="BMDL", AB606, AD606))</f>
        <v>50000</v>
      </c>
      <c r="AT606" t="str">
        <f>VLOOKUP(L606,'Duration QC'!$A$3:$E$50,2,TRUE)</f>
        <v>N</v>
      </c>
      <c r="AU606" t="str">
        <f>VLOOKUP(L606,'Duration QC'!$A$3:$E$50,3,TRUE)</f>
        <v>Y</v>
      </c>
      <c r="AV606" t="str">
        <f>VLOOKUP(L606,'Duration QC'!$A$3:$E$50,4,TRUE)</f>
        <v>N</v>
      </c>
      <c r="AW606" t="str">
        <f>VLOOKUP(L606,'Duration QC'!$A$3:$E$50,5,TRUE)</f>
        <v>N</v>
      </c>
      <c r="AX606">
        <f t="shared" si="133"/>
        <v>0</v>
      </c>
      <c r="AY606">
        <f t="shared" si="134"/>
        <v>1</v>
      </c>
      <c r="AZ606">
        <f t="shared" si="135"/>
        <v>0</v>
      </c>
      <c r="BA606">
        <f t="shared" si="136"/>
        <v>0</v>
      </c>
    </row>
    <row r="607" spans="1:53" x14ac:dyDescent="0.25">
      <c r="A607" s="3">
        <v>607</v>
      </c>
      <c r="B607" s="3"/>
      <c r="C607" s="3" t="s">
        <v>1134</v>
      </c>
      <c r="D607" s="3" t="s">
        <v>1143</v>
      </c>
      <c r="E607" s="3" t="s">
        <v>858</v>
      </c>
      <c r="F607" s="3" t="s">
        <v>931</v>
      </c>
      <c r="G607" s="3" t="s">
        <v>50</v>
      </c>
      <c r="H607" s="3" t="s">
        <v>800</v>
      </c>
      <c r="I607" s="3" t="s">
        <v>1023</v>
      </c>
      <c r="J607" s="3" t="s">
        <v>470</v>
      </c>
      <c r="K607" s="3"/>
      <c r="L607" s="3" t="s">
        <v>96</v>
      </c>
      <c r="M607" s="3" t="s">
        <v>28</v>
      </c>
      <c r="N607" s="3" t="s">
        <v>29</v>
      </c>
      <c r="O607" s="3" t="s">
        <v>38</v>
      </c>
      <c r="P607" s="3" t="s">
        <v>1078</v>
      </c>
      <c r="Q607" s="3" t="s">
        <v>32</v>
      </c>
      <c r="R607" s="3">
        <v>0.3</v>
      </c>
      <c r="S607" s="3">
        <v>1</v>
      </c>
      <c r="T607" s="3"/>
      <c r="U607" s="3"/>
      <c r="V607" s="3" t="s">
        <v>34</v>
      </c>
      <c r="W607" s="3" t="s">
        <v>35</v>
      </c>
      <c r="X607" s="3" t="s">
        <v>35</v>
      </c>
      <c r="Y607" s="3" t="s">
        <v>35</v>
      </c>
      <c r="Z607" s="3" t="s">
        <v>35</v>
      </c>
      <c r="AA607" s="3" t="str">
        <f t="shared" si="139"/>
        <v>Units conversion needed;</v>
      </c>
      <c r="AB607" s="3"/>
      <c r="AC607" s="3">
        <f t="shared" si="141"/>
        <v>300</v>
      </c>
      <c r="AD607" s="3"/>
      <c r="AE607" s="3"/>
      <c r="AF607" s="3" t="str">
        <f t="shared" si="140"/>
        <v>band D</v>
      </c>
      <c r="AG607" s="3"/>
      <c r="AH607" s="3" t="s">
        <v>227</v>
      </c>
      <c r="AI607" s="3"/>
      <c r="AJ607" s="3"/>
      <c r="AK607" s="3" t="s">
        <v>819</v>
      </c>
      <c r="AL607" s="3" t="s">
        <v>773</v>
      </c>
      <c r="AM607" s="3" t="s">
        <v>1096</v>
      </c>
      <c r="AN607" s="3" t="s">
        <v>1102</v>
      </c>
      <c r="AO607" s="3"/>
      <c r="AP607" s="3" t="s">
        <v>50</v>
      </c>
      <c r="AQ607" s="3">
        <f t="shared" si="132"/>
        <v>4</v>
      </c>
      <c r="AR607" t="str">
        <f t="shared" si="142"/>
        <v>NOAEL</v>
      </c>
      <c r="AS607">
        <f t="shared" si="143"/>
        <v>300</v>
      </c>
      <c r="AT607" t="str">
        <f>VLOOKUP(L607,'Duration QC'!$A$3:$E$50,2,TRUE)</f>
        <v>N</v>
      </c>
      <c r="AU607" t="str">
        <f>VLOOKUP(L607,'Duration QC'!$A$3:$E$50,3,TRUE)</f>
        <v>Y</v>
      </c>
      <c r="AV607" t="str">
        <f>VLOOKUP(L607,'Duration QC'!$A$3:$E$50,4,TRUE)</f>
        <v>N</v>
      </c>
      <c r="AW607" t="str">
        <f>VLOOKUP(L607,'Duration QC'!$A$3:$E$50,5,TRUE)</f>
        <v>N</v>
      </c>
      <c r="AX607">
        <f t="shared" si="133"/>
        <v>0</v>
      </c>
      <c r="AY607">
        <f t="shared" si="134"/>
        <v>1</v>
      </c>
      <c r="AZ607">
        <f t="shared" si="135"/>
        <v>0</v>
      </c>
      <c r="BA607">
        <f t="shared" si="136"/>
        <v>0</v>
      </c>
    </row>
    <row r="608" spans="1:53" x14ac:dyDescent="0.25">
      <c r="A608" s="3">
        <v>608</v>
      </c>
      <c r="B608" s="3"/>
      <c r="C608" s="3" t="s">
        <v>1134</v>
      </c>
      <c r="D608" s="3" t="s">
        <v>1143</v>
      </c>
      <c r="E608" s="3" t="s">
        <v>858</v>
      </c>
      <c r="F608" s="3" t="s">
        <v>931</v>
      </c>
      <c r="G608" s="3" t="s">
        <v>50</v>
      </c>
      <c r="H608" s="3" t="s">
        <v>800</v>
      </c>
      <c r="I608" s="3" t="s">
        <v>1023</v>
      </c>
      <c r="J608" s="3" t="s">
        <v>470</v>
      </c>
      <c r="K608" s="3"/>
      <c r="L608" s="3" t="s">
        <v>96</v>
      </c>
      <c r="M608" s="3" t="s">
        <v>28</v>
      </c>
      <c r="N608" s="3" t="s">
        <v>29</v>
      </c>
      <c r="O608" s="3" t="s">
        <v>38</v>
      </c>
      <c r="P608" s="3" t="s">
        <v>1078</v>
      </c>
      <c r="Q608" s="3" t="s">
        <v>32</v>
      </c>
      <c r="R608" s="3">
        <v>0.3</v>
      </c>
      <c r="S608" s="3">
        <v>1</v>
      </c>
      <c r="T608" s="3"/>
      <c r="U608" s="3"/>
      <c r="V608" s="3" t="s">
        <v>34</v>
      </c>
      <c r="W608" s="3" t="s">
        <v>35</v>
      </c>
      <c r="X608" s="3" t="s">
        <v>35</v>
      </c>
      <c r="Y608" s="3" t="s">
        <v>35</v>
      </c>
      <c r="Z608" s="3" t="s">
        <v>35</v>
      </c>
      <c r="AA608" s="3" t="str">
        <f t="shared" si="139"/>
        <v>Units conversion needed;</v>
      </c>
      <c r="AB608" s="3"/>
      <c r="AC608" s="3">
        <f t="shared" si="141"/>
        <v>300</v>
      </c>
      <c r="AD608" s="3"/>
      <c r="AE608" s="3"/>
      <c r="AF608" s="3" t="str">
        <f t="shared" si="140"/>
        <v>band D</v>
      </c>
      <c r="AG608" s="3"/>
      <c r="AH608" s="3" t="s">
        <v>227</v>
      </c>
      <c r="AI608" s="3"/>
      <c r="AJ608" s="3"/>
      <c r="AK608" s="3" t="s">
        <v>819</v>
      </c>
      <c r="AL608" s="3" t="s">
        <v>773</v>
      </c>
      <c r="AM608" s="3" t="s">
        <v>91</v>
      </c>
      <c r="AN608" s="3" t="s">
        <v>1102</v>
      </c>
      <c r="AO608" s="3"/>
      <c r="AP608" s="3" t="s">
        <v>50</v>
      </c>
      <c r="AQ608" s="3">
        <f t="shared" si="132"/>
        <v>4</v>
      </c>
      <c r="AR608" t="str">
        <f t="shared" si="142"/>
        <v>NOAEL</v>
      </c>
      <c r="AS608">
        <f t="shared" si="143"/>
        <v>300</v>
      </c>
      <c r="AT608" t="str">
        <f>VLOOKUP(L608,'Duration QC'!$A$3:$E$50,2,TRUE)</f>
        <v>N</v>
      </c>
      <c r="AU608" t="str">
        <f>VLOOKUP(L608,'Duration QC'!$A$3:$E$50,3,TRUE)</f>
        <v>Y</v>
      </c>
      <c r="AV608" t="str">
        <f>VLOOKUP(L608,'Duration QC'!$A$3:$E$50,4,TRUE)</f>
        <v>N</v>
      </c>
      <c r="AW608" t="str">
        <f>VLOOKUP(L608,'Duration QC'!$A$3:$E$50,5,TRUE)</f>
        <v>N</v>
      </c>
      <c r="AX608">
        <f t="shared" si="133"/>
        <v>0</v>
      </c>
      <c r="AY608">
        <f t="shared" si="134"/>
        <v>1</v>
      </c>
      <c r="AZ608">
        <f t="shared" si="135"/>
        <v>0</v>
      </c>
      <c r="BA608">
        <f t="shared" si="136"/>
        <v>0</v>
      </c>
    </row>
    <row r="609" spans="1:53" x14ac:dyDescent="0.25">
      <c r="A609" s="3">
        <v>609</v>
      </c>
      <c r="B609" s="3"/>
      <c r="C609" s="3" t="s">
        <v>1134</v>
      </c>
      <c r="D609" s="3" t="s">
        <v>1143</v>
      </c>
      <c r="E609" s="3" t="s">
        <v>858</v>
      </c>
      <c r="F609" s="3" t="s">
        <v>931</v>
      </c>
      <c r="G609" s="3" t="s">
        <v>50</v>
      </c>
      <c r="H609" s="3" t="s">
        <v>800</v>
      </c>
      <c r="I609" s="3" t="s">
        <v>1023</v>
      </c>
      <c r="J609" s="3" t="s">
        <v>470</v>
      </c>
      <c r="K609" s="3"/>
      <c r="L609" s="3" t="s">
        <v>96</v>
      </c>
      <c r="M609" s="3" t="s">
        <v>28</v>
      </c>
      <c r="N609" s="3" t="s">
        <v>29</v>
      </c>
      <c r="O609" s="3" t="s">
        <v>38</v>
      </c>
      <c r="P609" s="3" t="s">
        <v>1078</v>
      </c>
      <c r="Q609" s="3" t="s">
        <v>32</v>
      </c>
      <c r="R609" s="3">
        <v>0.3</v>
      </c>
      <c r="S609" s="3">
        <v>1</v>
      </c>
      <c r="T609" s="3"/>
      <c r="U609" s="3"/>
      <c r="V609" s="3" t="s">
        <v>34</v>
      </c>
      <c r="W609" s="3" t="s">
        <v>35</v>
      </c>
      <c r="X609" s="3" t="s">
        <v>35</v>
      </c>
      <c r="Y609" s="3" t="s">
        <v>35</v>
      </c>
      <c r="Z609" s="3" t="s">
        <v>35</v>
      </c>
      <c r="AA609" s="3" t="str">
        <f t="shared" si="139"/>
        <v>Units conversion needed;</v>
      </c>
      <c r="AB609" s="3"/>
      <c r="AC609" s="3">
        <f t="shared" si="141"/>
        <v>300</v>
      </c>
      <c r="AD609" s="3"/>
      <c r="AE609" s="3"/>
      <c r="AF609" s="3" t="str">
        <f t="shared" si="140"/>
        <v>band D</v>
      </c>
      <c r="AG609" s="3"/>
      <c r="AH609" s="3" t="s">
        <v>227</v>
      </c>
      <c r="AI609" s="3"/>
      <c r="AJ609" s="3"/>
      <c r="AK609" s="3" t="s">
        <v>819</v>
      </c>
      <c r="AL609" s="3" t="s">
        <v>773</v>
      </c>
      <c r="AM609" s="3" t="s">
        <v>96</v>
      </c>
      <c r="AN609" s="3" t="s">
        <v>1102</v>
      </c>
      <c r="AO609" s="3"/>
      <c r="AP609" s="3" t="s">
        <v>50</v>
      </c>
      <c r="AQ609" s="3">
        <f t="shared" si="132"/>
        <v>4</v>
      </c>
      <c r="AR609" t="str">
        <f t="shared" si="142"/>
        <v>NOAEL</v>
      </c>
      <c r="AS609">
        <f t="shared" si="143"/>
        <v>300</v>
      </c>
      <c r="AT609" t="str">
        <f>VLOOKUP(L609,'Duration QC'!$A$3:$E$50,2,TRUE)</f>
        <v>N</v>
      </c>
      <c r="AU609" t="str">
        <f>VLOOKUP(L609,'Duration QC'!$A$3:$E$50,3,TRUE)</f>
        <v>Y</v>
      </c>
      <c r="AV609" t="str">
        <f>VLOOKUP(L609,'Duration QC'!$A$3:$E$50,4,TRUE)</f>
        <v>N</v>
      </c>
      <c r="AW609" t="str">
        <f>VLOOKUP(L609,'Duration QC'!$A$3:$E$50,5,TRUE)</f>
        <v>N</v>
      </c>
      <c r="AX609">
        <f t="shared" si="133"/>
        <v>0</v>
      </c>
      <c r="AY609">
        <f t="shared" si="134"/>
        <v>1</v>
      </c>
      <c r="AZ609">
        <f t="shared" si="135"/>
        <v>0</v>
      </c>
      <c r="BA609">
        <f t="shared" si="136"/>
        <v>0</v>
      </c>
    </row>
    <row r="610" spans="1:53" x14ac:dyDescent="0.25">
      <c r="A610" s="3">
        <v>610</v>
      </c>
      <c r="B610" s="3"/>
      <c r="C610" s="3" t="s">
        <v>1134</v>
      </c>
      <c r="D610" s="3" t="s">
        <v>1143</v>
      </c>
      <c r="E610" s="3" t="s">
        <v>858</v>
      </c>
      <c r="F610" s="3" t="s">
        <v>931</v>
      </c>
      <c r="G610" s="3" t="s">
        <v>50</v>
      </c>
      <c r="H610" s="3" t="s">
        <v>1024</v>
      </c>
      <c r="I610" s="3" t="s">
        <v>1025</v>
      </c>
      <c r="J610" s="3" t="s">
        <v>470</v>
      </c>
      <c r="K610" s="3"/>
      <c r="L610" s="3" t="s">
        <v>96</v>
      </c>
      <c r="M610" s="3" t="s">
        <v>28</v>
      </c>
      <c r="N610" s="3" t="s">
        <v>29</v>
      </c>
      <c r="O610" s="3" t="s">
        <v>38</v>
      </c>
      <c r="P610" s="3" t="s">
        <v>1078</v>
      </c>
      <c r="Q610" s="3" t="s">
        <v>32</v>
      </c>
      <c r="R610" s="3"/>
      <c r="S610" s="3">
        <v>50</v>
      </c>
      <c r="T610" s="3"/>
      <c r="U610" s="3"/>
      <c r="V610" s="3" t="s">
        <v>34</v>
      </c>
      <c r="W610" s="3" t="s">
        <v>35</v>
      </c>
      <c r="X610" s="3" t="s">
        <v>35</v>
      </c>
      <c r="Y610" s="3" t="s">
        <v>50</v>
      </c>
      <c r="Z610" s="3" t="s">
        <v>35</v>
      </c>
      <c r="AA610" s="3" t="str">
        <f t="shared" si="139"/>
        <v>Divide LOAEL by 10;Units conversion needed;</v>
      </c>
      <c r="AB610" s="3"/>
      <c r="AC610" s="3"/>
      <c r="AD610" s="3">
        <f>S610*1000/10</f>
        <v>5000</v>
      </c>
      <c r="AE610" s="3"/>
      <c r="AF610" s="3"/>
      <c r="AG610" s="3" t="str">
        <f>IF(AD610&gt;30000, "band A", IF(AD610&gt;3000, "band B", IF(AD610&gt;300, "band C", IF(AD610&gt;30, "band D", "band E"))))</f>
        <v>band B</v>
      </c>
      <c r="AH610" s="3" t="s">
        <v>229</v>
      </c>
      <c r="AI610" s="3"/>
      <c r="AJ610" s="3"/>
      <c r="AK610" s="3" t="s">
        <v>819</v>
      </c>
      <c r="AL610" s="3" t="s">
        <v>773</v>
      </c>
      <c r="AM610" s="3" t="s">
        <v>1096</v>
      </c>
      <c r="AN610" s="3" t="s">
        <v>1103</v>
      </c>
      <c r="AO610" s="3"/>
      <c r="AP610" s="3" t="s">
        <v>35</v>
      </c>
      <c r="AQ610" s="3">
        <f t="shared" si="132"/>
        <v>2</v>
      </c>
      <c r="AR610" t="str">
        <f t="shared" si="142"/>
        <v>LOAEL</v>
      </c>
      <c r="AS610">
        <f t="shared" si="143"/>
        <v>5000</v>
      </c>
      <c r="AT610" t="str">
        <f>VLOOKUP(L610,'Duration QC'!$A$3:$E$50,2,TRUE)</f>
        <v>N</v>
      </c>
      <c r="AU610" t="str">
        <f>VLOOKUP(L610,'Duration QC'!$A$3:$E$50,3,TRUE)</f>
        <v>Y</v>
      </c>
      <c r="AV610" t="str">
        <f>VLOOKUP(L610,'Duration QC'!$A$3:$E$50,4,TRUE)</f>
        <v>N</v>
      </c>
      <c r="AW610" t="str">
        <f>VLOOKUP(L610,'Duration QC'!$A$3:$E$50,5,TRUE)</f>
        <v>N</v>
      </c>
      <c r="AX610">
        <f t="shared" si="133"/>
        <v>0</v>
      </c>
      <c r="AY610">
        <f t="shared" si="134"/>
        <v>1</v>
      </c>
      <c r="AZ610">
        <f t="shared" si="135"/>
        <v>0</v>
      </c>
      <c r="BA610">
        <f t="shared" si="136"/>
        <v>0</v>
      </c>
    </row>
    <row r="611" spans="1:53" x14ac:dyDescent="0.25">
      <c r="A611" s="3">
        <v>611</v>
      </c>
      <c r="B611" s="3"/>
      <c r="C611" s="3" t="s">
        <v>1134</v>
      </c>
      <c r="D611" s="3" t="s">
        <v>1143</v>
      </c>
      <c r="E611" s="3" t="s">
        <v>858</v>
      </c>
      <c r="F611" s="3" t="s">
        <v>931</v>
      </c>
      <c r="G611" s="3" t="s">
        <v>50</v>
      </c>
      <c r="H611" s="3" t="s">
        <v>1024</v>
      </c>
      <c r="I611" s="3" t="s">
        <v>1025</v>
      </c>
      <c r="J611" s="3" t="s">
        <v>470</v>
      </c>
      <c r="K611" s="3"/>
      <c r="L611" s="3" t="s">
        <v>96</v>
      </c>
      <c r="M611" s="3" t="s">
        <v>28</v>
      </c>
      <c r="N611" s="3" t="s">
        <v>29</v>
      </c>
      <c r="O611" s="3" t="s">
        <v>38</v>
      </c>
      <c r="P611" s="3" t="s">
        <v>1078</v>
      </c>
      <c r="Q611" s="3" t="s">
        <v>32</v>
      </c>
      <c r="R611" s="3"/>
      <c r="S611" s="3">
        <v>50</v>
      </c>
      <c r="T611" s="3"/>
      <c r="U611" s="3"/>
      <c r="V611" s="3" t="s">
        <v>34</v>
      </c>
      <c r="W611" s="3" t="s">
        <v>35</v>
      </c>
      <c r="X611" s="3" t="s">
        <v>35</v>
      </c>
      <c r="Y611" s="3" t="s">
        <v>50</v>
      </c>
      <c r="Z611" s="3" t="s">
        <v>35</v>
      </c>
      <c r="AA611" s="3" t="str">
        <f t="shared" si="139"/>
        <v>Divide LOAEL by 10;Units conversion needed;</v>
      </c>
      <c r="AB611" s="3"/>
      <c r="AC611" s="3"/>
      <c r="AD611" s="3">
        <f t="shared" ref="AD611:AD612" si="144">S611*1000/10</f>
        <v>5000</v>
      </c>
      <c r="AE611" s="3"/>
      <c r="AF611" s="3"/>
      <c r="AG611" s="3" t="str">
        <f t="shared" ref="AG611:AG613" si="145">IF(AD611&gt;30000, "band A", IF(AD611&gt;3000, "band B", IF(AD611&gt;300, "band C", IF(AD611&gt;30, "band D", "band E"))))</f>
        <v>band B</v>
      </c>
      <c r="AH611" s="3" t="s">
        <v>229</v>
      </c>
      <c r="AI611" s="3"/>
      <c r="AJ611" s="3"/>
      <c r="AK611" s="3" t="s">
        <v>819</v>
      </c>
      <c r="AL611" s="3" t="s">
        <v>773</v>
      </c>
      <c r="AM611" s="3" t="s">
        <v>91</v>
      </c>
      <c r="AN611" s="3" t="s">
        <v>1103</v>
      </c>
      <c r="AO611" s="3"/>
      <c r="AP611" s="3" t="s">
        <v>35</v>
      </c>
      <c r="AQ611" s="3">
        <f t="shared" si="132"/>
        <v>2</v>
      </c>
      <c r="AR611" t="str">
        <f t="shared" si="142"/>
        <v>LOAEL</v>
      </c>
      <c r="AS611">
        <f t="shared" si="143"/>
        <v>5000</v>
      </c>
      <c r="AT611" t="str">
        <f>VLOOKUP(L611,'Duration QC'!$A$3:$E$50,2,TRUE)</f>
        <v>N</v>
      </c>
      <c r="AU611" t="str">
        <f>VLOOKUP(L611,'Duration QC'!$A$3:$E$50,3,TRUE)</f>
        <v>Y</v>
      </c>
      <c r="AV611" t="str">
        <f>VLOOKUP(L611,'Duration QC'!$A$3:$E$50,4,TRUE)</f>
        <v>N</v>
      </c>
      <c r="AW611" t="str">
        <f>VLOOKUP(L611,'Duration QC'!$A$3:$E$50,5,TRUE)</f>
        <v>N</v>
      </c>
      <c r="AX611">
        <f t="shared" si="133"/>
        <v>0</v>
      </c>
      <c r="AY611">
        <f t="shared" si="134"/>
        <v>1</v>
      </c>
      <c r="AZ611">
        <f t="shared" si="135"/>
        <v>0</v>
      </c>
      <c r="BA611">
        <f t="shared" si="136"/>
        <v>0</v>
      </c>
    </row>
    <row r="612" spans="1:53" x14ac:dyDescent="0.25">
      <c r="A612" s="3">
        <v>612</v>
      </c>
      <c r="B612" s="3"/>
      <c r="C612" s="3" t="s">
        <v>1134</v>
      </c>
      <c r="D612" s="3" t="s">
        <v>1143</v>
      </c>
      <c r="E612" s="3" t="s">
        <v>858</v>
      </c>
      <c r="F612" s="3" t="s">
        <v>931</v>
      </c>
      <c r="G612" s="3" t="s">
        <v>50</v>
      </c>
      <c r="H612" s="3" t="s">
        <v>1024</v>
      </c>
      <c r="I612" s="3" t="s">
        <v>1025</v>
      </c>
      <c r="J612" s="3" t="s">
        <v>470</v>
      </c>
      <c r="K612" s="3"/>
      <c r="L612" s="3" t="s">
        <v>96</v>
      </c>
      <c r="M612" s="3" t="s">
        <v>28</v>
      </c>
      <c r="N612" s="3" t="s">
        <v>29</v>
      </c>
      <c r="O612" s="3" t="s">
        <v>38</v>
      </c>
      <c r="P612" s="3" t="s">
        <v>1078</v>
      </c>
      <c r="Q612" s="3" t="s">
        <v>32</v>
      </c>
      <c r="R612" s="3"/>
      <c r="S612" s="3">
        <v>50</v>
      </c>
      <c r="T612" s="3"/>
      <c r="U612" s="3"/>
      <c r="V612" s="3" t="s">
        <v>34</v>
      </c>
      <c r="W612" s="3" t="s">
        <v>35</v>
      </c>
      <c r="X612" s="3" t="s">
        <v>35</v>
      </c>
      <c r="Y612" s="3" t="s">
        <v>50</v>
      </c>
      <c r="Z612" s="3" t="s">
        <v>35</v>
      </c>
      <c r="AA612" s="3" t="str">
        <f t="shared" si="139"/>
        <v>Divide LOAEL by 10;Units conversion needed;</v>
      </c>
      <c r="AB612" s="3"/>
      <c r="AC612" s="3"/>
      <c r="AD612" s="3">
        <f t="shared" si="144"/>
        <v>5000</v>
      </c>
      <c r="AE612" s="3"/>
      <c r="AF612" s="3"/>
      <c r="AG612" s="3" t="str">
        <f t="shared" si="145"/>
        <v>band B</v>
      </c>
      <c r="AH612" s="3" t="s">
        <v>229</v>
      </c>
      <c r="AI612" s="3"/>
      <c r="AJ612" s="3"/>
      <c r="AK612" s="3" t="s">
        <v>819</v>
      </c>
      <c r="AL612" s="3" t="s">
        <v>773</v>
      </c>
      <c r="AM612" s="3" t="s">
        <v>96</v>
      </c>
      <c r="AN612" s="3" t="s">
        <v>1103</v>
      </c>
      <c r="AO612" s="3"/>
      <c r="AP612" s="3" t="s">
        <v>35</v>
      </c>
      <c r="AQ612" s="3">
        <f t="shared" si="132"/>
        <v>2</v>
      </c>
      <c r="AR612" t="str">
        <f t="shared" si="142"/>
        <v>LOAEL</v>
      </c>
      <c r="AS612">
        <f t="shared" si="143"/>
        <v>5000</v>
      </c>
      <c r="AT612" t="str">
        <f>VLOOKUP(L612,'Duration QC'!$A$3:$E$50,2,TRUE)</f>
        <v>N</v>
      </c>
      <c r="AU612" t="str">
        <f>VLOOKUP(L612,'Duration QC'!$A$3:$E$50,3,TRUE)</f>
        <v>Y</v>
      </c>
      <c r="AV612" t="str">
        <f>VLOOKUP(L612,'Duration QC'!$A$3:$E$50,4,TRUE)</f>
        <v>N</v>
      </c>
      <c r="AW612" t="str">
        <f>VLOOKUP(L612,'Duration QC'!$A$3:$E$50,5,TRUE)</f>
        <v>N</v>
      </c>
      <c r="AX612">
        <f t="shared" si="133"/>
        <v>0</v>
      </c>
      <c r="AY612">
        <f t="shared" si="134"/>
        <v>1</v>
      </c>
      <c r="AZ612">
        <f t="shared" si="135"/>
        <v>0</v>
      </c>
      <c r="BA612">
        <f t="shared" si="136"/>
        <v>0</v>
      </c>
    </row>
    <row r="613" spans="1:53" x14ac:dyDescent="0.25">
      <c r="A613" s="3">
        <v>613</v>
      </c>
      <c r="B613" s="3"/>
      <c r="C613" s="3" t="s">
        <v>1134</v>
      </c>
      <c r="D613" s="3" t="s">
        <v>1144</v>
      </c>
      <c r="E613" s="3" t="s">
        <v>859</v>
      </c>
      <c r="F613" s="3" t="s">
        <v>932</v>
      </c>
      <c r="G613" s="3"/>
      <c r="H613" s="3" t="s">
        <v>1026</v>
      </c>
      <c r="I613" s="3" t="s">
        <v>1027</v>
      </c>
      <c r="J613" s="3" t="s">
        <v>470</v>
      </c>
      <c r="K613" s="3"/>
      <c r="L613" s="3" t="s">
        <v>91</v>
      </c>
      <c r="M613" s="3" t="s">
        <v>28</v>
      </c>
      <c r="N613" s="3" t="s">
        <v>1079</v>
      </c>
      <c r="O613" s="3" t="s">
        <v>38</v>
      </c>
      <c r="P613" s="3" t="s">
        <v>97</v>
      </c>
      <c r="Q613" s="3" t="s">
        <v>49</v>
      </c>
      <c r="R613" s="3"/>
      <c r="S613" s="3">
        <v>0.5</v>
      </c>
      <c r="T613" s="3"/>
      <c r="U613" s="3"/>
      <c r="V613" s="3" t="s">
        <v>34</v>
      </c>
      <c r="W613" s="3" t="s">
        <v>35</v>
      </c>
      <c r="X613" s="3" t="s">
        <v>50</v>
      </c>
      <c r="Y613" s="3" t="s">
        <v>50</v>
      </c>
      <c r="Z613" s="3" t="s">
        <v>35</v>
      </c>
      <c r="AA613" s="3" t="str">
        <f t="shared" si="139"/>
        <v>Divide NOAEL or BMDL by 3;Divide LOAEL by 10;Units conversion needed;</v>
      </c>
      <c r="AB613" s="3"/>
      <c r="AC613" s="3"/>
      <c r="AD613" s="3">
        <f>S613*1000/10/3</f>
        <v>16.666666666666668</v>
      </c>
      <c r="AE613" s="3"/>
      <c r="AF613" s="3"/>
      <c r="AG613" s="3" t="str">
        <f t="shared" si="145"/>
        <v>band E</v>
      </c>
      <c r="AH613" s="3" t="s">
        <v>226</v>
      </c>
      <c r="AI613" s="3"/>
      <c r="AJ613" s="3"/>
      <c r="AK613" s="58" t="s">
        <v>1241</v>
      </c>
      <c r="AL613" s="3" t="s">
        <v>773</v>
      </c>
      <c r="AM613" s="3" t="s">
        <v>1097</v>
      </c>
      <c r="AN613" s="3" t="s">
        <v>1104</v>
      </c>
      <c r="AO613" s="3"/>
      <c r="AP613" s="3" t="s">
        <v>35</v>
      </c>
      <c r="AQ613" s="3">
        <f t="shared" si="132"/>
        <v>5</v>
      </c>
      <c r="AR613" t="str">
        <f t="shared" si="142"/>
        <v>LOAEL</v>
      </c>
      <c r="AS613">
        <f t="shared" si="143"/>
        <v>16.666666666666668</v>
      </c>
      <c r="AT613" t="str">
        <f>VLOOKUP(L613,'Duration QC'!$A$3:$E$50,2,TRUE)</f>
        <v>N</v>
      </c>
      <c r="AU613" t="str">
        <f>VLOOKUP(L613,'Duration QC'!$A$3:$E$50,3,TRUE)</f>
        <v>Y</v>
      </c>
      <c r="AV613" t="str">
        <f>VLOOKUP(L613,'Duration QC'!$A$3:$E$50,4,TRUE)</f>
        <v>N</v>
      </c>
      <c r="AW613" t="str">
        <f>VLOOKUP(L613,'Duration QC'!$A$3:$E$50,5,TRUE)</f>
        <v>N</v>
      </c>
      <c r="AX613">
        <f t="shared" si="133"/>
        <v>0</v>
      </c>
      <c r="AY613">
        <f t="shared" si="134"/>
        <v>1</v>
      </c>
      <c r="AZ613">
        <f t="shared" si="135"/>
        <v>0</v>
      </c>
      <c r="BA613">
        <f t="shared" si="136"/>
        <v>0</v>
      </c>
    </row>
    <row r="614" spans="1:53" x14ac:dyDescent="0.25">
      <c r="A614" s="3">
        <v>614</v>
      </c>
      <c r="B614" s="3"/>
      <c r="C614" s="3" t="s">
        <v>1134</v>
      </c>
      <c r="D614" s="3" t="s">
        <v>1144</v>
      </c>
      <c r="E614" s="3" t="s">
        <v>859</v>
      </c>
      <c r="F614" s="3" t="s">
        <v>932</v>
      </c>
      <c r="G614" s="3"/>
      <c r="H614" s="3" t="s">
        <v>1026</v>
      </c>
      <c r="I614" s="3" t="s">
        <v>1027</v>
      </c>
      <c r="J614" s="3" t="s">
        <v>470</v>
      </c>
      <c r="K614" s="3"/>
      <c r="L614" s="3" t="s">
        <v>91</v>
      </c>
      <c r="M614" s="3" t="s">
        <v>28</v>
      </c>
      <c r="N614" s="3" t="s">
        <v>1079</v>
      </c>
      <c r="O614" s="3" t="s">
        <v>38</v>
      </c>
      <c r="P614" s="3" t="s">
        <v>97</v>
      </c>
      <c r="Q614" s="3" t="s">
        <v>49</v>
      </c>
      <c r="R614" s="3">
        <v>0.5</v>
      </c>
      <c r="S614" s="3">
        <v>2.5</v>
      </c>
      <c r="T614" s="3"/>
      <c r="U614" s="3"/>
      <c r="V614" s="3" t="s">
        <v>34</v>
      </c>
      <c r="W614" s="3" t="s">
        <v>35</v>
      </c>
      <c r="X614" s="3" t="s">
        <v>50</v>
      </c>
      <c r="Y614" s="3" t="s">
        <v>35</v>
      </c>
      <c r="Z614" s="3" t="s">
        <v>35</v>
      </c>
      <c r="AA614" s="3" t="str">
        <f t="shared" si="139"/>
        <v>Divide NOAEL or BMDL by 3;Units conversion needed;</v>
      </c>
      <c r="AB614" s="3"/>
      <c r="AC614" s="3">
        <f>R614*1000/3</f>
        <v>166.66666666666666</v>
      </c>
      <c r="AD614" s="3"/>
      <c r="AE614" s="3"/>
      <c r="AF614" s="3" t="str">
        <f>IF(AC614&gt;30000, "band A", IF(AC614&gt;3000, "band B", IF(AC614&gt;300, "band C", IF(AC614&gt;30, "band D", "band E"))))</f>
        <v>band D</v>
      </c>
      <c r="AG614" s="3"/>
      <c r="AH614" s="3" t="s">
        <v>227</v>
      </c>
      <c r="AI614" s="3"/>
      <c r="AJ614" s="3"/>
      <c r="AK614" s="58" t="s">
        <v>1241</v>
      </c>
      <c r="AL614" s="3" t="s">
        <v>773</v>
      </c>
      <c r="AM614" s="3" t="s">
        <v>91</v>
      </c>
      <c r="AN614" s="3" t="s">
        <v>1104</v>
      </c>
      <c r="AO614" s="3"/>
      <c r="AP614" s="3" t="s">
        <v>35</v>
      </c>
      <c r="AQ614" s="3">
        <f t="shared" si="132"/>
        <v>4</v>
      </c>
      <c r="AR614" t="str">
        <f t="shared" si="142"/>
        <v>NOAEL</v>
      </c>
      <c r="AS614">
        <f t="shared" si="143"/>
        <v>166.66666666666666</v>
      </c>
      <c r="AT614" t="str">
        <f>VLOOKUP(L614,'Duration QC'!$A$3:$E$50,2,TRUE)</f>
        <v>N</v>
      </c>
      <c r="AU614" t="str">
        <f>VLOOKUP(L614,'Duration QC'!$A$3:$E$50,3,TRUE)</f>
        <v>Y</v>
      </c>
      <c r="AV614" t="str">
        <f>VLOOKUP(L614,'Duration QC'!$A$3:$E$50,4,TRUE)</f>
        <v>N</v>
      </c>
      <c r="AW614" t="str">
        <f>VLOOKUP(L614,'Duration QC'!$A$3:$E$50,5,TRUE)</f>
        <v>N</v>
      </c>
      <c r="AX614">
        <f t="shared" si="133"/>
        <v>0</v>
      </c>
      <c r="AY614">
        <f t="shared" si="134"/>
        <v>1</v>
      </c>
      <c r="AZ614">
        <f t="shared" si="135"/>
        <v>0</v>
      </c>
      <c r="BA614">
        <f t="shared" si="136"/>
        <v>0</v>
      </c>
    </row>
    <row r="615" spans="1:53" x14ac:dyDescent="0.25">
      <c r="A615" s="3">
        <v>615</v>
      </c>
      <c r="B615" s="3" t="s">
        <v>50</v>
      </c>
      <c r="C615" s="3" t="s">
        <v>1134</v>
      </c>
      <c r="D615" s="3" t="s">
        <v>1145</v>
      </c>
      <c r="E615" s="3" t="s">
        <v>860</v>
      </c>
      <c r="F615" s="3" t="s">
        <v>933</v>
      </c>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t="s">
        <v>820</v>
      </c>
      <c r="AL615" s="3"/>
      <c r="AM615" s="3"/>
      <c r="AN615" s="3"/>
      <c r="AO615" s="3"/>
      <c r="AP615" s="3" t="s">
        <v>35</v>
      </c>
      <c r="AQ615" s="3">
        <f t="shared" si="132"/>
        <v>0</v>
      </c>
      <c r="AT615" t="e">
        <f>VLOOKUP(L615,'Duration QC'!$A$3:$E$50,2,TRUE)</f>
        <v>#N/A</v>
      </c>
      <c r="AU615" t="e">
        <f>VLOOKUP(L615,'Duration QC'!$A$3:$E$50,3,TRUE)</f>
        <v>#N/A</v>
      </c>
      <c r="AV615" t="e">
        <f>VLOOKUP(L615,'Duration QC'!$A$3:$E$50,4,TRUE)</f>
        <v>#N/A</v>
      </c>
      <c r="AW615" t="e">
        <f>VLOOKUP(L615,'Duration QC'!$A$3:$E$50,5,TRUE)</f>
        <v>#N/A</v>
      </c>
      <c r="AX615" t="e">
        <f t="shared" si="133"/>
        <v>#N/A</v>
      </c>
      <c r="AY615" t="e">
        <f t="shared" si="134"/>
        <v>#N/A</v>
      </c>
      <c r="AZ615" t="e">
        <f t="shared" si="135"/>
        <v>#N/A</v>
      </c>
      <c r="BA615" t="e">
        <f t="shared" si="136"/>
        <v>#N/A</v>
      </c>
    </row>
    <row r="616" spans="1:53" x14ac:dyDescent="0.25">
      <c r="A616" s="3">
        <v>616</v>
      </c>
      <c r="B616" s="3" t="s">
        <v>50</v>
      </c>
      <c r="C616" s="3" t="s">
        <v>1134</v>
      </c>
      <c r="D616" s="3" t="s">
        <v>1146</v>
      </c>
      <c r="E616" s="3" t="s">
        <v>861</v>
      </c>
      <c r="F616" s="3" t="s">
        <v>934</v>
      </c>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t="s">
        <v>821</v>
      </c>
      <c r="AL616" s="3"/>
      <c r="AM616" s="3"/>
      <c r="AN616" s="3"/>
      <c r="AO616" s="3"/>
      <c r="AP616" s="3" t="s">
        <v>35</v>
      </c>
      <c r="AQ616" s="3">
        <f t="shared" si="132"/>
        <v>0</v>
      </c>
      <c r="AT616" t="e">
        <f>VLOOKUP(L616,'Duration QC'!$A$3:$E$50,2,TRUE)</f>
        <v>#N/A</v>
      </c>
      <c r="AU616" t="e">
        <f>VLOOKUP(L616,'Duration QC'!$A$3:$E$50,3,TRUE)</f>
        <v>#N/A</v>
      </c>
      <c r="AV616" t="e">
        <f>VLOOKUP(L616,'Duration QC'!$A$3:$E$50,4,TRUE)</f>
        <v>#N/A</v>
      </c>
      <c r="AW616" t="e">
        <f>VLOOKUP(L616,'Duration QC'!$A$3:$E$50,5,TRUE)</f>
        <v>#N/A</v>
      </c>
      <c r="AX616" t="e">
        <f t="shared" si="133"/>
        <v>#N/A</v>
      </c>
      <c r="AY616" t="e">
        <f t="shared" si="134"/>
        <v>#N/A</v>
      </c>
      <c r="AZ616" t="e">
        <f t="shared" si="135"/>
        <v>#N/A</v>
      </c>
      <c r="BA616" t="e">
        <f t="shared" si="136"/>
        <v>#N/A</v>
      </c>
    </row>
    <row r="617" spans="1:53" x14ac:dyDescent="0.25">
      <c r="A617" s="3">
        <v>617</v>
      </c>
      <c r="B617" s="3" t="s">
        <v>50</v>
      </c>
      <c r="C617" s="3" t="s">
        <v>1134</v>
      </c>
      <c r="D617" s="3" t="s">
        <v>1147</v>
      </c>
      <c r="E617" s="3" t="s">
        <v>862</v>
      </c>
      <c r="F617" s="3" t="s">
        <v>935</v>
      </c>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t="s">
        <v>821</v>
      </c>
      <c r="AL617" s="3"/>
      <c r="AM617" s="3"/>
      <c r="AN617" s="3"/>
      <c r="AO617" s="3"/>
      <c r="AP617" s="3" t="s">
        <v>35</v>
      </c>
      <c r="AQ617" s="3">
        <f t="shared" si="132"/>
        <v>0</v>
      </c>
      <c r="AT617" t="e">
        <f>VLOOKUP(L617,'Duration QC'!$A$3:$E$50,2,TRUE)</f>
        <v>#N/A</v>
      </c>
      <c r="AU617" t="e">
        <f>VLOOKUP(L617,'Duration QC'!$A$3:$E$50,3,TRUE)</f>
        <v>#N/A</v>
      </c>
      <c r="AV617" t="e">
        <f>VLOOKUP(L617,'Duration QC'!$A$3:$E$50,4,TRUE)</f>
        <v>#N/A</v>
      </c>
      <c r="AW617" t="e">
        <f>VLOOKUP(L617,'Duration QC'!$A$3:$E$50,5,TRUE)</f>
        <v>#N/A</v>
      </c>
      <c r="AX617" t="e">
        <f t="shared" si="133"/>
        <v>#N/A</v>
      </c>
      <c r="AY617" t="e">
        <f t="shared" si="134"/>
        <v>#N/A</v>
      </c>
      <c r="AZ617" t="e">
        <f t="shared" si="135"/>
        <v>#N/A</v>
      </c>
      <c r="BA617" t="e">
        <f t="shared" si="136"/>
        <v>#N/A</v>
      </c>
    </row>
    <row r="618" spans="1:53" x14ac:dyDescent="0.25">
      <c r="A618" s="3">
        <v>618</v>
      </c>
      <c r="B618" s="3" t="s">
        <v>50</v>
      </c>
      <c r="C618" s="3" t="s">
        <v>1134</v>
      </c>
      <c r="D618" s="3" t="s">
        <v>1148</v>
      </c>
      <c r="E618" s="3" t="s">
        <v>863</v>
      </c>
      <c r="F618" s="3" t="s">
        <v>936</v>
      </c>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t="s">
        <v>821</v>
      </c>
      <c r="AL618" s="3"/>
      <c r="AM618" s="3"/>
      <c r="AN618" s="3"/>
      <c r="AO618" s="3"/>
      <c r="AP618" s="3" t="s">
        <v>35</v>
      </c>
      <c r="AQ618" s="3">
        <f t="shared" si="132"/>
        <v>0</v>
      </c>
      <c r="AT618" t="e">
        <f>VLOOKUP(L618,'Duration QC'!$A$3:$E$50,2,TRUE)</f>
        <v>#N/A</v>
      </c>
      <c r="AU618" t="e">
        <f>VLOOKUP(L618,'Duration QC'!$A$3:$E$50,3,TRUE)</f>
        <v>#N/A</v>
      </c>
      <c r="AV618" t="e">
        <f>VLOOKUP(L618,'Duration QC'!$A$3:$E$50,4,TRUE)</f>
        <v>#N/A</v>
      </c>
      <c r="AW618" t="e">
        <f>VLOOKUP(L618,'Duration QC'!$A$3:$E$50,5,TRUE)</f>
        <v>#N/A</v>
      </c>
      <c r="AX618" t="e">
        <f t="shared" si="133"/>
        <v>#N/A</v>
      </c>
      <c r="AY618" t="e">
        <f t="shared" si="134"/>
        <v>#N/A</v>
      </c>
      <c r="AZ618" t="e">
        <f t="shared" si="135"/>
        <v>#N/A</v>
      </c>
      <c r="BA618" t="e">
        <f t="shared" si="136"/>
        <v>#N/A</v>
      </c>
    </row>
    <row r="619" spans="1:53" x14ac:dyDescent="0.25">
      <c r="A619" s="3">
        <v>619</v>
      </c>
      <c r="B619" s="3" t="s">
        <v>50</v>
      </c>
      <c r="C619" s="3" t="s">
        <v>1134</v>
      </c>
      <c r="D619" s="3" t="s">
        <v>1149</v>
      </c>
      <c r="E619" s="3" t="s">
        <v>864</v>
      </c>
      <c r="F619" s="3" t="s">
        <v>937</v>
      </c>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t="s">
        <v>821</v>
      </c>
      <c r="AL619" s="3"/>
      <c r="AM619" s="3"/>
      <c r="AN619" s="3"/>
      <c r="AO619" s="3"/>
      <c r="AP619" s="3" t="s">
        <v>35</v>
      </c>
      <c r="AQ619" s="3">
        <f t="shared" si="132"/>
        <v>0</v>
      </c>
      <c r="AT619" t="e">
        <f>VLOOKUP(L619,'Duration QC'!$A$3:$E$50,2,TRUE)</f>
        <v>#N/A</v>
      </c>
      <c r="AU619" t="e">
        <f>VLOOKUP(L619,'Duration QC'!$A$3:$E$50,3,TRUE)</f>
        <v>#N/A</v>
      </c>
      <c r="AV619" t="e">
        <f>VLOOKUP(L619,'Duration QC'!$A$3:$E$50,4,TRUE)</f>
        <v>#N/A</v>
      </c>
      <c r="AW619" t="e">
        <f>VLOOKUP(L619,'Duration QC'!$A$3:$E$50,5,TRUE)</f>
        <v>#N/A</v>
      </c>
      <c r="AX619" t="e">
        <f t="shared" si="133"/>
        <v>#N/A</v>
      </c>
      <c r="AY619" t="e">
        <f t="shared" si="134"/>
        <v>#N/A</v>
      </c>
      <c r="AZ619" t="e">
        <f t="shared" si="135"/>
        <v>#N/A</v>
      </c>
      <c r="BA619" t="e">
        <f t="shared" si="136"/>
        <v>#N/A</v>
      </c>
    </row>
    <row r="620" spans="1:53" x14ac:dyDescent="0.25">
      <c r="A620" s="3">
        <v>620</v>
      </c>
      <c r="B620" s="3" t="s">
        <v>50</v>
      </c>
      <c r="C620" s="3" t="s">
        <v>1134</v>
      </c>
      <c r="D620" s="3" t="s">
        <v>1150</v>
      </c>
      <c r="E620" s="3" t="s">
        <v>865</v>
      </c>
      <c r="F620" s="3" t="s">
        <v>938</v>
      </c>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t="s">
        <v>822</v>
      </c>
      <c r="AL620" s="3"/>
      <c r="AM620" s="3"/>
      <c r="AN620" s="3"/>
      <c r="AO620" s="3"/>
      <c r="AP620" s="3" t="s">
        <v>35</v>
      </c>
      <c r="AQ620" s="3">
        <f t="shared" si="132"/>
        <v>0</v>
      </c>
      <c r="AT620" t="e">
        <f>VLOOKUP(L620,'Duration QC'!$A$3:$E$50,2,TRUE)</f>
        <v>#N/A</v>
      </c>
      <c r="AU620" t="e">
        <f>VLOOKUP(L620,'Duration QC'!$A$3:$E$50,3,TRUE)</f>
        <v>#N/A</v>
      </c>
      <c r="AV620" t="e">
        <f>VLOOKUP(L620,'Duration QC'!$A$3:$E$50,4,TRUE)</f>
        <v>#N/A</v>
      </c>
      <c r="AW620" t="e">
        <f>VLOOKUP(L620,'Duration QC'!$A$3:$E$50,5,TRUE)</f>
        <v>#N/A</v>
      </c>
      <c r="AX620" t="e">
        <f t="shared" si="133"/>
        <v>#N/A</v>
      </c>
      <c r="AY620" t="e">
        <f t="shared" si="134"/>
        <v>#N/A</v>
      </c>
      <c r="AZ620" t="e">
        <f t="shared" si="135"/>
        <v>#N/A</v>
      </c>
      <c r="BA620" t="e">
        <f t="shared" si="136"/>
        <v>#N/A</v>
      </c>
    </row>
    <row r="621" spans="1:53" x14ac:dyDescent="0.25">
      <c r="A621" s="3">
        <v>621</v>
      </c>
      <c r="B621" s="3" t="s">
        <v>50</v>
      </c>
      <c r="C621" s="3" t="s">
        <v>1134</v>
      </c>
      <c r="D621" s="3" t="s">
        <v>1151</v>
      </c>
      <c r="E621" s="3" t="s">
        <v>866</v>
      </c>
      <c r="F621" s="3" t="s">
        <v>939</v>
      </c>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t="s">
        <v>821</v>
      </c>
      <c r="AL621" s="3"/>
      <c r="AM621" s="3"/>
      <c r="AN621" s="3"/>
      <c r="AO621" s="3"/>
      <c r="AP621" s="3" t="s">
        <v>35</v>
      </c>
      <c r="AQ621" s="3">
        <f t="shared" si="132"/>
        <v>0</v>
      </c>
      <c r="AT621" t="e">
        <f>VLOOKUP(L621,'Duration QC'!$A$3:$E$50,2,TRUE)</f>
        <v>#N/A</v>
      </c>
      <c r="AU621" t="e">
        <f>VLOOKUP(L621,'Duration QC'!$A$3:$E$50,3,TRUE)</f>
        <v>#N/A</v>
      </c>
      <c r="AV621" t="e">
        <f>VLOOKUP(L621,'Duration QC'!$A$3:$E$50,4,TRUE)</f>
        <v>#N/A</v>
      </c>
      <c r="AW621" t="e">
        <f>VLOOKUP(L621,'Duration QC'!$A$3:$E$50,5,TRUE)</f>
        <v>#N/A</v>
      </c>
      <c r="AX621" t="e">
        <f t="shared" si="133"/>
        <v>#N/A</v>
      </c>
      <c r="AY621" t="e">
        <f t="shared" si="134"/>
        <v>#N/A</v>
      </c>
      <c r="AZ621" t="e">
        <f t="shared" si="135"/>
        <v>#N/A</v>
      </c>
      <c r="BA621" t="e">
        <f t="shared" si="136"/>
        <v>#N/A</v>
      </c>
    </row>
    <row r="622" spans="1:53" x14ac:dyDescent="0.25">
      <c r="A622" s="3">
        <v>622</v>
      </c>
      <c r="B622" s="3" t="s">
        <v>50</v>
      </c>
      <c r="C622" s="3" t="s">
        <v>1134</v>
      </c>
      <c r="D622" s="3" t="s">
        <v>1152</v>
      </c>
      <c r="E622" s="3" t="s">
        <v>867</v>
      </c>
      <c r="F622" s="3" t="s">
        <v>940</v>
      </c>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t="s">
        <v>821</v>
      </c>
      <c r="AL622" s="3"/>
      <c r="AM622" s="3"/>
      <c r="AN622" s="3"/>
      <c r="AO622" s="3"/>
      <c r="AP622" s="3" t="s">
        <v>35</v>
      </c>
      <c r="AQ622" s="3">
        <f t="shared" si="132"/>
        <v>0</v>
      </c>
      <c r="AT622" t="e">
        <f>VLOOKUP(L622,'Duration QC'!$A$3:$E$50,2,TRUE)</f>
        <v>#N/A</v>
      </c>
      <c r="AU622" t="e">
        <f>VLOOKUP(L622,'Duration QC'!$A$3:$E$50,3,TRUE)</f>
        <v>#N/A</v>
      </c>
      <c r="AV622" t="e">
        <f>VLOOKUP(L622,'Duration QC'!$A$3:$E$50,4,TRUE)</f>
        <v>#N/A</v>
      </c>
      <c r="AW622" t="e">
        <f>VLOOKUP(L622,'Duration QC'!$A$3:$E$50,5,TRUE)</f>
        <v>#N/A</v>
      </c>
      <c r="AX622" t="e">
        <f t="shared" si="133"/>
        <v>#N/A</v>
      </c>
      <c r="AY622" t="e">
        <f t="shared" si="134"/>
        <v>#N/A</v>
      </c>
      <c r="AZ622" t="e">
        <f t="shared" si="135"/>
        <v>#N/A</v>
      </c>
      <c r="BA622" t="e">
        <f t="shared" si="136"/>
        <v>#N/A</v>
      </c>
    </row>
    <row r="623" spans="1:53" x14ac:dyDescent="0.25">
      <c r="A623" s="3">
        <v>623</v>
      </c>
      <c r="B623" s="3" t="s">
        <v>50</v>
      </c>
      <c r="C623" s="3" t="s">
        <v>1134</v>
      </c>
      <c r="D623" s="3" t="s">
        <v>1153</v>
      </c>
      <c r="E623" s="3" t="s">
        <v>868</v>
      </c>
      <c r="F623" s="3" t="s">
        <v>941</v>
      </c>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t="s">
        <v>821</v>
      </c>
      <c r="AL623" s="3"/>
      <c r="AM623" s="3"/>
      <c r="AN623" s="3"/>
      <c r="AO623" s="3"/>
      <c r="AP623" s="3" t="s">
        <v>35</v>
      </c>
      <c r="AQ623" s="3">
        <f t="shared" si="132"/>
        <v>0</v>
      </c>
      <c r="AT623" t="e">
        <f>VLOOKUP(L623,'Duration QC'!$A$3:$E$50,2,TRUE)</f>
        <v>#N/A</v>
      </c>
      <c r="AU623" t="e">
        <f>VLOOKUP(L623,'Duration QC'!$A$3:$E$50,3,TRUE)</f>
        <v>#N/A</v>
      </c>
      <c r="AV623" t="e">
        <f>VLOOKUP(L623,'Duration QC'!$A$3:$E$50,4,TRUE)</f>
        <v>#N/A</v>
      </c>
      <c r="AW623" t="e">
        <f>VLOOKUP(L623,'Duration QC'!$A$3:$E$50,5,TRUE)</f>
        <v>#N/A</v>
      </c>
      <c r="AX623" t="e">
        <f t="shared" si="133"/>
        <v>#N/A</v>
      </c>
      <c r="AY623" t="e">
        <f t="shared" si="134"/>
        <v>#N/A</v>
      </c>
      <c r="AZ623" t="e">
        <f t="shared" si="135"/>
        <v>#N/A</v>
      </c>
      <c r="BA623" t="e">
        <f t="shared" si="136"/>
        <v>#N/A</v>
      </c>
    </row>
    <row r="624" spans="1:53" x14ac:dyDescent="0.25">
      <c r="A624" s="3">
        <v>624</v>
      </c>
      <c r="B624" s="3" t="s">
        <v>50</v>
      </c>
      <c r="C624" s="3" t="s">
        <v>1134</v>
      </c>
      <c r="D624" s="3" t="s">
        <v>1154</v>
      </c>
      <c r="E624" s="3" t="s">
        <v>869</v>
      </c>
      <c r="F624" s="3" t="s">
        <v>942</v>
      </c>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t="s">
        <v>821</v>
      </c>
      <c r="AL624" s="3"/>
      <c r="AM624" s="3"/>
      <c r="AN624" s="3"/>
      <c r="AO624" s="3"/>
      <c r="AP624" s="3" t="s">
        <v>35</v>
      </c>
      <c r="AQ624" s="3">
        <f t="shared" si="132"/>
        <v>0</v>
      </c>
      <c r="AT624" t="e">
        <f>VLOOKUP(L624,'Duration QC'!$A$3:$E$50,2,TRUE)</f>
        <v>#N/A</v>
      </c>
      <c r="AU624" t="e">
        <f>VLOOKUP(L624,'Duration QC'!$A$3:$E$50,3,TRUE)</f>
        <v>#N/A</v>
      </c>
      <c r="AV624" t="e">
        <f>VLOOKUP(L624,'Duration QC'!$A$3:$E$50,4,TRUE)</f>
        <v>#N/A</v>
      </c>
      <c r="AW624" t="e">
        <f>VLOOKUP(L624,'Duration QC'!$A$3:$E$50,5,TRUE)</f>
        <v>#N/A</v>
      </c>
      <c r="AX624" t="e">
        <f t="shared" si="133"/>
        <v>#N/A</v>
      </c>
      <c r="AY624" t="e">
        <f t="shared" si="134"/>
        <v>#N/A</v>
      </c>
      <c r="AZ624" t="e">
        <f t="shared" si="135"/>
        <v>#N/A</v>
      </c>
      <c r="BA624" t="e">
        <f t="shared" si="136"/>
        <v>#N/A</v>
      </c>
    </row>
    <row r="625" spans="1:53" x14ac:dyDescent="0.25">
      <c r="A625" s="3">
        <v>625</v>
      </c>
      <c r="B625" s="3" t="s">
        <v>50</v>
      </c>
      <c r="C625" s="3" t="s">
        <v>1134</v>
      </c>
      <c r="D625" s="3" t="s">
        <v>1155</v>
      </c>
      <c r="E625" s="3" t="s">
        <v>870</v>
      </c>
      <c r="F625" s="3" t="s">
        <v>943</v>
      </c>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t="s">
        <v>821</v>
      </c>
      <c r="AL625" s="3"/>
      <c r="AM625" s="3"/>
      <c r="AN625" s="3"/>
      <c r="AO625" s="3"/>
      <c r="AP625" s="3" t="s">
        <v>35</v>
      </c>
      <c r="AQ625" s="3">
        <f t="shared" si="132"/>
        <v>0</v>
      </c>
      <c r="AT625" t="e">
        <f>VLOOKUP(L625,'Duration QC'!$A$3:$E$50,2,TRUE)</f>
        <v>#N/A</v>
      </c>
      <c r="AU625" t="e">
        <f>VLOOKUP(L625,'Duration QC'!$A$3:$E$50,3,TRUE)</f>
        <v>#N/A</v>
      </c>
      <c r="AV625" t="e">
        <f>VLOOKUP(L625,'Duration QC'!$A$3:$E$50,4,TRUE)</f>
        <v>#N/A</v>
      </c>
      <c r="AW625" t="e">
        <f>VLOOKUP(L625,'Duration QC'!$A$3:$E$50,5,TRUE)</f>
        <v>#N/A</v>
      </c>
      <c r="AX625" t="e">
        <f t="shared" si="133"/>
        <v>#N/A</v>
      </c>
      <c r="AY625" t="e">
        <f t="shared" si="134"/>
        <v>#N/A</v>
      </c>
      <c r="AZ625" t="e">
        <f t="shared" si="135"/>
        <v>#N/A</v>
      </c>
      <c r="BA625" t="e">
        <f t="shared" si="136"/>
        <v>#N/A</v>
      </c>
    </row>
    <row r="626" spans="1:53" x14ac:dyDescent="0.25">
      <c r="A626" s="3">
        <v>626</v>
      </c>
      <c r="B626" s="3" t="s">
        <v>50</v>
      </c>
      <c r="C626" s="3" t="s">
        <v>1134</v>
      </c>
      <c r="D626" s="3" t="s">
        <v>1156</v>
      </c>
      <c r="E626" s="3" t="s">
        <v>871</v>
      </c>
      <c r="F626" s="3" t="s">
        <v>75</v>
      </c>
      <c r="G626" s="3" t="s">
        <v>50</v>
      </c>
      <c r="H626" s="3"/>
      <c r="I626" s="3"/>
      <c r="J626" s="3"/>
      <c r="K626" s="3"/>
      <c r="L626" s="3" t="s">
        <v>129</v>
      </c>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t="s">
        <v>823</v>
      </c>
      <c r="AL626" s="3"/>
      <c r="AM626" s="3"/>
      <c r="AN626" s="3"/>
      <c r="AO626" s="3"/>
      <c r="AP626" s="3" t="s">
        <v>35</v>
      </c>
      <c r="AQ626" s="3">
        <f t="shared" si="132"/>
        <v>0</v>
      </c>
      <c r="AT626" t="str">
        <f>VLOOKUP(L626,'Duration QC'!$A$3:$E$50,2,TRUE)</f>
        <v>N</v>
      </c>
      <c r="AU626" t="str">
        <f>VLOOKUP(L626,'Duration QC'!$A$3:$E$50,3,TRUE)</f>
        <v>Y</v>
      </c>
      <c r="AV626" t="str">
        <f>VLOOKUP(L626,'Duration QC'!$A$3:$E$50,4,TRUE)</f>
        <v>N</v>
      </c>
      <c r="AW626" t="str">
        <f>VLOOKUP(L626,'Duration QC'!$A$3:$E$50,5,TRUE)</f>
        <v>N</v>
      </c>
      <c r="AX626">
        <f t="shared" si="133"/>
        <v>0</v>
      </c>
      <c r="AY626">
        <f t="shared" si="134"/>
        <v>1</v>
      </c>
      <c r="AZ626">
        <f t="shared" si="135"/>
        <v>0</v>
      </c>
      <c r="BA626">
        <f t="shared" si="136"/>
        <v>0</v>
      </c>
    </row>
    <row r="627" spans="1:53" x14ac:dyDescent="0.25">
      <c r="A627" s="3">
        <v>627</v>
      </c>
      <c r="B627" s="3" t="s">
        <v>50</v>
      </c>
      <c r="C627" s="3" t="s">
        <v>1134</v>
      </c>
      <c r="D627" s="3" t="s">
        <v>1157</v>
      </c>
      <c r="E627" s="3" t="s">
        <v>872</v>
      </c>
      <c r="F627" s="3" t="s">
        <v>944</v>
      </c>
      <c r="G627" s="3"/>
      <c r="H627" s="3"/>
      <c r="I627" s="3"/>
      <c r="J627" s="3"/>
      <c r="K627" s="3"/>
      <c r="L627" s="3" t="s">
        <v>48</v>
      </c>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t="s">
        <v>824</v>
      </c>
      <c r="AL627" s="3"/>
      <c r="AM627" s="3"/>
      <c r="AN627" s="3"/>
      <c r="AO627" s="3"/>
      <c r="AP627" s="3" t="s">
        <v>35</v>
      </c>
      <c r="AQ627" s="3">
        <f t="shared" si="132"/>
        <v>0</v>
      </c>
      <c r="AT627" t="str">
        <f>VLOOKUP(L627,'Duration QC'!$A$3:$E$50,2,TRUE)</f>
        <v>Y</v>
      </c>
      <c r="AU627" t="str">
        <f>VLOOKUP(L627,'Duration QC'!$A$3:$E$50,3,TRUE)</f>
        <v>N</v>
      </c>
      <c r="AV627" t="str">
        <f>VLOOKUP(L627,'Duration QC'!$A$3:$E$50,4,TRUE)</f>
        <v>N</v>
      </c>
      <c r="AW627" t="str">
        <f>VLOOKUP(L627,'Duration QC'!$A$3:$E$50,5,TRUE)</f>
        <v>N</v>
      </c>
      <c r="AX627">
        <f t="shared" si="133"/>
        <v>1</v>
      </c>
      <c r="AY627">
        <f t="shared" si="134"/>
        <v>0</v>
      </c>
      <c r="AZ627">
        <f t="shared" si="135"/>
        <v>0</v>
      </c>
      <c r="BA627">
        <f t="shared" si="136"/>
        <v>0</v>
      </c>
    </row>
    <row r="628" spans="1:53" x14ac:dyDescent="0.25">
      <c r="A628" s="3">
        <v>628</v>
      </c>
      <c r="B628" s="3" t="s">
        <v>50</v>
      </c>
      <c r="C628" s="3" t="s">
        <v>1134</v>
      </c>
      <c r="D628" s="3" t="s">
        <v>1158</v>
      </c>
      <c r="E628" s="3" t="s">
        <v>873</v>
      </c>
      <c r="F628" s="3" t="s">
        <v>945</v>
      </c>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t="s">
        <v>825</v>
      </c>
      <c r="AL628" s="3"/>
      <c r="AM628" s="3"/>
      <c r="AN628" s="3"/>
      <c r="AO628" s="3"/>
      <c r="AP628" s="3" t="s">
        <v>35</v>
      </c>
      <c r="AQ628" s="3">
        <f t="shared" si="132"/>
        <v>0</v>
      </c>
      <c r="AT628" t="e">
        <f>VLOOKUP(L628,'Duration QC'!$A$3:$E$50,2,TRUE)</f>
        <v>#N/A</v>
      </c>
      <c r="AU628" t="e">
        <f>VLOOKUP(L628,'Duration QC'!$A$3:$E$50,3,TRUE)</f>
        <v>#N/A</v>
      </c>
      <c r="AV628" t="e">
        <f>VLOOKUP(L628,'Duration QC'!$A$3:$E$50,4,TRUE)</f>
        <v>#N/A</v>
      </c>
      <c r="AW628" t="e">
        <f>VLOOKUP(L628,'Duration QC'!$A$3:$E$50,5,TRUE)</f>
        <v>#N/A</v>
      </c>
      <c r="AX628" t="e">
        <f t="shared" si="133"/>
        <v>#N/A</v>
      </c>
      <c r="AY628" t="e">
        <f t="shared" si="134"/>
        <v>#N/A</v>
      </c>
      <c r="AZ628" t="e">
        <f t="shared" si="135"/>
        <v>#N/A</v>
      </c>
      <c r="BA628" t="e">
        <f t="shared" si="136"/>
        <v>#N/A</v>
      </c>
    </row>
    <row r="629" spans="1:53" x14ac:dyDescent="0.25">
      <c r="A629" s="3">
        <v>629</v>
      </c>
      <c r="B629" s="3" t="s">
        <v>50</v>
      </c>
      <c r="C629" s="3" t="s">
        <v>1134</v>
      </c>
      <c r="D629" s="3" t="s">
        <v>1159</v>
      </c>
      <c r="E629" s="3" t="s">
        <v>874</v>
      </c>
      <c r="F629" s="3" t="s">
        <v>946</v>
      </c>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t="s">
        <v>821</v>
      </c>
      <c r="AL629" s="3"/>
      <c r="AM629" s="3"/>
      <c r="AN629" s="3"/>
      <c r="AO629" s="3"/>
      <c r="AP629" s="3" t="s">
        <v>35</v>
      </c>
      <c r="AQ629" s="3">
        <f t="shared" si="132"/>
        <v>0</v>
      </c>
      <c r="AT629" t="e">
        <f>VLOOKUP(L629,'Duration QC'!$A$3:$E$50,2,TRUE)</f>
        <v>#N/A</v>
      </c>
      <c r="AU629" t="e">
        <f>VLOOKUP(L629,'Duration QC'!$A$3:$E$50,3,TRUE)</f>
        <v>#N/A</v>
      </c>
      <c r="AV629" t="e">
        <f>VLOOKUP(L629,'Duration QC'!$A$3:$E$50,4,TRUE)</f>
        <v>#N/A</v>
      </c>
      <c r="AW629" t="e">
        <f>VLOOKUP(L629,'Duration QC'!$A$3:$E$50,5,TRUE)</f>
        <v>#N/A</v>
      </c>
      <c r="AX629" t="e">
        <f t="shared" si="133"/>
        <v>#N/A</v>
      </c>
      <c r="AY629" t="e">
        <f t="shared" si="134"/>
        <v>#N/A</v>
      </c>
      <c r="AZ629" t="e">
        <f t="shared" si="135"/>
        <v>#N/A</v>
      </c>
      <c r="BA629" t="e">
        <f t="shared" si="136"/>
        <v>#N/A</v>
      </c>
    </row>
    <row r="630" spans="1:53" x14ac:dyDescent="0.25">
      <c r="A630" s="3">
        <v>630</v>
      </c>
      <c r="B630" s="3" t="s">
        <v>50</v>
      </c>
      <c r="C630" s="3" t="s">
        <v>1134</v>
      </c>
      <c r="D630" s="3" t="s">
        <v>1160</v>
      </c>
      <c r="E630" s="3" t="s">
        <v>875</v>
      </c>
      <c r="F630" s="3" t="s">
        <v>947</v>
      </c>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t="s">
        <v>821</v>
      </c>
      <c r="AL630" s="3"/>
      <c r="AM630" s="3"/>
      <c r="AN630" s="3"/>
      <c r="AO630" s="3"/>
      <c r="AP630" s="3" t="s">
        <v>35</v>
      </c>
      <c r="AQ630" s="3">
        <f t="shared" si="132"/>
        <v>0</v>
      </c>
      <c r="AT630" t="e">
        <f>VLOOKUP(L630,'Duration QC'!$A$3:$E$50,2,TRUE)</f>
        <v>#N/A</v>
      </c>
      <c r="AU630" t="e">
        <f>VLOOKUP(L630,'Duration QC'!$A$3:$E$50,3,TRUE)</f>
        <v>#N/A</v>
      </c>
      <c r="AV630" t="e">
        <f>VLOOKUP(L630,'Duration QC'!$A$3:$E$50,4,TRUE)</f>
        <v>#N/A</v>
      </c>
      <c r="AW630" t="e">
        <f>VLOOKUP(L630,'Duration QC'!$A$3:$E$50,5,TRUE)</f>
        <v>#N/A</v>
      </c>
      <c r="AX630" t="e">
        <f t="shared" si="133"/>
        <v>#N/A</v>
      </c>
      <c r="AY630" t="e">
        <f t="shared" si="134"/>
        <v>#N/A</v>
      </c>
      <c r="AZ630" t="e">
        <f t="shared" si="135"/>
        <v>#N/A</v>
      </c>
      <c r="BA630" t="e">
        <f t="shared" si="136"/>
        <v>#N/A</v>
      </c>
    </row>
    <row r="631" spans="1:53" x14ac:dyDescent="0.25">
      <c r="A631" s="3">
        <v>631</v>
      </c>
      <c r="B631" s="3" t="s">
        <v>50</v>
      </c>
      <c r="C631" s="3" t="s">
        <v>1134</v>
      </c>
      <c r="D631" s="3" t="s">
        <v>1161</v>
      </c>
      <c r="E631" s="3" t="s">
        <v>876</v>
      </c>
      <c r="F631" s="3" t="s">
        <v>948</v>
      </c>
      <c r="G631" s="3"/>
      <c r="H631" s="3"/>
      <c r="I631" s="3"/>
      <c r="J631" s="3"/>
      <c r="K631" s="3"/>
      <c r="L631" s="3" t="s">
        <v>1074</v>
      </c>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t="s">
        <v>826</v>
      </c>
      <c r="AL631" s="3"/>
      <c r="AM631" s="3"/>
      <c r="AN631" s="3"/>
      <c r="AO631" s="3"/>
      <c r="AP631" s="3" t="s">
        <v>35</v>
      </c>
      <c r="AQ631" s="3">
        <f t="shared" si="132"/>
        <v>0</v>
      </c>
      <c r="AT631" t="str">
        <f>VLOOKUP(L631,'Duration QC'!$A$3:$E$50,2,TRUE)</f>
        <v>Y</v>
      </c>
      <c r="AU631" t="str">
        <f>VLOOKUP(L631,'Duration QC'!$A$3:$E$50,3,TRUE)</f>
        <v>N</v>
      </c>
      <c r="AV631" t="str">
        <f>VLOOKUP(L631,'Duration QC'!$A$3:$E$50,4,TRUE)</f>
        <v>N</v>
      </c>
      <c r="AW631" t="str">
        <f>VLOOKUP(L631,'Duration QC'!$A$3:$E$50,5,TRUE)</f>
        <v>N</v>
      </c>
      <c r="AX631">
        <f t="shared" si="133"/>
        <v>1</v>
      </c>
      <c r="AY631">
        <f t="shared" si="134"/>
        <v>0</v>
      </c>
      <c r="AZ631">
        <f t="shared" si="135"/>
        <v>0</v>
      </c>
      <c r="BA631">
        <f t="shared" si="136"/>
        <v>0</v>
      </c>
    </row>
    <row r="632" spans="1:53" x14ac:dyDescent="0.25">
      <c r="A632" s="3">
        <v>632</v>
      </c>
      <c r="B632" s="3" t="s">
        <v>50</v>
      </c>
      <c r="C632" s="3" t="s">
        <v>1134</v>
      </c>
      <c r="D632" s="3" t="s">
        <v>1162</v>
      </c>
      <c r="E632" s="3" t="s">
        <v>877</v>
      </c>
      <c r="F632" s="3" t="s">
        <v>949</v>
      </c>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t="s">
        <v>827</v>
      </c>
      <c r="AL632" s="3"/>
      <c r="AM632" s="3"/>
      <c r="AN632" s="3"/>
      <c r="AO632" s="3"/>
      <c r="AP632" s="3" t="s">
        <v>35</v>
      </c>
      <c r="AQ632" s="3">
        <f t="shared" si="132"/>
        <v>0</v>
      </c>
      <c r="AT632" t="e">
        <f>VLOOKUP(L632,'Duration QC'!$A$3:$E$50,2,TRUE)</f>
        <v>#N/A</v>
      </c>
      <c r="AU632" t="e">
        <f>VLOOKUP(L632,'Duration QC'!$A$3:$E$50,3,TRUE)</f>
        <v>#N/A</v>
      </c>
      <c r="AV632" t="e">
        <f>VLOOKUP(L632,'Duration QC'!$A$3:$E$50,4,TRUE)</f>
        <v>#N/A</v>
      </c>
      <c r="AW632" t="e">
        <f>VLOOKUP(L632,'Duration QC'!$A$3:$E$50,5,TRUE)</f>
        <v>#N/A</v>
      </c>
      <c r="AX632" t="e">
        <f t="shared" si="133"/>
        <v>#N/A</v>
      </c>
      <c r="AY632" t="e">
        <f t="shared" si="134"/>
        <v>#N/A</v>
      </c>
      <c r="AZ632" t="e">
        <f t="shared" si="135"/>
        <v>#N/A</v>
      </c>
      <c r="BA632" t="e">
        <f t="shared" si="136"/>
        <v>#N/A</v>
      </c>
    </row>
    <row r="633" spans="1:53" x14ac:dyDescent="0.25">
      <c r="A633" s="3">
        <v>633</v>
      </c>
      <c r="B633" s="3" t="s">
        <v>50</v>
      </c>
      <c r="C633" s="3" t="s">
        <v>1134</v>
      </c>
      <c r="D633" s="3" t="s">
        <v>1163</v>
      </c>
      <c r="E633" s="3" t="s">
        <v>878</v>
      </c>
      <c r="F633" s="3" t="s">
        <v>950</v>
      </c>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t="s">
        <v>821</v>
      </c>
      <c r="AL633" s="3"/>
      <c r="AM633" s="3"/>
      <c r="AN633" s="3"/>
      <c r="AO633" s="3"/>
      <c r="AP633" s="3" t="s">
        <v>35</v>
      </c>
      <c r="AQ633" s="3">
        <f t="shared" si="132"/>
        <v>0</v>
      </c>
      <c r="AT633" t="e">
        <f>VLOOKUP(L633,'Duration QC'!$A$3:$E$50,2,TRUE)</f>
        <v>#N/A</v>
      </c>
      <c r="AU633" t="e">
        <f>VLOOKUP(L633,'Duration QC'!$A$3:$E$50,3,TRUE)</f>
        <v>#N/A</v>
      </c>
      <c r="AV633" t="e">
        <f>VLOOKUP(L633,'Duration QC'!$A$3:$E$50,4,TRUE)</f>
        <v>#N/A</v>
      </c>
      <c r="AW633" t="e">
        <f>VLOOKUP(L633,'Duration QC'!$A$3:$E$50,5,TRUE)</f>
        <v>#N/A</v>
      </c>
      <c r="AX633" t="e">
        <f t="shared" si="133"/>
        <v>#N/A</v>
      </c>
      <c r="AY633" t="e">
        <f t="shared" si="134"/>
        <v>#N/A</v>
      </c>
      <c r="AZ633" t="e">
        <f t="shared" si="135"/>
        <v>#N/A</v>
      </c>
      <c r="BA633" t="e">
        <f t="shared" si="136"/>
        <v>#N/A</v>
      </c>
    </row>
    <row r="634" spans="1:53" x14ac:dyDescent="0.25">
      <c r="A634" s="3">
        <v>634</v>
      </c>
      <c r="B634" s="3"/>
      <c r="C634" s="3" t="s">
        <v>1134</v>
      </c>
      <c r="D634" s="3" t="s">
        <v>1164</v>
      </c>
      <c r="E634" s="3" t="s">
        <v>879</v>
      </c>
      <c r="F634" s="3" t="s">
        <v>951</v>
      </c>
      <c r="G634" s="3" t="s">
        <v>50</v>
      </c>
      <c r="H634" s="3" t="s">
        <v>708</v>
      </c>
      <c r="I634" s="3" t="s">
        <v>370</v>
      </c>
      <c r="J634" s="3" t="s">
        <v>470</v>
      </c>
      <c r="K634" s="3"/>
      <c r="L634" s="3" t="s">
        <v>27</v>
      </c>
      <c r="M634" s="3" t="s">
        <v>28</v>
      </c>
      <c r="N634" s="3" t="s">
        <v>1080</v>
      </c>
      <c r="O634" s="3" t="s">
        <v>38</v>
      </c>
      <c r="P634" s="3" t="s">
        <v>651</v>
      </c>
      <c r="Q634" s="3" t="s">
        <v>49</v>
      </c>
      <c r="R634" s="3">
        <v>0.2</v>
      </c>
      <c r="S634" s="3">
        <v>1</v>
      </c>
      <c r="T634" s="3"/>
      <c r="U634" s="3"/>
      <c r="V634" s="3" t="s">
        <v>34</v>
      </c>
      <c r="W634" s="3" t="s">
        <v>35</v>
      </c>
      <c r="X634" s="3" t="s">
        <v>35</v>
      </c>
      <c r="Y634" s="3" t="s">
        <v>35</v>
      </c>
      <c r="Z634" s="3" t="s">
        <v>35</v>
      </c>
      <c r="AA634" s="3" t="str">
        <f t="shared" ref="AA634:AA635" si="146">IF(X634="Y", "Divide NOAEL or BMDL by 3;", "") &amp; IF(Y634="Y", "Divide LOAEL by 10;", "") &amp; IF(Z634="N", "Units conversion needed;", "")</f>
        <v>Units conversion needed;</v>
      </c>
      <c r="AB634" s="3"/>
      <c r="AC634" s="3">
        <f t="shared" ref="AC634:AC635" si="147">R634*1000</f>
        <v>200</v>
      </c>
      <c r="AD634" s="3"/>
      <c r="AE634" s="3"/>
      <c r="AF634" s="3" t="str">
        <f t="shared" ref="AF634:AF635" si="148">IF(AC634&gt;30000, "band A", IF(AC634&gt;3000, "band B", IF(AC634&gt;300, "band C", IF(AC634&gt;30, "band D", "band E"))))</f>
        <v>band D</v>
      </c>
      <c r="AG634" s="3"/>
      <c r="AH634" s="3" t="s">
        <v>227</v>
      </c>
      <c r="AI634" s="3"/>
      <c r="AJ634" s="3"/>
      <c r="AK634" s="3" t="s">
        <v>828</v>
      </c>
      <c r="AL634" s="3" t="s">
        <v>770</v>
      </c>
      <c r="AM634" s="3" t="s">
        <v>1097</v>
      </c>
      <c r="AN634" s="3" t="s">
        <v>1105</v>
      </c>
      <c r="AO634" s="3"/>
      <c r="AP634" s="3" t="s">
        <v>50</v>
      </c>
      <c r="AQ634" s="3">
        <f t="shared" si="132"/>
        <v>4</v>
      </c>
      <c r="AR634" t="str">
        <f t="shared" ref="AR634:AR635" si="149">IF(AB634&lt;&gt;"","BMDL",IF(AC634&lt;&gt;"","NOAEL",IF(AD634&lt;&gt;"","LOAEL","!!! CHECK !!!")))</f>
        <v>NOAEL</v>
      </c>
      <c r="AS634">
        <f t="shared" ref="AS634:AS635" si="150">IF(AR634="NOAEL",AC634, IF(AR634="BMDL", AB634, AD634))</f>
        <v>200</v>
      </c>
      <c r="AT634" t="str">
        <f>VLOOKUP(L634,'Duration QC'!$A$3:$E$50,2,TRUE)</f>
        <v>N</v>
      </c>
      <c r="AU634" t="str">
        <f>VLOOKUP(L634,'Duration QC'!$A$3:$E$50,3,TRUE)</f>
        <v>Y</v>
      </c>
      <c r="AV634" t="str">
        <f>VLOOKUP(L634,'Duration QC'!$A$3:$E$50,4,TRUE)</f>
        <v>N</v>
      </c>
      <c r="AW634" t="str">
        <f>VLOOKUP(L634,'Duration QC'!$A$3:$E$50,5,TRUE)</f>
        <v>N</v>
      </c>
      <c r="AX634">
        <f t="shared" si="133"/>
        <v>0</v>
      </c>
      <c r="AY634">
        <f t="shared" si="134"/>
        <v>1</v>
      </c>
      <c r="AZ634">
        <f t="shared" si="135"/>
        <v>0</v>
      </c>
      <c r="BA634">
        <f t="shared" si="136"/>
        <v>0</v>
      </c>
    </row>
    <row r="635" spans="1:53" x14ac:dyDescent="0.25">
      <c r="A635" s="3">
        <v>635</v>
      </c>
      <c r="B635" s="3"/>
      <c r="C635" s="3" t="s">
        <v>1134</v>
      </c>
      <c r="D635" s="3" t="s">
        <v>1164</v>
      </c>
      <c r="E635" s="3" t="s">
        <v>879</v>
      </c>
      <c r="F635" s="3" t="s">
        <v>951</v>
      </c>
      <c r="G635" s="3" t="s">
        <v>50</v>
      </c>
      <c r="H635" s="3" t="s">
        <v>708</v>
      </c>
      <c r="I635" s="3" t="s">
        <v>370</v>
      </c>
      <c r="J635" s="3" t="s">
        <v>470</v>
      </c>
      <c r="K635" s="3"/>
      <c r="L635" s="3" t="s">
        <v>27</v>
      </c>
      <c r="M635" s="3" t="s">
        <v>28</v>
      </c>
      <c r="N635" s="3" t="s">
        <v>1080</v>
      </c>
      <c r="O635" s="3" t="s">
        <v>38</v>
      </c>
      <c r="P635" s="3" t="s">
        <v>651</v>
      </c>
      <c r="Q635" s="3" t="s">
        <v>32</v>
      </c>
      <c r="R635" s="3">
        <v>0.2</v>
      </c>
      <c r="S635" s="3">
        <v>1</v>
      </c>
      <c r="T635" s="3"/>
      <c r="U635" s="3"/>
      <c r="V635" s="3" t="s">
        <v>34</v>
      </c>
      <c r="W635" s="3" t="s">
        <v>35</v>
      </c>
      <c r="X635" s="3" t="s">
        <v>35</v>
      </c>
      <c r="Y635" s="3" t="s">
        <v>35</v>
      </c>
      <c r="Z635" s="3" t="s">
        <v>35</v>
      </c>
      <c r="AA635" s="3" t="str">
        <f t="shared" si="146"/>
        <v>Units conversion needed;</v>
      </c>
      <c r="AB635" s="3"/>
      <c r="AC635" s="3">
        <f t="shared" si="147"/>
        <v>200</v>
      </c>
      <c r="AD635" s="3"/>
      <c r="AE635" s="3"/>
      <c r="AF635" s="3" t="str">
        <f t="shared" si="148"/>
        <v>band D</v>
      </c>
      <c r="AG635" s="3"/>
      <c r="AH635" s="3" t="s">
        <v>227</v>
      </c>
      <c r="AI635" s="3"/>
      <c r="AJ635" s="3"/>
      <c r="AK635" s="3" t="s">
        <v>828</v>
      </c>
      <c r="AL635" s="3" t="s">
        <v>770</v>
      </c>
      <c r="AM635" s="3" t="s">
        <v>1097</v>
      </c>
      <c r="AN635" s="3" t="s">
        <v>1105</v>
      </c>
      <c r="AO635" s="3"/>
      <c r="AP635" s="3" t="s">
        <v>50</v>
      </c>
      <c r="AQ635" s="3">
        <f t="shared" si="132"/>
        <v>4</v>
      </c>
      <c r="AR635" t="str">
        <f t="shared" si="149"/>
        <v>NOAEL</v>
      </c>
      <c r="AS635">
        <f t="shared" si="150"/>
        <v>200</v>
      </c>
      <c r="AT635" t="str">
        <f>VLOOKUP(L635,'Duration QC'!$A$3:$E$50,2,TRUE)</f>
        <v>N</v>
      </c>
      <c r="AU635" t="str">
        <f>VLOOKUP(L635,'Duration QC'!$A$3:$E$50,3,TRUE)</f>
        <v>Y</v>
      </c>
      <c r="AV635" t="str">
        <f>VLOOKUP(L635,'Duration QC'!$A$3:$E$50,4,TRUE)</f>
        <v>N</v>
      </c>
      <c r="AW635" t="str">
        <f>VLOOKUP(L635,'Duration QC'!$A$3:$E$50,5,TRUE)</f>
        <v>N</v>
      </c>
      <c r="AX635">
        <f t="shared" si="133"/>
        <v>0</v>
      </c>
      <c r="AY635">
        <f t="shared" si="134"/>
        <v>1</v>
      </c>
      <c r="AZ635">
        <f t="shared" si="135"/>
        <v>0</v>
      </c>
      <c r="BA635">
        <f t="shared" si="136"/>
        <v>0</v>
      </c>
    </row>
    <row r="636" spans="1:53" x14ac:dyDescent="0.25">
      <c r="A636" s="3">
        <v>636</v>
      </c>
      <c r="B636" s="3" t="s">
        <v>50</v>
      </c>
      <c r="C636" s="3" t="s">
        <v>1134</v>
      </c>
      <c r="D636" s="3" t="s">
        <v>1165</v>
      </c>
      <c r="E636" s="3" t="s">
        <v>880</v>
      </c>
      <c r="F636" s="3" t="s">
        <v>952</v>
      </c>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t="s">
        <v>1242</v>
      </c>
      <c r="AL636" s="3"/>
      <c r="AM636" s="3"/>
      <c r="AN636" s="3"/>
      <c r="AO636" s="3"/>
      <c r="AP636" s="3" t="s">
        <v>35</v>
      </c>
      <c r="AQ636" s="3">
        <f t="shared" si="132"/>
        <v>0</v>
      </c>
      <c r="AT636" t="e">
        <f>VLOOKUP(L636,'Duration QC'!$A$3:$E$50,2,TRUE)</f>
        <v>#N/A</v>
      </c>
      <c r="AU636" t="e">
        <f>VLOOKUP(L636,'Duration QC'!$A$3:$E$50,3,TRUE)</f>
        <v>#N/A</v>
      </c>
      <c r="AV636" t="e">
        <f>VLOOKUP(L636,'Duration QC'!$A$3:$E$50,4,TRUE)</f>
        <v>#N/A</v>
      </c>
      <c r="AW636" t="e">
        <f>VLOOKUP(L636,'Duration QC'!$A$3:$E$50,5,TRUE)</f>
        <v>#N/A</v>
      </c>
      <c r="AX636" t="e">
        <f t="shared" si="133"/>
        <v>#N/A</v>
      </c>
      <c r="AY636" t="e">
        <f t="shared" si="134"/>
        <v>#N/A</v>
      </c>
      <c r="AZ636" t="e">
        <f t="shared" si="135"/>
        <v>#N/A</v>
      </c>
      <c r="BA636" t="e">
        <f t="shared" si="136"/>
        <v>#N/A</v>
      </c>
    </row>
    <row r="637" spans="1:53" x14ac:dyDescent="0.25">
      <c r="A637" s="3">
        <v>637</v>
      </c>
      <c r="B637" s="3" t="s">
        <v>50</v>
      </c>
      <c r="C637" s="3" t="s">
        <v>1134</v>
      </c>
      <c r="D637" s="3" t="s">
        <v>1166</v>
      </c>
      <c r="E637" s="3" t="s">
        <v>881</v>
      </c>
      <c r="F637" s="3" t="s">
        <v>953</v>
      </c>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t="s">
        <v>825</v>
      </c>
      <c r="AL637" s="3"/>
      <c r="AM637" s="3"/>
      <c r="AN637" s="3"/>
      <c r="AO637" s="3"/>
      <c r="AP637" s="3" t="s">
        <v>35</v>
      </c>
      <c r="AQ637" s="3">
        <f t="shared" si="132"/>
        <v>0</v>
      </c>
      <c r="AT637" t="e">
        <f>VLOOKUP(L637,'Duration QC'!$A$3:$E$50,2,TRUE)</f>
        <v>#N/A</v>
      </c>
      <c r="AU637" t="e">
        <f>VLOOKUP(L637,'Duration QC'!$A$3:$E$50,3,TRUE)</f>
        <v>#N/A</v>
      </c>
      <c r="AV637" t="e">
        <f>VLOOKUP(L637,'Duration QC'!$A$3:$E$50,4,TRUE)</f>
        <v>#N/A</v>
      </c>
      <c r="AW637" t="e">
        <f>VLOOKUP(L637,'Duration QC'!$A$3:$E$50,5,TRUE)</f>
        <v>#N/A</v>
      </c>
      <c r="AX637" t="e">
        <f t="shared" si="133"/>
        <v>#N/A</v>
      </c>
      <c r="AY637" t="e">
        <f t="shared" si="134"/>
        <v>#N/A</v>
      </c>
      <c r="AZ637" t="e">
        <f t="shared" si="135"/>
        <v>#N/A</v>
      </c>
      <c r="BA637" t="e">
        <f t="shared" si="136"/>
        <v>#N/A</v>
      </c>
    </row>
    <row r="638" spans="1:53" x14ac:dyDescent="0.25">
      <c r="A638" s="3">
        <v>638</v>
      </c>
      <c r="B638" s="3" t="s">
        <v>50</v>
      </c>
      <c r="C638" s="3" t="s">
        <v>1134</v>
      </c>
      <c r="D638" s="3" t="s">
        <v>1167</v>
      </c>
      <c r="E638" s="3" t="s">
        <v>882</v>
      </c>
      <c r="F638" s="3" t="s">
        <v>954</v>
      </c>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t="s">
        <v>821</v>
      </c>
      <c r="AL638" s="3"/>
      <c r="AM638" s="3"/>
      <c r="AN638" s="3"/>
      <c r="AO638" s="3"/>
      <c r="AP638" s="3" t="s">
        <v>35</v>
      </c>
      <c r="AQ638" s="3">
        <f t="shared" si="132"/>
        <v>0</v>
      </c>
      <c r="AT638" t="e">
        <f>VLOOKUP(L638,'Duration QC'!$A$3:$E$50,2,TRUE)</f>
        <v>#N/A</v>
      </c>
      <c r="AU638" t="e">
        <f>VLOOKUP(L638,'Duration QC'!$A$3:$E$50,3,TRUE)</f>
        <v>#N/A</v>
      </c>
      <c r="AV638" t="e">
        <f>VLOOKUP(L638,'Duration QC'!$A$3:$E$50,4,TRUE)</f>
        <v>#N/A</v>
      </c>
      <c r="AW638" t="e">
        <f>VLOOKUP(L638,'Duration QC'!$A$3:$E$50,5,TRUE)</f>
        <v>#N/A</v>
      </c>
      <c r="AX638" t="e">
        <f t="shared" si="133"/>
        <v>#N/A</v>
      </c>
      <c r="AY638" t="e">
        <f t="shared" si="134"/>
        <v>#N/A</v>
      </c>
      <c r="AZ638" t="e">
        <f t="shared" si="135"/>
        <v>#N/A</v>
      </c>
      <c r="BA638" t="e">
        <f t="shared" si="136"/>
        <v>#N/A</v>
      </c>
    </row>
    <row r="639" spans="1:53" x14ac:dyDescent="0.25">
      <c r="A639" s="3">
        <v>639</v>
      </c>
      <c r="B639" s="3" t="s">
        <v>50</v>
      </c>
      <c r="C639" s="3" t="s">
        <v>1134</v>
      </c>
      <c r="D639" s="3" t="s">
        <v>1168</v>
      </c>
      <c r="E639" s="3" t="s">
        <v>883</v>
      </c>
      <c r="F639" s="3" t="s">
        <v>955</v>
      </c>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t="s">
        <v>829</v>
      </c>
      <c r="AL639" s="3"/>
      <c r="AM639" s="3"/>
      <c r="AN639" s="3"/>
      <c r="AO639" s="3"/>
      <c r="AP639" s="3" t="s">
        <v>35</v>
      </c>
      <c r="AQ639" s="3">
        <f t="shared" si="132"/>
        <v>0</v>
      </c>
      <c r="AT639" t="e">
        <f>VLOOKUP(L639,'Duration QC'!$A$3:$E$50,2,TRUE)</f>
        <v>#N/A</v>
      </c>
      <c r="AU639" t="e">
        <f>VLOOKUP(L639,'Duration QC'!$A$3:$E$50,3,TRUE)</f>
        <v>#N/A</v>
      </c>
      <c r="AV639" t="e">
        <f>VLOOKUP(L639,'Duration QC'!$A$3:$E$50,4,TRUE)</f>
        <v>#N/A</v>
      </c>
      <c r="AW639" t="e">
        <f>VLOOKUP(L639,'Duration QC'!$A$3:$E$50,5,TRUE)</f>
        <v>#N/A</v>
      </c>
      <c r="AX639" t="e">
        <f t="shared" si="133"/>
        <v>#N/A</v>
      </c>
      <c r="AY639" t="e">
        <f t="shared" si="134"/>
        <v>#N/A</v>
      </c>
      <c r="AZ639" t="e">
        <f t="shared" si="135"/>
        <v>#N/A</v>
      </c>
      <c r="BA639" t="e">
        <f t="shared" si="136"/>
        <v>#N/A</v>
      </c>
    </row>
    <row r="640" spans="1:53" x14ac:dyDescent="0.25">
      <c r="A640" s="3">
        <v>640</v>
      </c>
      <c r="B640" s="3" t="s">
        <v>50</v>
      </c>
      <c r="C640" s="3" t="s">
        <v>1134</v>
      </c>
      <c r="D640" s="3" t="s">
        <v>1169</v>
      </c>
      <c r="E640" s="3" t="s">
        <v>884</v>
      </c>
      <c r="F640" s="3" t="s">
        <v>956</v>
      </c>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t="s">
        <v>821</v>
      </c>
      <c r="AL640" s="3"/>
      <c r="AM640" s="3"/>
      <c r="AN640" s="3"/>
      <c r="AO640" s="3"/>
      <c r="AP640" s="3" t="s">
        <v>35</v>
      </c>
      <c r="AQ640" s="3">
        <f t="shared" si="132"/>
        <v>0</v>
      </c>
      <c r="AT640" t="e">
        <f>VLOOKUP(L640,'Duration QC'!$A$3:$E$50,2,TRUE)</f>
        <v>#N/A</v>
      </c>
      <c r="AU640" t="e">
        <f>VLOOKUP(L640,'Duration QC'!$A$3:$E$50,3,TRUE)</f>
        <v>#N/A</v>
      </c>
      <c r="AV640" t="e">
        <f>VLOOKUP(L640,'Duration QC'!$A$3:$E$50,4,TRUE)</f>
        <v>#N/A</v>
      </c>
      <c r="AW640" t="e">
        <f>VLOOKUP(L640,'Duration QC'!$A$3:$E$50,5,TRUE)</f>
        <v>#N/A</v>
      </c>
      <c r="AX640" t="e">
        <f t="shared" si="133"/>
        <v>#N/A</v>
      </c>
      <c r="AY640" t="e">
        <f t="shared" si="134"/>
        <v>#N/A</v>
      </c>
      <c r="AZ640" t="e">
        <f t="shared" si="135"/>
        <v>#N/A</v>
      </c>
      <c r="BA640" t="e">
        <f t="shared" si="136"/>
        <v>#N/A</v>
      </c>
    </row>
    <row r="641" spans="1:53" x14ac:dyDescent="0.25">
      <c r="A641" s="3">
        <v>641</v>
      </c>
      <c r="B641" s="3" t="s">
        <v>50</v>
      </c>
      <c r="C641" s="3" t="s">
        <v>1134</v>
      </c>
      <c r="D641" s="3" t="s">
        <v>1170</v>
      </c>
      <c r="E641" s="3" t="s">
        <v>885</v>
      </c>
      <c r="F641" s="3" t="s">
        <v>957</v>
      </c>
      <c r="G641" s="3"/>
      <c r="H641" s="3"/>
      <c r="I641" s="3"/>
      <c r="J641" s="3"/>
      <c r="K641" s="3"/>
      <c r="L641" s="3" t="s">
        <v>1075</v>
      </c>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t="s">
        <v>830</v>
      </c>
      <c r="AL641" s="3"/>
      <c r="AM641" s="3"/>
      <c r="AN641" s="3"/>
      <c r="AO641" s="3"/>
      <c r="AP641" s="3" t="s">
        <v>35</v>
      </c>
      <c r="AQ641" s="3">
        <f t="shared" si="132"/>
        <v>0</v>
      </c>
      <c r="AT641" t="str">
        <f>VLOOKUP(L641,'Duration QC'!$A$3:$E$50,2,TRUE)</f>
        <v>Y</v>
      </c>
      <c r="AU641" t="str">
        <f>VLOOKUP(L641,'Duration QC'!$A$3:$E$50,3,TRUE)</f>
        <v>N</v>
      </c>
      <c r="AV641" t="str">
        <f>VLOOKUP(L641,'Duration QC'!$A$3:$E$50,4,TRUE)</f>
        <v>N</v>
      </c>
      <c r="AW641" t="str">
        <f>VLOOKUP(L641,'Duration QC'!$A$3:$E$50,5,TRUE)</f>
        <v>N</v>
      </c>
      <c r="AX641">
        <f t="shared" si="133"/>
        <v>1</v>
      </c>
      <c r="AY641">
        <f t="shared" si="134"/>
        <v>0</v>
      </c>
      <c r="AZ641">
        <f t="shared" si="135"/>
        <v>0</v>
      </c>
      <c r="BA641">
        <f t="shared" si="136"/>
        <v>0</v>
      </c>
    </row>
    <row r="642" spans="1:53" x14ac:dyDescent="0.25">
      <c r="A642" s="3">
        <v>642</v>
      </c>
      <c r="B642" s="3" t="s">
        <v>50</v>
      </c>
      <c r="C642" s="3" t="s">
        <v>1134</v>
      </c>
      <c r="D642" s="3" t="s">
        <v>1171</v>
      </c>
      <c r="E642" s="3" t="s">
        <v>886</v>
      </c>
      <c r="F642" s="3" t="s">
        <v>958</v>
      </c>
      <c r="G642" s="3" t="s">
        <v>50</v>
      </c>
      <c r="H642" s="3" t="s">
        <v>800</v>
      </c>
      <c r="I642" s="3" t="s">
        <v>1238</v>
      </c>
      <c r="J642" s="3" t="s">
        <v>470</v>
      </c>
      <c r="K642" s="3"/>
      <c r="L642" s="3" t="s">
        <v>91</v>
      </c>
      <c r="M642" s="3" t="s">
        <v>28</v>
      </c>
      <c r="N642" s="3" t="s">
        <v>1081</v>
      </c>
      <c r="O642" s="3" t="s">
        <v>30</v>
      </c>
      <c r="P642" s="3" t="s">
        <v>92</v>
      </c>
      <c r="Q642" s="3" t="s">
        <v>93</v>
      </c>
      <c r="R642" s="3" t="s">
        <v>215</v>
      </c>
      <c r="S642" s="3">
        <v>2</v>
      </c>
      <c r="T642" s="3"/>
      <c r="U642" s="3"/>
      <c r="V642" s="3" t="s">
        <v>34</v>
      </c>
      <c r="W642" s="3" t="s">
        <v>35</v>
      </c>
      <c r="X642" s="3" t="s">
        <v>50</v>
      </c>
      <c r="Y642" s="3" t="s">
        <v>50</v>
      </c>
      <c r="Z642" s="3" t="s">
        <v>35</v>
      </c>
      <c r="AA642" s="3" t="str">
        <f t="shared" ref="AA642:AA643" si="151">IF(X642="Y", "Divide NOAEL or BMDL by 3;", "") &amp; IF(Y642="Y", "Divide LOAEL by 10;", "") &amp; IF(Z642="N", "Units conversion needed;", "")</f>
        <v>Divide NOAEL or BMDL by 3;Divide LOAEL by 10;Units conversion needed;</v>
      </c>
      <c r="AB642" s="3"/>
      <c r="AC642" s="3"/>
      <c r="AD642" s="3">
        <f>S642*1000/10/3</f>
        <v>66.666666666666671</v>
      </c>
      <c r="AE642" s="3"/>
      <c r="AF642" s="3"/>
      <c r="AG642" s="3" t="str">
        <f>IF(AD642&gt;30000, "band A", IF(AD642&gt;3000, "band B", IF(AD642&gt;300, "band C", IF(AD642&gt;30, "band D", "band E"))))</f>
        <v>band D</v>
      </c>
      <c r="AH642" s="3" t="s">
        <v>227</v>
      </c>
      <c r="AI642" s="3"/>
      <c r="AJ642" s="3"/>
      <c r="AK642" s="3" t="s">
        <v>831</v>
      </c>
      <c r="AL642" s="3" t="s">
        <v>770</v>
      </c>
      <c r="AM642" s="3" t="s">
        <v>1096</v>
      </c>
      <c r="AN642" s="3" t="s">
        <v>1106</v>
      </c>
      <c r="AO642" s="3" t="s">
        <v>1107</v>
      </c>
      <c r="AP642" s="3" t="s">
        <v>50</v>
      </c>
      <c r="AQ642" s="3">
        <f t="shared" si="132"/>
        <v>4</v>
      </c>
      <c r="AT642" t="str">
        <f>VLOOKUP(L642,'Duration QC'!$A$3:$E$50,2,TRUE)</f>
        <v>N</v>
      </c>
      <c r="AU642" t="str">
        <f>VLOOKUP(L642,'Duration QC'!$A$3:$E$50,3,TRUE)</f>
        <v>Y</v>
      </c>
      <c r="AV642" t="str">
        <f>VLOOKUP(L642,'Duration QC'!$A$3:$E$50,4,TRUE)</f>
        <v>N</v>
      </c>
      <c r="AW642" t="str">
        <f>VLOOKUP(L642,'Duration QC'!$A$3:$E$50,5,TRUE)</f>
        <v>N</v>
      </c>
      <c r="AX642">
        <f t="shared" si="133"/>
        <v>0</v>
      </c>
      <c r="AY642">
        <f t="shared" si="134"/>
        <v>1</v>
      </c>
      <c r="AZ642">
        <f t="shared" si="135"/>
        <v>0</v>
      </c>
      <c r="BA642">
        <f t="shared" si="136"/>
        <v>0</v>
      </c>
    </row>
    <row r="643" spans="1:53" x14ac:dyDescent="0.25">
      <c r="A643" s="3">
        <v>643</v>
      </c>
      <c r="B643" s="3" t="s">
        <v>50</v>
      </c>
      <c r="C643" s="3" t="s">
        <v>1134</v>
      </c>
      <c r="D643" s="3" t="s">
        <v>1172</v>
      </c>
      <c r="E643" s="3" t="s">
        <v>887</v>
      </c>
      <c r="F643" s="3" t="s">
        <v>959</v>
      </c>
      <c r="G643" s="3"/>
      <c r="H643" s="3" t="s">
        <v>801</v>
      </c>
      <c r="I643" s="3" t="s">
        <v>363</v>
      </c>
      <c r="J643" s="3" t="s">
        <v>470</v>
      </c>
      <c r="K643" s="3"/>
      <c r="L643" s="3" t="s">
        <v>91</v>
      </c>
      <c r="M643" s="3" t="s">
        <v>28</v>
      </c>
      <c r="N643" s="3" t="s">
        <v>1244</v>
      </c>
      <c r="O643" s="3" t="s">
        <v>30</v>
      </c>
      <c r="P643" s="3" t="s">
        <v>1082</v>
      </c>
      <c r="Q643" s="3" t="s">
        <v>93</v>
      </c>
      <c r="R643" s="3">
        <v>3.5</v>
      </c>
      <c r="S643" s="3" t="s">
        <v>215</v>
      </c>
      <c r="T643" s="3"/>
      <c r="U643" s="3"/>
      <c r="V643" s="3" t="s">
        <v>34</v>
      </c>
      <c r="W643" s="3" t="s">
        <v>35</v>
      </c>
      <c r="X643" s="3" t="s">
        <v>50</v>
      </c>
      <c r="Y643" s="3" t="s">
        <v>35</v>
      </c>
      <c r="Z643" s="3" t="s">
        <v>35</v>
      </c>
      <c r="AA643" s="3" t="str">
        <f t="shared" si="151"/>
        <v>Divide NOAEL or BMDL by 3;Units conversion needed;</v>
      </c>
      <c r="AB643" s="3"/>
      <c r="AC643" s="3">
        <f>R643*1000/3</f>
        <v>1166.6666666666667</v>
      </c>
      <c r="AD643" s="3"/>
      <c r="AE643" s="3"/>
      <c r="AF643" s="3" t="str">
        <f>IF(AC643&gt;30000, "band A", IF(AC643&gt;3000, "band B", IF(AC643&gt;300, "band C", IF(AC643&gt;30, "band D", "band E"))))</f>
        <v>band C</v>
      </c>
      <c r="AG643" s="3"/>
      <c r="AH643" s="3" t="s">
        <v>228</v>
      </c>
      <c r="AI643" s="3"/>
      <c r="AJ643" s="3"/>
      <c r="AK643" s="3" t="s">
        <v>831</v>
      </c>
      <c r="AL643" s="3" t="s">
        <v>770</v>
      </c>
      <c r="AM643" s="3" t="s">
        <v>1239</v>
      </c>
      <c r="AN643" s="3" t="s">
        <v>1108</v>
      </c>
      <c r="AO643" s="3" t="s">
        <v>1109</v>
      </c>
      <c r="AP643" s="3" t="s">
        <v>50</v>
      </c>
      <c r="AQ643" s="3">
        <f t="shared" ref="AQ643:AQ706" si="152">IF(AH643="A", 1, IF(AH643="B", 2, IF(AH643="C", 3, IF(AH643="D", 4, IF(AH643="E", 5, 0)))))</f>
        <v>3</v>
      </c>
      <c r="AT643" t="str">
        <f>VLOOKUP(L643,'Duration QC'!$A$3:$E$50,2,TRUE)</f>
        <v>N</v>
      </c>
      <c r="AU643" t="str">
        <f>VLOOKUP(L643,'Duration QC'!$A$3:$E$50,3,TRUE)</f>
        <v>Y</v>
      </c>
      <c r="AV643" t="str">
        <f>VLOOKUP(L643,'Duration QC'!$A$3:$E$50,4,TRUE)</f>
        <v>N</v>
      </c>
      <c r="AW643" t="str">
        <f>VLOOKUP(L643,'Duration QC'!$A$3:$E$50,5,TRUE)</f>
        <v>N</v>
      </c>
      <c r="AX643">
        <f t="shared" ref="AX643:AX706" si="153">IF(AT643="N",0,1)</f>
        <v>0</v>
      </c>
      <c r="AY643">
        <f t="shared" ref="AY643:AY706" si="154">IF(AU643="N",0,1)</f>
        <v>1</v>
      </c>
      <c r="AZ643">
        <f t="shared" ref="AZ643:AZ706" si="155">IF(AV643="N",0,1)</f>
        <v>0</v>
      </c>
      <c r="BA643">
        <f t="shared" ref="BA643:BA706" si="156">IF(AW643="N",0,1)</f>
        <v>0</v>
      </c>
    </row>
    <row r="644" spans="1:53" x14ac:dyDescent="0.25">
      <c r="A644" s="3">
        <v>644</v>
      </c>
      <c r="B644" s="3" t="s">
        <v>50</v>
      </c>
      <c r="C644" s="3" t="s">
        <v>1134</v>
      </c>
      <c r="D644" s="3" t="s">
        <v>1173</v>
      </c>
      <c r="E644" s="3" t="s">
        <v>888</v>
      </c>
      <c r="F644" s="3" t="s">
        <v>960</v>
      </c>
      <c r="G644" s="3"/>
      <c r="H644" s="3" t="s">
        <v>1029</v>
      </c>
      <c r="I644" s="3"/>
      <c r="J644" s="3" t="s">
        <v>470</v>
      </c>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t="s">
        <v>832</v>
      </c>
      <c r="AL644" s="3"/>
      <c r="AM644" s="3"/>
      <c r="AN644" s="3"/>
      <c r="AO644" s="3" t="s">
        <v>1110</v>
      </c>
      <c r="AP644" s="3" t="s">
        <v>35</v>
      </c>
      <c r="AQ644" s="3">
        <f t="shared" si="152"/>
        <v>0</v>
      </c>
      <c r="AT644" t="e">
        <f>VLOOKUP(L644,'Duration QC'!$A$3:$E$50,2,TRUE)</f>
        <v>#N/A</v>
      </c>
      <c r="AU644" t="e">
        <f>VLOOKUP(L644,'Duration QC'!$A$3:$E$50,3,TRUE)</f>
        <v>#N/A</v>
      </c>
      <c r="AV644" t="e">
        <f>VLOOKUP(L644,'Duration QC'!$A$3:$E$50,4,TRUE)</f>
        <v>#N/A</v>
      </c>
      <c r="AW644" t="e">
        <f>VLOOKUP(L644,'Duration QC'!$A$3:$E$50,5,TRUE)</f>
        <v>#N/A</v>
      </c>
      <c r="AX644" t="e">
        <f t="shared" si="153"/>
        <v>#N/A</v>
      </c>
      <c r="AY644" t="e">
        <f t="shared" si="154"/>
        <v>#N/A</v>
      </c>
      <c r="AZ644" t="e">
        <f t="shared" si="155"/>
        <v>#N/A</v>
      </c>
      <c r="BA644" t="e">
        <f t="shared" si="156"/>
        <v>#N/A</v>
      </c>
    </row>
    <row r="645" spans="1:53" x14ac:dyDescent="0.25">
      <c r="A645" s="3">
        <v>645</v>
      </c>
      <c r="B645" s="3" t="s">
        <v>50</v>
      </c>
      <c r="C645" s="3" t="s">
        <v>1134</v>
      </c>
      <c r="D645" s="3" t="s">
        <v>1174</v>
      </c>
      <c r="E645" s="3"/>
      <c r="F645" s="3" t="s">
        <v>961</v>
      </c>
      <c r="G645" s="3"/>
      <c r="H645" s="3" t="s">
        <v>1030</v>
      </c>
      <c r="I645" s="3" t="s">
        <v>1031</v>
      </c>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t="s">
        <v>832</v>
      </c>
      <c r="AL645" s="3"/>
      <c r="AM645" s="3"/>
      <c r="AN645" s="3"/>
      <c r="AO645" s="3" t="s">
        <v>1111</v>
      </c>
      <c r="AP645" s="3" t="s">
        <v>35</v>
      </c>
      <c r="AQ645" s="3">
        <f t="shared" si="152"/>
        <v>0</v>
      </c>
      <c r="AT645" t="e">
        <f>VLOOKUP(L645,'Duration QC'!$A$3:$E$50,2,TRUE)</f>
        <v>#N/A</v>
      </c>
      <c r="AU645" t="e">
        <f>VLOOKUP(L645,'Duration QC'!$A$3:$E$50,3,TRUE)</f>
        <v>#N/A</v>
      </c>
      <c r="AV645" t="e">
        <f>VLOOKUP(L645,'Duration QC'!$A$3:$E$50,4,TRUE)</f>
        <v>#N/A</v>
      </c>
      <c r="AW645" t="e">
        <f>VLOOKUP(L645,'Duration QC'!$A$3:$E$50,5,TRUE)</f>
        <v>#N/A</v>
      </c>
      <c r="AX645" t="e">
        <f t="shared" si="153"/>
        <v>#N/A</v>
      </c>
      <c r="AY645" t="e">
        <f t="shared" si="154"/>
        <v>#N/A</v>
      </c>
      <c r="AZ645" t="e">
        <f t="shared" si="155"/>
        <v>#N/A</v>
      </c>
      <c r="BA645" t="e">
        <f t="shared" si="156"/>
        <v>#N/A</v>
      </c>
    </row>
    <row r="646" spans="1:53" x14ac:dyDescent="0.25">
      <c r="A646" s="3">
        <v>646</v>
      </c>
      <c r="B646" s="3" t="s">
        <v>50</v>
      </c>
      <c r="C646" s="3" t="s">
        <v>1134</v>
      </c>
      <c r="D646" s="3" t="s">
        <v>1175</v>
      </c>
      <c r="E646" s="3"/>
      <c r="F646" s="3" t="s">
        <v>962</v>
      </c>
      <c r="G646" s="3"/>
      <c r="H646" s="3" t="s">
        <v>1028</v>
      </c>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t="s">
        <v>832</v>
      </c>
      <c r="AL646" s="3"/>
      <c r="AM646" s="3"/>
      <c r="AN646" s="3"/>
      <c r="AO646" s="3" t="s">
        <v>1112</v>
      </c>
      <c r="AP646" s="3" t="s">
        <v>35</v>
      </c>
      <c r="AQ646" s="3">
        <f t="shared" si="152"/>
        <v>0</v>
      </c>
      <c r="AT646" t="e">
        <f>VLOOKUP(L646,'Duration QC'!$A$3:$E$50,2,TRUE)</f>
        <v>#N/A</v>
      </c>
      <c r="AU646" t="e">
        <f>VLOOKUP(L646,'Duration QC'!$A$3:$E$50,3,TRUE)</f>
        <v>#N/A</v>
      </c>
      <c r="AV646" t="e">
        <f>VLOOKUP(L646,'Duration QC'!$A$3:$E$50,4,TRUE)</f>
        <v>#N/A</v>
      </c>
      <c r="AW646" t="e">
        <f>VLOOKUP(L646,'Duration QC'!$A$3:$E$50,5,TRUE)</f>
        <v>#N/A</v>
      </c>
      <c r="AX646" t="e">
        <f t="shared" si="153"/>
        <v>#N/A</v>
      </c>
      <c r="AY646" t="e">
        <f t="shared" si="154"/>
        <v>#N/A</v>
      </c>
      <c r="AZ646" t="e">
        <f t="shared" si="155"/>
        <v>#N/A</v>
      </c>
      <c r="BA646" t="e">
        <f t="shared" si="156"/>
        <v>#N/A</v>
      </c>
    </row>
    <row r="647" spans="1:53" x14ac:dyDescent="0.25">
      <c r="A647" s="3">
        <v>647</v>
      </c>
      <c r="B647" s="3" t="s">
        <v>50</v>
      </c>
      <c r="C647" s="3" t="s">
        <v>1134</v>
      </c>
      <c r="D647" s="3" t="s">
        <v>1176</v>
      </c>
      <c r="E647" s="3"/>
      <c r="F647" s="3" t="s">
        <v>963</v>
      </c>
      <c r="G647" s="3"/>
      <c r="H647" s="3" t="s">
        <v>1028</v>
      </c>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t="s">
        <v>832</v>
      </c>
      <c r="AL647" s="3"/>
      <c r="AM647" s="3"/>
      <c r="AN647" s="3"/>
      <c r="AO647" s="3" t="s">
        <v>1113</v>
      </c>
      <c r="AP647" s="3" t="s">
        <v>35</v>
      </c>
      <c r="AQ647" s="3">
        <f t="shared" si="152"/>
        <v>0</v>
      </c>
      <c r="AT647" t="e">
        <f>VLOOKUP(L647,'Duration QC'!$A$3:$E$50,2,TRUE)</f>
        <v>#N/A</v>
      </c>
      <c r="AU647" t="e">
        <f>VLOOKUP(L647,'Duration QC'!$A$3:$E$50,3,TRUE)</f>
        <v>#N/A</v>
      </c>
      <c r="AV647" t="e">
        <f>VLOOKUP(L647,'Duration QC'!$A$3:$E$50,4,TRUE)</f>
        <v>#N/A</v>
      </c>
      <c r="AW647" t="e">
        <f>VLOOKUP(L647,'Duration QC'!$A$3:$E$50,5,TRUE)</f>
        <v>#N/A</v>
      </c>
      <c r="AX647" t="e">
        <f t="shared" si="153"/>
        <v>#N/A</v>
      </c>
      <c r="AY647" t="e">
        <f t="shared" si="154"/>
        <v>#N/A</v>
      </c>
      <c r="AZ647" t="e">
        <f t="shared" si="155"/>
        <v>#N/A</v>
      </c>
      <c r="BA647" t="e">
        <f t="shared" si="156"/>
        <v>#N/A</v>
      </c>
    </row>
    <row r="648" spans="1:53" x14ac:dyDescent="0.25">
      <c r="A648" s="3">
        <v>648</v>
      </c>
      <c r="B648" s="3" t="s">
        <v>50</v>
      </c>
      <c r="C648" s="3" t="s">
        <v>1134</v>
      </c>
      <c r="D648" s="3" t="s">
        <v>1177</v>
      </c>
      <c r="E648" s="3"/>
      <c r="F648" s="3" t="s">
        <v>964</v>
      </c>
      <c r="G648" s="3"/>
      <c r="H648" s="3" t="s">
        <v>256</v>
      </c>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t="s">
        <v>832</v>
      </c>
      <c r="AL648" s="3"/>
      <c r="AM648" s="3"/>
      <c r="AN648" s="3"/>
      <c r="AO648" s="3" t="s">
        <v>1114</v>
      </c>
      <c r="AP648" s="3" t="s">
        <v>50</v>
      </c>
      <c r="AQ648" s="3">
        <f t="shared" si="152"/>
        <v>0</v>
      </c>
      <c r="AT648" t="e">
        <f>VLOOKUP(L648,'Duration QC'!$A$3:$E$50,2,TRUE)</f>
        <v>#N/A</v>
      </c>
      <c r="AU648" t="e">
        <f>VLOOKUP(L648,'Duration QC'!$A$3:$E$50,3,TRUE)</f>
        <v>#N/A</v>
      </c>
      <c r="AV648" t="e">
        <f>VLOOKUP(L648,'Duration QC'!$A$3:$E$50,4,TRUE)</f>
        <v>#N/A</v>
      </c>
      <c r="AW648" t="e">
        <f>VLOOKUP(L648,'Duration QC'!$A$3:$E$50,5,TRUE)</f>
        <v>#N/A</v>
      </c>
      <c r="AX648" t="e">
        <f t="shared" si="153"/>
        <v>#N/A</v>
      </c>
      <c r="AY648" t="e">
        <f t="shared" si="154"/>
        <v>#N/A</v>
      </c>
      <c r="AZ648" t="e">
        <f t="shared" si="155"/>
        <v>#N/A</v>
      </c>
      <c r="BA648" t="e">
        <f t="shared" si="156"/>
        <v>#N/A</v>
      </c>
    </row>
    <row r="649" spans="1:53" x14ac:dyDescent="0.25">
      <c r="A649" s="3">
        <v>649</v>
      </c>
      <c r="B649" s="3" t="s">
        <v>50</v>
      </c>
      <c r="C649" s="3" t="s">
        <v>1134</v>
      </c>
      <c r="D649" s="3" t="s">
        <v>1178</v>
      </c>
      <c r="E649" s="3"/>
      <c r="F649" s="3" t="s">
        <v>965</v>
      </c>
      <c r="G649" s="3"/>
      <c r="H649" s="3" t="s">
        <v>1032</v>
      </c>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t="s">
        <v>832</v>
      </c>
      <c r="AL649" s="3"/>
      <c r="AM649" s="3"/>
      <c r="AN649" s="3"/>
      <c r="AO649" s="3" t="s">
        <v>1113</v>
      </c>
      <c r="AP649" s="3" t="s">
        <v>35</v>
      </c>
      <c r="AQ649" s="3">
        <f t="shared" si="152"/>
        <v>0</v>
      </c>
      <c r="AT649" t="e">
        <f>VLOOKUP(L649,'Duration QC'!$A$3:$E$50,2,TRUE)</f>
        <v>#N/A</v>
      </c>
      <c r="AU649" t="e">
        <f>VLOOKUP(L649,'Duration QC'!$A$3:$E$50,3,TRUE)</f>
        <v>#N/A</v>
      </c>
      <c r="AV649" t="e">
        <f>VLOOKUP(L649,'Duration QC'!$A$3:$E$50,4,TRUE)</f>
        <v>#N/A</v>
      </c>
      <c r="AW649" t="e">
        <f>VLOOKUP(L649,'Duration QC'!$A$3:$E$50,5,TRUE)</f>
        <v>#N/A</v>
      </c>
      <c r="AX649" t="e">
        <f t="shared" si="153"/>
        <v>#N/A</v>
      </c>
      <c r="AY649" t="e">
        <f t="shared" si="154"/>
        <v>#N/A</v>
      </c>
      <c r="AZ649" t="e">
        <f t="shared" si="155"/>
        <v>#N/A</v>
      </c>
      <c r="BA649" t="e">
        <f t="shared" si="156"/>
        <v>#N/A</v>
      </c>
    </row>
    <row r="650" spans="1:53" x14ac:dyDescent="0.25">
      <c r="A650" s="3">
        <v>650</v>
      </c>
      <c r="B650" s="3" t="s">
        <v>50</v>
      </c>
      <c r="C650" s="3" t="s">
        <v>1134</v>
      </c>
      <c r="D650" s="3" t="s">
        <v>1179</v>
      </c>
      <c r="E650" s="3" t="s">
        <v>889</v>
      </c>
      <c r="F650" s="3" t="s">
        <v>933</v>
      </c>
      <c r="G650" s="3"/>
      <c r="H650" s="3" t="s">
        <v>805</v>
      </c>
      <c r="I650" s="3" t="s">
        <v>355</v>
      </c>
      <c r="J650" s="3" t="s">
        <v>470</v>
      </c>
      <c r="K650" s="3"/>
      <c r="L650" s="3" t="s">
        <v>91</v>
      </c>
      <c r="M650" s="3" t="s">
        <v>28</v>
      </c>
      <c r="N650" s="3" t="s">
        <v>1083</v>
      </c>
      <c r="O650" s="3" t="s">
        <v>38</v>
      </c>
      <c r="P650" s="3" t="s">
        <v>240</v>
      </c>
      <c r="Q650" s="3" t="s">
        <v>49</v>
      </c>
      <c r="R650" s="3" t="s">
        <v>1085</v>
      </c>
      <c r="S650" s="3" t="s">
        <v>1086</v>
      </c>
      <c r="T650" s="3"/>
      <c r="U650" s="3"/>
      <c r="V650" s="3" t="s">
        <v>34</v>
      </c>
      <c r="W650" s="3" t="s">
        <v>35</v>
      </c>
      <c r="X650" s="3" t="s">
        <v>50</v>
      </c>
      <c r="Y650" s="3" t="s">
        <v>35</v>
      </c>
      <c r="Z650" s="3" t="s">
        <v>35</v>
      </c>
      <c r="AA650" s="3" t="str">
        <f>IF(X650="Y", "Divide NOAEL or BMDL by 3;", "") &amp; IF(Y650="Y", "Divide LOAEL by 10;", "") &amp; IF(Z650="N", "Units conversion needed;", "")</f>
        <v>Divide NOAEL or BMDL by 3;Units conversion needed;</v>
      </c>
      <c r="AB650" s="3"/>
      <c r="AC650" s="3">
        <f>5*1000/3</f>
        <v>1666.6666666666667</v>
      </c>
      <c r="AD650" s="3"/>
      <c r="AE650" s="3"/>
      <c r="AF650" s="3" t="str">
        <f>IF(AC650&gt;30000, "band A", IF(AC650&gt;3000, "band B", IF(AC650&gt;300, "band C", IF(AC650&gt;30, "band D", "band E"))))</f>
        <v>band C</v>
      </c>
      <c r="AG650" s="3"/>
      <c r="AH650" s="3" t="s">
        <v>228</v>
      </c>
      <c r="AI650" s="3"/>
      <c r="AJ650" s="3"/>
      <c r="AK650" s="3" t="s">
        <v>831</v>
      </c>
      <c r="AL650" s="3" t="s">
        <v>770</v>
      </c>
      <c r="AM650" s="3"/>
      <c r="AN650" s="3" t="s">
        <v>1115</v>
      </c>
      <c r="AO650" s="3" t="s">
        <v>1116</v>
      </c>
      <c r="AP650" s="3" t="s">
        <v>50</v>
      </c>
      <c r="AQ650" s="3">
        <f t="shared" si="152"/>
        <v>3</v>
      </c>
      <c r="AT650" t="str">
        <f>VLOOKUP(L650,'Duration QC'!$A$3:$E$50,2,TRUE)</f>
        <v>N</v>
      </c>
      <c r="AU650" t="str">
        <f>VLOOKUP(L650,'Duration QC'!$A$3:$E$50,3,TRUE)</f>
        <v>Y</v>
      </c>
      <c r="AV650" t="str">
        <f>VLOOKUP(L650,'Duration QC'!$A$3:$E$50,4,TRUE)</f>
        <v>N</v>
      </c>
      <c r="AW650" t="str">
        <f>VLOOKUP(L650,'Duration QC'!$A$3:$E$50,5,TRUE)</f>
        <v>N</v>
      </c>
      <c r="AX650">
        <f t="shared" si="153"/>
        <v>0</v>
      </c>
      <c r="AY650">
        <f t="shared" si="154"/>
        <v>1</v>
      </c>
      <c r="AZ650">
        <f t="shared" si="155"/>
        <v>0</v>
      </c>
      <c r="BA650">
        <f t="shared" si="156"/>
        <v>0</v>
      </c>
    </row>
    <row r="651" spans="1:53" x14ac:dyDescent="0.25">
      <c r="A651" s="3">
        <v>651</v>
      </c>
      <c r="B651" s="3" t="s">
        <v>50</v>
      </c>
      <c r="C651" s="3" t="s">
        <v>1134</v>
      </c>
      <c r="D651" s="3" t="s">
        <v>1180</v>
      </c>
      <c r="E651" s="3" t="s">
        <v>1499</v>
      </c>
      <c r="F651" s="3" t="s">
        <v>966</v>
      </c>
      <c r="G651" s="3"/>
      <c r="H651" s="3" t="s">
        <v>465</v>
      </c>
      <c r="I651" s="3" t="s">
        <v>1033</v>
      </c>
      <c r="J651" s="3" t="s">
        <v>470</v>
      </c>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t="s">
        <v>832</v>
      </c>
      <c r="AL651" s="3"/>
      <c r="AM651" s="3"/>
      <c r="AN651" s="3"/>
      <c r="AO651" s="3" t="s">
        <v>1117</v>
      </c>
      <c r="AP651" s="3" t="s">
        <v>50</v>
      </c>
      <c r="AQ651" s="3">
        <f t="shared" si="152"/>
        <v>0</v>
      </c>
      <c r="AT651" t="e">
        <f>VLOOKUP(L651,'Duration QC'!$A$3:$E$50,2,TRUE)</f>
        <v>#N/A</v>
      </c>
      <c r="AU651" t="e">
        <f>VLOOKUP(L651,'Duration QC'!$A$3:$E$50,3,TRUE)</f>
        <v>#N/A</v>
      </c>
      <c r="AV651" t="e">
        <f>VLOOKUP(L651,'Duration QC'!$A$3:$E$50,4,TRUE)</f>
        <v>#N/A</v>
      </c>
      <c r="AW651" t="e">
        <f>VLOOKUP(L651,'Duration QC'!$A$3:$E$50,5,TRUE)</f>
        <v>#N/A</v>
      </c>
      <c r="AX651" t="e">
        <f t="shared" si="153"/>
        <v>#N/A</v>
      </c>
      <c r="AY651" t="e">
        <f t="shared" si="154"/>
        <v>#N/A</v>
      </c>
      <c r="AZ651" t="e">
        <f t="shared" si="155"/>
        <v>#N/A</v>
      </c>
      <c r="BA651" t="e">
        <f t="shared" si="156"/>
        <v>#N/A</v>
      </c>
    </row>
    <row r="652" spans="1:53" x14ac:dyDescent="0.25">
      <c r="A652" s="3">
        <v>652</v>
      </c>
      <c r="B652" s="3" t="s">
        <v>50</v>
      </c>
      <c r="C652" s="3" t="s">
        <v>1134</v>
      </c>
      <c r="D652" s="3" t="s">
        <v>1181</v>
      </c>
      <c r="E652" s="3"/>
      <c r="F652" s="3" t="s">
        <v>967</v>
      </c>
      <c r="G652" s="3"/>
      <c r="H652" s="3" t="s">
        <v>1028</v>
      </c>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t="s">
        <v>832</v>
      </c>
      <c r="AL652" s="3"/>
      <c r="AM652" s="3"/>
      <c r="AN652" s="3"/>
      <c r="AO652" s="3" t="s">
        <v>1118</v>
      </c>
      <c r="AP652" s="3" t="s">
        <v>35</v>
      </c>
      <c r="AQ652" s="3">
        <f t="shared" si="152"/>
        <v>0</v>
      </c>
      <c r="AT652" t="e">
        <f>VLOOKUP(L652,'Duration QC'!$A$3:$E$50,2,TRUE)</f>
        <v>#N/A</v>
      </c>
      <c r="AU652" t="e">
        <f>VLOOKUP(L652,'Duration QC'!$A$3:$E$50,3,TRUE)</f>
        <v>#N/A</v>
      </c>
      <c r="AV652" t="e">
        <f>VLOOKUP(L652,'Duration QC'!$A$3:$E$50,4,TRUE)</f>
        <v>#N/A</v>
      </c>
      <c r="AW652" t="e">
        <f>VLOOKUP(L652,'Duration QC'!$A$3:$E$50,5,TRUE)</f>
        <v>#N/A</v>
      </c>
      <c r="AX652" t="e">
        <f t="shared" si="153"/>
        <v>#N/A</v>
      </c>
      <c r="AY652" t="e">
        <f t="shared" si="154"/>
        <v>#N/A</v>
      </c>
      <c r="AZ652" t="e">
        <f t="shared" si="155"/>
        <v>#N/A</v>
      </c>
      <c r="BA652" t="e">
        <f t="shared" si="156"/>
        <v>#N/A</v>
      </c>
    </row>
    <row r="653" spans="1:53" x14ac:dyDescent="0.25">
      <c r="A653" s="3">
        <v>653</v>
      </c>
      <c r="B653" s="3" t="s">
        <v>50</v>
      </c>
      <c r="C653" s="3" t="s">
        <v>1134</v>
      </c>
      <c r="D653" s="3" t="s">
        <v>1182</v>
      </c>
      <c r="E653" s="3"/>
      <c r="F653" s="3" t="s">
        <v>968</v>
      </c>
      <c r="G653" s="3"/>
      <c r="H653" s="3" t="s">
        <v>1034</v>
      </c>
      <c r="I653" s="3" t="s">
        <v>1035</v>
      </c>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t="s">
        <v>832</v>
      </c>
      <c r="AL653" s="3"/>
      <c r="AM653" s="3"/>
      <c r="AN653" s="3"/>
      <c r="AO653" s="3" t="s">
        <v>1113</v>
      </c>
      <c r="AP653" s="3" t="s">
        <v>35</v>
      </c>
      <c r="AQ653" s="3">
        <f t="shared" si="152"/>
        <v>0</v>
      </c>
      <c r="AT653" t="e">
        <f>VLOOKUP(L653,'Duration QC'!$A$3:$E$50,2,TRUE)</f>
        <v>#N/A</v>
      </c>
      <c r="AU653" t="e">
        <f>VLOOKUP(L653,'Duration QC'!$A$3:$E$50,3,TRUE)</f>
        <v>#N/A</v>
      </c>
      <c r="AV653" t="e">
        <f>VLOOKUP(L653,'Duration QC'!$A$3:$E$50,4,TRUE)</f>
        <v>#N/A</v>
      </c>
      <c r="AW653" t="e">
        <f>VLOOKUP(L653,'Duration QC'!$A$3:$E$50,5,TRUE)</f>
        <v>#N/A</v>
      </c>
      <c r="AX653" t="e">
        <f t="shared" si="153"/>
        <v>#N/A</v>
      </c>
      <c r="AY653" t="e">
        <f t="shared" si="154"/>
        <v>#N/A</v>
      </c>
      <c r="AZ653" t="e">
        <f t="shared" si="155"/>
        <v>#N/A</v>
      </c>
      <c r="BA653" t="e">
        <f t="shared" si="156"/>
        <v>#N/A</v>
      </c>
    </row>
    <row r="654" spans="1:53" x14ac:dyDescent="0.25">
      <c r="A654" s="3">
        <v>654</v>
      </c>
      <c r="B654" s="3" t="s">
        <v>50</v>
      </c>
      <c r="C654" s="3" t="s">
        <v>1134</v>
      </c>
      <c r="D654" s="3" t="s">
        <v>1183</v>
      </c>
      <c r="E654" s="3"/>
      <c r="F654" s="3" t="s">
        <v>969</v>
      </c>
      <c r="G654" s="3"/>
      <c r="H654" s="3" t="s">
        <v>1036</v>
      </c>
      <c r="I654" s="3" t="s">
        <v>1037</v>
      </c>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t="s">
        <v>832</v>
      </c>
      <c r="AL654" s="3"/>
      <c r="AM654" s="3"/>
      <c r="AN654" s="3"/>
      <c r="AO654" s="3" t="s">
        <v>1113</v>
      </c>
      <c r="AP654" s="3" t="s">
        <v>35</v>
      </c>
      <c r="AQ654" s="3">
        <f t="shared" si="152"/>
        <v>0</v>
      </c>
      <c r="AT654" t="e">
        <f>VLOOKUP(L654,'Duration QC'!$A$3:$E$50,2,TRUE)</f>
        <v>#N/A</v>
      </c>
      <c r="AU654" t="e">
        <f>VLOOKUP(L654,'Duration QC'!$A$3:$E$50,3,TRUE)</f>
        <v>#N/A</v>
      </c>
      <c r="AV654" t="e">
        <f>VLOOKUP(L654,'Duration QC'!$A$3:$E$50,4,TRUE)</f>
        <v>#N/A</v>
      </c>
      <c r="AW654" t="e">
        <f>VLOOKUP(L654,'Duration QC'!$A$3:$E$50,5,TRUE)</f>
        <v>#N/A</v>
      </c>
      <c r="AX654" t="e">
        <f t="shared" si="153"/>
        <v>#N/A</v>
      </c>
      <c r="AY654" t="e">
        <f t="shared" si="154"/>
        <v>#N/A</v>
      </c>
      <c r="AZ654" t="e">
        <f t="shared" si="155"/>
        <v>#N/A</v>
      </c>
      <c r="BA654" t="e">
        <f t="shared" si="156"/>
        <v>#N/A</v>
      </c>
    </row>
    <row r="655" spans="1:53" x14ac:dyDescent="0.25">
      <c r="A655" s="3">
        <v>655</v>
      </c>
      <c r="B655" s="3" t="s">
        <v>50</v>
      </c>
      <c r="C655" s="3" t="s">
        <v>1134</v>
      </c>
      <c r="D655" s="3" t="s">
        <v>1184</v>
      </c>
      <c r="E655" s="3"/>
      <c r="F655" s="3" t="s">
        <v>970</v>
      </c>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t="s">
        <v>833</v>
      </c>
      <c r="AL655" s="3"/>
      <c r="AM655" s="3"/>
      <c r="AN655" s="3"/>
      <c r="AO655" s="3" t="s">
        <v>1113</v>
      </c>
      <c r="AP655" s="3" t="s">
        <v>35</v>
      </c>
      <c r="AQ655" s="3">
        <f t="shared" si="152"/>
        <v>0</v>
      </c>
      <c r="AT655" t="e">
        <f>VLOOKUP(L655,'Duration QC'!$A$3:$E$50,2,TRUE)</f>
        <v>#N/A</v>
      </c>
      <c r="AU655" t="e">
        <f>VLOOKUP(L655,'Duration QC'!$A$3:$E$50,3,TRUE)</f>
        <v>#N/A</v>
      </c>
      <c r="AV655" t="e">
        <f>VLOOKUP(L655,'Duration QC'!$A$3:$E$50,4,TRUE)</f>
        <v>#N/A</v>
      </c>
      <c r="AW655" t="e">
        <f>VLOOKUP(L655,'Duration QC'!$A$3:$E$50,5,TRUE)</f>
        <v>#N/A</v>
      </c>
      <c r="AX655" t="e">
        <f t="shared" si="153"/>
        <v>#N/A</v>
      </c>
      <c r="AY655" t="e">
        <f t="shared" si="154"/>
        <v>#N/A</v>
      </c>
      <c r="AZ655" t="e">
        <f t="shared" si="155"/>
        <v>#N/A</v>
      </c>
      <c r="BA655" t="e">
        <f t="shared" si="156"/>
        <v>#N/A</v>
      </c>
    </row>
    <row r="656" spans="1:53" x14ac:dyDescent="0.25">
      <c r="A656" s="3">
        <v>656</v>
      </c>
      <c r="B656" s="3" t="s">
        <v>50</v>
      </c>
      <c r="C656" s="3" t="s">
        <v>1134</v>
      </c>
      <c r="D656" s="3" t="s">
        <v>1185</v>
      </c>
      <c r="E656" s="3"/>
      <c r="F656" s="3" t="s">
        <v>971</v>
      </c>
      <c r="G656" s="3"/>
      <c r="H656" s="3" t="s">
        <v>1028</v>
      </c>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t="s">
        <v>832</v>
      </c>
      <c r="AL656" s="3"/>
      <c r="AM656" s="3"/>
      <c r="AN656" s="3"/>
      <c r="AO656" s="3"/>
      <c r="AP656" s="3" t="s">
        <v>35</v>
      </c>
      <c r="AQ656" s="3">
        <f t="shared" si="152"/>
        <v>0</v>
      </c>
      <c r="AT656" t="e">
        <f>VLOOKUP(L656,'Duration QC'!$A$3:$E$50,2,TRUE)</f>
        <v>#N/A</v>
      </c>
      <c r="AU656" t="e">
        <f>VLOOKUP(L656,'Duration QC'!$A$3:$E$50,3,TRUE)</f>
        <v>#N/A</v>
      </c>
      <c r="AV656" t="e">
        <f>VLOOKUP(L656,'Duration QC'!$A$3:$E$50,4,TRUE)</f>
        <v>#N/A</v>
      </c>
      <c r="AW656" t="e">
        <f>VLOOKUP(L656,'Duration QC'!$A$3:$E$50,5,TRUE)</f>
        <v>#N/A</v>
      </c>
      <c r="AX656" t="e">
        <f t="shared" si="153"/>
        <v>#N/A</v>
      </c>
      <c r="AY656" t="e">
        <f t="shared" si="154"/>
        <v>#N/A</v>
      </c>
      <c r="AZ656" t="e">
        <f t="shared" si="155"/>
        <v>#N/A</v>
      </c>
      <c r="BA656" t="e">
        <f t="shared" si="156"/>
        <v>#N/A</v>
      </c>
    </row>
    <row r="657" spans="1:53" x14ac:dyDescent="0.25">
      <c r="A657" s="3">
        <v>657</v>
      </c>
      <c r="B657" s="3" t="s">
        <v>50</v>
      </c>
      <c r="C657" s="3" t="s">
        <v>1134</v>
      </c>
      <c r="D657" s="3" t="s">
        <v>1186</v>
      </c>
      <c r="E657" s="3"/>
      <c r="F657" s="3" t="s">
        <v>972</v>
      </c>
      <c r="G657" s="3"/>
      <c r="H657" s="3" t="s">
        <v>1038</v>
      </c>
      <c r="I657" s="3" t="s">
        <v>470</v>
      </c>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t="s">
        <v>834</v>
      </c>
      <c r="AL657" s="3"/>
      <c r="AM657" s="3"/>
      <c r="AN657" s="3"/>
      <c r="AO657" s="3" t="s">
        <v>1119</v>
      </c>
      <c r="AP657" s="3" t="s">
        <v>50</v>
      </c>
      <c r="AQ657" s="3">
        <f t="shared" si="152"/>
        <v>0</v>
      </c>
      <c r="AT657" t="e">
        <f>VLOOKUP(L657,'Duration QC'!$A$3:$E$50,2,TRUE)</f>
        <v>#N/A</v>
      </c>
      <c r="AU657" t="e">
        <f>VLOOKUP(L657,'Duration QC'!$A$3:$E$50,3,TRUE)</f>
        <v>#N/A</v>
      </c>
      <c r="AV657" t="e">
        <f>VLOOKUP(L657,'Duration QC'!$A$3:$E$50,4,TRUE)</f>
        <v>#N/A</v>
      </c>
      <c r="AW657" t="e">
        <f>VLOOKUP(L657,'Duration QC'!$A$3:$E$50,5,TRUE)</f>
        <v>#N/A</v>
      </c>
      <c r="AX657" t="e">
        <f t="shared" si="153"/>
        <v>#N/A</v>
      </c>
      <c r="AY657" t="e">
        <f t="shared" si="154"/>
        <v>#N/A</v>
      </c>
      <c r="AZ657" t="e">
        <f t="shared" si="155"/>
        <v>#N/A</v>
      </c>
      <c r="BA657" t="e">
        <f t="shared" si="156"/>
        <v>#N/A</v>
      </c>
    </row>
    <row r="658" spans="1:53" x14ac:dyDescent="0.25">
      <c r="A658" s="3">
        <v>658</v>
      </c>
      <c r="B658" s="3" t="s">
        <v>50</v>
      </c>
      <c r="C658" s="3" t="s">
        <v>1134</v>
      </c>
      <c r="D658" s="3" t="s">
        <v>1187</v>
      </c>
      <c r="E658" s="3" t="s">
        <v>890</v>
      </c>
      <c r="F658" s="3" t="s">
        <v>973</v>
      </c>
      <c r="G658" s="3"/>
      <c r="H658" s="3" t="s">
        <v>355</v>
      </c>
      <c r="I658" s="3"/>
      <c r="J658" s="3" t="s">
        <v>470</v>
      </c>
      <c r="K658" s="3"/>
      <c r="L658" s="3" t="s">
        <v>91</v>
      </c>
      <c r="M658" s="3"/>
      <c r="N658" s="3" t="s">
        <v>1087</v>
      </c>
      <c r="O658" s="3"/>
      <c r="P658" s="3"/>
      <c r="Q658" s="3"/>
      <c r="R658" s="3"/>
      <c r="S658" s="3"/>
      <c r="T658" s="3"/>
      <c r="U658" s="3"/>
      <c r="V658" s="3"/>
      <c r="W658" s="3"/>
      <c r="X658" s="3"/>
      <c r="Y658" s="3"/>
      <c r="Z658" s="3"/>
      <c r="AA658" s="3"/>
      <c r="AB658" s="3"/>
      <c r="AC658" s="3"/>
      <c r="AD658" s="3"/>
      <c r="AE658" s="3"/>
      <c r="AF658" s="3"/>
      <c r="AG658" s="3"/>
      <c r="AH658" s="3"/>
      <c r="AI658" s="3"/>
      <c r="AJ658" s="3"/>
      <c r="AK658" s="3" t="s">
        <v>835</v>
      </c>
      <c r="AL658" s="3"/>
      <c r="AM658" s="3"/>
      <c r="AN658" s="3"/>
      <c r="AO658" s="3" t="s">
        <v>1120</v>
      </c>
      <c r="AP658" s="3" t="s">
        <v>35</v>
      </c>
      <c r="AQ658" s="3">
        <f t="shared" si="152"/>
        <v>0</v>
      </c>
      <c r="AT658" t="str">
        <f>VLOOKUP(L658,'Duration QC'!$A$3:$E$50,2,TRUE)</f>
        <v>N</v>
      </c>
      <c r="AU658" t="str">
        <f>VLOOKUP(L658,'Duration QC'!$A$3:$E$50,3,TRUE)</f>
        <v>Y</v>
      </c>
      <c r="AV658" t="str">
        <f>VLOOKUP(L658,'Duration QC'!$A$3:$E$50,4,TRUE)</f>
        <v>N</v>
      </c>
      <c r="AW658" t="str">
        <f>VLOOKUP(L658,'Duration QC'!$A$3:$E$50,5,TRUE)</f>
        <v>N</v>
      </c>
      <c r="AX658">
        <f t="shared" si="153"/>
        <v>0</v>
      </c>
      <c r="AY658">
        <f t="shared" si="154"/>
        <v>1</v>
      </c>
      <c r="AZ658">
        <f t="shared" si="155"/>
        <v>0</v>
      </c>
      <c r="BA658">
        <f t="shared" si="156"/>
        <v>0</v>
      </c>
    </row>
    <row r="659" spans="1:53" x14ac:dyDescent="0.25">
      <c r="A659" s="3">
        <v>659</v>
      </c>
      <c r="B659" s="3" t="s">
        <v>50</v>
      </c>
      <c r="C659" s="3" t="s">
        <v>1134</v>
      </c>
      <c r="D659" s="3" t="s">
        <v>1188</v>
      </c>
      <c r="E659" s="3"/>
      <c r="F659" s="3" t="s">
        <v>974</v>
      </c>
      <c r="G659" s="3"/>
      <c r="H659" s="3" t="s">
        <v>1039</v>
      </c>
      <c r="I659" s="3"/>
      <c r="J659" s="3" t="s">
        <v>470</v>
      </c>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t="s">
        <v>834</v>
      </c>
      <c r="AL659" s="3"/>
      <c r="AM659" s="3"/>
      <c r="AN659" s="3"/>
      <c r="AO659" s="3" t="s">
        <v>1121</v>
      </c>
      <c r="AP659" s="3" t="s">
        <v>35</v>
      </c>
      <c r="AQ659" s="3">
        <f t="shared" si="152"/>
        <v>0</v>
      </c>
      <c r="AT659" t="e">
        <f>VLOOKUP(L659,'Duration QC'!$A$3:$E$50,2,TRUE)</f>
        <v>#N/A</v>
      </c>
      <c r="AU659" t="e">
        <f>VLOOKUP(L659,'Duration QC'!$A$3:$E$50,3,TRUE)</f>
        <v>#N/A</v>
      </c>
      <c r="AV659" t="e">
        <f>VLOOKUP(L659,'Duration QC'!$A$3:$E$50,4,TRUE)</f>
        <v>#N/A</v>
      </c>
      <c r="AW659" t="e">
        <f>VLOOKUP(L659,'Duration QC'!$A$3:$E$50,5,TRUE)</f>
        <v>#N/A</v>
      </c>
      <c r="AX659" t="e">
        <f t="shared" si="153"/>
        <v>#N/A</v>
      </c>
      <c r="AY659" t="e">
        <f t="shared" si="154"/>
        <v>#N/A</v>
      </c>
      <c r="AZ659" t="e">
        <f t="shared" si="155"/>
        <v>#N/A</v>
      </c>
      <c r="BA659" t="e">
        <f t="shared" si="156"/>
        <v>#N/A</v>
      </c>
    </row>
    <row r="660" spans="1:53" x14ac:dyDescent="0.25">
      <c r="A660" s="3">
        <v>660</v>
      </c>
      <c r="B660" s="3" t="s">
        <v>50</v>
      </c>
      <c r="C660" s="3" t="s">
        <v>1134</v>
      </c>
      <c r="D660" s="3" t="s">
        <v>1189</v>
      </c>
      <c r="E660" s="3"/>
      <c r="F660" s="3" t="s">
        <v>975</v>
      </c>
      <c r="G660" s="3"/>
      <c r="H660" s="3" t="s">
        <v>660</v>
      </c>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t="s">
        <v>832</v>
      </c>
      <c r="AL660" s="3"/>
      <c r="AM660" s="3"/>
      <c r="AN660" s="3"/>
      <c r="AO660" s="3" t="s">
        <v>1118</v>
      </c>
      <c r="AP660" s="3" t="s">
        <v>50</v>
      </c>
      <c r="AQ660" s="3">
        <f t="shared" si="152"/>
        <v>0</v>
      </c>
      <c r="AT660" t="e">
        <f>VLOOKUP(L660,'Duration QC'!$A$3:$E$50,2,TRUE)</f>
        <v>#N/A</v>
      </c>
      <c r="AU660" t="e">
        <f>VLOOKUP(L660,'Duration QC'!$A$3:$E$50,3,TRUE)</f>
        <v>#N/A</v>
      </c>
      <c r="AV660" t="e">
        <f>VLOOKUP(L660,'Duration QC'!$A$3:$E$50,4,TRUE)</f>
        <v>#N/A</v>
      </c>
      <c r="AW660" t="e">
        <f>VLOOKUP(L660,'Duration QC'!$A$3:$E$50,5,TRUE)</f>
        <v>#N/A</v>
      </c>
      <c r="AX660" t="e">
        <f t="shared" si="153"/>
        <v>#N/A</v>
      </c>
      <c r="AY660" t="e">
        <f t="shared" si="154"/>
        <v>#N/A</v>
      </c>
      <c r="AZ660" t="e">
        <f t="shared" si="155"/>
        <v>#N/A</v>
      </c>
      <c r="BA660" t="e">
        <f t="shared" si="156"/>
        <v>#N/A</v>
      </c>
    </row>
    <row r="661" spans="1:53" x14ac:dyDescent="0.25">
      <c r="A661" s="3">
        <v>661</v>
      </c>
      <c r="B661" s="3" t="s">
        <v>50</v>
      </c>
      <c r="C661" s="3" t="s">
        <v>1134</v>
      </c>
      <c r="D661" s="3" t="s">
        <v>1190</v>
      </c>
      <c r="E661" s="3" t="s">
        <v>891</v>
      </c>
      <c r="F661" s="3" t="s">
        <v>976</v>
      </c>
      <c r="G661" s="3"/>
      <c r="H661" s="3" t="s">
        <v>236</v>
      </c>
      <c r="I661" s="3" t="s">
        <v>1040</v>
      </c>
      <c r="J661" s="3" t="s">
        <v>470</v>
      </c>
      <c r="K661" s="3"/>
      <c r="L661" s="3" t="s">
        <v>1135</v>
      </c>
      <c r="M661" s="3"/>
      <c r="N661" s="3" t="s">
        <v>1088</v>
      </c>
      <c r="O661" s="3"/>
      <c r="P661" s="3"/>
      <c r="Q661" s="3"/>
      <c r="R661" s="3"/>
      <c r="S661" s="3" t="s">
        <v>1086</v>
      </c>
      <c r="T661" s="3"/>
      <c r="U661" s="3"/>
      <c r="V661" s="3" t="s">
        <v>34</v>
      </c>
      <c r="W661" s="3"/>
      <c r="X661" s="3"/>
      <c r="Y661" s="3"/>
      <c r="Z661" s="3"/>
      <c r="AA661" s="3"/>
      <c r="AB661" s="3"/>
      <c r="AC661" s="3"/>
      <c r="AD661" s="3"/>
      <c r="AE661" s="3"/>
      <c r="AF661" s="3"/>
      <c r="AG661" s="3"/>
      <c r="AH661" s="3"/>
      <c r="AI661" s="3"/>
      <c r="AJ661" s="3"/>
      <c r="AK661" s="3" t="s">
        <v>836</v>
      </c>
      <c r="AL661" s="3" t="s">
        <v>773</v>
      </c>
      <c r="AM661" s="3"/>
      <c r="AN661" s="3" t="s">
        <v>1122</v>
      </c>
      <c r="AO661" s="3" t="s">
        <v>1123</v>
      </c>
      <c r="AP661" s="3" t="s">
        <v>35</v>
      </c>
      <c r="AQ661" s="3">
        <f t="shared" si="152"/>
        <v>0</v>
      </c>
      <c r="AT661" t="str">
        <f>VLOOKUP(L661,'Duration QC'!$A$3:$E$50,2,TRUE)</f>
        <v>N</v>
      </c>
      <c r="AU661" t="str">
        <f>VLOOKUP(L661,'Duration QC'!$A$3:$E$50,3,TRUE)</f>
        <v>Y</v>
      </c>
      <c r="AV661" t="str">
        <f>VLOOKUP(L661,'Duration QC'!$A$3:$E$50,4,TRUE)</f>
        <v>N</v>
      </c>
      <c r="AW661" t="str">
        <f>VLOOKUP(L661,'Duration QC'!$A$3:$E$50,5,TRUE)</f>
        <v>N</v>
      </c>
      <c r="AX661">
        <f t="shared" si="153"/>
        <v>0</v>
      </c>
      <c r="AY661">
        <f t="shared" si="154"/>
        <v>1</v>
      </c>
      <c r="AZ661">
        <f t="shared" si="155"/>
        <v>0</v>
      </c>
      <c r="BA661">
        <f t="shared" si="156"/>
        <v>0</v>
      </c>
    </row>
    <row r="662" spans="1:53" x14ac:dyDescent="0.25">
      <c r="A662" s="3">
        <v>662</v>
      </c>
      <c r="B662" s="3" t="s">
        <v>50</v>
      </c>
      <c r="C662" s="3" t="s">
        <v>1134</v>
      </c>
      <c r="D662" s="3" t="s">
        <v>1191</v>
      </c>
      <c r="E662" s="3"/>
      <c r="F662" s="3" t="s">
        <v>977</v>
      </c>
      <c r="G662" s="3"/>
      <c r="H662" s="3" t="s">
        <v>1041</v>
      </c>
      <c r="I662" s="3"/>
      <c r="J662" s="3" t="s">
        <v>470</v>
      </c>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t="s">
        <v>832</v>
      </c>
      <c r="AL662" s="3"/>
      <c r="AM662" s="3"/>
      <c r="AN662" s="3"/>
      <c r="AO662" s="3" t="s">
        <v>1124</v>
      </c>
      <c r="AP662" s="3" t="s">
        <v>35</v>
      </c>
      <c r="AQ662" s="3">
        <f t="shared" si="152"/>
        <v>0</v>
      </c>
      <c r="AT662" t="e">
        <f>VLOOKUP(L662,'Duration QC'!$A$3:$E$50,2,TRUE)</f>
        <v>#N/A</v>
      </c>
      <c r="AU662" t="e">
        <f>VLOOKUP(L662,'Duration QC'!$A$3:$E$50,3,TRUE)</f>
        <v>#N/A</v>
      </c>
      <c r="AV662" t="e">
        <f>VLOOKUP(L662,'Duration QC'!$A$3:$E$50,4,TRUE)</f>
        <v>#N/A</v>
      </c>
      <c r="AW662" t="e">
        <f>VLOOKUP(L662,'Duration QC'!$A$3:$E$50,5,TRUE)</f>
        <v>#N/A</v>
      </c>
      <c r="AX662" t="e">
        <f t="shared" si="153"/>
        <v>#N/A</v>
      </c>
      <c r="AY662" t="e">
        <f t="shared" si="154"/>
        <v>#N/A</v>
      </c>
      <c r="AZ662" t="e">
        <f t="shared" si="155"/>
        <v>#N/A</v>
      </c>
      <c r="BA662" t="e">
        <f t="shared" si="156"/>
        <v>#N/A</v>
      </c>
    </row>
    <row r="663" spans="1:53" x14ac:dyDescent="0.25">
      <c r="A663" s="3">
        <v>663</v>
      </c>
      <c r="B663" s="3" t="s">
        <v>50</v>
      </c>
      <c r="C663" s="3" t="s">
        <v>1134</v>
      </c>
      <c r="D663" s="3" t="s">
        <v>1192</v>
      </c>
      <c r="E663" s="3"/>
      <c r="F663" s="3" t="s">
        <v>978</v>
      </c>
      <c r="G663" s="3"/>
      <c r="H663" s="3" t="s">
        <v>1042</v>
      </c>
      <c r="I663" s="3"/>
      <c r="J663" s="3" t="s">
        <v>470</v>
      </c>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t="s">
        <v>832</v>
      </c>
      <c r="AL663" s="3"/>
      <c r="AM663" s="3"/>
      <c r="AN663" s="3"/>
      <c r="AO663" s="3" t="s">
        <v>1124</v>
      </c>
      <c r="AP663" s="3" t="s">
        <v>35</v>
      </c>
      <c r="AQ663" s="3">
        <f t="shared" si="152"/>
        <v>0</v>
      </c>
      <c r="AT663" t="e">
        <f>VLOOKUP(L663,'Duration QC'!$A$3:$E$50,2,TRUE)</f>
        <v>#N/A</v>
      </c>
      <c r="AU663" t="e">
        <f>VLOOKUP(L663,'Duration QC'!$A$3:$E$50,3,TRUE)</f>
        <v>#N/A</v>
      </c>
      <c r="AV663" t="e">
        <f>VLOOKUP(L663,'Duration QC'!$A$3:$E$50,4,TRUE)</f>
        <v>#N/A</v>
      </c>
      <c r="AW663" t="e">
        <f>VLOOKUP(L663,'Duration QC'!$A$3:$E$50,5,TRUE)</f>
        <v>#N/A</v>
      </c>
      <c r="AX663" t="e">
        <f t="shared" si="153"/>
        <v>#N/A</v>
      </c>
      <c r="AY663" t="e">
        <f t="shared" si="154"/>
        <v>#N/A</v>
      </c>
      <c r="AZ663" t="e">
        <f t="shared" si="155"/>
        <v>#N/A</v>
      </c>
      <c r="BA663" t="e">
        <f t="shared" si="156"/>
        <v>#N/A</v>
      </c>
    </row>
    <row r="664" spans="1:53" x14ac:dyDescent="0.25">
      <c r="A664" s="3">
        <v>664</v>
      </c>
      <c r="B664" s="3" t="s">
        <v>50</v>
      </c>
      <c r="C664" s="58" t="s">
        <v>1134</v>
      </c>
      <c r="D664" s="58" t="s">
        <v>1193</v>
      </c>
      <c r="E664" s="58"/>
      <c r="F664" s="58" t="s">
        <v>979</v>
      </c>
      <c r="G664" s="58"/>
      <c r="H664" s="58" t="s">
        <v>1042</v>
      </c>
      <c r="I664" s="58"/>
      <c r="J664" s="58"/>
      <c r="K664" s="58"/>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t="s">
        <v>832</v>
      </c>
      <c r="AL664" s="3"/>
      <c r="AM664" s="3"/>
      <c r="AN664" s="3"/>
      <c r="AO664" s="3" t="s">
        <v>1124</v>
      </c>
      <c r="AP664" s="3" t="s">
        <v>35</v>
      </c>
      <c r="AQ664" s="3">
        <f t="shared" si="152"/>
        <v>0</v>
      </c>
      <c r="AT664" t="e">
        <f>VLOOKUP(L664,'Duration QC'!$A$3:$E$50,2,TRUE)</f>
        <v>#N/A</v>
      </c>
      <c r="AU664" t="e">
        <f>VLOOKUP(L664,'Duration QC'!$A$3:$E$50,3,TRUE)</f>
        <v>#N/A</v>
      </c>
      <c r="AV664" t="e">
        <f>VLOOKUP(L664,'Duration QC'!$A$3:$E$50,4,TRUE)</f>
        <v>#N/A</v>
      </c>
      <c r="AW664" t="e">
        <f>VLOOKUP(L664,'Duration QC'!$A$3:$E$50,5,TRUE)</f>
        <v>#N/A</v>
      </c>
      <c r="AX664" t="e">
        <f t="shared" si="153"/>
        <v>#N/A</v>
      </c>
      <c r="AY664" t="e">
        <f t="shared" si="154"/>
        <v>#N/A</v>
      </c>
      <c r="AZ664" t="e">
        <f t="shared" si="155"/>
        <v>#N/A</v>
      </c>
      <c r="BA664" t="e">
        <f t="shared" si="156"/>
        <v>#N/A</v>
      </c>
    </row>
    <row r="665" spans="1:53" x14ac:dyDescent="0.25">
      <c r="A665" s="3">
        <v>665</v>
      </c>
      <c r="B665" s="3" t="s">
        <v>50</v>
      </c>
      <c r="C665" s="58" t="s">
        <v>1134</v>
      </c>
      <c r="D665" s="58" t="s">
        <v>1194</v>
      </c>
      <c r="E665" s="58" t="s">
        <v>892</v>
      </c>
      <c r="F665" s="58" t="s">
        <v>980</v>
      </c>
      <c r="G665" s="58"/>
      <c r="H665" s="58" t="s">
        <v>1043</v>
      </c>
      <c r="I665" s="58"/>
      <c r="J665" s="58" t="s">
        <v>470</v>
      </c>
      <c r="K665" s="58"/>
      <c r="L665" s="3" t="s">
        <v>1074</v>
      </c>
      <c r="M665" s="3"/>
      <c r="N665" s="3" t="s">
        <v>1482</v>
      </c>
      <c r="O665" s="3"/>
      <c r="P665" s="3"/>
      <c r="Q665" s="3"/>
      <c r="R665" s="3"/>
      <c r="S665" s="3" t="s">
        <v>1090</v>
      </c>
      <c r="T665" s="3"/>
      <c r="U665" s="3"/>
      <c r="V665" s="3"/>
      <c r="W665" s="3"/>
      <c r="X665" s="3"/>
      <c r="Y665" s="3"/>
      <c r="Z665" s="3"/>
      <c r="AA665" s="3"/>
      <c r="AB665" s="3"/>
      <c r="AC665" s="3"/>
      <c r="AD665" s="3"/>
      <c r="AE665" s="3"/>
      <c r="AF665" s="3"/>
      <c r="AG665" s="3"/>
      <c r="AH665" s="3"/>
      <c r="AI665" s="3"/>
      <c r="AJ665" s="3"/>
      <c r="AK665" s="3" t="s">
        <v>834</v>
      </c>
      <c r="AL665" s="3" t="s">
        <v>770</v>
      </c>
      <c r="AM665" s="3"/>
      <c r="AN665" s="3"/>
      <c r="AO665" s="3" t="s">
        <v>1125</v>
      </c>
      <c r="AP665" s="3" t="s">
        <v>35</v>
      </c>
      <c r="AQ665" s="3">
        <f t="shared" si="152"/>
        <v>0</v>
      </c>
      <c r="AT665" t="str">
        <f>VLOOKUP(L665,'Duration QC'!$A$3:$E$50,2,TRUE)</f>
        <v>Y</v>
      </c>
      <c r="AU665" t="str">
        <f>VLOOKUP(L665,'Duration QC'!$A$3:$E$50,3,TRUE)</f>
        <v>N</v>
      </c>
      <c r="AV665" t="str">
        <f>VLOOKUP(L665,'Duration QC'!$A$3:$E$50,4,TRUE)</f>
        <v>N</v>
      </c>
      <c r="AW665" t="str">
        <f>VLOOKUP(L665,'Duration QC'!$A$3:$E$50,5,TRUE)</f>
        <v>N</v>
      </c>
      <c r="AX665">
        <f t="shared" si="153"/>
        <v>1</v>
      </c>
      <c r="AY665">
        <f t="shared" si="154"/>
        <v>0</v>
      </c>
      <c r="AZ665">
        <f t="shared" si="155"/>
        <v>0</v>
      </c>
      <c r="BA665">
        <f t="shared" si="156"/>
        <v>0</v>
      </c>
    </row>
    <row r="666" spans="1:53" x14ac:dyDescent="0.25">
      <c r="A666" s="3">
        <v>666</v>
      </c>
      <c r="B666" s="3" t="s">
        <v>50</v>
      </c>
      <c r="C666" s="58" t="s">
        <v>1134</v>
      </c>
      <c r="D666" s="58" t="s">
        <v>1194</v>
      </c>
      <c r="E666" s="58" t="s">
        <v>892</v>
      </c>
      <c r="F666" s="58" t="s">
        <v>980</v>
      </c>
      <c r="G666" s="58"/>
      <c r="H666" s="58" t="s">
        <v>1043</v>
      </c>
      <c r="I666" s="58"/>
      <c r="J666" s="58" t="s">
        <v>470</v>
      </c>
      <c r="K666" s="58"/>
      <c r="L666" s="3" t="s">
        <v>1074</v>
      </c>
      <c r="M666" s="3"/>
      <c r="N666" s="3" t="s">
        <v>1091</v>
      </c>
      <c r="O666" s="3"/>
      <c r="P666" s="3"/>
      <c r="Q666" s="3"/>
      <c r="R666" s="3"/>
      <c r="S666" s="3">
        <v>0.4</v>
      </c>
      <c r="T666" s="3"/>
      <c r="U666" s="3"/>
      <c r="V666" s="3" t="s">
        <v>34</v>
      </c>
      <c r="W666" s="3"/>
      <c r="X666" s="3"/>
      <c r="Y666" s="3"/>
      <c r="Z666" s="3"/>
      <c r="AA666" s="3"/>
      <c r="AB666" s="3"/>
      <c r="AC666" s="3"/>
      <c r="AD666" s="3"/>
      <c r="AE666" s="3"/>
      <c r="AF666" s="3"/>
      <c r="AG666" s="3"/>
      <c r="AH666" s="3"/>
      <c r="AI666" s="3"/>
      <c r="AJ666" s="3"/>
      <c r="AK666" s="3" t="s">
        <v>836</v>
      </c>
      <c r="AL666" s="3" t="s">
        <v>773</v>
      </c>
      <c r="AM666" s="3"/>
      <c r="AN666" s="3" t="s">
        <v>1126</v>
      </c>
      <c r="AO666" s="3"/>
      <c r="AP666" s="3" t="s">
        <v>35</v>
      </c>
      <c r="AQ666" s="3">
        <f t="shared" si="152"/>
        <v>0</v>
      </c>
      <c r="AT666" t="str">
        <f>VLOOKUP(L666,'Duration QC'!$A$3:$E$50,2,TRUE)</f>
        <v>Y</v>
      </c>
      <c r="AU666" t="str">
        <f>VLOOKUP(L666,'Duration QC'!$A$3:$E$50,3,TRUE)</f>
        <v>N</v>
      </c>
      <c r="AV666" t="str">
        <f>VLOOKUP(L666,'Duration QC'!$A$3:$E$50,4,TRUE)</f>
        <v>N</v>
      </c>
      <c r="AW666" t="str">
        <f>VLOOKUP(L666,'Duration QC'!$A$3:$E$50,5,TRUE)</f>
        <v>N</v>
      </c>
      <c r="AX666">
        <f t="shared" si="153"/>
        <v>1</v>
      </c>
      <c r="AY666">
        <f t="shared" si="154"/>
        <v>0</v>
      </c>
      <c r="AZ666">
        <f t="shared" si="155"/>
        <v>0</v>
      </c>
      <c r="BA666">
        <f t="shared" si="156"/>
        <v>0</v>
      </c>
    </row>
    <row r="667" spans="1:53" x14ac:dyDescent="0.25">
      <c r="A667" s="3">
        <v>667</v>
      </c>
      <c r="B667" s="3" t="s">
        <v>50</v>
      </c>
      <c r="C667" s="58" t="s">
        <v>1134</v>
      </c>
      <c r="D667" s="58" t="s">
        <v>1195</v>
      </c>
      <c r="E667" s="58"/>
      <c r="F667" s="58" t="s">
        <v>981</v>
      </c>
      <c r="G667" s="58"/>
      <c r="H667" s="58" t="s">
        <v>249</v>
      </c>
      <c r="I667" s="58"/>
      <c r="J667" s="58"/>
      <c r="K667" s="58"/>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t="s">
        <v>832</v>
      </c>
      <c r="AL667" s="3"/>
      <c r="AM667" s="3"/>
      <c r="AN667" s="3"/>
      <c r="AO667" s="3" t="s">
        <v>1113</v>
      </c>
      <c r="AP667" s="3" t="s">
        <v>35</v>
      </c>
      <c r="AQ667" s="3">
        <f t="shared" si="152"/>
        <v>0</v>
      </c>
      <c r="AT667" t="e">
        <f>VLOOKUP(L667,'Duration QC'!$A$3:$E$50,2,TRUE)</f>
        <v>#N/A</v>
      </c>
      <c r="AU667" t="e">
        <f>VLOOKUP(L667,'Duration QC'!$A$3:$E$50,3,TRUE)</f>
        <v>#N/A</v>
      </c>
      <c r="AV667" t="e">
        <f>VLOOKUP(L667,'Duration QC'!$A$3:$E$50,4,TRUE)</f>
        <v>#N/A</v>
      </c>
      <c r="AW667" t="e">
        <f>VLOOKUP(L667,'Duration QC'!$A$3:$E$50,5,TRUE)</f>
        <v>#N/A</v>
      </c>
      <c r="AX667" t="e">
        <f t="shared" si="153"/>
        <v>#N/A</v>
      </c>
      <c r="AY667" t="e">
        <f t="shared" si="154"/>
        <v>#N/A</v>
      </c>
      <c r="AZ667" t="e">
        <f t="shared" si="155"/>
        <v>#N/A</v>
      </c>
      <c r="BA667" t="e">
        <f t="shared" si="156"/>
        <v>#N/A</v>
      </c>
    </row>
    <row r="668" spans="1:53" x14ac:dyDescent="0.25">
      <c r="A668" s="3">
        <v>668</v>
      </c>
      <c r="B668" s="3" t="s">
        <v>50</v>
      </c>
      <c r="C668" s="58" t="s">
        <v>1134</v>
      </c>
      <c r="D668" s="58" t="s">
        <v>1196</v>
      </c>
      <c r="E668" s="58"/>
      <c r="F668" s="58" t="s">
        <v>982</v>
      </c>
      <c r="G668" s="58"/>
      <c r="H668" s="58" t="s">
        <v>1044</v>
      </c>
      <c r="I668" s="58"/>
      <c r="J668" s="58"/>
      <c r="K668" s="58"/>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t="s">
        <v>832</v>
      </c>
      <c r="AL668" s="3"/>
      <c r="AM668" s="3"/>
      <c r="AN668" s="3"/>
      <c r="AO668" s="3" t="s">
        <v>1118</v>
      </c>
      <c r="AP668" s="3" t="s">
        <v>35</v>
      </c>
      <c r="AQ668" s="3">
        <f t="shared" si="152"/>
        <v>0</v>
      </c>
      <c r="AT668" t="e">
        <f>VLOOKUP(L668,'Duration QC'!$A$3:$E$50,2,TRUE)</f>
        <v>#N/A</v>
      </c>
      <c r="AU668" t="e">
        <f>VLOOKUP(L668,'Duration QC'!$A$3:$E$50,3,TRUE)</f>
        <v>#N/A</v>
      </c>
      <c r="AV668" t="e">
        <f>VLOOKUP(L668,'Duration QC'!$A$3:$E$50,4,TRUE)</f>
        <v>#N/A</v>
      </c>
      <c r="AW668" t="e">
        <f>VLOOKUP(L668,'Duration QC'!$A$3:$E$50,5,TRUE)</f>
        <v>#N/A</v>
      </c>
      <c r="AX668" t="e">
        <f t="shared" si="153"/>
        <v>#N/A</v>
      </c>
      <c r="AY668" t="e">
        <f t="shared" si="154"/>
        <v>#N/A</v>
      </c>
      <c r="AZ668" t="e">
        <f t="shared" si="155"/>
        <v>#N/A</v>
      </c>
      <c r="BA668" t="e">
        <f t="shared" si="156"/>
        <v>#N/A</v>
      </c>
    </row>
    <row r="669" spans="1:53" x14ac:dyDescent="0.25">
      <c r="A669" s="3">
        <v>669</v>
      </c>
      <c r="B669" s="3" t="s">
        <v>50</v>
      </c>
      <c r="C669" s="58" t="s">
        <v>1134</v>
      </c>
      <c r="D669" s="58" t="s">
        <v>1197</v>
      </c>
      <c r="E669" s="58"/>
      <c r="F669" s="58" t="s">
        <v>983</v>
      </c>
      <c r="G669" s="58"/>
      <c r="H669" s="58" t="s">
        <v>1045</v>
      </c>
      <c r="I669" s="58"/>
      <c r="J669" s="58" t="s">
        <v>470</v>
      </c>
      <c r="K669" s="58"/>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t="s">
        <v>832</v>
      </c>
      <c r="AL669" s="3"/>
      <c r="AM669" s="3"/>
      <c r="AN669" s="3"/>
      <c r="AO669" s="3" t="s">
        <v>1113</v>
      </c>
      <c r="AP669" s="3" t="s">
        <v>35</v>
      </c>
      <c r="AQ669" s="3">
        <f t="shared" si="152"/>
        <v>0</v>
      </c>
      <c r="AT669" t="e">
        <f>VLOOKUP(L669,'Duration QC'!$A$3:$E$50,2,TRUE)</f>
        <v>#N/A</v>
      </c>
      <c r="AU669" t="e">
        <f>VLOOKUP(L669,'Duration QC'!$A$3:$E$50,3,TRUE)</f>
        <v>#N/A</v>
      </c>
      <c r="AV669" t="e">
        <f>VLOOKUP(L669,'Duration QC'!$A$3:$E$50,4,TRUE)</f>
        <v>#N/A</v>
      </c>
      <c r="AW669" t="e">
        <f>VLOOKUP(L669,'Duration QC'!$A$3:$E$50,5,TRUE)</f>
        <v>#N/A</v>
      </c>
      <c r="AX669" t="e">
        <f t="shared" si="153"/>
        <v>#N/A</v>
      </c>
      <c r="AY669" t="e">
        <f t="shared" si="154"/>
        <v>#N/A</v>
      </c>
      <c r="AZ669" t="e">
        <f t="shared" si="155"/>
        <v>#N/A</v>
      </c>
      <c r="BA669" t="e">
        <f t="shared" si="156"/>
        <v>#N/A</v>
      </c>
    </row>
    <row r="670" spans="1:53" x14ac:dyDescent="0.25">
      <c r="A670" s="3">
        <v>670</v>
      </c>
      <c r="B670" s="3" t="s">
        <v>50</v>
      </c>
      <c r="C670" s="58" t="s">
        <v>1134</v>
      </c>
      <c r="D670" s="58" t="s">
        <v>1198</v>
      </c>
      <c r="E670" s="58"/>
      <c r="F670" s="58" t="s">
        <v>984</v>
      </c>
      <c r="G670" s="58"/>
      <c r="H670" s="58" t="s">
        <v>361</v>
      </c>
      <c r="I670" s="58"/>
      <c r="J670" s="58" t="s">
        <v>470</v>
      </c>
      <c r="K670" s="58"/>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t="s">
        <v>832</v>
      </c>
      <c r="AL670" s="3"/>
      <c r="AM670" s="3"/>
      <c r="AN670" s="3"/>
      <c r="AO670" s="3" t="s">
        <v>1113</v>
      </c>
      <c r="AP670" s="3" t="s">
        <v>35</v>
      </c>
      <c r="AQ670" s="3">
        <f t="shared" si="152"/>
        <v>0</v>
      </c>
      <c r="AT670" t="e">
        <f>VLOOKUP(L670,'Duration QC'!$A$3:$E$50,2,TRUE)</f>
        <v>#N/A</v>
      </c>
      <c r="AU670" t="e">
        <f>VLOOKUP(L670,'Duration QC'!$A$3:$E$50,3,TRUE)</f>
        <v>#N/A</v>
      </c>
      <c r="AV670" t="e">
        <f>VLOOKUP(L670,'Duration QC'!$A$3:$E$50,4,TRUE)</f>
        <v>#N/A</v>
      </c>
      <c r="AW670" t="e">
        <f>VLOOKUP(L670,'Duration QC'!$A$3:$E$50,5,TRUE)</f>
        <v>#N/A</v>
      </c>
      <c r="AX670" t="e">
        <f t="shared" si="153"/>
        <v>#N/A</v>
      </c>
      <c r="AY670" t="e">
        <f t="shared" si="154"/>
        <v>#N/A</v>
      </c>
      <c r="AZ670" t="e">
        <f t="shared" si="155"/>
        <v>#N/A</v>
      </c>
      <c r="BA670" t="e">
        <f t="shared" si="156"/>
        <v>#N/A</v>
      </c>
    </row>
    <row r="671" spans="1:53" x14ac:dyDescent="0.25">
      <c r="A671" s="3">
        <v>671</v>
      </c>
      <c r="B671" s="3"/>
      <c r="C671" s="58" t="s">
        <v>1134</v>
      </c>
      <c r="D671" s="58" t="s">
        <v>1199</v>
      </c>
      <c r="E671" s="58" t="s">
        <v>893</v>
      </c>
      <c r="F671" s="58" t="s">
        <v>985</v>
      </c>
      <c r="G671" s="58" t="s">
        <v>50</v>
      </c>
      <c r="H671" s="58" t="s">
        <v>800</v>
      </c>
      <c r="I671" s="58" t="s">
        <v>249</v>
      </c>
      <c r="J671" s="58" t="s">
        <v>470</v>
      </c>
      <c r="K671" s="58" t="s">
        <v>1135</v>
      </c>
      <c r="L671" s="3" t="s">
        <v>91</v>
      </c>
      <c r="M671" s="3" t="s">
        <v>28</v>
      </c>
      <c r="N671" s="3" t="s">
        <v>1092</v>
      </c>
      <c r="O671" s="3" t="s">
        <v>38</v>
      </c>
      <c r="P671" s="3" t="s">
        <v>128</v>
      </c>
      <c r="Q671" s="3" t="s">
        <v>49</v>
      </c>
      <c r="R671" s="3" t="s">
        <v>215</v>
      </c>
      <c r="S671" s="3">
        <v>2</v>
      </c>
      <c r="T671" s="3"/>
      <c r="U671" s="3"/>
      <c r="V671" s="3" t="s">
        <v>34</v>
      </c>
      <c r="W671" s="3" t="s">
        <v>35</v>
      </c>
      <c r="X671" s="3" t="s">
        <v>50</v>
      </c>
      <c r="Y671" s="3" t="s">
        <v>50</v>
      </c>
      <c r="Z671" s="3" t="s">
        <v>35</v>
      </c>
      <c r="AA671" s="3" t="str">
        <f>IF(X671="Y", "Divide NOAEL or BMDL by 3;", "") &amp; IF(Y671="Y", "Divide LOAEL by 10;", "") &amp; IF(Z671="N", "Units conversion needed;", "")</f>
        <v>Divide NOAEL or BMDL by 3;Divide LOAEL by 10;Units conversion needed;</v>
      </c>
      <c r="AB671" s="3"/>
      <c r="AC671" s="3"/>
      <c r="AD671" s="3">
        <f>S671*1000/10/3</f>
        <v>66.666666666666671</v>
      </c>
      <c r="AE671" s="3"/>
      <c r="AF671" s="3"/>
      <c r="AG671" s="3" t="str">
        <f>IF(AD671&gt;30000, "band A", IF(AD671&gt;3000, "band B", IF(AD671&gt;300, "band C", IF(AD671&gt;30, "band D", "band E"))))</f>
        <v>band D</v>
      </c>
      <c r="AH671" s="3" t="s">
        <v>227</v>
      </c>
      <c r="AI671" s="3"/>
      <c r="AJ671" s="3"/>
      <c r="AK671" s="3" t="s">
        <v>836</v>
      </c>
      <c r="AL671" s="3" t="s">
        <v>773</v>
      </c>
      <c r="AM671" s="3" t="s">
        <v>1075</v>
      </c>
      <c r="AN671" s="3" t="s">
        <v>1127</v>
      </c>
      <c r="AO671" s="3"/>
      <c r="AP671" s="3" t="s">
        <v>50</v>
      </c>
      <c r="AQ671" s="3">
        <f t="shared" si="152"/>
        <v>4</v>
      </c>
      <c r="AR671" t="str">
        <f>IF(AB671&lt;&gt;"","BMDL",IF(AC671&lt;&gt;"","NOAEL",IF(AD671&lt;&gt;"","LOAEL","!!! CHECK !!!")))</f>
        <v>LOAEL</v>
      </c>
      <c r="AS671">
        <f>IF(AR671="NOAEL",AC671, IF(AR671="BMDL", AB671, AD671))</f>
        <v>66.666666666666671</v>
      </c>
      <c r="AT671" t="str">
        <f>VLOOKUP(L671,'Duration QC'!$A$3:$E$50,2,TRUE)</f>
        <v>N</v>
      </c>
      <c r="AU671" t="str">
        <f>VLOOKUP(L671,'Duration QC'!$A$3:$E$50,3,TRUE)</f>
        <v>Y</v>
      </c>
      <c r="AV671" t="str">
        <f>VLOOKUP(L671,'Duration QC'!$A$3:$E$50,4,TRUE)</f>
        <v>N</v>
      </c>
      <c r="AW671" t="str">
        <f>VLOOKUP(L671,'Duration QC'!$A$3:$E$50,5,TRUE)</f>
        <v>N</v>
      </c>
      <c r="AX671">
        <f t="shared" si="153"/>
        <v>0</v>
      </c>
      <c r="AY671">
        <f t="shared" si="154"/>
        <v>1</v>
      </c>
      <c r="AZ671">
        <f t="shared" si="155"/>
        <v>0</v>
      </c>
      <c r="BA671">
        <f t="shared" si="156"/>
        <v>0</v>
      </c>
    </row>
    <row r="672" spans="1:53" x14ac:dyDescent="0.25">
      <c r="A672" s="3">
        <v>672</v>
      </c>
      <c r="B672" s="3" t="s">
        <v>50</v>
      </c>
      <c r="C672" s="58" t="s">
        <v>1134</v>
      </c>
      <c r="D672" s="58" t="s">
        <v>1200</v>
      </c>
      <c r="E672" s="58"/>
      <c r="F672" s="58" t="s">
        <v>986</v>
      </c>
      <c r="G672" s="58"/>
      <c r="H672" s="58" t="s">
        <v>256</v>
      </c>
      <c r="I672" s="58" t="s">
        <v>1046</v>
      </c>
      <c r="J672" s="58" t="s">
        <v>470</v>
      </c>
      <c r="K672" s="58"/>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t="s">
        <v>832</v>
      </c>
      <c r="AL672" s="3"/>
      <c r="AM672" s="3"/>
      <c r="AN672" s="3"/>
      <c r="AO672" s="3" t="s">
        <v>1128</v>
      </c>
      <c r="AP672" s="3" t="s">
        <v>50</v>
      </c>
      <c r="AQ672" s="3">
        <f t="shared" si="152"/>
        <v>0</v>
      </c>
      <c r="AT672" t="e">
        <f>VLOOKUP(L672,'Duration QC'!$A$3:$E$50,2,TRUE)</f>
        <v>#N/A</v>
      </c>
      <c r="AU672" t="e">
        <f>VLOOKUP(L672,'Duration QC'!$A$3:$E$50,3,TRUE)</f>
        <v>#N/A</v>
      </c>
      <c r="AV672" t="e">
        <f>VLOOKUP(L672,'Duration QC'!$A$3:$E$50,4,TRUE)</f>
        <v>#N/A</v>
      </c>
      <c r="AW672" t="e">
        <f>VLOOKUP(L672,'Duration QC'!$A$3:$E$50,5,TRUE)</f>
        <v>#N/A</v>
      </c>
      <c r="AX672" t="e">
        <f t="shared" si="153"/>
        <v>#N/A</v>
      </c>
      <c r="AY672" t="e">
        <f t="shared" si="154"/>
        <v>#N/A</v>
      </c>
      <c r="AZ672" t="e">
        <f t="shared" si="155"/>
        <v>#N/A</v>
      </c>
      <c r="BA672" t="e">
        <f t="shared" si="156"/>
        <v>#N/A</v>
      </c>
    </row>
    <row r="673" spans="1:53" x14ac:dyDescent="0.25">
      <c r="A673" s="3">
        <v>673</v>
      </c>
      <c r="B673" s="3" t="s">
        <v>50</v>
      </c>
      <c r="C673" s="58" t="s">
        <v>1134</v>
      </c>
      <c r="D673" s="58" t="s">
        <v>1201</v>
      </c>
      <c r="E673" s="58"/>
      <c r="F673" s="58" t="s">
        <v>987</v>
      </c>
      <c r="G673" s="58"/>
      <c r="H673" s="58" t="s">
        <v>1047</v>
      </c>
      <c r="I673" s="58"/>
      <c r="J673" s="58" t="s">
        <v>470</v>
      </c>
      <c r="K673" s="58"/>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t="s">
        <v>832</v>
      </c>
      <c r="AL673" s="3"/>
      <c r="AM673" s="3"/>
      <c r="AN673" s="3"/>
      <c r="AO673" s="3" t="s">
        <v>1129</v>
      </c>
      <c r="AP673" s="3" t="s">
        <v>35</v>
      </c>
      <c r="AQ673" s="3">
        <f t="shared" si="152"/>
        <v>0</v>
      </c>
      <c r="AT673" t="e">
        <f>VLOOKUP(L673,'Duration QC'!$A$3:$E$50,2,TRUE)</f>
        <v>#N/A</v>
      </c>
      <c r="AU673" t="e">
        <f>VLOOKUP(L673,'Duration QC'!$A$3:$E$50,3,TRUE)</f>
        <v>#N/A</v>
      </c>
      <c r="AV673" t="e">
        <f>VLOOKUP(L673,'Duration QC'!$A$3:$E$50,4,TRUE)</f>
        <v>#N/A</v>
      </c>
      <c r="AW673" t="e">
        <f>VLOOKUP(L673,'Duration QC'!$A$3:$E$50,5,TRUE)</f>
        <v>#N/A</v>
      </c>
      <c r="AX673" t="e">
        <f t="shared" si="153"/>
        <v>#N/A</v>
      </c>
      <c r="AY673" t="e">
        <f t="shared" si="154"/>
        <v>#N/A</v>
      </c>
      <c r="AZ673" t="e">
        <f t="shared" si="155"/>
        <v>#N/A</v>
      </c>
      <c r="BA673" t="e">
        <f t="shared" si="156"/>
        <v>#N/A</v>
      </c>
    </row>
    <row r="674" spans="1:53" x14ac:dyDescent="0.25">
      <c r="A674" s="3">
        <v>674</v>
      </c>
      <c r="B674" s="3" t="s">
        <v>50</v>
      </c>
      <c r="C674" s="58" t="s">
        <v>1134</v>
      </c>
      <c r="D674" s="58" t="s">
        <v>1202</v>
      </c>
      <c r="E674" s="58" t="s">
        <v>894</v>
      </c>
      <c r="F674" s="58" t="s">
        <v>988</v>
      </c>
      <c r="G674" s="58"/>
      <c r="H674" s="58" t="s">
        <v>256</v>
      </c>
      <c r="I674" s="58" t="s">
        <v>257</v>
      </c>
      <c r="J674" s="58" t="s">
        <v>470</v>
      </c>
      <c r="K674" s="58" t="s">
        <v>1076</v>
      </c>
      <c r="L674" s="3" t="s">
        <v>1136</v>
      </c>
      <c r="M674" s="3"/>
      <c r="N674" s="3" t="s">
        <v>1243</v>
      </c>
      <c r="O674" s="3" t="s">
        <v>30</v>
      </c>
      <c r="P674" s="3" t="s">
        <v>1093</v>
      </c>
      <c r="Q674" s="3" t="s">
        <v>476</v>
      </c>
      <c r="R674" s="3"/>
      <c r="S674" s="3">
        <v>10</v>
      </c>
      <c r="T674" s="3"/>
      <c r="U674" s="3"/>
      <c r="V674" s="3" t="s">
        <v>34</v>
      </c>
      <c r="W674" s="3"/>
      <c r="X674" s="3"/>
      <c r="Y674" s="3"/>
      <c r="Z674" s="3"/>
      <c r="AA674" s="3"/>
      <c r="AB674" s="3"/>
      <c r="AC674" s="3"/>
      <c r="AD674" s="3"/>
      <c r="AE674" s="3"/>
      <c r="AF674" s="3"/>
      <c r="AG674" s="3"/>
      <c r="AH674" s="3"/>
      <c r="AI674" s="3"/>
      <c r="AJ674" s="3"/>
      <c r="AK674" s="3" t="s">
        <v>834</v>
      </c>
      <c r="AL674" s="3" t="s">
        <v>770</v>
      </c>
      <c r="AM674" s="3" t="s">
        <v>1098</v>
      </c>
      <c r="AN674" s="3" t="s">
        <v>1130</v>
      </c>
      <c r="AO674" s="3" t="s">
        <v>1131</v>
      </c>
      <c r="AP674" s="3" t="s">
        <v>50</v>
      </c>
      <c r="AQ674" s="3">
        <f t="shared" si="152"/>
        <v>0</v>
      </c>
      <c r="AT674" t="str">
        <f>VLOOKUP(L674,'Duration QC'!$A$3:$E$50,2,TRUE)</f>
        <v>Y</v>
      </c>
      <c r="AU674" t="str">
        <f>VLOOKUP(L674,'Duration QC'!$A$3:$E$50,3,TRUE)</f>
        <v>N</v>
      </c>
      <c r="AV674" t="str">
        <f>VLOOKUP(L674,'Duration QC'!$A$3:$E$50,4,TRUE)</f>
        <v>N</v>
      </c>
      <c r="AW674" t="str">
        <f>VLOOKUP(L674,'Duration QC'!$A$3:$E$50,5,TRUE)</f>
        <v>N</v>
      </c>
      <c r="AX674">
        <f t="shared" si="153"/>
        <v>1</v>
      </c>
      <c r="AY674">
        <f t="shared" si="154"/>
        <v>0</v>
      </c>
      <c r="AZ674">
        <f t="shared" si="155"/>
        <v>0</v>
      </c>
      <c r="BA674">
        <f t="shared" si="156"/>
        <v>0</v>
      </c>
    </row>
    <row r="675" spans="1:53" x14ac:dyDescent="0.25">
      <c r="A675" s="3">
        <v>675</v>
      </c>
      <c r="B675" s="3" t="s">
        <v>50</v>
      </c>
      <c r="C675" s="58" t="s">
        <v>1134</v>
      </c>
      <c r="D675" s="58" t="s">
        <v>1203</v>
      </c>
      <c r="E675" s="58" t="s">
        <v>895</v>
      </c>
      <c r="F675" s="58" t="s">
        <v>989</v>
      </c>
      <c r="G675" s="58"/>
      <c r="H675" s="58" t="s">
        <v>1048</v>
      </c>
      <c r="I675" s="58"/>
      <c r="J675" s="58" t="s">
        <v>470</v>
      </c>
      <c r="K675" s="58"/>
      <c r="L675" s="3"/>
      <c r="M675" s="3"/>
      <c r="N675" s="3"/>
      <c r="O675" s="3"/>
      <c r="P675" s="3"/>
      <c r="Q675" s="3"/>
      <c r="R675" s="3"/>
      <c r="S675" s="3"/>
      <c r="T675" s="3"/>
      <c r="U675" s="3"/>
      <c r="V675" s="3"/>
      <c r="W675" s="3"/>
      <c r="X675" s="3"/>
      <c r="Y675" s="3"/>
      <c r="Z675" s="3"/>
      <c r="AA675" s="3"/>
      <c r="AB675" s="3"/>
      <c r="AC675" s="3"/>
      <c r="AD675" s="58"/>
      <c r="AE675" s="58"/>
      <c r="AF675" s="58"/>
      <c r="AG675" s="58"/>
      <c r="AH675" s="58"/>
      <c r="AI675" s="58"/>
      <c r="AJ675" s="58"/>
      <c r="AK675" s="58" t="s">
        <v>832</v>
      </c>
      <c r="AL675" s="58"/>
      <c r="AM675" s="58"/>
      <c r="AN675" s="58"/>
      <c r="AO675" s="58" t="s">
        <v>1132</v>
      </c>
      <c r="AP675" s="58" t="s">
        <v>35</v>
      </c>
      <c r="AQ675" s="3">
        <f t="shared" si="152"/>
        <v>0</v>
      </c>
      <c r="AT675" t="e">
        <f>VLOOKUP(L675,'Duration QC'!$A$3:$E$50,2,TRUE)</f>
        <v>#N/A</v>
      </c>
      <c r="AU675" t="e">
        <f>VLOOKUP(L675,'Duration QC'!$A$3:$E$50,3,TRUE)</f>
        <v>#N/A</v>
      </c>
      <c r="AV675" t="e">
        <f>VLOOKUP(L675,'Duration QC'!$A$3:$E$50,4,TRUE)</f>
        <v>#N/A</v>
      </c>
      <c r="AW675" t="e">
        <f>VLOOKUP(L675,'Duration QC'!$A$3:$E$50,5,TRUE)</f>
        <v>#N/A</v>
      </c>
      <c r="AX675" t="e">
        <f t="shared" si="153"/>
        <v>#N/A</v>
      </c>
      <c r="AY675" t="e">
        <f t="shared" si="154"/>
        <v>#N/A</v>
      </c>
      <c r="AZ675" t="e">
        <f t="shared" si="155"/>
        <v>#N/A</v>
      </c>
      <c r="BA675" t="e">
        <f t="shared" si="156"/>
        <v>#N/A</v>
      </c>
    </row>
    <row r="676" spans="1:53" x14ac:dyDescent="0.25">
      <c r="A676" s="3">
        <v>676</v>
      </c>
      <c r="B676" s="3" t="s">
        <v>50</v>
      </c>
      <c r="C676" s="58" t="s">
        <v>1134</v>
      </c>
      <c r="D676" s="58" t="s">
        <v>1204</v>
      </c>
      <c r="E676" s="59" t="s">
        <v>896</v>
      </c>
      <c r="F676" s="59" t="s">
        <v>990</v>
      </c>
      <c r="G676" s="58"/>
      <c r="H676" s="59" t="s">
        <v>1049</v>
      </c>
      <c r="I676" s="59" t="s">
        <v>1050</v>
      </c>
      <c r="J676" s="59"/>
      <c r="K676" s="58"/>
      <c r="L676" s="56"/>
      <c r="M676" s="56"/>
      <c r="N676" s="56"/>
      <c r="O676" s="56"/>
      <c r="P676" s="56"/>
      <c r="Q676" s="56"/>
      <c r="R676" s="56"/>
      <c r="S676" s="56"/>
      <c r="T676" s="3"/>
      <c r="U676" s="3"/>
      <c r="V676" s="56"/>
      <c r="W676" s="3"/>
      <c r="X676" s="3"/>
      <c r="Y676" s="3"/>
      <c r="Z676" s="3"/>
      <c r="AA676" s="3"/>
      <c r="AB676" s="3"/>
      <c r="AC676" s="3"/>
      <c r="AD676" s="58"/>
      <c r="AE676" s="58"/>
      <c r="AF676" s="58"/>
      <c r="AG676" s="58"/>
      <c r="AH676" s="58"/>
      <c r="AI676" s="58"/>
      <c r="AJ676" s="58"/>
      <c r="AK676" s="59" t="s">
        <v>837</v>
      </c>
      <c r="AL676" s="58"/>
      <c r="AM676" s="59"/>
      <c r="AN676" s="59"/>
      <c r="AO676" s="58"/>
      <c r="AP676" s="58" t="s">
        <v>35</v>
      </c>
      <c r="AQ676" s="3">
        <f t="shared" si="152"/>
        <v>0</v>
      </c>
      <c r="AT676" t="e">
        <f>VLOOKUP(L676,'Duration QC'!$A$3:$E$50,2,TRUE)</f>
        <v>#N/A</v>
      </c>
      <c r="AU676" t="e">
        <f>VLOOKUP(L676,'Duration QC'!$A$3:$E$50,3,TRUE)</f>
        <v>#N/A</v>
      </c>
      <c r="AV676" t="e">
        <f>VLOOKUP(L676,'Duration QC'!$A$3:$E$50,4,TRUE)</f>
        <v>#N/A</v>
      </c>
      <c r="AW676" t="e">
        <f>VLOOKUP(L676,'Duration QC'!$A$3:$E$50,5,TRUE)</f>
        <v>#N/A</v>
      </c>
      <c r="AX676" t="e">
        <f t="shared" si="153"/>
        <v>#N/A</v>
      </c>
      <c r="AY676" t="e">
        <f t="shared" si="154"/>
        <v>#N/A</v>
      </c>
      <c r="AZ676" t="e">
        <f t="shared" si="155"/>
        <v>#N/A</v>
      </c>
      <c r="BA676" t="e">
        <f t="shared" si="156"/>
        <v>#N/A</v>
      </c>
    </row>
    <row r="677" spans="1:53" x14ac:dyDescent="0.25">
      <c r="A677" s="3">
        <v>677</v>
      </c>
      <c r="B677" s="3" t="s">
        <v>50</v>
      </c>
      <c r="C677" s="58" t="s">
        <v>1134</v>
      </c>
      <c r="D677" s="58" t="s">
        <v>1205</v>
      </c>
      <c r="E677" s="58" t="s">
        <v>897</v>
      </c>
      <c r="F677" s="58" t="s">
        <v>991</v>
      </c>
      <c r="G677" s="58" t="s">
        <v>50</v>
      </c>
      <c r="H677" s="58" t="s">
        <v>708</v>
      </c>
      <c r="I677" s="58" t="s">
        <v>256</v>
      </c>
      <c r="J677" s="58" t="s">
        <v>470</v>
      </c>
      <c r="K677" s="58"/>
      <c r="L677" s="58" t="s">
        <v>27</v>
      </c>
      <c r="M677" s="58" t="s">
        <v>28</v>
      </c>
      <c r="N677" s="58" t="s">
        <v>1094</v>
      </c>
      <c r="O677" s="58" t="s">
        <v>38</v>
      </c>
      <c r="P677" s="58" t="s">
        <v>211</v>
      </c>
      <c r="Q677" s="58" t="s">
        <v>83</v>
      </c>
      <c r="R677" s="58">
        <v>0.1</v>
      </c>
      <c r="S677" s="58">
        <v>0.4</v>
      </c>
      <c r="T677" s="58"/>
      <c r="U677" s="58"/>
      <c r="V677" s="58" t="s">
        <v>34</v>
      </c>
      <c r="W677" s="58" t="s">
        <v>35</v>
      </c>
      <c r="X677" s="58" t="s">
        <v>35</v>
      </c>
      <c r="Y677" s="58" t="s">
        <v>35</v>
      </c>
      <c r="Z677" s="58" t="s">
        <v>35</v>
      </c>
      <c r="AA677" s="58" t="str">
        <f t="shared" ref="AA677:AA684" si="157">IF(X677="Y", "Divide NOAEL or BMDL by 3;", "") &amp; IF(Y677="Y", "Divide LOAEL by 10;", "") &amp; IF(Z677="N", "Units conversion needed;", "")</f>
        <v>Units conversion needed;</v>
      </c>
      <c r="AB677" s="3"/>
      <c r="AC677" s="3">
        <f t="shared" ref="AC677:AC684" si="158">R677*1000</f>
        <v>100</v>
      </c>
      <c r="AD677" s="58"/>
      <c r="AE677" s="58"/>
      <c r="AF677" s="58" t="str">
        <f t="shared" ref="AF677:AF684" si="159">IF(AC677&gt;30000, "band A", IF(AC677&gt;3000, "band B", IF(AC677&gt;300, "band C", IF(AC677&gt;30, "band D", "band E"))))</f>
        <v>band D</v>
      </c>
      <c r="AG677" s="58"/>
      <c r="AH677" s="58" t="s">
        <v>227</v>
      </c>
      <c r="AI677" s="58"/>
      <c r="AJ677" s="58"/>
      <c r="AK677" s="58"/>
      <c r="AL677" s="58" t="s">
        <v>770</v>
      </c>
      <c r="AM677" s="58" t="s">
        <v>1096</v>
      </c>
      <c r="AN677" s="58" t="s">
        <v>1133</v>
      </c>
      <c r="AO677" s="58"/>
      <c r="AP677" s="58" t="s">
        <v>50</v>
      </c>
      <c r="AQ677" s="3">
        <f t="shared" si="152"/>
        <v>4</v>
      </c>
      <c r="AT677" t="str">
        <f>VLOOKUP(L677,'Duration QC'!$A$3:$E$50,2,TRUE)</f>
        <v>N</v>
      </c>
      <c r="AU677" t="str">
        <f>VLOOKUP(L677,'Duration QC'!$A$3:$E$50,3,TRUE)</f>
        <v>Y</v>
      </c>
      <c r="AV677" t="str">
        <f>VLOOKUP(L677,'Duration QC'!$A$3:$E$50,4,TRUE)</f>
        <v>N</v>
      </c>
      <c r="AW677" t="str">
        <f>VLOOKUP(L677,'Duration QC'!$A$3:$E$50,5,TRUE)</f>
        <v>N</v>
      </c>
      <c r="AX677">
        <f t="shared" si="153"/>
        <v>0</v>
      </c>
      <c r="AY677">
        <f t="shared" si="154"/>
        <v>1</v>
      </c>
      <c r="AZ677">
        <f t="shared" si="155"/>
        <v>0</v>
      </c>
      <c r="BA677">
        <f t="shared" si="156"/>
        <v>0</v>
      </c>
    </row>
    <row r="678" spans="1:53" x14ac:dyDescent="0.25">
      <c r="A678" s="3">
        <v>678</v>
      </c>
      <c r="B678" s="3" t="s">
        <v>50</v>
      </c>
      <c r="C678" s="58" t="s">
        <v>1134</v>
      </c>
      <c r="D678" s="58" t="s">
        <v>1205</v>
      </c>
      <c r="E678" s="58" t="s">
        <v>897</v>
      </c>
      <c r="F678" s="58" t="s">
        <v>991</v>
      </c>
      <c r="G678" s="58" t="s">
        <v>50</v>
      </c>
      <c r="H678" s="58" t="s">
        <v>708</v>
      </c>
      <c r="I678" s="58" t="s">
        <v>256</v>
      </c>
      <c r="J678" s="58" t="s">
        <v>470</v>
      </c>
      <c r="K678" s="58"/>
      <c r="L678" s="58" t="s">
        <v>27</v>
      </c>
      <c r="M678" s="58" t="s">
        <v>28</v>
      </c>
      <c r="N678" s="58" t="s">
        <v>1094</v>
      </c>
      <c r="O678" s="58" t="s">
        <v>38</v>
      </c>
      <c r="P678" s="58" t="s">
        <v>211</v>
      </c>
      <c r="Q678" s="58" t="s">
        <v>83</v>
      </c>
      <c r="R678" s="58">
        <v>0.1</v>
      </c>
      <c r="S678" s="58">
        <v>0.4</v>
      </c>
      <c r="T678" s="58"/>
      <c r="U678" s="58"/>
      <c r="V678" s="58" t="s">
        <v>34</v>
      </c>
      <c r="W678" s="58" t="s">
        <v>35</v>
      </c>
      <c r="X678" s="58" t="s">
        <v>35</v>
      </c>
      <c r="Y678" s="58" t="s">
        <v>35</v>
      </c>
      <c r="Z678" s="58" t="s">
        <v>35</v>
      </c>
      <c r="AA678" s="58" t="str">
        <f t="shared" si="157"/>
        <v>Units conversion needed;</v>
      </c>
      <c r="AB678" s="3"/>
      <c r="AC678" s="3">
        <f t="shared" si="158"/>
        <v>100</v>
      </c>
      <c r="AD678" s="58"/>
      <c r="AE678" s="58"/>
      <c r="AF678" s="58" t="str">
        <f t="shared" si="159"/>
        <v>band D</v>
      </c>
      <c r="AG678" s="58"/>
      <c r="AH678" s="58" t="s">
        <v>227</v>
      </c>
      <c r="AI678" s="58"/>
      <c r="AJ678" s="58"/>
      <c r="AK678" s="58"/>
      <c r="AL678" s="58" t="s">
        <v>770</v>
      </c>
      <c r="AM678" s="58" t="s">
        <v>795</v>
      </c>
      <c r="AN678" s="58" t="s">
        <v>1133</v>
      </c>
      <c r="AO678" s="58"/>
      <c r="AP678" s="58" t="s">
        <v>50</v>
      </c>
      <c r="AQ678" s="3">
        <f t="shared" si="152"/>
        <v>4</v>
      </c>
      <c r="AT678" t="str">
        <f>VLOOKUP(L678,'Duration QC'!$A$3:$E$50,2,TRUE)</f>
        <v>N</v>
      </c>
      <c r="AU678" t="str">
        <f>VLOOKUP(L678,'Duration QC'!$A$3:$E$50,3,TRUE)</f>
        <v>Y</v>
      </c>
      <c r="AV678" t="str">
        <f>VLOOKUP(L678,'Duration QC'!$A$3:$E$50,4,TRUE)</f>
        <v>N</v>
      </c>
      <c r="AW678" t="str">
        <f>VLOOKUP(L678,'Duration QC'!$A$3:$E$50,5,TRUE)</f>
        <v>N</v>
      </c>
      <c r="AX678">
        <f t="shared" si="153"/>
        <v>0</v>
      </c>
      <c r="AY678">
        <f t="shared" si="154"/>
        <v>1</v>
      </c>
      <c r="AZ678">
        <f t="shared" si="155"/>
        <v>0</v>
      </c>
      <c r="BA678">
        <f t="shared" si="156"/>
        <v>0</v>
      </c>
    </row>
    <row r="679" spans="1:53" x14ac:dyDescent="0.25">
      <c r="A679" s="3">
        <v>679</v>
      </c>
      <c r="B679" s="3" t="s">
        <v>50</v>
      </c>
      <c r="C679" s="58" t="s">
        <v>1134</v>
      </c>
      <c r="D679" s="58" t="s">
        <v>1205</v>
      </c>
      <c r="E679" s="58" t="s">
        <v>897</v>
      </c>
      <c r="F679" s="58" t="s">
        <v>991</v>
      </c>
      <c r="G679" s="58" t="s">
        <v>50</v>
      </c>
      <c r="H679" s="58" t="s">
        <v>708</v>
      </c>
      <c r="I679" s="58" t="s">
        <v>256</v>
      </c>
      <c r="J679" s="58" t="s">
        <v>470</v>
      </c>
      <c r="K679" s="58"/>
      <c r="L679" s="58" t="s">
        <v>27</v>
      </c>
      <c r="M679" s="58" t="s">
        <v>28</v>
      </c>
      <c r="N679" s="58" t="s">
        <v>1094</v>
      </c>
      <c r="O679" s="58" t="s">
        <v>38</v>
      </c>
      <c r="P679" s="58" t="s">
        <v>211</v>
      </c>
      <c r="Q679" s="58" t="s">
        <v>83</v>
      </c>
      <c r="R679" s="58">
        <v>0.1</v>
      </c>
      <c r="S679" s="58">
        <v>0.4</v>
      </c>
      <c r="T679" s="58"/>
      <c r="U679" s="58"/>
      <c r="V679" s="58" t="s">
        <v>34</v>
      </c>
      <c r="W679" s="58" t="s">
        <v>35</v>
      </c>
      <c r="X679" s="58" t="s">
        <v>35</v>
      </c>
      <c r="Y679" s="58" t="s">
        <v>35</v>
      </c>
      <c r="Z679" s="58" t="s">
        <v>35</v>
      </c>
      <c r="AA679" s="58" t="str">
        <f t="shared" si="157"/>
        <v>Units conversion needed;</v>
      </c>
      <c r="AB679" s="3"/>
      <c r="AC679" s="3">
        <f t="shared" si="158"/>
        <v>100</v>
      </c>
      <c r="AD679" s="58"/>
      <c r="AE679" s="58"/>
      <c r="AF679" s="58" t="str">
        <f t="shared" si="159"/>
        <v>band D</v>
      </c>
      <c r="AG679" s="58"/>
      <c r="AH679" s="58" t="s">
        <v>227</v>
      </c>
      <c r="AI679" s="58"/>
      <c r="AJ679" s="58"/>
      <c r="AK679" s="58"/>
      <c r="AL679" s="58" t="s">
        <v>770</v>
      </c>
      <c r="AM679" s="58" t="s">
        <v>27</v>
      </c>
      <c r="AN679" s="58" t="s">
        <v>1133</v>
      </c>
      <c r="AO679" s="58"/>
      <c r="AP679" s="58" t="s">
        <v>50</v>
      </c>
      <c r="AQ679" s="3">
        <f t="shared" si="152"/>
        <v>4</v>
      </c>
      <c r="AT679" t="str">
        <f>VLOOKUP(L679,'Duration QC'!$A$3:$E$50,2,TRUE)</f>
        <v>N</v>
      </c>
      <c r="AU679" t="str">
        <f>VLOOKUP(L679,'Duration QC'!$A$3:$E$50,3,TRUE)</f>
        <v>Y</v>
      </c>
      <c r="AV679" t="str">
        <f>VLOOKUP(L679,'Duration QC'!$A$3:$E$50,4,TRUE)</f>
        <v>N</v>
      </c>
      <c r="AW679" t="str">
        <f>VLOOKUP(L679,'Duration QC'!$A$3:$E$50,5,TRUE)</f>
        <v>N</v>
      </c>
      <c r="AX679">
        <f t="shared" si="153"/>
        <v>0</v>
      </c>
      <c r="AY679">
        <f t="shared" si="154"/>
        <v>1</v>
      </c>
      <c r="AZ679">
        <f t="shared" si="155"/>
        <v>0</v>
      </c>
      <c r="BA679">
        <f t="shared" si="156"/>
        <v>0</v>
      </c>
    </row>
    <row r="680" spans="1:53" x14ac:dyDescent="0.25">
      <c r="A680" s="3">
        <v>680</v>
      </c>
      <c r="B680" s="3" t="s">
        <v>50</v>
      </c>
      <c r="C680" s="58" t="s">
        <v>1134</v>
      </c>
      <c r="D680" s="58" t="s">
        <v>1205</v>
      </c>
      <c r="E680" s="58" t="s">
        <v>897</v>
      </c>
      <c r="F680" s="58" t="s">
        <v>991</v>
      </c>
      <c r="G680" s="58" t="s">
        <v>50</v>
      </c>
      <c r="H680" s="58" t="s">
        <v>708</v>
      </c>
      <c r="I680" s="58" t="s">
        <v>256</v>
      </c>
      <c r="J680" s="58" t="s">
        <v>470</v>
      </c>
      <c r="K680" s="58"/>
      <c r="L680" s="58" t="s">
        <v>27</v>
      </c>
      <c r="M680" s="58" t="s">
        <v>28</v>
      </c>
      <c r="N680" s="58" t="s">
        <v>1094</v>
      </c>
      <c r="O680" s="58" t="s">
        <v>38</v>
      </c>
      <c r="P680" s="58" t="s">
        <v>211</v>
      </c>
      <c r="Q680" s="58" t="s">
        <v>83</v>
      </c>
      <c r="R680" s="58">
        <v>0.4</v>
      </c>
      <c r="S680" s="58">
        <v>1.5</v>
      </c>
      <c r="T680" s="58"/>
      <c r="U680" s="58"/>
      <c r="V680" s="58" t="s">
        <v>34</v>
      </c>
      <c r="W680" s="58" t="s">
        <v>35</v>
      </c>
      <c r="X680" s="58" t="s">
        <v>35</v>
      </c>
      <c r="Y680" s="58" t="s">
        <v>35</v>
      </c>
      <c r="Z680" s="58" t="s">
        <v>35</v>
      </c>
      <c r="AA680" s="58" t="str">
        <f t="shared" si="157"/>
        <v>Units conversion needed;</v>
      </c>
      <c r="AB680" s="3"/>
      <c r="AC680" s="3">
        <f t="shared" si="158"/>
        <v>400</v>
      </c>
      <c r="AD680" s="58"/>
      <c r="AE680" s="58"/>
      <c r="AF680" s="58" t="str">
        <f t="shared" si="159"/>
        <v>band C</v>
      </c>
      <c r="AG680" s="58"/>
      <c r="AH680" s="58" t="s">
        <v>228</v>
      </c>
      <c r="AI680" s="58"/>
      <c r="AJ680" s="58"/>
      <c r="AK680" s="58"/>
      <c r="AL680" s="58" t="s">
        <v>770</v>
      </c>
      <c r="AM680" s="58" t="s">
        <v>101</v>
      </c>
      <c r="AN680" s="58" t="s">
        <v>1133</v>
      </c>
      <c r="AO680" s="58"/>
      <c r="AP680" s="58" t="s">
        <v>50</v>
      </c>
      <c r="AQ680" s="3">
        <f t="shared" si="152"/>
        <v>3</v>
      </c>
      <c r="AT680" t="str">
        <f>VLOOKUP(L680,'Duration QC'!$A$3:$E$50,2,TRUE)</f>
        <v>N</v>
      </c>
      <c r="AU680" t="str">
        <f>VLOOKUP(L680,'Duration QC'!$A$3:$E$50,3,TRUE)</f>
        <v>Y</v>
      </c>
      <c r="AV680" t="str">
        <f>VLOOKUP(L680,'Duration QC'!$A$3:$E$50,4,TRUE)</f>
        <v>N</v>
      </c>
      <c r="AW680" t="str">
        <f>VLOOKUP(L680,'Duration QC'!$A$3:$E$50,5,TRUE)</f>
        <v>N</v>
      </c>
      <c r="AX680">
        <f t="shared" si="153"/>
        <v>0</v>
      </c>
      <c r="AY680">
        <f t="shared" si="154"/>
        <v>1</v>
      </c>
      <c r="AZ680">
        <f t="shared" si="155"/>
        <v>0</v>
      </c>
      <c r="BA680">
        <f t="shared" si="156"/>
        <v>0</v>
      </c>
    </row>
    <row r="681" spans="1:53" x14ac:dyDescent="0.25">
      <c r="A681" s="3">
        <v>681</v>
      </c>
      <c r="B681" s="3" t="s">
        <v>50</v>
      </c>
      <c r="C681" s="58" t="s">
        <v>1134</v>
      </c>
      <c r="D681" s="58" t="s">
        <v>1205</v>
      </c>
      <c r="E681" s="58" t="s">
        <v>897</v>
      </c>
      <c r="F681" s="58" t="s">
        <v>991</v>
      </c>
      <c r="G681" s="58" t="s">
        <v>50</v>
      </c>
      <c r="H681" s="58" t="s">
        <v>708</v>
      </c>
      <c r="I681" s="58" t="s">
        <v>256</v>
      </c>
      <c r="J681" s="58" t="s">
        <v>470</v>
      </c>
      <c r="K681" s="58"/>
      <c r="L681" s="58" t="s">
        <v>27</v>
      </c>
      <c r="M681" s="58" t="s">
        <v>28</v>
      </c>
      <c r="N681" s="58" t="s">
        <v>1245</v>
      </c>
      <c r="O681" s="58" t="s">
        <v>38</v>
      </c>
      <c r="P681" s="58" t="s">
        <v>211</v>
      </c>
      <c r="Q681" s="58" t="s">
        <v>83</v>
      </c>
      <c r="R681" s="58">
        <v>0.1</v>
      </c>
      <c r="S681" s="58">
        <v>0.4</v>
      </c>
      <c r="T681" s="58"/>
      <c r="U681" s="58"/>
      <c r="V681" s="58" t="s">
        <v>34</v>
      </c>
      <c r="W681" s="58" t="s">
        <v>35</v>
      </c>
      <c r="X681" s="58" t="s">
        <v>35</v>
      </c>
      <c r="Y681" s="58" t="s">
        <v>35</v>
      </c>
      <c r="Z681" s="58" t="s">
        <v>35</v>
      </c>
      <c r="AA681" s="58" t="str">
        <f t="shared" si="157"/>
        <v>Units conversion needed;</v>
      </c>
      <c r="AB681" s="3"/>
      <c r="AC681" s="3">
        <f t="shared" si="158"/>
        <v>100</v>
      </c>
      <c r="AD681" s="58"/>
      <c r="AE681" s="58"/>
      <c r="AF681" s="58" t="str">
        <f t="shared" si="159"/>
        <v>band D</v>
      </c>
      <c r="AG681" s="58"/>
      <c r="AH681" s="58" t="s">
        <v>227</v>
      </c>
      <c r="AI681" s="58"/>
      <c r="AJ681" s="58"/>
      <c r="AK681" s="58"/>
      <c r="AL681" s="58" t="s">
        <v>770</v>
      </c>
      <c r="AM681" s="58" t="s">
        <v>1096</v>
      </c>
      <c r="AN681" s="58" t="s">
        <v>1133</v>
      </c>
      <c r="AO681" s="58"/>
      <c r="AP681" s="58" t="s">
        <v>50</v>
      </c>
      <c r="AQ681" s="3">
        <f t="shared" si="152"/>
        <v>4</v>
      </c>
      <c r="AT681" t="str">
        <f>VLOOKUP(L681,'Duration QC'!$A$3:$E$50,2,TRUE)</f>
        <v>N</v>
      </c>
      <c r="AU681" t="str">
        <f>VLOOKUP(L681,'Duration QC'!$A$3:$E$50,3,TRUE)</f>
        <v>Y</v>
      </c>
      <c r="AV681" t="str">
        <f>VLOOKUP(L681,'Duration QC'!$A$3:$E$50,4,TRUE)</f>
        <v>N</v>
      </c>
      <c r="AW681" t="str">
        <f>VLOOKUP(L681,'Duration QC'!$A$3:$E$50,5,TRUE)</f>
        <v>N</v>
      </c>
      <c r="AX681">
        <f t="shared" si="153"/>
        <v>0</v>
      </c>
      <c r="AY681">
        <f t="shared" si="154"/>
        <v>1</v>
      </c>
      <c r="AZ681">
        <f t="shared" si="155"/>
        <v>0</v>
      </c>
      <c r="BA681">
        <f t="shared" si="156"/>
        <v>0</v>
      </c>
    </row>
    <row r="682" spans="1:53" x14ac:dyDescent="0.25">
      <c r="A682" s="3">
        <v>682</v>
      </c>
      <c r="B682" s="3" t="s">
        <v>50</v>
      </c>
      <c r="C682" s="58" t="s">
        <v>1134</v>
      </c>
      <c r="D682" s="58" t="s">
        <v>1205</v>
      </c>
      <c r="E682" s="58" t="s">
        <v>897</v>
      </c>
      <c r="F682" s="58" t="s">
        <v>991</v>
      </c>
      <c r="G682" s="58" t="s">
        <v>50</v>
      </c>
      <c r="H682" s="58" t="s">
        <v>708</v>
      </c>
      <c r="I682" s="58" t="s">
        <v>256</v>
      </c>
      <c r="J682" s="58" t="s">
        <v>470</v>
      </c>
      <c r="K682" s="58"/>
      <c r="L682" s="58" t="s">
        <v>27</v>
      </c>
      <c r="M682" s="58" t="s">
        <v>28</v>
      </c>
      <c r="N682" s="58" t="s">
        <v>1245</v>
      </c>
      <c r="O682" s="58" t="s">
        <v>38</v>
      </c>
      <c r="P682" s="58" t="s">
        <v>211</v>
      </c>
      <c r="Q682" s="58" t="s">
        <v>83</v>
      </c>
      <c r="R682" s="58">
        <v>0.1</v>
      </c>
      <c r="S682" s="58">
        <v>0.4</v>
      </c>
      <c r="T682" s="58"/>
      <c r="U682" s="58"/>
      <c r="V682" s="58" t="s">
        <v>34</v>
      </c>
      <c r="W682" s="58" t="s">
        <v>35</v>
      </c>
      <c r="X682" s="58" t="s">
        <v>35</v>
      </c>
      <c r="Y682" s="58" t="s">
        <v>35</v>
      </c>
      <c r="Z682" s="58" t="s">
        <v>35</v>
      </c>
      <c r="AA682" s="58" t="str">
        <f t="shared" si="157"/>
        <v>Units conversion needed;</v>
      </c>
      <c r="AB682" s="3"/>
      <c r="AC682" s="3">
        <f t="shared" si="158"/>
        <v>100</v>
      </c>
      <c r="AD682" s="58"/>
      <c r="AE682" s="58"/>
      <c r="AF682" s="58" t="str">
        <f t="shared" si="159"/>
        <v>band D</v>
      </c>
      <c r="AG682" s="58"/>
      <c r="AH682" s="58" t="s">
        <v>227</v>
      </c>
      <c r="AI682" s="58"/>
      <c r="AJ682" s="58"/>
      <c r="AK682" s="58"/>
      <c r="AL682" s="58" t="s">
        <v>770</v>
      </c>
      <c r="AM682" s="58" t="s">
        <v>795</v>
      </c>
      <c r="AN682" s="58" t="s">
        <v>1133</v>
      </c>
      <c r="AO682" s="58"/>
      <c r="AP682" s="58" t="s">
        <v>50</v>
      </c>
      <c r="AQ682" s="3">
        <f t="shared" si="152"/>
        <v>4</v>
      </c>
      <c r="AT682" t="str">
        <f>VLOOKUP(L682,'Duration QC'!$A$3:$E$50,2,TRUE)</f>
        <v>N</v>
      </c>
      <c r="AU682" t="str">
        <f>VLOOKUP(L682,'Duration QC'!$A$3:$E$50,3,TRUE)</f>
        <v>Y</v>
      </c>
      <c r="AV682" t="str">
        <f>VLOOKUP(L682,'Duration QC'!$A$3:$E$50,4,TRUE)</f>
        <v>N</v>
      </c>
      <c r="AW682" t="str">
        <f>VLOOKUP(L682,'Duration QC'!$A$3:$E$50,5,TRUE)</f>
        <v>N</v>
      </c>
      <c r="AX682">
        <f t="shared" si="153"/>
        <v>0</v>
      </c>
      <c r="AY682">
        <f t="shared" si="154"/>
        <v>1</v>
      </c>
      <c r="AZ682">
        <f t="shared" si="155"/>
        <v>0</v>
      </c>
      <c r="BA682">
        <f t="shared" si="156"/>
        <v>0</v>
      </c>
    </row>
    <row r="683" spans="1:53" x14ac:dyDescent="0.25">
      <c r="A683" s="3">
        <v>683</v>
      </c>
      <c r="B683" s="3" t="s">
        <v>50</v>
      </c>
      <c r="C683" s="58" t="s">
        <v>1134</v>
      </c>
      <c r="D683" s="58" t="s">
        <v>1205</v>
      </c>
      <c r="E683" s="58" t="s">
        <v>897</v>
      </c>
      <c r="F683" s="58" t="s">
        <v>991</v>
      </c>
      <c r="G683" s="58" t="s">
        <v>50</v>
      </c>
      <c r="H683" s="58" t="s">
        <v>708</v>
      </c>
      <c r="I683" s="58" t="s">
        <v>256</v>
      </c>
      <c r="J683" s="58" t="s">
        <v>470</v>
      </c>
      <c r="K683" s="58"/>
      <c r="L683" s="58" t="s">
        <v>27</v>
      </c>
      <c r="M683" s="58" t="s">
        <v>28</v>
      </c>
      <c r="N683" s="58" t="s">
        <v>1245</v>
      </c>
      <c r="O683" s="58" t="s">
        <v>38</v>
      </c>
      <c r="P683" s="58" t="s">
        <v>211</v>
      </c>
      <c r="Q683" s="58" t="s">
        <v>83</v>
      </c>
      <c r="R683" s="58">
        <v>0.1</v>
      </c>
      <c r="S683" s="58">
        <v>0.4</v>
      </c>
      <c r="T683" s="58"/>
      <c r="U683" s="58"/>
      <c r="V683" s="58" t="s">
        <v>34</v>
      </c>
      <c r="W683" s="58" t="s">
        <v>35</v>
      </c>
      <c r="X683" s="58" t="s">
        <v>35</v>
      </c>
      <c r="Y683" s="58" t="s">
        <v>35</v>
      </c>
      <c r="Z683" s="58" t="s">
        <v>35</v>
      </c>
      <c r="AA683" s="58" t="str">
        <f t="shared" si="157"/>
        <v>Units conversion needed;</v>
      </c>
      <c r="AB683" s="3"/>
      <c r="AC683" s="3">
        <f t="shared" si="158"/>
        <v>100</v>
      </c>
      <c r="AD683" s="58"/>
      <c r="AE683" s="58"/>
      <c r="AF683" s="58" t="str">
        <f t="shared" si="159"/>
        <v>band D</v>
      </c>
      <c r="AG683" s="58"/>
      <c r="AH683" s="58" t="s">
        <v>227</v>
      </c>
      <c r="AI683" s="58"/>
      <c r="AJ683" s="58"/>
      <c r="AK683" s="58"/>
      <c r="AL683" s="58" t="s">
        <v>770</v>
      </c>
      <c r="AM683" s="58" t="s">
        <v>27</v>
      </c>
      <c r="AN683" s="58" t="s">
        <v>1133</v>
      </c>
      <c r="AO683" s="58"/>
      <c r="AP683" s="58" t="s">
        <v>50</v>
      </c>
      <c r="AQ683" s="3">
        <f t="shared" si="152"/>
        <v>4</v>
      </c>
      <c r="AT683" t="str">
        <f>VLOOKUP(L683,'Duration QC'!$A$3:$E$50,2,TRUE)</f>
        <v>N</v>
      </c>
      <c r="AU683" t="str">
        <f>VLOOKUP(L683,'Duration QC'!$A$3:$E$50,3,TRUE)</f>
        <v>Y</v>
      </c>
      <c r="AV683" t="str">
        <f>VLOOKUP(L683,'Duration QC'!$A$3:$E$50,4,TRUE)</f>
        <v>N</v>
      </c>
      <c r="AW683" t="str">
        <f>VLOOKUP(L683,'Duration QC'!$A$3:$E$50,5,TRUE)</f>
        <v>N</v>
      </c>
      <c r="AX683">
        <f t="shared" si="153"/>
        <v>0</v>
      </c>
      <c r="AY683">
        <f t="shared" si="154"/>
        <v>1</v>
      </c>
      <c r="AZ683">
        <f t="shared" si="155"/>
        <v>0</v>
      </c>
      <c r="BA683">
        <f t="shared" si="156"/>
        <v>0</v>
      </c>
    </row>
    <row r="684" spans="1:53" x14ac:dyDescent="0.25">
      <c r="A684" s="3">
        <v>684</v>
      </c>
      <c r="B684" s="3" t="s">
        <v>50</v>
      </c>
      <c r="C684" s="58" t="s">
        <v>1134</v>
      </c>
      <c r="D684" s="58" t="s">
        <v>1205</v>
      </c>
      <c r="E684" s="58" t="s">
        <v>897</v>
      </c>
      <c r="F684" s="58" t="s">
        <v>991</v>
      </c>
      <c r="G684" s="58" t="s">
        <v>50</v>
      </c>
      <c r="H684" s="58" t="s">
        <v>708</v>
      </c>
      <c r="I684" s="58" t="s">
        <v>256</v>
      </c>
      <c r="J684" s="58" t="s">
        <v>470</v>
      </c>
      <c r="K684" s="58"/>
      <c r="L684" s="58" t="s">
        <v>27</v>
      </c>
      <c r="M684" s="58" t="s">
        <v>28</v>
      </c>
      <c r="N684" s="58" t="s">
        <v>1245</v>
      </c>
      <c r="O684" s="58" t="s">
        <v>38</v>
      </c>
      <c r="P684" s="58" t="s">
        <v>211</v>
      </c>
      <c r="Q684" s="58" t="s">
        <v>83</v>
      </c>
      <c r="R684" s="58">
        <v>0.1</v>
      </c>
      <c r="S684" s="58">
        <v>0.4</v>
      </c>
      <c r="T684" s="58"/>
      <c r="U684" s="58"/>
      <c r="V684" s="58" t="s">
        <v>34</v>
      </c>
      <c r="W684" s="58" t="s">
        <v>35</v>
      </c>
      <c r="X684" s="58" t="s">
        <v>35</v>
      </c>
      <c r="Y684" s="58" t="s">
        <v>35</v>
      </c>
      <c r="Z684" s="58" t="s">
        <v>35</v>
      </c>
      <c r="AA684" s="58" t="str">
        <f t="shared" si="157"/>
        <v>Units conversion needed;</v>
      </c>
      <c r="AB684" s="3"/>
      <c r="AC684" s="3">
        <f t="shared" si="158"/>
        <v>100</v>
      </c>
      <c r="AD684" s="58"/>
      <c r="AE684" s="58"/>
      <c r="AF684" s="58" t="str">
        <f t="shared" si="159"/>
        <v>band D</v>
      </c>
      <c r="AG684" s="58"/>
      <c r="AH684" s="58" t="s">
        <v>227</v>
      </c>
      <c r="AI684" s="58"/>
      <c r="AJ684" s="58"/>
      <c r="AK684" s="58"/>
      <c r="AL684" s="58" t="s">
        <v>770</v>
      </c>
      <c r="AM684" s="58" t="s">
        <v>101</v>
      </c>
      <c r="AN684" s="58" t="s">
        <v>1133</v>
      </c>
      <c r="AO684" s="58"/>
      <c r="AP684" s="58" t="s">
        <v>50</v>
      </c>
      <c r="AQ684" s="3">
        <f t="shared" si="152"/>
        <v>4</v>
      </c>
      <c r="AT684" t="str">
        <f>VLOOKUP(L684,'Duration QC'!$A$3:$E$50,2,TRUE)</f>
        <v>N</v>
      </c>
      <c r="AU684" t="str">
        <f>VLOOKUP(L684,'Duration QC'!$A$3:$E$50,3,TRUE)</f>
        <v>Y</v>
      </c>
      <c r="AV684" t="str">
        <f>VLOOKUP(L684,'Duration QC'!$A$3:$E$50,4,TRUE)</f>
        <v>N</v>
      </c>
      <c r="AW684" t="str">
        <f>VLOOKUP(L684,'Duration QC'!$A$3:$E$50,5,TRUE)</f>
        <v>N</v>
      </c>
      <c r="AX684">
        <f t="shared" si="153"/>
        <v>0</v>
      </c>
      <c r="AY684">
        <f t="shared" si="154"/>
        <v>1</v>
      </c>
      <c r="AZ684">
        <f t="shared" si="155"/>
        <v>0</v>
      </c>
      <c r="BA684">
        <f t="shared" si="156"/>
        <v>0</v>
      </c>
    </row>
    <row r="685" spans="1:53" x14ac:dyDescent="0.25">
      <c r="A685" s="3">
        <v>685</v>
      </c>
      <c r="B685" s="3" t="s">
        <v>50</v>
      </c>
      <c r="C685" s="58" t="s">
        <v>1134</v>
      </c>
      <c r="D685" s="58" t="s">
        <v>1206</v>
      </c>
      <c r="E685" s="59" t="s">
        <v>898</v>
      </c>
      <c r="F685" s="59" t="s">
        <v>992</v>
      </c>
      <c r="G685" s="58"/>
      <c r="H685" s="59" t="s">
        <v>236</v>
      </c>
      <c r="I685" s="59" t="s">
        <v>1051</v>
      </c>
      <c r="J685" s="59"/>
      <c r="K685" s="58"/>
      <c r="L685" s="59"/>
      <c r="M685" s="59"/>
      <c r="N685" s="59"/>
      <c r="O685" s="59"/>
      <c r="P685" s="59"/>
      <c r="Q685" s="59"/>
      <c r="R685" s="59"/>
      <c r="S685" s="59"/>
      <c r="T685" s="58"/>
      <c r="U685" s="58"/>
      <c r="V685" s="59"/>
      <c r="W685" s="58"/>
      <c r="X685" s="58"/>
      <c r="Y685" s="58"/>
      <c r="Z685" s="58"/>
      <c r="AA685" s="58"/>
      <c r="AB685" s="3"/>
      <c r="AC685" s="3"/>
      <c r="AD685" s="58"/>
      <c r="AE685" s="58"/>
      <c r="AF685" s="58"/>
      <c r="AG685" s="58"/>
      <c r="AH685" s="58"/>
      <c r="AI685" s="58"/>
      <c r="AJ685" s="58"/>
      <c r="AK685" s="59" t="s">
        <v>838</v>
      </c>
      <c r="AL685" s="58"/>
      <c r="AM685" s="59"/>
      <c r="AN685" s="59"/>
      <c r="AO685" s="58"/>
      <c r="AP685" s="58" t="s">
        <v>35</v>
      </c>
      <c r="AQ685" s="3">
        <f t="shared" si="152"/>
        <v>0</v>
      </c>
      <c r="AT685" t="e">
        <f>VLOOKUP(L685,'Duration QC'!$A$3:$E$50,2,TRUE)</f>
        <v>#N/A</v>
      </c>
      <c r="AU685" t="e">
        <f>VLOOKUP(L685,'Duration QC'!$A$3:$E$50,3,TRUE)</f>
        <v>#N/A</v>
      </c>
      <c r="AV685" t="e">
        <f>VLOOKUP(L685,'Duration QC'!$A$3:$E$50,4,TRUE)</f>
        <v>#N/A</v>
      </c>
      <c r="AW685" t="e">
        <f>VLOOKUP(L685,'Duration QC'!$A$3:$E$50,5,TRUE)</f>
        <v>#N/A</v>
      </c>
      <c r="AX685" t="e">
        <f t="shared" si="153"/>
        <v>#N/A</v>
      </c>
      <c r="AY685" t="e">
        <f t="shared" si="154"/>
        <v>#N/A</v>
      </c>
      <c r="AZ685" t="e">
        <f t="shared" si="155"/>
        <v>#N/A</v>
      </c>
      <c r="BA685" t="e">
        <f t="shared" si="156"/>
        <v>#N/A</v>
      </c>
    </row>
    <row r="686" spans="1:53" x14ac:dyDescent="0.25">
      <c r="A686" s="3">
        <v>686</v>
      </c>
      <c r="B686" s="3" t="s">
        <v>50</v>
      </c>
      <c r="C686" s="58" t="s">
        <v>1134</v>
      </c>
      <c r="D686" s="58" t="s">
        <v>1207</v>
      </c>
      <c r="E686" s="59" t="s">
        <v>899</v>
      </c>
      <c r="F686" s="59" t="s">
        <v>993</v>
      </c>
      <c r="G686" s="58"/>
      <c r="H686" s="59" t="s">
        <v>1030</v>
      </c>
      <c r="I686" s="59" t="s">
        <v>1052</v>
      </c>
      <c r="J686" s="59"/>
      <c r="K686" s="58"/>
      <c r="L686" s="59"/>
      <c r="M686" s="59"/>
      <c r="N686" s="59"/>
      <c r="O686" s="59"/>
      <c r="P686" s="59"/>
      <c r="Q686" s="59"/>
      <c r="R686" s="59"/>
      <c r="S686" s="59"/>
      <c r="T686" s="58"/>
      <c r="U686" s="58"/>
      <c r="V686" s="59"/>
      <c r="W686" s="58"/>
      <c r="X686" s="58"/>
      <c r="Y686" s="58"/>
      <c r="Z686" s="58"/>
      <c r="AA686" s="58"/>
      <c r="AB686" s="3"/>
      <c r="AC686" s="3"/>
      <c r="AD686" s="58"/>
      <c r="AE686" s="58"/>
      <c r="AF686" s="58"/>
      <c r="AG686" s="58"/>
      <c r="AH686" s="58"/>
      <c r="AI686" s="58"/>
      <c r="AJ686" s="58"/>
      <c r="AK686" s="59" t="s">
        <v>839</v>
      </c>
      <c r="AL686" s="58"/>
      <c r="AM686" s="59"/>
      <c r="AN686" s="59"/>
      <c r="AO686" s="58"/>
      <c r="AP686" s="58" t="s">
        <v>35</v>
      </c>
      <c r="AQ686" s="3">
        <f t="shared" si="152"/>
        <v>0</v>
      </c>
      <c r="AT686" t="e">
        <f>VLOOKUP(L686,'Duration QC'!$A$3:$E$50,2,TRUE)</f>
        <v>#N/A</v>
      </c>
      <c r="AU686" t="e">
        <f>VLOOKUP(L686,'Duration QC'!$A$3:$E$50,3,TRUE)</f>
        <v>#N/A</v>
      </c>
      <c r="AV686" t="e">
        <f>VLOOKUP(L686,'Duration QC'!$A$3:$E$50,4,TRUE)</f>
        <v>#N/A</v>
      </c>
      <c r="AW686" t="e">
        <f>VLOOKUP(L686,'Duration QC'!$A$3:$E$50,5,TRUE)</f>
        <v>#N/A</v>
      </c>
      <c r="AX686" t="e">
        <f t="shared" si="153"/>
        <v>#N/A</v>
      </c>
      <c r="AY686" t="e">
        <f t="shared" si="154"/>
        <v>#N/A</v>
      </c>
      <c r="AZ686" t="e">
        <f t="shared" si="155"/>
        <v>#N/A</v>
      </c>
      <c r="BA686" t="e">
        <f t="shared" si="156"/>
        <v>#N/A</v>
      </c>
    </row>
    <row r="687" spans="1:53" x14ac:dyDescent="0.25">
      <c r="A687" s="3">
        <v>687</v>
      </c>
      <c r="B687" s="3" t="s">
        <v>50</v>
      </c>
      <c r="C687" s="58" t="s">
        <v>1134</v>
      </c>
      <c r="D687" s="58" t="s">
        <v>1208</v>
      </c>
      <c r="E687" s="59" t="s">
        <v>900</v>
      </c>
      <c r="F687" s="59" t="s">
        <v>994</v>
      </c>
      <c r="G687" s="58"/>
      <c r="H687" s="59" t="s">
        <v>708</v>
      </c>
      <c r="I687" s="59" t="s">
        <v>255</v>
      </c>
      <c r="J687" s="59"/>
      <c r="K687" s="58"/>
      <c r="L687" s="59"/>
      <c r="M687" s="59"/>
      <c r="N687" s="59"/>
      <c r="O687" s="59"/>
      <c r="P687" s="59"/>
      <c r="Q687" s="59"/>
      <c r="R687" s="59"/>
      <c r="S687" s="59"/>
      <c r="T687" s="58"/>
      <c r="U687" s="58"/>
      <c r="V687" s="59"/>
      <c r="W687" s="58"/>
      <c r="X687" s="58"/>
      <c r="Y687" s="58"/>
      <c r="Z687" s="58"/>
      <c r="AA687" s="58"/>
      <c r="AB687" s="3"/>
      <c r="AC687" s="3"/>
      <c r="AD687" s="58"/>
      <c r="AE687" s="58"/>
      <c r="AF687" s="58"/>
      <c r="AG687" s="58"/>
      <c r="AH687" s="58"/>
      <c r="AI687" s="58"/>
      <c r="AJ687" s="58"/>
      <c r="AK687" s="59" t="s">
        <v>838</v>
      </c>
      <c r="AL687" s="58"/>
      <c r="AM687" s="59"/>
      <c r="AN687" s="59"/>
      <c r="AO687" s="58"/>
      <c r="AP687" s="58" t="s">
        <v>50</v>
      </c>
      <c r="AQ687" s="3">
        <f t="shared" si="152"/>
        <v>0</v>
      </c>
      <c r="AT687" t="e">
        <f>VLOOKUP(L687,'Duration QC'!$A$3:$E$50,2,TRUE)</f>
        <v>#N/A</v>
      </c>
      <c r="AU687" t="e">
        <f>VLOOKUP(L687,'Duration QC'!$A$3:$E$50,3,TRUE)</f>
        <v>#N/A</v>
      </c>
      <c r="AV687" t="e">
        <f>VLOOKUP(L687,'Duration QC'!$A$3:$E$50,4,TRUE)</f>
        <v>#N/A</v>
      </c>
      <c r="AW687" t="e">
        <f>VLOOKUP(L687,'Duration QC'!$A$3:$E$50,5,TRUE)</f>
        <v>#N/A</v>
      </c>
      <c r="AX687" t="e">
        <f t="shared" si="153"/>
        <v>#N/A</v>
      </c>
      <c r="AY687" t="e">
        <f t="shared" si="154"/>
        <v>#N/A</v>
      </c>
      <c r="AZ687" t="e">
        <f t="shared" si="155"/>
        <v>#N/A</v>
      </c>
      <c r="BA687" t="e">
        <f t="shared" si="156"/>
        <v>#N/A</v>
      </c>
    </row>
    <row r="688" spans="1:53" x14ac:dyDescent="0.25">
      <c r="A688" s="3">
        <v>688</v>
      </c>
      <c r="B688" s="3" t="s">
        <v>50</v>
      </c>
      <c r="C688" s="58" t="s">
        <v>1134</v>
      </c>
      <c r="D688" s="58" t="s">
        <v>1209</v>
      </c>
      <c r="E688" s="59" t="s">
        <v>901</v>
      </c>
      <c r="F688" s="59" t="s">
        <v>995</v>
      </c>
      <c r="G688" s="58"/>
      <c r="H688" s="59" t="s">
        <v>708</v>
      </c>
      <c r="I688" s="59" t="s">
        <v>256</v>
      </c>
      <c r="J688" s="59"/>
      <c r="K688" s="58"/>
      <c r="L688" s="59"/>
      <c r="M688" s="59"/>
      <c r="N688" s="59"/>
      <c r="O688" s="59"/>
      <c r="P688" s="59"/>
      <c r="Q688" s="59"/>
      <c r="R688" s="59"/>
      <c r="S688" s="59"/>
      <c r="T688" s="58"/>
      <c r="U688" s="58"/>
      <c r="V688" s="59"/>
      <c r="W688" s="58"/>
      <c r="X688" s="58"/>
      <c r="Y688" s="58"/>
      <c r="Z688" s="58"/>
      <c r="AA688" s="58"/>
      <c r="AB688" s="3"/>
      <c r="AC688" s="3"/>
      <c r="AD688" s="58"/>
      <c r="AE688" s="58"/>
      <c r="AF688" s="58"/>
      <c r="AG688" s="58"/>
      <c r="AH688" s="58"/>
      <c r="AI688" s="58"/>
      <c r="AJ688" s="58"/>
      <c r="AK688" s="59" t="s">
        <v>838</v>
      </c>
      <c r="AL688" s="58"/>
      <c r="AM688" s="59"/>
      <c r="AN688" s="59"/>
      <c r="AO688" s="58"/>
      <c r="AP688" s="58" t="s">
        <v>50</v>
      </c>
      <c r="AQ688" s="3">
        <f t="shared" si="152"/>
        <v>0</v>
      </c>
      <c r="AT688" t="e">
        <f>VLOOKUP(L688,'Duration QC'!$A$3:$E$50,2,TRUE)</f>
        <v>#N/A</v>
      </c>
      <c r="AU688" t="e">
        <f>VLOOKUP(L688,'Duration QC'!$A$3:$E$50,3,TRUE)</f>
        <v>#N/A</v>
      </c>
      <c r="AV688" t="e">
        <f>VLOOKUP(L688,'Duration QC'!$A$3:$E$50,4,TRUE)</f>
        <v>#N/A</v>
      </c>
      <c r="AW688" t="e">
        <f>VLOOKUP(L688,'Duration QC'!$A$3:$E$50,5,TRUE)</f>
        <v>#N/A</v>
      </c>
      <c r="AX688" t="e">
        <f t="shared" si="153"/>
        <v>#N/A</v>
      </c>
      <c r="AY688" t="e">
        <f t="shared" si="154"/>
        <v>#N/A</v>
      </c>
      <c r="AZ688" t="e">
        <f t="shared" si="155"/>
        <v>#N/A</v>
      </c>
      <c r="BA688" t="e">
        <f t="shared" si="156"/>
        <v>#N/A</v>
      </c>
    </row>
    <row r="689" spans="1:53" x14ac:dyDescent="0.25">
      <c r="A689" s="3">
        <v>689</v>
      </c>
      <c r="B689" s="3" t="s">
        <v>50</v>
      </c>
      <c r="C689" s="58" t="s">
        <v>1134</v>
      </c>
      <c r="D689" s="58" t="s">
        <v>1210</v>
      </c>
      <c r="E689" s="59" t="s">
        <v>902</v>
      </c>
      <c r="F689" s="59" t="s">
        <v>996</v>
      </c>
      <c r="G689" s="58"/>
      <c r="H689" s="59" t="s">
        <v>660</v>
      </c>
      <c r="I689" s="59" t="s">
        <v>1053</v>
      </c>
      <c r="J689" s="59"/>
      <c r="K689" s="58"/>
      <c r="L689" s="59"/>
      <c r="M689" s="59"/>
      <c r="N689" s="59"/>
      <c r="O689" s="59"/>
      <c r="P689" s="59"/>
      <c r="Q689" s="59"/>
      <c r="R689" s="59"/>
      <c r="S689" s="59"/>
      <c r="T689" s="58"/>
      <c r="U689" s="58"/>
      <c r="V689" s="59"/>
      <c r="W689" s="58"/>
      <c r="X689" s="58"/>
      <c r="Y689" s="58"/>
      <c r="Z689" s="58"/>
      <c r="AA689" s="58"/>
      <c r="AB689" s="3"/>
      <c r="AC689" s="3"/>
      <c r="AD689" s="58"/>
      <c r="AE689" s="58"/>
      <c r="AF689" s="58"/>
      <c r="AG689" s="58"/>
      <c r="AH689" s="58"/>
      <c r="AI689" s="58"/>
      <c r="AJ689" s="58"/>
      <c r="AK689" s="59" t="s">
        <v>840</v>
      </c>
      <c r="AL689" s="58"/>
      <c r="AM689" s="59"/>
      <c r="AN689" s="59"/>
      <c r="AO689" s="58"/>
      <c r="AP689" s="58" t="s">
        <v>50</v>
      </c>
      <c r="AQ689" s="3">
        <f t="shared" si="152"/>
        <v>0</v>
      </c>
      <c r="AT689" t="e">
        <f>VLOOKUP(L689,'Duration QC'!$A$3:$E$50,2,TRUE)</f>
        <v>#N/A</v>
      </c>
      <c r="AU689" t="e">
        <f>VLOOKUP(L689,'Duration QC'!$A$3:$E$50,3,TRUE)</f>
        <v>#N/A</v>
      </c>
      <c r="AV689" t="e">
        <f>VLOOKUP(L689,'Duration QC'!$A$3:$E$50,4,TRUE)</f>
        <v>#N/A</v>
      </c>
      <c r="AW689" t="e">
        <f>VLOOKUP(L689,'Duration QC'!$A$3:$E$50,5,TRUE)</f>
        <v>#N/A</v>
      </c>
      <c r="AX689" t="e">
        <f t="shared" si="153"/>
        <v>#N/A</v>
      </c>
      <c r="AY689" t="e">
        <f t="shared" si="154"/>
        <v>#N/A</v>
      </c>
      <c r="AZ689" t="e">
        <f t="shared" si="155"/>
        <v>#N/A</v>
      </c>
      <c r="BA689" t="e">
        <f t="shared" si="156"/>
        <v>#N/A</v>
      </c>
    </row>
    <row r="690" spans="1:53" x14ac:dyDescent="0.25">
      <c r="A690" s="3">
        <v>690</v>
      </c>
      <c r="B690" s="3" t="s">
        <v>50</v>
      </c>
      <c r="C690" s="58" t="s">
        <v>1134</v>
      </c>
      <c r="D690" s="58" t="s">
        <v>1211</v>
      </c>
      <c r="E690" s="59" t="s">
        <v>903</v>
      </c>
      <c r="F690" s="59" t="s">
        <v>997</v>
      </c>
      <c r="G690" s="58"/>
      <c r="H690" s="59" t="s">
        <v>708</v>
      </c>
      <c r="I690" s="59" t="s">
        <v>1054</v>
      </c>
      <c r="J690" s="59"/>
      <c r="K690" s="58"/>
      <c r="L690" s="59"/>
      <c r="M690" s="59"/>
      <c r="N690" s="59"/>
      <c r="O690" s="59"/>
      <c r="P690" s="59"/>
      <c r="Q690" s="59"/>
      <c r="R690" s="59"/>
      <c r="S690" s="59"/>
      <c r="T690" s="58"/>
      <c r="U690" s="58"/>
      <c r="V690" s="59"/>
      <c r="W690" s="58"/>
      <c r="X690" s="58"/>
      <c r="Y690" s="58"/>
      <c r="Z690" s="58"/>
      <c r="AA690" s="58"/>
      <c r="AB690" s="3"/>
      <c r="AC690" s="3"/>
      <c r="AD690" s="58"/>
      <c r="AE690" s="58"/>
      <c r="AF690" s="58"/>
      <c r="AG690" s="58"/>
      <c r="AH690" s="58"/>
      <c r="AI690" s="58"/>
      <c r="AJ690" s="58"/>
      <c r="AK690" s="59" t="s">
        <v>838</v>
      </c>
      <c r="AL690" s="58"/>
      <c r="AM690" s="59"/>
      <c r="AN690" s="59"/>
      <c r="AO690" s="58"/>
      <c r="AP690" s="58" t="s">
        <v>50</v>
      </c>
      <c r="AQ690" s="3">
        <f t="shared" si="152"/>
        <v>0</v>
      </c>
      <c r="AT690" t="e">
        <f>VLOOKUP(L690,'Duration QC'!$A$3:$E$50,2,TRUE)</f>
        <v>#N/A</v>
      </c>
      <c r="AU690" t="e">
        <f>VLOOKUP(L690,'Duration QC'!$A$3:$E$50,3,TRUE)</f>
        <v>#N/A</v>
      </c>
      <c r="AV690" t="e">
        <f>VLOOKUP(L690,'Duration QC'!$A$3:$E$50,4,TRUE)</f>
        <v>#N/A</v>
      </c>
      <c r="AW690" t="e">
        <f>VLOOKUP(L690,'Duration QC'!$A$3:$E$50,5,TRUE)</f>
        <v>#N/A</v>
      </c>
      <c r="AX690" t="e">
        <f t="shared" si="153"/>
        <v>#N/A</v>
      </c>
      <c r="AY690" t="e">
        <f t="shared" si="154"/>
        <v>#N/A</v>
      </c>
      <c r="AZ690" t="e">
        <f t="shared" si="155"/>
        <v>#N/A</v>
      </c>
      <c r="BA690" t="e">
        <f t="shared" si="156"/>
        <v>#N/A</v>
      </c>
    </row>
    <row r="691" spans="1:53" x14ac:dyDescent="0.25">
      <c r="A691" s="3">
        <v>691</v>
      </c>
      <c r="B691" s="3" t="s">
        <v>50</v>
      </c>
      <c r="C691" s="58" t="s">
        <v>1134</v>
      </c>
      <c r="D691" s="58" t="s">
        <v>1212</v>
      </c>
      <c r="E691" s="59" t="s">
        <v>904</v>
      </c>
      <c r="F691" s="59" t="s">
        <v>998</v>
      </c>
      <c r="G691" s="58"/>
      <c r="H691" s="59" t="s">
        <v>361</v>
      </c>
      <c r="I691" s="59" t="s">
        <v>1055</v>
      </c>
      <c r="J691" s="59"/>
      <c r="K691" s="58"/>
      <c r="L691" s="59"/>
      <c r="M691" s="59"/>
      <c r="N691" s="59"/>
      <c r="O691" s="59"/>
      <c r="P691" s="59"/>
      <c r="Q691" s="59"/>
      <c r="R691" s="59"/>
      <c r="S691" s="59"/>
      <c r="T691" s="58"/>
      <c r="U691" s="58"/>
      <c r="V691" s="59"/>
      <c r="W691" s="58"/>
      <c r="X691" s="58"/>
      <c r="Y691" s="58"/>
      <c r="Z691" s="58"/>
      <c r="AA691" s="58"/>
      <c r="AB691" s="3"/>
      <c r="AC691" s="3"/>
      <c r="AD691" s="58"/>
      <c r="AE691" s="58"/>
      <c r="AF691" s="58"/>
      <c r="AG691" s="58"/>
      <c r="AH691" s="58"/>
      <c r="AI691" s="58"/>
      <c r="AJ691" s="58"/>
      <c r="AK691" s="59" t="s">
        <v>838</v>
      </c>
      <c r="AL691" s="58"/>
      <c r="AM691" s="59"/>
      <c r="AN691" s="59"/>
      <c r="AO691" s="58"/>
      <c r="AP691" s="58" t="s">
        <v>35</v>
      </c>
      <c r="AQ691" s="3">
        <f t="shared" si="152"/>
        <v>0</v>
      </c>
      <c r="AT691" t="e">
        <f>VLOOKUP(L691,'Duration QC'!$A$3:$E$50,2,TRUE)</f>
        <v>#N/A</v>
      </c>
      <c r="AU691" t="e">
        <f>VLOOKUP(L691,'Duration QC'!$A$3:$E$50,3,TRUE)</f>
        <v>#N/A</v>
      </c>
      <c r="AV691" t="e">
        <f>VLOOKUP(L691,'Duration QC'!$A$3:$E$50,4,TRUE)</f>
        <v>#N/A</v>
      </c>
      <c r="AW691" t="e">
        <f>VLOOKUP(L691,'Duration QC'!$A$3:$E$50,5,TRUE)</f>
        <v>#N/A</v>
      </c>
      <c r="AX691" t="e">
        <f t="shared" si="153"/>
        <v>#N/A</v>
      </c>
      <c r="AY691" t="e">
        <f t="shared" si="154"/>
        <v>#N/A</v>
      </c>
      <c r="AZ691" t="e">
        <f t="shared" si="155"/>
        <v>#N/A</v>
      </c>
      <c r="BA691" t="e">
        <f t="shared" si="156"/>
        <v>#N/A</v>
      </c>
    </row>
    <row r="692" spans="1:53" x14ac:dyDescent="0.25">
      <c r="A692" s="3">
        <v>692</v>
      </c>
      <c r="B692" s="3" t="s">
        <v>50</v>
      </c>
      <c r="C692" s="58" t="s">
        <v>1134</v>
      </c>
      <c r="D692" s="58" t="s">
        <v>1213</v>
      </c>
      <c r="E692" s="59" t="s">
        <v>869</v>
      </c>
      <c r="F692" s="59" t="s">
        <v>999</v>
      </c>
      <c r="G692" s="58"/>
      <c r="H692" s="59" t="s">
        <v>1056</v>
      </c>
      <c r="I692" s="59" t="s">
        <v>1057</v>
      </c>
      <c r="J692" s="59"/>
      <c r="K692" s="58"/>
      <c r="L692" s="59"/>
      <c r="M692" s="59"/>
      <c r="N692" s="59"/>
      <c r="O692" s="59"/>
      <c r="P692" s="59"/>
      <c r="Q692" s="59"/>
      <c r="R692" s="59"/>
      <c r="S692" s="59"/>
      <c r="T692" s="58"/>
      <c r="U692" s="58"/>
      <c r="V692" s="59"/>
      <c r="W692" s="58"/>
      <c r="X692" s="58"/>
      <c r="Y692" s="58"/>
      <c r="Z692" s="58"/>
      <c r="AA692" s="58"/>
      <c r="AB692" s="3"/>
      <c r="AC692" s="3"/>
      <c r="AD692" s="58"/>
      <c r="AE692" s="58"/>
      <c r="AF692" s="58"/>
      <c r="AG692" s="58"/>
      <c r="AH692" s="58"/>
      <c r="AI692" s="58"/>
      <c r="AJ692" s="58"/>
      <c r="AK692" s="59" t="s">
        <v>838</v>
      </c>
      <c r="AL692" s="58"/>
      <c r="AM692" s="59"/>
      <c r="AN692" s="59"/>
      <c r="AO692" s="58"/>
      <c r="AP692" s="58" t="s">
        <v>35</v>
      </c>
      <c r="AQ692" s="3">
        <f t="shared" si="152"/>
        <v>0</v>
      </c>
      <c r="AT692" t="e">
        <f>VLOOKUP(L692,'Duration QC'!$A$3:$E$50,2,TRUE)</f>
        <v>#N/A</v>
      </c>
      <c r="AU692" t="e">
        <f>VLOOKUP(L692,'Duration QC'!$A$3:$E$50,3,TRUE)</f>
        <v>#N/A</v>
      </c>
      <c r="AV692" t="e">
        <f>VLOOKUP(L692,'Duration QC'!$A$3:$E$50,4,TRUE)</f>
        <v>#N/A</v>
      </c>
      <c r="AW692" t="e">
        <f>VLOOKUP(L692,'Duration QC'!$A$3:$E$50,5,TRUE)</f>
        <v>#N/A</v>
      </c>
      <c r="AX692" t="e">
        <f t="shared" si="153"/>
        <v>#N/A</v>
      </c>
      <c r="AY692" t="e">
        <f t="shared" si="154"/>
        <v>#N/A</v>
      </c>
      <c r="AZ692" t="e">
        <f t="shared" si="155"/>
        <v>#N/A</v>
      </c>
      <c r="BA692" t="e">
        <f t="shared" si="156"/>
        <v>#N/A</v>
      </c>
    </row>
    <row r="693" spans="1:53" x14ac:dyDescent="0.25">
      <c r="A693" s="3">
        <v>693</v>
      </c>
      <c r="B693" s="3" t="s">
        <v>50</v>
      </c>
      <c r="C693" s="58" t="s">
        <v>1134</v>
      </c>
      <c r="D693" s="58" t="s">
        <v>1214</v>
      </c>
      <c r="E693" s="59" t="s">
        <v>905</v>
      </c>
      <c r="F693" s="59" t="s">
        <v>1000</v>
      </c>
      <c r="G693" s="58"/>
      <c r="H693" s="59" t="s">
        <v>1047</v>
      </c>
      <c r="I693" s="59" t="s">
        <v>1058</v>
      </c>
      <c r="J693" s="59"/>
      <c r="K693" s="58"/>
      <c r="L693" s="59"/>
      <c r="M693" s="59"/>
      <c r="N693" s="59"/>
      <c r="O693" s="59"/>
      <c r="P693" s="59"/>
      <c r="Q693" s="59"/>
      <c r="R693" s="59"/>
      <c r="S693" s="59"/>
      <c r="T693" s="58"/>
      <c r="U693" s="58"/>
      <c r="V693" s="59"/>
      <c r="W693" s="58"/>
      <c r="X693" s="58"/>
      <c r="Y693" s="58"/>
      <c r="Z693" s="58"/>
      <c r="AA693" s="58"/>
      <c r="AB693" s="3"/>
      <c r="AC693" s="3"/>
      <c r="AD693" s="58"/>
      <c r="AE693" s="58"/>
      <c r="AF693" s="58"/>
      <c r="AG693" s="58"/>
      <c r="AH693" s="58"/>
      <c r="AI693" s="58"/>
      <c r="AJ693" s="58"/>
      <c r="AK693" s="59" t="s">
        <v>841</v>
      </c>
      <c r="AL693" s="58"/>
      <c r="AM693" s="59"/>
      <c r="AN693" s="59"/>
      <c r="AO693" s="58"/>
      <c r="AP693" s="58" t="s">
        <v>35</v>
      </c>
      <c r="AQ693" s="3">
        <f t="shared" si="152"/>
        <v>0</v>
      </c>
      <c r="AT693" t="e">
        <f>VLOOKUP(L693,'Duration QC'!$A$3:$E$50,2,TRUE)</f>
        <v>#N/A</v>
      </c>
      <c r="AU693" t="e">
        <f>VLOOKUP(L693,'Duration QC'!$A$3:$E$50,3,TRUE)</f>
        <v>#N/A</v>
      </c>
      <c r="AV693" t="e">
        <f>VLOOKUP(L693,'Duration QC'!$A$3:$E$50,4,TRUE)</f>
        <v>#N/A</v>
      </c>
      <c r="AW693" t="e">
        <f>VLOOKUP(L693,'Duration QC'!$A$3:$E$50,5,TRUE)</f>
        <v>#N/A</v>
      </c>
      <c r="AX693" t="e">
        <f t="shared" si="153"/>
        <v>#N/A</v>
      </c>
      <c r="AY693" t="e">
        <f t="shared" si="154"/>
        <v>#N/A</v>
      </c>
      <c r="AZ693" t="e">
        <f t="shared" si="155"/>
        <v>#N/A</v>
      </c>
      <c r="BA693" t="e">
        <f t="shared" si="156"/>
        <v>#N/A</v>
      </c>
    </row>
    <row r="694" spans="1:53" x14ac:dyDescent="0.25">
      <c r="A694" s="3">
        <v>694</v>
      </c>
      <c r="B694" s="3" t="s">
        <v>50</v>
      </c>
      <c r="C694" s="58" t="s">
        <v>1134</v>
      </c>
      <c r="D694" s="58" t="s">
        <v>1215</v>
      </c>
      <c r="E694" s="59" t="s">
        <v>906</v>
      </c>
      <c r="F694" s="59" t="s">
        <v>1001</v>
      </c>
      <c r="G694" s="58"/>
      <c r="H694" s="59" t="s">
        <v>1059</v>
      </c>
      <c r="I694" s="59" t="s">
        <v>1060</v>
      </c>
      <c r="J694" s="59"/>
      <c r="K694" s="58"/>
      <c r="L694" s="59"/>
      <c r="M694" s="59"/>
      <c r="N694" s="59"/>
      <c r="O694" s="59"/>
      <c r="P694" s="59"/>
      <c r="Q694" s="59"/>
      <c r="R694" s="59"/>
      <c r="S694" s="59"/>
      <c r="T694" s="58"/>
      <c r="U694" s="58"/>
      <c r="V694" s="59"/>
      <c r="W694" s="58"/>
      <c r="X694" s="58"/>
      <c r="Y694" s="58"/>
      <c r="Z694" s="58"/>
      <c r="AA694" s="58"/>
      <c r="AB694" s="3"/>
      <c r="AC694" s="3"/>
      <c r="AD694" s="58"/>
      <c r="AE694" s="58"/>
      <c r="AF694" s="58"/>
      <c r="AG694" s="58"/>
      <c r="AH694" s="58"/>
      <c r="AI694" s="58"/>
      <c r="AJ694" s="58"/>
      <c r="AK694" s="59" t="s">
        <v>842</v>
      </c>
      <c r="AL694" s="58"/>
      <c r="AM694" s="59"/>
      <c r="AN694" s="59"/>
      <c r="AO694" s="58"/>
      <c r="AP694" s="58" t="s">
        <v>35</v>
      </c>
      <c r="AQ694" s="3">
        <f t="shared" si="152"/>
        <v>0</v>
      </c>
      <c r="AT694" t="e">
        <f>VLOOKUP(L694,'Duration QC'!$A$3:$E$50,2,TRUE)</f>
        <v>#N/A</v>
      </c>
      <c r="AU694" t="e">
        <f>VLOOKUP(L694,'Duration QC'!$A$3:$E$50,3,TRUE)</f>
        <v>#N/A</v>
      </c>
      <c r="AV694" t="e">
        <f>VLOOKUP(L694,'Duration QC'!$A$3:$E$50,4,TRUE)</f>
        <v>#N/A</v>
      </c>
      <c r="AW694" t="e">
        <f>VLOOKUP(L694,'Duration QC'!$A$3:$E$50,5,TRUE)</f>
        <v>#N/A</v>
      </c>
      <c r="AX694" t="e">
        <f t="shared" si="153"/>
        <v>#N/A</v>
      </c>
      <c r="AY694" t="e">
        <f t="shared" si="154"/>
        <v>#N/A</v>
      </c>
      <c r="AZ694" t="e">
        <f t="shared" si="155"/>
        <v>#N/A</v>
      </c>
      <c r="BA694" t="e">
        <f t="shared" si="156"/>
        <v>#N/A</v>
      </c>
    </row>
    <row r="695" spans="1:53" x14ac:dyDescent="0.25">
      <c r="A695" s="3">
        <v>695</v>
      </c>
      <c r="B695" s="3" t="s">
        <v>50</v>
      </c>
      <c r="C695" s="58" t="s">
        <v>1134</v>
      </c>
      <c r="D695" s="58" t="s">
        <v>1216</v>
      </c>
      <c r="E695" s="60" t="s">
        <v>907</v>
      </c>
      <c r="F695" s="59" t="s">
        <v>1002</v>
      </c>
      <c r="G695" s="58"/>
      <c r="H695" s="59" t="s">
        <v>805</v>
      </c>
      <c r="I695" s="59" t="s">
        <v>1061</v>
      </c>
      <c r="J695" s="59"/>
      <c r="K695" s="58"/>
      <c r="L695" s="59"/>
      <c r="M695" s="59"/>
      <c r="N695" s="59"/>
      <c r="O695" s="59"/>
      <c r="P695" s="59"/>
      <c r="Q695" s="59"/>
      <c r="R695" s="59"/>
      <c r="S695" s="59"/>
      <c r="T695" s="58"/>
      <c r="U695" s="58"/>
      <c r="V695" s="59"/>
      <c r="W695" s="58"/>
      <c r="X695" s="58"/>
      <c r="Y695" s="58"/>
      <c r="Z695" s="58"/>
      <c r="AA695" s="58"/>
      <c r="AB695" s="3"/>
      <c r="AC695" s="3"/>
      <c r="AD695" s="58"/>
      <c r="AE695" s="58"/>
      <c r="AF695" s="58"/>
      <c r="AG695" s="58"/>
      <c r="AH695" s="58"/>
      <c r="AI695" s="58"/>
      <c r="AJ695" s="58"/>
      <c r="AK695" s="59" t="s">
        <v>841</v>
      </c>
      <c r="AL695" s="58"/>
      <c r="AM695" s="59"/>
      <c r="AN695" s="59"/>
      <c r="AO695" s="58"/>
      <c r="AP695" s="58" t="s">
        <v>50</v>
      </c>
      <c r="AQ695" s="3">
        <f t="shared" si="152"/>
        <v>0</v>
      </c>
      <c r="AT695" t="e">
        <f>VLOOKUP(L695,'Duration QC'!$A$3:$E$50,2,TRUE)</f>
        <v>#N/A</v>
      </c>
      <c r="AU695" t="e">
        <f>VLOOKUP(L695,'Duration QC'!$A$3:$E$50,3,TRUE)</f>
        <v>#N/A</v>
      </c>
      <c r="AV695" t="e">
        <f>VLOOKUP(L695,'Duration QC'!$A$3:$E$50,4,TRUE)</f>
        <v>#N/A</v>
      </c>
      <c r="AW695" t="e">
        <f>VLOOKUP(L695,'Duration QC'!$A$3:$E$50,5,TRUE)</f>
        <v>#N/A</v>
      </c>
      <c r="AX695" t="e">
        <f t="shared" si="153"/>
        <v>#N/A</v>
      </c>
      <c r="AY695" t="e">
        <f t="shared" si="154"/>
        <v>#N/A</v>
      </c>
      <c r="AZ695" t="e">
        <f t="shared" si="155"/>
        <v>#N/A</v>
      </c>
      <c r="BA695" t="e">
        <f t="shared" si="156"/>
        <v>#N/A</v>
      </c>
    </row>
    <row r="696" spans="1:53" x14ac:dyDescent="0.25">
      <c r="A696" s="3">
        <v>696</v>
      </c>
      <c r="B696" s="3" t="s">
        <v>50</v>
      </c>
      <c r="C696" s="58" t="s">
        <v>1134</v>
      </c>
      <c r="D696" s="58" t="s">
        <v>1217</v>
      </c>
      <c r="E696" s="60" t="s">
        <v>908</v>
      </c>
      <c r="F696" s="59" t="s">
        <v>1003</v>
      </c>
      <c r="G696" s="58"/>
      <c r="H696" s="59" t="s">
        <v>1049</v>
      </c>
      <c r="I696" s="59" t="s">
        <v>1062</v>
      </c>
      <c r="J696" s="59"/>
      <c r="K696" s="58"/>
      <c r="L696" s="59"/>
      <c r="M696" s="59"/>
      <c r="N696" s="59"/>
      <c r="O696" s="59"/>
      <c r="P696" s="59"/>
      <c r="Q696" s="59"/>
      <c r="R696" s="59"/>
      <c r="S696" s="59"/>
      <c r="T696" s="58"/>
      <c r="U696" s="58"/>
      <c r="V696" s="59"/>
      <c r="W696" s="58"/>
      <c r="X696" s="58"/>
      <c r="Y696" s="58"/>
      <c r="Z696" s="58"/>
      <c r="AA696" s="58"/>
      <c r="AB696" s="3"/>
      <c r="AC696" s="3"/>
      <c r="AD696" s="58"/>
      <c r="AE696" s="58"/>
      <c r="AF696" s="58"/>
      <c r="AG696" s="58"/>
      <c r="AH696" s="58"/>
      <c r="AI696" s="58"/>
      <c r="AJ696" s="58"/>
      <c r="AK696" s="59" t="s">
        <v>843</v>
      </c>
      <c r="AL696" s="58"/>
      <c r="AM696" s="59"/>
      <c r="AN696" s="59"/>
      <c r="AO696" s="58"/>
      <c r="AP696" s="58" t="s">
        <v>35</v>
      </c>
      <c r="AQ696" s="3">
        <f t="shared" si="152"/>
        <v>0</v>
      </c>
      <c r="AT696" t="e">
        <f>VLOOKUP(L696,'Duration QC'!$A$3:$E$50,2,TRUE)</f>
        <v>#N/A</v>
      </c>
      <c r="AU696" t="e">
        <f>VLOOKUP(L696,'Duration QC'!$A$3:$E$50,3,TRUE)</f>
        <v>#N/A</v>
      </c>
      <c r="AV696" t="e">
        <f>VLOOKUP(L696,'Duration QC'!$A$3:$E$50,4,TRUE)</f>
        <v>#N/A</v>
      </c>
      <c r="AW696" t="e">
        <f>VLOOKUP(L696,'Duration QC'!$A$3:$E$50,5,TRUE)</f>
        <v>#N/A</v>
      </c>
      <c r="AX696" t="e">
        <f t="shared" si="153"/>
        <v>#N/A</v>
      </c>
      <c r="AY696" t="e">
        <f t="shared" si="154"/>
        <v>#N/A</v>
      </c>
      <c r="AZ696" t="e">
        <f t="shared" si="155"/>
        <v>#N/A</v>
      </c>
      <c r="BA696" t="e">
        <f t="shared" si="156"/>
        <v>#N/A</v>
      </c>
    </row>
    <row r="697" spans="1:53" x14ac:dyDescent="0.25">
      <c r="A697" s="3">
        <v>697</v>
      </c>
      <c r="B697" s="3" t="s">
        <v>50</v>
      </c>
      <c r="C697" s="58" t="s">
        <v>1134</v>
      </c>
      <c r="D697" s="58" t="s">
        <v>1218</v>
      </c>
      <c r="E697" s="60" t="s">
        <v>909</v>
      </c>
      <c r="F697" s="59" t="s">
        <v>1004</v>
      </c>
      <c r="G697" s="58"/>
      <c r="H697" s="59" t="s">
        <v>249</v>
      </c>
      <c r="I697" s="59" t="s">
        <v>602</v>
      </c>
      <c r="J697" s="59"/>
      <c r="K697" s="58"/>
      <c r="L697" s="59"/>
      <c r="M697" s="59"/>
      <c r="N697" s="59"/>
      <c r="O697" s="59"/>
      <c r="P697" s="59"/>
      <c r="Q697" s="59"/>
      <c r="R697" s="59"/>
      <c r="S697" s="59"/>
      <c r="T697" s="58"/>
      <c r="U697" s="58"/>
      <c r="V697" s="59"/>
      <c r="W697" s="58"/>
      <c r="X697" s="58"/>
      <c r="Y697" s="58"/>
      <c r="Z697" s="58"/>
      <c r="AA697" s="58"/>
      <c r="AB697" s="3"/>
      <c r="AC697" s="3"/>
      <c r="AD697" s="58"/>
      <c r="AE697" s="58"/>
      <c r="AF697" s="58"/>
      <c r="AG697" s="58"/>
      <c r="AH697" s="58"/>
      <c r="AI697" s="58"/>
      <c r="AJ697" s="58"/>
      <c r="AK697" s="59" t="s">
        <v>842</v>
      </c>
      <c r="AL697" s="58"/>
      <c r="AM697" s="59"/>
      <c r="AN697" s="59"/>
      <c r="AO697" s="58"/>
      <c r="AP697" s="58" t="s">
        <v>35</v>
      </c>
      <c r="AQ697" s="3">
        <f t="shared" si="152"/>
        <v>0</v>
      </c>
      <c r="AT697" t="e">
        <f>VLOOKUP(L697,'Duration QC'!$A$3:$E$50,2,TRUE)</f>
        <v>#N/A</v>
      </c>
      <c r="AU697" t="e">
        <f>VLOOKUP(L697,'Duration QC'!$A$3:$E$50,3,TRUE)</f>
        <v>#N/A</v>
      </c>
      <c r="AV697" t="e">
        <f>VLOOKUP(L697,'Duration QC'!$A$3:$E$50,4,TRUE)</f>
        <v>#N/A</v>
      </c>
      <c r="AW697" t="e">
        <f>VLOOKUP(L697,'Duration QC'!$A$3:$E$50,5,TRUE)</f>
        <v>#N/A</v>
      </c>
      <c r="AX697" t="e">
        <f t="shared" si="153"/>
        <v>#N/A</v>
      </c>
      <c r="AY697" t="e">
        <f t="shared" si="154"/>
        <v>#N/A</v>
      </c>
      <c r="AZ697" t="e">
        <f t="shared" si="155"/>
        <v>#N/A</v>
      </c>
      <c r="BA697" t="e">
        <f t="shared" si="156"/>
        <v>#N/A</v>
      </c>
    </row>
    <row r="698" spans="1:53" x14ac:dyDescent="0.25">
      <c r="A698" s="3">
        <v>698</v>
      </c>
      <c r="B698" s="3" t="s">
        <v>50</v>
      </c>
      <c r="C698" s="58" t="s">
        <v>1134</v>
      </c>
      <c r="D698" s="58" t="s">
        <v>1219</v>
      </c>
      <c r="E698" s="59" t="s">
        <v>910</v>
      </c>
      <c r="F698" s="59" t="s">
        <v>1005</v>
      </c>
      <c r="G698" s="58"/>
      <c r="H698" s="59" t="s">
        <v>708</v>
      </c>
      <c r="I698" s="59" t="s">
        <v>255</v>
      </c>
      <c r="J698" s="59"/>
      <c r="K698" s="58"/>
      <c r="L698" s="59"/>
      <c r="M698" s="59"/>
      <c r="N698" s="59"/>
      <c r="O698" s="59"/>
      <c r="P698" s="59"/>
      <c r="Q698" s="59"/>
      <c r="R698" s="59"/>
      <c r="S698" s="59"/>
      <c r="T698" s="58"/>
      <c r="U698" s="58"/>
      <c r="V698" s="59"/>
      <c r="W698" s="58"/>
      <c r="X698" s="58"/>
      <c r="Y698" s="58"/>
      <c r="Z698" s="58"/>
      <c r="AA698" s="58"/>
      <c r="AB698" s="3"/>
      <c r="AC698" s="3"/>
      <c r="AD698" s="58"/>
      <c r="AE698" s="58"/>
      <c r="AF698" s="58"/>
      <c r="AG698" s="58"/>
      <c r="AH698" s="58"/>
      <c r="AI698" s="58"/>
      <c r="AJ698" s="58"/>
      <c r="AK698" s="59" t="s">
        <v>838</v>
      </c>
      <c r="AL698" s="58"/>
      <c r="AM698" s="59"/>
      <c r="AN698" s="59"/>
      <c r="AO698" s="58"/>
      <c r="AP698" s="58" t="s">
        <v>50</v>
      </c>
      <c r="AQ698" s="3">
        <f t="shared" si="152"/>
        <v>0</v>
      </c>
      <c r="AT698" t="e">
        <f>VLOOKUP(L698,'Duration QC'!$A$3:$E$50,2,TRUE)</f>
        <v>#N/A</v>
      </c>
      <c r="AU698" t="e">
        <f>VLOOKUP(L698,'Duration QC'!$A$3:$E$50,3,TRUE)</f>
        <v>#N/A</v>
      </c>
      <c r="AV698" t="e">
        <f>VLOOKUP(L698,'Duration QC'!$A$3:$E$50,4,TRUE)</f>
        <v>#N/A</v>
      </c>
      <c r="AW698" t="e">
        <f>VLOOKUP(L698,'Duration QC'!$A$3:$E$50,5,TRUE)</f>
        <v>#N/A</v>
      </c>
      <c r="AX698" t="e">
        <f t="shared" si="153"/>
        <v>#N/A</v>
      </c>
      <c r="AY698" t="e">
        <f t="shared" si="154"/>
        <v>#N/A</v>
      </c>
      <c r="AZ698" t="e">
        <f t="shared" si="155"/>
        <v>#N/A</v>
      </c>
      <c r="BA698" t="e">
        <f t="shared" si="156"/>
        <v>#N/A</v>
      </c>
    </row>
    <row r="699" spans="1:53" x14ac:dyDescent="0.25">
      <c r="A699" s="3">
        <v>699</v>
      </c>
      <c r="B699" s="3" t="s">
        <v>50</v>
      </c>
      <c r="C699" s="58" t="s">
        <v>1134</v>
      </c>
      <c r="D699" s="58" t="s">
        <v>1220</v>
      </c>
      <c r="E699" s="59" t="s">
        <v>911</v>
      </c>
      <c r="F699" s="59" t="s">
        <v>1006</v>
      </c>
      <c r="G699" s="58"/>
      <c r="H699" s="59" t="s">
        <v>1063</v>
      </c>
      <c r="I699" s="59" t="s">
        <v>1064</v>
      </c>
      <c r="J699" s="59" t="s">
        <v>470</v>
      </c>
      <c r="K699" s="58"/>
      <c r="L699" s="59" t="s">
        <v>96</v>
      </c>
      <c r="M699" s="59" t="s">
        <v>28</v>
      </c>
      <c r="N699" s="59"/>
      <c r="O699" s="59" t="s">
        <v>1084</v>
      </c>
      <c r="P699" s="59" t="s">
        <v>97</v>
      </c>
      <c r="Q699" s="59" t="s">
        <v>476</v>
      </c>
      <c r="R699" s="59"/>
      <c r="S699" s="59"/>
      <c r="T699" s="58"/>
      <c r="U699" s="58"/>
      <c r="V699" s="59"/>
      <c r="W699" s="58"/>
      <c r="X699" s="58"/>
      <c r="Y699" s="58"/>
      <c r="Z699" s="58"/>
      <c r="AA699" s="58"/>
      <c r="AB699" s="3"/>
      <c r="AC699" s="3"/>
      <c r="AD699" s="58"/>
      <c r="AE699" s="58"/>
      <c r="AF699" s="58"/>
      <c r="AG699" s="58"/>
      <c r="AH699" s="58"/>
      <c r="AI699" s="58"/>
      <c r="AJ699" s="58"/>
      <c r="AK699" s="59" t="s">
        <v>844</v>
      </c>
      <c r="AL699" s="58"/>
      <c r="AM699" s="59"/>
      <c r="AN699" s="59"/>
      <c r="AO699" s="58"/>
      <c r="AP699" s="58" t="s">
        <v>35</v>
      </c>
      <c r="AQ699" s="3">
        <f t="shared" si="152"/>
        <v>0</v>
      </c>
      <c r="AT699" t="str">
        <f>VLOOKUP(L699,'Duration QC'!$A$3:$E$50,2,TRUE)</f>
        <v>N</v>
      </c>
      <c r="AU699" t="str">
        <f>VLOOKUP(L699,'Duration QC'!$A$3:$E$50,3,TRUE)</f>
        <v>Y</v>
      </c>
      <c r="AV699" t="str">
        <f>VLOOKUP(L699,'Duration QC'!$A$3:$E$50,4,TRUE)</f>
        <v>N</v>
      </c>
      <c r="AW699" t="str">
        <f>VLOOKUP(L699,'Duration QC'!$A$3:$E$50,5,TRUE)</f>
        <v>N</v>
      </c>
      <c r="AX699">
        <f t="shared" si="153"/>
        <v>0</v>
      </c>
      <c r="AY699">
        <f t="shared" si="154"/>
        <v>1</v>
      </c>
      <c r="AZ699">
        <f t="shared" si="155"/>
        <v>0</v>
      </c>
      <c r="BA699">
        <f t="shared" si="156"/>
        <v>0</v>
      </c>
    </row>
    <row r="700" spans="1:53" x14ac:dyDescent="0.25">
      <c r="A700" s="3">
        <v>700</v>
      </c>
      <c r="B700" s="3" t="s">
        <v>50</v>
      </c>
      <c r="C700" s="58" t="s">
        <v>1134</v>
      </c>
      <c r="D700" s="58" t="s">
        <v>1220</v>
      </c>
      <c r="E700" s="59" t="s">
        <v>911</v>
      </c>
      <c r="F700" s="59" t="s">
        <v>1006</v>
      </c>
      <c r="G700" s="58"/>
      <c r="H700" s="59" t="s">
        <v>1063</v>
      </c>
      <c r="I700" s="59" t="s">
        <v>1064</v>
      </c>
      <c r="J700" s="59" t="s">
        <v>470</v>
      </c>
      <c r="K700" s="58"/>
      <c r="L700" s="59" t="s">
        <v>96</v>
      </c>
      <c r="M700" s="59" t="s">
        <v>28</v>
      </c>
      <c r="N700" s="59"/>
      <c r="O700" s="59" t="s">
        <v>1084</v>
      </c>
      <c r="P700" s="59" t="s">
        <v>97</v>
      </c>
      <c r="Q700" s="59" t="s">
        <v>478</v>
      </c>
      <c r="R700" s="59"/>
      <c r="S700" s="59"/>
      <c r="T700" s="58"/>
      <c r="U700" s="58"/>
      <c r="V700" s="59"/>
      <c r="W700" s="58"/>
      <c r="X700" s="58"/>
      <c r="Y700" s="58"/>
      <c r="Z700" s="58"/>
      <c r="AA700" s="58"/>
      <c r="AB700" s="3"/>
      <c r="AC700" s="3"/>
      <c r="AD700" s="58"/>
      <c r="AE700" s="58"/>
      <c r="AF700" s="58"/>
      <c r="AG700" s="58"/>
      <c r="AH700" s="58"/>
      <c r="AI700" s="58"/>
      <c r="AJ700" s="58"/>
      <c r="AK700" s="59" t="s">
        <v>844</v>
      </c>
      <c r="AL700" s="58"/>
      <c r="AM700" s="59"/>
      <c r="AN700" s="59"/>
      <c r="AO700" s="58"/>
      <c r="AP700" s="58" t="s">
        <v>35</v>
      </c>
      <c r="AQ700" s="3">
        <f t="shared" si="152"/>
        <v>0</v>
      </c>
      <c r="AT700" t="str">
        <f>VLOOKUP(L700,'Duration QC'!$A$3:$E$50,2,TRUE)</f>
        <v>N</v>
      </c>
      <c r="AU700" t="str">
        <f>VLOOKUP(L700,'Duration QC'!$A$3:$E$50,3,TRUE)</f>
        <v>Y</v>
      </c>
      <c r="AV700" t="str">
        <f>VLOOKUP(L700,'Duration QC'!$A$3:$E$50,4,TRUE)</f>
        <v>N</v>
      </c>
      <c r="AW700" t="str">
        <f>VLOOKUP(L700,'Duration QC'!$A$3:$E$50,5,TRUE)</f>
        <v>N</v>
      </c>
      <c r="AX700">
        <f t="shared" si="153"/>
        <v>0</v>
      </c>
      <c r="AY700">
        <f t="shared" si="154"/>
        <v>1</v>
      </c>
      <c r="AZ700">
        <f t="shared" si="155"/>
        <v>0</v>
      </c>
      <c r="BA700">
        <f t="shared" si="156"/>
        <v>0</v>
      </c>
    </row>
    <row r="701" spans="1:53" x14ac:dyDescent="0.25">
      <c r="A701" s="3">
        <v>701</v>
      </c>
      <c r="B701" s="3" t="s">
        <v>50</v>
      </c>
      <c r="C701" s="58" t="s">
        <v>1134</v>
      </c>
      <c r="D701" s="58" t="s">
        <v>1221</v>
      </c>
      <c r="E701" s="59" t="s">
        <v>912</v>
      </c>
      <c r="F701" s="59" t="s">
        <v>1007</v>
      </c>
      <c r="G701" s="58"/>
      <c r="H701" s="59" t="s">
        <v>708</v>
      </c>
      <c r="I701" s="59" t="s">
        <v>255</v>
      </c>
      <c r="J701" s="59"/>
      <c r="K701" s="58"/>
      <c r="L701" s="59"/>
      <c r="M701" s="59"/>
      <c r="N701" s="59"/>
      <c r="O701" s="59"/>
      <c r="P701" s="59"/>
      <c r="Q701" s="59"/>
      <c r="R701" s="59"/>
      <c r="S701" s="59"/>
      <c r="T701" s="58"/>
      <c r="U701" s="58"/>
      <c r="V701" s="59"/>
      <c r="W701" s="58"/>
      <c r="X701" s="58"/>
      <c r="Y701" s="58"/>
      <c r="Z701" s="58"/>
      <c r="AA701" s="58"/>
      <c r="AB701" s="3"/>
      <c r="AC701" s="3"/>
      <c r="AD701" s="58"/>
      <c r="AE701" s="58"/>
      <c r="AF701" s="58"/>
      <c r="AG701" s="58"/>
      <c r="AH701" s="58"/>
      <c r="AI701" s="58"/>
      <c r="AJ701" s="58"/>
      <c r="AK701" s="59" t="s">
        <v>845</v>
      </c>
      <c r="AL701" s="58"/>
      <c r="AM701" s="59"/>
      <c r="AN701" s="59"/>
      <c r="AO701" s="58"/>
      <c r="AP701" s="58" t="s">
        <v>50</v>
      </c>
      <c r="AQ701" s="3">
        <f t="shared" si="152"/>
        <v>0</v>
      </c>
      <c r="AT701" t="e">
        <f>VLOOKUP(L701,'Duration QC'!$A$3:$E$50,2,TRUE)</f>
        <v>#N/A</v>
      </c>
      <c r="AU701" t="e">
        <f>VLOOKUP(L701,'Duration QC'!$A$3:$E$50,3,TRUE)</f>
        <v>#N/A</v>
      </c>
      <c r="AV701" t="e">
        <f>VLOOKUP(L701,'Duration QC'!$A$3:$E$50,4,TRUE)</f>
        <v>#N/A</v>
      </c>
      <c r="AW701" t="e">
        <f>VLOOKUP(L701,'Duration QC'!$A$3:$E$50,5,TRUE)</f>
        <v>#N/A</v>
      </c>
      <c r="AX701" t="e">
        <f t="shared" si="153"/>
        <v>#N/A</v>
      </c>
      <c r="AY701" t="e">
        <f t="shared" si="154"/>
        <v>#N/A</v>
      </c>
      <c r="AZ701" t="e">
        <f t="shared" si="155"/>
        <v>#N/A</v>
      </c>
      <c r="BA701" t="e">
        <f t="shared" si="156"/>
        <v>#N/A</v>
      </c>
    </row>
    <row r="702" spans="1:53" x14ac:dyDescent="0.25">
      <c r="A702" s="3">
        <v>702</v>
      </c>
      <c r="B702" s="3" t="s">
        <v>50</v>
      </c>
      <c r="C702" s="58" t="s">
        <v>1134</v>
      </c>
      <c r="D702" s="58" t="s">
        <v>1222</v>
      </c>
      <c r="E702" s="59" t="s">
        <v>215</v>
      </c>
      <c r="F702" s="59" t="s">
        <v>1008</v>
      </c>
      <c r="G702" s="58"/>
      <c r="H702" s="59" t="s">
        <v>708</v>
      </c>
      <c r="I702" s="59" t="s">
        <v>256</v>
      </c>
      <c r="J702" s="59"/>
      <c r="K702" s="58"/>
      <c r="L702" s="59"/>
      <c r="M702" s="59"/>
      <c r="N702" s="59"/>
      <c r="O702" s="59"/>
      <c r="P702" s="59"/>
      <c r="Q702" s="59"/>
      <c r="R702" s="59"/>
      <c r="S702" s="59"/>
      <c r="T702" s="58"/>
      <c r="U702" s="58"/>
      <c r="V702" s="59"/>
      <c r="W702" s="58"/>
      <c r="X702" s="58"/>
      <c r="Y702" s="58"/>
      <c r="Z702" s="58"/>
      <c r="AA702" s="58"/>
      <c r="AB702" s="3"/>
      <c r="AC702" s="3"/>
      <c r="AD702" s="58"/>
      <c r="AE702" s="58"/>
      <c r="AF702" s="58"/>
      <c r="AG702" s="58"/>
      <c r="AH702" s="58"/>
      <c r="AI702" s="58"/>
      <c r="AJ702" s="58"/>
      <c r="AK702" s="59" t="s">
        <v>838</v>
      </c>
      <c r="AL702" s="58"/>
      <c r="AM702" s="59"/>
      <c r="AN702" s="59"/>
      <c r="AO702" s="58"/>
      <c r="AP702" s="58" t="s">
        <v>50</v>
      </c>
      <c r="AQ702" s="3">
        <f t="shared" si="152"/>
        <v>0</v>
      </c>
      <c r="AT702" t="e">
        <f>VLOOKUP(L702,'Duration QC'!$A$3:$E$50,2,TRUE)</f>
        <v>#N/A</v>
      </c>
      <c r="AU702" t="e">
        <f>VLOOKUP(L702,'Duration QC'!$A$3:$E$50,3,TRUE)</f>
        <v>#N/A</v>
      </c>
      <c r="AV702" t="e">
        <f>VLOOKUP(L702,'Duration QC'!$A$3:$E$50,4,TRUE)</f>
        <v>#N/A</v>
      </c>
      <c r="AW702" t="e">
        <f>VLOOKUP(L702,'Duration QC'!$A$3:$E$50,5,TRUE)</f>
        <v>#N/A</v>
      </c>
      <c r="AX702" t="e">
        <f t="shared" si="153"/>
        <v>#N/A</v>
      </c>
      <c r="AY702" t="e">
        <f t="shared" si="154"/>
        <v>#N/A</v>
      </c>
      <c r="AZ702" t="e">
        <f t="shared" si="155"/>
        <v>#N/A</v>
      </c>
      <c r="BA702" t="e">
        <f t="shared" si="156"/>
        <v>#N/A</v>
      </c>
    </row>
    <row r="703" spans="1:53" x14ac:dyDescent="0.25">
      <c r="A703" s="3">
        <v>703</v>
      </c>
      <c r="B703" s="3" t="s">
        <v>50</v>
      </c>
      <c r="C703" s="58" t="s">
        <v>1134</v>
      </c>
      <c r="D703" s="58" t="s">
        <v>1223</v>
      </c>
      <c r="E703" s="59" t="s">
        <v>913</v>
      </c>
      <c r="F703" s="59" t="s">
        <v>1009</v>
      </c>
      <c r="G703" s="58"/>
      <c r="H703" s="59" t="s">
        <v>236</v>
      </c>
      <c r="I703" s="59" t="s">
        <v>1065</v>
      </c>
      <c r="J703" s="59"/>
      <c r="K703" s="58"/>
      <c r="L703" s="59"/>
      <c r="M703" s="59"/>
      <c r="N703" s="59"/>
      <c r="O703" s="59"/>
      <c r="P703" s="59"/>
      <c r="Q703" s="59"/>
      <c r="R703" s="59"/>
      <c r="S703" s="59"/>
      <c r="T703" s="58"/>
      <c r="U703" s="58"/>
      <c r="V703" s="59"/>
      <c r="W703" s="58"/>
      <c r="X703" s="58"/>
      <c r="Y703" s="58"/>
      <c r="Z703" s="58"/>
      <c r="AA703" s="58"/>
      <c r="AB703" s="3"/>
      <c r="AC703" s="3"/>
      <c r="AD703" s="58"/>
      <c r="AE703" s="58"/>
      <c r="AF703" s="58"/>
      <c r="AG703" s="58"/>
      <c r="AH703" s="58"/>
      <c r="AI703" s="58"/>
      <c r="AJ703" s="58"/>
      <c r="AK703" s="59" t="s">
        <v>846</v>
      </c>
      <c r="AL703" s="58"/>
      <c r="AM703" s="59"/>
      <c r="AN703" s="59"/>
      <c r="AO703" s="58"/>
      <c r="AP703" s="58" t="s">
        <v>35</v>
      </c>
      <c r="AQ703" s="3">
        <f t="shared" si="152"/>
        <v>0</v>
      </c>
      <c r="AT703" t="e">
        <f>VLOOKUP(L703,'Duration QC'!$A$3:$E$50,2,TRUE)</f>
        <v>#N/A</v>
      </c>
      <c r="AU703" t="e">
        <f>VLOOKUP(L703,'Duration QC'!$A$3:$E$50,3,TRUE)</f>
        <v>#N/A</v>
      </c>
      <c r="AV703" t="e">
        <f>VLOOKUP(L703,'Duration QC'!$A$3:$E$50,4,TRUE)</f>
        <v>#N/A</v>
      </c>
      <c r="AW703" t="e">
        <f>VLOOKUP(L703,'Duration QC'!$A$3:$E$50,5,TRUE)</f>
        <v>#N/A</v>
      </c>
      <c r="AX703" t="e">
        <f t="shared" si="153"/>
        <v>#N/A</v>
      </c>
      <c r="AY703" t="e">
        <f t="shared" si="154"/>
        <v>#N/A</v>
      </c>
      <c r="AZ703" t="e">
        <f t="shared" si="155"/>
        <v>#N/A</v>
      </c>
      <c r="BA703" t="e">
        <f t="shared" si="156"/>
        <v>#N/A</v>
      </c>
    </row>
    <row r="704" spans="1:53" x14ac:dyDescent="0.25">
      <c r="A704" s="3">
        <v>704</v>
      </c>
      <c r="B704" s="3" t="s">
        <v>50</v>
      </c>
      <c r="C704" s="58" t="s">
        <v>1134</v>
      </c>
      <c r="D704" s="58" t="s">
        <v>1224</v>
      </c>
      <c r="E704" s="59" t="s">
        <v>914</v>
      </c>
      <c r="F704" s="59" t="s">
        <v>1010</v>
      </c>
      <c r="G704" s="58"/>
      <c r="H704" s="59" t="s">
        <v>708</v>
      </c>
      <c r="I704" s="59" t="s">
        <v>256</v>
      </c>
      <c r="J704" s="59"/>
      <c r="K704" s="58"/>
      <c r="L704" s="59"/>
      <c r="M704" s="59"/>
      <c r="N704" s="59"/>
      <c r="O704" s="59"/>
      <c r="P704" s="59"/>
      <c r="Q704" s="59"/>
      <c r="R704" s="59"/>
      <c r="S704" s="59"/>
      <c r="T704" s="58"/>
      <c r="U704" s="58"/>
      <c r="V704" s="59"/>
      <c r="W704" s="58"/>
      <c r="X704" s="58"/>
      <c r="Y704" s="58"/>
      <c r="Z704" s="58"/>
      <c r="AA704" s="58"/>
      <c r="AB704" s="3"/>
      <c r="AC704" s="3"/>
      <c r="AD704" s="58"/>
      <c r="AE704" s="58"/>
      <c r="AF704" s="58"/>
      <c r="AG704" s="58"/>
      <c r="AH704" s="58"/>
      <c r="AI704" s="58"/>
      <c r="AJ704" s="58"/>
      <c r="AK704" s="59" t="s">
        <v>847</v>
      </c>
      <c r="AL704" s="58"/>
      <c r="AM704" s="59"/>
      <c r="AN704" s="59"/>
      <c r="AO704" s="58"/>
      <c r="AP704" s="58" t="s">
        <v>50</v>
      </c>
      <c r="AQ704" s="3">
        <f t="shared" si="152"/>
        <v>0</v>
      </c>
      <c r="AT704" t="e">
        <f>VLOOKUP(L704,'Duration QC'!$A$3:$E$50,2,TRUE)</f>
        <v>#N/A</v>
      </c>
      <c r="AU704" t="e">
        <f>VLOOKUP(L704,'Duration QC'!$A$3:$E$50,3,TRUE)</f>
        <v>#N/A</v>
      </c>
      <c r="AV704" t="e">
        <f>VLOOKUP(L704,'Duration QC'!$A$3:$E$50,4,TRUE)</f>
        <v>#N/A</v>
      </c>
      <c r="AW704" t="e">
        <f>VLOOKUP(L704,'Duration QC'!$A$3:$E$50,5,TRUE)</f>
        <v>#N/A</v>
      </c>
      <c r="AX704" t="e">
        <f t="shared" si="153"/>
        <v>#N/A</v>
      </c>
      <c r="AY704" t="e">
        <f t="shared" si="154"/>
        <v>#N/A</v>
      </c>
      <c r="AZ704" t="e">
        <f t="shared" si="155"/>
        <v>#N/A</v>
      </c>
      <c r="BA704" t="e">
        <f t="shared" si="156"/>
        <v>#N/A</v>
      </c>
    </row>
    <row r="705" spans="1:53" x14ac:dyDescent="0.25">
      <c r="A705" s="3">
        <v>705</v>
      </c>
      <c r="B705" s="3" t="s">
        <v>50</v>
      </c>
      <c r="C705" s="58" t="s">
        <v>1134</v>
      </c>
      <c r="D705" s="58" t="s">
        <v>1225</v>
      </c>
      <c r="E705" s="59" t="s">
        <v>915</v>
      </c>
      <c r="F705" s="59" t="s">
        <v>1011</v>
      </c>
      <c r="G705" s="58"/>
      <c r="H705" s="59" t="s">
        <v>249</v>
      </c>
      <c r="I705" s="59" t="s">
        <v>1066</v>
      </c>
      <c r="J705" s="59"/>
      <c r="K705" s="58"/>
      <c r="L705" s="59"/>
      <c r="M705" s="59"/>
      <c r="N705" s="59"/>
      <c r="O705" s="59"/>
      <c r="P705" s="59"/>
      <c r="Q705" s="59"/>
      <c r="R705" s="59"/>
      <c r="S705" s="59"/>
      <c r="T705" s="58"/>
      <c r="U705" s="58"/>
      <c r="V705" s="59"/>
      <c r="W705" s="58"/>
      <c r="X705" s="58"/>
      <c r="Y705" s="58"/>
      <c r="Z705" s="58"/>
      <c r="AA705" s="58"/>
      <c r="AB705" s="3"/>
      <c r="AC705" s="3"/>
      <c r="AD705" s="58"/>
      <c r="AE705" s="58"/>
      <c r="AF705" s="58"/>
      <c r="AG705" s="58"/>
      <c r="AH705" s="58"/>
      <c r="AI705" s="58"/>
      <c r="AJ705" s="58"/>
      <c r="AK705" s="59" t="s">
        <v>848</v>
      </c>
      <c r="AL705" s="58"/>
      <c r="AM705" s="59"/>
      <c r="AN705" s="59"/>
      <c r="AO705" s="58"/>
      <c r="AP705" s="58" t="s">
        <v>35</v>
      </c>
      <c r="AQ705" s="3">
        <f t="shared" si="152"/>
        <v>0</v>
      </c>
      <c r="AT705" t="e">
        <f>VLOOKUP(L705,'Duration QC'!$A$3:$E$50,2,TRUE)</f>
        <v>#N/A</v>
      </c>
      <c r="AU705" t="e">
        <f>VLOOKUP(L705,'Duration QC'!$A$3:$E$50,3,TRUE)</f>
        <v>#N/A</v>
      </c>
      <c r="AV705" t="e">
        <f>VLOOKUP(L705,'Duration QC'!$A$3:$E$50,4,TRUE)</f>
        <v>#N/A</v>
      </c>
      <c r="AW705" t="e">
        <f>VLOOKUP(L705,'Duration QC'!$A$3:$E$50,5,TRUE)</f>
        <v>#N/A</v>
      </c>
      <c r="AX705" t="e">
        <f t="shared" si="153"/>
        <v>#N/A</v>
      </c>
      <c r="AY705" t="e">
        <f t="shared" si="154"/>
        <v>#N/A</v>
      </c>
      <c r="AZ705" t="e">
        <f t="shared" si="155"/>
        <v>#N/A</v>
      </c>
      <c r="BA705" t="e">
        <f t="shared" si="156"/>
        <v>#N/A</v>
      </c>
    </row>
    <row r="706" spans="1:53" x14ac:dyDescent="0.25">
      <c r="A706" s="3">
        <v>706</v>
      </c>
      <c r="B706" s="3" t="s">
        <v>50</v>
      </c>
      <c r="C706" s="58" t="s">
        <v>1134</v>
      </c>
      <c r="D706" s="58" t="s">
        <v>1226</v>
      </c>
      <c r="E706" s="59" t="s">
        <v>916</v>
      </c>
      <c r="F706" s="59" t="s">
        <v>1012</v>
      </c>
      <c r="G706" s="58"/>
      <c r="H706" s="59" t="s">
        <v>363</v>
      </c>
      <c r="I706" s="59" t="s">
        <v>613</v>
      </c>
      <c r="J706" s="59"/>
      <c r="K706" s="58"/>
      <c r="L706" s="59"/>
      <c r="M706" s="59"/>
      <c r="N706" s="59"/>
      <c r="O706" s="59"/>
      <c r="P706" s="59"/>
      <c r="Q706" s="59"/>
      <c r="R706" s="59"/>
      <c r="S706" s="59"/>
      <c r="T706" s="58"/>
      <c r="U706" s="58"/>
      <c r="V706" s="59"/>
      <c r="W706" s="58"/>
      <c r="X706" s="58"/>
      <c r="Y706" s="58"/>
      <c r="Z706" s="58"/>
      <c r="AA706" s="58"/>
      <c r="AB706" s="3"/>
      <c r="AC706" s="3"/>
      <c r="AD706" s="58"/>
      <c r="AE706" s="58"/>
      <c r="AF706" s="58"/>
      <c r="AG706" s="58"/>
      <c r="AH706" s="58"/>
      <c r="AI706" s="58"/>
      <c r="AJ706" s="58"/>
      <c r="AK706" s="59" t="s">
        <v>840</v>
      </c>
      <c r="AL706" s="58"/>
      <c r="AM706" s="59"/>
      <c r="AN706" s="59"/>
      <c r="AO706" s="58"/>
      <c r="AP706" s="58" t="s">
        <v>35</v>
      </c>
      <c r="AQ706" s="3">
        <f t="shared" si="152"/>
        <v>0</v>
      </c>
      <c r="AT706" t="e">
        <f>VLOOKUP(L706,'Duration QC'!$A$3:$E$50,2,TRUE)</f>
        <v>#N/A</v>
      </c>
      <c r="AU706" t="e">
        <f>VLOOKUP(L706,'Duration QC'!$A$3:$E$50,3,TRUE)</f>
        <v>#N/A</v>
      </c>
      <c r="AV706" t="e">
        <f>VLOOKUP(L706,'Duration QC'!$A$3:$E$50,4,TRUE)</f>
        <v>#N/A</v>
      </c>
      <c r="AW706" t="e">
        <f>VLOOKUP(L706,'Duration QC'!$A$3:$E$50,5,TRUE)</f>
        <v>#N/A</v>
      </c>
      <c r="AX706" t="e">
        <f t="shared" si="153"/>
        <v>#N/A</v>
      </c>
      <c r="AY706" t="e">
        <f t="shared" si="154"/>
        <v>#N/A</v>
      </c>
      <c r="AZ706" t="e">
        <f t="shared" si="155"/>
        <v>#N/A</v>
      </c>
      <c r="BA706" t="e">
        <f t="shared" si="156"/>
        <v>#N/A</v>
      </c>
    </row>
    <row r="707" spans="1:53" x14ac:dyDescent="0.25">
      <c r="A707" s="3">
        <v>707</v>
      </c>
      <c r="B707" s="3" t="s">
        <v>50</v>
      </c>
      <c r="C707" s="58" t="s">
        <v>1134</v>
      </c>
      <c r="D707" s="58" t="s">
        <v>1227</v>
      </c>
      <c r="E707" s="59" t="s">
        <v>917</v>
      </c>
      <c r="F707" s="59" t="s">
        <v>1013</v>
      </c>
      <c r="G707" s="58"/>
      <c r="H707" s="59" t="s">
        <v>1067</v>
      </c>
      <c r="I707" s="59" t="s">
        <v>1068</v>
      </c>
      <c r="J707" s="59"/>
      <c r="K707" s="58"/>
      <c r="L707" s="59"/>
      <c r="M707" s="59"/>
      <c r="N707" s="59"/>
      <c r="O707" s="59"/>
      <c r="P707" s="59"/>
      <c r="Q707" s="59"/>
      <c r="R707" s="59"/>
      <c r="S707" s="59"/>
      <c r="T707" s="58"/>
      <c r="U707" s="58"/>
      <c r="V707" s="59"/>
      <c r="W707" s="58"/>
      <c r="X707" s="58"/>
      <c r="Y707" s="58"/>
      <c r="Z707" s="58"/>
      <c r="AA707" s="58"/>
      <c r="AB707" s="3"/>
      <c r="AC707" s="3"/>
      <c r="AD707" s="58"/>
      <c r="AE707" s="58"/>
      <c r="AF707" s="58"/>
      <c r="AG707" s="58"/>
      <c r="AH707" s="58"/>
      <c r="AI707" s="58"/>
      <c r="AJ707" s="58"/>
      <c r="AK707" s="59" t="s">
        <v>849</v>
      </c>
      <c r="AL707" s="58"/>
      <c r="AM707" s="59"/>
      <c r="AN707" s="59"/>
      <c r="AO707" s="58"/>
      <c r="AP707" s="58" t="s">
        <v>35</v>
      </c>
      <c r="AQ707" s="3">
        <f t="shared" ref="AQ707:AQ770" si="160">IF(AH707="A", 1, IF(AH707="B", 2, IF(AH707="C", 3, IF(AH707="D", 4, IF(AH707="E", 5, 0)))))</f>
        <v>0</v>
      </c>
      <c r="AT707" t="e">
        <f>VLOOKUP(L707,'Duration QC'!$A$3:$E$50,2,TRUE)</f>
        <v>#N/A</v>
      </c>
      <c r="AU707" t="e">
        <f>VLOOKUP(L707,'Duration QC'!$A$3:$E$50,3,TRUE)</f>
        <v>#N/A</v>
      </c>
      <c r="AV707" t="e">
        <f>VLOOKUP(L707,'Duration QC'!$A$3:$E$50,4,TRUE)</f>
        <v>#N/A</v>
      </c>
      <c r="AW707" t="e">
        <f>VLOOKUP(L707,'Duration QC'!$A$3:$E$50,5,TRUE)</f>
        <v>#N/A</v>
      </c>
      <c r="AX707" t="e">
        <f t="shared" ref="AX707:AX770" si="161">IF(AT707="N",0,1)</f>
        <v>#N/A</v>
      </c>
      <c r="AY707" t="e">
        <f t="shared" ref="AY707:AY770" si="162">IF(AU707="N",0,1)</f>
        <v>#N/A</v>
      </c>
      <c r="AZ707" t="e">
        <f t="shared" ref="AZ707:AZ770" si="163">IF(AV707="N",0,1)</f>
        <v>#N/A</v>
      </c>
      <c r="BA707" t="e">
        <f t="shared" ref="BA707:BA770" si="164">IF(AW707="N",0,1)</f>
        <v>#N/A</v>
      </c>
    </row>
    <row r="708" spans="1:53" x14ac:dyDescent="0.25">
      <c r="A708" s="3">
        <v>708</v>
      </c>
      <c r="B708" s="3" t="s">
        <v>50</v>
      </c>
      <c r="C708" s="58" t="s">
        <v>1134</v>
      </c>
      <c r="D708" s="58" t="s">
        <v>1228</v>
      </c>
      <c r="E708" s="59" t="s">
        <v>918</v>
      </c>
      <c r="F708" s="59" t="s">
        <v>1014</v>
      </c>
      <c r="G708" s="58"/>
      <c r="H708" s="59" t="s">
        <v>361</v>
      </c>
      <c r="I708" s="59" t="s">
        <v>1055</v>
      </c>
      <c r="J708" s="59"/>
      <c r="K708" s="58"/>
      <c r="L708" s="59"/>
      <c r="M708" s="59"/>
      <c r="N708" s="59"/>
      <c r="O708" s="59"/>
      <c r="P708" s="59"/>
      <c r="Q708" s="59"/>
      <c r="R708" s="59"/>
      <c r="S708" s="59"/>
      <c r="T708" s="58"/>
      <c r="U708" s="58"/>
      <c r="V708" s="59"/>
      <c r="W708" s="58"/>
      <c r="X708" s="58"/>
      <c r="Y708" s="58"/>
      <c r="Z708" s="58"/>
      <c r="AA708" s="58"/>
      <c r="AB708" s="3"/>
      <c r="AC708" s="3"/>
      <c r="AD708" s="58"/>
      <c r="AE708" s="58"/>
      <c r="AF708" s="58"/>
      <c r="AG708" s="58"/>
      <c r="AH708" s="58"/>
      <c r="AI708" s="58"/>
      <c r="AJ708" s="58"/>
      <c r="AK708" s="59" t="s">
        <v>838</v>
      </c>
      <c r="AL708" s="58"/>
      <c r="AM708" s="59"/>
      <c r="AN708" s="59"/>
      <c r="AO708" s="58"/>
      <c r="AP708" s="58" t="s">
        <v>35</v>
      </c>
      <c r="AQ708" s="3">
        <f t="shared" si="160"/>
        <v>0</v>
      </c>
      <c r="AT708" t="e">
        <f>VLOOKUP(L708,'Duration QC'!$A$3:$E$50,2,TRUE)</f>
        <v>#N/A</v>
      </c>
      <c r="AU708" t="e">
        <f>VLOOKUP(L708,'Duration QC'!$A$3:$E$50,3,TRUE)</f>
        <v>#N/A</v>
      </c>
      <c r="AV708" t="e">
        <f>VLOOKUP(L708,'Duration QC'!$A$3:$E$50,4,TRUE)</f>
        <v>#N/A</v>
      </c>
      <c r="AW708" t="e">
        <f>VLOOKUP(L708,'Duration QC'!$A$3:$E$50,5,TRUE)</f>
        <v>#N/A</v>
      </c>
      <c r="AX708" t="e">
        <f t="shared" si="161"/>
        <v>#N/A</v>
      </c>
      <c r="AY708" t="e">
        <f t="shared" si="162"/>
        <v>#N/A</v>
      </c>
      <c r="AZ708" t="e">
        <f t="shared" si="163"/>
        <v>#N/A</v>
      </c>
      <c r="BA708" t="e">
        <f t="shared" si="164"/>
        <v>#N/A</v>
      </c>
    </row>
    <row r="709" spans="1:53" x14ac:dyDescent="0.25">
      <c r="A709" s="3">
        <v>709</v>
      </c>
      <c r="B709" s="3" t="s">
        <v>50</v>
      </c>
      <c r="C709" s="58" t="s">
        <v>1134</v>
      </c>
      <c r="D709" s="58" t="s">
        <v>1229</v>
      </c>
      <c r="E709" s="59" t="s">
        <v>919</v>
      </c>
      <c r="F709" s="59" t="s">
        <v>1015</v>
      </c>
      <c r="G709" s="58"/>
      <c r="H709" s="59" t="s">
        <v>236</v>
      </c>
      <c r="I709" s="59" t="s">
        <v>1069</v>
      </c>
      <c r="J709" s="59"/>
      <c r="K709" s="58"/>
      <c r="L709" s="59"/>
      <c r="M709" s="59"/>
      <c r="N709" s="59"/>
      <c r="O709" s="59"/>
      <c r="P709" s="59"/>
      <c r="Q709" s="59"/>
      <c r="R709" s="59"/>
      <c r="S709" s="59"/>
      <c r="T709" s="58"/>
      <c r="U709" s="58"/>
      <c r="V709" s="59"/>
      <c r="W709" s="58"/>
      <c r="X709" s="58"/>
      <c r="Y709" s="58"/>
      <c r="Z709" s="58"/>
      <c r="AA709" s="58"/>
      <c r="AB709" s="3"/>
      <c r="AC709" s="3"/>
      <c r="AD709" s="58"/>
      <c r="AE709" s="58"/>
      <c r="AF709" s="58"/>
      <c r="AG709" s="58"/>
      <c r="AH709" s="58"/>
      <c r="AI709" s="58"/>
      <c r="AJ709" s="58"/>
      <c r="AK709" s="59" t="s">
        <v>838</v>
      </c>
      <c r="AL709" s="58"/>
      <c r="AM709" s="59"/>
      <c r="AN709" s="59"/>
      <c r="AO709" s="58"/>
      <c r="AP709" s="58" t="s">
        <v>35</v>
      </c>
      <c r="AQ709" s="3">
        <f t="shared" si="160"/>
        <v>0</v>
      </c>
      <c r="AT709" t="e">
        <f>VLOOKUP(L709,'Duration QC'!$A$3:$E$50,2,TRUE)</f>
        <v>#N/A</v>
      </c>
      <c r="AU709" t="e">
        <f>VLOOKUP(L709,'Duration QC'!$A$3:$E$50,3,TRUE)</f>
        <v>#N/A</v>
      </c>
      <c r="AV709" t="e">
        <f>VLOOKUP(L709,'Duration QC'!$A$3:$E$50,4,TRUE)</f>
        <v>#N/A</v>
      </c>
      <c r="AW709" t="e">
        <f>VLOOKUP(L709,'Duration QC'!$A$3:$E$50,5,TRUE)</f>
        <v>#N/A</v>
      </c>
      <c r="AX709" t="e">
        <f t="shared" si="161"/>
        <v>#N/A</v>
      </c>
      <c r="AY709" t="e">
        <f t="shared" si="162"/>
        <v>#N/A</v>
      </c>
      <c r="AZ709" t="e">
        <f t="shared" si="163"/>
        <v>#N/A</v>
      </c>
      <c r="BA709" t="e">
        <f t="shared" si="164"/>
        <v>#N/A</v>
      </c>
    </row>
    <row r="710" spans="1:53" x14ac:dyDescent="0.25">
      <c r="A710" s="3">
        <v>710</v>
      </c>
      <c r="B710" s="3" t="s">
        <v>50</v>
      </c>
      <c r="C710" s="58" t="s">
        <v>1134</v>
      </c>
      <c r="D710" s="58" t="s">
        <v>1230</v>
      </c>
      <c r="E710" s="58" t="s">
        <v>858</v>
      </c>
      <c r="F710" s="58" t="s">
        <v>1016</v>
      </c>
      <c r="G710" s="58" t="s">
        <v>50</v>
      </c>
      <c r="H710" s="58" t="s">
        <v>249</v>
      </c>
      <c r="I710" s="58" t="s">
        <v>602</v>
      </c>
      <c r="J710" s="58" t="s">
        <v>470</v>
      </c>
      <c r="K710" s="58"/>
      <c r="L710" s="58" t="s">
        <v>96</v>
      </c>
      <c r="M710" s="58" t="s">
        <v>28</v>
      </c>
      <c r="N710" s="58" t="s">
        <v>1095</v>
      </c>
      <c r="O710" s="58" t="s">
        <v>1084</v>
      </c>
      <c r="P710" s="58" t="s">
        <v>211</v>
      </c>
      <c r="Q710" s="58" t="s">
        <v>478</v>
      </c>
      <c r="R710" s="58">
        <v>3</v>
      </c>
      <c r="S710" s="58"/>
      <c r="T710" s="58"/>
      <c r="U710" s="58"/>
      <c r="V710" s="58" t="s">
        <v>34</v>
      </c>
      <c r="W710" s="58"/>
      <c r="X710" s="58"/>
      <c r="Y710" s="58"/>
      <c r="Z710" s="58"/>
      <c r="AA710" s="58"/>
      <c r="AB710" s="3"/>
      <c r="AC710" s="3"/>
      <c r="AD710" s="58"/>
      <c r="AE710" s="58"/>
      <c r="AF710" s="58"/>
      <c r="AG710" s="58"/>
      <c r="AH710" s="58"/>
      <c r="AI710" s="58"/>
      <c r="AJ710" s="58"/>
      <c r="AK710" s="58" t="s">
        <v>850</v>
      </c>
      <c r="AL710" s="58"/>
      <c r="AM710" s="58" t="s">
        <v>91</v>
      </c>
      <c r="AN710" s="58">
        <v>3</v>
      </c>
      <c r="AO710" s="58"/>
      <c r="AP710" s="58" t="s">
        <v>35</v>
      </c>
      <c r="AQ710" s="3">
        <f t="shared" si="160"/>
        <v>0</v>
      </c>
      <c r="AT710" t="str">
        <f>VLOOKUP(L710,'Duration QC'!$A$3:$E$50,2,TRUE)</f>
        <v>N</v>
      </c>
      <c r="AU710" t="str">
        <f>VLOOKUP(L710,'Duration QC'!$A$3:$E$50,3,TRUE)</f>
        <v>Y</v>
      </c>
      <c r="AV710" t="str">
        <f>VLOOKUP(L710,'Duration QC'!$A$3:$E$50,4,TRUE)</f>
        <v>N</v>
      </c>
      <c r="AW710" t="str">
        <f>VLOOKUP(L710,'Duration QC'!$A$3:$E$50,5,TRUE)</f>
        <v>N</v>
      </c>
      <c r="AX710">
        <f t="shared" si="161"/>
        <v>0</v>
      </c>
      <c r="AY710">
        <f t="shared" si="162"/>
        <v>1</v>
      </c>
      <c r="AZ710">
        <f t="shared" si="163"/>
        <v>0</v>
      </c>
      <c r="BA710">
        <f t="shared" si="164"/>
        <v>0</v>
      </c>
    </row>
    <row r="711" spans="1:53" x14ac:dyDescent="0.25">
      <c r="A711" s="3">
        <v>711</v>
      </c>
      <c r="B711" s="3" t="s">
        <v>50</v>
      </c>
      <c r="C711" s="58" t="s">
        <v>1134</v>
      </c>
      <c r="D711" s="58" t="s">
        <v>1230</v>
      </c>
      <c r="E711" s="58" t="s">
        <v>858</v>
      </c>
      <c r="F711" s="58" t="s">
        <v>1016</v>
      </c>
      <c r="G711" s="58" t="s">
        <v>50</v>
      </c>
      <c r="H711" s="58" t="s">
        <v>249</v>
      </c>
      <c r="I711" s="58" t="s">
        <v>602</v>
      </c>
      <c r="J711" s="58" t="s">
        <v>470</v>
      </c>
      <c r="K711" s="58"/>
      <c r="L711" s="58" t="s">
        <v>96</v>
      </c>
      <c r="M711" s="58" t="s">
        <v>28</v>
      </c>
      <c r="N711" s="58" t="s">
        <v>1095</v>
      </c>
      <c r="O711" s="58" t="s">
        <v>1084</v>
      </c>
      <c r="P711" s="58" t="s">
        <v>211</v>
      </c>
      <c r="Q711" s="58" t="s">
        <v>478</v>
      </c>
      <c r="R711" s="58"/>
      <c r="S711" s="58">
        <v>3</v>
      </c>
      <c r="T711" s="58"/>
      <c r="U711" s="58"/>
      <c r="V711" s="58" t="s">
        <v>34</v>
      </c>
      <c r="W711" s="58"/>
      <c r="X711" s="58"/>
      <c r="Y711" s="58"/>
      <c r="Z711" s="58"/>
      <c r="AA711" s="58"/>
      <c r="AB711" s="3"/>
      <c r="AC711" s="3"/>
      <c r="AD711" s="58"/>
      <c r="AE711" s="58"/>
      <c r="AF711" s="58"/>
      <c r="AG711" s="58"/>
      <c r="AH711" s="58"/>
      <c r="AI711" s="58"/>
      <c r="AJ711" s="58"/>
      <c r="AK711" s="58" t="s">
        <v>850</v>
      </c>
      <c r="AL711" s="58"/>
      <c r="AM711" s="58" t="s">
        <v>96</v>
      </c>
      <c r="AN711" s="58">
        <v>3</v>
      </c>
      <c r="AO711" s="58"/>
      <c r="AP711" s="58" t="s">
        <v>35</v>
      </c>
      <c r="AQ711" s="3">
        <f t="shared" si="160"/>
        <v>0</v>
      </c>
      <c r="AT711" t="str">
        <f>VLOOKUP(L711,'Duration QC'!$A$3:$E$50,2,TRUE)</f>
        <v>N</v>
      </c>
      <c r="AU711" t="str">
        <f>VLOOKUP(L711,'Duration QC'!$A$3:$E$50,3,TRUE)</f>
        <v>Y</v>
      </c>
      <c r="AV711" t="str">
        <f>VLOOKUP(L711,'Duration QC'!$A$3:$E$50,4,TRUE)</f>
        <v>N</v>
      </c>
      <c r="AW711" t="str">
        <f>VLOOKUP(L711,'Duration QC'!$A$3:$E$50,5,TRUE)</f>
        <v>N</v>
      </c>
      <c r="AX711">
        <f t="shared" si="161"/>
        <v>0</v>
      </c>
      <c r="AY711">
        <f t="shared" si="162"/>
        <v>1</v>
      </c>
      <c r="AZ711">
        <f t="shared" si="163"/>
        <v>0</v>
      </c>
      <c r="BA711">
        <f t="shared" si="164"/>
        <v>0</v>
      </c>
    </row>
    <row r="712" spans="1:53" x14ac:dyDescent="0.25">
      <c r="A712" s="3">
        <v>712</v>
      </c>
      <c r="B712" s="3" t="s">
        <v>50</v>
      </c>
      <c r="C712" s="58" t="s">
        <v>1134</v>
      </c>
      <c r="D712" s="58" t="s">
        <v>1231</v>
      </c>
      <c r="E712" s="59" t="s">
        <v>215</v>
      </c>
      <c r="F712" s="59" t="s">
        <v>1017</v>
      </c>
      <c r="G712" s="58"/>
      <c r="H712" s="59" t="s">
        <v>236</v>
      </c>
      <c r="I712" s="59" t="s">
        <v>236</v>
      </c>
      <c r="J712" s="59"/>
      <c r="K712" s="58"/>
      <c r="L712" s="59"/>
      <c r="M712" s="59"/>
      <c r="N712" s="59"/>
      <c r="O712" s="59"/>
      <c r="P712" s="59"/>
      <c r="Q712" s="59"/>
      <c r="R712" s="59"/>
      <c r="S712" s="59"/>
      <c r="T712" s="58"/>
      <c r="U712" s="58"/>
      <c r="V712" s="59"/>
      <c r="W712" s="58"/>
      <c r="X712" s="58"/>
      <c r="Y712" s="58"/>
      <c r="Z712" s="58"/>
      <c r="AA712" s="58"/>
      <c r="AB712" s="3"/>
      <c r="AC712" s="3"/>
      <c r="AD712" s="58"/>
      <c r="AE712" s="58"/>
      <c r="AF712" s="58"/>
      <c r="AG712" s="58"/>
      <c r="AH712" s="58"/>
      <c r="AI712" s="58"/>
      <c r="AJ712" s="58"/>
      <c r="AK712" s="59" t="s">
        <v>838</v>
      </c>
      <c r="AL712" s="58"/>
      <c r="AM712" s="59"/>
      <c r="AN712" s="59"/>
      <c r="AO712" s="58"/>
      <c r="AP712" s="58" t="s">
        <v>35</v>
      </c>
      <c r="AQ712" s="3">
        <f t="shared" si="160"/>
        <v>0</v>
      </c>
      <c r="AT712" t="e">
        <f>VLOOKUP(L712,'Duration QC'!$A$3:$E$50,2,TRUE)</f>
        <v>#N/A</v>
      </c>
      <c r="AU712" t="e">
        <f>VLOOKUP(L712,'Duration QC'!$A$3:$E$50,3,TRUE)</f>
        <v>#N/A</v>
      </c>
      <c r="AV712" t="e">
        <f>VLOOKUP(L712,'Duration QC'!$A$3:$E$50,4,TRUE)</f>
        <v>#N/A</v>
      </c>
      <c r="AW712" t="e">
        <f>VLOOKUP(L712,'Duration QC'!$A$3:$E$50,5,TRUE)</f>
        <v>#N/A</v>
      </c>
      <c r="AX712" t="e">
        <f t="shared" si="161"/>
        <v>#N/A</v>
      </c>
      <c r="AY712" t="e">
        <f t="shared" si="162"/>
        <v>#N/A</v>
      </c>
      <c r="AZ712" t="e">
        <f t="shared" si="163"/>
        <v>#N/A</v>
      </c>
      <c r="BA712" t="e">
        <f t="shared" si="164"/>
        <v>#N/A</v>
      </c>
    </row>
    <row r="713" spans="1:53" x14ac:dyDescent="0.25">
      <c r="A713" s="3">
        <v>713</v>
      </c>
      <c r="B713" s="3" t="s">
        <v>50</v>
      </c>
      <c r="C713" s="58" t="s">
        <v>1134</v>
      </c>
      <c r="D713" s="58" t="s">
        <v>1232</v>
      </c>
      <c r="E713" s="59" t="s">
        <v>920</v>
      </c>
      <c r="F713" s="59" t="s">
        <v>1018</v>
      </c>
      <c r="G713" s="58"/>
      <c r="H713" s="59" t="s">
        <v>708</v>
      </c>
      <c r="I713" s="59" t="s">
        <v>256</v>
      </c>
      <c r="J713" s="59"/>
      <c r="K713" s="58"/>
      <c r="L713" s="59"/>
      <c r="M713" s="59"/>
      <c r="N713" s="59"/>
      <c r="O713" s="59"/>
      <c r="P713" s="59"/>
      <c r="Q713" s="59"/>
      <c r="R713" s="59"/>
      <c r="S713" s="59"/>
      <c r="T713" s="58"/>
      <c r="U713" s="58"/>
      <c r="V713" s="59"/>
      <c r="W713" s="58"/>
      <c r="X713" s="58"/>
      <c r="Y713" s="58"/>
      <c r="Z713" s="58"/>
      <c r="AA713" s="58"/>
      <c r="AB713" s="3"/>
      <c r="AC713" s="3"/>
      <c r="AD713" s="58"/>
      <c r="AE713" s="58"/>
      <c r="AF713" s="58"/>
      <c r="AG713" s="58"/>
      <c r="AH713" s="58"/>
      <c r="AI713" s="58"/>
      <c r="AJ713" s="58"/>
      <c r="AK713" s="59" t="s">
        <v>838</v>
      </c>
      <c r="AL713" s="58"/>
      <c r="AM713" s="59"/>
      <c r="AN713" s="59"/>
      <c r="AO713" s="58"/>
      <c r="AP713" s="58" t="s">
        <v>50</v>
      </c>
      <c r="AQ713" s="3">
        <f t="shared" si="160"/>
        <v>0</v>
      </c>
      <c r="AT713" t="e">
        <f>VLOOKUP(L713,'Duration QC'!$A$3:$E$50,2,TRUE)</f>
        <v>#N/A</v>
      </c>
      <c r="AU713" t="e">
        <f>VLOOKUP(L713,'Duration QC'!$A$3:$E$50,3,TRUE)</f>
        <v>#N/A</v>
      </c>
      <c r="AV713" t="e">
        <f>VLOOKUP(L713,'Duration QC'!$A$3:$E$50,4,TRUE)</f>
        <v>#N/A</v>
      </c>
      <c r="AW713" t="e">
        <f>VLOOKUP(L713,'Duration QC'!$A$3:$E$50,5,TRUE)</f>
        <v>#N/A</v>
      </c>
      <c r="AX713" t="e">
        <f t="shared" si="161"/>
        <v>#N/A</v>
      </c>
      <c r="AY713" t="e">
        <f t="shared" si="162"/>
        <v>#N/A</v>
      </c>
      <c r="AZ713" t="e">
        <f t="shared" si="163"/>
        <v>#N/A</v>
      </c>
      <c r="BA713" t="e">
        <f t="shared" si="164"/>
        <v>#N/A</v>
      </c>
    </row>
    <row r="714" spans="1:53" ht="30" x14ac:dyDescent="0.25">
      <c r="A714" s="3">
        <v>714</v>
      </c>
      <c r="B714" s="3" t="s">
        <v>50</v>
      </c>
      <c r="C714" s="58" t="s">
        <v>1134</v>
      </c>
      <c r="D714" s="58" t="s">
        <v>1233</v>
      </c>
      <c r="E714" s="61" t="s">
        <v>921</v>
      </c>
      <c r="F714" s="59" t="s">
        <v>1019</v>
      </c>
      <c r="G714" s="58"/>
      <c r="H714" s="59" t="s">
        <v>708</v>
      </c>
      <c r="I714" s="59" t="s">
        <v>256</v>
      </c>
      <c r="J714" s="59"/>
      <c r="K714" s="58"/>
      <c r="L714" s="59"/>
      <c r="M714" s="59"/>
      <c r="N714" s="59"/>
      <c r="O714" s="59"/>
      <c r="P714" s="59"/>
      <c r="Q714" s="59"/>
      <c r="R714" s="59"/>
      <c r="S714" s="59"/>
      <c r="T714" s="58"/>
      <c r="U714" s="58"/>
      <c r="V714" s="59"/>
      <c r="W714" s="58"/>
      <c r="X714" s="58"/>
      <c r="Y714" s="58"/>
      <c r="Z714" s="58"/>
      <c r="AA714" s="58"/>
      <c r="AB714" s="3"/>
      <c r="AC714" s="3"/>
      <c r="AD714" s="58"/>
      <c r="AE714" s="58"/>
      <c r="AF714" s="58"/>
      <c r="AG714" s="58"/>
      <c r="AH714" s="58"/>
      <c r="AI714" s="58"/>
      <c r="AJ714" s="58"/>
      <c r="AK714" s="59" t="s">
        <v>851</v>
      </c>
      <c r="AL714" s="58"/>
      <c r="AM714" s="59"/>
      <c r="AN714" s="59"/>
      <c r="AO714" s="58"/>
      <c r="AP714" s="58" t="s">
        <v>50</v>
      </c>
      <c r="AQ714" s="3">
        <f t="shared" si="160"/>
        <v>0</v>
      </c>
      <c r="AT714" t="e">
        <f>VLOOKUP(L714,'Duration QC'!$A$3:$E$50,2,TRUE)</f>
        <v>#N/A</v>
      </c>
      <c r="AU714" t="e">
        <f>VLOOKUP(L714,'Duration QC'!$A$3:$E$50,3,TRUE)</f>
        <v>#N/A</v>
      </c>
      <c r="AV714" t="e">
        <f>VLOOKUP(L714,'Duration QC'!$A$3:$E$50,4,TRUE)</f>
        <v>#N/A</v>
      </c>
      <c r="AW714" t="e">
        <f>VLOOKUP(L714,'Duration QC'!$A$3:$E$50,5,TRUE)</f>
        <v>#N/A</v>
      </c>
      <c r="AX714" t="e">
        <f t="shared" si="161"/>
        <v>#N/A</v>
      </c>
      <c r="AY714" t="e">
        <f t="shared" si="162"/>
        <v>#N/A</v>
      </c>
      <c r="AZ714" t="e">
        <f t="shared" si="163"/>
        <v>#N/A</v>
      </c>
      <c r="BA714" t="e">
        <f t="shared" si="164"/>
        <v>#N/A</v>
      </c>
    </row>
    <row r="715" spans="1:53" x14ac:dyDescent="0.25">
      <c r="A715" s="3">
        <v>715</v>
      </c>
      <c r="B715" s="3" t="s">
        <v>50</v>
      </c>
      <c r="C715" s="58" t="s">
        <v>1134</v>
      </c>
      <c r="D715" s="58" t="s">
        <v>1234</v>
      </c>
      <c r="E715" s="59" t="s">
        <v>922</v>
      </c>
      <c r="F715" s="59" t="s">
        <v>1020</v>
      </c>
      <c r="G715" s="58"/>
      <c r="H715" s="59" t="s">
        <v>659</v>
      </c>
      <c r="I715" s="59" t="s">
        <v>1070</v>
      </c>
      <c r="J715" s="59"/>
      <c r="K715" s="58"/>
      <c r="L715" s="59"/>
      <c r="M715" s="59"/>
      <c r="N715" s="59"/>
      <c r="O715" s="59"/>
      <c r="P715" s="59"/>
      <c r="Q715" s="59"/>
      <c r="R715" s="59"/>
      <c r="S715" s="59"/>
      <c r="T715" s="58"/>
      <c r="U715" s="58"/>
      <c r="V715" s="59"/>
      <c r="W715" s="58"/>
      <c r="X715" s="58"/>
      <c r="Y715" s="58"/>
      <c r="Z715" s="58"/>
      <c r="AA715" s="58"/>
      <c r="AB715" s="3"/>
      <c r="AC715" s="3"/>
      <c r="AD715" s="58"/>
      <c r="AE715" s="58"/>
      <c r="AF715" s="58"/>
      <c r="AG715" s="58"/>
      <c r="AH715" s="58"/>
      <c r="AI715" s="58"/>
      <c r="AJ715" s="58"/>
      <c r="AK715" s="59" t="s">
        <v>838</v>
      </c>
      <c r="AL715" s="58"/>
      <c r="AM715" s="59"/>
      <c r="AN715" s="59"/>
      <c r="AO715" s="58"/>
      <c r="AP715" s="58" t="s">
        <v>50</v>
      </c>
      <c r="AQ715" s="3">
        <f t="shared" si="160"/>
        <v>0</v>
      </c>
      <c r="AT715" t="e">
        <f>VLOOKUP(L715,'Duration QC'!$A$3:$E$50,2,TRUE)</f>
        <v>#N/A</v>
      </c>
      <c r="AU715" t="e">
        <f>VLOOKUP(L715,'Duration QC'!$A$3:$E$50,3,TRUE)</f>
        <v>#N/A</v>
      </c>
      <c r="AV715" t="e">
        <f>VLOOKUP(L715,'Duration QC'!$A$3:$E$50,4,TRUE)</f>
        <v>#N/A</v>
      </c>
      <c r="AW715" t="e">
        <f>VLOOKUP(L715,'Duration QC'!$A$3:$E$50,5,TRUE)</f>
        <v>#N/A</v>
      </c>
      <c r="AX715" t="e">
        <f t="shared" si="161"/>
        <v>#N/A</v>
      </c>
      <c r="AY715" t="e">
        <f t="shared" si="162"/>
        <v>#N/A</v>
      </c>
      <c r="AZ715" t="e">
        <f t="shared" si="163"/>
        <v>#N/A</v>
      </c>
      <c r="BA715" t="e">
        <f t="shared" si="164"/>
        <v>#N/A</v>
      </c>
    </row>
    <row r="716" spans="1:53" x14ac:dyDescent="0.25">
      <c r="A716" s="3">
        <v>716</v>
      </c>
      <c r="B716" s="3" t="s">
        <v>50</v>
      </c>
      <c r="C716" s="58" t="s">
        <v>1134</v>
      </c>
      <c r="D716" s="58" t="s">
        <v>1235</v>
      </c>
      <c r="E716" s="59" t="s">
        <v>923</v>
      </c>
      <c r="F716" s="59" t="s">
        <v>1021</v>
      </c>
      <c r="G716" s="58"/>
      <c r="H716" s="59" t="s">
        <v>249</v>
      </c>
      <c r="I716" s="59" t="s">
        <v>1071</v>
      </c>
      <c r="J716" s="59"/>
      <c r="K716" s="58"/>
      <c r="L716" s="59"/>
      <c r="M716" s="59"/>
      <c r="N716" s="59"/>
      <c r="O716" s="59"/>
      <c r="P716" s="59"/>
      <c r="Q716" s="59"/>
      <c r="R716" s="59"/>
      <c r="S716" s="59"/>
      <c r="T716" s="58"/>
      <c r="U716" s="58"/>
      <c r="V716" s="59"/>
      <c r="W716" s="58"/>
      <c r="X716" s="58"/>
      <c r="Y716" s="58"/>
      <c r="Z716" s="58"/>
      <c r="AA716" s="58"/>
      <c r="AB716" s="3"/>
      <c r="AC716" s="3"/>
      <c r="AD716" s="58"/>
      <c r="AE716" s="58"/>
      <c r="AF716" s="58"/>
      <c r="AG716" s="58"/>
      <c r="AH716" s="58"/>
      <c r="AI716" s="58"/>
      <c r="AJ716" s="58"/>
      <c r="AK716" s="59" t="s">
        <v>838</v>
      </c>
      <c r="AL716" s="58"/>
      <c r="AM716" s="59"/>
      <c r="AN716" s="59"/>
      <c r="AO716" s="58"/>
      <c r="AP716" s="58" t="s">
        <v>35</v>
      </c>
      <c r="AQ716" s="3">
        <f t="shared" si="160"/>
        <v>0</v>
      </c>
      <c r="AT716" t="e">
        <f>VLOOKUP(L716,'Duration QC'!$A$3:$E$50,2,TRUE)</f>
        <v>#N/A</v>
      </c>
      <c r="AU716" t="e">
        <f>VLOOKUP(L716,'Duration QC'!$A$3:$E$50,3,TRUE)</f>
        <v>#N/A</v>
      </c>
      <c r="AV716" t="e">
        <f>VLOOKUP(L716,'Duration QC'!$A$3:$E$50,4,TRUE)</f>
        <v>#N/A</v>
      </c>
      <c r="AW716" t="e">
        <f>VLOOKUP(L716,'Duration QC'!$A$3:$E$50,5,TRUE)</f>
        <v>#N/A</v>
      </c>
      <c r="AX716" t="e">
        <f t="shared" si="161"/>
        <v>#N/A</v>
      </c>
      <c r="AY716" t="e">
        <f t="shared" si="162"/>
        <v>#N/A</v>
      </c>
      <c r="AZ716" t="e">
        <f t="shared" si="163"/>
        <v>#N/A</v>
      </c>
      <c r="BA716" t="e">
        <f t="shared" si="164"/>
        <v>#N/A</v>
      </c>
    </row>
    <row r="717" spans="1:53" x14ac:dyDescent="0.25">
      <c r="A717" s="3">
        <v>717</v>
      </c>
      <c r="B717" s="3" t="s">
        <v>50</v>
      </c>
      <c r="C717" s="58" t="s">
        <v>1134</v>
      </c>
      <c r="D717" s="58" t="s">
        <v>1236</v>
      </c>
      <c r="E717" s="59" t="s">
        <v>924</v>
      </c>
      <c r="F717" s="59" t="s">
        <v>1022</v>
      </c>
      <c r="G717" s="58"/>
      <c r="H717" s="59" t="s">
        <v>708</v>
      </c>
      <c r="I717" s="59" t="s">
        <v>256</v>
      </c>
      <c r="J717" s="59"/>
      <c r="K717" s="58"/>
      <c r="L717" s="59"/>
      <c r="M717" s="59"/>
      <c r="N717" s="59"/>
      <c r="O717" s="59"/>
      <c r="P717" s="59"/>
      <c r="Q717" s="59"/>
      <c r="R717" s="59"/>
      <c r="S717" s="59"/>
      <c r="T717" s="58"/>
      <c r="U717" s="58"/>
      <c r="V717" s="59"/>
      <c r="W717" s="58"/>
      <c r="X717" s="58"/>
      <c r="Y717" s="58"/>
      <c r="Z717" s="58"/>
      <c r="AA717" s="58"/>
      <c r="AB717" s="3"/>
      <c r="AC717" s="3"/>
      <c r="AD717" s="58"/>
      <c r="AE717" s="58"/>
      <c r="AF717" s="58"/>
      <c r="AG717" s="58"/>
      <c r="AH717" s="58"/>
      <c r="AI717" s="58"/>
      <c r="AJ717" s="58"/>
      <c r="AK717" s="59" t="s">
        <v>838</v>
      </c>
      <c r="AL717" s="58"/>
      <c r="AM717" s="59"/>
      <c r="AN717" s="59"/>
      <c r="AO717" s="58"/>
      <c r="AP717" s="58" t="s">
        <v>50</v>
      </c>
      <c r="AQ717" s="3">
        <f t="shared" si="160"/>
        <v>0</v>
      </c>
      <c r="AT717" t="e">
        <f>VLOOKUP(L717,'Duration QC'!$A$3:$E$50,2,TRUE)</f>
        <v>#N/A</v>
      </c>
      <c r="AU717" t="e">
        <f>VLOOKUP(L717,'Duration QC'!$A$3:$E$50,3,TRUE)</f>
        <v>#N/A</v>
      </c>
      <c r="AV717" t="e">
        <f>VLOOKUP(L717,'Duration QC'!$A$3:$E$50,4,TRUE)</f>
        <v>#N/A</v>
      </c>
      <c r="AW717" t="e">
        <f>VLOOKUP(L717,'Duration QC'!$A$3:$E$50,5,TRUE)</f>
        <v>#N/A</v>
      </c>
      <c r="AX717" t="e">
        <f t="shared" si="161"/>
        <v>#N/A</v>
      </c>
      <c r="AY717" t="e">
        <f t="shared" si="162"/>
        <v>#N/A</v>
      </c>
      <c r="AZ717" t="e">
        <f t="shared" si="163"/>
        <v>#N/A</v>
      </c>
      <c r="BA717" t="e">
        <f t="shared" si="164"/>
        <v>#N/A</v>
      </c>
    </row>
    <row r="718" spans="1:53" x14ac:dyDescent="0.25">
      <c r="A718" s="3">
        <v>718</v>
      </c>
      <c r="B718" s="3"/>
      <c r="C718" s="58" t="s">
        <v>1256</v>
      </c>
      <c r="D718" s="58" t="s">
        <v>1473</v>
      </c>
      <c r="E718" s="58"/>
      <c r="F718" s="58" t="s">
        <v>94</v>
      </c>
      <c r="G718" s="58"/>
      <c r="H718" s="58" t="s">
        <v>805</v>
      </c>
      <c r="I718" s="58" t="s">
        <v>95</v>
      </c>
      <c r="J718" s="58" t="s">
        <v>470</v>
      </c>
      <c r="K718" s="58" t="s">
        <v>96</v>
      </c>
      <c r="L718" s="58" t="s">
        <v>96</v>
      </c>
      <c r="M718" s="58" t="s">
        <v>28</v>
      </c>
      <c r="N718" s="58" t="s">
        <v>1080</v>
      </c>
      <c r="O718" s="58" t="s">
        <v>38</v>
      </c>
      <c r="P718" s="58" t="s">
        <v>97</v>
      </c>
      <c r="Q718" s="58" t="s">
        <v>49</v>
      </c>
      <c r="R718" s="58"/>
      <c r="S718" s="58">
        <v>30</v>
      </c>
      <c r="T718" s="58"/>
      <c r="U718" s="58"/>
      <c r="V718" s="58" t="s">
        <v>34</v>
      </c>
      <c r="W718" s="58" t="s">
        <v>35</v>
      </c>
      <c r="X718" s="58" t="s">
        <v>35</v>
      </c>
      <c r="Y718" s="58" t="s">
        <v>50</v>
      </c>
      <c r="Z718" s="58" t="s">
        <v>35</v>
      </c>
      <c r="AA718" s="58" t="s">
        <v>152</v>
      </c>
      <c r="AB718" s="3"/>
      <c r="AC718" s="3"/>
      <c r="AD718" s="58">
        <v>3000</v>
      </c>
      <c r="AE718" s="58"/>
      <c r="AF718" s="58"/>
      <c r="AG718" s="58" t="s">
        <v>45</v>
      </c>
      <c r="AH718" s="58" t="s">
        <v>228</v>
      </c>
      <c r="AI718" s="58" t="s">
        <v>766</v>
      </c>
      <c r="AJ718" s="58"/>
      <c r="AK718" s="58"/>
      <c r="AL718" s="58" t="s">
        <v>770</v>
      </c>
      <c r="AM718" s="58"/>
      <c r="AN718" s="58" t="s">
        <v>1122</v>
      </c>
      <c r="AO718" s="58" t="s">
        <v>1257</v>
      </c>
      <c r="AP718" s="58" t="s">
        <v>50</v>
      </c>
      <c r="AQ718" s="3">
        <f t="shared" si="160"/>
        <v>3</v>
      </c>
      <c r="AR718" t="str">
        <f t="shared" ref="AR718:AR721" si="165">IF(AB718&lt;&gt;"","BMDL",IF(AC718&lt;&gt;"","NOAEL",IF(AD718&lt;&gt;"","LOAEL","!!! CHECK !!!")))</f>
        <v>LOAEL</v>
      </c>
      <c r="AS718">
        <f t="shared" ref="AS718:AS721" si="166">IF(AR718="NOAEL",AC718, IF(AR718="BMDL", AB718, AD718))</f>
        <v>3000</v>
      </c>
      <c r="AT718" t="str">
        <f>VLOOKUP(L718,'Duration QC'!$A$3:$E$50,2,TRUE)</f>
        <v>N</v>
      </c>
      <c r="AU718" t="str">
        <f>VLOOKUP(L718,'Duration QC'!$A$3:$E$50,3,TRUE)</f>
        <v>Y</v>
      </c>
      <c r="AV718" t="str">
        <f>VLOOKUP(L718,'Duration QC'!$A$3:$E$50,4,TRUE)</f>
        <v>N</v>
      </c>
      <c r="AW718" t="str">
        <f>VLOOKUP(L718,'Duration QC'!$A$3:$E$50,5,TRUE)</f>
        <v>N</v>
      </c>
      <c r="AX718">
        <f t="shared" si="161"/>
        <v>0</v>
      </c>
      <c r="AY718">
        <f t="shared" si="162"/>
        <v>1</v>
      </c>
      <c r="AZ718">
        <f t="shared" si="163"/>
        <v>0</v>
      </c>
      <c r="BA718">
        <f t="shared" si="164"/>
        <v>0</v>
      </c>
    </row>
    <row r="719" spans="1:53" x14ac:dyDescent="0.25">
      <c r="A719" s="3">
        <v>719</v>
      </c>
      <c r="B719" s="3"/>
      <c r="C719" s="58" t="s">
        <v>88</v>
      </c>
      <c r="D719" s="58" t="s">
        <v>1473</v>
      </c>
      <c r="E719" s="58"/>
      <c r="F719" s="58" t="s">
        <v>1258</v>
      </c>
      <c r="G719" s="58" t="s">
        <v>50</v>
      </c>
      <c r="H719" s="58" t="s">
        <v>465</v>
      </c>
      <c r="I719" s="58" t="s">
        <v>133</v>
      </c>
      <c r="J719" s="58" t="s">
        <v>469</v>
      </c>
      <c r="K719" s="58" t="s">
        <v>27</v>
      </c>
      <c r="L719" s="58" t="s">
        <v>27</v>
      </c>
      <c r="M719" s="58" t="s">
        <v>28</v>
      </c>
      <c r="N719" s="58" t="s">
        <v>1259</v>
      </c>
      <c r="O719" s="58" t="s">
        <v>38</v>
      </c>
      <c r="P719" s="58" t="s">
        <v>128</v>
      </c>
      <c r="Q719" s="58" t="s">
        <v>49</v>
      </c>
      <c r="R719" s="58"/>
      <c r="S719" s="58">
        <v>3</v>
      </c>
      <c r="T719" s="58"/>
      <c r="U719" s="58"/>
      <c r="V719" s="58" t="s">
        <v>34</v>
      </c>
      <c r="W719" s="58" t="s">
        <v>35</v>
      </c>
      <c r="X719" s="58" t="s">
        <v>35</v>
      </c>
      <c r="Y719" s="58" t="s">
        <v>50</v>
      </c>
      <c r="Z719" s="58" t="s">
        <v>35</v>
      </c>
      <c r="AA719" s="58" t="s">
        <v>152</v>
      </c>
      <c r="AB719" s="3"/>
      <c r="AC719" s="3"/>
      <c r="AD719" s="58">
        <v>300</v>
      </c>
      <c r="AE719" s="58"/>
      <c r="AF719" s="58"/>
      <c r="AG719" s="58" t="s">
        <v>74</v>
      </c>
      <c r="AH719" s="58" t="s">
        <v>227</v>
      </c>
      <c r="AI719" s="58" t="s">
        <v>766</v>
      </c>
      <c r="AJ719" s="58" t="s">
        <v>50</v>
      </c>
      <c r="AK719" s="58"/>
      <c r="AL719" s="58" t="s">
        <v>770</v>
      </c>
      <c r="AM719" s="58"/>
      <c r="AN719" s="58"/>
      <c r="AO719" s="58"/>
      <c r="AP719" s="58" t="s">
        <v>50</v>
      </c>
      <c r="AQ719" s="3">
        <f t="shared" si="160"/>
        <v>4</v>
      </c>
      <c r="AR719" t="str">
        <f t="shared" si="165"/>
        <v>LOAEL</v>
      </c>
      <c r="AS719">
        <f t="shared" si="166"/>
        <v>300</v>
      </c>
      <c r="AT719" t="str">
        <f>VLOOKUP(L719,'Duration QC'!$A$3:$E$50,2,TRUE)</f>
        <v>N</v>
      </c>
      <c r="AU719" t="str">
        <f>VLOOKUP(L719,'Duration QC'!$A$3:$E$50,3,TRUE)</f>
        <v>Y</v>
      </c>
      <c r="AV719" t="str">
        <f>VLOOKUP(L719,'Duration QC'!$A$3:$E$50,4,TRUE)</f>
        <v>N</v>
      </c>
      <c r="AW719" t="str">
        <f>VLOOKUP(L719,'Duration QC'!$A$3:$E$50,5,TRUE)</f>
        <v>N</v>
      </c>
      <c r="AX719">
        <f t="shared" si="161"/>
        <v>0</v>
      </c>
      <c r="AY719">
        <f t="shared" si="162"/>
        <v>1</v>
      </c>
      <c r="AZ719">
        <f t="shared" si="163"/>
        <v>0</v>
      </c>
      <c r="BA719">
        <f t="shared" si="164"/>
        <v>0</v>
      </c>
    </row>
    <row r="720" spans="1:53" x14ac:dyDescent="0.25">
      <c r="A720" s="3">
        <v>720</v>
      </c>
      <c r="B720" s="3"/>
      <c r="C720" s="58" t="s">
        <v>88</v>
      </c>
      <c r="D720" s="58" t="s">
        <v>1473</v>
      </c>
      <c r="E720" s="58"/>
      <c r="F720" s="58" t="s">
        <v>1258</v>
      </c>
      <c r="G720" s="58" t="s">
        <v>50</v>
      </c>
      <c r="H720" s="58" t="s">
        <v>465</v>
      </c>
      <c r="I720" s="58" t="s">
        <v>135</v>
      </c>
      <c r="J720" s="58" t="s">
        <v>470</v>
      </c>
      <c r="K720" s="58" t="s">
        <v>27</v>
      </c>
      <c r="L720" s="58" t="s">
        <v>27</v>
      </c>
      <c r="M720" s="58" t="s">
        <v>28</v>
      </c>
      <c r="N720" s="58" t="s">
        <v>1259</v>
      </c>
      <c r="O720" s="58" t="s">
        <v>38</v>
      </c>
      <c r="P720" s="58" t="s">
        <v>128</v>
      </c>
      <c r="Q720" s="58" t="s">
        <v>49</v>
      </c>
      <c r="R720" s="58"/>
      <c r="S720" s="58">
        <v>50.4</v>
      </c>
      <c r="T720" s="58"/>
      <c r="U720" s="58"/>
      <c r="V720" s="58" t="s">
        <v>34</v>
      </c>
      <c r="W720" s="58" t="s">
        <v>35</v>
      </c>
      <c r="X720" s="58" t="s">
        <v>35</v>
      </c>
      <c r="Y720" s="58" t="s">
        <v>50</v>
      </c>
      <c r="Z720" s="58" t="s">
        <v>35</v>
      </c>
      <c r="AA720" s="58" t="s">
        <v>152</v>
      </c>
      <c r="AB720" s="3"/>
      <c r="AC720" s="3"/>
      <c r="AD720" s="58">
        <v>5040</v>
      </c>
      <c r="AE720" s="58"/>
      <c r="AF720" s="58"/>
      <c r="AG720" s="58" t="s">
        <v>37</v>
      </c>
      <c r="AH720" s="58" t="s">
        <v>229</v>
      </c>
      <c r="AI720" s="58" t="s">
        <v>766</v>
      </c>
      <c r="AJ720" s="58" t="s">
        <v>50</v>
      </c>
      <c r="AK720" s="58"/>
      <c r="AL720" s="58" t="s">
        <v>770</v>
      </c>
      <c r="AM720" s="58"/>
      <c r="AN720" s="58"/>
      <c r="AO720" s="58" t="s">
        <v>1260</v>
      </c>
      <c r="AP720" s="58" t="s">
        <v>50</v>
      </c>
      <c r="AQ720" s="3">
        <f t="shared" si="160"/>
        <v>2</v>
      </c>
      <c r="AR720" t="str">
        <f t="shared" si="165"/>
        <v>LOAEL</v>
      </c>
      <c r="AS720">
        <f t="shared" si="166"/>
        <v>5040</v>
      </c>
      <c r="AT720" t="str">
        <f>VLOOKUP(L720,'Duration QC'!$A$3:$E$50,2,TRUE)</f>
        <v>N</v>
      </c>
      <c r="AU720" t="str">
        <f>VLOOKUP(L720,'Duration QC'!$A$3:$E$50,3,TRUE)</f>
        <v>Y</v>
      </c>
      <c r="AV720" t="str">
        <f>VLOOKUP(L720,'Duration QC'!$A$3:$E$50,4,TRUE)</f>
        <v>N</v>
      </c>
      <c r="AW720" t="str">
        <f>VLOOKUP(L720,'Duration QC'!$A$3:$E$50,5,TRUE)</f>
        <v>N</v>
      </c>
      <c r="AX720">
        <f t="shared" si="161"/>
        <v>0</v>
      </c>
      <c r="AY720">
        <f t="shared" si="162"/>
        <v>1</v>
      </c>
      <c r="AZ720">
        <f t="shared" si="163"/>
        <v>0</v>
      </c>
      <c r="BA720">
        <f t="shared" si="164"/>
        <v>0</v>
      </c>
    </row>
    <row r="721" spans="1:53" x14ac:dyDescent="0.25">
      <c r="A721" s="3">
        <v>721</v>
      </c>
      <c r="B721" s="3" t="s">
        <v>1261</v>
      </c>
      <c r="C721" s="58" t="s">
        <v>1134</v>
      </c>
      <c r="D721" s="58" t="s">
        <v>1473</v>
      </c>
      <c r="E721" s="58" t="s">
        <v>897</v>
      </c>
      <c r="F721" s="58" t="s">
        <v>1262</v>
      </c>
      <c r="G721" s="58"/>
      <c r="H721" s="58" t="s">
        <v>708</v>
      </c>
      <c r="I721" s="58" t="s">
        <v>256</v>
      </c>
      <c r="J721" s="58" t="s">
        <v>470</v>
      </c>
      <c r="K721" s="58"/>
      <c r="L721" s="58" t="s">
        <v>27</v>
      </c>
      <c r="M721" s="58" t="s">
        <v>28</v>
      </c>
      <c r="N721" s="58" t="s">
        <v>1263</v>
      </c>
      <c r="O721" s="58" t="s">
        <v>38</v>
      </c>
      <c r="P721" s="58" t="s">
        <v>211</v>
      </c>
      <c r="Q721" s="58" t="s">
        <v>49</v>
      </c>
      <c r="R721" s="58">
        <v>0.1</v>
      </c>
      <c r="S721" s="58">
        <v>0.4</v>
      </c>
      <c r="T721" s="58"/>
      <c r="U721" s="58"/>
      <c r="V721" s="58" t="s">
        <v>34</v>
      </c>
      <c r="W721" s="58" t="s">
        <v>35</v>
      </c>
      <c r="X721" s="58" t="s">
        <v>35</v>
      </c>
      <c r="Y721" s="58" t="s">
        <v>35</v>
      </c>
      <c r="Z721" s="58" t="s">
        <v>35</v>
      </c>
      <c r="AA721" s="58" t="s">
        <v>153</v>
      </c>
      <c r="AB721" s="3"/>
      <c r="AC721" s="3">
        <v>100</v>
      </c>
      <c r="AD721" s="58"/>
      <c r="AE721" s="58"/>
      <c r="AF721" s="58" t="s">
        <v>74</v>
      </c>
      <c r="AG721" s="58"/>
      <c r="AH721" s="58" t="s">
        <v>227</v>
      </c>
      <c r="AI721" s="58"/>
      <c r="AJ721" s="58"/>
      <c r="AK721" s="58"/>
      <c r="AL721" s="58" t="s">
        <v>770</v>
      </c>
      <c r="AM721" s="58" t="s">
        <v>127</v>
      </c>
      <c r="AN721" s="58" t="s">
        <v>1264</v>
      </c>
      <c r="AO721" s="58"/>
      <c r="AP721" s="58" t="s">
        <v>50</v>
      </c>
      <c r="AQ721" s="3">
        <f t="shared" si="160"/>
        <v>4</v>
      </c>
      <c r="AR721" t="str">
        <f t="shared" si="165"/>
        <v>NOAEL</v>
      </c>
      <c r="AS721">
        <f t="shared" si="166"/>
        <v>100</v>
      </c>
      <c r="AT721" t="str">
        <f>VLOOKUP(L721,'Duration QC'!$A$3:$E$50,2,TRUE)</f>
        <v>N</v>
      </c>
      <c r="AU721" t="str">
        <f>VLOOKUP(L721,'Duration QC'!$A$3:$E$50,3,TRUE)</f>
        <v>Y</v>
      </c>
      <c r="AV721" t="str">
        <f>VLOOKUP(L721,'Duration QC'!$A$3:$E$50,4,TRUE)</f>
        <v>N</v>
      </c>
      <c r="AW721" t="str">
        <f>VLOOKUP(L721,'Duration QC'!$A$3:$E$50,5,TRUE)</f>
        <v>N</v>
      </c>
      <c r="AX721">
        <f t="shared" si="161"/>
        <v>0</v>
      </c>
      <c r="AY721">
        <f t="shared" si="162"/>
        <v>1</v>
      </c>
      <c r="AZ721">
        <f t="shared" si="163"/>
        <v>0</v>
      </c>
      <c r="BA721">
        <f t="shared" si="164"/>
        <v>0</v>
      </c>
    </row>
    <row r="722" spans="1:53" x14ac:dyDescent="0.25">
      <c r="A722" s="3">
        <v>722</v>
      </c>
      <c r="B722" s="3" t="s">
        <v>50</v>
      </c>
      <c r="C722" s="58" t="s">
        <v>1134</v>
      </c>
      <c r="D722" s="58" t="s">
        <v>1473</v>
      </c>
      <c r="E722" s="58" t="s">
        <v>897</v>
      </c>
      <c r="F722" s="58" t="s">
        <v>1262</v>
      </c>
      <c r="G722" s="58"/>
      <c r="H722" s="58" t="s">
        <v>708</v>
      </c>
      <c r="I722" s="58" t="s">
        <v>256</v>
      </c>
      <c r="J722" s="58" t="s">
        <v>470</v>
      </c>
      <c r="K722" s="58"/>
      <c r="L722" s="58" t="s">
        <v>27</v>
      </c>
      <c r="M722" s="58" t="s">
        <v>28</v>
      </c>
      <c r="N722" s="58" t="s">
        <v>1263</v>
      </c>
      <c r="O722" s="58" t="s">
        <v>38</v>
      </c>
      <c r="P722" s="58" t="s">
        <v>211</v>
      </c>
      <c r="Q722" s="58" t="s">
        <v>49</v>
      </c>
      <c r="R722" s="58">
        <v>0.1</v>
      </c>
      <c r="S722" s="58">
        <v>0.4</v>
      </c>
      <c r="T722" s="58"/>
      <c r="U722" s="58"/>
      <c r="V722" s="58" t="s">
        <v>34</v>
      </c>
      <c r="W722" s="58" t="s">
        <v>35</v>
      </c>
      <c r="X722" s="58" t="s">
        <v>35</v>
      </c>
      <c r="Y722" s="58" t="s">
        <v>35</v>
      </c>
      <c r="Z722" s="58" t="s">
        <v>35</v>
      </c>
      <c r="AA722" s="58" t="s">
        <v>153</v>
      </c>
      <c r="AB722" s="3"/>
      <c r="AC722" s="3">
        <v>100</v>
      </c>
      <c r="AD722" s="58"/>
      <c r="AE722" s="58"/>
      <c r="AF722" s="58" t="s">
        <v>74</v>
      </c>
      <c r="AG722" s="58"/>
      <c r="AH722" s="58" t="s">
        <v>227</v>
      </c>
      <c r="AI722" s="58"/>
      <c r="AJ722" s="58"/>
      <c r="AK722" s="58"/>
      <c r="AL722" s="58" t="s">
        <v>770</v>
      </c>
      <c r="AM722" s="58" t="s">
        <v>27</v>
      </c>
      <c r="AN722" s="58" t="s">
        <v>1264</v>
      </c>
      <c r="AO722" s="58"/>
      <c r="AP722" s="58" t="s">
        <v>50</v>
      </c>
      <c r="AQ722" s="3">
        <f t="shared" si="160"/>
        <v>4</v>
      </c>
      <c r="AT722" t="str">
        <f>VLOOKUP(L722,'Duration QC'!$A$3:$E$50,2,TRUE)</f>
        <v>N</v>
      </c>
      <c r="AU722" t="str">
        <f>VLOOKUP(L722,'Duration QC'!$A$3:$E$50,3,TRUE)</f>
        <v>Y</v>
      </c>
      <c r="AV722" t="str">
        <f>VLOOKUP(L722,'Duration QC'!$A$3:$E$50,4,TRUE)</f>
        <v>N</v>
      </c>
      <c r="AW722" t="str">
        <f>VLOOKUP(L722,'Duration QC'!$A$3:$E$50,5,TRUE)</f>
        <v>N</v>
      </c>
      <c r="AX722">
        <f t="shared" si="161"/>
        <v>0</v>
      </c>
      <c r="AY722">
        <f t="shared" si="162"/>
        <v>1</v>
      </c>
      <c r="AZ722">
        <f t="shared" si="163"/>
        <v>0</v>
      </c>
      <c r="BA722">
        <f t="shared" si="164"/>
        <v>0</v>
      </c>
    </row>
    <row r="723" spans="1:53" x14ac:dyDescent="0.25">
      <c r="A723" s="3">
        <v>723</v>
      </c>
      <c r="B723" s="3" t="s">
        <v>50</v>
      </c>
      <c r="C723" s="3" t="s">
        <v>1134</v>
      </c>
      <c r="D723" s="3" t="s">
        <v>1473</v>
      </c>
      <c r="E723" s="3" t="s">
        <v>897</v>
      </c>
      <c r="F723" s="3" t="s">
        <v>1262</v>
      </c>
      <c r="G723" s="3"/>
      <c r="H723" s="3" t="s">
        <v>708</v>
      </c>
      <c r="I723" s="3" t="s">
        <v>256</v>
      </c>
      <c r="J723" s="3" t="s">
        <v>470</v>
      </c>
      <c r="K723" s="58"/>
      <c r="L723" s="58" t="s">
        <v>27</v>
      </c>
      <c r="M723" s="58" t="s">
        <v>28</v>
      </c>
      <c r="N723" s="58" t="s">
        <v>1263</v>
      </c>
      <c r="O723" s="58" t="s">
        <v>38</v>
      </c>
      <c r="P723" s="58" t="s">
        <v>211</v>
      </c>
      <c r="Q723" s="58" t="s">
        <v>49</v>
      </c>
      <c r="R723" s="58">
        <v>0.1</v>
      </c>
      <c r="S723" s="58">
        <v>0.4</v>
      </c>
      <c r="T723" s="58"/>
      <c r="U723" s="58"/>
      <c r="V723" s="58" t="s">
        <v>34</v>
      </c>
      <c r="W723" s="58" t="s">
        <v>35</v>
      </c>
      <c r="X723" s="58" t="s">
        <v>35</v>
      </c>
      <c r="Y723" s="58" t="s">
        <v>35</v>
      </c>
      <c r="Z723" s="58" t="s">
        <v>35</v>
      </c>
      <c r="AA723" s="58" t="s">
        <v>153</v>
      </c>
      <c r="AB723" s="3"/>
      <c r="AC723" s="3">
        <v>100</v>
      </c>
      <c r="AD723" s="3"/>
      <c r="AE723" s="3"/>
      <c r="AF723" s="3" t="s">
        <v>74</v>
      </c>
      <c r="AG723" s="3"/>
      <c r="AH723" s="3" t="s">
        <v>227</v>
      </c>
      <c r="AI723" s="3"/>
      <c r="AJ723" s="3"/>
      <c r="AK723" s="3"/>
      <c r="AL723" s="3" t="s">
        <v>770</v>
      </c>
      <c r="AM723" s="3" t="s">
        <v>1265</v>
      </c>
      <c r="AN723" s="3" t="s">
        <v>1264</v>
      </c>
      <c r="AO723" s="3"/>
      <c r="AP723" s="3" t="s">
        <v>50</v>
      </c>
      <c r="AQ723" s="3">
        <f t="shared" si="160"/>
        <v>4</v>
      </c>
      <c r="AT723" t="str">
        <f>VLOOKUP(L723,'Duration QC'!$A$3:$E$50,2,TRUE)</f>
        <v>N</v>
      </c>
      <c r="AU723" t="str">
        <f>VLOOKUP(L723,'Duration QC'!$A$3:$E$50,3,TRUE)</f>
        <v>Y</v>
      </c>
      <c r="AV723" t="str">
        <f>VLOOKUP(L723,'Duration QC'!$A$3:$E$50,4,TRUE)</f>
        <v>N</v>
      </c>
      <c r="AW723" t="str">
        <f>VLOOKUP(L723,'Duration QC'!$A$3:$E$50,5,TRUE)</f>
        <v>N</v>
      </c>
      <c r="AX723">
        <f t="shared" si="161"/>
        <v>0</v>
      </c>
      <c r="AY723">
        <f t="shared" si="162"/>
        <v>1</v>
      </c>
      <c r="AZ723">
        <f t="shared" si="163"/>
        <v>0</v>
      </c>
      <c r="BA723">
        <f t="shared" si="164"/>
        <v>0</v>
      </c>
    </row>
    <row r="724" spans="1:53" x14ac:dyDescent="0.25">
      <c r="A724" s="3">
        <v>724</v>
      </c>
      <c r="B724" s="3" t="s">
        <v>50</v>
      </c>
      <c r="C724" s="3" t="s">
        <v>1134</v>
      </c>
      <c r="D724" s="3" t="s">
        <v>1473</v>
      </c>
      <c r="E724" s="3" t="s">
        <v>897</v>
      </c>
      <c r="F724" s="3" t="s">
        <v>1262</v>
      </c>
      <c r="G724" s="3"/>
      <c r="H724" s="3" t="s">
        <v>708</v>
      </c>
      <c r="I724" s="3" t="s">
        <v>256</v>
      </c>
      <c r="J724" s="3" t="s">
        <v>470</v>
      </c>
      <c r="K724" s="3"/>
      <c r="L724" s="3" t="s">
        <v>27</v>
      </c>
      <c r="M724" s="3" t="s">
        <v>28</v>
      </c>
      <c r="N724" s="3" t="s">
        <v>1263</v>
      </c>
      <c r="O724" s="3" t="s">
        <v>38</v>
      </c>
      <c r="P724" s="3" t="s">
        <v>211</v>
      </c>
      <c r="Q724" s="3" t="s">
        <v>49</v>
      </c>
      <c r="R724" s="3">
        <v>0.1</v>
      </c>
      <c r="S724" s="3">
        <v>0.4</v>
      </c>
      <c r="T724" s="3"/>
      <c r="U724" s="3"/>
      <c r="V724" s="3" t="s">
        <v>34</v>
      </c>
      <c r="W724" s="3" t="s">
        <v>35</v>
      </c>
      <c r="X724" s="3" t="s">
        <v>35</v>
      </c>
      <c r="Y724" s="3" t="s">
        <v>35</v>
      </c>
      <c r="Z724" s="3" t="s">
        <v>35</v>
      </c>
      <c r="AA724" s="3" t="s">
        <v>153</v>
      </c>
      <c r="AB724" s="3"/>
      <c r="AC724" s="3">
        <v>100</v>
      </c>
      <c r="AD724" s="3"/>
      <c r="AE724" s="3"/>
      <c r="AF724" s="3" t="s">
        <v>74</v>
      </c>
      <c r="AG724" s="3"/>
      <c r="AH724" s="3" t="s">
        <v>227</v>
      </c>
      <c r="AI724" s="3"/>
      <c r="AJ724" s="3"/>
      <c r="AK724" s="3"/>
      <c r="AL724" s="3" t="s">
        <v>770</v>
      </c>
      <c r="AM724" s="3" t="s">
        <v>101</v>
      </c>
      <c r="AN724" s="3" t="s">
        <v>1264</v>
      </c>
      <c r="AO724" s="3"/>
      <c r="AP724" s="3" t="s">
        <v>50</v>
      </c>
      <c r="AQ724" s="3">
        <f t="shared" si="160"/>
        <v>4</v>
      </c>
      <c r="AT724" t="str">
        <f>VLOOKUP(L724,'Duration QC'!$A$3:$E$50,2,TRUE)</f>
        <v>N</v>
      </c>
      <c r="AU724" t="str">
        <f>VLOOKUP(L724,'Duration QC'!$A$3:$E$50,3,TRUE)</f>
        <v>Y</v>
      </c>
      <c r="AV724" t="str">
        <f>VLOOKUP(L724,'Duration QC'!$A$3:$E$50,4,TRUE)</f>
        <v>N</v>
      </c>
      <c r="AW724" t="str">
        <f>VLOOKUP(L724,'Duration QC'!$A$3:$E$50,5,TRUE)</f>
        <v>N</v>
      </c>
      <c r="AX724">
        <f t="shared" si="161"/>
        <v>0</v>
      </c>
      <c r="AY724">
        <f t="shared" si="162"/>
        <v>1</v>
      </c>
      <c r="AZ724">
        <f t="shared" si="163"/>
        <v>0</v>
      </c>
      <c r="BA724">
        <f t="shared" si="164"/>
        <v>0</v>
      </c>
    </row>
    <row r="725" spans="1:53" x14ac:dyDescent="0.25">
      <c r="A725" s="3">
        <v>725</v>
      </c>
      <c r="B725" s="3" t="s">
        <v>50</v>
      </c>
      <c r="C725" s="3" t="s">
        <v>1134</v>
      </c>
      <c r="D725" s="3" t="s">
        <v>1473</v>
      </c>
      <c r="E725" s="3" t="s">
        <v>897</v>
      </c>
      <c r="F725" s="3" t="s">
        <v>1262</v>
      </c>
      <c r="G725" s="3"/>
      <c r="H725" s="3" t="s">
        <v>708</v>
      </c>
      <c r="I725" s="3" t="s">
        <v>256</v>
      </c>
      <c r="J725" s="3" t="s">
        <v>470</v>
      </c>
      <c r="K725" s="3"/>
      <c r="L725" s="3" t="s">
        <v>27</v>
      </c>
      <c r="M725" s="3" t="s">
        <v>28</v>
      </c>
      <c r="N725" s="3" t="s">
        <v>1263</v>
      </c>
      <c r="O725" s="3" t="s">
        <v>38</v>
      </c>
      <c r="P725" s="3" t="s">
        <v>211</v>
      </c>
      <c r="Q725" s="3" t="s">
        <v>49</v>
      </c>
      <c r="R725" s="3">
        <v>0.1</v>
      </c>
      <c r="S725" s="3">
        <v>0.4</v>
      </c>
      <c r="T725" s="3"/>
      <c r="U725" s="3"/>
      <c r="V725" s="3" t="s">
        <v>34</v>
      </c>
      <c r="W725" s="3" t="s">
        <v>35</v>
      </c>
      <c r="X725" s="3" t="s">
        <v>35</v>
      </c>
      <c r="Y725" s="3" t="s">
        <v>35</v>
      </c>
      <c r="Z725" s="3" t="s">
        <v>35</v>
      </c>
      <c r="AA725" s="3" t="s">
        <v>153</v>
      </c>
      <c r="AB725" s="3"/>
      <c r="AC725" s="3">
        <v>100</v>
      </c>
      <c r="AD725" s="3"/>
      <c r="AE725" s="3"/>
      <c r="AF725" s="3" t="s">
        <v>74</v>
      </c>
      <c r="AG725" s="3"/>
      <c r="AH725" s="3" t="s">
        <v>227</v>
      </c>
      <c r="AI725" s="3"/>
      <c r="AJ725" s="3"/>
      <c r="AK725" s="3"/>
      <c r="AL725" s="3" t="s">
        <v>770</v>
      </c>
      <c r="AM725" s="3" t="s">
        <v>115</v>
      </c>
      <c r="AN725" s="3" t="s">
        <v>1264</v>
      </c>
      <c r="AO725" s="3"/>
      <c r="AP725" s="3" t="s">
        <v>50</v>
      </c>
      <c r="AQ725" s="3">
        <f t="shared" si="160"/>
        <v>4</v>
      </c>
      <c r="AT725" t="str">
        <f>VLOOKUP(L725,'Duration QC'!$A$3:$E$50,2,TRUE)</f>
        <v>N</v>
      </c>
      <c r="AU725" t="str">
        <f>VLOOKUP(L725,'Duration QC'!$A$3:$E$50,3,TRUE)</f>
        <v>Y</v>
      </c>
      <c r="AV725" t="str">
        <f>VLOOKUP(L725,'Duration QC'!$A$3:$E$50,4,TRUE)</f>
        <v>N</v>
      </c>
      <c r="AW725" t="str">
        <f>VLOOKUP(L725,'Duration QC'!$A$3:$E$50,5,TRUE)</f>
        <v>N</v>
      </c>
      <c r="AX725">
        <f t="shared" si="161"/>
        <v>0</v>
      </c>
      <c r="AY725">
        <f t="shared" si="162"/>
        <v>1</v>
      </c>
      <c r="AZ725">
        <f t="shared" si="163"/>
        <v>0</v>
      </c>
      <c r="BA725">
        <f t="shared" si="164"/>
        <v>0</v>
      </c>
    </row>
    <row r="726" spans="1:53" x14ac:dyDescent="0.25">
      <c r="A726" s="3">
        <v>726</v>
      </c>
      <c r="B726" s="3" t="s">
        <v>50</v>
      </c>
      <c r="C726" s="3" t="s">
        <v>1266</v>
      </c>
      <c r="D726" s="3" t="s">
        <v>1473</v>
      </c>
      <c r="E726" s="3" t="s">
        <v>1267</v>
      </c>
      <c r="F726" s="3" t="s">
        <v>1268</v>
      </c>
      <c r="G726" s="3"/>
      <c r="H726" s="3" t="s">
        <v>659</v>
      </c>
      <c r="I726" s="3" t="s">
        <v>1474</v>
      </c>
      <c r="J726" t="s">
        <v>470</v>
      </c>
      <c r="K726" s="3" t="s">
        <v>1269</v>
      </c>
      <c r="L726" s="3" t="s">
        <v>795</v>
      </c>
      <c r="M726" s="3" t="s">
        <v>28</v>
      </c>
      <c r="N726" s="3" t="s">
        <v>1270</v>
      </c>
      <c r="O726" s="3" t="s">
        <v>38</v>
      </c>
      <c r="P726" s="3" t="s">
        <v>211</v>
      </c>
      <c r="Q726" s="3" t="s">
        <v>49</v>
      </c>
      <c r="R726" s="3">
        <v>3</v>
      </c>
      <c r="S726" s="3">
        <v>28</v>
      </c>
      <c r="T726" s="3"/>
      <c r="U726" s="3"/>
      <c r="V726" s="3" t="s">
        <v>34</v>
      </c>
      <c r="W726" s="3" t="s">
        <v>35</v>
      </c>
      <c r="X726" s="3" t="s">
        <v>50</v>
      </c>
      <c r="Y726" s="3" t="str">
        <f>IF(R726="", "Y", IF(R726="n", "Y", "N"))</f>
        <v>N</v>
      </c>
      <c r="Z726" s="3" t="s">
        <v>35</v>
      </c>
      <c r="AA726" s="3" t="str">
        <f>IF(X726="Y", "Divide NOAEL or BMDL by 3;", "") &amp; IF(Y726="Y", "Divide LOAEL by 10;", "") &amp; IF(Z726="N", "Units conversion needed;", "")</f>
        <v>Divide NOAEL or BMDL by 3;Units conversion needed;</v>
      </c>
      <c r="AB726" s="3"/>
      <c r="AC726" s="3">
        <f>R726/3*1000</f>
        <v>1000</v>
      </c>
      <c r="AD726" s="3"/>
      <c r="AE726" s="3"/>
      <c r="AF726" s="3" t="str">
        <f t="shared" ref="AF726:AG729" si="167">IF(AC726&gt;30000, "band A", IF(AC726&gt;3000, "band B", IF(AC726&gt;300, "band C", IF(AC726&gt;30, "band D", "band E"))))</f>
        <v>band C</v>
      </c>
      <c r="AG726" s="3"/>
      <c r="AH726" s="3" t="s">
        <v>228</v>
      </c>
      <c r="AI726" s="3"/>
      <c r="AJ726" s="3"/>
      <c r="AK726" s="3"/>
      <c r="AL726" s="3" t="s">
        <v>770</v>
      </c>
      <c r="AM726" s="3" t="s">
        <v>1278</v>
      </c>
      <c r="AN726" s="3" t="s">
        <v>1271</v>
      </c>
      <c r="AO726" s="3" t="s">
        <v>1272</v>
      </c>
      <c r="AP726" s="3" t="s">
        <v>35</v>
      </c>
      <c r="AQ726" s="3">
        <f t="shared" si="160"/>
        <v>3</v>
      </c>
      <c r="AT726" t="str">
        <f>VLOOKUP(L726,'Duration QC'!$A$3:$E$50,2,TRUE)</f>
        <v>N</v>
      </c>
      <c r="AU726" t="str">
        <f>VLOOKUP(L726,'Duration QC'!$A$3:$E$50,3,TRUE)</f>
        <v>Y</v>
      </c>
      <c r="AV726" t="str">
        <f>VLOOKUP(L726,'Duration QC'!$A$3:$E$50,4,TRUE)</f>
        <v>N</v>
      </c>
      <c r="AW726" t="str">
        <f>VLOOKUP(L726,'Duration QC'!$A$3:$E$50,5,TRUE)</f>
        <v>N</v>
      </c>
      <c r="AX726">
        <f t="shared" si="161"/>
        <v>0</v>
      </c>
      <c r="AY726">
        <f t="shared" si="162"/>
        <v>1</v>
      </c>
      <c r="AZ726">
        <f t="shared" si="163"/>
        <v>0</v>
      </c>
      <c r="BA726">
        <f t="shared" si="164"/>
        <v>0</v>
      </c>
    </row>
    <row r="727" spans="1:53" x14ac:dyDescent="0.25">
      <c r="A727" s="3">
        <v>727</v>
      </c>
      <c r="B727" s="3" t="s">
        <v>50</v>
      </c>
      <c r="C727" s="3" t="s">
        <v>1266</v>
      </c>
      <c r="D727" s="3" t="s">
        <v>1473</v>
      </c>
      <c r="E727" s="3" t="s">
        <v>1267</v>
      </c>
      <c r="F727" s="3" t="s">
        <v>1268</v>
      </c>
      <c r="G727" s="3"/>
      <c r="H727" s="3" t="s">
        <v>659</v>
      </c>
      <c r="I727" s="3" t="s">
        <v>1475</v>
      </c>
      <c r="J727" t="s">
        <v>470</v>
      </c>
      <c r="K727" s="3" t="s">
        <v>1269</v>
      </c>
      <c r="L727" s="3" t="s">
        <v>795</v>
      </c>
      <c r="M727" s="3" t="s">
        <v>28</v>
      </c>
      <c r="N727" s="3" t="s">
        <v>1270</v>
      </c>
      <c r="O727" s="3" t="s">
        <v>38</v>
      </c>
      <c r="P727" s="3" t="s">
        <v>211</v>
      </c>
      <c r="Q727" s="3" t="s">
        <v>49</v>
      </c>
      <c r="R727" s="3">
        <v>3</v>
      </c>
      <c r="S727" s="3">
        <v>28</v>
      </c>
      <c r="T727" s="3"/>
      <c r="U727" s="3"/>
      <c r="V727" s="3" t="s">
        <v>34</v>
      </c>
      <c r="W727" s="3" t="s">
        <v>35</v>
      </c>
      <c r="X727" s="3" t="s">
        <v>50</v>
      </c>
      <c r="Y727" s="3" t="str">
        <f t="shared" ref="Y727:Y783" si="168">IF(R727="", "Y", IF(R727="n", "Y", "N"))</f>
        <v>N</v>
      </c>
      <c r="Z727" s="3" t="s">
        <v>35</v>
      </c>
      <c r="AA727" s="3" t="str">
        <f t="shared" ref="AA727:AA790" si="169">IF(X727="Y", "Divide NOAEL or BMDL by 3;", "") &amp; IF(Y727="Y", "Divide LOAEL by 10;", "") &amp; IF(Z727="N", "Units conversion needed;", "")</f>
        <v>Divide NOAEL or BMDL by 3;Units conversion needed;</v>
      </c>
      <c r="AB727" s="3"/>
      <c r="AC727" s="3">
        <f>R727/3*1000</f>
        <v>1000</v>
      </c>
      <c r="AD727" s="3"/>
      <c r="AE727" s="3"/>
      <c r="AF727" s="3" t="str">
        <f t="shared" si="167"/>
        <v>band C</v>
      </c>
      <c r="AG727" s="3"/>
      <c r="AH727" s="3" t="s">
        <v>228</v>
      </c>
      <c r="AI727" s="3"/>
      <c r="AJ727" s="3"/>
      <c r="AK727" s="3"/>
      <c r="AL727" s="3" t="s">
        <v>770</v>
      </c>
      <c r="AM727" s="3" t="s">
        <v>1278</v>
      </c>
      <c r="AN727" s="3"/>
      <c r="AO727" s="3"/>
      <c r="AP727" s="3" t="s">
        <v>35</v>
      </c>
      <c r="AQ727" s="3">
        <f t="shared" si="160"/>
        <v>3</v>
      </c>
      <c r="AT727" t="str">
        <f>VLOOKUP(L727,'Duration QC'!$A$3:$E$50,2,TRUE)</f>
        <v>N</v>
      </c>
      <c r="AU727" t="str">
        <f>VLOOKUP(L727,'Duration QC'!$A$3:$E$50,3,TRUE)</f>
        <v>Y</v>
      </c>
      <c r="AV727" t="str">
        <f>VLOOKUP(L727,'Duration QC'!$A$3:$E$50,4,TRUE)</f>
        <v>N</v>
      </c>
      <c r="AW727" t="str">
        <f>VLOOKUP(L727,'Duration QC'!$A$3:$E$50,5,TRUE)</f>
        <v>N</v>
      </c>
      <c r="AX727">
        <f t="shared" si="161"/>
        <v>0</v>
      </c>
      <c r="AY727">
        <f t="shared" si="162"/>
        <v>1</v>
      </c>
      <c r="AZ727">
        <f t="shared" si="163"/>
        <v>0</v>
      </c>
      <c r="BA727">
        <f t="shared" si="164"/>
        <v>0</v>
      </c>
    </row>
    <row r="728" spans="1:53" x14ac:dyDescent="0.25">
      <c r="A728" s="3">
        <v>728</v>
      </c>
      <c r="B728" s="3"/>
      <c r="C728" s="3" t="s">
        <v>1273</v>
      </c>
      <c r="D728" s="3" t="s">
        <v>1473</v>
      </c>
      <c r="E728" s="3" t="s">
        <v>1274</v>
      </c>
      <c r="F728" s="3" t="s">
        <v>1275</v>
      </c>
      <c r="G728" s="3" t="s">
        <v>50</v>
      </c>
      <c r="H728" s="3" t="s">
        <v>673</v>
      </c>
      <c r="I728" s="3" t="s">
        <v>1276</v>
      </c>
      <c r="J728" s="3" t="s">
        <v>469</v>
      </c>
      <c r="K728" s="3" t="s">
        <v>1269</v>
      </c>
      <c r="L728" s="3" t="s">
        <v>795</v>
      </c>
      <c r="M728" s="3" t="s">
        <v>1277</v>
      </c>
      <c r="N728" s="3" t="s">
        <v>1092</v>
      </c>
      <c r="O728" s="3" t="s">
        <v>38</v>
      </c>
      <c r="P728" s="3" t="s">
        <v>211</v>
      </c>
      <c r="Q728" s="3" t="s">
        <v>49</v>
      </c>
      <c r="R728" s="3"/>
      <c r="S728" s="3">
        <v>33</v>
      </c>
      <c r="T728" s="3"/>
      <c r="U728" s="3"/>
      <c r="V728" s="3" t="s">
        <v>34</v>
      </c>
      <c r="W728" s="3" t="s">
        <v>35</v>
      </c>
      <c r="X728" s="3" t="s">
        <v>50</v>
      </c>
      <c r="Y728" s="3" t="str">
        <f t="shared" si="168"/>
        <v>Y</v>
      </c>
      <c r="Z728" s="3" t="s">
        <v>35</v>
      </c>
      <c r="AA728" s="3" t="str">
        <f t="shared" si="169"/>
        <v>Divide NOAEL or BMDL by 3;Divide LOAEL by 10;Units conversion needed;</v>
      </c>
      <c r="AB728" s="3"/>
      <c r="AC728" s="3"/>
      <c r="AD728" s="3">
        <f>S728/10/3*1000</f>
        <v>1099.9999999999998</v>
      </c>
      <c r="AE728" s="3"/>
      <c r="AF728" s="3"/>
      <c r="AG728" s="3" t="str">
        <f t="shared" si="167"/>
        <v>band C</v>
      </c>
      <c r="AH728" s="3" t="s">
        <v>228</v>
      </c>
      <c r="AI728" s="3"/>
      <c r="AJ728" s="3"/>
      <c r="AK728" s="3"/>
      <c r="AL728" s="3" t="s">
        <v>773</v>
      </c>
      <c r="AM728" s="3" t="s">
        <v>1278</v>
      </c>
      <c r="AN728" s="3" t="s">
        <v>1279</v>
      </c>
      <c r="AO728" s="3"/>
      <c r="AP728" s="3" t="s">
        <v>35</v>
      </c>
      <c r="AQ728" s="3">
        <f t="shared" si="160"/>
        <v>3</v>
      </c>
      <c r="AR728" t="str">
        <f t="shared" ref="AR728:AR733" si="170">IF(AB728&lt;&gt;"","BMDL",IF(AC728&lt;&gt;"","NOAEL",IF(AD728&lt;&gt;"","LOAEL","!!! CHECK !!!")))</f>
        <v>LOAEL</v>
      </c>
      <c r="AS728">
        <f t="shared" ref="AS728:AS734" si="171">IF(AR728="NOAEL",AC728, IF(AR728="BMDL", AB728, AD728))</f>
        <v>1099.9999999999998</v>
      </c>
      <c r="AT728" t="str">
        <f>VLOOKUP(L728,'Duration QC'!$A$3:$E$50,2,TRUE)</f>
        <v>N</v>
      </c>
      <c r="AU728" t="str">
        <f>VLOOKUP(L728,'Duration QC'!$A$3:$E$50,3,TRUE)</f>
        <v>Y</v>
      </c>
      <c r="AV728" t="str">
        <f>VLOOKUP(L728,'Duration QC'!$A$3:$E$50,4,TRUE)</f>
        <v>N</v>
      </c>
      <c r="AW728" t="str">
        <f>VLOOKUP(L728,'Duration QC'!$A$3:$E$50,5,TRUE)</f>
        <v>N</v>
      </c>
      <c r="AX728">
        <f t="shared" si="161"/>
        <v>0</v>
      </c>
      <c r="AY728">
        <f t="shared" si="162"/>
        <v>1</v>
      </c>
      <c r="AZ728">
        <f t="shared" si="163"/>
        <v>0</v>
      </c>
      <c r="BA728">
        <f t="shared" si="164"/>
        <v>0</v>
      </c>
    </row>
    <row r="729" spans="1:53" x14ac:dyDescent="0.25">
      <c r="A729" s="3">
        <v>729</v>
      </c>
      <c r="B729" s="3"/>
      <c r="C729" s="3" t="s">
        <v>1273</v>
      </c>
      <c r="D729" s="3" t="s">
        <v>1473</v>
      </c>
      <c r="E729" s="3" t="s">
        <v>1274</v>
      </c>
      <c r="F729" s="3" t="s">
        <v>1275</v>
      </c>
      <c r="G729" s="3" t="s">
        <v>50</v>
      </c>
      <c r="H729" s="3" t="s">
        <v>673</v>
      </c>
      <c r="I729" s="3" t="s">
        <v>1280</v>
      </c>
      <c r="J729" s="3" t="s">
        <v>469</v>
      </c>
      <c r="K729" s="3" t="s">
        <v>1269</v>
      </c>
      <c r="L729" s="3" t="s">
        <v>795</v>
      </c>
      <c r="M729" s="3" t="s">
        <v>1277</v>
      </c>
      <c r="N729" s="3" t="s">
        <v>1092</v>
      </c>
      <c r="O729" s="3" t="s">
        <v>38</v>
      </c>
      <c r="P729" s="3" t="s">
        <v>211</v>
      </c>
      <c r="Q729" s="3" t="s">
        <v>49</v>
      </c>
      <c r="R729" s="3"/>
      <c r="S729" s="3">
        <v>32</v>
      </c>
      <c r="T729" s="3"/>
      <c r="U729" s="3"/>
      <c r="V729" s="3" t="s">
        <v>34</v>
      </c>
      <c r="W729" s="3" t="s">
        <v>35</v>
      </c>
      <c r="X729" s="3" t="s">
        <v>50</v>
      </c>
      <c r="Y729" s="3" t="str">
        <f t="shared" si="168"/>
        <v>Y</v>
      </c>
      <c r="Z729" s="3" t="s">
        <v>35</v>
      </c>
      <c r="AA729" s="3" t="str">
        <f t="shared" si="169"/>
        <v>Divide NOAEL or BMDL by 3;Divide LOAEL by 10;Units conversion needed;</v>
      </c>
      <c r="AB729" s="3"/>
      <c r="AC729" s="3"/>
      <c r="AD729" s="3">
        <f>S729/10/3*1000</f>
        <v>1066.6666666666667</v>
      </c>
      <c r="AE729" s="3"/>
      <c r="AF729" s="3"/>
      <c r="AG729" s="3" t="str">
        <f t="shared" si="167"/>
        <v>band C</v>
      </c>
      <c r="AH729" s="3" t="s">
        <v>228</v>
      </c>
      <c r="AI729" s="3"/>
      <c r="AJ729" s="3"/>
      <c r="AK729" s="3"/>
      <c r="AL729" s="3" t="s">
        <v>773</v>
      </c>
      <c r="AM729" s="3" t="s">
        <v>1278</v>
      </c>
      <c r="AN729" s="3" t="s">
        <v>1281</v>
      </c>
      <c r="AO729" s="3"/>
      <c r="AP729" s="3" t="s">
        <v>35</v>
      </c>
      <c r="AQ729" s="3">
        <f t="shared" si="160"/>
        <v>3</v>
      </c>
      <c r="AR729" t="str">
        <f t="shared" si="170"/>
        <v>LOAEL</v>
      </c>
      <c r="AS729">
        <f t="shared" si="171"/>
        <v>1066.6666666666667</v>
      </c>
      <c r="AT729" t="str">
        <f>VLOOKUP(L729,'Duration QC'!$A$3:$E$50,2,TRUE)</f>
        <v>N</v>
      </c>
      <c r="AU729" t="str">
        <f>VLOOKUP(L729,'Duration QC'!$A$3:$E$50,3,TRUE)</f>
        <v>Y</v>
      </c>
      <c r="AV729" t="str">
        <f>VLOOKUP(L729,'Duration QC'!$A$3:$E$50,4,TRUE)</f>
        <v>N</v>
      </c>
      <c r="AW729" t="str">
        <f>VLOOKUP(L729,'Duration QC'!$A$3:$E$50,5,TRUE)</f>
        <v>N</v>
      </c>
      <c r="AX729">
        <f t="shared" si="161"/>
        <v>0</v>
      </c>
      <c r="AY729">
        <f t="shared" si="162"/>
        <v>1</v>
      </c>
      <c r="AZ729">
        <f t="shared" si="163"/>
        <v>0</v>
      </c>
      <c r="BA729">
        <f t="shared" si="164"/>
        <v>0</v>
      </c>
    </row>
    <row r="730" spans="1:53" x14ac:dyDescent="0.25">
      <c r="A730" s="3">
        <v>730</v>
      </c>
      <c r="B730" s="3"/>
      <c r="C730" s="3" t="s">
        <v>1273</v>
      </c>
      <c r="D730" s="3" t="s">
        <v>1473</v>
      </c>
      <c r="E730" s="3" t="s">
        <v>1282</v>
      </c>
      <c r="F730" s="3" t="s">
        <v>1283</v>
      </c>
      <c r="G730" s="3"/>
      <c r="H730" s="3" t="s">
        <v>673</v>
      </c>
      <c r="I730" s="3" t="s">
        <v>1276</v>
      </c>
      <c r="J730" s="3" t="s">
        <v>469</v>
      </c>
      <c r="K730" s="3" t="s">
        <v>1284</v>
      </c>
      <c r="L730" s="3" t="s">
        <v>27</v>
      </c>
      <c r="M730" s="3" t="s">
        <v>28</v>
      </c>
      <c r="N730" s="3" t="s">
        <v>1286</v>
      </c>
      <c r="O730" s="3" t="s">
        <v>38</v>
      </c>
      <c r="P730" s="3" t="s">
        <v>1287</v>
      </c>
      <c r="Q730" s="3" t="s">
        <v>49</v>
      </c>
      <c r="R730" s="3">
        <v>16.600000000000001</v>
      </c>
      <c r="S730" s="3">
        <v>52.1</v>
      </c>
      <c r="T730" s="3"/>
      <c r="U730" s="3"/>
      <c r="V730" s="3" t="s">
        <v>34</v>
      </c>
      <c r="W730" s="3" t="s">
        <v>35</v>
      </c>
      <c r="X730" s="3" t="s">
        <v>35</v>
      </c>
      <c r="Y730" s="3" t="str">
        <f t="shared" si="168"/>
        <v>N</v>
      </c>
      <c r="Z730" s="3" t="s">
        <v>35</v>
      </c>
      <c r="AA730" s="3" t="str">
        <f t="shared" si="169"/>
        <v>Units conversion needed;</v>
      </c>
      <c r="AB730" s="3"/>
      <c r="AC730" s="3">
        <f>R730*1000</f>
        <v>16600</v>
      </c>
      <c r="AD730" s="3"/>
      <c r="AE730" s="3"/>
      <c r="AF730" s="3" t="str">
        <f>IF(AC730&gt;30000, "band A", IF(AC730&gt;3000, "band B", IF(AC730&gt;300, "band C", IF(AC730&gt;30, "band D", "band E"))))</f>
        <v>band B</v>
      </c>
      <c r="AG730" s="3"/>
      <c r="AH730" s="3" t="s">
        <v>229</v>
      </c>
      <c r="AI730" s="3"/>
      <c r="AJ730" s="3"/>
      <c r="AK730" s="3"/>
      <c r="AL730" s="3" t="s">
        <v>770</v>
      </c>
      <c r="AM730" s="3" t="s">
        <v>1278</v>
      </c>
      <c r="AN730" s="3" t="s">
        <v>1288</v>
      </c>
      <c r="AO730" s="3"/>
      <c r="AP730" s="3" t="s">
        <v>35</v>
      </c>
      <c r="AQ730" s="3">
        <f t="shared" si="160"/>
        <v>2</v>
      </c>
      <c r="AR730" t="str">
        <f t="shared" si="170"/>
        <v>NOAEL</v>
      </c>
      <c r="AS730">
        <f t="shared" si="171"/>
        <v>16600</v>
      </c>
      <c r="AT730" t="str">
        <f>VLOOKUP(L730,'Duration QC'!$A$3:$E$50,2,TRUE)</f>
        <v>N</v>
      </c>
      <c r="AU730" t="str">
        <f>VLOOKUP(L730,'Duration QC'!$A$3:$E$50,3,TRUE)</f>
        <v>Y</v>
      </c>
      <c r="AV730" t="str">
        <f>VLOOKUP(L730,'Duration QC'!$A$3:$E$50,4,TRUE)</f>
        <v>N</v>
      </c>
      <c r="AW730" t="str">
        <f>VLOOKUP(L730,'Duration QC'!$A$3:$E$50,5,TRUE)</f>
        <v>N</v>
      </c>
      <c r="AX730">
        <f t="shared" si="161"/>
        <v>0</v>
      </c>
      <c r="AY730">
        <f t="shared" si="162"/>
        <v>1</v>
      </c>
      <c r="AZ730">
        <f t="shared" si="163"/>
        <v>0</v>
      </c>
      <c r="BA730">
        <f t="shared" si="164"/>
        <v>0</v>
      </c>
    </row>
    <row r="731" spans="1:53" x14ac:dyDescent="0.25">
      <c r="A731" s="3">
        <v>731</v>
      </c>
      <c r="B731" s="3"/>
      <c r="C731" s="3" t="s">
        <v>1273</v>
      </c>
      <c r="D731" s="3" t="s">
        <v>1473</v>
      </c>
      <c r="E731" s="3" t="s">
        <v>1282</v>
      </c>
      <c r="F731" s="3" t="s">
        <v>1283</v>
      </c>
      <c r="G731" s="3"/>
      <c r="H731" s="3" t="s">
        <v>673</v>
      </c>
      <c r="I731" s="3" t="s">
        <v>1276</v>
      </c>
      <c r="J731" s="3" t="s">
        <v>469</v>
      </c>
      <c r="K731" s="3" t="s">
        <v>1284</v>
      </c>
      <c r="L731" s="3" t="s">
        <v>27</v>
      </c>
      <c r="M731" s="3" t="s">
        <v>28</v>
      </c>
      <c r="N731" s="3" t="s">
        <v>1286</v>
      </c>
      <c r="O731" s="3" t="s">
        <v>38</v>
      </c>
      <c r="P731" s="3" t="s">
        <v>1287</v>
      </c>
      <c r="Q731" s="3" t="s">
        <v>32</v>
      </c>
      <c r="R731" s="3">
        <v>16.600000000000001</v>
      </c>
      <c r="S731" s="3">
        <v>52.1</v>
      </c>
      <c r="T731" s="3"/>
      <c r="U731" s="3"/>
      <c r="V731" s="3" t="s">
        <v>34</v>
      </c>
      <c r="W731" s="3" t="s">
        <v>35</v>
      </c>
      <c r="X731" s="3" t="s">
        <v>35</v>
      </c>
      <c r="Y731" s="3" t="str">
        <f t="shared" si="168"/>
        <v>N</v>
      </c>
      <c r="Z731" s="3" t="s">
        <v>35</v>
      </c>
      <c r="AA731" s="3" t="str">
        <f t="shared" si="169"/>
        <v>Units conversion needed;</v>
      </c>
      <c r="AB731" s="3"/>
      <c r="AC731" s="3">
        <f>R731*1000</f>
        <v>16600</v>
      </c>
      <c r="AD731" s="3"/>
      <c r="AE731" s="3"/>
      <c r="AF731" s="3" t="str">
        <f>IF(AC731&gt;30000, "band A", IF(AC731&gt;3000, "band B", IF(AC731&gt;300, "band C", IF(AC731&gt;30, "band D", "band E"))))</f>
        <v>band B</v>
      </c>
      <c r="AG731" s="3"/>
      <c r="AH731" s="3" t="s">
        <v>229</v>
      </c>
      <c r="AI731" s="3"/>
      <c r="AJ731" s="3"/>
      <c r="AK731" s="3"/>
      <c r="AL731" s="3" t="s">
        <v>770</v>
      </c>
      <c r="AM731" s="3" t="s">
        <v>1278</v>
      </c>
      <c r="AN731" s="3" t="s">
        <v>1288</v>
      </c>
      <c r="AO731" s="3"/>
      <c r="AP731" s="3" t="s">
        <v>35</v>
      </c>
      <c r="AQ731" s="3">
        <f t="shared" si="160"/>
        <v>2</v>
      </c>
      <c r="AR731" t="str">
        <f t="shared" si="170"/>
        <v>NOAEL</v>
      </c>
      <c r="AS731">
        <f t="shared" si="171"/>
        <v>16600</v>
      </c>
      <c r="AT731" t="str">
        <f>VLOOKUP(L731,'Duration QC'!$A$3:$E$50,2,TRUE)</f>
        <v>N</v>
      </c>
      <c r="AU731" t="str">
        <f>VLOOKUP(L731,'Duration QC'!$A$3:$E$50,3,TRUE)</f>
        <v>Y</v>
      </c>
      <c r="AV731" t="str">
        <f>VLOOKUP(L731,'Duration QC'!$A$3:$E$50,4,TRUE)</f>
        <v>N</v>
      </c>
      <c r="AW731" t="str">
        <f>VLOOKUP(L731,'Duration QC'!$A$3:$E$50,5,TRUE)</f>
        <v>N</v>
      </c>
      <c r="AX731">
        <f t="shared" si="161"/>
        <v>0</v>
      </c>
      <c r="AY731">
        <f t="shared" si="162"/>
        <v>1</v>
      </c>
      <c r="AZ731">
        <f t="shared" si="163"/>
        <v>0</v>
      </c>
      <c r="BA731">
        <f t="shared" si="164"/>
        <v>0</v>
      </c>
    </row>
    <row r="732" spans="1:53" x14ac:dyDescent="0.25">
      <c r="A732" s="3">
        <v>732</v>
      </c>
      <c r="B732" s="3"/>
      <c r="C732" s="3" t="s">
        <v>1273</v>
      </c>
      <c r="D732" s="3" t="s">
        <v>1473</v>
      </c>
      <c r="E732" s="3" t="s">
        <v>1282</v>
      </c>
      <c r="F732" s="3" t="s">
        <v>1283</v>
      </c>
      <c r="G732" s="3"/>
      <c r="H732" s="3" t="s">
        <v>673</v>
      </c>
      <c r="I732" s="3" t="s">
        <v>1276</v>
      </c>
      <c r="J732" s="3" t="s">
        <v>469</v>
      </c>
      <c r="K732" s="3" t="s">
        <v>1284</v>
      </c>
      <c r="L732" s="3" t="s">
        <v>27</v>
      </c>
      <c r="M732" s="3" t="s">
        <v>28</v>
      </c>
      <c r="N732" s="3" t="s">
        <v>1092</v>
      </c>
      <c r="O732" s="3" t="s">
        <v>38</v>
      </c>
      <c r="P732" s="3" t="s">
        <v>1287</v>
      </c>
      <c r="Q732" s="3" t="s">
        <v>49</v>
      </c>
      <c r="R732" s="3" t="s">
        <v>457</v>
      </c>
      <c r="S732" s="3">
        <v>4.7</v>
      </c>
      <c r="T732" s="3"/>
      <c r="U732" s="3"/>
      <c r="V732" s="3" t="s">
        <v>34</v>
      </c>
      <c r="W732" s="3" t="s">
        <v>35</v>
      </c>
      <c r="X732" s="3" t="s">
        <v>35</v>
      </c>
      <c r="Y732" s="3" t="str">
        <f t="shared" si="168"/>
        <v>Y</v>
      </c>
      <c r="Z732" s="3" t="s">
        <v>35</v>
      </c>
      <c r="AA732" s="3" t="str">
        <f t="shared" si="169"/>
        <v>Divide LOAEL by 10;Units conversion needed;</v>
      </c>
      <c r="AB732" s="3"/>
      <c r="AC732" s="3"/>
      <c r="AD732" s="3">
        <f>S732/10*1000</f>
        <v>470.00000000000006</v>
      </c>
      <c r="AE732" s="3"/>
      <c r="AF732" s="3"/>
      <c r="AG732" s="3" t="str">
        <f t="shared" ref="AG732:AG733" si="172">IF(AD732&gt;30000, "band A", IF(AD732&gt;3000, "band B", IF(AD732&gt;300, "band C", IF(AD732&gt;30, "band D", "band E"))))</f>
        <v>band C</v>
      </c>
      <c r="AH732" s="3" t="s">
        <v>228</v>
      </c>
      <c r="AI732" s="3"/>
      <c r="AJ732" s="3"/>
      <c r="AK732" s="3" t="s">
        <v>1289</v>
      </c>
      <c r="AL732" s="3" t="s">
        <v>773</v>
      </c>
      <c r="AM732" s="3" t="s">
        <v>1278</v>
      </c>
      <c r="AN732" s="3" t="s">
        <v>1288</v>
      </c>
      <c r="AO732" s="3"/>
      <c r="AP732" s="3" t="s">
        <v>35</v>
      </c>
      <c r="AQ732" s="3">
        <f t="shared" si="160"/>
        <v>3</v>
      </c>
      <c r="AR732" t="str">
        <f t="shared" si="170"/>
        <v>LOAEL</v>
      </c>
      <c r="AS732">
        <f t="shared" si="171"/>
        <v>470.00000000000006</v>
      </c>
      <c r="AT732" t="str">
        <f>VLOOKUP(L732,'Duration QC'!$A$3:$E$50,2,TRUE)</f>
        <v>N</v>
      </c>
      <c r="AU732" t="str">
        <f>VLOOKUP(L732,'Duration QC'!$A$3:$E$50,3,TRUE)</f>
        <v>Y</v>
      </c>
      <c r="AV732" t="str">
        <f>VLOOKUP(L732,'Duration QC'!$A$3:$E$50,4,TRUE)</f>
        <v>N</v>
      </c>
      <c r="AW732" t="str">
        <f>VLOOKUP(L732,'Duration QC'!$A$3:$E$50,5,TRUE)</f>
        <v>N</v>
      </c>
      <c r="AX732">
        <f t="shared" si="161"/>
        <v>0</v>
      </c>
      <c r="AY732">
        <f t="shared" si="162"/>
        <v>1</v>
      </c>
      <c r="AZ732">
        <f t="shared" si="163"/>
        <v>0</v>
      </c>
      <c r="BA732">
        <f t="shared" si="164"/>
        <v>0</v>
      </c>
    </row>
    <row r="733" spans="1:53" x14ac:dyDescent="0.25">
      <c r="A733" s="3">
        <v>733</v>
      </c>
      <c r="B733" s="3"/>
      <c r="C733" s="3" t="s">
        <v>1273</v>
      </c>
      <c r="D733" s="3" t="s">
        <v>1473</v>
      </c>
      <c r="E733" s="3" t="s">
        <v>1282</v>
      </c>
      <c r="F733" s="3" t="s">
        <v>1283</v>
      </c>
      <c r="G733" s="3"/>
      <c r="H733" s="3" t="s">
        <v>673</v>
      </c>
      <c r="I733" s="3" t="s">
        <v>1276</v>
      </c>
      <c r="J733" s="3" t="s">
        <v>469</v>
      </c>
      <c r="K733" s="3" t="s">
        <v>1284</v>
      </c>
      <c r="L733" s="3" t="s">
        <v>27</v>
      </c>
      <c r="M733" s="3" t="s">
        <v>28</v>
      </c>
      <c r="N733" s="3" t="s">
        <v>1092</v>
      </c>
      <c r="O733" s="3" t="s">
        <v>38</v>
      </c>
      <c r="P733" s="3" t="s">
        <v>1287</v>
      </c>
      <c r="Q733" s="3" t="s">
        <v>32</v>
      </c>
      <c r="R733" s="3" t="s">
        <v>457</v>
      </c>
      <c r="S733" s="3">
        <v>4.7</v>
      </c>
      <c r="T733" s="3"/>
      <c r="U733" s="3"/>
      <c r="V733" s="3" t="s">
        <v>34</v>
      </c>
      <c r="W733" s="3" t="s">
        <v>35</v>
      </c>
      <c r="X733" s="3" t="s">
        <v>35</v>
      </c>
      <c r="Y733" s="3" t="str">
        <f t="shared" si="168"/>
        <v>Y</v>
      </c>
      <c r="Z733" s="3" t="s">
        <v>35</v>
      </c>
      <c r="AA733" s="3" t="str">
        <f t="shared" si="169"/>
        <v>Divide LOAEL by 10;Units conversion needed;</v>
      </c>
      <c r="AB733" s="3"/>
      <c r="AC733" s="3"/>
      <c r="AD733" s="3">
        <f>S733/10*1000</f>
        <v>470.00000000000006</v>
      </c>
      <c r="AE733" s="3"/>
      <c r="AF733" s="3"/>
      <c r="AG733" s="3" t="str">
        <f t="shared" si="172"/>
        <v>band C</v>
      </c>
      <c r="AH733" s="3" t="s">
        <v>228</v>
      </c>
      <c r="AI733" s="3"/>
      <c r="AJ733" s="3"/>
      <c r="AK733" s="3" t="s">
        <v>1289</v>
      </c>
      <c r="AL733" s="3" t="s">
        <v>773</v>
      </c>
      <c r="AM733" s="3" t="s">
        <v>1278</v>
      </c>
      <c r="AN733" s="3" t="s">
        <v>1288</v>
      </c>
      <c r="AO733" s="3"/>
      <c r="AP733" s="3" t="s">
        <v>35</v>
      </c>
      <c r="AQ733" s="3">
        <f t="shared" si="160"/>
        <v>3</v>
      </c>
      <c r="AR733" t="str">
        <f t="shared" si="170"/>
        <v>LOAEL</v>
      </c>
      <c r="AS733">
        <f t="shared" si="171"/>
        <v>470.00000000000006</v>
      </c>
      <c r="AT733" t="str">
        <f>VLOOKUP(L733,'Duration QC'!$A$3:$E$50,2,TRUE)</f>
        <v>N</v>
      </c>
      <c r="AU733" t="str">
        <f>VLOOKUP(L733,'Duration QC'!$A$3:$E$50,3,TRUE)</f>
        <v>Y</v>
      </c>
      <c r="AV733" t="str">
        <f>VLOOKUP(L733,'Duration QC'!$A$3:$E$50,4,TRUE)</f>
        <v>N</v>
      </c>
      <c r="AW733" t="str">
        <f>VLOOKUP(L733,'Duration QC'!$A$3:$E$50,5,TRUE)</f>
        <v>N</v>
      </c>
      <c r="AX733">
        <f t="shared" si="161"/>
        <v>0</v>
      </c>
      <c r="AY733">
        <f t="shared" si="162"/>
        <v>1</v>
      </c>
      <c r="AZ733">
        <f t="shared" si="163"/>
        <v>0</v>
      </c>
      <c r="BA733">
        <f t="shared" si="164"/>
        <v>0</v>
      </c>
    </row>
    <row r="734" spans="1:53" s="3" customFormat="1" x14ac:dyDescent="0.25">
      <c r="A734" s="3">
        <v>734</v>
      </c>
      <c r="C734" s="3" t="s">
        <v>1290</v>
      </c>
      <c r="D734" s="3" t="s">
        <v>1473</v>
      </c>
      <c r="E734" s="3" t="s">
        <v>1291</v>
      </c>
      <c r="F734" s="3" t="s">
        <v>1292</v>
      </c>
      <c r="H734" s="3" t="s">
        <v>1237</v>
      </c>
      <c r="I734" s="3" t="s">
        <v>1293</v>
      </c>
      <c r="J734" s="3" t="s">
        <v>470</v>
      </c>
      <c r="K734" s="3" t="s">
        <v>1294</v>
      </c>
      <c r="L734" s="3" t="s">
        <v>91</v>
      </c>
      <c r="M734" s="3" t="s">
        <v>28</v>
      </c>
      <c r="N734" s="3" t="s">
        <v>1295</v>
      </c>
      <c r="O734" s="3" t="s">
        <v>38</v>
      </c>
      <c r="P734" s="3" t="s">
        <v>1296</v>
      </c>
      <c r="Q734" s="3" t="s">
        <v>49</v>
      </c>
      <c r="R734" s="3">
        <v>1.88</v>
      </c>
      <c r="V734" s="3" t="s">
        <v>34</v>
      </c>
      <c r="W734" s="3" t="s">
        <v>35</v>
      </c>
      <c r="X734" s="3" t="s">
        <v>50</v>
      </c>
      <c r="Y734" s="3" t="s">
        <v>35</v>
      </c>
      <c r="Z734" s="3" t="s">
        <v>35</v>
      </c>
      <c r="AA734" s="3" t="str">
        <f t="shared" si="169"/>
        <v>Divide NOAEL or BMDL by 3;Units conversion needed;</v>
      </c>
      <c r="AC734" s="3">
        <f>R734/3*1000</f>
        <v>626.66666666666663</v>
      </c>
      <c r="AF734" s="3" t="str">
        <f>IF(AC734&gt;30000, "band A", IF(AC734&gt;3000, "band B", IF(AC734&gt;300, "band C", IF(AC734&gt;30, "band D", "band E"))))</f>
        <v>band C</v>
      </c>
      <c r="AH734" s="3" t="s">
        <v>228</v>
      </c>
      <c r="AL734" s="3" t="s">
        <v>773</v>
      </c>
      <c r="AM734" s="3" t="s">
        <v>1098</v>
      </c>
      <c r="AN734" s="3" t="s">
        <v>1297</v>
      </c>
      <c r="AP734" s="3" t="s">
        <v>50</v>
      </c>
      <c r="AQ734" s="3">
        <f t="shared" si="160"/>
        <v>3</v>
      </c>
      <c r="AR734" s="3" t="s">
        <v>8</v>
      </c>
      <c r="AS734" s="3">
        <f t="shared" si="171"/>
        <v>626.66666666666663</v>
      </c>
      <c r="AT734" s="3" t="str">
        <f>VLOOKUP(L734,'Duration QC'!$A$3:$E$50,2,TRUE)</f>
        <v>N</v>
      </c>
      <c r="AU734" s="3" t="str">
        <f>VLOOKUP(L734,'Duration QC'!$A$3:$E$50,3,TRUE)</f>
        <v>Y</v>
      </c>
      <c r="AV734" s="3" t="str">
        <f>VLOOKUP(L734,'Duration QC'!$A$3:$E$50,4,TRUE)</f>
        <v>N</v>
      </c>
      <c r="AW734" s="3" t="str">
        <f>VLOOKUP(L734,'Duration QC'!$A$3:$E$50,5,TRUE)</f>
        <v>N</v>
      </c>
      <c r="AX734" s="3">
        <f t="shared" si="161"/>
        <v>0</v>
      </c>
      <c r="AY734" s="3">
        <f t="shared" si="162"/>
        <v>1</v>
      </c>
      <c r="AZ734" s="3">
        <f t="shared" si="163"/>
        <v>0</v>
      </c>
      <c r="BA734" s="3">
        <f t="shared" si="164"/>
        <v>0</v>
      </c>
    </row>
    <row r="735" spans="1:53" x14ac:dyDescent="0.25">
      <c r="A735" s="3">
        <v>735</v>
      </c>
      <c r="B735" s="3"/>
      <c r="C735" s="3"/>
      <c r="D735" s="3" t="s">
        <v>1473</v>
      </c>
      <c r="E735" s="3" t="s">
        <v>1298</v>
      </c>
      <c r="F735" s="3" t="s">
        <v>1299</v>
      </c>
      <c r="G735" s="3"/>
      <c r="H735" s="3" t="s">
        <v>660</v>
      </c>
      <c r="I735" s="3" t="s">
        <v>1300</v>
      </c>
      <c r="J735" s="3" t="s">
        <v>469</v>
      </c>
      <c r="K735" s="3" t="s">
        <v>1301</v>
      </c>
      <c r="L735" s="3" t="s">
        <v>27</v>
      </c>
      <c r="M735" s="3" t="s">
        <v>28</v>
      </c>
      <c r="N735" s="3" t="s">
        <v>1302</v>
      </c>
      <c r="O735" s="3" t="s">
        <v>38</v>
      </c>
      <c r="P735" s="3" t="s">
        <v>39</v>
      </c>
      <c r="Q735" s="3" t="s">
        <v>49</v>
      </c>
      <c r="R735" s="3">
        <v>0.1</v>
      </c>
      <c r="S735" s="3">
        <v>1</v>
      </c>
      <c r="T735" s="3"/>
      <c r="U735" s="3"/>
      <c r="V735" s="3" t="s">
        <v>34</v>
      </c>
      <c r="W735" s="3" t="s">
        <v>35</v>
      </c>
      <c r="X735" s="3" t="s">
        <v>35</v>
      </c>
      <c r="Y735" s="3" t="str">
        <f t="shared" si="168"/>
        <v>N</v>
      </c>
      <c r="Z735" s="3" t="s">
        <v>35</v>
      </c>
      <c r="AA735" s="3" t="str">
        <f t="shared" si="169"/>
        <v>Units conversion needed;</v>
      </c>
      <c r="AB735" s="3"/>
      <c r="AC735" s="3">
        <f t="shared" ref="AC735:AC737" si="173">R735*1000</f>
        <v>100</v>
      </c>
      <c r="AD735" s="3"/>
      <c r="AE735" s="3"/>
      <c r="AF735" s="3" t="str">
        <f t="shared" ref="AF735:AF737" si="174">IF(AC735&gt;30000, "band A", IF(AC735&gt;3000, "band B", IF(AC735&gt;300, "band C", IF(AC735&gt;30, "band D", "band E"))))</f>
        <v>band D</v>
      </c>
      <c r="AG735" s="3"/>
      <c r="AH735" s="3" t="s">
        <v>227</v>
      </c>
      <c r="AI735" s="3"/>
      <c r="AJ735" s="3"/>
      <c r="AK735" s="3"/>
      <c r="AL735" s="3" t="s">
        <v>773</v>
      </c>
      <c r="AM735" s="3" t="s">
        <v>1303</v>
      </c>
      <c r="AN735" s="3" t="s">
        <v>1304</v>
      </c>
      <c r="AO735" s="3" t="s">
        <v>1305</v>
      </c>
      <c r="AP735" s="3" t="s">
        <v>50</v>
      </c>
      <c r="AQ735" s="3">
        <f t="shared" si="160"/>
        <v>4</v>
      </c>
      <c r="AR735" t="str">
        <f>IF(AB735&lt;&gt;"","BMDL",IF(AC735&lt;&gt;"","NOAEL",IF(AD735&lt;&gt;"","LOAEL","!!! CHECK !!!")))</f>
        <v>NOAEL</v>
      </c>
      <c r="AS735">
        <f>IF(AR735="NOAEL",AC735, IF(AR735="BMDL", AB735, AD735))</f>
        <v>100</v>
      </c>
      <c r="AT735" t="str">
        <f>VLOOKUP(L735,'Duration QC'!$A$3:$E$50,2,TRUE)</f>
        <v>N</v>
      </c>
      <c r="AU735" t="str">
        <f>VLOOKUP(L735,'Duration QC'!$A$3:$E$50,3,TRUE)</f>
        <v>Y</v>
      </c>
      <c r="AV735" t="str">
        <f>VLOOKUP(L735,'Duration QC'!$A$3:$E$50,4,TRUE)</f>
        <v>N</v>
      </c>
      <c r="AW735" t="str">
        <f>VLOOKUP(L735,'Duration QC'!$A$3:$E$50,5,TRUE)</f>
        <v>N</v>
      </c>
      <c r="AX735">
        <f t="shared" si="161"/>
        <v>0</v>
      </c>
      <c r="AY735">
        <f t="shared" si="162"/>
        <v>1</v>
      </c>
      <c r="AZ735">
        <f t="shared" si="163"/>
        <v>0</v>
      </c>
      <c r="BA735">
        <f t="shared" si="164"/>
        <v>0</v>
      </c>
    </row>
    <row r="736" spans="1:53" x14ac:dyDescent="0.25">
      <c r="A736" s="3">
        <v>736</v>
      </c>
      <c r="B736" s="3" t="s">
        <v>50</v>
      </c>
      <c r="C736" s="3"/>
      <c r="D736" s="3" t="s">
        <v>1473</v>
      </c>
      <c r="E736" s="3" t="s">
        <v>1298</v>
      </c>
      <c r="F736" s="3" t="s">
        <v>1306</v>
      </c>
      <c r="G736" s="3"/>
      <c r="H736" s="3" t="s">
        <v>660</v>
      </c>
      <c r="I736" s="3" t="s">
        <v>1300</v>
      </c>
      <c r="J736" s="3" t="s">
        <v>469</v>
      </c>
      <c r="K736" s="3" t="s">
        <v>1301</v>
      </c>
      <c r="L736" s="3" t="s">
        <v>27</v>
      </c>
      <c r="M736" s="3" t="s">
        <v>28</v>
      </c>
      <c r="N736" s="3" t="s">
        <v>1302</v>
      </c>
      <c r="O736" s="3" t="s">
        <v>38</v>
      </c>
      <c r="P736" s="3" t="s">
        <v>39</v>
      </c>
      <c r="Q736" s="3" t="s">
        <v>49</v>
      </c>
      <c r="R736" s="3" t="s">
        <v>1307</v>
      </c>
      <c r="S736" s="3"/>
      <c r="T736" s="3"/>
      <c r="U736" s="3"/>
      <c r="V736" s="3" t="s">
        <v>34</v>
      </c>
      <c r="W736" s="3" t="s">
        <v>35</v>
      </c>
      <c r="X736" s="3" t="s">
        <v>35</v>
      </c>
      <c r="Y736" s="3" t="str">
        <f t="shared" si="168"/>
        <v>N</v>
      </c>
      <c r="Z736" s="3" t="s">
        <v>35</v>
      </c>
      <c r="AA736" s="3" t="str">
        <f t="shared" si="169"/>
        <v>Units conversion needed;</v>
      </c>
      <c r="AB736" s="3"/>
      <c r="AC736" s="3">
        <f>0.1*1000</f>
        <v>100</v>
      </c>
      <c r="AD736" s="3"/>
      <c r="AE736" s="3"/>
      <c r="AF736" s="3" t="str">
        <f t="shared" si="174"/>
        <v>band D</v>
      </c>
      <c r="AG736" s="3"/>
      <c r="AH736" s="3" t="s">
        <v>227</v>
      </c>
      <c r="AI736" s="3"/>
      <c r="AJ736" s="3"/>
      <c r="AK736" s="3" t="s">
        <v>1308</v>
      </c>
      <c r="AL736" s="3" t="s">
        <v>773</v>
      </c>
      <c r="AM736" s="3" t="s">
        <v>1285</v>
      </c>
      <c r="AN736" s="3" t="s">
        <v>1309</v>
      </c>
      <c r="AO736" s="3" t="s">
        <v>1310</v>
      </c>
      <c r="AP736" s="3" t="s">
        <v>50</v>
      </c>
      <c r="AQ736" s="3">
        <f t="shared" si="160"/>
        <v>4</v>
      </c>
      <c r="AT736" t="str">
        <f>VLOOKUP(L736,'Duration QC'!$A$3:$E$50,2,TRUE)</f>
        <v>N</v>
      </c>
      <c r="AU736" t="str">
        <f>VLOOKUP(L736,'Duration QC'!$A$3:$E$50,3,TRUE)</f>
        <v>Y</v>
      </c>
      <c r="AV736" t="str">
        <f>VLOOKUP(L736,'Duration QC'!$A$3:$E$50,4,TRUE)</f>
        <v>N</v>
      </c>
      <c r="AW736" t="str">
        <f>VLOOKUP(L736,'Duration QC'!$A$3:$E$50,5,TRUE)</f>
        <v>N</v>
      </c>
      <c r="AX736">
        <f t="shared" si="161"/>
        <v>0</v>
      </c>
      <c r="AY736">
        <f t="shared" si="162"/>
        <v>1</v>
      </c>
      <c r="AZ736">
        <f t="shared" si="163"/>
        <v>0</v>
      </c>
      <c r="BA736">
        <f t="shared" si="164"/>
        <v>0</v>
      </c>
    </row>
    <row r="737" spans="1:53" x14ac:dyDescent="0.25">
      <c r="A737" s="3">
        <v>737</v>
      </c>
      <c r="B737" s="3"/>
      <c r="C737" s="3"/>
      <c r="D737" s="3" t="s">
        <v>1473</v>
      </c>
      <c r="E737" s="3" t="s">
        <v>1298</v>
      </c>
      <c r="F737" s="3" t="s">
        <v>1311</v>
      </c>
      <c r="G737" s="3"/>
      <c r="H737" s="3" t="s">
        <v>660</v>
      </c>
      <c r="I737" s="3" t="s">
        <v>1312</v>
      </c>
      <c r="J737" s="3" t="s">
        <v>469</v>
      </c>
      <c r="K737" s="3" t="s">
        <v>1301</v>
      </c>
      <c r="L737" s="3" t="s">
        <v>27</v>
      </c>
      <c r="M737" s="3" t="s">
        <v>28</v>
      </c>
      <c r="N737" s="3" t="s">
        <v>1302</v>
      </c>
      <c r="O737" s="3" t="s">
        <v>38</v>
      </c>
      <c r="P737" s="3" t="s">
        <v>39</v>
      </c>
      <c r="Q737" s="3" t="s">
        <v>49</v>
      </c>
      <c r="R737" s="3">
        <v>0.1</v>
      </c>
      <c r="S737" s="3">
        <v>1</v>
      </c>
      <c r="T737" s="3"/>
      <c r="U737" s="3"/>
      <c r="V737" s="3" t="s">
        <v>34</v>
      </c>
      <c r="W737" s="3" t="s">
        <v>35</v>
      </c>
      <c r="X737" s="3" t="s">
        <v>35</v>
      </c>
      <c r="Y737" s="3" t="str">
        <f t="shared" si="168"/>
        <v>N</v>
      </c>
      <c r="Z737" s="3" t="s">
        <v>35</v>
      </c>
      <c r="AA737" s="3" t="str">
        <f t="shared" si="169"/>
        <v>Units conversion needed;</v>
      </c>
      <c r="AB737" s="3"/>
      <c r="AC737" s="3">
        <f t="shared" si="173"/>
        <v>100</v>
      </c>
      <c r="AD737" s="3"/>
      <c r="AE737" s="3"/>
      <c r="AF737" s="3" t="str">
        <f t="shared" si="174"/>
        <v>band D</v>
      </c>
      <c r="AG737" s="3"/>
      <c r="AH737" s="3" t="s">
        <v>227</v>
      </c>
      <c r="AI737" s="3"/>
      <c r="AJ737" s="3"/>
      <c r="AK737" s="3"/>
      <c r="AL737" s="3" t="s">
        <v>773</v>
      </c>
      <c r="AM737" s="3" t="s">
        <v>1303</v>
      </c>
      <c r="AN737" s="3" t="s">
        <v>1304</v>
      </c>
      <c r="AO737" s="3" t="s">
        <v>1313</v>
      </c>
      <c r="AP737" s="3" t="s">
        <v>50</v>
      </c>
      <c r="AQ737" s="3">
        <f t="shared" si="160"/>
        <v>4</v>
      </c>
      <c r="AR737" t="str">
        <f t="shared" ref="AR737:AR739" si="175">IF(AB737&lt;&gt;"","BMDL",IF(AC737&lt;&gt;"","NOAEL",IF(AD737&lt;&gt;"","LOAEL","!!! CHECK !!!")))</f>
        <v>NOAEL</v>
      </c>
      <c r="AS737">
        <f t="shared" ref="AS737:AS739" si="176">IF(AR737="NOAEL",AC737, IF(AR737="BMDL", AB737, AD737))</f>
        <v>100</v>
      </c>
      <c r="AT737" t="str">
        <f>VLOOKUP(L737,'Duration QC'!$A$3:$E$50,2,TRUE)</f>
        <v>N</v>
      </c>
      <c r="AU737" t="str">
        <f>VLOOKUP(L737,'Duration QC'!$A$3:$E$50,3,TRUE)</f>
        <v>Y</v>
      </c>
      <c r="AV737" t="str">
        <f>VLOOKUP(L737,'Duration QC'!$A$3:$E$50,4,TRUE)</f>
        <v>N</v>
      </c>
      <c r="AW737" t="str">
        <f>VLOOKUP(L737,'Duration QC'!$A$3:$E$50,5,TRUE)</f>
        <v>N</v>
      </c>
      <c r="AX737">
        <f t="shared" si="161"/>
        <v>0</v>
      </c>
      <c r="AY737">
        <f t="shared" si="162"/>
        <v>1</v>
      </c>
      <c r="AZ737">
        <f t="shared" si="163"/>
        <v>0</v>
      </c>
      <c r="BA737">
        <f t="shared" si="164"/>
        <v>0</v>
      </c>
    </row>
    <row r="738" spans="1:53" x14ac:dyDescent="0.25">
      <c r="A738" s="3">
        <v>738</v>
      </c>
      <c r="B738" s="3"/>
      <c r="C738" s="3"/>
      <c r="D738" s="3" t="s">
        <v>1473</v>
      </c>
      <c r="E738" s="3" t="s">
        <v>1298</v>
      </c>
      <c r="F738" s="3" t="s">
        <v>1314</v>
      </c>
      <c r="G738" s="3"/>
      <c r="H738" s="3" t="s">
        <v>660</v>
      </c>
      <c r="I738" s="3" t="s">
        <v>1300</v>
      </c>
      <c r="J738" s="3" t="s">
        <v>469</v>
      </c>
      <c r="K738" s="3" t="s">
        <v>1301</v>
      </c>
      <c r="L738" s="3" t="s">
        <v>27</v>
      </c>
      <c r="M738" s="3" t="s">
        <v>28</v>
      </c>
      <c r="N738" s="3" t="s">
        <v>1302</v>
      </c>
      <c r="O738" s="3" t="s">
        <v>38</v>
      </c>
      <c r="P738" s="3" t="s">
        <v>39</v>
      </c>
      <c r="Q738" s="3" t="s">
        <v>49</v>
      </c>
      <c r="R738" s="3"/>
      <c r="S738" s="3">
        <v>0.1</v>
      </c>
      <c r="T738" s="3"/>
      <c r="U738" s="3"/>
      <c r="V738" s="3" t="s">
        <v>34</v>
      </c>
      <c r="W738" s="3" t="s">
        <v>35</v>
      </c>
      <c r="X738" s="3" t="s">
        <v>35</v>
      </c>
      <c r="Y738" s="3" t="str">
        <f t="shared" si="168"/>
        <v>Y</v>
      </c>
      <c r="Z738" s="3" t="s">
        <v>35</v>
      </c>
      <c r="AA738" s="3" t="str">
        <f t="shared" si="169"/>
        <v>Divide LOAEL by 10;Units conversion needed;</v>
      </c>
      <c r="AB738" s="3"/>
      <c r="AC738" s="3"/>
      <c r="AD738" s="3">
        <f>S738/10*1000</f>
        <v>10</v>
      </c>
      <c r="AE738" s="3"/>
      <c r="AF738" s="3"/>
      <c r="AG738" s="3" t="str">
        <f t="shared" ref="AG738" si="177">IF(AD738&gt;30000, "band A", IF(AD738&gt;3000, "band B", IF(AD738&gt;300, "band C", IF(AD738&gt;30, "band D", "band E"))))</f>
        <v>band E</v>
      </c>
      <c r="AH738" s="3" t="s">
        <v>226</v>
      </c>
      <c r="AI738" s="3"/>
      <c r="AJ738" s="3"/>
      <c r="AK738" s="3" t="s">
        <v>1315</v>
      </c>
      <c r="AL738" s="3" t="s">
        <v>770</v>
      </c>
      <c r="AM738" s="3" t="s">
        <v>1285</v>
      </c>
      <c r="AN738" s="3" t="s">
        <v>1316</v>
      </c>
      <c r="AO738" s="3" t="s">
        <v>1317</v>
      </c>
      <c r="AP738" s="3" t="s">
        <v>50</v>
      </c>
      <c r="AQ738" s="3">
        <f t="shared" si="160"/>
        <v>5</v>
      </c>
      <c r="AR738" t="str">
        <f t="shared" si="175"/>
        <v>LOAEL</v>
      </c>
      <c r="AS738">
        <f t="shared" si="176"/>
        <v>10</v>
      </c>
      <c r="AT738" t="str">
        <f>VLOOKUP(L738,'Duration QC'!$A$3:$E$50,2,TRUE)</f>
        <v>N</v>
      </c>
      <c r="AU738" t="str">
        <f>VLOOKUP(L738,'Duration QC'!$A$3:$E$50,3,TRUE)</f>
        <v>Y</v>
      </c>
      <c r="AV738" t="str">
        <f>VLOOKUP(L738,'Duration QC'!$A$3:$E$50,4,TRUE)</f>
        <v>N</v>
      </c>
      <c r="AW738" t="str">
        <f>VLOOKUP(L738,'Duration QC'!$A$3:$E$50,5,TRUE)</f>
        <v>N</v>
      </c>
      <c r="AX738">
        <f t="shared" si="161"/>
        <v>0</v>
      </c>
      <c r="AY738">
        <f t="shared" si="162"/>
        <v>1</v>
      </c>
      <c r="AZ738">
        <f t="shared" si="163"/>
        <v>0</v>
      </c>
      <c r="BA738">
        <f t="shared" si="164"/>
        <v>0</v>
      </c>
    </row>
    <row r="739" spans="1:53" x14ac:dyDescent="0.25">
      <c r="A739" s="3">
        <v>739</v>
      </c>
      <c r="B739" s="3"/>
      <c r="C739" s="3"/>
      <c r="D739" s="3" t="s">
        <v>1473</v>
      </c>
      <c r="E739" s="3" t="s">
        <v>1298</v>
      </c>
      <c r="F739" s="3" t="s">
        <v>1318</v>
      </c>
      <c r="G739" s="3"/>
      <c r="H739" s="3" t="s">
        <v>660</v>
      </c>
      <c r="I739" s="3" t="s">
        <v>1300</v>
      </c>
      <c r="J739" s="3" t="s">
        <v>469</v>
      </c>
      <c r="K739" s="3" t="s">
        <v>1301</v>
      </c>
      <c r="L739" s="3" t="s">
        <v>27</v>
      </c>
      <c r="M739" s="3" t="s">
        <v>28</v>
      </c>
      <c r="N739" s="3" t="s">
        <v>1302</v>
      </c>
      <c r="O739" s="3" t="s">
        <v>38</v>
      </c>
      <c r="P739" s="3" t="s">
        <v>39</v>
      </c>
      <c r="Q739" s="3" t="s">
        <v>32</v>
      </c>
      <c r="R739" s="3">
        <v>0.1</v>
      </c>
      <c r="S739" s="3">
        <v>1</v>
      </c>
      <c r="T739" s="3"/>
      <c r="U739" s="3"/>
      <c r="V739" s="3" t="s">
        <v>34</v>
      </c>
      <c r="W739" s="3" t="s">
        <v>35</v>
      </c>
      <c r="X739" s="3" t="s">
        <v>35</v>
      </c>
      <c r="Y739" s="3" t="str">
        <f t="shared" si="168"/>
        <v>N</v>
      </c>
      <c r="Z739" s="3" t="s">
        <v>35</v>
      </c>
      <c r="AA739" s="3" t="str">
        <f t="shared" si="169"/>
        <v>Units conversion needed;</v>
      </c>
      <c r="AB739" s="3"/>
      <c r="AC739" s="3">
        <f>R739*1000</f>
        <v>100</v>
      </c>
      <c r="AD739" s="3"/>
      <c r="AE739" s="3"/>
      <c r="AF739" s="3" t="str">
        <f>IF(AC739&gt;30000, "band A", IF(AC739&gt;3000, "band B", IF(AC739&gt;300, "band C", IF(AC739&gt;30, "band D", "band E"))))</f>
        <v>band D</v>
      </c>
      <c r="AG739" s="3"/>
      <c r="AH739" s="3" t="s">
        <v>227</v>
      </c>
      <c r="AI739" s="3"/>
      <c r="AJ739" s="3"/>
      <c r="AK739" s="3"/>
      <c r="AL739" s="3" t="s">
        <v>773</v>
      </c>
      <c r="AM739" s="3" t="s">
        <v>1303</v>
      </c>
      <c r="AN739" s="3" t="s">
        <v>1304</v>
      </c>
      <c r="AO739" s="3" t="s">
        <v>1319</v>
      </c>
      <c r="AP739" s="3" t="s">
        <v>50</v>
      </c>
      <c r="AQ739" s="3">
        <f t="shared" si="160"/>
        <v>4</v>
      </c>
      <c r="AR739" t="str">
        <f t="shared" si="175"/>
        <v>NOAEL</v>
      </c>
      <c r="AS739">
        <f t="shared" si="176"/>
        <v>100</v>
      </c>
      <c r="AT739" t="str">
        <f>VLOOKUP(L739,'Duration QC'!$A$3:$E$50,2,TRUE)</f>
        <v>N</v>
      </c>
      <c r="AU739" t="str">
        <f>VLOOKUP(L739,'Duration QC'!$A$3:$E$50,3,TRUE)</f>
        <v>Y</v>
      </c>
      <c r="AV739" t="str">
        <f>VLOOKUP(L739,'Duration QC'!$A$3:$E$50,4,TRUE)</f>
        <v>N</v>
      </c>
      <c r="AW739" t="str">
        <f>VLOOKUP(L739,'Duration QC'!$A$3:$E$50,5,TRUE)</f>
        <v>N</v>
      </c>
      <c r="AX739">
        <f t="shared" si="161"/>
        <v>0</v>
      </c>
      <c r="AY739">
        <f t="shared" si="162"/>
        <v>1</v>
      </c>
      <c r="AZ739">
        <f t="shared" si="163"/>
        <v>0</v>
      </c>
      <c r="BA739">
        <f t="shared" si="164"/>
        <v>0</v>
      </c>
    </row>
    <row r="740" spans="1:53" x14ac:dyDescent="0.25">
      <c r="A740" s="3">
        <v>740</v>
      </c>
      <c r="B740" s="3" t="s">
        <v>50</v>
      </c>
      <c r="C740" s="3"/>
      <c r="D740" s="3" t="s">
        <v>1473</v>
      </c>
      <c r="E740" s="3" t="s">
        <v>1298</v>
      </c>
      <c r="F740" s="3" t="s">
        <v>1320</v>
      </c>
      <c r="G740" s="3"/>
      <c r="H740" s="3" t="s">
        <v>660</v>
      </c>
      <c r="I740" s="3" t="s">
        <v>1300</v>
      </c>
      <c r="J740" s="3" t="s">
        <v>469</v>
      </c>
      <c r="K740" s="3" t="s">
        <v>1301</v>
      </c>
      <c r="L740" s="3" t="s">
        <v>27</v>
      </c>
      <c r="M740" s="3" t="s">
        <v>28</v>
      </c>
      <c r="N740" s="3" t="s">
        <v>1302</v>
      </c>
      <c r="O740" s="3" t="s">
        <v>38</v>
      </c>
      <c r="P740" s="3" t="s">
        <v>39</v>
      </c>
      <c r="Q740" s="3" t="s">
        <v>32</v>
      </c>
      <c r="R740" s="3"/>
      <c r="S740" s="3" t="s">
        <v>1307</v>
      </c>
      <c r="T740" s="3"/>
      <c r="U740" s="3"/>
      <c r="V740" s="3" t="s">
        <v>34</v>
      </c>
      <c r="W740" s="3" t="s">
        <v>35</v>
      </c>
      <c r="X740" s="3" t="s">
        <v>35</v>
      </c>
      <c r="Y740" s="3" t="str">
        <f t="shared" si="168"/>
        <v>Y</v>
      </c>
      <c r="Z740" s="3" t="s">
        <v>35</v>
      </c>
      <c r="AA740" s="3" t="str">
        <f t="shared" si="169"/>
        <v>Divide LOAEL by 10;Units conversion needed;</v>
      </c>
      <c r="AB740" s="3"/>
      <c r="AC740" s="3"/>
      <c r="AD740" s="3">
        <f>0.1/10*1000</f>
        <v>10</v>
      </c>
      <c r="AE740" s="3"/>
      <c r="AF740" s="3"/>
      <c r="AG740" s="3" t="str">
        <f t="shared" ref="AG740" si="178">IF(AD740&gt;30000, "band A", IF(AD740&gt;3000, "band B", IF(AD740&gt;300, "band C", IF(AD740&gt;30, "band D", "band E"))))</f>
        <v>band E</v>
      </c>
      <c r="AH740" s="3" t="s">
        <v>226</v>
      </c>
      <c r="AI740" s="3"/>
      <c r="AJ740" s="3"/>
      <c r="AK740" s="3" t="s">
        <v>1321</v>
      </c>
      <c r="AL740" s="3" t="s">
        <v>773</v>
      </c>
      <c r="AM740" s="3" t="s">
        <v>1285</v>
      </c>
      <c r="AN740" s="3" t="s">
        <v>1309</v>
      </c>
      <c r="AO740" s="3" t="s">
        <v>1322</v>
      </c>
      <c r="AP740" s="3" t="s">
        <v>50</v>
      </c>
      <c r="AQ740" s="3">
        <f t="shared" si="160"/>
        <v>5</v>
      </c>
      <c r="AT740" t="str">
        <f>VLOOKUP(L740,'Duration QC'!$A$3:$E$50,2,TRUE)</f>
        <v>N</v>
      </c>
      <c r="AU740" t="str">
        <f>VLOOKUP(L740,'Duration QC'!$A$3:$E$50,3,TRUE)</f>
        <v>Y</v>
      </c>
      <c r="AV740" t="str">
        <f>VLOOKUP(L740,'Duration QC'!$A$3:$E$50,4,TRUE)</f>
        <v>N</v>
      </c>
      <c r="AW740" t="str">
        <f>VLOOKUP(L740,'Duration QC'!$A$3:$E$50,5,TRUE)</f>
        <v>N</v>
      </c>
      <c r="AX740">
        <f t="shared" si="161"/>
        <v>0</v>
      </c>
      <c r="AY740">
        <f t="shared" si="162"/>
        <v>1</v>
      </c>
      <c r="AZ740">
        <f t="shared" si="163"/>
        <v>0</v>
      </c>
      <c r="BA740">
        <f t="shared" si="164"/>
        <v>0</v>
      </c>
    </row>
    <row r="741" spans="1:53" x14ac:dyDescent="0.25">
      <c r="A741" s="3">
        <v>741</v>
      </c>
      <c r="B741" s="3"/>
      <c r="C741" s="3"/>
      <c r="D741" s="3" t="s">
        <v>1473</v>
      </c>
      <c r="E741" s="3" t="s">
        <v>1298</v>
      </c>
      <c r="F741" s="3" t="s">
        <v>1323</v>
      </c>
      <c r="G741" s="3"/>
      <c r="H741" s="3" t="s">
        <v>660</v>
      </c>
      <c r="I741" s="3" t="s">
        <v>1312</v>
      </c>
      <c r="J741" s="3" t="s">
        <v>469</v>
      </c>
      <c r="K741" s="3" t="s">
        <v>1301</v>
      </c>
      <c r="L741" s="3" t="s">
        <v>27</v>
      </c>
      <c r="M741" s="3" t="s">
        <v>28</v>
      </c>
      <c r="N741" s="3" t="s">
        <v>1302</v>
      </c>
      <c r="O741" s="3" t="s">
        <v>38</v>
      </c>
      <c r="P741" s="3" t="s">
        <v>39</v>
      </c>
      <c r="Q741" s="3" t="s">
        <v>32</v>
      </c>
      <c r="R741" s="3">
        <v>0.1</v>
      </c>
      <c r="S741" s="3">
        <v>1</v>
      </c>
      <c r="T741" s="3"/>
      <c r="U741" s="3"/>
      <c r="V741" s="3" t="s">
        <v>34</v>
      </c>
      <c r="W741" s="3" t="s">
        <v>35</v>
      </c>
      <c r="X741" s="3" t="s">
        <v>35</v>
      </c>
      <c r="Y741" s="3" t="str">
        <f t="shared" si="168"/>
        <v>N</v>
      </c>
      <c r="Z741" s="3" t="s">
        <v>35</v>
      </c>
      <c r="AA741" s="3" t="str">
        <f t="shared" si="169"/>
        <v>Units conversion needed;</v>
      </c>
      <c r="AB741" s="3"/>
      <c r="AC741" s="3">
        <f>R741*1000</f>
        <v>100</v>
      </c>
      <c r="AD741" s="3"/>
      <c r="AE741" s="3"/>
      <c r="AF741" s="3" t="str">
        <f>IF(AC741&gt;30000, "band A", IF(AC741&gt;3000, "band B", IF(AC741&gt;300, "band C", IF(AC741&gt;30, "band D", "band E"))))</f>
        <v>band D</v>
      </c>
      <c r="AG741" s="3"/>
      <c r="AH741" s="3" t="s">
        <v>227</v>
      </c>
      <c r="AI741" s="3"/>
      <c r="AJ741" s="3"/>
      <c r="AK741" s="3"/>
      <c r="AL741" s="3" t="s">
        <v>773</v>
      </c>
      <c r="AM741" s="3" t="s">
        <v>1303</v>
      </c>
      <c r="AN741" s="3" t="s">
        <v>1304</v>
      </c>
      <c r="AO741" s="3" t="s">
        <v>1324</v>
      </c>
      <c r="AP741" s="3" t="s">
        <v>50</v>
      </c>
      <c r="AQ741" s="3">
        <f t="shared" si="160"/>
        <v>4</v>
      </c>
      <c r="AR741" t="str">
        <f t="shared" ref="AR741:AR761" si="179">IF(AB741&lt;&gt;"","BMDL",IF(AC741&lt;&gt;"","NOAEL",IF(AD741&lt;&gt;"","LOAEL","!!! CHECK !!!")))</f>
        <v>NOAEL</v>
      </c>
      <c r="AS741">
        <f t="shared" ref="AS741:AS761" si="180">IF(AR741="NOAEL",AC741, IF(AR741="BMDL", AB741, AD741))</f>
        <v>100</v>
      </c>
      <c r="AT741" t="str">
        <f>VLOOKUP(L741,'Duration QC'!$A$3:$E$50,2,TRUE)</f>
        <v>N</v>
      </c>
      <c r="AU741" t="str">
        <f>VLOOKUP(L741,'Duration QC'!$A$3:$E$50,3,TRUE)</f>
        <v>Y</v>
      </c>
      <c r="AV741" t="str">
        <f>VLOOKUP(L741,'Duration QC'!$A$3:$E$50,4,TRUE)</f>
        <v>N</v>
      </c>
      <c r="AW741" t="str">
        <f>VLOOKUP(L741,'Duration QC'!$A$3:$E$50,5,TRUE)</f>
        <v>N</v>
      </c>
      <c r="AX741">
        <f t="shared" si="161"/>
        <v>0</v>
      </c>
      <c r="AY741">
        <f t="shared" si="162"/>
        <v>1</v>
      </c>
      <c r="AZ741">
        <f t="shared" si="163"/>
        <v>0</v>
      </c>
      <c r="BA741">
        <f t="shared" si="164"/>
        <v>0</v>
      </c>
    </row>
    <row r="742" spans="1:53" x14ac:dyDescent="0.25">
      <c r="A742" s="3">
        <v>742</v>
      </c>
      <c r="B742" s="3"/>
      <c r="C742" s="3"/>
      <c r="D742" s="3" t="s">
        <v>1473</v>
      </c>
      <c r="E742" s="3" t="s">
        <v>1298</v>
      </c>
      <c r="F742" s="3" t="s">
        <v>1325</v>
      </c>
      <c r="G742" s="3"/>
      <c r="H742" s="3" t="s">
        <v>660</v>
      </c>
      <c r="I742" s="3" t="s">
        <v>1300</v>
      </c>
      <c r="J742" s="3" t="s">
        <v>469</v>
      </c>
      <c r="K742" s="3" t="s">
        <v>1301</v>
      </c>
      <c r="L742" s="3" t="s">
        <v>27</v>
      </c>
      <c r="M742" s="3" t="s">
        <v>28</v>
      </c>
      <c r="N742" s="3" t="s">
        <v>1302</v>
      </c>
      <c r="O742" s="3" t="s">
        <v>38</v>
      </c>
      <c r="P742" s="3" t="s">
        <v>39</v>
      </c>
      <c r="Q742" s="3" t="s">
        <v>32</v>
      </c>
      <c r="R742" s="3"/>
      <c r="S742" s="3">
        <v>0.1</v>
      </c>
      <c r="T742" s="3"/>
      <c r="U742" s="3"/>
      <c r="V742" s="3" t="s">
        <v>34</v>
      </c>
      <c r="W742" s="3" t="s">
        <v>35</v>
      </c>
      <c r="X742" s="3" t="s">
        <v>35</v>
      </c>
      <c r="Y742" s="3" t="str">
        <f t="shared" si="168"/>
        <v>Y</v>
      </c>
      <c r="Z742" s="3" t="s">
        <v>35</v>
      </c>
      <c r="AA742" s="3" t="str">
        <f t="shared" si="169"/>
        <v>Divide LOAEL by 10;Units conversion needed;</v>
      </c>
      <c r="AB742" s="3"/>
      <c r="AC742" s="3"/>
      <c r="AD742" s="3">
        <f>S742/10*1000</f>
        <v>10</v>
      </c>
      <c r="AE742" s="3"/>
      <c r="AF742" s="3"/>
      <c r="AG742" s="3" t="str">
        <f t="shared" ref="AG742" si="181">IF(AD742&gt;30000, "band A", IF(AD742&gt;3000, "band B", IF(AD742&gt;300, "band C", IF(AD742&gt;30, "band D", "band E"))))</f>
        <v>band E</v>
      </c>
      <c r="AH742" s="3" t="s">
        <v>226</v>
      </c>
      <c r="AI742" s="3"/>
      <c r="AJ742" s="3"/>
      <c r="AK742" s="3" t="s">
        <v>1315</v>
      </c>
      <c r="AL742" s="3" t="s">
        <v>770</v>
      </c>
      <c r="AM742" s="3" t="s">
        <v>1285</v>
      </c>
      <c r="AN742" s="3" t="s">
        <v>1316</v>
      </c>
      <c r="AO742" s="3" t="s">
        <v>1317</v>
      </c>
      <c r="AP742" s="3" t="s">
        <v>50</v>
      </c>
      <c r="AQ742" s="3">
        <f t="shared" si="160"/>
        <v>5</v>
      </c>
      <c r="AR742" t="str">
        <f t="shared" si="179"/>
        <v>LOAEL</v>
      </c>
      <c r="AS742">
        <f t="shared" si="180"/>
        <v>10</v>
      </c>
      <c r="AT742" t="str">
        <f>VLOOKUP(L742,'Duration QC'!$A$3:$E$50,2,TRUE)</f>
        <v>N</v>
      </c>
      <c r="AU742" t="str">
        <f>VLOOKUP(L742,'Duration QC'!$A$3:$E$50,3,TRUE)</f>
        <v>Y</v>
      </c>
      <c r="AV742" t="str">
        <f>VLOOKUP(L742,'Duration QC'!$A$3:$E$50,4,TRUE)</f>
        <v>N</v>
      </c>
      <c r="AW742" t="str">
        <f>VLOOKUP(L742,'Duration QC'!$A$3:$E$50,5,TRUE)</f>
        <v>N</v>
      </c>
      <c r="AX742">
        <f t="shared" si="161"/>
        <v>0</v>
      </c>
      <c r="AY742">
        <f t="shared" si="162"/>
        <v>1</v>
      </c>
      <c r="AZ742">
        <f t="shared" si="163"/>
        <v>0</v>
      </c>
      <c r="BA742">
        <f t="shared" si="164"/>
        <v>0</v>
      </c>
    </row>
    <row r="743" spans="1:53" x14ac:dyDescent="0.25">
      <c r="A743" s="3">
        <v>743</v>
      </c>
      <c r="B743" s="3"/>
      <c r="C743" s="3"/>
      <c r="D743" s="3" t="s">
        <v>1473</v>
      </c>
      <c r="E743" s="3" t="s">
        <v>1326</v>
      </c>
      <c r="F743" s="3" t="s">
        <v>1327</v>
      </c>
      <c r="G743" s="3"/>
      <c r="H743" s="3" t="s">
        <v>660</v>
      </c>
      <c r="I743" s="3" t="s">
        <v>1300</v>
      </c>
      <c r="J743" s="3" t="s">
        <v>469</v>
      </c>
      <c r="K743" s="3" t="s">
        <v>1301</v>
      </c>
      <c r="L743" s="3" t="s">
        <v>27</v>
      </c>
      <c r="M743" s="3" t="s">
        <v>28</v>
      </c>
      <c r="N743" s="3" t="s">
        <v>1302</v>
      </c>
      <c r="O743" s="3" t="s">
        <v>30</v>
      </c>
      <c r="P743" s="3" t="s">
        <v>146</v>
      </c>
      <c r="Q743" s="3" t="s">
        <v>49</v>
      </c>
      <c r="R743" s="3">
        <v>0.1</v>
      </c>
      <c r="S743" s="3">
        <v>1</v>
      </c>
      <c r="T743" s="3"/>
      <c r="U743" s="3"/>
      <c r="V743" s="3" t="s">
        <v>34</v>
      </c>
      <c r="W743" s="3" t="s">
        <v>35</v>
      </c>
      <c r="X743" s="3" t="s">
        <v>35</v>
      </c>
      <c r="Y743" s="3" t="str">
        <f t="shared" si="168"/>
        <v>N</v>
      </c>
      <c r="Z743" s="3" t="s">
        <v>35</v>
      </c>
      <c r="AA743" s="3" t="str">
        <f t="shared" si="169"/>
        <v>Units conversion needed;</v>
      </c>
      <c r="AB743" s="3"/>
      <c r="AC743" s="3">
        <f t="shared" ref="AC743:AC746" si="182">R743*1000</f>
        <v>100</v>
      </c>
      <c r="AD743" s="3"/>
      <c r="AE743" s="3"/>
      <c r="AF743" s="3" t="str">
        <f t="shared" ref="AF743:AF746" si="183">IF(AC743&gt;30000, "band A", IF(AC743&gt;3000, "band B", IF(AC743&gt;300, "band C", IF(AC743&gt;30, "band D", "band E"))))</f>
        <v>band D</v>
      </c>
      <c r="AG743" s="3"/>
      <c r="AH743" s="3" t="s">
        <v>227</v>
      </c>
      <c r="AI743" s="3"/>
      <c r="AJ743" s="3"/>
      <c r="AK743" s="3"/>
      <c r="AL743" s="3" t="s">
        <v>773</v>
      </c>
      <c r="AM743" s="3" t="s">
        <v>1303</v>
      </c>
      <c r="AN743" s="3" t="s">
        <v>1328</v>
      </c>
      <c r="AO743" s="3" t="s">
        <v>1329</v>
      </c>
      <c r="AP743" s="3" t="s">
        <v>50</v>
      </c>
      <c r="AQ743" s="3">
        <f t="shared" si="160"/>
        <v>4</v>
      </c>
      <c r="AR743" t="str">
        <f t="shared" si="179"/>
        <v>NOAEL</v>
      </c>
      <c r="AS743">
        <f t="shared" si="180"/>
        <v>100</v>
      </c>
      <c r="AT743" t="str">
        <f>VLOOKUP(L743,'Duration QC'!$A$3:$E$50,2,TRUE)</f>
        <v>N</v>
      </c>
      <c r="AU743" t="str">
        <f>VLOOKUP(L743,'Duration QC'!$A$3:$E$50,3,TRUE)</f>
        <v>Y</v>
      </c>
      <c r="AV743" t="str">
        <f>VLOOKUP(L743,'Duration QC'!$A$3:$E$50,4,TRUE)</f>
        <v>N</v>
      </c>
      <c r="AW743" t="str">
        <f>VLOOKUP(L743,'Duration QC'!$A$3:$E$50,5,TRUE)</f>
        <v>N</v>
      </c>
      <c r="AX743">
        <f t="shared" si="161"/>
        <v>0</v>
      </c>
      <c r="AY743">
        <f t="shared" si="162"/>
        <v>1</v>
      </c>
      <c r="AZ743">
        <f t="shared" si="163"/>
        <v>0</v>
      </c>
      <c r="BA743">
        <f t="shared" si="164"/>
        <v>0</v>
      </c>
    </row>
    <row r="744" spans="1:53" x14ac:dyDescent="0.25">
      <c r="A744" s="3">
        <v>744</v>
      </c>
      <c r="B744" s="3"/>
      <c r="C744" s="3"/>
      <c r="D744" s="3" t="s">
        <v>1473</v>
      </c>
      <c r="E744" s="3" t="s">
        <v>1326</v>
      </c>
      <c r="F744" s="3" t="s">
        <v>1330</v>
      </c>
      <c r="G744" s="3"/>
      <c r="H744" s="3" t="s">
        <v>660</v>
      </c>
      <c r="I744" s="3" t="s">
        <v>1312</v>
      </c>
      <c r="J744" s="3" t="s">
        <v>469</v>
      </c>
      <c r="K744" s="3" t="s">
        <v>1301</v>
      </c>
      <c r="L744" s="3" t="s">
        <v>27</v>
      </c>
      <c r="M744" s="3" t="s">
        <v>28</v>
      </c>
      <c r="N744" s="3" t="s">
        <v>1302</v>
      </c>
      <c r="O744" s="3" t="s">
        <v>30</v>
      </c>
      <c r="P744" s="3" t="s">
        <v>146</v>
      </c>
      <c r="Q744" s="3" t="s">
        <v>49</v>
      </c>
      <c r="R744" s="3">
        <v>0.1</v>
      </c>
      <c r="S744" s="3">
        <v>1</v>
      </c>
      <c r="T744" s="3"/>
      <c r="U744" s="3"/>
      <c r="V744" s="3" t="s">
        <v>34</v>
      </c>
      <c r="W744" s="3" t="s">
        <v>35</v>
      </c>
      <c r="X744" s="3" t="s">
        <v>35</v>
      </c>
      <c r="Y744" s="3" t="str">
        <f t="shared" si="168"/>
        <v>N</v>
      </c>
      <c r="Z744" s="3" t="s">
        <v>35</v>
      </c>
      <c r="AA744" s="3" t="str">
        <f t="shared" si="169"/>
        <v>Units conversion needed;</v>
      </c>
      <c r="AB744" s="3"/>
      <c r="AC744" s="3">
        <f t="shared" si="182"/>
        <v>100</v>
      </c>
      <c r="AD744" s="3"/>
      <c r="AE744" s="3"/>
      <c r="AF744" s="3" t="str">
        <f t="shared" si="183"/>
        <v>band D</v>
      </c>
      <c r="AG744" s="3"/>
      <c r="AH744" s="3" t="s">
        <v>227</v>
      </c>
      <c r="AI744" s="3"/>
      <c r="AJ744" s="3"/>
      <c r="AK744" s="3"/>
      <c r="AL744" s="3" t="s">
        <v>773</v>
      </c>
      <c r="AM744" s="3" t="s">
        <v>1303</v>
      </c>
      <c r="AN744" s="3" t="s">
        <v>1328</v>
      </c>
      <c r="AO744" s="3" t="s">
        <v>1313</v>
      </c>
      <c r="AP744" s="3" t="s">
        <v>50</v>
      </c>
      <c r="AQ744" s="3">
        <f t="shared" si="160"/>
        <v>4</v>
      </c>
      <c r="AR744" t="str">
        <f t="shared" si="179"/>
        <v>NOAEL</v>
      </c>
      <c r="AS744">
        <f t="shared" si="180"/>
        <v>100</v>
      </c>
      <c r="AT744" t="str">
        <f>VLOOKUP(L744,'Duration QC'!$A$3:$E$50,2,TRUE)</f>
        <v>N</v>
      </c>
      <c r="AU744" t="str">
        <f>VLOOKUP(L744,'Duration QC'!$A$3:$E$50,3,TRUE)</f>
        <v>Y</v>
      </c>
      <c r="AV744" t="str">
        <f>VLOOKUP(L744,'Duration QC'!$A$3:$E$50,4,TRUE)</f>
        <v>N</v>
      </c>
      <c r="AW744" t="str">
        <f>VLOOKUP(L744,'Duration QC'!$A$3:$E$50,5,TRUE)</f>
        <v>N</v>
      </c>
      <c r="AX744">
        <f t="shared" si="161"/>
        <v>0</v>
      </c>
      <c r="AY744">
        <f t="shared" si="162"/>
        <v>1</v>
      </c>
      <c r="AZ744">
        <f t="shared" si="163"/>
        <v>0</v>
      </c>
      <c r="BA744">
        <f t="shared" si="164"/>
        <v>0</v>
      </c>
    </row>
    <row r="745" spans="1:53" x14ac:dyDescent="0.25">
      <c r="A745" s="3">
        <v>745</v>
      </c>
      <c r="B745" s="3"/>
      <c r="C745" s="3"/>
      <c r="D745" s="3" t="s">
        <v>1473</v>
      </c>
      <c r="E745" s="3" t="s">
        <v>1326</v>
      </c>
      <c r="F745" s="3" t="s">
        <v>1331</v>
      </c>
      <c r="G745" s="3"/>
      <c r="H745" s="3" t="s">
        <v>660</v>
      </c>
      <c r="I745" s="3" t="s">
        <v>1300</v>
      </c>
      <c r="J745" s="3" t="s">
        <v>469</v>
      </c>
      <c r="K745" s="3" t="s">
        <v>1301</v>
      </c>
      <c r="L745" s="3" t="s">
        <v>27</v>
      </c>
      <c r="M745" s="3" t="s">
        <v>28</v>
      </c>
      <c r="N745" s="3" t="s">
        <v>1302</v>
      </c>
      <c r="O745" s="3" t="s">
        <v>30</v>
      </c>
      <c r="P745" s="3" t="s">
        <v>146</v>
      </c>
      <c r="Q745" s="3" t="s">
        <v>32</v>
      </c>
      <c r="R745" s="3">
        <v>0.1</v>
      </c>
      <c r="S745" s="3">
        <v>1</v>
      </c>
      <c r="T745" s="3"/>
      <c r="U745" s="3"/>
      <c r="V745" s="3" t="s">
        <v>34</v>
      </c>
      <c r="W745" s="3" t="s">
        <v>35</v>
      </c>
      <c r="X745" s="3" t="s">
        <v>35</v>
      </c>
      <c r="Y745" s="3" t="str">
        <f t="shared" si="168"/>
        <v>N</v>
      </c>
      <c r="Z745" s="3" t="s">
        <v>35</v>
      </c>
      <c r="AA745" s="3" t="str">
        <f t="shared" si="169"/>
        <v>Units conversion needed;</v>
      </c>
      <c r="AB745" s="3"/>
      <c r="AC745" s="3">
        <f t="shared" si="182"/>
        <v>100</v>
      </c>
      <c r="AD745" s="3"/>
      <c r="AE745" s="3"/>
      <c r="AF745" s="3" t="str">
        <f t="shared" si="183"/>
        <v>band D</v>
      </c>
      <c r="AG745" s="3"/>
      <c r="AH745" s="3" t="s">
        <v>227</v>
      </c>
      <c r="AI745" s="3"/>
      <c r="AJ745" s="3"/>
      <c r="AK745" s="3"/>
      <c r="AL745" s="3" t="s">
        <v>773</v>
      </c>
      <c r="AM745" s="3" t="s">
        <v>1303</v>
      </c>
      <c r="AN745" s="3" t="s">
        <v>1328</v>
      </c>
      <c r="AO745" s="3" t="s">
        <v>1332</v>
      </c>
      <c r="AP745" s="3" t="s">
        <v>50</v>
      </c>
      <c r="AQ745" s="3">
        <f t="shared" si="160"/>
        <v>4</v>
      </c>
      <c r="AR745" t="str">
        <f t="shared" si="179"/>
        <v>NOAEL</v>
      </c>
      <c r="AS745">
        <f t="shared" si="180"/>
        <v>100</v>
      </c>
      <c r="AT745" t="str">
        <f>VLOOKUP(L745,'Duration QC'!$A$3:$E$50,2,TRUE)</f>
        <v>N</v>
      </c>
      <c r="AU745" t="str">
        <f>VLOOKUP(L745,'Duration QC'!$A$3:$E$50,3,TRUE)</f>
        <v>Y</v>
      </c>
      <c r="AV745" t="str">
        <f>VLOOKUP(L745,'Duration QC'!$A$3:$E$50,4,TRUE)</f>
        <v>N</v>
      </c>
      <c r="AW745" t="str">
        <f>VLOOKUP(L745,'Duration QC'!$A$3:$E$50,5,TRUE)</f>
        <v>N</v>
      </c>
      <c r="AX745">
        <f t="shared" si="161"/>
        <v>0</v>
      </c>
      <c r="AY745">
        <f t="shared" si="162"/>
        <v>1</v>
      </c>
      <c r="AZ745">
        <f t="shared" si="163"/>
        <v>0</v>
      </c>
      <c r="BA745">
        <f t="shared" si="164"/>
        <v>0</v>
      </c>
    </row>
    <row r="746" spans="1:53" x14ac:dyDescent="0.25">
      <c r="A746" s="3">
        <v>746</v>
      </c>
      <c r="B746" s="3"/>
      <c r="C746" s="3"/>
      <c r="D746" s="3" t="s">
        <v>1473</v>
      </c>
      <c r="E746" s="3" t="s">
        <v>1326</v>
      </c>
      <c r="F746" s="3" t="s">
        <v>1333</v>
      </c>
      <c r="G746" s="3"/>
      <c r="H746" s="3" t="s">
        <v>660</v>
      </c>
      <c r="I746" s="3" t="s">
        <v>1312</v>
      </c>
      <c r="J746" s="3" t="s">
        <v>469</v>
      </c>
      <c r="K746" s="3" t="s">
        <v>1301</v>
      </c>
      <c r="L746" s="3" t="s">
        <v>27</v>
      </c>
      <c r="M746" s="3" t="s">
        <v>28</v>
      </c>
      <c r="N746" s="3" t="s">
        <v>1302</v>
      </c>
      <c r="O746" s="3" t="s">
        <v>30</v>
      </c>
      <c r="P746" s="3" t="s">
        <v>146</v>
      </c>
      <c r="Q746" s="3" t="s">
        <v>32</v>
      </c>
      <c r="R746" s="3">
        <v>0.1</v>
      </c>
      <c r="S746" s="3">
        <v>1</v>
      </c>
      <c r="T746" s="3"/>
      <c r="U746" s="3"/>
      <c r="V746" s="3" t="s">
        <v>34</v>
      </c>
      <c r="W746" s="3" t="s">
        <v>35</v>
      </c>
      <c r="X746" s="3" t="s">
        <v>35</v>
      </c>
      <c r="Y746" s="3" t="str">
        <f t="shared" si="168"/>
        <v>N</v>
      </c>
      <c r="Z746" s="3" t="s">
        <v>35</v>
      </c>
      <c r="AA746" s="3" t="str">
        <f t="shared" si="169"/>
        <v>Units conversion needed;</v>
      </c>
      <c r="AB746" s="3"/>
      <c r="AC746" s="3">
        <f t="shared" si="182"/>
        <v>100</v>
      </c>
      <c r="AD746" s="3"/>
      <c r="AE746" s="3"/>
      <c r="AF746" s="3" t="str">
        <f t="shared" si="183"/>
        <v>band D</v>
      </c>
      <c r="AG746" s="3"/>
      <c r="AH746" s="3" t="s">
        <v>227</v>
      </c>
      <c r="AI746" s="3"/>
      <c r="AJ746" s="3"/>
      <c r="AK746" s="3"/>
      <c r="AL746" s="3" t="s">
        <v>773</v>
      </c>
      <c r="AM746" s="3" t="s">
        <v>1303</v>
      </c>
      <c r="AN746" s="3" t="s">
        <v>1328</v>
      </c>
      <c r="AO746" s="3" t="s">
        <v>1334</v>
      </c>
      <c r="AP746" s="3" t="s">
        <v>50</v>
      </c>
      <c r="AQ746" s="3">
        <f t="shared" si="160"/>
        <v>4</v>
      </c>
      <c r="AR746" t="str">
        <f t="shared" si="179"/>
        <v>NOAEL</v>
      </c>
      <c r="AS746">
        <f t="shared" si="180"/>
        <v>100</v>
      </c>
      <c r="AT746" t="str">
        <f>VLOOKUP(L746,'Duration QC'!$A$3:$E$50,2,TRUE)</f>
        <v>N</v>
      </c>
      <c r="AU746" t="str">
        <f>VLOOKUP(L746,'Duration QC'!$A$3:$E$50,3,TRUE)</f>
        <v>Y</v>
      </c>
      <c r="AV746" t="str">
        <f>VLOOKUP(L746,'Duration QC'!$A$3:$E$50,4,TRUE)</f>
        <v>N</v>
      </c>
      <c r="AW746" t="str">
        <f>VLOOKUP(L746,'Duration QC'!$A$3:$E$50,5,TRUE)</f>
        <v>N</v>
      </c>
      <c r="AX746">
        <f t="shared" si="161"/>
        <v>0</v>
      </c>
      <c r="AY746">
        <f t="shared" si="162"/>
        <v>1</v>
      </c>
      <c r="AZ746">
        <f t="shared" si="163"/>
        <v>0</v>
      </c>
      <c r="BA746">
        <f t="shared" si="164"/>
        <v>0</v>
      </c>
    </row>
    <row r="747" spans="1:53" x14ac:dyDescent="0.25">
      <c r="A747" s="3">
        <v>747</v>
      </c>
      <c r="B747" s="3"/>
      <c r="C747" s="3"/>
      <c r="D747" s="3" t="s">
        <v>1473</v>
      </c>
      <c r="E747" s="3" t="s">
        <v>1335</v>
      </c>
      <c r="F747" s="3" t="s">
        <v>1336</v>
      </c>
      <c r="G747" s="3" t="s">
        <v>50</v>
      </c>
      <c r="H747" s="3" t="s">
        <v>805</v>
      </c>
      <c r="I747" s="3" t="s">
        <v>1337</v>
      </c>
      <c r="J747" s="3" t="s">
        <v>470</v>
      </c>
      <c r="K747" s="3" t="s">
        <v>1338</v>
      </c>
      <c r="L747" s="3" t="s">
        <v>134</v>
      </c>
      <c r="M747" s="3" t="s">
        <v>28</v>
      </c>
      <c r="N747" s="3" t="s">
        <v>1339</v>
      </c>
      <c r="O747" s="3" t="s">
        <v>38</v>
      </c>
      <c r="P747" s="3" t="s">
        <v>128</v>
      </c>
      <c r="Q747" s="3" t="s">
        <v>49</v>
      </c>
      <c r="R747" s="3">
        <v>1.1000000000000001</v>
      </c>
      <c r="S747" s="3">
        <v>7.1</v>
      </c>
      <c r="T747" s="3"/>
      <c r="U747" s="3"/>
      <c r="V747" s="3" t="s">
        <v>34</v>
      </c>
      <c r="W747" s="3" t="s">
        <v>35</v>
      </c>
      <c r="X747" s="3" t="s">
        <v>50</v>
      </c>
      <c r="Y747" s="3" t="str">
        <f t="shared" si="168"/>
        <v>N</v>
      </c>
      <c r="Z747" s="3" t="s">
        <v>35</v>
      </c>
      <c r="AA747" s="3" t="str">
        <f t="shared" si="169"/>
        <v>Divide NOAEL or BMDL by 3;Units conversion needed;</v>
      </c>
      <c r="AB747" s="3"/>
      <c r="AC747" s="3">
        <f>R747/3*1000</f>
        <v>366.66666666666669</v>
      </c>
      <c r="AD747" s="3"/>
      <c r="AE747" s="3"/>
      <c r="AF747" s="3" t="str">
        <f>IF(AC747&gt;30000, "band A", IF(AC747&gt;3000, "band B", IF(AC747&gt;300, "band C", IF(AC747&gt;30, "band D", "band E"))))</f>
        <v>band C</v>
      </c>
      <c r="AG747" s="3"/>
      <c r="AH747" s="3" t="s">
        <v>228</v>
      </c>
      <c r="AI747" s="3"/>
      <c r="AJ747" s="3"/>
      <c r="AK747" s="3"/>
      <c r="AL747" s="3" t="s">
        <v>773</v>
      </c>
      <c r="AM747" s="3" t="s">
        <v>1340</v>
      </c>
      <c r="AN747" s="3" t="s">
        <v>1341</v>
      </c>
      <c r="AO747" s="3"/>
      <c r="AP747" s="3" t="s">
        <v>50</v>
      </c>
      <c r="AQ747" s="3">
        <f t="shared" si="160"/>
        <v>3</v>
      </c>
      <c r="AR747" t="str">
        <f t="shared" si="179"/>
        <v>NOAEL</v>
      </c>
      <c r="AS747">
        <f t="shared" si="180"/>
        <v>366.66666666666669</v>
      </c>
      <c r="AT747" t="str">
        <f>VLOOKUP(L747,'Duration QC'!$A$3:$E$50,2,TRUE)</f>
        <v>N</v>
      </c>
      <c r="AU747" t="str">
        <f>VLOOKUP(L747,'Duration QC'!$A$3:$E$50,3,TRUE)</f>
        <v>Y</v>
      </c>
      <c r="AV747" t="str">
        <f>VLOOKUP(L747,'Duration QC'!$A$3:$E$50,4,TRUE)</f>
        <v>N</v>
      </c>
      <c r="AW747" t="str">
        <f>VLOOKUP(L747,'Duration QC'!$A$3:$E$50,5,TRUE)</f>
        <v>N</v>
      </c>
      <c r="AX747">
        <f t="shared" si="161"/>
        <v>0</v>
      </c>
      <c r="AY747">
        <f t="shared" si="162"/>
        <v>1</v>
      </c>
      <c r="AZ747">
        <f t="shared" si="163"/>
        <v>0</v>
      </c>
      <c r="BA747">
        <f t="shared" si="164"/>
        <v>0</v>
      </c>
    </row>
    <row r="748" spans="1:53" x14ac:dyDescent="0.25">
      <c r="A748" s="3">
        <v>748</v>
      </c>
      <c r="B748" s="3"/>
      <c r="C748" s="3"/>
      <c r="D748" s="3" t="s">
        <v>1473</v>
      </c>
      <c r="E748" s="3" t="s">
        <v>1335</v>
      </c>
      <c r="F748" s="3" t="s">
        <v>1336</v>
      </c>
      <c r="G748" s="3" t="s">
        <v>50</v>
      </c>
      <c r="H748" s="3" t="s">
        <v>805</v>
      </c>
      <c r="I748" s="3" t="s">
        <v>1337</v>
      </c>
      <c r="J748" s="3" t="s">
        <v>470</v>
      </c>
      <c r="K748" s="3" t="s">
        <v>1301</v>
      </c>
      <c r="L748" s="3" t="s">
        <v>27</v>
      </c>
      <c r="M748" s="3" t="s">
        <v>28</v>
      </c>
      <c r="N748" s="3" t="s">
        <v>1339</v>
      </c>
      <c r="O748" s="3" t="s">
        <v>38</v>
      </c>
      <c r="P748" s="3" t="s">
        <v>128</v>
      </c>
      <c r="Q748" s="3" t="s">
        <v>49</v>
      </c>
      <c r="R748" s="3">
        <v>1.1000000000000001</v>
      </c>
      <c r="S748" s="3">
        <v>7.1</v>
      </c>
      <c r="T748" s="3"/>
      <c r="U748" s="3"/>
      <c r="V748" s="3" t="s">
        <v>34</v>
      </c>
      <c r="W748" s="3" t="s">
        <v>35</v>
      </c>
      <c r="X748" s="3" t="s">
        <v>35</v>
      </c>
      <c r="Y748" s="3" t="str">
        <f t="shared" si="168"/>
        <v>N</v>
      </c>
      <c r="Z748" s="3" t="s">
        <v>35</v>
      </c>
      <c r="AA748" s="3" t="str">
        <f t="shared" si="169"/>
        <v>Units conversion needed;</v>
      </c>
      <c r="AB748" s="3"/>
      <c r="AC748" s="3">
        <f t="shared" ref="AC748:AC749" si="184">R748*1000</f>
        <v>1100</v>
      </c>
      <c r="AD748" s="3"/>
      <c r="AE748" s="3"/>
      <c r="AF748" s="3" t="str">
        <f t="shared" ref="AF748:AF749" si="185">IF(AC748&gt;30000, "band A", IF(AC748&gt;3000, "band B", IF(AC748&gt;300, "band C", IF(AC748&gt;30, "band D", "band E"))))</f>
        <v>band C</v>
      </c>
      <c r="AG748" s="3"/>
      <c r="AH748" s="3" t="s">
        <v>228</v>
      </c>
      <c r="AI748" s="3"/>
      <c r="AJ748" s="3"/>
      <c r="AK748" s="3"/>
      <c r="AL748" s="3" t="s">
        <v>773</v>
      </c>
      <c r="AM748" s="3" t="s">
        <v>1340</v>
      </c>
      <c r="AN748" s="3" t="s">
        <v>1341</v>
      </c>
      <c r="AO748" s="3"/>
      <c r="AP748" s="3" t="s">
        <v>50</v>
      </c>
      <c r="AQ748" s="3">
        <f t="shared" si="160"/>
        <v>3</v>
      </c>
      <c r="AR748" t="str">
        <f t="shared" si="179"/>
        <v>NOAEL</v>
      </c>
      <c r="AS748">
        <f t="shared" si="180"/>
        <v>1100</v>
      </c>
      <c r="AT748" t="str">
        <f>VLOOKUP(L748,'Duration QC'!$A$3:$E$50,2,TRUE)</f>
        <v>N</v>
      </c>
      <c r="AU748" t="str">
        <f>VLOOKUP(L748,'Duration QC'!$A$3:$E$50,3,TRUE)</f>
        <v>Y</v>
      </c>
      <c r="AV748" t="str">
        <f>VLOOKUP(L748,'Duration QC'!$A$3:$E$50,4,TRUE)</f>
        <v>N</v>
      </c>
      <c r="AW748" t="str">
        <f>VLOOKUP(L748,'Duration QC'!$A$3:$E$50,5,TRUE)</f>
        <v>N</v>
      </c>
      <c r="AX748">
        <f t="shared" si="161"/>
        <v>0</v>
      </c>
      <c r="AY748">
        <f t="shared" si="162"/>
        <v>1</v>
      </c>
      <c r="AZ748">
        <f t="shared" si="163"/>
        <v>0</v>
      </c>
      <c r="BA748">
        <f t="shared" si="164"/>
        <v>0</v>
      </c>
    </row>
    <row r="749" spans="1:53" x14ac:dyDescent="0.25">
      <c r="A749" s="3">
        <v>749</v>
      </c>
      <c r="B749" s="3"/>
      <c r="C749" s="3"/>
      <c r="D749" s="3" t="s">
        <v>1473</v>
      </c>
      <c r="E749" s="3" t="s">
        <v>1335</v>
      </c>
      <c r="F749" s="3" t="s">
        <v>1336</v>
      </c>
      <c r="G749" s="3" t="s">
        <v>50</v>
      </c>
      <c r="H749" s="3" t="s">
        <v>805</v>
      </c>
      <c r="I749" s="3" t="s">
        <v>1337</v>
      </c>
      <c r="J749" s="3" t="s">
        <v>470</v>
      </c>
      <c r="K749" s="3" t="s">
        <v>1301</v>
      </c>
      <c r="L749" s="3" t="s">
        <v>27</v>
      </c>
      <c r="M749" s="3" t="s">
        <v>28</v>
      </c>
      <c r="N749" s="3" t="s">
        <v>1342</v>
      </c>
      <c r="O749" s="3" t="s">
        <v>38</v>
      </c>
      <c r="P749" s="3" t="s">
        <v>128</v>
      </c>
      <c r="Q749" s="3" t="s">
        <v>49</v>
      </c>
      <c r="R749" s="3">
        <v>1.1000000000000001</v>
      </c>
      <c r="S749" s="3">
        <v>7.1</v>
      </c>
      <c r="T749" s="3"/>
      <c r="U749" s="3"/>
      <c r="V749" s="3" t="s">
        <v>34</v>
      </c>
      <c r="W749" s="3" t="s">
        <v>35</v>
      </c>
      <c r="X749" s="3" t="s">
        <v>35</v>
      </c>
      <c r="Y749" s="3" t="str">
        <f t="shared" si="168"/>
        <v>N</v>
      </c>
      <c r="Z749" s="3" t="s">
        <v>35</v>
      </c>
      <c r="AA749" s="3" t="str">
        <f t="shared" si="169"/>
        <v>Units conversion needed;</v>
      </c>
      <c r="AB749" s="3"/>
      <c r="AC749" s="3">
        <f t="shared" si="184"/>
        <v>1100</v>
      </c>
      <c r="AD749" s="3"/>
      <c r="AE749" s="3"/>
      <c r="AF749" s="3" t="str">
        <f t="shared" si="185"/>
        <v>band C</v>
      </c>
      <c r="AG749" s="3"/>
      <c r="AH749" s="3" t="s">
        <v>228</v>
      </c>
      <c r="AI749" s="3"/>
      <c r="AJ749" s="3"/>
      <c r="AK749" s="3"/>
      <c r="AL749" s="3" t="s">
        <v>770</v>
      </c>
      <c r="AM749" s="3" t="s">
        <v>1340</v>
      </c>
      <c r="AN749" s="3" t="s">
        <v>1341</v>
      </c>
      <c r="AO749" s="3" t="s">
        <v>1343</v>
      </c>
      <c r="AP749" s="3" t="s">
        <v>50</v>
      </c>
      <c r="AQ749" s="3">
        <f t="shared" si="160"/>
        <v>3</v>
      </c>
      <c r="AR749" t="str">
        <f t="shared" si="179"/>
        <v>NOAEL</v>
      </c>
      <c r="AS749">
        <f t="shared" si="180"/>
        <v>1100</v>
      </c>
      <c r="AT749" t="str">
        <f>VLOOKUP(L749,'Duration QC'!$A$3:$E$50,2,TRUE)</f>
        <v>N</v>
      </c>
      <c r="AU749" t="str">
        <f>VLOOKUP(L749,'Duration QC'!$A$3:$E$50,3,TRUE)</f>
        <v>Y</v>
      </c>
      <c r="AV749" t="str">
        <f>VLOOKUP(L749,'Duration QC'!$A$3:$E$50,4,TRUE)</f>
        <v>N</v>
      </c>
      <c r="AW749" t="str">
        <f>VLOOKUP(L749,'Duration QC'!$A$3:$E$50,5,TRUE)</f>
        <v>N</v>
      </c>
      <c r="AX749">
        <f t="shared" si="161"/>
        <v>0</v>
      </c>
      <c r="AY749">
        <f t="shared" si="162"/>
        <v>1</v>
      </c>
      <c r="AZ749">
        <f t="shared" si="163"/>
        <v>0</v>
      </c>
      <c r="BA749">
        <f t="shared" si="164"/>
        <v>0</v>
      </c>
    </row>
    <row r="750" spans="1:53" x14ac:dyDescent="0.25">
      <c r="A750" s="3">
        <v>750</v>
      </c>
      <c r="B750" s="3"/>
      <c r="C750" s="3"/>
      <c r="D750" s="3" t="s">
        <v>1473</v>
      </c>
      <c r="E750" s="3" t="s">
        <v>1344</v>
      </c>
      <c r="F750" s="3" t="s">
        <v>1345</v>
      </c>
      <c r="G750" s="3" t="s">
        <v>50</v>
      </c>
      <c r="H750" s="3" t="s">
        <v>465</v>
      </c>
      <c r="I750" s="3" t="s">
        <v>1476</v>
      </c>
      <c r="J750" s="3" t="s">
        <v>469</v>
      </c>
      <c r="K750" s="3" t="s">
        <v>1346</v>
      </c>
      <c r="L750" s="3" t="s">
        <v>129</v>
      </c>
      <c r="M750" s="3" t="s">
        <v>28</v>
      </c>
      <c r="N750" s="3" t="s">
        <v>1347</v>
      </c>
      <c r="O750" s="3" t="s">
        <v>38</v>
      </c>
      <c r="P750" s="3" t="s">
        <v>128</v>
      </c>
      <c r="Q750" s="3" t="s">
        <v>49</v>
      </c>
      <c r="R750" s="3"/>
      <c r="S750" s="3">
        <v>1.3</v>
      </c>
      <c r="T750" s="3"/>
      <c r="U750" s="3"/>
      <c r="V750" s="3" t="s">
        <v>34</v>
      </c>
      <c r="W750" s="3" t="s">
        <v>35</v>
      </c>
      <c r="X750" s="3" t="s">
        <v>461</v>
      </c>
      <c r="Y750" s="3" t="str">
        <f t="shared" si="168"/>
        <v>Y</v>
      </c>
      <c r="Z750" s="3" t="s">
        <v>35</v>
      </c>
      <c r="AA750" s="3" t="str">
        <f t="shared" si="169"/>
        <v>Divide LOAEL by 10;Units conversion needed;</v>
      </c>
      <c r="AB750" s="3"/>
      <c r="AC750" s="3"/>
      <c r="AD750" s="3">
        <f t="shared" ref="AD750:AD751" si="186">S750/10*1000</f>
        <v>130</v>
      </c>
      <c r="AE750" s="3"/>
      <c r="AF750" s="3"/>
      <c r="AG750" s="3" t="str">
        <f t="shared" ref="AG750:AG751" si="187">IF(AD750&gt;30000, "band A", IF(AD750&gt;3000, "band B", IF(AD750&gt;300, "band C", IF(AD750&gt;30, "band D", "band E"))))</f>
        <v>band D</v>
      </c>
      <c r="AH750" s="3" t="s">
        <v>227</v>
      </c>
      <c r="AI750" s="3"/>
      <c r="AJ750" s="3"/>
      <c r="AK750" s="3"/>
      <c r="AL750" s="3" t="s">
        <v>770</v>
      </c>
      <c r="AM750" s="3" t="s">
        <v>1348</v>
      </c>
      <c r="AN750" s="3" t="s">
        <v>1349</v>
      </c>
      <c r="AO750" s="3" t="s">
        <v>1350</v>
      </c>
      <c r="AP750" s="3" t="s">
        <v>50</v>
      </c>
      <c r="AQ750" s="3">
        <f t="shared" si="160"/>
        <v>4</v>
      </c>
      <c r="AR750" t="str">
        <f t="shared" si="179"/>
        <v>LOAEL</v>
      </c>
      <c r="AS750">
        <f t="shared" si="180"/>
        <v>130</v>
      </c>
      <c r="AT750" t="str">
        <f>VLOOKUP(L750,'Duration QC'!$A$3:$E$50,2,TRUE)</f>
        <v>N</v>
      </c>
      <c r="AU750" t="str">
        <f>VLOOKUP(L750,'Duration QC'!$A$3:$E$50,3,TRUE)</f>
        <v>Y</v>
      </c>
      <c r="AV750" t="str">
        <f>VLOOKUP(L750,'Duration QC'!$A$3:$E$50,4,TRUE)</f>
        <v>N</v>
      </c>
      <c r="AW750" t="str">
        <f>VLOOKUP(L750,'Duration QC'!$A$3:$E$50,5,TRUE)</f>
        <v>N</v>
      </c>
      <c r="AX750">
        <f t="shared" si="161"/>
        <v>0</v>
      </c>
      <c r="AY750">
        <f t="shared" si="162"/>
        <v>1</v>
      </c>
      <c r="AZ750">
        <f t="shared" si="163"/>
        <v>0</v>
      </c>
      <c r="BA750">
        <f t="shared" si="164"/>
        <v>0</v>
      </c>
    </row>
    <row r="751" spans="1:53" x14ac:dyDescent="0.25">
      <c r="A751" s="3">
        <v>751</v>
      </c>
      <c r="B751" s="3"/>
      <c r="C751" s="3"/>
      <c r="D751" s="3" t="s">
        <v>1473</v>
      </c>
      <c r="E751" s="3" t="s">
        <v>1344</v>
      </c>
      <c r="F751" s="3" t="s">
        <v>1345</v>
      </c>
      <c r="G751" s="3" t="s">
        <v>50</v>
      </c>
      <c r="H751" s="3" t="s">
        <v>562</v>
      </c>
      <c r="I751" s="3" t="s">
        <v>1351</v>
      </c>
      <c r="J751" s="3" t="s">
        <v>470</v>
      </c>
      <c r="K751" s="3" t="s">
        <v>1346</v>
      </c>
      <c r="L751" s="3" t="s">
        <v>129</v>
      </c>
      <c r="M751" s="3" t="s">
        <v>28</v>
      </c>
      <c r="N751" s="3" t="s">
        <v>1347</v>
      </c>
      <c r="O751" s="3" t="s">
        <v>38</v>
      </c>
      <c r="P751" s="3" t="s">
        <v>128</v>
      </c>
      <c r="Q751" s="3" t="s">
        <v>49</v>
      </c>
      <c r="R751" s="3"/>
      <c r="S751" s="3">
        <v>23.5</v>
      </c>
      <c r="T751" s="3"/>
      <c r="U751" s="3"/>
      <c r="V751" s="3" t="s">
        <v>34</v>
      </c>
      <c r="W751" s="3" t="s">
        <v>35</v>
      </c>
      <c r="X751" s="3" t="s">
        <v>461</v>
      </c>
      <c r="Y751" s="3" t="str">
        <f t="shared" si="168"/>
        <v>Y</v>
      </c>
      <c r="Z751" s="3" t="s">
        <v>35</v>
      </c>
      <c r="AA751" s="3" t="str">
        <f t="shared" si="169"/>
        <v>Divide LOAEL by 10;Units conversion needed;</v>
      </c>
      <c r="AB751" s="3"/>
      <c r="AC751" s="3"/>
      <c r="AD751" s="3">
        <f t="shared" si="186"/>
        <v>2350</v>
      </c>
      <c r="AE751" s="3"/>
      <c r="AF751" s="3"/>
      <c r="AG751" s="3" t="str">
        <f t="shared" si="187"/>
        <v>band C</v>
      </c>
      <c r="AH751" s="3" t="s">
        <v>228</v>
      </c>
      <c r="AI751" s="3"/>
      <c r="AJ751" s="3"/>
      <c r="AK751" s="3"/>
      <c r="AL751" s="3" t="s">
        <v>770</v>
      </c>
      <c r="AM751" s="3" t="s">
        <v>1348</v>
      </c>
      <c r="AN751" s="3" t="s">
        <v>1352</v>
      </c>
      <c r="AO751" s="3" t="s">
        <v>1353</v>
      </c>
      <c r="AP751" s="3" t="s">
        <v>50</v>
      </c>
      <c r="AQ751" s="3">
        <f t="shared" si="160"/>
        <v>3</v>
      </c>
      <c r="AR751" t="str">
        <f t="shared" si="179"/>
        <v>LOAEL</v>
      </c>
      <c r="AS751">
        <f t="shared" si="180"/>
        <v>2350</v>
      </c>
      <c r="AT751" t="str">
        <f>VLOOKUP(L751,'Duration QC'!$A$3:$E$50,2,TRUE)</f>
        <v>N</v>
      </c>
      <c r="AU751" t="str">
        <f>VLOOKUP(L751,'Duration QC'!$A$3:$E$50,3,TRUE)</f>
        <v>Y</v>
      </c>
      <c r="AV751" t="str">
        <f>VLOOKUP(L751,'Duration QC'!$A$3:$E$50,4,TRUE)</f>
        <v>N</v>
      </c>
      <c r="AW751" t="str">
        <f>VLOOKUP(L751,'Duration QC'!$A$3:$E$50,5,TRUE)</f>
        <v>N</v>
      </c>
      <c r="AX751">
        <f t="shared" si="161"/>
        <v>0</v>
      </c>
      <c r="AY751">
        <f t="shared" si="162"/>
        <v>1</v>
      </c>
      <c r="AZ751">
        <f t="shared" si="163"/>
        <v>0</v>
      </c>
      <c r="BA751">
        <f t="shared" si="164"/>
        <v>0</v>
      </c>
    </row>
    <row r="752" spans="1:53" x14ac:dyDescent="0.25">
      <c r="A752" s="3">
        <v>752</v>
      </c>
      <c r="B752" s="3"/>
      <c r="C752" s="3"/>
      <c r="D752" s="3" t="s">
        <v>1473</v>
      </c>
      <c r="E752" s="3" t="s">
        <v>1344</v>
      </c>
      <c r="F752" s="3" t="s">
        <v>1345</v>
      </c>
      <c r="G752" s="3" t="s">
        <v>50</v>
      </c>
      <c r="H752" s="3" t="s">
        <v>562</v>
      </c>
      <c r="I752" s="3" t="s">
        <v>1354</v>
      </c>
      <c r="J752" s="3" t="s">
        <v>469</v>
      </c>
      <c r="K752" s="3" t="s">
        <v>1346</v>
      </c>
      <c r="L752" s="3" t="s">
        <v>129</v>
      </c>
      <c r="M752" s="3" t="s">
        <v>1277</v>
      </c>
      <c r="N752" s="3" t="s">
        <v>1347</v>
      </c>
      <c r="O752" s="3" t="s">
        <v>38</v>
      </c>
      <c r="P752" s="3" t="s">
        <v>128</v>
      </c>
      <c r="Q752" s="3" t="s">
        <v>49</v>
      </c>
      <c r="R752" s="3">
        <v>22.3</v>
      </c>
      <c r="S752" s="3"/>
      <c r="T752" s="3"/>
      <c r="U752" s="3"/>
      <c r="V752" s="3" t="s">
        <v>34</v>
      </c>
      <c r="W752" s="3" t="s">
        <v>35</v>
      </c>
      <c r="X752" s="3" t="s">
        <v>461</v>
      </c>
      <c r="Y752" s="3" t="str">
        <f t="shared" si="168"/>
        <v>N</v>
      </c>
      <c r="Z752" s="3" t="s">
        <v>35</v>
      </c>
      <c r="AA752" s="3" t="str">
        <f t="shared" si="169"/>
        <v>Units conversion needed;</v>
      </c>
      <c r="AB752" s="3"/>
      <c r="AC752" s="3">
        <f>R752*1000</f>
        <v>22300</v>
      </c>
      <c r="AD752" s="3"/>
      <c r="AE752" s="3"/>
      <c r="AF752" s="3" t="str">
        <f>IF(AC752&gt;30000, "band A", IF(AC752&gt;3000, "band B", IF(AC752&gt;300, "band C", IF(AC752&gt;30, "band D", "band E"))))</f>
        <v>band B</v>
      </c>
      <c r="AG752" s="3"/>
      <c r="AH752" s="3" t="s">
        <v>229</v>
      </c>
      <c r="AI752" s="3"/>
      <c r="AJ752" s="3"/>
      <c r="AK752" s="3"/>
      <c r="AL752" s="3" t="s">
        <v>770</v>
      </c>
      <c r="AM752" s="3" t="s">
        <v>1348</v>
      </c>
      <c r="AN752" s="3" t="s">
        <v>1355</v>
      </c>
      <c r="AO752" s="3" t="s">
        <v>1356</v>
      </c>
      <c r="AP752" s="3" t="s">
        <v>50</v>
      </c>
      <c r="AQ752" s="3">
        <f t="shared" si="160"/>
        <v>2</v>
      </c>
      <c r="AR752" t="str">
        <f t="shared" si="179"/>
        <v>NOAEL</v>
      </c>
      <c r="AS752">
        <f t="shared" si="180"/>
        <v>22300</v>
      </c>
      <c r="AT752" t="str">
        <f>VLOOKUP(L752,'Duration QC'!$A$3:$E$50,2,TRUE)</f>
        <v>N</v>
      </c>
      <c r="AU752" t="str">
        <f>VLOOKUP(L752,'Duration QC'!$A$3:$E$50,3,TRUE)</f>
        <v>Y</v>
      </c>
      <c r="AV752" t="str">
        <f>VLOOKUP(L752,'Duration QC'!$A$3:$E$50,4,TRUE)</f>
        <v>N</v>
      </c>
      <c r="AW752" t="str">
        <f>VLOOKUP(L752,'Duration QC'!$A$3:$E$50,5,TRUE)</f>
        <v>N</v>
      </c>
      <c r="AX752">
        <f t="shared" si="161"/>
        <v>0</v>
      </c>
      <c r="AY752">
        <f t="shared" si="162"/>
        <v>1</v>
      </c>
      <c r="AZ752">
        <f t="shared" si="163"/>
        <v>0</v>
      </c>
      <c r="BA752">
        <f t="shared" si="164"/>
        <v>0</v>
      </c>
    </row>
    <row r="753" spans="1:53" x14ac:dyDescent="0.25">
      <c r="A753" s="3">
        <v>753</v>
      </c>
      <c r="B753" s="3"/>
      <c r="C753" s="3"/>
      <c r="D753" s="3" t="s">
        <v>1473</v>
      </c>
      <c r="E753" s="3" t="s">
        <v>1344</v>
      </c>
      <c r="F753" s="3" t="s">
        <v>1357</v>
      </c>
      <c r="G753" s="3" t="s">
        <v>50</v>
      </c>
      <c r="H753" s="3" t="s">
        <v>465</v>
      </c>
      <c r="I753" s="3" t="s">
        <v>1476</v>
      </c>
      <c r="J753" s="3" t="s">
        <v>469</v>
      </c>
      <c r="K753" s="3" t="s">
        <v>1346</v>
      </c>
      <c r="L753" s="3" t="s">
        <v>129</v>
      </c>
      <c r="M753" s="3" t="s">
        <v>28</v>
      </c>
      <c r="N753" s="3" t="s">
        <v>1358</v>
      </c>
      <c r="O753" s="3" t="s">
        <v>38</v>
      </c>
      <c r="P753" s="3" t="s">
        <v>128</v>
      </c>
      <c r="Q753" s="3" t="s">
        <v>49</v>
      </c>
      <c r="R753" s="3"/>
      <c r="S753" s="3">
        <v>1.3</v>
      </c>
      <c r="T753" s="3"/>
      <c r="U753" s="3"/>
      <c r="V753" s="3" t="s">
        <v>34</v>
      </c>
      <c r="W753" s="3" t="s">
        <v>35</v>
      </c>
      <c r="X753" s="3" t="s">
        <v>461</v>
      </c>
      <c r="Y753" s="3" t="str">
        <f t="shared" si="168"/>
        <v>Y</v>
      </c>
      <c r="Z753" s="3" t="s">
        <v>35</v>
      </c>
      <c r="AA753" s="3" t="str">
        <f t="shared" si="169"/>
        <v>Divide LOAEL by 10;Units conversion needed;</v>
      </c>
      <c r="AB753" s="3"/>
      <c r="AC753" s="3"/>
      <c r="AD753" s="3">
        <f t="shared" ref="AD753:AD757" si="188">S753/10*1000</f>
        <v>130</v>
      </c>
      <c r="AE753" s="3"/>
      <c r="AF753" s="3"/>
      <c r="AG753" s="3" t="str">
        <f t="shared" ref="AG753:AG757" si="189">IF(AD753&gt;30000, "band A", IF(AD753&gt;3000, "band B", IF(AD753&gt;300, "band C", IF(AD753&gt;30, "band D", "band E"))))</f>
        <v>band D</v>
      </c>
      <c r="AH753" s="3" t="s">
        <v>227</v>
      </c>
      <c r="AI753" s="3"/>
      <c r="AJ753" s="3"/>
      <c r="AK753" s="3"/>
      <c r="AL753" s="3" t="s">
        <v>773</v>
      </c>
      <c r="AM753" s="3" t="s">
        <v>1303</v>
      </c>
      <c r="AN753" s="3" t="s">
        <v>1349</v>
      </c>
      <c r="AO753" s="3" t="s">
        <v>1359</v>
      </c>
      <c r="AP753" s="3" t="s">
        <v>50</v>
      </c>
      <c r="AQ753" s="3">
        <f t="shared" si="160"/>
        <v>4</v>
      </c>
      <c r="AR753" t="str">
        <f t="shared" si="179"/>
        <v>LOAEL</v>
      </c>
      <c r="AS753">
        <f t="shared" si="180"/>
        <v>130</v>
      </c>
      <c r="AT753" t="str">
        <f>VLOOKUP(L753,'Duration QC'!$A$3:$E$50,2,TRUE)</f>
        <v>N</v>
      </c>
      <c r="AU753" t="str">
        <f>VLOOKUP(L753,'Duration QC'!$A$3:$E$50,3,TRUE)</f>
        <v>Y</v>
      </c>
      <c r="AV753" t="str">
        <f>VLOOKUP(L753,'Duration QC'!$A$3:$E$50,4,TRUE)</f>
        <v>N</v>
      </c>
      <c r="AW753" t="str">
        <f>VLOOKUP(L753,'Duration QC'!$A$3:$E$50,5,TRUE)</f>
        <v>N</v>
      </c>
      <c r="AX753">
        <f t="shared" si="161"/>
        <v>0</v>
      </c>
      <c r="AY753">
        <f t="shared" si="162"/>
        <v>1</v>
      </c>
      <c r="AZ753">
        <f t="shared" si="163"/>
        <v>0</v>
      </c>
      <c r="BA753">
        <f t="shared" si="164"/>
        <v>0</v>
      </c>
    </row>
    <row r="754" spans="1:53" x14ac:dyDescent="0.25">
      <c r="A754" s="3">
        <v>754</v>
      </c>
      <c r="B754" s="3"/>
      <c r="C754" s="3"/>
      <c r="D754" s="3" t="s">
        <v>1473</v>
      </c>
      <c r="E754" s="3" t="s">
        <v>1344</v>
      </c>
      <c r="F754" s="3" t="s">
        <v>1357</v>
      </c>
      <c r="G754" s="3" t="s">
        <v>50</v>
      </c>
      <c r="H754" s="3" t="s">
        <v>562</v>
      </c>
      <c r="I754" s="3" t="s">
        <v>1351</v>
      </c>
      <c r="J754" s="3" t="s">
        <v>470</v>
      </c>
      <c r="K754" s="3" t="s">
        <v>1346</v>
      </c>
      <c r="L754" s="3" t="s">
        <v>129</v>
      </c>
      <c r="M754" s="3" t="s">
        <v>28</v>
      </c>
      <c r="N754" s="3" t="s">
        <v>1358</v>
      </c>
      <c r="O754" s="3" t="s">
        <v>38</v>
      </c>
      <c r="P754" s="3" t="s">
        <v>128</v>
      </c>
      <c r="Q754" s="3" t="s">
        <v>49</v>
      </c>
      <c r="R754" s="3"/>
      <c r="S754" s="3">
        <v>23.5</v>
      </c>
      <c r="T754" s="3"/>
      <c r="U754" s="3"/>
      <c r="V754" s="3" t="s">
        <v>34</v>
      </c>
      <c r="W754" s="3" t="s">
        <v>35</v>
      </c>
      <c r="X754" s="3" t="s">
        <v>461</v>
      </c>
      <c r="Y754" s="3" t="str">
        <f t="shared" si="168"/>
        <v>Y</v>
      </c>
      <c r="Z754" s="3" t="s">
        <v>35</v>
      </c>
      <c r="AA754" s="3" t="str">
        <f t="shared" si="169"/>
        <v>Divide LOAEL by 10;Units conversion needed;</v>
      </c>
      <c r="AB754" s="3"/>
      <c r="AC754" s="3"/>
      <c r="AD754" s="3">
        <f t="shared" si="188"/>
        <v>2350</v>
      </c>
      <c r="AE754" s="3"/>
      <c r="AF754" s="3"/>
      <c r="AG754" s="3" t="str">
        <f t="shared" si="189"/>
        <v>band C</v>
      </c>
      <c r="AH754" s="3" t="s">
        <v>228</v>
      </c>
      <c r="AI754" s="3"/>
      <c r="AJ754" s="3"/>
      <c r="AK754" s="3"/>
      <c r="AL754" s="3" t="s">
        <v>773</v>
      </c>
      <c r="AM754" s="3" t="s">
        <v>1303</v>
      </c>
      <c r="AN754" s="3" t="s">
        <v>1352</v>
      </c>
      <c r="AO754" s="3" t="s">
        <v>1359</v>
      </c>
      <c r="AP754" s="3" t="s">
        <v>50</v>
      </c>
      <c r="AQ754" s="3">
        <f t="shared" si="160"/>
        <v>3</v>
      </c>
      <c r="AR754" t="str">
        <f t="shared" si="179"/>
        <v>LOAEL</v>
      </c>
      <c r="AS754">
        <f t="shared" si="180"/>
        <v>2350</v>
      </c>
      <c r="AT754" t="str">
        <f>VLOOKUP(L754,'Duration QC'!$A$3:$E$50,2,TRUE)</f>
        <v>N</v>
      </c>
      <c r="AU754" t="str">
        <f>VLOOKUP(L754,'Duration QC'!$A$3:$E$50,3,TRUE)</f>
        <v>Y</v>
      </c>
      <c r="AV754" t="str">
        <f>VLOOKUP(L754,'Duration QC'!$A$3:$E$50,4,TRUE)</f>
        <v>N</v>
      </c>
      <c r="AW754" t="str">
        <f>VLOOKUP(L754,'Duration QC'!$A$3:$E$50,5,TRUE)</f>
        <v>N</v>
      </c>
      <c r="AX754">
        <f t="shared" si="161"/>
        <v>0</v>
      </c>
      <c r="AY754">
        <f t="shared" si="162"/>
        <v>1</v>
      </c>
      <c r="AZ754">
        <f t="shared" si="163"/>
        <v>0</v>
      </c>
      <c r="BA754">
        <f t="shared" si="164"/>
        <v>0</v>
      </c>
    </row>
    <row r="755" spans="1:53" x14ac:dyDescent="0.25">
      <c r="A755" s="3">
        <v>755</v>
      </c>
      <c r="B755" s="3"/>
      <c r="C755" s="3"/>
      <c r="D755" s="3" t="s">
        <v>1473</v>
      </c>
      <c r="E755" s="3" t="s">
        <v>1344</v>
      </c>
      <c r="F755" s="3" t="s">
        <v>1357</v>
      </c>
      <c r="G755" s="3" t="s">
        <v>50</v>
      </c>
      <c r="H755" s="3" t="s">
        <v>562</v>
      </c>
      <c r="I755" s="3" t="s">
        <v>1354</v>
      </c>
      <c r="J755" s="3" t="s">
        <v>469</v>
      </c>
      <c r="K755" s="3" t="s">
        <v>1346</v>
      </c>
      <c r="L755" s="3" t="s">
        <v>129</v>
      </c>
      <c r="M755" s="3" t="s">
        <v>1277</v>
      </c>
      <c r="N755" s="3" t="s">
        <v>1358</v>
      </c>
      <c r="O755" s="3" t="s">
        <v>38</v>
      </c>
      <c r="P755" s="3" t="s">
        <v>128</v>
      </c>
      <c r="Q755" s="3" t="s">
        <v>49</v>
      </c>
      <c r="R755" s="3"/>
      <c r="S755" s="3">
        <v>22.3</v>
      </c>
      <c r="T755" s="3"/>
      <c r="U755" s="3"/>
      <c r="V755" s="3" t="s">
        <v>34</v>
      </c>
      <c r="W755" s="3" t="s">
        <v>35</v>
      </c>
      <c r="X755" s="3" t="s">
        <v>461</v>
      </c>
      <c r="Y755" s="3" t="str">
        <f t="shared" si="168"/>
        <v>Y</v>
      </c>
      <c r="Z755" s="3" t="s">
        <v>35</v>
      </c>
      <c r="AA755" s="3" t="str">
        <f t="shared" si="169"/>
        <v>Divide LOAEL by 10;Units conversion needed;</v>
      </c>
      <c r="AB755" s="3"/>
      <c r="AC755" s="3"/>
      <c r="AD755" s="3">
        <f t="shared" si="188"/>
        <v>2230</v>
      </c>
      <c r="AE755" s="3"/>
      <c r="AF755" s="3"/>
      <c r="AG755" s="3" t="str">
        <f t="shared" si="189"/>
        <v>band C</v>
      </c>
      <c r="AH755" s="3" t="s">
        <v>228</v>
      </c>
      <c r="AI755" s="3"/>
      <c r="AJ755" s="3"/>
      <c r="AK755" s="3"/>
      <c r="AL755" s="3" t="s">
        <v>773</v>
      </c>
      <c r="AM755" s="3" t="s">
        <v>1303</v>
      </c>
      <c r="AN755" s="3" t="s">
        <v>1355</v>
      </c>
      <c r="AO755" s="3" t="s">
        <v>1359</v>
      </c>
      <c r="AP755" s="3" t="s">
        <v>50</v>
      </c>
      <c r="AQ755" s="3">
        <f t="shared" si="160"/>
        <v>3</v>
      </c>
      <c r="AR755" t="str">
        <f t="shared" si="179"/>
        <v>LOAEL</v>
      </c>
      <c r="AS755">
        <f t="shared" si="180"/>
        <v>2230</v>
      </c>
      <c r="AT755" t="str">
        <f>VLOOKUP(L755,'Duration QC'!$A$3:$E$50,2,TRUE)</f>
        <v>N</v>
      </c>
      <c r="AU755" t="str">
        <f>VLOOKUP(L755,'Duration QC'!$A$3:$E$50,3,TRUE)</f>
        <v>Y</v>
      </c>
      <c r="AV755" t="str">
        <f>VLOOKUP(L755,'Duration QC'!$A$3:$E$50,4,TRUE)</f>
        <v>N</v>
      </c>
      <c r="AW755" t="str">
        <f>VLOOKUP(L755,'Duration QC'!$A$3:$E$50,5,TRUE)</f>
        <v>N</v>
      </c>
      <c r="AX755">
        <f t="shared" si="161"/>
        <v>0</v>
      </c>
      <c r="AY755">
        <f t="shared" si="162"/>
        <v>1</v>
      </c>
      <c r="AZ755">
        <f t="shared" si="163"/>
        <v>0</v>
      </c>
      <c r="BA755">
        <f t="shared" si="164"/>
        <v>0</v>
      </c>
    </row>
    <row r="756" spans="1:53" x14ac:dyDescent="0.25">
      <c r="A756" s="3">
        <v>756</v>
      </c>
      <c r="B756" s="3"/>
      <c r="C756" s="3"/>
      <c r="D756" s="3" t="s">
        <v>1473</v>
      </c>
      <c r="E756" s="3" t="s">
        <v>1344</v>
      </c>
      <c r="F756" s="3" t="s">
        <v>1360</v>
      </c>
      <c r="G756" s="3" t="s">
        <v>50</v>
      </c>
      <c r="H756" s="3" t="s">
        <v>465</v>
      </c>
      <c r="I756" s="3" t="s">
        <v>1476</v>
      </c>
      <c r="J756" s="3" t="s">
        <v>469</v>
      </c>
      <c r="K756" s="3" t="s">
        <v>1346</v>
      </c>
      <c r="L756" s="3" t="s">
        <v>127</v>
      </c>
      <c r="M756" s="3" t="s">
        <v>28</v>
      </c>
      <c r="N756" s="3" t="s">
        <v>1358</v>
      </c>
      <c r="O756" s="3" t="s">
        <v>38</v>
      </c>
      <c r="P756" s="3" t="s">
        <v>128</v>
      </c>
      <c r="Q756" s="3" t="s">
        <v>49</v>
      </c>
      <c r="R756" s="3"/>
      <c r="S756" s="3">
        <v>1.3</v>
      </c>
      <c r="T756" s="3"/>
      <c r="U756" s="3"/>
      <c r="V756" s="3" t="s">
        <v>34</v>
      </c>
      <c r="W756" s="3" t="s">
        <v>35</v>
      </c>
      <c r="X756" s="3" t="s">
        <v>461</v>
      </c>
      <c r="Y756" s="3" t="str">
        <f t="shared" si="168"/>
        <v>Y</v>
      </c>
      <c r="Z756" s="3" t="s">
        <v>35</v>
      </c>
      <c r="AA756" s="3" t="str">
        <f t="shared" si="169"/>
        <v>Divide LOAEL by 10;Units conversion needed;</v>
      </c>
      <c r="AB756" s="3"/>
      <c r="AC756" s="3"/>
      <c r="AD756" s="3">
        <f t="shared" si="188"/>
        <v>130</v>
      </c>
      <c r="AE756" s="3"/>
      <c r="AF756" s="3"/>
      <c r="AG756" s="3" t="str">
        <f t="shared" si="189"/>
        <v>band D</v>
      </c>
      <c r="AH756" s="3" t="s">
        <v>227</v>
      </c>
      <c r="AI756" s="3"/>
      <c r="AJ756" s="3"/>
      <c r="AK756" s="3"/>
      <c r="AL756" s="3" t="s">
        <v>773</v>
      </c>
      <c r="AM756" s="3" t="s">
        <v>1303</v>
      </c>
      <c r="AN756" s="3" t="s">
        <v>1349</v>
      </c>
      <c r="AO756" s="3" t="s">
        <v>1359</v>
      </c>
      <c r="AP756" s="3" t="s">
        <v>50</v>
      </c>
      <c r="AQ756" s="3">
        <f t="shared" si="160"/>
        <v>4</v>
      </c>
      <c r="AR756" t="str">
        <f t="shared" si="179"/>
        <v>LOAEL</v>
      </c>
      <c r="AS756">
        <f t="shared" si="180"/>
        <v>130</v>
      </c>
      <c r="AT756" t="str">
        <f>VLOOKUP(L756,'Duration QC'!$A$3:$E$50,2,TRUE)</f>
        <v>N</v>
      </c>
      <c r="AU756" t="str">
        <f>VLOOKUP(L756,'Duration QC'!$A$3:$E$50,3,TRUE)</f>
        <v>Y</v>
      </c>
      <c r="AV756" t="str">
        <f>VLOOKUP(L756,'Duration QC'!$A$3:$E$50,4,TRUE)</f>
        <v>N</v>
      </c>
      <c r="AW756" t="str">
        <f>VLOOKUP(L756,'Duration QC'!$A$3:$E$50,5,TRUE)</f>
        <v>N</v>
      </c>
      <c r="AX756">
        <f t="shared" si="161"/>
        <v>0</v>
      </c>
      <c r="AY756">
        <f t="shared" si="162"/>
        <v>1</v>
      </c>
      <c r="AZ756">
        <f t="shared" si="163"/>
        <v>0</v>
      </c>
      <c r="BA756">
        <f t="shared" si="164"/>
        <v>0</v>
      </c>
    </row>
    <row r="757" spans="1:53" x14ac:dyDescent="0.25">
      <c r="A757" s="3">
        <v>757</v>
      </c>
      <c r="B757" s="3"/>
      <c r="C757" s="3"/>
      <c r="D757" s="3" t="s">
        <v>1473</v>
      </c>
      <c r="E757" s="3" t="s">
        <v>1344</v>
      </c>
      <c r="F757" s="3" t="s">
        <v>1360</v>
      </c>
      <c r="G757" s="3" t="s">
        <v>50</v>
      </c>
      <c r="H757" s="3" t="s">
        <v>562</v>
      </c>
      <c r="I757" s="3" t="s">
        <v>1351</v>
      </c>
      <c r="J757" s="3" t="s">
        <v>470</v>
      </c>
      <c r="K757" s="3" t="s">
        <v>1346</v>
      </c>
      <c r="L757" s="3" t="s">
        <v>127</v>
      </c>
      <c r="M757" s="3" t="s">
        <v>28</v>
      </c>
      <c r="N757" s="3" t="s">
        <v>1358</v>
      </c>
      <c r="O757" s="3" t="s">
        <v>38</v>
      </c>
      <c r="P757" s="3" t="s">
        <v>128</v>
      </c>
      <c r="Q757" s="3" t="s">
        <v>49</v>
      </c>
      <c r="R757" s="3"/>
      <c r="S757" s="3">
        <v>23.5</v>
      </c>
      <c r="T757" s="3"/>
      <c r="U757" s="3"/>
      <c r="V757" s="3" t="s">
        <v>34</v>
      </c>
      <c r="W757" s="3" t="s">
        <v>35</v>
      </c>
      <c r="X757" s="3" t="s">
        <v>461</v>
      </c>
      <c r="Y757" s="3" t="str">
        <f t="shared" si="168"/>
        <v>Y</v>
      </c>
      <c r="Z757" s="3" t="s">
        <v>35</v>
      </c>
      <c r="AA757" s="3" t="str">
        <f t="shared" si="169"/>
        <v>Divide LOAEL by 10;Units conversion needed;</v>
      </c>
      <c r="AB757" s="3"/>
      <c r="AC757" s="3"/>
      <c r="AD757" s="3">
        <f t="shared" si="188"/>
        <v>2350</v>
      </c>
      <c r="AE757" s="3"/>
      <c r="AF757" s="3"/>
      <c r="AG757" s="3" t="str">
        <f t="shared" si="189"/>
        <v>band C</v>
      </c>
      <c r="AH757" s="3" t="s">
        <v>228</v>
      </c>
      <c r="AI757" s="3"/>
      <c r="AJ757" s="3"/>
      <c r="AK757" s="3"/>
      <c r="AL757" s="3" t="s">
        <v>773</v>
      </c>
      <c r="AM757" s="3" t="s">
        <v>1303</v>
      </c>
      <c r="AN757" s="3" t="s">
        <v>1352</v>
      </c>
      <c r="AO757" s="3" t="s">
        <v>1359</v>
      </c>
      <c r="AP757" s="3" t="s">
        <v>50</v>
      </c>
      <c r="AQ757" s="3">
        <f t="shared" si="160"/>
        <v>3</v>
      </c>
      <c r="AR757" t="str">
        <f t="shared" si="179"/>
        <v>LOAEL</v>
      </c>
      <c r="AS757">
        <f t="shared" si="180"/>
        <v>2350</v>
      </c>
      <c r="AT757" t="str">
        <f>VLOOKUP(L757,'Duration QC'!$A$3:$E$50,2,TRUE)</f>
        <v>N</v>
      </c>
      <c r="AU757" t="str">
        <f>VLOOKUP(L757,'Duration QC'!$A$3:$E$50,3,TRUE)</f>
        <v>Y</v>
      </c>
      <c r="AV757" t="str">
        <f>VLOOKUP(L757,'Duration QC'!$A$3:$E$50,4,TRUE)</f>
        <v>N</v>
      </c>
      <c r="AW757" t="str">
        <f>VLOOKUP(L757,'Duration QC'!$A$3:$E$50,5,TRUE)</f>
        <v>N</v>
      </c>
      <c r="AX757">
        <f t="shared" si="161"/>
        <v>0</v>
      </c>
      <c r="AY757">
        <f t="shared" si="162"/>
        <v>1</v>
      </c>
      <c r="AZ757">
        <f t="shared" si="163"/>
        <v>0</v>
      </c>
      <c r="BA757">
        <f t="shared" si="164"/>
        <v>0</v>
      </c>
    </row>
    <row r="758" spans="1:53" x14ac:dyDescent="0.25">
      <c r="A758" s="3">
        <v>758</v>
      </c>
      <c r="B758" s="3"/>
      <c r="C758" s="3"/>
      <c r="D758" s="3" t="s">
        <v>1473</v>
      </c>
      <c r="E758" s="3" t="s">
        <v>1344</v>
      </c>
      <c r="F758" s="3" t="s">
        <v>1360</v>
      </c>
      <c r="G758" s="3" t="s">
        <v>50</v>
      </c>
      <c r="H758" s="3" t="s">
        <v>562</v>
      </c>
      <c r="I758" s="3" t="s">
        <v>1354</v>
      </c>
      <c r="J758" s="3" t="s">
        <v>469</v>
      </c>
      <c r="K758" s="3" t="s">
        <v>1346</v>
      </c>
      <c r="L758" s="3" t="s">
        <v>127</v>
      </c>
      <c r="M758" s="3" t="s">
        <v>1277</v>
      </c>
      <c r="N758" s="3" t="s">
        <v>1358</v>
      </c>
      <c r="O758" s="3" t="s">
        <v>38</v>
      </c>
      <c r="P758" s="3" t="s">
        <v>128</v>
      </c>
      <c r="Q758" s="3" t="s">
        <v>49</v>
      </c>
      <c r="R758" s="3">
        <v>22.3</v>
      </c>
      <c r="S758" s="3"/>
      <c r="T758" s="3"/>
      <c r="U758" s="3"/>
      <c r="V758" s="3" t="s">
        <v>34</v>
      </c>
      <c r="W758" s="3" t="s">
        <v>35</v>
      </c>
      <c r="X758" s="3" t="s">
        <v>461</v>
      </c>
      <c r="Y758" s="3" t="str">
        <f t="shared" si="168"/>
        <v>N</v>
      </c>
      <c r="Z758" s="3" t="s">
        <v>35</v>
      </c>
      <c r="AA758" s="3" t="str">
        <f t="shared" si="169"/>
        <v>Units conversion needed;</v>
      </c>
      <c r="AB758" s="3"/>
      <c r="AC758" s="3">
        <f>R758*1000</f>
        <v>22300</v>
      </c>
      <c r="AD758" s="3"/>
      <c r="AE758" s="3"/>
      <c r="AF758" s="3" t="str">
        <f>IF(AC758&gt;30000, "band A", IF(AC758&gt;3000, "band B", IF(AC758&gt;300, "band C", IF(AC758&gt;30, "band D", "band E"))))</f>
        <v>band B</v>
      </c>
      <c r="AG758" s="3"/>
      <c r="AH758" s="3" t="s">
        <v>229</v>
      </c>
      <c r="AI758" s="3"/>
      <c r="AJ758" s="3"/>
      <c r="AK758" s="3"/>
      <c r="AL758" s="3" t="s">
        <v>773</v>
      </c>
      <c r="AM758" s="3" t="s">
        <v>1303</v>
      </c>
      <c r="AN758" s="3" t="s">
        <v>1355</v>
      </c>
      <c r="AO758" s="3" t="s">
        <v>1359</v>
      </c>
      <c r="AP758" s="3" t="s">
        <v>50</v>
      </c>
      <c r="AQ758" s="3">
        <f t="shared" si="160"/>
        <v>2</v>
      </c>
      <c r="AR758" t="str">
        <f t="shared" si="179"/>
        <v>NOAEL</v>
      </c>
      <c r="AS758">
        <f t="shared" si="180"/>
        <v>22300</v>
      </c>
      <c r="AT758" t="str">
        <f>VLOOKUP(L758,'Duration QC'!$A$3:$E$50,2,TRUE)</f>
        <v>N</v>
      </c>
      <c r="AU758" t="str">
        <f>VLOOKUP(L758,'Duration QC'!$A$3:$E$50,3,TRUE)</f>
        <v>Y</v>
      </c>
      <c r="AV758" t="str">
        <f>VLOOKUP(L758,'Duration QC'!$A$3:$E$50,4,TRUE)</f>
        <v>N</v>
      </c>
      <c r="AW758" t="str">
        <f>VLOOKUP(L758,'Duration QC'!$A$3:$E$50,5,TRUE)</f>
        <v>N</v>
      </c>
      <c r="AX758">
        <f t="shared" si="161"/>
        <v>0</v>
      </c>
      <c r="AY758">
        <f t="shared" si="162"/>
        <v>1</v>
      </c>
      <c r="AZ758">
        <f t="shared" si="163"/>
        <v>0</v>
      </c>
      <c r="BA758">
        <f t="shared" si="164"/>
        <v>0</v>
      </c>
    </row>
    <row r="759" spans="1:53" x14ac:dyDescent="0.25">
      <c r="A759" s="3">
        <v>759</v>
      </c>
      <c r="B759" s="3"/>
      <c r="C759" s="3"/>
      <c r="D759" s="3" t="s">
        <v>1473</v>
      </c>
      <c r="E759" s="3" t="s">
        <v>1344</v>
      </c>
      <c r="F759" s="3" t="s">
        <v>1361</v>
      </c>
      <c r="G759" s="3" t="s">
        <v>50</v>
      </c>
      <c r="H759" s="3" t="s">
        <v>465</v>
      </c>
      <c r="I759" s="3" t="s">
        <v>1476</v>
      </c>
      <c r="J759" s="3" t="s">
        <v>469</v>
      </c>
      <c r="K759" s="3" t="s">
        <v>1346</v>
      </c>
      <c r="L759" s="3" t="s">
        <v>795</v>
      </c>
      <c r="M759" s="3" t="s">
        <v>28</v>
      </c>
      <c r="N759" s="3" t="s">
        <v>1358</v>
      </c>
      <c r="O759" s="3" t="s">
        <v>38</v>
      </c>
      <c r="P759" s="3" t="s">
        <v>128</v>
      </c>
      <c r="Q759" s="3" t="s">
        <v>49</v>
      </c>
      <c r="R759" s="3"/>
      <c r="S759" s="3">
        <v>1.3</v>
      </c>
      <c r="T759" s="3"/>
      <c r="U759" s="3"/>
      <c r="V759" s="3" t="s">
        <v>34</v>
      </c>
      <c r="W759" s="3" t="s">
        <v>35</v>
      </c>
      <c r="X759" s="3" t="s">
        <v>461</v>
      </c>
      <c r="Y759" s="3" t="str">
        <f t="shared" si="168"/>
        <v>Y</v>
      </c>
      <c r="Z759" s="3" t="s">
        <v>35</v>
      </c>
      <c r="AA759" s="3" t="str">
        <f t="shared" si="169"/>
        <v>Divide LOAEL by 10;Units conversion needed;</v>
      </c>
      <c r="AB759" s="3"/>
      <c r="AC759" s="3"/>
      <c r="AD759" s="3">
        <f t="shared" ref="AD759:AD760" si="190">S759/10*1000</f>
        <v>130</v>
      </c>
      <c r="AE759" s="3"/>
      <c r="AF759" s="3"/>
      <c r="AG759" s="3" t="str">
        <f t="shared" ref="AG759:AG760" si="191">IF(AD759&gt;30000, "band A", IF(AD759&gt;3000, "band B", IF(AD759&gt;300, "band C", IF(AD759&gt;30, "band D", "band E"))))</f>
        <v>band D</v>
      </c>
      <c r="AH759" s="3" t="s">
        <v>227</v>
      </c>
      <c r="AI759" s="3"/>
      <c r="AJ759" s="3"/>
      <c r="AK759" s="3"/>
      <c r="AL759" s="3" t="s">
        <v>773</v>
      </c>
      <c r="AM759" s="3" t="s">
        <v>1303</v>
      </c>
      <c r="AN759" s="3" t="s">
        <v>1349</v>
      </c>
      <c r="AO759" s="3" t="s">
        <v>1359</v>
      </c>
      <c r="AP759" s="3" t="s">
        <v>50</v>
      </c>
      <c r="AQ759" s="3">
        <f t="shared" si="160"/>
        <v>4</v>
      </c>
      <c r="AR759" t="str">
        <f t="shared" si="179"/>
        <v>LOAEL</v>
      </c>
      <c r="AS759">
        <f t="shared" si="180"/>
        <v>130</v>
      </c>
      <c r="AT759" t="str">
        <f>VLOOKUP(L759,'Duration QC'!$A$3:$E$50,2,TRUE)</f>
        <v>N</v>
      </c>
      <c r="AU759" t="str">
        <f>VLOOKUP(L759,'Duration QC'!$A$3:$E$50,3,TRUE)</f>
        <v>Y</v>
      </c>
      <c r="AV759" t="str">
        <f>VLOOKUP(L759,'Duration QC'!$A$3:$E$50,4,TRUE)</f>
        <v>N</v>
      </c>
      <c r="AW759" t="str">
        <f>VLOOKUP(L759,'Duration QC'!$A$3:$E$50,5,TRUE)</f>
        <v>N</v>
      </c>
      <c r="AX759">
        <f t="shared" si="161"/>
        <v>0</v>
      </c>
      <c r="AY759">
        <f t="shared" si="162"/>
        <v>1</v>
      </c>
      <c r="AZ759">
        <f t="shared" si="163"/>
        <v>0</v>
      </c>
      <c r="BA759">
        <f t="shared" si="164"/>
        <v>0</v>
      </c>
    </row>
    <row r="760" spans="1:53" x14ac:dyDescent="0.25">
      <c r="A760" s="3">
        <v>760</v>
      </c>
      <c r="B760" s="3"/>
      <c r="C760" s="3"/>
      <c r="D760" s="3" t="s">
        <v>1473</v>
      </c>
      <c r="E760" s="3" t="s">
        <v>1344</v>
      </c>
      <c r="F760" s="3" t="s">
        <v>1361</v>
      </c>
      <c r="G760" s="3" t="s">
        <v>50</v>
      </c>
      <c r="H760" s="3" t="s">
        <v>562</v>
      </c>
      <c r="I760" s="3" t="s">
        <v>1351</v>
      </c>
      <c r="J760" s="3" t="s">
        <v>470</v>
      </c>
      <c r="K760" s="3" t="s">
        <v>1346</v>
      </c>
      <c r="L760" s="3" t="s">
        <v>795</v>
      </c>
      <c r="M760" s="3" t="s">
        <v>28</v>
      </c>
      <c r="N760" s="3" t="s">
        <v>1358</v>
      </c>
      <c r="O760" s="3" t="s">
        <v>38</v>
      </c>
      <c r="P760" s="3" t="s">
        <v>128</v>
      </c>
      <c r="Q760" s="3" t="s">
        <v>49</v>
      </c>
      <c r="R760" s="3"/>
      <c r="S760" s="3">
        <v>23.5</v>
      </c>
      <c r="T760" s="3"/>
      <c r="U760" s="3"/>
      <c r="V760" s="3" t="s">
        <v>34</v>
      </c>
      <c r="W760" s="3" t="s">
        <v>35</v>
      </c>
      <c r="X760" s="3" t="s">
        <v>461</v>
      </c>
      <c r="Y760" s="3" t="str">
        <f t="shared" si="168"/>
        <v>Y</v>
      </c>
      <c r="Z760" s="3" t="s">
        <v>35</v>
      </c>
      <c r="AA760" s="3" t="str">
        <f t="shared" si="169"/>
        <v>Divide LOAEL by 10;Units conversion needed;</v>
      </c>
      <c r="AB760" s="3"/>
      <c r="AC760" s="3"/>
      <c r="AD760" s="3">
        <f t="shared" si="190"/>
        <v>2350</v>
      </c>
      <c r="AE760" s="3"/>
      <c r="AF760" s="3"/>
      <c r="AG760" s="3" t="str">
        <f t="shared" si="191"/>
        <v>band C</v>
      </c>
      <c r="AH760" s="3" t="s">
        <v>228</v>
      </c>
      <c r="AI760" s="3"/>
      <c r="AJ760" s="3"/>
      <c r="AK760" s="3"/>
      <c r="AL760" s="3" t="s">
        <v>773</v>
      </c>
      <c r="AM760" s="3" t="s">
        <v>1303</v>
      </c>
      <c r="AN760" s="3" t="s">
        <v>1352</v>
      </c>
      <c r="AO760" s="3" t="s">
        <v>1359</v>
      </c>
      <c r="AP760" s="3" t="s">
        <v>50</v>
      </c>
      <c r="AQ760" s="3">
        <f t="shared" si="160"/>
        <v>3</v>
      </c>
      <c r="AR760" t="str">
        <f t="shared" si="179"/>
        <v>LOAEL</v>
      </c>
      <c r="AS760">
        <f t="shared" si="180"/>
        <v>2350</v>
      </c>
      <c r="AT760" t="str">
        <f>VLOOKUP(L760,'Duration QC'!$A$3:$E$50,2,TRUE)</f>
        <v>N</v>
      </c>
      <c r="AU760" t="str">
        <f>VLOOKUP(L760,'Duration QC'!$A$3:$E$50,3,TRUE)</f>
        <v>Y</v>
      </c>
      <c r="AV760" t="str">
        <f>VLOOKUP(L760,'Duration QC'!$A$3:$E$50,4,TRUE)</f>
        <v>N</v>
      </c>
      <c r="AW760" t="str">
        <f>VLOOKUP(L760,'Duration QC'!$A$3:$E$50,5,TRUE)</f>
        <v>N</v>
      </c>
      <c r="AX760">
        <f t="shared" si="161"/>
        <v>0</v>
      </c>
      <c r="AY760">
        <f t="shared" si="162"/>
        <v>1</v>
      </c>
      <c r="AZ760">
        <f t="shared" si="163"/>
        <v>0</v>
      </c>
      <c r="BA760">
        <f t="shared" si="164"/>
        <v>0</v>
      </c>
    </row>
    <row r="761" spans="1:53" x14ac:dyDescent="0.25">
      <c r="A761" s="3">
        <v>761</v>
      </c>
      <c r="B761" s="3"/>
      <c r="C761" s="3"/>
      <c r="D761" s="3" t="s">
        <v>1473</v>
      </c>
      <c r="E761" s="3" t="s">
        <v>1344</v>
      </c>
      <c r="F761" s="3" t="s">
        <v>1361</v>
      </c>
      <c r="G761" s="3" t="s">
        <v>50</v>
      </c>
      <c r="H761" s="3" t="s">
        <v>562</v>
      </c>
      <c r="I761" s="3" t="s">
        <v>1354</v>
      </c>
      <c r="J761" s="3" t="s">
        <v>469</v>
      </c>
      <c r="K761" s="3" t="s">
        <v>1346</v>
      </c>
      <c r="L761" s="3" t="s">
        <v>795</v>
      </c>
      <c r="M761" s="3" t="s">
        <v>1277</v>
      </c>
      <c r="N761" s="3" t="s">
        <v>1358</v>
      </c>
      <c r="O761" s="3" t="s">
        <v>38</v>
      </c>
      <c r="P761" s="3" t="s">
        <v>128</v>
      </c>
      <c r="Q761" s="3" t="s">
        <v>49</v>
      </c>
      <c r="R761" s="3">
        <v>22.3</v>
      </c>
      <c r="S761" s="3"/>
      <c r="T761" s="3"/>
      <c r="U761" s="3"/>
      <c r="V761" s="3" t="s">
        <v>34</v>
      </c>
      <c r="W761" s="3" t="s">
        <v>35</v>
      </c>
      <c r="X761" s="3" t="s">
        <v>461</v>
      </c>
      <c r="Y761" s="3" t="str">
        <f t="shared" si="168"/>
        <v>N</v>
      </c>
      <c r="Z761" s="3" t="s">
        <v>35</v>
      </c>
      <c r="AA761" s="3" t="str">
        <f t="shared" si="169"/>
        <v>Units conversion needed;</v>
      </c>
      <c r="AB761" s="3"/>
      <c r="AC761" s="3">
        <f t="shared" ref="AC761:AC764" si="192">R761*1000</f>
        <v>22300</v>
      </c>
      <c r="AD761" s="3"/>
      <c r="AE761" s="3"/>
      <c r="AF761" s="3" t="str">
        <f t="shared" ref="AF761:AF764" si="193">IF(AC761&gt;30000, "band A", IF(AC761&gt;3000, "band B", IF(AC761&gt;300, "band C", IF(AC761&gt;30, "band D", "band E"))))</f>
        <v>band B</v>
      </c>
      <c r="AG761" s="3"/>
      <c r="AH761" s="3" t="s">
        <v>229</v>
      </c>
      <c r="AI761" s="3"/>
      <c r="AJ761" s="3"/>
      <c r="AK761" s="3"/>
      <c r="AL761" s="3" t="s">
        <v>773</v>
      </c>
      <c r="AM761" s="3" t="s">
        <v>1303</v>
      </c>
      <c r="AN761" s="3" t="s">
        <v>1355</v>
      </c>
      <c r="AO761" s="3" t="s">
        <v>1359</v>
      </c>
      <c r="AP761" s="3" t="s">
        <v>50</v>
      </c>
      <c r="AQ761" s="3">
        <f t="shared" si="160"/>
        <v>2</v>
      </c>
      <c r="AR761" t="str">
        <f t="shared" si="179"/>
        <v>NOAEL</v>
      </c>
      <c r="AS761">
        <f t="shared" si="180"/>
        <v>22300</v>
      </c>
      <c r="AT761" t="str">
        <f>VLOOKUP(L761,'Duration QC'!$A$3:$E$50,2,TRUE)</f>
        <v>N</v>
      </c>
      <c r="AU761" t="str">
        <f>VLOOKUP(L761,'Duration QC'!$A$3:$E$50,3,TRUE)</f>
        <v>Y</v>
      </c>
      <c r="AV761" t="str">
        <f>VLOOKUP(L761,'Duration QC'!$A$3:$E$50,4,TRUE)</f>
        <v>N</v>
      </c>
      <c r="AW761" t="str">
        <f>VLOOKUP(L761,'Duration QC'!$A$3:$E$50,5,TRUE)</f>
        <v>N</v>
      </c>
      <c r="AX761">
        <f t="shared" si="161"/>
        <v>0</v>
      </c>
      <c r="AY761">
        <f t="shared" si="162"/>
        <v>1</v>
      </c>
      <c r="AZ761">
        <f t="shared" si="163"/>
        <v>0</v>
      </c>
      <c r="BA761">
        <f t="shared" si="164"/>
        <v>0</v>
      </c>
    </row>
    <row r="762" spans="1:53" x14ac:dyDescent="0.25">
      <c r="A762" s="3">
        <v>762</v>
      </c>
      <c r="B762" s="3" t="s">
        <v>50</v>
      </c>
      <c r="C762" s="3"/>
      <c r="D762" s="3" t="s">
        <v>1473</v>
      </c>
      <c r="E762" s="3" t="s">
        <v>1362</v>
      </c>
      <c r="F762" s="3" t="s">
        <v>1508</v>
      </c>
      <c r="G762" s="3" t="s">
        <v>50</v>
      </c>
      <c r="H762" s="3" t="s">
        <v>805</v>
      </c>
      <c r="I762" s="3" t="s">
        <v>1363</v>
      </c>
      <c r="J762" s="3" t="s">
        <v>470</v>
      </c>
      <c r="K762" s="3" t="s">
        <v>1285</v>
      </c>
      <c r="L762" s="3" t="s">
        <v>27</v>
      </c>
      <c r="M762" s="3" t="s">
        <v>28</v>
      </c>
      <c r="N762" s="3" t="s">
        <v>1364</v>
      </c>
      <c r="O762" s="3" t="s">
        <v>38</v>
      </c>
      <c r="P762" s="3" t="s">
        <v>1365</v>
      </c>
      <c r="Q762" s="3" t="s">
        <v>32</v>
      </c>
      <c r="R762" s="3">
        <v>50.3</v>
      </c>
      <c r="S762" s="3"/>
      <c r="T762" s="3"/>
      <c r="U762" s="3"/>
      <c r="V762" s="3" t="s">
        <v>34</v>
      </c>
      <c r="W762" s="3" t="s">
        <v>35</v>
      </c>
      <c r="X762" s="3" t="s">
        <v>35</v>
      </c>
      <c r="Y762" s="3" t="str">
        <f t="shared" si="168"/>
        <v>N</v>
      </c>
      <c r="Z762" s="3" t="s">
        <v>35</v>
      </c>
      <c r="AA762" s="3" t="str">
        <f t="shared" si="169"/>
        <v>Units conversion needed;</v>
      </c>
      <c r="AB762" s="3"/>
      <c r="AC762" s="3">
        <f t="shared" si="192"/>
        <v>50300</v>
      </c>
      <c r="AD762" s="3"/>
      <c r="AE762" s="3"/>
      <c r="AF762" s="3" t="str">
        <f t="shared" si="193"/>
        <v>band A</v>
      </c>
      <c r="AG762" s="3"/>
      <c r="AH762" s="3" t="s">
        <v>230</v>
      </c>
      <c r="AI762" s="3"/>
      <c r="AJ762" s="3"/>
      <c r="AK762" s="3"/>
      <c r="AL762" s="3" t="s">
        <v>770</v>
      </c>
      <c r="AM762" s="3" t="s">
        <v>1096</v>
      </c>
      <c r="AN762" s="3" t="s">
        <v>1366</v>
      </c>
      <c r="AO762" s="3" t="s">
        <v>1367</v>
      </c>
      <c r="AP762" s="3" t="s">
        <v>50</v>
      </c>
      <c r="AQ762" s="3">
        <f t="shared" si="160"/>
        <v>1</v>
      </c>
      <c r="AT762" t="str">
        <f>VLOOKUP(L762,'Duration QC'!$A$3:$E$50,2,TRUE)</f>
        <v>N</v>
      </c>
      <c r="AU762" t="str">
        <f>VLOOKUP(L762,'Duration QC'!$A$3:$E$50,3,TRUE)</f>
        <v>Y</v>
      </c>
      <c r="AV762" t="str">
        <f>VLOOKUP(L762,'Duration QC'!$A$3:$E$50,4,TRUE)</f>
        <v>N</v>
      </c>
      <c r="AW762" t="str">
        <f>VLOOKUP(L762,'Duration QC'!$A$3:$E$50,5,TRUE)</f>
        <v>N</v>
      </c>
      <c r="AX762">
        <f t="shared" si="161"/>
        <v>0</v>
      </c>
      <c r="AY762">
        <f t="shared" si="162"/>
        <v>1</v>
      </c>
      <c r="AZ762">
        <f t="shared" si="163"/>
        <v>0</v>
      </c>
      <c r="BA762">
        <f t="shared" si="164"/>
        <v>0</v>
      </c>
    </row>
    <row r="763" spans="1:53" x14ac:dyDescent="0.25">
      <c r="A763" s="3">
        <v>763</v>
      </c>
      <c r="B763" s="3" t="s">
        <v>50</v>
      </c>
      <c r="C763" s="3"/>
      <c r="D763" s="3" t="s">
        <v>1473</v>
      </c>
      <c r="E763" s="3" t="s">
        <v>1362</v>
      </c>
      <c r="F763" s="3" t="s">
        <v>1508</v>
      </c>
      <c r="G763" s="3" t="s">
        <v>50</v>
      </c>
      <c r="H763" s="3" t="s">
        <v>805</v>
      </c>
      <c r="I763" s="3" t="s">
        <v>1511</v>
      </c>
      <c r="J763" s="3" t="s">
        <v>470</v>
      </c>
      <c r="K763" s="3" t="s">
        <v>1285</v>
      </c>
      <c r="L763" s="3" t="s">
        <v>27</v>
      </c>
      <c r="M763" s="3" t="s">
        <v>28</v>
      </c>
      <c r="N763" s="3" t="s">
        <v>1364</v>
      </c>
      <c r="O763" s="3" t="s">
        <v>38</v>
      </c>
      <c r="P763" s="3" t="s">
        <v>1365</v>
      </c>
      <c r="Q763" s="3" t="s">
        <v>32</v>
      </c>
      <c r="R763" s="3">
        <v>48.2</v>
      </c>
      <c r="S763" s="3"/>
      <c r="T763" s="3"/>
      <c r="U763" s="3"/>
      <c r="V763" s="3" t="s">
        <v>34</v>
      </c>
      <c r="W763" s="3" t="s">
        <v>35</v>
      </c>
      <c r="X763" s="3" t="s">
        <v>35</v>
      </c>
      <c r="Y763" s="3" t="str">
        <f t="shared" si="168"/>
        <v>N</v>
      </c>
      <c r="Z763" s="3" t="s">
        <v>35</v>
      </c>
      <c r="AA763" s="3" t="str">
        <f t="shared" si="169"/>
        <v>Units conversion needed;</v>
      </c>
      <c r="AB763" s="3"/>
      <c r="AC763" s="3">
        <f t="shared" si="192"/>
        <v>48200</v>
      </c>
      <c r="AD763" s="3"/>
      <c r="AE763" s="3"/>
      <c r="AF763" s="3" t="str">
        <f t="shared" si="193"/>
        <v>band A</v>
      </c>
      <c r="AG763" s="3"/>
      <c r="AH763" s="3" t="s">
        <v>230</v>
      </c>
      <c r="AI763" s="3"/>
      <c r="AJ763" s="3"/>
      <c r="AK763" s="3"/>
      <c r="AL763" s="3" t="s">
        <v>770</v>
      </c>
      <c r="AM763" s="3" t="s">
        <v>1096</v>
      </c>
      <c r="AN763" s="3" t="s">
        <v>1368</v>
      </c>
      <c r="AO763" s="3" t="s">
        <v>1367</v>
      </c>
      <c r="AP763" s="3" t="s">
        <v>50</v>
      </c>
      <c r="AQ763" s="3">
        <f t="shared" si="160"/>
        <v>1</v>
      </c>
      <c r="AT763" t="str">
        <f>VLOOKUP(L763,'Duration QC'!$A$3:$E$50,2,TRUE)</f>
        <v>N</v>
      </c>
      <c r="AU763" t="str">
        <f>VLOOKUP(L763,'Duration QC'!$A$3:$E$50,3,TRUE)</f>
        <v>Y</v>
      </c>
      <c r="AV763" t="str">
        <f>VLOOKUP(L763,'Duration QC'!$A$3:$E$50,4,TRUE)</f>
        <v>N</v>
      </c>
      <c r="AW763" t="str">
        <f>VLOOKUP(L763,'Duration QC'!$A$3:$E$50,5,TRUE)</f>
        <v>N</v>
      </c>
      <c r="AX763">
        <f t="shared" si="161"/>
        <v>0</v>
      </c>
      <c r="AY763">
        <f t="shared" si="162"/>
        <v>1</v>
      </c>
      <c r="AZ763">
        <f t="shared" si="163"/>
        <v>0</v>
      </c>
      <c r="BA763">
        <f t="shared" si="164"/>
        <v>0</v>
      </c>
    </row>
    <row r="764" spans="1:53" x14ac:dyDescent="0.25">
      <c r="A764" s="3">
        <v>764</v>
      </c>
      <c r="B764" s="3"/>
      <c r="C764" s="3"/>
      <c r="D764" s="3" t="s">
        <v>1473</v>
      </c>
      <c r="E764" s="3" t="s">
        <v>1362</v>
      </c>
      <c r="F764" s="3" t="s">
        <v>1508</v>
      </c>
      <c r="G764" s="3" t="s">
        <v>50</v>
      </c>
      <c r="H764" s="3" t="s">
        <v>805</v>
      </c>
      <c r="I764" s="3" t="s">
        <v>1363</v>
      </c>
      <c r="J764" s="3" t="s">
        <v>470</v>
      </c>
      <c r="K764" s="3" t="s">
        <v>1285</v>
      </c>
      <c r="L764" s="3" t="s">
        <v>27</v>
      </c>
      <c r="M764" s="3" t="s">
        <v>28</v>
      </c>
      <c r="N764" s="3" t="s">
        <v>1364</v>
      </c>
      <c r="O764" s="3" t="s">
        <v>38</v>
      </c>
      <c r="P764" s="3" t="s">
        <v>1365</v>
      </c>
      <c r="Q764" s="3" t="s">
        <v>32</v>
      </c>
      <c r="R764" s="3">
        <v>7.6</v>
      </c>
      <c r="S764" s="3">
        <v>50.3</v>
      </c>
      <c r="T764" s="3"/>
      <c r="U764" s="3"/>
      <c r="V764" s="3" t="s">
        <v>34</v>
      </c>
      <c r="W764" s="3" t="s">
        <v>35</v>
      </c>
      <c r="X764" s="3" t="s">
        <v>35</v>
      </c>
      <c r="Y764" s="3" t="str">
        <f t="shared" si="168"/>
        <v>N</v>
      </c>
      <c r="Z764" s="3" t="s">
        <v>35</v>
      </c>
      <c r="AA764" s="3" t="str">
        <f t="shared" si="169"/>
        <v>Units conversion needed;</v>
      </c>
      <c r="AB764" s="3"/>
      <c r="AC764" s="3">
        <f t="shared" si="192"/>
        <v>7600</v>
      </c>
      <c r="AD764" s="3"/>
      <c r="AE764" s="3"/>
      <c r="AF764" s="3" t="str">
        <f t="shared" si="193"/>
        <v>band B</v>
      </c>
      <c r="AG764" s="3"/>
      <c r="AH764" s="3" t="s">
        <v>229</v>
      </c>
      <c r="AI764" s="3"/>
      <c r="AJ764" s="3"/>
      <c r="AK764" s="3"/>
      <c r="AL764" s="3" t="s">
        <v>770</v>
      </c>
      <c r="AM764" s="3" t="s">
        <v>796</v>
      </c>
      <c r="AN764" s="3" t="s">
        <v>1366</v>
      </c>
      <c r="AO764" s="3" t="s">
        <v>1369</v>
      </c>
      <c r="AP764" s="3" t="s">
        <v>50</v>
      </c>
      <c r="AQ764" s="3">
        <f t="shared" si="160"/>
        <v>2</v>
      </c>
      <c r="AR764" t="str">
        <f t="shared" ref="AR764:AR765" si="194">IF(AB764&lt;&gt;"","BMDL",IF(AC764&lt;&gt;"","NOAEL",IF(AD764&lt;&gt;"","LOAEL","!!! CHECK !!!")))</f>
        <v>NOAEL</v>
      </c>
      <c r="AS764">
        <f t="shared" ref="AS764:AS765" si="195">IF(AR764="NOAEL",AC764, IF(AR764="BMDL", AB764, AD764))</f>
        <v>7600</v>
      </c>
      <c r="AT764" t="str">
        <f>VLOOKUP(L764,'Duration QC'!$A$3:$E$50,2,TRUE)</f>
        <v>N</v>
      </c>
      <c r="AU764" t="str">
        <f>VLOOKUP(L764,'Duration QC'!$A$3:$E$50,3,TRUE)</f>
        <v>Y</v>
      </c>
      <c r="AV764" t="str">
        <f>VLOOKUP(L764,'Duration QC'!$A$3:$E$50,4,TRUE)</f>
        <v>N</v>
      </c>
      <c r="AW764" t="str">
        <f>VLOOKUP(L764,'Duration QC'!$A$3:$E$50,5,TRUE)</f>
        <v>N</v>
      </c>
      <c r="AX764">
        <f t="shared" si="161"/>
        <v>0</v>
      </c>
      <c r="AY764">
        <f t="shared" si="162"/>
        <v>1</v>
      </c>
      <c r="AZ764">
        <f t="shared" si="163"/>
        <v>0</v>
      </c>
      <c r="BA764">
        <f t="shared" si="164"/>
        <v>0</v>
      </c>
    </row>
    <row r="765" spans="1:53" x14ac:dyDescent="0.25">
      <c r="A765" s="3">
        <v>765</v>
      </c>
      <c r="B765" s="3"/>
      <c r="C765" s="3"/>
      <c r="D765" s="3" t="s">
        <v>1473</v>
      </c>
      <c r="E765" s="3" t="s">
        <v>1362</v>
      </c>
      <c r="F765" s="3" t="s">
        <v>1508</v>
      </c>
      <c r="G765" s="3" t="s">
        <v>50</v>
      </c>
      <c r="H765" s="3" t="s">
        <v>805</v>
      </c>
      <c r="I765" s="3" t="s">
        <v>1511</v>
      </c>
      <c r="J765" s="3" t="s">
        <v>470</v>
      </c>
      <c r="K765" s="3" t="s">
        <v>1285</v>
      </c>
      <c r="L765" s="3" t="s">
        <v>27</v>
      </c>
      <c r="M765" s="3" t="s">
        <v>28</v>
      </c>
      <c r="N765" s="3" t="s">
        <v>1364</v>
      </c>
      <c r="O765" s="3" t="s">
        <v>38</v>
      </c>
      <c r="P765" s="3" t="s">
        <v>1365</v>
      </c>
      <c r="Q765" s="3" t="s">
        <v>32</v>
      </c>
      <c r="R765" s="3"/>
      <c r="S765" s="3">
        <v>48.2</v>
      </c>
      <c r="T765" s="3"/>
      <c r="U765" s="3"/>
      <c r="V765" s="3" t="s">
        <v>34</v>
      </c>
      <c r="W765" s="3" t="s">
        <v>35</v>
      </c>
      <c r="X765" s="3" t="s">
        <v>35</v>
      </c>
      <c r="Y765" s="3" t="str">
        <f t="shared" si="168"/>
        <v>Y</v>
      </c>
      <c r="Z765" s="3" t="s">
        <v>35</v>
      </c>
      <c r="AA765" s="3" t="str">
        <f t="shared" si="169"/>
        <v>Divide LOAEL by 10;Units conversion needed;</v>
      </c>
      <c r="AB765" s="3"/>
      <c r="AC765" s="3"/>
      <c r="AD765" s="3">
        <f>S765/10*1000</f>
        <v>4820</v>
      </c>
      <c r="AE765" s="3"/>
      <c r="AF765" s="3"/>
      <c r="AG765" s="3" t="str">
        <f t="shared" ref="AG765" si="196">IF(AD765&gt;30000, "band A", IF(AD765&gt;3000, "band B", IF(AD765&gt;300, "band C", IF(AD765&gt;30, "band D", "band E"))))</f>
        <v>band B</v>
      </c>
      <c r="AH765" s="3" t="s">
        <v>229</v>
      </c>
      <c r="AI765" s="3"/>
      <c r="AJ765" s="3"/>
      <c r="AK765" s="3"/>
      <c r="AL765" s="3" t="s">
        <v>770</v>
      </c>
      <c r="AM765" s="3" t="s">
        <v>796</v>
      </c>
      <c r="AN765" s="3" t="s">
        <v>1368</v>
      </c>
      <c r="AO765" s="3" t="s">
        <v>1370</v>
      </c>
      <c r="AP765" s="3" t="s">
        <v>50</v>
      </c>
      <c r="AQ765" s="3">
        <f t="shared" si="160"/>
        <v>2</v>
      </c>
      <c r="AR765" t="str">
        <f t="shared" si="194"/>
        <v>LOAEL</v>
      </c>
      <c r="AS765">
        <f t="shared" si="195"/>
        <v>4820</v>
      </c>
      <c r="AT765" t="str">
        <f>VLOOKUP(L765,'Duration QC'!$A$3:$E$50,2,TRUE)</f>
        <v>N</v>
      </c>
      <c r="AU765" t="str">
        <f>VLOOKUP(L765,'Duration QC'!$A$3:$E$50,3,TRUE)</f>
        <v>Y</v>
      </c>
      <c r="AV765" t="str">
        <f>VLOOKUP(L765,'Duration QC'!$A$3:$E$50,4,TRUE)</f>
        <v>N</v>
      </c>
      <c r="AW765" t="str">
        <f>VLOOKUP(L765,'Duration QC'!$A$3:$E$50,5,TRUE)</f>
        <v>N</v>
      </c>
      <c r="AX765">
        <f t="shared" si="161"/>
        <v>0</v>
      </c>
      <c r="AY765">
        <f t="shared" si="162"/>
        <v>1</v>
      </c>
      <c r="AZ765">
        <f t="shared" si="163"/>
        <v>0</v>
      </c>
      <c r="BA765">
        <f t="shared" si="164"/>
        <v>0</v>
      </c>
    </row>
    <row r="766" spans="1:53" x14ac:dyDescent="0.25">
      <c r="A766" s="3">
        <v>766</v>
      </c>
      <c r="B766" s="3" t="s">
        <v>50</v>
      </c>
      <c r="C766" s="3"/>
      <c r="D766" s="3" t="s">
        <v>1473</v>
      </c>
      <c r="E766" s="3" t="s">
        <v>1362</v>
      </c>
      <c r="F766" s="3" t="s">
        <v>1508</v>
      </c>
      <c r="G766" s="3" t="s">
        <v>50</v>
      </c>
      <c r="H766" s="3" t="s">
        <v>805</v>
      </c>
      <c r="I766" s="3" t="s">
        <v>1363</v>
      </c>
      <c r="J766" s="3" t="s">
        <v>470</v>
      </c>
      <c r="K766" s="3" t="s">
        <v>1285</v>
      </c>
      <c r="L766" s="3" t="s">
        <v>27</v>
      </c>
      <c r="M766" s="3" t="s">
        <v>28</v>
      </c>
      <c r="N766" s="3" t="s">
        <v>1364</v>
      </c>
      <c r="O766" s="3" t="s">
        <v>38</v>
      </c>
      <c r="P766" s="3" t="s">
        <v>1365</v>
      </c>
      <c r="Q766" s="3" t="s">
        <v>32</v>
      </c>
      <c r="R766" s="3">
        <v>7.6</v>
      </c>
      <c r="S766" s="3">
        <v>50.3</v>
      </c>
      <c r="T766" s="3"/>
      <c r="U766" s="3"/>
      <c r="V766" s="3" t="s">
        <v>34</v>
      </c>
      <c r="W766" s="3" t="s">
        <v>35</v>
      </c>
      <c r="X766" s="3" t="s">
        <v>35</v>
      </c>
      <c r="Y766" s="3" t="str">
        <f t="shared" si="168"/>
        <v>N</v>
      </c>
      <c r="Z766" s="3" t="s">
        <v>35</v>
      </c>
      <c r="AA766" s="3" t="str">
        <f t="shared" si="169"/>
        <v>Units conversion needed;</v>
      </c>
      <c r="AB766" s="3"/>
      <c r="AC766" s="3">
        <f>R766*1000</f>
        <v>7600</v>
      </c>
      <c r="AD766" s="3"/>
      <c r="AE766" s="3"/>
      <c r="AF766" s="3" t="str">
        <f>IF(AC766&gt;30000, "band A", IF(AC766&gt;3000, "band B", IF(AC766&gt;300, "band C", IF(AC766&gt;30, "band D", "band E"))))</f>
        <v>band B</v>
      </c>
      <c r="AG766" s="3"/>
      <c r="AH766" s="3" t="s">
        <v>229</v>
      </c>
      <c r="AI766" s="3"/>
      <c r="AJ766" s="3"/>
      <c r="AK766" s="3"/>
      <c r="AL766" s="3" t="s">
        <v>770</v>
      </c>
      <c r="AM766" s="3" t="s">
        <v>1371</v>
      </c>
      <c r="AN766" s="3" t="s">
        <v>1366</v>
      </c>
      <c r="AO766" s="3" t="s">
        <v>1372</v>
      </c>
      <c r="AP766" s="3" t="s">
        <v>50</v>
      </c>
      <c r="AQ766" s="3">
        <f t="shared" si="160"/>
        <v>2</v>
      </c>
      <c r="AT766" t="str">
        <f>VLOOKUP(L766,'Duration QC'!$A$3:$E$50,2,TRUE)</f>
        <v>N</v>
      </c>
      <c r="AU766" t="str">
        <f>VLOOKUP(L766,'Duration QC'!$A$3:$E$50,3,TRUE)</f>
        <v>Y</v>
      </c>
      <c r="AV766" t="str">
        <f>VLOOKUP(L766,'Duration QC'!$A$3:$E$50,4,TRUE)</f>
        <v>N</v>
      </c>
      <c r="AW766" t="str">
        <f>VLOOKUP(L766,'Duration QC'!$A$3:$E$50,5,TRUE)</f>
        <v>N</v>
      </c>
      <c r="AX766">
        <f t="shared" si="161"/>
        <v>0</v>
      </c>
      <c r="AY766">
        <f t="shared" si="162"/>
        <v>1</v>
      </c>
      <c r="AZ766">
        <f t="shared" si="163"/>
        <v>0</v>
      </c>
      <c r="BA766">
        <f t="shared" si="164"/>
        <v>0</v>
      </c>
    </row>
    <row r="767" spans="1:53" x14ac:dyDescent="0.25">
      <c r="A767" s="3">
        <v>767</v>
      </c>
      <c r="B767" s="3" t="s">
        <v>50</v>
      </c>
      <c r="C767" s="3"/>
      <c r="D767" s="3" t="s">
        <v>1473</v>
      </c>
      <c r="E767" s="3" t="s">
        <v>1362</v>
      </c>
      <c r="F767" s="3" t="s">
        <v>1508</v>
      </c>
      <c r="G767" s="3" t="s">
        <v>50</v>
      </c>
      <c r="H767" s="3" t="s">
        <v>805</v>
      </c>
      <c r="I767" s="3" t="s">
        <v>1511</v>
      </c>
      <c r="J767" s="3" t="s">
        <v>470</v>
      </c>
      <c r="K767" s="3" t="s">
        <v>1285</v>
      </c>
      <c r="L767" s="3" t="s">
        <v>27</v>
      </c>
      <c r="M767" s="3" t="s">
        <v>28</v>
      </c>
      <c r="N767" s="3" t="s">
        <v>1364</v>
      </c>
      <c r="O767" s="3" t="s">
        <v>38</v>
      </c>
      <c r="P767" s="3" t="s">
        <v>1365</v>
      </c>
      <c r="Q767" s="3" t="s">
        <v>32</v>
      </c>
      <c r="R767" s="3"/>
      <c r="S767" s="3">
        <v>48.2</v>
      </c>
      <c r="T767" s="3"/>
      <c r="U767" s="3"/>
      <c r="V767" s="3" t="s">
        <v>34</v>
      </c>
      <c r="W767" s="3" t="s">
        <v>35</v>
      </c>
      <c r="X767" s="3" t="s">
        <v>35</v>
      </c>
      <c r="Y767" s="3" t="str">
        <f t="shared" si="168"/>
        <v>Y</v>
      </c>
      <c r="Z767" s="3" t="s">
        <v>35</v>
      </c>
      <c r="AA767" s="3" t="str">
        <f t="shared" si="169"/>
        <v>Divide LOAEL by 10;Units conversion needed;</v>
      </c>
      <c r="AB767" s="3"/>
      <c r="AC767" s="3"/>
      <c r="AD767" s="3">
        <f>S767/10*1000</f>
        <v>4820</v>
      </c>
      <c r="AE767" s="3"/>
      <c r="AF767" s="3"/>
      <c r="AG767" s="3" t="str">
        <f t="shared" ref="AG767" si="197">IF(AD767&gt;30000, "band A", IF(AD767&gt;3000, "band B", IF(AD767&gt;300, "band C", IF(AD767&gt;30, "band D", "band E"))))</f>
        <v>band B</v>
      </c>
      <c r="AH767" s="3" t="s">
        <v>229</v>
      </c>
      <c r="AI767" s="3"/>
      <c r="AJ767" s="3"/>
      <c r="AK767" s="3"/>
      <c r="AL767" s="3" t="s">
        <v>770</v>
      </c>
      <c r="AM767" s="3" t="s">
        <v>1371</v>
      </c>
      <c r="AN767" s="3" t="s">
        <v>1368</v>
      </c>
      <c r="AO767" s="3" t="s">
        <v>1370</v>
      </c>
      <c r="AP767" s="3" t="s">
        <v>50</v>
      </c>
      <c r="AQ767" s="3">
        <f t="shared" si="160"/>
        <v>2</v>
      </c>
      <c r="AT767" t="str">
        <f>VLOOKUP(L767,'Duration QC'!$A$3:$E$50,2,TRUE)</f>
        <v>N</v>
      </c>
      <c r="AU767" t="str">
        <f>VLOOKUP(L767,'Duration QC'!$A$3:$E$50,3,TRUE)</f>
        <v>Y</v>
      </c>
      <c r="AV767" t="str">
        <f>VLOOKUP(L767,'Duration QC'!$A$3:$E$50,4,TRUE)</f>
        <v>N</v>
      </c>
      <c r="AW767" t="str">
        <f>VLOOKUP(L767,'Duration QC'!$A$3:$E$50,5,TRUE)</f>
        <v>N</v>
      </c>
      <c r="AX767">
        <f t="shared" si="161"/>
        <v>0</v>
      </c>
      <c r="AY767">
        <f t="shared" si="162"/>
        <v>1</v>
      </c>
      <c r="AZ767">
        <f t="shared" si="163"/>
        <v>0</v>
      </c>
      <c r="BA767">
        <f t="shared" si="164"/>
        <v>0</v>
      </c>
    </row>
    <row r="768" spans="1:53" x14ac:dyDescent="0.25">
      <c r="A768" s="3">
        <v>768</v>
      </c>
      <c r="B768" s="3"/>
      <c r="C768" s="3"/>
      <c r="D768" s="3" t="s">
        <v>1473</v>
      </c>
      <c r="E768" s="3" t="s">
        <v>1362</v>
      </c>
      <c r="F768" s="3" t="s">
        <v>1508</v>
      </c>
      <c r="G768" s="3" t="s">
        <v>50</v>
      </c>
      <c r="H768" s="3" t="s">
        <v>805</v>
      </c>
      <c r="I768" s="3" t="s">
        <v>1363</v>
      </c>
      <c r="J768" s="3" t="s">
        <v>470</v>
      </c>
      <c r="K768" s="3" t="s">
        <v>1285</v>
      </c>
      <c r="L768" s="3" t="s">
        <v>27</v>
      </c>
      <c r="M768" s="3" t="s">
        <v>28</v>
      </c>
      <c r="N768" s="3" t="s">
        <v>1373</v>
      </c>
      <c r="O768" s="3" t="s">
        <v>38</v>
      </c>
      <c r="P768" s="3" t="s">
        <v>1365</v>
      </c>
      <c r="Q768" s="3" t="s">
        <v>32</v>
      </c>
      <c r="R768" s="3">
        <v>1.1000000000000001</v>
      </c>
      <c r="S768" s="3">
        <v>7.6</v>
      </c>
      <c r="T768" s="3"/>
      <c r="U768" s="3"/>
      <c r="V768" s="3" t="s">
        <v>34</v>
      </c>
      <c r="W768" s="3" t="s">
        <v>35</v>
      </c>
      <c r="X768" s="3" t="s">
        <v>35</v>
      </c>
      <c r="Y768" s="3" t="str">
        <f t="shared" si="168"/>
        <v>N</v>
      </c>
      <c r="Z768" s="3" t="s">
        <v>35</v>
      </c>
      <c r="AA768" s="3" t="str">
        <f t="shared" si="169"/>
        <v>Units conversion needed;</v>
      </c>
      <c r="AB768" s="3"/>
      <c r="AC768" s="3">
        <f>R768*1000</f>
        <v>1100</v>
      </c>
      <c r="AD768" s="3"/>
      <c r="AE768" s="3"/>
      <c r="AF768" s="3" t="str">
        <f>IF(AC768&gt;30000, "band A", IF(AC768&gt;3000, "band B", IF(AC768&gt;300, "band C", IF(AC768&gt;30, "band D", "band E"))))</f>
        <v>band C</v>
      </c>
      <c r="AG768" s="3"/>
      <c r="AH768" s="3" t="s">
        <v>228</v>
      </c>
      <c r="AI768" s="3"/>
      <c r="AJ768" s="3"/>
      <c r="AK768" s="3"/>
      <c r="AL768" s="3" t="s">
        <v>773</v>
      </c>
      <c r="AM768" s="3" t="s">
        <v>1096</v>
      </c>
      <c r="AN768" s="3" t="s">
        <v>1366</v>
      </c>
      <c r="AO768" s="3"/>
      <c r="AP768" s="3" t="s">
        <v>50</v>
      </c>
      <c r="AQ768" s="3">
        <f t="shared" si="160"/>
        <v>3</v>
      </c>
      <c r="AR768" t="str">
        <f t="shared" ref="AR768:AR769" si="198">IF(AB768&lt;&gt;"","BMDL",IF(AC768&lt;&gt;"","NOAEL",IF(AD768&lt;&gt;"","LOAEL","!!! CHECK !!!")))</f>
        <v>NOAEL</v>
      </c>
      <c r="AS768">
        <f t="shared" ref="AS768:AS769" si="199">IF(AR768="NOAEL",AC768, IF(AR768="BMDL", AB768, AD768))</f>
        <v>1100</v>
      </c>
      <c r="AT768" t="str">
        <f>VLOOKUP(L768,'Duration QC'!$A$3:$E$50,2,TRUE)</f>
        <v>N</v>
      </c>
      <c r="AU768" t="str">
        <f>VLOOKUP(L768,'Duration QC'!$A$3:$E$50,3,TRUE)</f>
        <v>Y</v>
      </c>
      <c r="AV768" t="str">
        <f>VLOOKUP(L768,'Duration QC'!$A$3:$E$50,4,TRUE)</f>
        <v>N</v>
      </c>
      <c r="AW768" t="str">
        <f>VLOOKUP(L768,'Duration QC'!$A$3:$E$50,5,TRUE)</f>
        <v>N</v>
      </c>
      <c r="AX768">
        <f t="shared" si="161"/>
        <v>0</v>
      </c>
      <c r="AY768">
        <f t="shared" si="162"/>
        <v>1</v>
      </c>
      <c r="AZ768">
        <f t="shared" si="163"/>
        <v>0</v>
      </c>
      <c r="BA768">
        <f t="shared" si="164"/>
        <v>0</v>
      </c>
    </row>
    <row r="769" spans="1:53" x14ac:dyDescent="0.25">
      <c r="A769" s="3">
        <v>769</v>
      </c>
      <c r="B769" s="3"/>
      <c r="C769" s="3"/>
      <c r="D769" s="3" t="s">
        <v>1473</v>
      </c>
      <c r="E769" s="3" t="s">
        <v>1362</v>
      </c>
      <c r="F769" s="3" t="s">
        <v>1508</v>
      </c>
      <c r="G769" s="3" t="s">
        <v>50</v>
      </c>
      <c r="H769" s="3" t="s">
        <v>805</v>
      </c>
      <c r="I769" s="3" t="s">
        <v>1511</v>
      </c>
      <c r="J769" s="3" t="s">
        <v>470</v>
      </c>
      <c r="K769" s="3" t="s">
        <v>1285</v>
      </c>
      <c r="L769" s="3" t="s">
        <v>27</v>
      </c>
      <c r="M769" s="3" t="s">
        <v>28</v>
      </c>
      <c r="N769" s="3" t="s">
        <v>1373</v>
      </c>
      <c r="O769" s="3" t="s">
        <v>38</v>
      </c>
      <c r="P769" s="3" t="s">
        <v>1365</v>
      </c>
      <c r="Q769" s="3" t="s">
        <v>32</v>
      </c>
      <c r="R769" s="3"/>
      <c r="S769" s="3">
        <v>48.2</v>
      </c>
      <c r="T769" s="3"/>
      <c r="U769" s="3"/>
      <c r="V769" s="3" t="s">
        <v>34</v>
      </c>
      <c r="W769" s="3" t="s">
        <v>35</v>
      </c>
      <c r="X769" s="3" t="s">
        <v>35</v>
      </c>
      <c r="Y769" s="3" t="str">
        <f t="shared" si="168"/>
        <v>Y</v>
      </c>
      <c r="Z769" s="3" t="s">
        <v>35</v>
      </c>
      <c r="AA769" s="3" t="str">
        <f t="shared" si="169"/>
        <v>Divide LOAEL by 10;Units conversion needed;</v>
      </c>
      <c r="AB769" s="3"/>
      <c r="AC769" s="3"/>
      <c r="AD769" s="3">
        <f>S769/10*1000</f>
        <v>4820</v>
      </c>
      <c r="AE769" s="3"/>
      <c r="AF769" s="3"/>
      <c r="AG769" s="3" t="str">
        <f t="shared" ref="AG769" si="200">IF(AD769&gt;30000, "band A", IF(AD769&gt;3000, "band B", IF(AD769&gt;300, "band C", IF(AD769&gt;30, "band D", "band E"))))</f>
        <v>band B</v>
      </c>
      <c r="AH769" s="3" t="s">
        <v>229</v>
      </c>
      <c r="AI769" s="3"/>
      <c r="AJ769" s="3"/>
      <c r="AK769" s="3"/>
      <c r="AL769" s="3" t="s">
        <v>773</v>
      </c>
      <c r="AM769" s="3" t="s">
        <v>1096</v>
      </c>
      <c r="AN769" s="3" t="s">
        <v>1368</v>
      </c>
      <c r="AO769" s="3"/>
      <c r="AP769" s="3" t="s">
        <v>50</v>
      </c>
      <c r="AQ769" s="3">
        <f t="shared" si="160"/>
        <v>2</v>
      </c>
      <c r="AR769" t="str">
        <f t="shared" si="198"/>
        <v>LOAEL</v>
      </c>
      <c r="AS769">
        <f t="shared" si="199"/>
        <v>4820</v>
      </c>
      <c r="AT769" t="str">
        <f>VLOOKUP(L769,'Duration QC'!$A$3:$E$50,2,TRUE)</f>
        <v>N</v>
      </c>
      <c r="AU769" t="str">
        <f>VLOOKUP(L769,'Duration QC'!$A$3:$E$50,3,TRUE)</f>
        <v>Y</v>
      </c>
      <c r="AV769" t="str">
        <f>VLOOKUP(L769,'Duration QC'!$A$3:$E$50,4,TRUE)</f>
        <v>N</v>
      </c>
      <c r="AW769" t="str">
        <f>VLOOKUP(L769,'Duration QC'!$A$3:$E$50,5,TRUE)</f>
        <v>N</v>
      </c>
      <c r="AX769">
        <f t="shared" si="161"/>
        <v>0</v>
      </c>
      <c r="AY769">
        <f t="shared" si="162"/>
        <v>1</v>
      </c>
      <c r="AZ769">
        <f t="shared" si="163"/>
        <v>0</v>
      </c>
      <c r="BA769">
        <f t="shared" si="164"/>
        <v>0</v>
      </c>
    </row>
    <row r="770" spans="1:53" x14ac:dyDescent="0.25">
      <c r="A770" s="3">
        <v>770</v>
      </c>
      <c r="B770" s="3" t="s">
        <v>50</v>
      </c>
      <c r="C770" s="3"/>
      <c r="D770" s="3" t="s">
        <v>1473</v>
      </c>
      <c r="E770" s="3" t="s">
        <v>1362</v>
      </c>
      <c r="F770" s="3" t="s">
        <v>1508</v>
      </c>
      <c r="G770" s="3" t="s">
        <v>50</v>
      </c>
      <c r="H770" s="3" t="s">
        <v>805</v>
      </c>
      <c r="I770" s="3" t="s">
        <v>1363</v>
      </c>
      <c r="J770" s="3" t="s">
        <v>470</v>
      </c>
      <c r="K770" s="3" t="s">
        <v>1285</v>
      </c>
      <c r="L770" s="3" t="s">
        <v>27</v>
      </c>
      <c r="M770" s="3" t="s">
        <v>28</v>
      </c>
      <c r="N770" s="3" t="s">
        <v>1364</v>
      </c>
      <c r="O770" s="3" t="s">
        <v>30</v>
      </c>
      <c r="P770" s="3" t="s">
        <v>146</v>
      </c>
      <c r="Q770" s="3" t="s">
        <v>32</v>
      </c>
      <c r="R770" s="3">
        <v>64.400000000000006</v>
      </c>
      <c r="S770" s="3" t="s">
        <v>457</v>
      </c>
      <c r="T770" s="3"/>
      <c r="U770" s="3"/>
      <c r="V770" s="3" t="s">
        <v>34</v>
      </c>
      <c r="W770" s="3" t="s">
        <v>35</v>
      </c>
      <c r="X770" s="3" t="s">
        <v>35</v>
      </c>
      <c r="Y770" s="3" t="str">
        <f t="shared" si="168"/>
        <v>N</v>
      </c>
      <c r="Z770" s="3" t="s">
        <v>35</v>
      </c>
      <c r="AA770" s="3" t="str">
        <f t="shared" si="169"/>
        <v>Units conversion needed;</v>
      </c>
      <c r="AB770" s="3"/>
      <c r="AC770" s="3">
        <f t="shared" ref="AC770:AC789" si="201">R770*1000</f>
        <v>64400.000000000007</v>
      </c>
      <c r="AD770" s="3"/>
      <c r="AE770" s="3"/>
      <c r="AF770" s="3" t="str">
        <f t="shared" ref="AF770:AF789" si="202">IF(AC770&gt;30000, "band A", IF(AC770&gt;3000, "band B", IF(AC770&gt;300, "band C", IF(AC770&gt;30, "band D", "band E"))))</f>
        <v>band A</v>
      </c>
      <c r="AG770" s="3"/>
      <c r="AH770" s="3" t="s">
        <v>230</v>
      </c>
      <c r="AI770" s="3"/>
      <c r="AJ770" s="3"/>
      <c r="AK770" s="3"/>
      <c r="AL770" s="3" t="s">
        <v>770</v>
      </c>
      <c r="AM770" s="3" t="s">
        <v>1096</v>
      </c>
      <c r="AN770" s="3" t="s">
        <v>1374</v>
      </c>
      <c r="AO770" s="3" t="s">
        <v>1375</v>
      </c>
      <c r="AP770" s="3" t="s">
        <v>50</v>
      </c>
      <c r="AQ770" s="3">
        <f t="shared" si="160"/>
        <v>1</v>
      </c>
      <c r="AT770" t="str">
        <f>VLOOKUP(L770,'Duration QC'!$A$3:$E$50,2,TRUE)</f>
        <v>N</v>
      </c>
      <c r="AU770" t="str">
        <f>VLOOKUP(L770,'Duration QC'!$A$3:$E$50,3,TRUE)</f>
        <v>Y</v>
      </c>
      <c r="AV770" t="str">
        <f>VLOOKUP(L770,'Duration QC'!$A$3:$E$50,4,TRUE)</f>
        <v>N</v>
      </c>
      <c r="AW770" t="str">
        <f>VLOOKUP(L770,'Duration QC'!$A$3:$E$50,5,TRUE)</f>
        <v>N</v>
      </c>
      <c r="AX770">
        <f t="shared" si="161"/>
        <v>0</v>
      </c>
      <c r="AY770">
        <f t="shared" si="162"/>
        <v>1</v>
      </c>
      <c r="AZ770">
        <f t="shared" si="163"/>
        <v>0</v>
      </c>
      <c r="BA770">
        <f t="shared" si="164"/>
        <v>0</v>
      </c>
    </row>
    <row r="771" spans="1:53" x14ac:dyDescent="0.25">
      <c r="A771" s="3">
        <v>771</v>
      </c>
      <c r="B771" s="3"/>
      <c r="C771" s="3"/>
      <c r="D771" s="3" t="s">
        <v>1473</v>
      </c>
      <c r="E771" s="3" t="s">
        <v>1362</v>
      </c>
      <c r="F771" s="3" t="s">
        <v>1508</v>
      </c>
      <c r="G771" s="3" t="s">
        <v>50</v>
      </c>
      <c r="H771" s="3" t="s">
        <v>805</v>
      </c>
      <c r="I771" s="3" t="s">
        <v>1363</v>
      </c>
      <c r="J771" s="3" t="s">
        <v>470</v>
      </c>
      <c r="K771" s="3" t="s">
        <v>1285</v>
      </c>
      <c r="L771" s="3" t="s">
        <v>27</v>
      </c>
      <c r="M771" s="3" t="s">
        <v>28</v>
      </c>
      <c r="N771" s="3" t="s">
        <v>1364</v>
      </c>
      <c r="O771" s="3" t="s">
        <v>30</v>
      </c>
      <c r="P771" s="3" t="s">
        <v>146</v>
      </c>
      <c r="Q771" s="3" t="s">
        <v>32</v>
      </c>
      <c r="R771" s="3">
        <v>64.400000000000006</v>
      </c>
      <c r="S771" s="3" t="s">
        <v>457</v>
      </c>
      <c r="T771" s="3"/>
      <c r="U771" s="3"/>
      <c r="V771" s="3" t="s">
        <v>34</v>
      </c>
      <c r="W771" s="3" t="s">
        <v>35</v>
      </c>
      <c r="X771" s="3" t="s">
        <v>35</v>
      </c>
      <c r="Y771" s="3" t="str">
        <f t="shared" si="168"/>
        <v>N</v>
      </c>
      <c r="Z771" s="3" t="s">
        <v>35</v>
      </c>
      <c r="AA771" s="3" t="str">
        <f t="shared" si="169"/>
        <v>Units conversion needed;</v>
      </c>
      <c r="AB771" s="3"/>
      <c r="AC771" s="3">
        <f t="shared" si="201"/>
        <v>64400.000000000007</v>
      </c>
      <c r="AD771" s="3"/>
      <c r="AE771" s="3"/>
      <c r="AF771" s="3" t="str">
        <f t="shared" si="202"/>
        <v>band A</v>
      </c>
      <c r="AG771" s="3"/>
      <c r="AH771" s="3" t="s">
        <v>230</v>
      </c>
      <c r="AI771" s="3"/>
      <c r="AJ771" s="3"/>
      <c r="AK771" s="3"/>
      <c r="AL771" s="3" t="s">
        <v>770</v>
      </c>
      <c r="AM771" s="3" t="s">
        <v>796</v>
      </c>
      <c r="AN771" s="3" t="s">
        <v>1374</v>
      </c>
      <c r="AO771" s="3" t="s">
        <v>1375</v>
      </c>
      <c r="AP771" s="3" t="s">
        <v>50</v>
      </c>
      <c r="AQ771" s="3">
        <f t="shared" ref="AQ771:AQ834" si="203">IF(AH771="A", 1, IF(AH771="B", 2, IF(AH771="C", 3, IF(AH771="D", 4, IF(AH771="E", 5, 0)))))</f>
        <v>1</v>
      </c>
      <c r="AR771" t="str">
        <f>IF(AB771&lt;&gt;"","BMDL",IF(AC771&lt;&gt;"","NOAEL",IF(AD771&lt;&gt;"","LOAEL","!!! CHECK !!!")))</f>
        <v>NOAEL</v>
      </c>
      <c r="AS771">
        <f>IF(AR771="NOAEL",AC771, IF(AR771="BMDL", AB771, AD771))</f>
        <v>64400.000000000007</v>
      </c>
      <c r="AT771" t="str">
        <f>VLOOKUP(L771,'Duration QC'!$A$3:$E$50,2,TRUE)</f>
        <v>N</v>
      </c>
      <c r="AU771" t="str">
        <f>VLOOKUP(L771,'Duration QC'!$A$3:$E$50,3,TRUE)</f>
        <v>Y</v>
      </c>
      <c r="AV771" t="str">
        <f>VLOOKUP(L771,'Duration QC'!$A$3:$E$50,4,TRUE)</f>
        <v>N</v>
      </c>
      <c r="AW771" t="str">
        <f>VLOOKUP(L771,'Duration QC'!$A$3:$E$50,5,TRUE)</f>
        <v>N</v>
      </c>
      <c r="AX771">
        <f t="shared" ref="AX771:AX831" si="204">IF(AT771="N",0,1)</f>
        <v>0</v>
      </c>
      <c r="AY771">
        <f t="shared" ref="AY771:AY831" si="205">IF(AU771="N",0,1)</f>
        <v>1</v>
      </c>
      <c r="AZ771">
        <f t="shared" ref="AZ771:AZ831" si="206">IF(AV771="N",0,1)</f>
        <v>0</v>
      </c>
      <c r="BA771">
        <f t="shared" ref="BA771:BA831" si="207">IF(AW771="N",0,1)</f>
        <v>0</v>
      </c>
    </row>
    <row r="772" spans="1:53" x14ac:dyDescent="0.25">
      <c r="A772" s="3">
        <v>772</v>
      </c>
      <c r="B772" s="3" t="s">
        <v>50</v>
      </c>
      <c r="C772" s="3"/>
      <c r="D772" s="3" t="s">
        <v>1473</v>
      </c>
      <c r="E772" s="3" t="s">
        <v>1362</v>
      </c>
      <c r="F772" s="3" t="s">
        <v>1508</v>
      </c>
      <c r="G772" s="3" t="s">
        <v>50</v>
      </c>
      <c r="H772" s="3" t="s">
        <v>805</v>
      </c>
      <c r="I772" s="3" t="s">
        <v>1363</v>
      </c>
      <c r="J772" s="3" t="s">
        <v>470</v>
      </c>
      <c r="K772" s="3" t="s">
        <v>1285</v>
      </c>
      <c r="L772" s="3" t="s">
        <v>27</v>
      </c>
      <c r="M772" s="3" t="s">
        <v>28</v>
      </c>
      <c r="N772" s="3" t="s">
        <v>1364</v>
      </c>
      <c r="O772" s="3" t="s">
        <v>30</v>
      </c>
      <c r="P772" s="3" t="s">
        <v>146</v>
      </c>
      <c r="Q772" s="3" t="s">
        <v>32</v>
      </c>
      <c r="R772" s="3">
        <v>64.400000000000006</v>
      </c>
      <c r="S772" s="3" t="s">
        <v>457</v>
      </c>
      <c r="T772" s="3"/>
      <c r="U772" s="3"/>
      <c r="V772" s="3" t="s">
        <v>34</v>
      </c>
      <c r="W772" s="3" t="s">
        <v>35</v>
      </c>
      <c r="X772" s="3" t="s">
        <v>35</v>
      </c>
      <c r="Y772" s="3" t="str">
        <f t="shared" si="168"/>
        <v>N</v>
      </c>
      <c r="Z772" s="3" t="s">
        <v>35</v>
      </c>
      <c r="AA772" s="3" t="str">
        <f t="shared" si="169"/>
        <v>Units conversion needed;</v>
      </c>
      <c r="AB772" s="3"/>
      <c r="AC772" s="3">
        <f t="shared" si="201"/>
        <v>64400.000000000007</v>
      </c>
      <c r="AD772" s="3"/>
      <c r="AE772" s="3"/>
      <c r="AF772" s="3" t="str">
        <f t="shared" si="202"/>
        <v>band A</v>
      </c>
      <c r="AG772" s="3"/>
      <c r="AH772" s="3" t="s">
        <v>230</v>
      </c>
      <c r="AI772" s="3"/>
      <c r="AJ772" s="3"/>
      <c r="AK772" s="3"/>
      <c r="AL772" s="3" t="s">
        <v>770</v>
      </c>
      <c r="AM772" s="3" t="s">
        <v>1371</v>
      </c>
      <c r="AN772" s="3" t="s">
        <v>1374</v>
      </c>
      <c r="AO772" s="3" t="s">
        <v>1375</v>
      </c>
      <c r="AP772" s="3" t="s">
        <v>50</v>
      </c>
      <c r="AQ772" s="3">
        <f t="shared" si="203"/>
        <v>1</v>
      </c>
      <c r="AT772" t="str">
        <f>VLOOKUP(L772,'Duration QC'!$A$3:$E$50,2,TRUE)</f>
        <v>N</v>
      </c>
      <c r="AU772" t="str">
        <f>VLOOKUP(L772,'Duration QC'!$A$3:$E$50,3,TRUE)</f>
        <v>Y</v>
      </c>
      <c r="AV772" t="str">
        <f>VLOOKUP(L772,'Duration QC'!$A$3:$E$50,4,TRUE)</f>
        <v>N</v>
      </c>
      <c r="AW772" t="str">
        <f>VLOOKUP(L772,'Duration QC'!$A$3:$E$50,5,TRUE)</f>
        <v>N</v>
      </c>
      <c r="AX772">
        <f t="shared" si="204"/>
        <v>0</v>
      </c>
      <c r="AY772">
        <f t="shared" si="205"/>
        <v>1</v>
      </c>
      <c r="AZ772">
        <f t="shared" si="206"/>
        <v>0</v>
      </c>
      <c r="BA772">
        <f t="shared" si="207"/>
        <v>0</v>
      </c>
    </row>
    <row r="773" spans="1:53" x14ac:dyDescent="0.25">
      <c r="A773" s="3">
        <v>773</v>
      </c>
      <c r="B773" s="3"/>
      <c r="C773" s="3"/>
      <c r="D773" s="3" t="s">
        <v>1473</v>
      </c>
      <c r="E773" s="3" t="s">
        <v>1362</v>
      </c>
      <c r="F773" s="3" t="s">
        <v>1508</v>
      </c>
      <c r="G773" s="3" t="s">
        <v>50</v>
      </c>
      <c r="H773" s="3" t="s">
        <v>805</v>
      </c>
      <c r="I773" s="3" t="s">
        <v>1363</v>
      </c>
      <c r="J773" s="3" t="s">
        <v>470</v>
      </c>
      <c r="K773" s="3" t="s">
        <v>1285</v>
      </c>
      <c r="L773" s="3" t="s">
        <v>27</v>
      </c>
      <c r="M773" s="3" t="s">
        <v>28</v>
      </c>
      <c r="N773" s="3" t="s">
        <v>1373</v>
      </c>
      <c r="O773" s="3" t="s">
        <v>30</v>
      </c>
      <c r="P773" s="3" t="s">
        <v>146</v>
      </c>
      <c r="Q773" s="3" t="s">
        <v>32</v>
      </c>
      <c r="R773" s="3">
        <v>1.1000000000000001</v>
      </c>
      <c r="S773" s="3">
        <v>13.9</v>
      </c>
      <c r="T773" s="3"/>
      <c r="U773" s="3"/>
      <c r="V773" s="3" t="s">
        <v>34</v>
      </c>
      <c r="W773" s="3" t="s">
        <v>35</v>
      </c>
      <c r="X773" s="3" t="s">
        <v>35</v>
      </c>
      <c r="Y773" s="3" t="str">
        <f t="shared" si="168"/>
        <v>N</v>
      </c>
      <c r="Z773" s="3" t="s">
        <v>35</v>
      </c>
      <c r="AA773" s="3" t="str">
        <f t="shared" si="169"/>
        <v>Units conversion needed;</v>
      </c>
      <c r="AB773" s="3"/>
      <c r="AC773" s="3">
        <f t="shared" si="201"/>
        <v>1100</v>
      </c>
      <c r="AD773" s="3"/>
      <c r="AE773" s="3"/>
      <c r="AF773" s="3" t="str">
        <f t="shared" si="202"/>
        <v>band C</v>
      </c>
      <c r="AG773" s="3"/>
      <c r="AH773" s="3" t="s">
        <v>228</v>
      </c>
      <c r="AI773" s="3"/>
      <c r="AJ773" s="3"/>
      <c r="AK773" s="3"/>
      <c r="AL773" s="3" t="s">
        <v>773</v>
      </c>
      <c r="AM773" s="3" t="s">
        <v>1096</v>
      </c>
      <c r="AN773" s="3" t="s">
        <v>1374</v>
      </c>
      <c r="AO773" s="3"/>
      <c r="AP773" s="3" t="s">
        <v>50</v>
      </c>
      <c r="AQ773" s="3">
        <f t="shared" si="203"/>
        <v>3</v>
      </c>
      <c r="AR773" t="str">
        <f>IF(AB773&lt;&gt;"","BMDL",IF(AC773&lt;&gt;"","NOAEL",IF(AD773&lt;&gt;"","LOAEL","!!! CHECK !!!")))</f>
        <v>NOAEL</v>
      </c>
      <c r="AS773">
        <f>IF(AR773="NOAEL",AC773, IF(AR773="BMDL", AB773, AD773))</f>
        <v>1100</v>
      </c>
      <c r="AT773" t="str">
        <f>VLOOKUP(L773,'Duration QC'!$A$3:$E$50,2,TRUE)</f>
        <v>N</v>
      </c>
      <c r="AU773" t="str">
        <f>VLOOKUP(L773,'Duration QC'!$A$3:$E$50,3,TRUE)</f>
        <v>Y</v>
      </c>
      <c r="AV773" t="str">
        <f>VLOOKUP(L773,'Duration QC'!$A$3:$E$50,4,TRUE)</f>
        <v>N</v>
      </c>
      <c r="AW773" t="str">
        <f>VLOOKUP(L773,'Duration QC'!$A$3:$E$50,5,TRUE)</f>
        <v>N</v>
      </c>
      <c r="AX773">
        <f t="shared" si="204"/>
        <v>0</v>
      </c>
      <c r="AY773">
        <f t="shared" si="205"/>
        <v>1</v>
      </c>
      <c r="AZ773">
        <f t="shared" si="206"/>
        <v>0</v>
      </c>
      <c r="BA773">
        <f t="shared" si="207"/>
        <v>0</v>
      </c>
    </row>
    <row r="774" spans="1:53" x14ac:dyDescent="0.25">
      <c r="A774" s="3">
        <v>774</v>
      </c>
      <c r="B774" s="3" t="s">
        <v>50</v>
      </c>
      <c r="C774" s="3"/>
      <c r="D774" s="3" t="s">
        <v>1473</v>
      </c>
      <c r="E774" s="3" t="s">
        <v>1362</v>
      </c>
      <c r="F774" s="3" t="s">
        <v>1508</v>
      </c>
      <c r="G774" s="3" t="s">
        <v>50</v>
      </c>
      <c r="H774" s="3" t="s">
        <v>805</v>
      </c>
      <c r="I774" s="3" t="s">
        <v>1363</v>
      </c>
      <c r="J774" s="3" t="s">
        <v>470</v>
      </c>
      <c r="K774" s="3" t="s">
        <v>1285</v>
      </c>
      <c r="L774" s="3" t="s">
        <v>27</v>
      </c>
      <c r="M774" s="3" t="s">
        <v>28</v>
      </c>
      <c r="N774" s="3" t="s">
        <v>1364</v>
      </c>
      <c r="O774" s="3" t="s">
        <v>41</v>
      </c>
      <c r="P774" s="3" t="s">
        <v>147</v>
      </c>
      <c r="Q774" s="3" t="s">
        <v>32</v>
      </c>
      <c r="R774" s="3">
        <v>63</v>
      </c>
      <c r="S774" s="3" t="s">
        <v>457</v>
      </c>
      <c r="T774" s="3"/>
      <c r="U774" s="3"/>
      <c r="V774" s="3" t="s">
        <v>34</v>
      </c>
      <c r="W774" s="3" t="s">
        <v>35</v>
      </c>
      <c r="X774" s="3" t="s">
        <v>35</v>
      </c>
      <c r="Y774" s="3" t="str">
        <f t="shared" si="168"/>
        <v>N</v>
      </c>
      <c r="Z774" s="3" t="s">
        <v>35</v>
      </c>
      <c r="AA774" s="3" t="str">
        <f t="shared" si="169"/>
        <v>Units conversion needed;</v>
      </c>
      <c r="AB774" s="3"/>
      <c r="AC774" s="3">
        <f t="shared" si="201"/>
        <v>63000</v>
      </c>
      <c r="AD774" s="3"/>
      <c r="AE774" s="3"/>
      <c r="AF774" s="3" t="str">
        <f t="shared" si="202"/>
        <v>band A</v>
      </c>
      <c r="AG774" s="3"/>
      <c r="AH774" s="3" t="s">
        <v>230</v>
      </c>
      <c r="AI774" s="3"/>
      <c r="AJ774" s="3"/>
      <c r="AK774" s="3"/>
      <c r="AL774" s="3" t="s">
        <v>770</v>
      </c>
      <c r="AM774" s="3" t="s">
        <v>1096</v>
      </c>
      <c r="AN774" s="3" t="s">
        <v>1374</v>
      </c>
      <c r="AO774" s="3" t="s">
        <v>1376</v>
      </c>
      <c r="AP774" s="3" t="s">
        <v>50</v>
      </c>
      <c r="AQ774" s="3">
        <f t="shared" si="203"/>
        <v>1</v>
      </c>
      <c r="AT774" t="str">
        <f>VLOOKUP(L774,'Duration QC'!$A$3:$E$50,2,TRUE)</f>
        <v>N</v>
      </c>
      <c r="AU774" t="str">
        <f>VLOOKUP(L774,'Duration QC'!$A$3:$E$50,3,TRUE)</f>
        <v>Y</v>
      </c>
      <c r="AV774" t="str">
        <f>VLOOKUP(L774,'Duration QC'!$A$3:$E$50,4,TRUE)</f>
        <v>N</v>
      </c>
      <c r="AW774" t="str">
        <f>VLOOKUP(L774,'Duration QC'!$A$3:$E$50,5,TRUE)</f>
        <v>N</v>
      </c>
      <c r="AX774">
        <f t="shared" si="204"/>
        <v>0</v>
      </c>
      <c r="AY774">
        <f t="shared" si="205"/>
        <v>1</v>
      </c>
      <c r="AZ774">
        <f t="shared" si="206"/>
        <v>0</v>
      </c>
      <c r="BA774">
        <f t="shared" si="207"/>
        <v>0</v>
      </c>
    </row>
    <row r="775" spans="1:53" x14ac:dyDescent="0.25">
      <c r="A775" s="3">
        <v>775</v>
      </c>
      <c r="B775" s="3" t="s">
        <v>50</v>
      </c>
      <c r="C775" s="3"/>
      <c r="D775" s="3" t="s">
        <v>1473</v>
      </c>
      <c r="E775" s="3" t="s">
        <v>1362</v>
      </c>
      <c r="F775" s="3" t="s">
        <v>1508</v>
      </c>
      <c r="G775" s="3" t="s">
        <v>50</v>
      </c>
      <c r="H775" s="3" t="s">
        <v>805</v>
      </c>
      <c r="I775" s="3" t="s">
        <v>1363</v>
      </c>
      <c r="J775" s="3" t="s">
        <v>470</v>
      </c>
      <c r="K775" s="3" t="s">
        <v>1285</v>
      </c>
      <c r="L775" s="3" t="s">
        <v>27</v>
      </c>
      <c r="M775" s="3" t="s">
        <v>28</v>
      </c>
      <c r="N775" s="3" t="s">
        <v>1364</v>
      </c>
      <c r="O775" s="3" t="s">
        <v>41</v>
      </c>
      <c r="P775" s="3" t="s">
        <v>147</v>
      </c>
      <c r="Q775" s="3" t="s">
        <v>32</v>
      </c>
      <c r="R775" s="3">
        <v>63</v>
      </c>
      <c r="S775" s="3" t="s">
        <v>457</v>
      </c>
      <c r="T775" s="3"/>
      <c r="U775" s="3"/>
      <c r="V775" s="3" t="s">
        <v>34</v>
      </c>
      <c r="W775" s="3" t="s">
        <v>35</v>
      </c>
      <c r="X775" s="3" t="s">
        <v>35</v>
      </c>
      <c r="Y775" s="3" t="str">
        <f t="shared" si="168"/>
        <v>N</v>
      </c>
      <c r="Z775" s="3" t="s">
        <v>35</v>
      </c>
      <c r="AA775" s="3" t="str">
        <f t="shared" si="169"/>
        <v>Units conversion needed;</v>
      </c>
      <c r="AB775" s="3"/>
      <c r="AC775" s="3">
        <f t="shared" si="201"/>
        <v>63000</v>
      </c>
      <c r="AD775" s="3"/>
      <c r="AE775" s="3"/>
      <c r="AF775" s="3" t="str">
        <f t="shared" si="202"/>
        <v>band A</v>
      </c>
      <c r="AG775" s="3"/>
      <c r="AH775" s="3" t="s">
        <v>230</v>
      </c>
      <c r="AI775" s="3"/>
      <c r="AJ775" s="3"/>
      <c r="AK775" s="3"/>
      <c r="AL775" s="3" t="s">
        <v>770</v>
      </c>
      <c r="AM775" s="3" t="s">
        <v>796</v>
      </c>
      <c r="AN775" s="3" t="s">
        <v>1374</v>
      </c>
      <c r="AO775" s="3" t="s">
        <v>1376</v>
      </c>
      <c r="AP775" s="3" t="s">
        <v>50</v>
      </c>
      <c r="AQ775" s="3">
        <f t="shared" si="203"/>
        <v>1</v>
      </c>
      <c r="AT775" t="str">
        <f>VLOOKUP(L775,'Duration QC'!$A$3:$E$50,2,TRUE)</f>
        <v>N</v>
      </c>
      <c r="AU775" t="str">
        <f>VLOOKUP(L775,'Duration QC'!$A$3:$E$50,3,TRUE)</f>
        <v>Y</v>
      </c>
      <c r="AV775" t="str">
        <f>VLOOKUP(L775,'Duration QC'!$A$3:$E$50,4,TRUE)</f>
        <v>N</v>
      </c>
      <c r="AW775" t="str">
        <f>VLOOKUP(L775,'Duration QC'!$A$3:$E$50,5,TRUE)</f>
        <v>N</v>
      </c>
      <c r="AX775">
        <f t="shared" si="204"/>
        <v>0</v>
      </c>
      <c r="AY775">
        <f t="shared" si="205"/>
        <v>1</v>
      </c>
      <c r="AZ775">
        <f t="shared" si="206"/>
        <v>0</v>
      </c>
      <c r="BA775">
        <f t="shared" si="207"/>
        <v>0</v>
      </c>
    </row>
    <row r="776" spans="1:53" x14ac:dyDescent="0.25">
      <c r="A776" s="3">
        <v>776</v>
      </c>
      <c r="B776" s="3" t="s">
        <v>50</v>
      </c>
      <c r="C776" s="3"/>
      <c r="D776" s="3" t="s">
        <v>1473</v>
      </c>
      <c r="E776" s="3" t="s">
        <v>1362</v>
      </c>
      <c r="F776" s="3" t="s">
        <v>1508</v>
      </c>
      <c r="G776" s="3" t="s">
        <v>50</v>
      </c>
      <c r="H776" s="3" t="s">
        <v>805</v>
      </c>
      <c r="I776" s="3" t="s">
        <v>1363</v>
      </c>
      <c r="J776" s="3" t="s">
        <v>470</v>
      </c>
      <c r="K776" s="3" t="s">
        <v>1285</v>
      </c>
      <c r="L776" s="3" t="s">
        <v>27</v>
      </c>
      <c r="M776" s="3" t="s">
        <v>28</v>
      </c>
      <c r="N776" s="3" t="s">
        <v>1364</v>
      </c>
      <c r="O776" s="3" t="s">
        <v>41</v>
      </c>
      <c r="P776" s="3" t="s">
        <v>147</v>
      </c>
      <c r="Q776" s="3" t="s">
        <v>32</v>
      </c>
      <c r="R776" s="3">
        <v>63</v>
      </c>
      <c r="S776" s="3" t="s">
        <v>457</v>
      </c>
      <c r="T776" s="3"/>
      <c r="U776" s="3"/>
      <c r="V776" s="3" t="s">
        <v>34</v>
      </c>
      <c r="W776" s="3" t="s">
        <v>35</v>
      </c>
      <c r="X776" s="3" t="s">
        <v>35</v>
      </c>
      <c r="Y776" s="3" t="str">
        <f t="shared" si="168"/>
        <v>N</v>
      </c>
      <c r="Z776" s="3" t="s">
        <v>35</v>
      </c>
      <c r="AA776" s="3" t="str">
        <f t="shared" si="169"/>
        <v>Units conversion needed;</v>
      </c>
      <c r="AB776" s="3"/>
      <c r="AC776" s="3">
        <f t="shared" si="201"/>
        <v>63000</v>
      </c>
      <c r="AD776" s="3"/>
      <c r="AE776" s="3"/>
      <c r="AF776" s="3" t="str">
        <f t="shared" si="202"/>
        <v>band A</v>
      </c>
      <c r="AG776" s="3"/>
      <c r="AH776" s="3" t="s">
        <v>230</v>
      </c>
      <c r="AI776" s="3"/>
      <c r="AJ776" s="3"/>
      <c r="AK776" s="3"/>
      <c r="AL776" s="3" t="s">
        <v>770</v>
      </c>
      <c r="AM776" s="3" t="s">
        <v>1371</v>
      </c>
      <c r="AN776" s="3" t="s">
        <v>1374</v>
      </c>
      <c r="AO776" s="3" t="s">
        <v>1376</v>
      </c>
      <c r="AP776" s="3" t="s">
        <v>50</v>
      </c>
      <c r="AQ776" s="3">
        <f t="shared" si="203"/>
        <v>1</v>
      </c>
      <c r="AT776" t="str">
        <f>VLOOKUP(L776,'Duration QC'!$A$3:$E$50,2,TRUE)</f>
        <v>N</v>
      </c>
      <c r="AU776" t="str">
        <f>VLOOKUP(L776,'Duration QC'!$A$3:$E$50,3,TRUE)</f>
        <v>Y</v>
      </c>
      <c r="AV776" t="str">
        <f>VLOOKUP(L776,'Duration QC'!$A$3:$E$50,4,TRUE)</f>
        <v>N</v>
      </c>
      <c r="AW776" t="str">
        <f>VLOOKUP(L776,'Duration QC'!$A$3:$E$50,5,TRUE)</f>
        <v>N</v>
      </c>
      <c r="AX776">
        <f t="shared" si="204"/>
        <v>0</v>
      </c>
      <c r="AY776">
        <f t="shared" si="205"/>
        <v>1</v>
      </c>
      <c r="AZ776">
        <f t="shared" si="206"/>
        <v>0</v>
      </c>
      <c r="BA776">
        <f t="shared" si="207"/>
        <v>0</v>
      </c>
    </row>
    <row r="777" spans="1:53" x14ac:dyDescent="0.25">
      <c r="A777" s="3">
        <v>777</v>
      </c>
      <c r="B777" s="3" t="s">
        <v>50</v>
      </c>
      <c r="C777" s="3"/>
      <c r="D777" s="3" t="s">
        <v>1473</v>
      </c>
      <c r="E777" s="3" t="s">
        <v>1362</v>
      </c>
      <c r="F777" s="3" t="s">
        <v>1508</v>
      </c>
      <c r="G777" s="3" t="s">
        <v>50</v>
      </c>
      <c r="H777" s="3" t="s">
        <v>805</v>
      </c>
      <c r="I777" s="3" t="s">
        <v>1363</v>
      </c>
      <c r="J777" s="3" t="s">
        <v>470</v>
      </c>
      <c r="K777" s="3" t="s">
        <v>1285</v>
      </c>
      <c r="L777" s="3" t="s">
        <v>27</v>
      </c>
      <c r="M777" s="3" t="s">
        <v>28</v>
      </c>
      <c r="N777" s="3" t="s">
        <v>1373</v>
      </c>
      <c r="O777" s="3" t="s">
        <v>41</v>
      </c>
      <c r="P777" s="3" t="s">
        <v>147</v>
      </c>
      <c r="Q777" s="3" t="s">
        <v>32</v>
      </c>
      <c r="R777" s="3">
        <v>1.1000000000000001</v>
      </c>
      <c r="S777" s="3">
        <v>11.1</v>
      </c>
      <c r="T777" s="3"/>
      <c r="U777" s="3"/>
      <c r="V777" s="3" t="s">
        <v>34</v>
      </c>
      <c r="W777" s="3" t="s">
        <v>35</v>
      </c>
      <c r="X777" s="3" t="s">
        <v>35</v>
      </c>
      <c r="Y777" s="3" t="str">
        <f t="shared" si="168"/>
        <v>N</v>
      </c>
      <c r="Z777" s="3" t="s">
        <v>35</v>
      </c>
      <c r="AA777" s="3" t="str">
        <f t="shared" si="169"/>
        <v>Units conversion needed;</v>
      </c>
      <c r="AB777" s="3"/>
      <c r="AC777" s="3">
        <f t="shared" si="201"/>
        <v>1100</v>
      </c>
      <c r="AD777" s="3"/>
      <c r="AE777" s="3"/>
      <c r="AF777" s="3" t="str">
        <f t="shared" si="202"/>
        <v>band C</v>
      </c>
      <c r="AG777" s="3"/>
      <c r="AH777" s="3" t="s">
        <v>228</v>
      </c>
      <c r="AI777" s="3"/>
      <c r="AJ777" s="3"/>
      <c r="AK777" s="3"/>
      <c r="AL777" s="3" t="s">
        <v>773</v>
      </c>
      <c r="AM777" s="3" t="s">
        <v>1096</v>
      </c>
      <c r="AN777" s="3" t="s">
        <v>1377</v>
      </c>
      <c r="AO777" s="3"/>
      <c r="AP777" s="3" t="s">
        <v>50</v>
      </c>
      <c r="AQ777" s="3">
        <f t="shared" si="203"/>
        <v>3</v>
      </c>
      <c r="AT777" t="str">
        <f>VLOOKUP(L777,'Duration QC'!$A$3:$E$50,2,TRUE)</f>
        <v>N</v>
      </c>
      <c r="AU777" t="str">
        <f>VLOOKUP(L777,'Duration QC'!$A$3:$E$50,3,TRUE)</f>
        <v>Y</v>
      </c>
      <c r="AV777" t="str">
        <f>VLOOKUP(L777,'Duration QC'!$A$3:$E$50,4,TRUE)</f>
        <v>N</v>
      </c>
      <c r="AW777" t="str">
        <f>VLOOKUP(L777,'Duration QC'!$A$3:$E$50,5,TRUE)</f>
        <v>N</v>
      </c>
      <c r="AX777">
        <f t="shared" si="204"/>
        <v>0</v>
      </c>
      <c r="AY777">
        <f t="shared" si="205"/>
        <v>1</v>
      </c>
      <c r="AZ777">
        <f t="shared" si="206"/>
        <v>0</v>
      </c>
      <c r="BA777">
        <f t="shared" si="207"/>
        <v>0</v>
      </c>
    </row>
    <row r="778" spans="1:53" x14ac:dyDescent="0.25">
      <c r="A778" s="3">
        <v>778</v>
      </c>
      <c r="B778" s="3"/>
      <c r="C778" s="3"/>
      <c r="D778" s="3" t="s">
        <v>1473</v>
      </c>
      <c r="E778" s="3" t="s">
        <v>1378</v>
      </c>
      <c r="F778" s="3" t="s">
        <v>25</v>
      </c>
      <c r="G778" s="3" t="s">
        <v>50</v>
      </c>
      <c r="H778" s="3" t="s">
        <v>562</v>
      </c>
      <c r="I778" s="3" t="s">
        <v>26</v>
      </c>
      <c r="J778" s="3" t="s">
        <v>469</v>
      </c>
      <c r="K778" s="3" t="s">
        <v>27</v>
      </c>
      <c r="L778" s="3" t="s">
        <v>27</v>
      </c>
      <c r="M778" s="3" t="s">
        <v>28</v>
      </c>
      <c r="N778" s="3" t="s">
        <v>1089</v>
      </c>
      <c r="O778" s="3" t="s">
        <v>30</v>
      </c>
      <c r="P778" s="3" t="s">
        <v>31</v>
      </c>
      <c r="Q778" s="3" t="s">
        <v>32</v>
      </c>
      <c r="R778" s="3">
        <v>240.3</v>
      </c>
      <c r="S778" s="3" t="s">
        <v>457</v>
      </c>
      <c r="T778" s="3"/>
      <c r="U778" s="3"/>
      <c r="V778" s="3" t="s">
        <v>34</v>
      </c>
      <c r="W778" s="3" t="s">
        <v>35</v>
      </c>
      <c r="X778" s="3" t="s">
        <v>35</v>
      </c>
      <c r="Y778" s="3" t="str">
        <f t="shared" si="168"/>
        <v>N</v>
      </c>
      <c r="Z778" s="3" t="s">
        <v>35</v>
      </c>
      <c r="AA778" s="3" t="str">
        <f t="shared" si="169"/>
        <v>Units conversion needed;</v>
      </c>
      <c r="AB778" s="3"/>
      <c r="AC778" s="3">
        <f t="shared" si="201"/>
        <v>240300</v>
      </c>
      <c r="AD778" s="3"/>
      <c r="AE778" s="3"/>
      <c r="AF778" s="3" t="str">
        <f t="shared" si="202"/>
        <v>band A</v>
      </c>
      <c r="AG778" s="3"/>
      <c r="AH778" s="3" t="s">
        <v>230</v>
      </c>
      <c r="AI778" s="3"/>
      <c r="AJ778" s="3"/>
      <c r="AK778" s="3"/>
      <c r="AL778" s="3" t="s">
        <v>770</v>
      </c>
      <c r="AM778" s="3" t="s">
        <v>102</v>
      </c>
      <c r="AN778" s="3"/>
      <c r="AO778" s="3" t="s">
        <v>1379</v>
      </c>
      <c r="AP778" s="3" t="s">
        <v>50</v>
      </c>
      <c r="AQ778" s="3">
        <f t="shared" si="203"/>
        <v>1</v>
      </c>
      <c r="AR778" t="str">
        <f t="shared" ref="AR778:AR779" si="208">IF(AB778&lt;&gt;"","BMDL",IF(AC778&lt;&gt;"","NOAEL",IF(AD778&lt;&gt;"","LOAEL","!!! CHECK !!!")))</f>
        <v>NOAEL</v>
      </c>
      <c r="AS778">
        <f t="shared" ref="AS778:AS779" si="209">IF(AR778="NOAEL",AC778, IF(AR778="BMDL", AB778, AD778))</f>
        <v>240300</v>
      </c>
      <c r="AT778" t="str">
        <f>VLOOKUP(L778,'Duration QC'!$A$3:$E$50,2,TRUE)</f>
        <v>N</v>
      </c>
      <c r="AU778" t="str">
        <f>VLOOKUP(L778,'Duration QC'!$A$3:$E$50,3,TRUE)</f>
        <v>Y</v>
      </c>
      <c r="AV778" t="str">
        <f>VLOOKUP(L778,'Duration QC'!$A$3:$E$50,4,TRUE)</f>
        <v>N</v>
      </c>
      <c r="AW778" t="str">
        <f>VLOOKUP(L778,'Duration QC'!$A$3:$E$50,5,TRUE)</f>
        <v>N</v>
      </c>
      <c r="AX778">
        <f t="shared" si="204"/>
        <v>0</v>
      </c>
      <c r="AY778">
        <f t="shared" si="205"/>
        <v>1</v>
      </c>
      <c r="AZ778">
        <f t="shared" si="206"/>
        <v>0</v>
      </c>
      <c r="BA778">
        <f t="shared" si="207"/>
        <v>0</v>
      </c>
    </row>
    <row r="779" spans="1:53" x14ac:dyDescent="0.25">
      <c r="A779" s="3">
        <v>779</v>
      </c>
      <c r="B779" s="3"/>
      <c r="C779" s="3"/>
      <c r="D779" s="3" t="s">
        <v>1473</v>
      </c>
      <c r="E779" s="3" t="s">
        <v>1378</v>
      </c>
      <c r="F779" s="3" t="s">
        <v>25</v>
      </c>
      <c r="G779" s="3" t="s">
        <v>50</v>
      </c>
      <c r="H779" s="3" t="s">
        <v>562</v>
      </c>
      <c r="I779" s="3" t="s">
        <v>26</v>
      </c>
      <c r="J779" s="3" t="s">
        <v>469</v>
      </c>
      <c r="K779" s="3" t="s">
        <v>27</v>
      </c>
      <c r="L779" s="3" t="s">
        <v>27</v>
      </c>
      <c r="M779" s="3" t="s">
        <v>28</v>
      </c>
      <c r="N779" s="3" t="s">
        <v>1089</v>
      </c>
      <c r="O779" s="3" t="s">
        <v>38</v>
      </c>
      <c r="P779" s="3" t="s">
        <v>39</v>
      </c>
      <c r="Q779" s="3" t="s">
        <v>32</v>
      </c>
      <c r="R779" s="3">
        <v>47.7</v>
      </c>
      <c r="S779" s="3">
        <v>239.1</v>
      </c>
      <c r="T779" s="3"/>
      <c r="U779" s="3"/>
      <c r="V779" s="3" t="s">
        <v>34</v>
      </c>
      <c r="W779" s="3" t="s">
        <v>35</v>
      </c>
      <c r="X779" s="3" t="s">
        <v>35</v>
      </c>
      <c r="Y779" s="3" t="str">
        <f t="shared" si="168"/>
        <v>N</v>
      </c>
      <c r="Z779" s="3" t="s">
        <v>35</v>
      </c>
      <c r="AA779" s="3" t="str">
        <f t="shared" si="169"/>
        <v>Units conversion needed;</v>
      </c>
      <c r="AB779" s="3"/>
      <c r="AC779" s="3">
        <f t="shared" si="201"/>
        <v>47700</v>
      </c>
      <c r="AD779" s="3"/>
      <c r="AE779" s="3"/>
      <c r="AF779" s="3" t="str">
        <f t="shared" si="202"/>
        <v>band A</v>
      </c>
      <c r="AG779" s="3"/>
      <c r="AH779" s="3" t="s">
        <v>230</v>
      </c>
      <c r="AI779" s="3"/>
      <c r="AJ779" s="3"/>
      <c r="AK779" s="3"/>
      <c r="AL779" s="3" t="s">
        <v>770</v>
      </c>
      <c r="AM779" s="3" t="s">
        <v>795</v>
      </c>
      <c r="AN779" s="3"/>
      <c r="AO779" s="3" t="s">
        <v>1380</v>
      </c>
      <c r="AP779" s="3" t="s">
        <v>50</v>
      </c>
      <c r="AQ779" s="3">
        <f t="shared" si="203"/>
        <v>1</v>
      </c>
      <c r="AR779" t="str">
        <f t="shared" si="208"/>
        <v>NOAEL</v>
      </c>
      <c r="AS779">
        <f t="shared" si="209"/>
        <v>47700</v>
      </c>
      <c r="AT779" t="str">
        <f>VLOOKUP(L779,'Duration QC'!$A$3:$E$50,2,TRUE)</f>
        <v>N</v>
      </c>
      <c r="AU779" t="str">
        <f>VLOOKUP(L779,'Duration QC'!$A$3:$E$50,3,TRUE)</f>
        <v>Y</v>
      </c>
      <c r="AV779" t="str">
        <f>VLOOKUP(L779,'Duration QC'!$A$3:$E$50,4,TRUE)</f>
        <v>N</v>
      </c>
      <c r="AW779" t="str">
        <f>VLOOKUP(L779,'Duration QC'!$A$3:$E$50,5,TRUE)</f>
        <v>N</v>
      </c>
      <c r="AX779">
        <f t="shared" si="204"/>
        <v>0</v>
      </c>
      <c r="AY779">
        <f t="shared" si="205"/>
        <v>1</v>
      </c>
      <c r="AZ779">
        <f t="shared" si="206"/>
        <v>0</v>
      </c>
      <c r="BA779">
        <f t="shared" si="207"/>
        <v>0</v>
      </c>
    </row>
    <row r="780" spans="1:53" x14ac:dyDescent="0.25">
      <c r="A780" s="3">
        <v>780</v>
      </c>
      <c r="B780" s="3" t="s">
        <v>50</v>
      </c>
      <c r="C780" s="3"/>
      <c r="D780" s="3" t="s">
        <v>1473</v>
      </c>
      <c r="E780" s="3" t="s">
        <v>1378</v>
      </c>
      <c r="F780" s="3" t="s">
        <v>25</v>
      </c>
      <c r="G780" s="3" t="s">
        <v>50</v>
      </c>
      <c r="H780" s="3" t="s">
        <v>562</v>
      </c>
      <c r="I780" s="3" t="s">
        <v>26</v>
      </c>
      <c r="J780" s="3" t="s">
        <v>469</v>
      </c>
      <c r="K780" s="3" t="s">
        <v>27</v>
      </c>
      <c r="L780" s="3" t="s">
        <v>27</v>
      </c>
      <c r="M780" s="3" t="s">
        <v>28</v>
      </c>
      <c r="N780" s="3" t="s">
        <v>1089</v>
      </c>
      <c r="O780" s="3" t="s">
        <v>41</v>
      </c>
      <c r="P780" s="3" t="s">
        <v>42</v>
      </c>
      <c r="Q780" s="3" t="s">
        <v>32</v>
      </c>
      <c r="R780" s="3">
        <v>251.1</v>
      </c>
      <c r="S780" s="3" t="s">
        <v>457</v>
      </c>
      <c r="T780" s="3"/>
      <c r="U780" s="3"/>
      <c r="V780" s="3" t="s">
        <v>34</v>
      </c>
      <c r="W780" s="3" t="s">
        <v>35</v>
      </c>
      <c r="X780" s="3" t="s">
        <v>35</v>
      </c>
      <c r="Y780" s="3" t="str">
        <f t="shared" si="168"/>
        <v>N</v>
      </c>
      <c r="Z780" s="3" t="s">
        <v>35</v>
      </c>
      <c r="AA780" s="3" t="str">
        <f t="shared" si="169"/>
        <v>Units conversion needed;</v>
      </c>
      <c r="AB780" s="3"/>
      <c r="AC780" s="3">
        <f t="shared" si="201"/>
        <v>251100</v>
      </c>
      <c r="AD780" s="3"/>
      <c r="AE780" s="3"/>
      <c r="AF780" s="3" t="str">
        <f t="shared" si="202"/>
        <v>band A</v>
      </c>
      <c r="AG780" s="3"/>
      <c r="AH780" s="3" t="s">
        <v>230</v>
      </c>
      <c r="AI780" s="3"/>
      <c r="AJ780" s="3"/>
      <c r="AK780" s="3"/>
      <c r="AL780" s="3" t="s">
        <v>770</v>
      </c>
      <c r="AM780" s="3" t="s">
        <v>102</v>
      </c>
      <c r="AN780" s="3"/>
      <c r="AO780" s="3" t="s">
        <v>1381</v>
      </c>
      <c r="AP780" s="3" t="s">
        <v>50</v>
      </c>
      <c r="AQ780" s="3">
        <f t="shared" si="203"/>
        <v>1</v>
      </c>
      <c r="AT780" t="str">
        <f>VLOOKUP(L780,'Duration QC'!$A$3:$E$50,2,TRUE)</f>
        <v>N</v>
      </c>
      <c r="AU780" t="str">
        <f>VLOOKUP(L780,'Duration QC'!$A$3:$E$50,3,TRUE)</f>
        <v>Y</v>
      </c>
      <c r="AV780" t="str">
        <f>VLOOKUP(L780,'Duration QC'!$A$3:$E$50,4,TRUE)</f>
        <v>N</v>
      </c>
      <c r="AW780" t="str">
        <f>VLOOKUP(L780,'Duration QC'!$A$3:$E$50,5,TRUE)</f>
        <v>N</v>
      </c>
      <c r="AX780">
        <f t="shared" si="204"/>
        <v>0</v>
      </c>
      <c r="AY780">
        <f t="shared" si="205"/>
        <v>1</v>
      </c>
      <c r="AZ780">
        <f t="shared" si="206"/>
        <v>0</v>
      </c>
      <c r="BA780">
        <f t="shared" si="207"/>
        <v>0</v>
      </c>
    </row>
    <row r="781" spans="1:53" x14ac:dyDescent="0.25">
      <c r="A781" s="3">
        <v>781</v>
      </c>
      <c r="B781" s="3"/>
      <c r="C781" s="3"/>
      <c r="D781" s="3" t="s">
        <v>1473</v>
      </c>
      <c r="E781" s="3" t="s">
        <v>1382</v>
      </c>
      <c r="F781" s="3" t="s">
        <v>43</v>
      </c>
      <c r="G781" s="3" t="s">
        <v>50</v>
      </c>
      <c r="H781" s="3" t="s">
        <v>562</v>
      </c>
      <c r="I781" s="3" t="s">
        <v>44</v>
      </c>
      <c r="J781" s="3" t="s">
        <v>470</v>
      </c>
      <c r="K781" s="3" t="s">
        <v>27</v>
      </c>
      <c r="L781" s="3" t="s">
        <v>27</v>
      </c>
      <c r="M781" s="3" t="s">
        <v>28</v>
      </c>
      <c r="N781" s="3" t="s">
        <v>1089</v>
      </c>
      <c r="O781" s="3" t="s">
        <v>30</v>
      </c>
      <c r="P781" s="3" t="s">
        <v>31</v>
      </c>
      <c r="Q781" s="3" t="s">
        <v>32</v>
      </c>
      <c r="R781" s="3">
        <v>10.8</v>
      </c>
      <c r="S781" s="3" t="s">
        <v>457</v>
      </c>
      <c r="T781" s="3"/>
      <c r="U781" s="3"/>
      <c r="V781" s="3" t="s">
        <v>34</v>
      </c>
      <c r="W781" s="3" t="s">
        <v>35</v>
      </c>
      <c r="X781" s="3" t="s">
        <v>35</v>
      </c>
      <c r="Y781" s="3" t="str">
        <f t="shared" si="168"/>
        <v>N</v>
      </c>
      <c r="Z781" s="3" t="s">
        <v>35</v>
      </c>
      <c r="AA781" s="3" t="str">
        <f t="shared" si="169"/>
        <v>Units conversion needed;</v>
      </c>
      <c r="AB781" s="3"/>
      <c r="AC781" s="3">
        <f t="shared" si="201"/>
        <v>10800</v>
      </c>
      <c r="AD781" s="3"/>
      <c r="AE781" s="3"/>
      <c r="AF781" s="3" t="str">
        <f t="shared" si="202"/>
        <v>band B</v>
      </c>
      <c r="AG781" s="3"/>
      <c r="AH781" s="3" t="s">
        <v>229</v>
      </c>
      <c r="AI781" s="3"/>
      <c r="AJ781" s="3"/>
      <c r="AK781" s="3"/>
      <c r="AL781" s="3" t="s">
        <v>770</v>
      </c>
      <c r="AM781" s="3" t="s">
        <v>102</v>
      </c>
      <c r="AN781" s="3"/>
      <c r="AO781" s="3"/>
      <c r="AP781" s="3" t="s">
        <v>50</v>
      </c>
      <c r="AQ781" s="3">
        <f t="shared" si="203"/>
        <v>2</v>
      </c>
      <c r="AR781" t="str">
        <f t="shared" ref="AR781:AR782" si="210">IF(AB781&lt;&gt;"","BMDL",IF(AC781&lt;&gt;"","NOAEL",IF(AD781&lt;&gt;"","LOAEL","!!! CHECK !!!")))</f>
        <v>NOAEL</v>
      </c>
      <c r="AS781">
        <f t="shared" ref="AS781:AS782" si="211">IF(AR781="NOAEL",AC781, IF(AR781="BMDL", AB781, AD781))</f>
        <v>10800</v>
      </c>
      <c r="AT781" t="str">
        <f>VLOOKUP(L781,'Duration QC'!$A$3:$E$50,2,TRUE)</f>
        <v>N</v>
      </c>
      <c r="AU781" t="str">
        <f>VLOOKUP(L781,'Duration QC'!$A$3:$E$50,3,TRUE)</f>
        <v>Y</v>
      </c>
      <c r="AV781" t="str">
        <f>VLOOKUP(L781,'Duration QC'!$A$3:$E$50,4,TRUE)</f>
        <v>N</v>
      </c>
      <c r="AW781" t="str">
        <f>VLOOKUP(L781,'Duration QC'!$A$3:$E$50,5,TRUE)</f>
        <v>N</v>
      </c>
      <c r="AX781">
        <f t="shared" si="204"/>
        <v>0</v>
      </c>
      <c r="AY781">
        <f t="shared" si="205"/>
        <v>1</v>
      </c>
      <c r="AZ781">
        <f t="shared" si="206"/>
        <v>0</v>
      </c>
      <c r="BA781">
        <f t="shared" si="207"/>
        <v>0</v>
      </c>
    </row>
    <row r="782" spans="1:53" x14ac:dyDescent="0.25">
      <c r="A782" s="3">
        <v>782</v>
      </c>
      <c r="B782" s="3"/>
      <c r="C782" s="3"/>
      <c r="D782" s="3" t="s">
        <v>1473</v>
      </c>
      <c r="E782" s="3" t="s">
        <v>1382</v>
      </c>
      <c r="F782" s="3" t="s">
        <v>43</v>
      </c>
      <c r="G782" s="3" t="s">
        <v>50</v>
      </c>
      <c r="H782" s="3" t="s">
        <v>562</v>
      </c>
      <c r="I782" s="3" t="s">
        <v>44</v>
      </c>
      <c r="J782" s="3" t="s">
        <v>470</v>
      </c>
      <c r="K782" s="3" t="s">
        <v>27</v>
      </c>
      <c r="L782" s="3" t="s">
        <v>27</v>
      </c>
      <c r="M782" s="3" t="s">
        <v>28</v>
      </c>
      <c r="N782" s="3" t="s">
        <v>1089</v>
      </c>
      <c r="O782" s="3" t="s">
        <v>38</v>
      </c>
      <c r="P782" s="3" t="s">
        <v>39</v>
      </c>
      <c r="Q782" s="3" t="s">
        <v>32</v>
      </c>
      <c r="R782" s="3">
        <v>2.1</v>
      </c>
      <c r="S782" s="3">
        <v>10.5</v>
      </c>
      <c r="T782" s="3"/>
      <c r="U782" s="3"/>
      <c r="V782" s="3" t="s">
        <v>34</v>
      </c>
      <c r="W782" s="3" t="s">
        <v>35</v>
      </c>
      <c r="X782" s="3" t="s">
        <v>35</v>
      </c>
      <c r="Y782" s="3" t="str">
        <f t="shared" si="168"/>
        <v>N</v>
      </c>
      <c r="Z782" s="3" t="s">
        <v>35</v>
      </c>
      <c r="AA782" s="3" t="str">
        <f t="shared" si="169"/>
        <v>Units conversion needed;</v>
      </c>
      <c r="AB782" s="3"/>
      <c r="AC782" s="3">
        <f t="shared" si="201"/>
        <v>2100</v>
      </c>
      <c r="AD782" s="3"/>
      <c r="AE782" s="3"/>
      <c r="AF782" s="3" t="str">
        <f t="shared" si="202"/>
        <v>band C</v>
      </c>
      <c r="AG782" s="3"/>
      <c r="AH782" s="3" t="s">
        <v>228</v>
      </c>
      <c r="AI782" s="3"/>
      <c r="AJ782" s="3"/>
      <c r="AK782" s="3"/>
      <c r="AL782" s="3" t="s">
        <v>770</v>
      </c>
      <c r="AM782" s="3" t="s">
        <v>1278</v>
      </c>
      <c r="AN782" s="3"/>
      <c r="AO782" s="3"/>
      <c r="AP782" s="3" t="s">
        <v>50</v>
      </c>
      <c r="AQ782" s="3">
        <f t="shared" si="203"/>
        <v>3</v>
      </c>
      <c r="AR782" t="str">
        <f t="shared" si="210"/>
        <v>NOAEL</v>
      </c>
      <c r="AS782">
        <f t="shared" si="211"/>
        <v>2100</v>
      </c>
      <c r="AT782" t="str">
        <f>VLOOKUP(L782,'Duration QC'!$A$3:$E$50,2,TRUE)</f>
        <v>N</v>
      </c>
      <c r="AU782" t="str">
        <f>VLOOKUP(L782,'Duration QC'!$A$3:$E$50,3,TRUE)</f>
        <v>Y</v>
      </c>
      <c r="AV782" t="str">
        <f>VLOOKUP(L782,'Duration QC'!$A$3:$E$50,4,TRUE)</f>
        <v>N</v>
      </c>
      <c r="AW782" t="str">
        <f>VLOOKUP(L782,'Duration QC'!$A$3:$E$50,5,TRUE)</f>
        <v>N</v>
      </c>
      <c r="AX782">
        <f t="shared" si="204"/>
        <v>0</v>
      </c>
      <c r="AY782">
        <f t="shared" si="205"/>
        <v>1</v>
      </c>
      <c r="AZ782">
        <f t="shared" si="206"/>
        <v>0</v>
      </c>
      <c r="BA782">
        <f t="shared" si="207"/>
        <v>0</v>
      </c>
    </row>
    <row r="783" spans="1:53" x14ac:dyDescent="0.25">
      <c r="A783" s="3">
        <v>783</v>
      </c>
      <c r="B783" s="3" t="s">
        <v>50</v>
      </c>
      <c r="C783" s="3"/>
      <c r="D783" s="3" t="s">
        <v>1473</v>
      </c>
      <c r="E783" s="3" t="s">
        <v>1382</v>
      </c>
      <c r="F783" s="3" t="s">
        <v>43</v>
      </c>
      <c r="G783" s="3" t="s">
        <v>50</v>
      </c>
      <c r="H783" s="3" t="s">
        <v>562</v>
      </c>
      <c r="I783" s="3" t="s">
        <v>44</v>
      </c>
      <c r="J783" s="3" t="s">
        <v>470</v>
      </c>
      <c r="K783" s="3" t="s">
        <v>27</v>
      </c>
      <c r="L783" s="3" t="s">
        <v>27</v>
      </c>
      <c r="M783" s="3" t="s">
        <v>28</v>
      </c>
      <c r="N783" s="3" t="s">
        <v>1089</v>
      </c>
      <c r="O783" s="3" t="s">
        <v>41</v>
      </c>
      <c r="P783" s="3" t="s">
        <v>42</v>
      </c>
      <c r="Q783" s="3" t="s">
        <v>32</v>
      </c>
      <c r="R783" s="3">
        <v>10.7</v>
      </c>
      <c r="S783" s="3" t="s">
        <v>457</v>
      </c>
      <c r="T783" s="3"/>
      <c r="U783" s="3"/>
      <c r="V783" s="3" t="s">
        <v>34</v>
      </c>
      <c r="W783" s="3" t="s">
        <v>35</v>
      </c>
      <c r="X783" s="3" t="s">
        <v>35</v>
      </c>
      <c r="Y783" s="3" t="str">
        <f t="shared" si="168"/>
        <v>N</v>
      </c>
      <c r="Z783" s="3" t="s">
        <v>35</v>
      </c>
      <c r="AA783" s="3" t="str">
        <f t="shared" si="169"/>
        <v>Units conversion needed;</v>
      </c>
      <c r="AB783" s="3"/>
      <c r="AC783" s="3">
        <f t="shared" si="201"/>
        <v>10700</v>
      </c>
      <c r="AD783" s="3"/>
      <c r="AE783" s="3"/>
      <c r="AF783" s="3" t="str">
        <f t="shared" si="202"/>
        <v>band B</v>
      </c>
      <c r="AG783" s="3"/>
      <c r="AH783" s="3" t="s">
        <v>229</v>
      </c>
      <c r="AI783" s="3"/>
      <c r="AJ783" s="3"/>
      <c r="AK783" s="3"/>
      <c r="AL783" s="3" t="s">
        <v>770</v>
      </c>
      <c r="AM783" s="3" t="s">
        <v>102</v>
      </c>
      <c r="AN783" s="3"/>
      <c r="AO783" s="3"/>
      <c r="AP783" s="3" t="s">
        <v>50</v>
      </c>
      <c r="AQ783" s="3">
        <f t="shared" si="203"/>
        <v>2</v>
      </c>
      <c r="AT783" t="str">
        <f>VLOOKUP(L783,'Duration QC'!$A$3:$E$50,2,TRUE)</f>
        <v>N</v>
      </c>
      <c r="AU783" t="str">
        <f>VLOOKUP(L783,'Duration QC'!$A$3:$E$50,3,TRUE)</f>
        <v>Y</v>
      </c>
      <c r="AV783" t="str">
        <f>VLOOKUP(L783,'Duration QC'!$A$3:$E$50,4,TRUE)</f>
        <v>N</v>
      </c>
      <c r="AW783" t="str">
        <f>VLOOKUP(L783,'Duration QC'!$A$3:$E$50,5,TRUE)</f>
        <v>N</v>
      </c>
      <c r="AX783">
        <f t="shared" si="204"/>
        <v>0</v>
      </c>
      <c r="AY783">
        <f t="shared" si="205"/>
        <v>1</v>
      </c>
      <c r="AZ783">
        <f t="shared" si="206"/>
        <v>0</v>
      </c>
      <c r="BA783">
        <f t="shared" si="207"/>
        <v>0</v>
      </c>
    </row>
    <row r="784" spans="1:53" x14ac:dyDescent="0.25">
      <c r="A784" s="3">
        <v>784</v>
      </c>
      <c r="B784" s="3"/>
      <c r="C784" s="3" t="s">
        <v>1383</v>
      </c>
      <c r="D784" s="3" t="s">
        <v>1473</v>
      </c>
      <c r="E784" s="3" t="s">
        <v>1384</v>
      </c>
      <c r="F784" s="3" t="s">
        <v>1385</v>
      </c>
      <c r="G784" s="3" t="s">
        <v>50</v>
      </c>
      <c r="H784" s="3" t="s">
        <v>465</v>
      </c>
      <c r="I784" s="3" t="s">
        <v>1477</v>
      </c>
      <c r="J784" s="3" t="s">
        <v>470</v>
      </c>
      <c r="K784" s="3"/>
      <c r="L784" s="3" t="s">
        <v>27</v>
      </c>
      <c r="M784" s="3" t="s">
        <v>28</v>
      </c>
      <c r="N784" s="3" t="s">
        <v>1386</v>
      </c>
      <c r="O784" s="3" t="s">
        <v>38</v>
      </c>
      <c r="P784" s="3" t="s">
        <v>1387</v>
      </c>
      <c r="Q784" s="3" t="s">
        <v>49</v>
      </c>
      <c r="R784" s="3">
        <v>5.9</v>
      </c>
      <c r="S784" s="3">
        <v>31</v>
      </c>
      <c r="T784" s="3"/>
      <c r="U784" s="3"/>
      <c r="V784" s="3" t="s">
        <v>34</v>
      </c>
      <c r="W784" s="3" t="s">
        <v>35</v>
      </c>
      <c r="X784" s="3" t="s">
        <v>35</v>
      </c>
      <c r="Y784" s="3" t="s">
        <v>35</v>
      </c>
      <c r="Z784" s="3" t="s">
        <v>35</v>
      </c>
      <c r="AA784" s="3" t="str">
        <f t="shared" si="169"/>
        <v>Units conversion needed;</v>
      </c>
      <c r="AB784" s="3"/>
      <c r="AC784" s="3">
        <f t="shared" si="201"/>
        <v>5900</v>
      </c>
      <c r="AD784" s="3"/>
      <c r="AE784" s="3"/>
      <c r="AF784" s="3" t="str">
        <f t="shared" si="202"/>
        <v>band B</v>
      </c>
      <c r="AG784" s="3"/>
      <c r="AH784" s="3" t="s">
        <v>229</v>
      </c>
      <c r="AI784" s="3"/>
      <c r="AJ784" s="3"/>
      <c r="AK784" s="3"/>
      <c r="AL784" s="3" t="s">
        <v>770</v>
      </c>
      <c r="AM784" s="3" t="s">
        <v>1388</v>
      </c>
      <c r="AN784" s="3" t="s">
        <v>1389</v>
      </c>
      <c r="AO784" s="3" t="s">
        <v>1390</v>
      </c>
      <c r="AP784" s="3" t="s">
        <v>50</v>
      </c>
      <c r="AQ784" s="3">
        <f t="shared" si="203"/>
        <v>2</v>
      </c>
      <c r="AR784" t="str">
        <f t="shared" ref="AR784:AR795" si="212">IF(AB784&lt;&gt;"","BMDL",IF(AC784&lt;&gt;"","NOAEL",IF(AD784&lt;&gt;"","LOAEL","!!! CHECK !!!")))</f>
        <v>NOAEL</v>
      </c>
      <c r="AS784">
        <f t="shared" ref="AS784:AS795" si="213">IF(AR784="NOAEL",AC784, IF(AR784="BMDL", AB784, AD784))</f>
        <v>5900</v>
      </c>
      <c r="AT784" t="str">
        <f>VLOOKUP(L784,'Duration QC'!$A$3:$E$50,2,TRUE)</f>
        <v>N</v>
      </c>
      <c r="AU784" t="str">
        <f>VLOOKUP(L784,'Duration QC'!$A$3:$E$50,3,TRUE)</f>
        <v>Y</v>
      </c>
      <c r="AV784" t="str">
        <f>VLOOKUP(L784,'Duration QC'!$A$3:$E$50,4,TRUE)</f>
        <v>N</v>
      </c>
      <c r="AW784" t="str">
        <f>VLOOKUP(L784,'Duration QC'!$A$3:$E$50,5,TRUE)</f>
        <v>N</v>
      </c>
      <c r="AX784">
        <f t="shared" si="204"/>
        <v>0</v>
      </c>
      <c r="AY784">
        <f t="shared" si="205"/>
        <v>1</v>
      </c>
      <c r="AZ784">
        <f t="shared" si="206"/>
        <v>0</v>
      </c>
      <c r="BA784">
        <f t="shared" si="207"/>
        <v>0</v>
      </c>
    </row>
    <row r="785" spans="1:53" x14ac:dyDescent="0.25">
      <c r="A785" s="3">
        <v>785</v>
      </c>
      <c r="B785" s="3"/>
      <c r="C785" s="3" t="s">
        <v>1383</v>
      </c>
      <c r="D785" s="3" t="s">
        <v>1473</v>
      </c>
      <c r="E785" s="3" t="s">
        <v>1384</v>
      </c>
      <c r="F785" s="3" t="s">
        <v>1385</v>
      </c>
      <c r="G785" s="3" t="s">
        <v>50</v>
      </c>
      <c r="H785" s="3" t="s">
        <v>465</v>
      </c>
      <c r="I785" s="3" t="s">
        <v>1477</v>
      </c>
      <c r="J785" s="3" t="s">
        <v>470</v>
      </c>
      <c r="K785" s="3"/>
      <c r="L785" s="3" t="s">
        <v>27</v>
      </c>
      <c r="M785" s="3" t="s">
        <v>28</v>
      </c>
      <c r="N785" s="3" t="s">
        <v>1386</v>
      </c>
      <c r="O785" s="3" t="s">
        <v>38</v>
      </c>
      <c r="P785" s="3" t="s">
        <v>1387</v>
      </c>
      <c r="Q785" s="3" t="s">
        <v>32</v>
      </c>
      <c r="R785" s="3">
        <v>5.9</v>
      </c>
      <c r="S785" s="3">
        <v>31</v>
      </c>
      <c r="T785" s="3"/>
      <c r="U785" s="3"/>
      <c r="V785" s="3" t="s">
        <v>34</v>
      </c>
      <c r="W785" s="3" t="s">
        <v>35</v>
      </c>
      <c r="X785" s="3" t="s">
        <v>35</v>
      </c>
      <c r="Y785" s="3" t="s">
        <v>35</v>
      </c>
      <c r="Z785" s="3" t="s">
        <v>35</v>
      </c>
      <c r="AA785" s="3" t="str">
        <f t="shared" si="169"/>
        <v>Units conversion needed;</v>
      </c>
      <c r="AB785" s="3"/>
      <c r="AC785" s="3">
        <f t="shared" si="201"/>
        <v>5900</v>
      </c>
      <c r="AD785" s="3"/>
      <c r="AE785" s="3"/>
      <c r="AF785" s="3" t="str">
        <f t="shared" si="202"/>
        <v>band B</v>
      </c>
      <c r="AG785" s="3"/>
      <c r="AH785" s="3" t="s">
        <v>229</v>
      </c>
      <c r="AI785" s="3"/>
      <c r="AJ785" s="3"/>
      <c r="AK785" s="3"/>
      <c r="AL785" s="3" t="s">
        <v>770</v>
      </c>
      <c r="AM785" s="3" t="s">
        <v>1388</v>
      </c>
      <c r="AN785" s="3" t="s">
        <v>1389</v>
      </c>
      <c r="AO785" s="3" t="s">
        <v>1391</v>
      </c>
      <c r="AP785" s="3" t="s">
        <v>50</v>
      </c>
      <c r="AQ785" s="3">
        <f t="shared" si="203"/>
        <v>2</v>
      </c>
      <c r="AR785" t="str">
        <f t="shared" si="212"/>
        <v>NOAEL</v>
      </c>
      <c r="AS785">
        <f t="shared" si="213"/>
        <v>5900</v>
      </c>
      <c r="AT785" t="str">
        <f>VLOOKUP(L785,'Duration QC'!$A$3:$E$50,2,TRUE)</f>
        <v>N</v>
      </c>
      <c r="AU785" t="str">
        <f>VLOOKUP(L785,'Duration QC'!$A$3:$E$50,3,TRUE)</f>
        <v>Y</v>
      </c>
      <c r="AV785" t="str">
        <f>VLOOKUP(L785,'Duration QC'!$A$3:$E$50,4,TRUE)</f>
        <v>N</v>
      </c>
      <c r="AW785" t="str">
        <f>VLOOKUP(L785,'Duration QC'!$A$3:$E$50,5,TRUE)</f>
        <v>N</v>
      </c>
      <c r="AX785">
        <f t="shared" si="204"/>
        <v>0</v>
      </c>
      <c r="AY785">
        <f t="shared" si="205"/>
        <v>1</v>
      </c>
      <c r="AZ785">
        <f t="shared" si="206"/>
        <v>0</v>
      </c>
      <c r="BA785">
        <f t="shared" si="207"/>
        <v>0</v>
      </c>
    </row>
    <row r="786" spans="1:53" x14ac:dyDescent="0.25">
      <c r="A786" s="3">
        <v>786</v>
      </c>
      <c r="B786" s="3"/>
      <c r="C786" s="3" t="s">
        <v>1383</v>
      </c>
      <c r="D786" s="3" t="s">
        <v>1473</v>
      </c>
      <c r="E786" s="3" t="s">
        <v>1384</v>
      </c>
      <c r="F786" s="3" t="s">
        <v>1385</v>
      </c>
      <c r="G786" s="3" t="s">
        <v>50</v>
      </c>
      <c r="H786" s="3" t="s">
        <v>465</v>
      </c>
      <c r="I786" s="3" t="s">
        <v>1478</v>
      </c>
      <c r="J786" s="3" t="s">
        <v>470</v>
      </c>
      <c r="K786" s="3"/>
      <c r="L786" s="3" t="s">
        <v>27</v>
      </c>
      <c r="M786" s="3" t="s">
        <v>28</v>
      </c>
      <c r="N786" s="3" t="s">
        <v>1386</v>
      </c>
      <c r="O786" s="3" t="s">
        <v>38</v>
      </c>
      <c r="P786" s="3" t="s">
        <v>1387</v>
      </c>
      <c r="Q786" s="3" t="s">
        <v>49</v>
      </c>
      <c r="R786" s="3">
        <v>34.700000000000003</v>
      </c>
      <c r="S786" s="3"/>
      <c r="T786" s="3"/>
      <c r="U786" s="3"/>
      <c r="V786" s="3" t="s">
        <v>34</v>
      </c>
      <c r="W786" s="3" t="s">
        <v>35</v>
      </c>
      <c r="X786" s="3" t="s">
        <v>35</v>
      </c>
      <c r="Y786" s="3" t="str">
        <f t="shared" ref="Y786:Y789" si="214">IF(R786="", "Y", IF(R786="n", "Y", "N"))</f>
        <v>N</v>
      </c>
      <c r="Z786" s="3" t="s">
        <v>35</v>
      </c>
      <c r="AA786" s="3" t="str">
        <f t="shared" si="169"/>
        <v>Units conversion needed;</v>
      </c>
      <c r="AB786" s="3"/>
      <c r="AC786" s="3">
        <f t="shared" si="201"/>
        <v>34700</v>
      </c>
      <c r="AD786" s="3"/>
      <c r="AE786" s="3"/>
      <c r="AF786" s="3" t="str">
        <f t="shared" si="202"/>
        <v>band A</v>
      </c>
      <c r="AG786" s="3"/>
      <c r="AH786" s="3" t="s">
        <v>230</v>
      </c>
      <c r="AI786" s="3"/>
      <c r="AJ786" s="3"/>
      <c r="AK786" s="3"/>
      <c r="AL786" s="3" t="s">
        <v>770</v>
      </c>
      <c r="AM786" s="3" t="s">
        <v>1278</v>
      </c>
      <c r="AN786" s="3" t="s">
        <v>1392</v>
      </c>
      <c r="AO786" s="3"/>
      <c r="AP786" s="3" t="s">
        <v>50</v>
      </c>
      <c r="AQ786" s="3">
        <f t="shared" si="203"/>
        <v>1</v>
      </c>
      <c r="AR786" t="str">
        <f t="shared" si="212"/>
        <v>NOAEL</v>
      </c>
      <c r="AS786">
        <f t="shared" si="213"/>
        <v>34700</v>
      </c>
      <c r="AT786" t="str">
        <f>VLOOKUP(L786,'Duration QC'!$A$3:$E$50,2,TRUE)</f>
        <v>N</v>
      </c>
      <c r="AU786" t="str">
        <f>VLOOKUP(L786,'Duration QC'!$A$3:$E$50,3,TRUE)</f>
        <v>Y</v>
      </c>
      <c r="AV786" t="str">
        <f>VLOOKUP(L786,'Duration QC'!$A$3:$E$50,4,TRUE)</f>
        <v>N</v>
      </c>
      <c r="AW786" t="str">
        <f>VLOOKUP(L786,'Duration QC'!$A$3:$E$50,5,TRUE)</f>
        <v>N</v>
      </c>
      <c r="AX786">
        <f t="shared" si="204"/>
        <v>0</v>
      </c>
      <c r="AY786">
        <f t="shared" si="205"/>
        <v>1</v>
      </c>
      <c r="AZ786">
        <f t="shared" si="206"/>
        <v>0</v>
      </c>
      <c r="BA786">
        <f t="shared" si="207"/>
        <v>0</v>
      </c>
    </row>
    <row r="787" spans="1:53" x14ac:dyDescent="0.25">
      <c r="A787" s="3">
        <v>787</v>
      </c>
      <c r="B787" s="3"/>
      <c r="C787" s="3" t="s">
        <v>1383</v>
      </c>
      <c r="D787" s="3" t="s">
        <v>1473</v>
      </c>
      <c r="E787" s="3" t="s">
        <v>1384</v>
      </c>
      <c r="F787" s="3" t="s">
        <v>1385</v>
      </c>
      <c r="G787" s="3" t="s">
        <v>50</v>
      </c>
      <c r="H787" s="3" t="s">
        <v>465</v>
      </c>
      <c r="I787" s="3" t="s">
        <v>1478</v>
      </c>
      <c r="J787" s="3" t="s">
        <v>470</v>
      </c>
      <c r="K787" s="3"/>
      <c r="L787" s="3" t="s">
        <v>27</v>
      </c>
      <c r="M787" s="3" t="s">
        <v>28</v>
      </c>
      <c r="N787" s="3" t="s">
        <v>1386</v>
      </c>
      <c r="O787" s="3" t="s">
        <v>38</v>
      </c>
      <c r="P787" s="3" t="s">
        <v>1387</v>
      </c>
      <c r="Q787" s="3" t="s">
        <v>32</v>
      </c>
      <c r="R787" s="3">
        <v>34.700000000000003</v>
      </c>
      <c r="S787" s="3"/>
      <c r="T787" s="3"/>
      <c r="U787" s="3"/>
      <c r="V787" s="3" t="s">
        <v>34</v>
      </c>
      <c r="W787" s="3" t="s">
        <v>35</v>
      </c>
      <c r="X787" s="3" t="s">
        <v>35</v>
      </c>
      <c r="Y787" s="3" t="str">
        <f t="shared" si="214"/>
        <v>N</v>
      </c>
      <c r="Z787" s="3" t="s">
        <v>35</v>
      </c>
      <c r="AA787" s="3" t="str">
        <f t="shared" si="169"/>
        <v>Units conversion needed;</v>
      </c>
      <c r="AB787" s="3"/>
      <c r="AC787" s="3">
        <f t="shared" si="201"/>
        <v>34700</v>
      </c>
      <c r="AD787" s="3"/>
      <c r="AE787" s="3"/>
      <c r="AF787" s="3" t="str">
        <f t="shared" si="202"/>
        <v>band A</v>
      </c>
      <c r="AG787" s="3"/>
      <c r="AH787" s="3" t="s">
        <v>230</v>
      </c>
      <c r="AI787" s="3"/>
      <c r="AJ787" s="3"/>
      <c r="AK787" s="3"/>
      <c r="AL787" s="3" t="s">
        <v>770</v>
      </c>
      <c r="AM787" s="3" t="s">
        <v>1278</v>
      </c>
      <c r="AN787" s="3" t="s">
        <v>1392</v>
      </c>
      <c r="AO787" s="3"/>
      <c r="AP787" s="3" t="s">
        <v>50</v>
      </c>
      <c r="AQ787" s="3">
        <f t="shared" si="203"/>
        <v>1</v>
      </c>
      <c r="AR787" t="str">
        <f t="shared" si="212"/>
        <v>NOAEL</v>
      </c>
      <c r="AS787">
        <f t="shared" si="213"/>
        <v>34700</v>
      </c>
      <c r="AT787" t="str">
        <f>VLOOKUP(L787,'Duration QC'!$A$3:$E$50,2,TRUE)</f>
        <v>N</v>
      </c>
      <c r="AU787" t="str">
        <f>VLOOKUP(L787,'Duration QC'!$A$3:$E$50,3,TRUE)</f>
        <v>Y</v>
      </c>
      <c r="AV787" t="str">
        <f>VLOOKUP(L787,'Duration QC'!$A$3:$E$50,4,TRUE)</f>
        <v>N</v>
      </c>
      <c r="AW787" t="str">
        <f>VLOOKUP(L787,'Duration QC'!$A$3:$E$50,5,TRUE)</f>
        <v>N</v>
      </c>
      <c r="AX787">
        <f t="shared" si="204"/>
        <v>0</v>
      </c>
      <c r="AY787">
        <f t="shared" si="205"/>
        <v>1</v>
      </c>
      <c r="AZ787">
        <f t="shared" si="206"/>
        <v>0</v>
      </c>
      <c r="BA787">
        <f t="shared" si="207"/>
        <v>0</v>
      </c>
    </row>
    <row r="788" spans="1:53" x14ac:dyDescent="0.25">
      <c r="A788" s="3">
        <v>788</v>
      </c>
      <c r="B788" s="3"/>
      <c r="C788" s="3" t="s">
        <v>1383</v>
      </c>
      <c r="D788" s="3" t="s">
        <v>1473</v>
      </c>
      <c r="E788" s="3" t="s">
        <v>1384</v>
      </c>
      <c r="F788" s="3" t="s">
        <v>1385</v>
      </c>
      <c r="G788" s="3" t="s">
        <v>50</v>
      </c>
      <c r="H788" s="3" t="s">
        <v>465</v>
      </c>
      <c r="I788" s="3" t="s">
        <v>1479</v>
      </c>
      <c r="J788" s="3" t="s">
        <v>470</v>
      </c>
      <c r="K788" s="3"/>
      <c r="L788" s="3" t="s">
        <v>27</v>
      </c>
      <c r="M788" s="3" t="s">
        <v>28</v>
      </c>
      <c r="N788" s="3" t="s">
        <v>1386</v>
      </c>
      <c r="O788" s="3" t="s">
        <v>38</v>
      </c>
      <c r="P788" s="3" t="s">
        <v>1387</v>
      </c>
      <c r="Q788" s="3" t="s">
        <v>49</v>
      </c>
      <c r="R788" s="3">
        <v>34.9</v>
      </c>
      <c r="S788" s="3"/>
      <c r="T788" s="3"/>
      <c r="U788" s="3"/>
      <c r="V788" s="3" t="s">
        <v>34</v>
      </c>
      <c r="W788" s="3" t="s">
        <v>35</v>
      </c>
      <c r="X788" s="3" t="s">
        <v>35</v>
      </c>
      <c r="Y788" s="3" t="str">
        <f t="shared" si="214"/>
        <v>N</v>
      </c>
      <c r="Z788" s="3" t="s">
        <v>35</v>
      </c>
      <c r="AA788" s="3" t="str">
        <f t="shared" si="169"/>
        <v>Units conversion needed;</v>
      </c>
      <c r="AB788" s="3"/>
      <c r="AC788" s="3">
        <f t="shared" si="201"/>
        <v>34900</v>
      </c>
      <c r="AD788" s="3"/>
      <c r="AE788" s="3"/>
      <c r="AF788" s="3" t="str">
        <f t="shared" si="202"/>
        <v>band A</v>
      </c>
      <c r="AG788" s="3"/>
      <c r="AH788" s="3" t="s">
        <v>230</v>
      </c>
      <c r="AI788" s="3"/>
      <c r="AJ788" s="3"/>
      <c r="AK788" s="3"/>
      <c r="AL788" s="3" t="s">
        <v>770</v>
      </c>
      <c r="AM788" s="3" t="s">
        <v>1278</v>
      </c>
      <c r="AN788" s="3" t="s">
        <v>1393</v>
      </c>
      <c r="AO788" s="3"/>
      <c r="AP788" s="3" t="s">
        <v>50</v>
      </c>
      <c r="AQ788" s="3">
        <f t="shared" si="203"/>
        <v>1</v>
      </c>
      <c r="AR788" t="str">
        <f t="shared" si="212"/>
        <v>NOAEL</v>
      </c>
      <c r="AS788">
        <f t="shared" si="213"/>
        <v>34900</v>
      </c>
      <c r="AT788" t="str">
        <f>VLOOKUP(L788,'Duration QC'!$A$3:$E$50,2,TRUE)</f>
        <v>N</v>
      </c>
      <c r="AU788" t="str">
        <f>VLOOKUP(L788,'Duration QC'!$A$3:$E$50,3,TRUE)</f>
        <v>Y</v>
      </c>
      <c r="AV788" t="str">
        <f>VLOOKUP(L788,'Duration QC'!$A$3:$E$50,4,TRUE)</f>
        <v>N</v>
      </c>
      <c r="AW788" t="str">
        <f>VLOOKUP(L788,'Duration QC'!$A$3:$E$50,5,TRUE)</f>
        <v>N</v>
      </c>
      <c r="AX788">
        <f t="shared" si="204"/>
        <v>0</v>
      </c>
      <c r="AY788">
        <f t="shared" si="205"/>
        <v>1</v>
      </c>
      <c r="AZ788">
        <f t="shared" si="206"/>
        <v>0</v>
      </c>
      <c r="BA788">
        <f t="shared" si="207"/>
        <v>0</v>
      </c>
    </row>
    <row r="789" spans="1:53" x14ac:dyDescent="0.25">
      <c r="A789" s="3">
        <v>789</v>
      </c>
      <c r="B789" s="3"/>
      <c r="C789" s="3" t="s">
        <v>1383</v>
      </c>
      <c r="D789" s="3" t="s">
        <v>1473</v>
      </c>
      <c r="E789" s="3" t="s">
        <v>1384</v>
      </c>
      <c r="F789" s="3" t="s">
        <v>1385</v>
      </c>
      <c r="G789" s="3" t="s">
        <v>50</v>
      </c>
      <c r="H789" s="3" t="s">
        <v>465</v>
      </c>
      <c r="I789" s="3" t="s">
        <v>1479</v>
      </c>
      <c r="J789" s="3" t="s">
        <v>470</v>
      </c>
      <c r="K789" s="3"/>
      <c r="L789" s="3" t="s">
        <v>27</v>
      </c>
      <c r="M789" s="3" t="s">
        <v>28</v>
      </c>
      <c r="N789" s="3" t="s">
        <v>1386</v>
      </c>
      <c r="O789" s="3" t="s">
        <v>38</v>
      </c>
      <c r="P789" s="3" t="s">
        <v>1387</v>
      </c>
      <c r="Q789" s="3" t="s">
        <v>32</v>
      </c>
      <c r="R789" s="3">
        <v>34.9</v>
      </c>
      <c r="S789" s="3"/>
      <c r="T789" s="3"/>
      <c r="U789" s="3"/>
      <c r="V789" s="3" t="s">
        <v>34</v>
      </c>
      <c r="W789" s="3" t="s">
        <v>35</v>
      </c>
      <c r="X789" s="3" t="s">
        <v>35</v>
      </c>
      <c r="Y789" s="3" t="str">
        <f t="shared" si="214"/>
        <v>N</v>
      </c>
      <c r="Z789" s="3" t="s">
        <v>35</v>
      </c>
      <c r="AA789" s="3" t="str">
        <f t="shared" si="169"/>
        <v>Units conversion needed;</v>
      </c>
      <c r="AB789" s="3"/>
      <c r="AC789" s="3">
        <f t="shared" si="201"/>
        <v>34900</v>
      </c>
      <c r="AD789" s="3"/>
      <c r="AE789" s="3"/>
      <c r="AF789" s="3" t="str">
        <f t="shared" si="202"/>
        <v>band A</v>
      </c>
      <c r="AG789" s="3"/>
      <c r="AH789" s="3" t="s">
        <v>230</v>
      </c>
      <c r="AI789" s="3"/>
      <c r="AJ789" s="3"/>
      <c r="AK789" s="3"/>
      <c r="AL789" s="3" t="s">
        <v>770</v>
      </c>
      <c r="AM789" s="3" t="s">
        <v>1278</v>
      </c>
      <c r="AN789" s="3" t="s">
        <v>1393</v>
      </c>
      <c r="AO789" s="3"/>
      <c r="AP789" s="3" t="s">
        <v>50</v>
      </c>
      <c r="AQ789" s="3">
        <f t="shared" si="203"/>
        <v>1</v>
      </c>
      <c r="AR789" t="str">
        <f t="shared" si="212"/>
        <v>NOAEL</v>
      </c>
      <c r="AS789">
        <f t="shared" si="213"/>
        <v>34900</v>
      </c>
      <c r="AT789" t="str">
        <f>VLOOKUP(L789,'Duration QC'!$A$3:$E$50,2,TRUE)</f>
        <v>N</v>
      </c>
      <c r="AU789" t="str">
        <f>VLOOKUP(L789,'Duration QC'!$A$3:$E$50,3,TRUE)</f>
        <v>Y</v>
      </c>
      <c r="AV789" t="str">
        <f>VLOOKUP(L789,'Duration QC'!$A$3:$E$50,4,TRUE)</f>
        <v>N</v>
      </c>
      <c r="AW789" t="str">
        <f>VLOOKUP(L789,'Duration QC'!$A$3:$E$50,5,TRUE)</f>
        <v>N</v>
      </c>
      <c r="AX789">
        <f t="shared" si="204"/>
        <v>0</v>
      </c>
      <c r="AY789">
        <f t="shared" si="205"/>
        <v>1</v>
      </c>
      <c r="AZ789">
        <f t="shared" si="206"/>
        <v>0</v>
      </c>
      <c r="BA789">
        <f t="shared" si="207"/>
        <v>0</v>
      </c>
    </row>
    <row r="790" spans="1:53" x14ac:dyDescent="0.25">
      <c r="A790" s="3">
        <v>790</v>
      </c>
      <c r="B790" s="3"/>
      <c r="C790" s="3" t="s">
        <v>1383</v>
      </c>
      <c r="D790" s="3" t="s">
        <v>1473</v>
      </c>
      <c r="E790" s="3" t="s">
        <v>1384</v>
      </c>
      <c r="F790" s="3" t="s">
        <v>1385</v>
      </c>
      <c r="G790" s="3" t="s">
        <v>50</v>
      </c>
      <c r="H790" s="3" t="s">
        <v>465</v>
      </c>
      <c r="I790" s="3" t="s">
        <v>1480</v>
      </c>
      <c r="J790" s="3" t="s">
        <v>469</v>
      </c>
      <c r="K790" s="3"/>
      <c r="L790" s="3" t="s">
        <v>27</v>
      </c>
      <c r="M790" s="3" t="s">
        <v>28</v>
      </c>
      <c r="N790" s="3" t="s">
        <v>1386</v>
      </c>
      <c r="O790" s="3" t="s">
        <v>38</v>
      </c>
      <c r="P790" s="3" t="s">
        <v>1387</v>
      </c>
      <c r="Q790" s="3" t="s">
        <v>49</v>
      </c>
      <c r="R790" s="3"/>
      <c r="S790" s="3">
        <v>58.5</v>
      </c>
      <c r="T790" s="3"/>
      <c r="U790" s="3"/>
      <c r="V790" s="3" t="s">
        <v>34</v>
      </c>
      <c r="W790" s="3" t="s">
        <v>35</v>
      </c>
      <c r="X790" s="3" t="s">
        <v>35</v>
      </c>
      <c r="Y790" s="3" t="s">
        <v>50</v>
      </c>
      <c r="Z790" s="3" t="s">
        <v>35</v>
      </c>
      <c r="AA790" s="3" t="str">
        <f t="shared" si="169"/>
        <v>Divide LOAEL by 10;Units conversion needed;</v>
      </c>
      <c r="AB790" s="3"/>
      <c r="AC790" s="3"/>
      <c r="AD790" s="3">
        <f t="shared" ref="AD790:AD791" si="215">S790/10*1000</f>
        <v>5850</v>
      </c>
      <c r="AE790" s="3"/>
      <c r="AF790" s="3"/>
      <c r="AG790" s="3" t="str">
        <f t="shared" ref="AG790:AG791" si="216">IF(AD790&gt;30000, "band A", IF(AD790&gt;3000, "band B", IF(AD790&gt;300, "band C", IF(AD790&gt;30, "band D", "band E"))))</f>
        <v>band B</v>
      </c>
      <c r="AH790" s="3" t="s">
        <v>229</v>
      </c>
      <c r="AI790" s="3"/>
      <c r="AJ790" s="3"/>
      <c r="AK790" s="3"/>
      <c r="AL790" s="3" t="s">
        <v>770</v>
      </c>
      <c r="AM790" s="3" t="s">
        <v>1278</v>
      </c>
      <c r="AN790" s="3" t="s">
        <v>1394</v>
      </c>
      <c r="AO790" s="3"/>
      <c r="AP790" s="3" t="s">
        <v>50</v>
      </c>
      <c r="AQ790" s="3">
        <f t="shared" si="203"/>
        <v>2</v>
      </c>
      <c r="AR790" t="str">
        <f t="shared" si="212"/>
        <v>LOAEL</v>
      </c>
      <c r="AS790">
        <f t="shared" si="213"/>
        <v>5850</v>
      </c>
      <c r="AT790" t="str">
        <f>VLOOKUP(L790,'Duration QC'!$A$3:$E$50,2,TRUE)</f>
        <v>N</v>
      </c>
      <c r="AU790" t="str">
        <f>VLOOKUP(L790,'Duration QC'!$A$3:$E$50,3,TRUE)</f>
        <v>Y</v>
      </c>
      <c r="AV790" t="str">
        <f>VLOOKUP(L790,'Duration QC'!$A$3:$E$50,4,TRUE)</f>
        <v>N</v>
      </c>
      <c r="AW790" t="str">
        <f>VLOOKUP(L790,'Duration QC'!$A$3:$E$50,5,TRUE)</f>
        <v>N</v>
      </c>
      <c r="AX790">
        <f t="shared" si="204"/>
        <v>0</v>
      </c>
      <c r="AY790">
        <f t="shared" si="205"/>
        <v>1</v>
      </c>
      <c r="AZ790">
        <f t="shared" si="206"/>
        <v>0</v>
      </c>
      <c r="BA790">
        <f t="shared" si="207"/>
        <v>0</v>
      </c>
    </row>
    <row r="791" spans="1:53" x14ac:dyDescent="0.25">
      <c r="A791" s="3">
        <v>791</v>
      </c>
      <c r="B791" s="3"/>
      <c r="C791" s="3" t="s">
        <v>1383</v>
      </c>
      <c r="D791" s="3" t="s">
        <v>1473</v>
      </c>
      <c r="E791" s="3" t="s">
        <v>1384</v>
      </c>
      <c r="F791" s="3" t="s">
        <v>1385</v>
      </c>
      <c r="G791" s="3" t="s">
        <v>50</v>
      </c>
      <c r="H791" s="3" t="s">
        <v>465</v>
      </c>
      <c r="I791" s="3" t="s">
        <v>1480</v>
      </c>
      <c r="J791" s="3" t="s">
        <v>469</v>
      </c>
      <c r="K791" s="3"/>
      <c r="L791" s="3" t="s">
        <v>27</v>
      </c>
      <c r="M791" s="3" t="s">
        <v>28</v>
      </c>
      <c r="N791" s="3" t="s">
        <v>1386</v>
      </c>
      <c r="O791" s="3" t="s">
        <v>38</v>
      </c>
      <c r="P791" s="3" t="s">
        <v>1387</v>
      </c>
      <c r="Q791" s="3" t="s">
        <v>32</v>
      </c>
      <c r="R791" s="3"/>
      <c r="S791" s="3">
        <v>58.5</v>
      </c>
      <c r="T791" s="3"/>
      <c r="U791" s="3"/>
      <c r="V791" s="3" t="s">
        <v>34</v>
      </c>
      <c r="W791" s="3" t="s">
        <v>35</v>
      </c>
      <c r="X791" s="3" t="s">
        <v>35</v>
      </c>
      <c r="Y791" s="3" t="s">
        <v>50</v>
      </c>
      <c r="Z791" s="3" t="s">
        <v>35</v>
      </c>
      <c r="AA791" s="3" t="str">
        <f t="shared" ref="AA791:AA805" si="217">IF(X791="Y", "Divide NOAEL or BMDL by 3;", "") &amp; IF(Y791="Y", "Divide LOAEL by 10;", "") &amp; IF(Z791="N", "Units conversion needed;", "")</f>
        <v>Divide LOAEL by 10;Units conversion needed;</v>
      </c>
      <c r="AB791" s="3"/>
      <c r="AC791" s="3"/>
      <c r="AD791" s="3">
        <f t="shared" si="215"/>
        <v>5850</v>
      </c>
      <c r="AE791" s="3"/>
      <c r="AF791" s="3"/>
      <c r="AG791" s="3" t="str">
        <f t="shared" si="216"/>
        <v>band B</v>
      </c>
      <c r="AH791" s="3" t="s">
        <v>229</v>
      </c>
      <c r="AI791" s="3"/>
      <c r="AJ791" s="3"/>
      <c r="AK791" s="3"/>
      <c r="AL791" s="3" t="s">
        <v>770</v>
      </c>
      <c r="AM791" s="3" t="s">
        <v>1278</v>
      </c>
      <c r="AN791" s="3" t="s">
        <v>1394</v>
      </c>
      <c r="AO791" s="3"/>
      <c r="AP791" s="3" t="s">
        <v>50</v>
      </c>
      <c r="AQ791" s="3">
        <f t="shared" si="203"/>
        <v>2</v>
      </c>
      <c r="AR791" t="str">
        <f t="shared" si="212"/>
        <v>LOAEL</v>
      </c>
      <c r="AS791">
        <f t="shared" si="213"/>
        <v>5850</v>
      </c>
      <c r="AT791" t="str">
        <f>VLOOKUP(L791,'Duration QC'!$A$3:$E$50,2,TRUE)</f>
        <v>N</v>
      </c>
      <c r="AU791" t="str">
        <f>VLOOKUP(L791,'Duration QC'!$A$3:$E$50,3,TRUE)</f>
        <v>Y</v>
      </c>
      <c r="AV791" t="str">
        <f>VLOOKUP(L791,'Duration QC'!$A$3:$E$50,4,TRUE)</f>
        <v>N</v>
      </c>
      <c r="AW791" t="str">
        <f>VLOOKUP(L791,'Duration QC'!$A$3:$E$50,5,TRUE)</f>
        <v>N</v>
      </c>
      <c r="AX791">
        <f t="shared" si="204"/>
        <v>0</v>
      </c>
      <c r="AY791">
        <f t="shared" si="205"/>
        <v>1</v>
      </c>
      <c r="AZ791">
        <f t="shared" si="206"/>
        <v>0</v>
      </c>
      <c r="BA791">
        <f t="shared" si="207"/>
        <v>0</v>
      </c>
    </row>
    <row r="792" spans="1:53" x14ac:dyDescent="0.25">
      <c r="A792" s="3">
        <v>792</v>
      </c>
      <c r="B792" s="3"/>
      <c r="C792" s="3"/>
      <c r="D792" s="3" t="s">
        <v>1473</v>
      </c>
      <c r="E792" s="3" t="s">
        <v>1395</v>
      </c>
      <c r="F792" s="3" t="s">
        <v>1396</v>
      </c>
      <c r="G792" s="3" t="s">
        <v>50</v>
      </c>
      <c r="H792" s="3" t="s">
        <v>708</v>
      </c>
      <c r="I792" s="3" t="s">
        <v>1397</v>
      </c>
      <c r="J792" s="3" t="s">
        <v>470</v>
      </c>
      <c r="K792" s="3" t="s">
        <v>1398</v>
      </c>
      <c r="L792" s="3" t="s">
        <v>96</v>
      </c>
      <c r="M792" s="3" t="s">
        <v>28</v>
      </c>
      <c r="N792" s="3" t="s">
        <v>1399</v>
      </c>
      <c r="O792" s="3" t="s">
        <v>38</v>
      </c>
      <c r="P792" s="3" t="s">
        <v>211</v>
      </c>
      <c r="Q792" s="3" t="s">
        <v>49</v>
      </c>
      <c r="R792" s="3">
        <v>0.06</v>
      </c>
      <c r="S792" s="3">
        <v>0.28000000000000003</v>
      </c>
      <c r="T792" s="3"/>
      <c r="U792" s="3"/>
      <c r="V792" s="3" t="s">
        <v>34</v>
      </c>
      <c r="W792" s="3" t="s">
        <v>35</v>
      </c>
      <c r="X792" s="3" t="s">
        <v>35</v>
      </c>
      <c r="Y792" s="3" t="str">
        <f t="shared" ref="Y792:Y805" si="218">IF(R792="", "Y", IF(R792="n", "Y", "N"))</f>
        <v>N</v>
      </c>
      <c r="Z792" s="3" t="s">
        <v>35</v>
      </c>
      <c r="AA792" s="3" t="str">
        <f t="shared" si="217"/>
        <v>Units conversion needed;</v>
      </c>
      <c r="AB792" s="3"/>
      <c r="AC792" s="3">
        <f t="shared" ref="AC792:AC801" si="219">R792*1000</f>
        <v>60</v>
      </c>
      <c r="AD792" s="3"/>
      <c r="AE792" s="3"/>
      <c r="AF792" s="3" t="str">
        <f t="shared" ref="AF792:AF801" si="220">IF(AC792&gt;30000, "band A", IF(AC792&gt;3000, "band B", IF(AC792&gt;300, "band C", IF(AC792&gt;30, "band D", "band E"))))</f>
        <v>band D</v>
      </c>
      <c r="AG792" s="3"/>
      <c r="AH792" s="3" t="s">
        <v>227</v>
      </c>
      <c r="AI792" s="3"/>
      <c r="AJ792" s="3"/>
      <c r="AK792" s="3"/>
      <c r="AL792" s="3" t="s">
        <v>773</v>
      </c>
      <c r="AM792" s="3" t="s">
        <v>1400</v>
      </c>
      <c r="AN792" s="3" t="s">
        <v>1401</v>
      </c>
      <c r="AO792" s="3"/>
      <c r="AP792" s="3" t="s">
        <v>50</v>
      </c>
      <c r="AQ792" s="3">
        <f t="shared" si="203"/>
        <v>4</v>
      </c>
      <c r="AR792" t="str">
        <f t="shared" si="212"/>
        <v>NOAEL</v>
      </c>
      <c r="AS792">
        <f t="shared" si="213"/>
        <v>60</v>
      </c>
      <c r="AT792" t="str">
        <f>VLOOKUP(L792,'Duration QC'!$A$3:$E$50,2,TRUE)</f>
        <v>N</v>
      </c>
      <c r="AU792" t="str">
        <f>VLOOKUP(L792,'Duration QC'!$A$3:$E$50,3,TRUE)</f>
        <v>Y</v>
      </c>
      <c r="AV792" t="str">
        <f>VLOOKUP(L792,'Duration QC'!$A$3:$E$50,4,TRUE)</f>
        <v>N</v>
      </c>
      <c r="AW792" t="str">
        <f>VLOOKUP(L792,'Duration QC'!$A$3:$E$50,5,TRUE)</f>
        <v>N</v>
      </c>
      <c r="AX792">
        <f t="shared" si="204"/>
        <v>0</v>
      </c>
      <c r="AY792">
        <f t="shared" si="205"/>
        <v>1</v>
      </c>
      <c r="AZ792">
        <f t="shared" si="206"/>
        <v>0</v>
      </c>
      <c r="BA792">
        <f t="shared" si="207"/>
        <v>0</v>
      </c>
    </row>
    <row r="793" spans="1:53" x14ac:dyDescent="0.25">
      <c r="A793" s="3">
        <v>793</v>
      </c>
      <c r="B793" s="3"/>
      <c r="C793" s="3"/>
      <c r="D793" s="3" t="s">
        <v>1473</v>
      </c>
      <c r="E793" s="3" t="s">
        <v>1395</v>
      </c>
      <c r="F793" s="3" t="s">
        <v>1396</v>
      </c>
      <c r="G793" s="3" t="s">
        <v>50</v>
      </c>
      <c r="H793" s="3" t="s">
        <v>708</v>
      </c>
      <c r="I793" s="3" t="s">
        <v>1397</v>
      </c>
      <c r="J793" s="3" t="s">
        <v>470</v>
      </c>
      <c r="K793" s="3" t="s">
        <v>1398</v>
      </c>
      <c r="L793" s="3" t="s">
        <v>96</v>
      </c>
      <c r="M793" s="3" t="s">
        <v>28</v>
      </c>
      <c r="N793" s="3" t="s">
        <v>1399</v>
      </c>
      <c r="O793" s="3" t="s">
        <v>38</v>
      </c>
      <c r="P793" s="3" t="s">
        <v>211</v>
      </c>
      <c r="Q793" s="3" t="s">
        <v>32</v>
      </c>
      <c r="R793" s="3">
        <v>0.06</v>
      </c>
      <c r="S793" s="3">
        <v>0.28000000000000003</v>
      </c>
      <c r="T793" s="3"/>
      <c r="U793" s="3"/>
      <c r="V793" s="3" t="s">
        <v>34</v>
      </c>
      <c r="W793" s="3" t="s">
        <v>35</v>
      </c>
      <c r="X793" s="3" t="s">
        <v>35</v>
      </c>
      <c r="Y793" s="3" t="str">
        <f t="shared" si="218"/>
        <v>N</v>
      </c>
      <c r="Z793" s="3" t="s">
        <v>35</v>
      </c>
      <c r="AA793" s="3" t="str">
        <f t="shared" si="217"/>
        <v>Units conversion needed;</v>
      </c>
      <c r="AB793" s="3"/>
      <c r="AC793" s="3">
        <f t="shared" si="219"/>
        <v>60</v>
      </c>
      <c r="AD793" s="3"/>
      <c r="AE793" s="3"/>
      <c r="AF793" s="3" t="str">
        <f t="shared" si="220"/>
        <v>band D</v>
      </c>
      <c r="AG793" s="3"/>
      <c r="AH793" s="3" t="s">
        <v>227</v>
      </c>
      <c r="AI793" s="3"/>
      <c r="AJ793" s="3"/>
      <c r="AK793" s="3"/>
      <c r="AL793" s="3" t="s">
        <v>773</v>
      </c>
      <c r="AM793" s="3" t="s">
        <v>1400</v>
      </c>
      <c r="AN793" s="3" t="s">
        <v>1401</v>
      </c>
      <c r="AO793" s="3"/>
      <c r="AP793" s="3" t="s">
        <v>50</v>
      </c>
      <c r="AQ793" s="3">
        <f t="shared" si="203"/>
        <v>4</v>
      </c>
      <c r="AR793" t="str">
        <f t="shared" si="212"/>
        <v>NOAEL</v>
      </c>
      <c r="AS793">
        <f t="shared" si="213"/>
        <v>60</v>
      </c>
      <c r="AT793" t="str">
        <f>VLOOKUP(L793,'Duration QC'!$A$3:$E$50,2,TRUE)</f>
        <v>N</v>
      </c>
      <c r="AU793" t="str">
        <f>VLOOKUP(L793,'Duration QC'!$A$3:$E$50,3,TRUE)</f>
        <v>Y</v>
      </c>
      <c r="AV793" t="str">
        <f>VLOOKUP(L793,'Duration QC'!$A$3:$E$50,4,TRUE)</f>
        <v>N</v>
      </c>
      <c r="AW793" t="str">
        <f>VLOOKUP(L793,'Duration QC'!$A$3:$E$50,5,TRUE)</f>
        <v>N</v>
      </c>
      <c r="AX793">
        <f t="shared" si="204"/>
        <v>0</v>
      </c>
      <c r="AY793">
        <f t="shared" si="205"/>
        <v>1</v>
      </c>
      <c r="AZ793">
        <f t="shared" si="206"/>
        <v>0</v>
      </c>
      <c r="BA793">
        <f t="shared" si="207"/>
        <v>0</v>
      </c>
    </row>
    <row r="794" spans="1:53" x14ac:dyDescent="0.25">
      <c r="A794" s="3">
        <v>794</v>
      </c>
      <c r="B794" s="3"/>
      <c r="C794" s="3"/>
      <c r="D794" s="3" t="s">
        <v>1473</v>
      </c>
      <c r="E794" s="3" t="s">
        <v>1395</v>
      </c>
      <c r="F794" s="3" t="s">
        <v>1396</v>
      </c>
      <c r="G794" s="3" t="s">
        <v>50</v>
      </c>
      <c r="H794" s="3" t="s">
        <v>708</v>
      </c>
      <c r="I794" s="3" t="s">
        <v>1397</v>
      </c>
      <c r="J794" s="3" t="s">
        <v>470</v>
      </c>
      <c r="K794" s="3" t="s">
        <v>1398</v>
      </c>
      <c r="L794" s="3" t="s">
        <v>96</v>
      </c>
      <c r="M794" s="3" t="s">
        <v>28</v>
      </c>
      <c r="N794" s="3" t="s">
        <v>1402</v>
      </c>
      <c r="O794" s="3" t="s">
        <v>38</v>
      </c>
      <c r="P794" s="3" t="s">
        <v>211</v>
      </c>
      <c r="Q794" s="3" t="s">
        <v>49</v>
      </c>
      <c r="R794" s="3">
        <v>4.84</v>
      </c>
      <c r="S794" s="3" t="s">
        <v>457</v>
      </c>
      <c r="T794" s="3"/>
      <c r="U794" s="3"/>
      <c r="V794" s="3" t="s">
        <v>34</v>
      </c>
      <c r="W794" s="3" t="s">
        <v>35</v>
      </c>
      <c r="X794" s="3" t="s">
        <v>35</v>
      </c>
      <c r="Y794" s="3" t="str">
        <f t="shared" si="218"/>
        <v>N</v>
      </c>
      <c r="Z794" s="3" t="s">
        <v>35</v>
      </c>
      <c r="AA794" s="3" t="str">
        <f t="shared" si="217"/>
        <v>Units conversion needed;</v>
      </c>
      <c r="AB794" s="3"/>
      <c r="AC794" s="3">
        <f t="shared" si="219"/>
        <v>4840</v>
      </c>
      <c r="AD794" s="3"/>
      <c r="AE794" s="3"/>
      <c r="AF794" s="3" t="str">
        <f t="shared" si="220"/>
        <v>band B</v>
      </c>
      <c r="AG794" s="3"/>
      <c r="AH794" s="3" t="s">
        <v>229</v>
      </c>
      <c r="AI794" s="3"/>
      <c r="AJ794" s="3"/>
      <c r="AK794" s="3"/>
      <c r="AL794" s="3" t="s">
        <v>770</v>
      </c>
      <c r="AM794" s="3" t="s">
        <v>1400</v>
      </c>
      <c r="AN794" s="3" t="s">
        <v>1401</v>
      </c>
      <c r="AO794" s="3" t="s">
        <v>1403</v>
      </c>
      <c r="AP794" s="3" t="s">
        <v>50</v>
      </c>
      <c r="AQ794" s="3">
        <f t="shared" si="203"/>
        <v>2</v>
      </c>
      <c r="AR794" t="str">
        <f t="shared" si="212"/>
        <v>NOAEL</v>
      </c>
      <c r="AS794">
        <f t="shared" si="213"/>
        <v>4840</v>
      </c>
      <c r="AT794" t="str">
        <f>VLOOKUP(L794,'Duration QC'!$A$3:$E$50,2,TRUE)</f>
        <v>N</v>
      </c>
      <c r="AU794" t="str">
        <f>VLOOKUP(L794,'Duration QC'!$A$3:$E$50,3,TRUE)</f>
        <v>Y</v>
      </c>
      <c r="AV794" t="str">
        <f>VLOOKUP(L794,'Duration QC'!$A$3:$E$50,4,TRUE)</f>
        <v>N</v>
      </c>
      <c r="AW794" t="str">
        <f>VLOOKUP(L794,'Duration QC'!$A$3:$E$50,5,TRUE)</f>
        <v>N</v>
      </c>
      <c r="AX794">
        <f t="shared" si="204"/>
        <v>0</v>
      </c>
      <c r="AY794">
        <f t="shared" si="205"/>
        <v>1</v>
      </c>
      <c r="AZ794">
        <f t="shared" si="206"/>
        <v>0</v>
      </c>
      <c r="BA794">
        <f t="shared" si="207"/>
        <v>0</v>
      </c>
    </row>
    <row r="795" spans="1:53" x14ac:dyDescent="0.25">
      <c r="A795" s="3">
        <v>795</v>
      </c>
      <c r="B795" s="3"/>
      <c r="C795" s="3"/>
      <c r="D795" s="3" t="s">
        <v>1473</v>
      </c>
      <c r="E795" s="3" t="s">
        <v>1395</v>
      </c>
      <c r="F795" s="3" t="s">
        <v>1396</v>
      </c>
      <c r="G795" s="3" t="s">
        <v>50</v>
      </c>
      <c r="H795" s="3" t="s">
        <v>708</v>
      </c>
      <c r="I795" s="3" t="s">
        <v>1397</v>
      </c>
      <c r="J795" s="3" t="s">
        <v>470</v>
      </c>
      <c r="K795" s="3" t="s">
        <v>1398</v>
      </c>
      <c r="L795" s="3" t="s">
        <v>96</v>
      </c>
      <c r="M795" s="3" t="s">
        <v>28</v>
      </c>
      <c r="N795" s="3" t="s">
        <v>1402</v>
      </c>
      <c r="O795" s="3" t="s">
        <v>38</v>
      </c>
      <c r="P795" s="3" t="s">
        <v>211</v>
      </c>
      <c r="Q795" s="3" t="s">
        <v>32</v>
      </c>
      <c r="R795" s="3">
        <v>4.84</v>
      </c>
      <c r="S795" s="3" t="s">
        <v>457</v>
      </c>
      <c r="T795" s="3"/>
      <c r="U795" s="3"/>
      <c r="V795" s="3" t="s">
        <v>34</v>
      </c>
      <c r="W795" s="3" t="s">
        <v>35</v>
      </c>
      <c r="X795" s="3" t="s">
        <v>35</v>
      </c>
      <c r="Y795" s="3" t="str">
        <f t="shared" si="218"/>
        <v>N</v>
      </c>
      <c r="Z795" s="3" t="s">
        <v>35</v>
      </c>
      <c r="AA795" s="3" t="str">
        <f t="shared" si="217"/>
        <v>Units conversion needed;</v>
      </c>
      <c r="AB795" s="3"/>
      <c r="AC795" s="3">
        <f t="shared" si="219"/>
        <v>4840</v>
      </c>
      <c r="AD795" s="3"/>
      <c r="AE795" s="3"/>
      <c r="AF795" s="3" t="str">
        <f t="shared" si="220"/>
        <v>band B</v>
      </c>
      <c r="AG795" s="3"/>
      <c r="AH795" s="3" t="s">
        <v>229</v>
      </c>
      <c r="AI795" s="3"/>
      <c r="AJ795" s="3"/>
      <c r="AK795" s="3"/>
      <c r="AL795" s="3" t="s">
        <v>770</v>
      </c>
      <c r="AM795" s="3" t="s">
        <v>1400</v>
      </c>
      <c r="AN795" s="3" t="s">
        <v>1401</v>
      </c>
      <c r="AO795" s="3" t="s">
        <v>1403</v>
      </c>
      <c r="AP795" s="3" t="s">
        <v>50</v>
      </c>
      <c r="AQ795" s="3">
        <f t="shared" si="203"/>
        <v>2</v>
      </c>
      <c r="AR795" t="str">
        <f t="shared" si="212"/>
        <v>NOAEL</v>
      </c>
      <c r="AS795">
        <f t="shared" si="213"/>
        <v>4840</v>
      </c>
      <c r="AT795" t="str">
        <f>VLOOKUP(L795,'Duration QC'!$A$3:$E$50,2,TRUE)</f>
        <v>N</v>
      </c>
      <c r="AU795" t="str">
        <f>VLOOKUP(L795,'Duration QC'!$A$3:$E$50,3,TRUE)</f>
        <v>Y</v>
      </c>
      <c r="AV795" t="str">
        <f>VLOOKUP(L795,'Duration QC'!$A$3:$E$50,4,TRUE)</f>
        <v>N</v>
      </c>
      <c r="AW795" t="str">
        <f>VLOOKUP(L795,'Duration QC'!$A$3:$E$50,5,TRUE)</f>
        <v>N</v>
      </c>
      <c r="AX795">
        <f t="shared" si="204"/>
        <v>0</v>
      </c>
      <c r="AY795">
        <f t="shared" si="205"/>
        <v>1</v>
      </c>
      <c r="AZ795">
        <f t="shared" si="206"/>
        <v>0</v>
      </c>
      <c r="BA795">
        <f t="shared" si="207"/>
        <v>0</v>
      </c>
    </row>
    <row r="796" spans="1:53" x14ac:dyDescent="0.25">
      <c r="A796" s="3">
        <v>796</v>
      </c>
      <c r="B796" s="3" t="s">
        <v>50</v>
      </c>
      <c r="C796" s="3"/>
      <c r="D796" s="3" t="s">
        <v>1473</v>
      </c>
      <c r="E796" s="3" t="s">
        <v>1404</v>
      </c>
      <c r="F796" s="3" t="s">
        <v>1405</v>
      </c>
      <c r="G796" s="3" t="s">
        <v>50</v>
      </c>
      <c r="H796" s="3" t="s">
        <v>708</v>
      </c>
      <c r="I796" s="3" t="s">
        <v>1406</v>
      </c>
      <c r="J796" s="3" t="s">
        <v>470</v>
      </c>
      <c r="K796" s="3" t="s">
        <v>1398</v>
      </c>
      <c r="L796" s="3" t="s">
        <v>96</v>
      </c>
      <c r="M796" s="3" t="s">
        <v>28</v>
      </c>
      <c r="N796" s="3" t="s">
        <v>1407</v>
      </c>
      <c r="O796" s="3" t="s">
        <v>38</v>
      </c>
      <c r="P796" s="3" t="s">
        <v>223</v>
      </c>
      <c r="Q796" s="3" t="s">
        <v>49</v>
      </c>
      <c r="R796" s="3">
        <v>2.5</v>
      </c>
      <c r="S796" s="3">
        <v>25</v>
      </c>
      <c r="T796" s="3"/>
      <c r="U796" s="3"/>
      <c r="V796" s="3" t="s">
        <v>34</v>
      </c>
      <c r="W796" s="3" t="s">
        <v>35</v>
      </c>
      <c r="X796" s="3" t="s">
        <v>35</v>
      </c>
      <c r="Y796" s="3" t="str">
        <f t="shared" si="218"/>
        <v>N</v>
      </c>
      <c r="Z796" s="3" t="s">
        <v>35</v>
      </c>
      <c r="AA796" s="3" t="str">
        <f t="shared" si="217"/>
        <v>Units conversion needed;</v>
      </c>
      <c r="AB796" s="3"/>
      <c r="AC796" s="3">
        <f t="shared" si="219"/>
        <v>2500</v>
      </c>
      <c r="AD796" s="3"/>
      <c r="AE796" s="3"/>
      <c r="AF796" s="3" t="str">
        <f t="shared" si="220"/>
        <v>band C</v>
      </c>
      <c r="AG796" s="3"/>
      <c r="AH796" s="3" t="s">
        <v>228</v>
      </c>
      <c r="AI796" s="3"/>
      <c r="AJ796" s="3"/>
      <c r="AK796" s="3"/>
      <c r="AL796" s="3" t="s">
        <v>773</v>
      </c>
      <c r="AM796" s="3" t="s">
        <v>1096</v>
      </c>
      <c r="AN796" s="3" t="s">
        <v>1408</v>
      </c>
      <c r="AO796" s="3" t="s">
        <v>1409</v>
      </c>
      <c r="AP796" s="3" t="s">
        <v>50</v>
      </c>
      <c r="AQ796" s="3">
        <f t="shared" si="203"/>
        <v>3</v>
      </c>
      <c r="AT796" t="str">
        <f>VLOOKUP(L796,'Duration QC'!$A$3:$E$50,2,TRUE)</f>
        <v>N</v>
      </c>
      <c r="AU796" t="str">
        <f>VLOOKUP(L796,'Duration QC'!$A$3:$E$50,3,TRUE)</f>
        <v>Y</v>
      </c>
      <c r="AV796" t="str">
        <f>VLOOKUP(L796,'Duration QC'!$A$3:$E$50,4,TRUE)</f>
        <v>N</v>
      </c>
      <c r="AW796" t="str">
        <f>VLOOKUP(L796,'Duration QC'!$A$3:$E$50,5,TRUE)</f>
        <v>N</v>
      </c>
      <c r="AX796">
        <f t="shared" si="204"/>
        <v>0</v>
      </c>
      <c r="AY796">
        <f t="shared" si="205"/>
        <v>1</v>
      </c>
      <c r="AZ796">
        <f t="shared" si="206"/>
        <v>0</v>
      </c>
      <c r="BA796">
        <f t="shared" si="207"/>
        <v>0</v>
      </c>
    </row>
    <row r="797" spans="1:53" x14ac:dyDescent="0.25">
      <c r="A797" s="3">
        <v>797</v>
      </c>
      <c r="B797" s="3" t="s">
        <v>50</v>
      </c>
      <c r="C797" s="3"/>
      <c r="D797" s="3" t="s">
        <v>1473</v>
      </c>
      <c r="E797" s="3" t="s">
        <v>1404</v>
      </c>
      <c r="F797" s="3" t="s">
        <v>1405</v>
      </c>
      <c r="G797" s="3" t="s">
        <v>50</v>
      </c>
      <c r="H797" s="3" t="s">
        <v>708</v>
      </c>
      <c r="I797" s="3" t="s">
        <v>1406</v>
      </c>
      <c r="J797" s="3" t="s">
        <v>470</v>
      </c>
      <c r="K797" s="3" t="s">
        <v>1398</v>
      </c>
      <c r="L797" s="3" t="s">
        <v>96</v>
      </c>
      <c r="M797" s="3" t="s">
        <v>28</v>
      </c>
      <c r="N797" s="3" t="s">
        <v>1407</v>
      </c>
      <c r="O797" s="3" t="s">
        <v>38</v>
      </c>
      <c r="P797" s="3" t="s">
        <v>223</v>
      </c>
      <c r="Q797" s="3" t="s">
        <v>32</v>
      </c>
      <c r="R797" s="3">
        <v>2.5</v>
      </c>
      <c r="S797" s="3">
        <v>25</v>
      </c>
      <c r="T797" s="3"/>
      <c r="U797" s="3"/>
      <c r="V797" s="3" t="s">
        <v>34</v>
      </c>
      <c r="W797" s="3" t="s">
        <v>35</v>
      </c>
      <c r="X797" s="3" t="s">
        <v>35</v>
      </c>
      <c r="Y797" s="3" t="str">
        <f t="shared" si="218"/>
        <v>N</v>
      </c>
      <c r="Z797" s="3" t="s">
        <v>35</v>
      </c>
      <c r="AA797" s="3" t="str">
        <f t="shared" si="217"/>
        <v>Units conversion needed;</v>
      </c>
      <c r="AB797" s="3"/>
      <c r="AC797" s="3">
        <f t="shared" si="219"/>
        <v>2500</v>
      </c>
      <c r="AD797" s="3"/>
      <c r="AE797" s="3"/>
      <c r="AF797" s="3" t="str">
        <f t="shared" si="220"/>
        <v>band C</v>
      </c>
      <c r="AG797" s="3"/>
      <c r="AH797" s="3" t="s">
        <v>228</v>
      </c>
      <c r="AI797" s="3"/>
      <c r="AJ797" s="3"/>
      <c r="AK797" s="3"/>
      <c r="AL797" s="3" t="s">
        <v>773</v>
      </c>
      <c r="AM797" s="3" t="s">
        <v>1096</v>
      </c>
      <c r="AN797" s="3" t="s">
        <v>1408</v>
      </c>
      <c r="AO797" s="3" t="s">
        <v>1410</v>
      </c>
      <c r="AP797" s="3" t="s">
        <v>50</v>
      </c>
      <c r="AQ797" s="3">
        <f t="shared" si="203"/>
        <v>3</v>
      </c>
      <c r="AT797" t="str">
        <f>VLOOKUP(L797,'Duration QC'!$A$3:$E$50,2,TRUE)</f>
        <v>N</v>
      </c>
      <c r="AU797" t="str">
        <f>VLOOKUP(L797,'Duration QC'!$A$3:$E$50,3,TRUE)</f>
        <v>Y</v>
      </c>
      <c r="AV797" t="str">
        <f>VLOOKUP(L797,'Duration QC'!$A$3:$E$50,4,TRUE)</f>
        <v>N</v>
      </c>
      <c r="AW797" t="str">
        <f>VLOOKUP(L797,'Duration QC'!$A$3:$E$50,5,TRUE)</f>
        <v>N</v>
      </c>
      <c r="AX797">
        <f t="shared" si="204"/>
        <v>0</v>
      </c>
      <c r="AY797">
        <f t="shared" si="205"/>
        <v>1</v>
      </c>
      <c r="AZ797">
        <f t="shared" si="206"/>
        <v>0</v>
      </c>
      <c r="BA797">
        <f t="shared" si="207"/>
        <v>0</v>
      </c>
    </row>
    <row r="798" spans="1:53" s="46" customFormat="1" x14ac:dyDescent="0.25">
      <c r="A798" s="46">
        <v>798</v>
      </c>
      <c r="D798" s="46" t="s">
        <v>1473</v>
      </c>
      <c r="E798" s="46" t="s">
        <v>1404</v>
      </c>
      <c r="F798" s="46" t="s">
        <v>1405</v>
      </c>
      <c r="G798" s="46" t="s">
        <v>50</v>
      </c>
      <c r="H798" s="46" t="s">
        <v>708</v>
      </c>
      <c r="I798" s="46" t="s">
        <v>1406</v>
      </c>
      <c r="J798" s="46" t="s">
        <v>470</v>
      </c>
      <c r="K798" s="46" t="s">
        <v>1398</v>
      </c>
      <c r="L798" s="46" t="s">
        <v>96</v>
      </c>
      <c r="M798" s="46" t="s">
        <v>28</v>
      </c>
      <c r="N798" s="46" t="s">
        <v>1411</v>
      </c>
      <c r="O798" s="46" t="s">
        <v>38</v>
      </c>
      <c r="P798" s="46" t="s">
        <v>223</v>
      </c>
      <c r="Q798" s="46" t="s">
        <v>49</v>
      </c>
      <c r="R798" s="46">
        <v>0.54</v>
      </c>
      <c r="S798" s="46">
        <v>2.5</v>
      </c>
      <c r="V798" s="46" t="s">
        <v>34</v>
      </c>
      <c r="W798" s="46" t="s">
        <v>35</v>
      </c>
      <c r="X798" s="46" t="s">
        <v>35</v>
      </c>
      <c r="Y798" s="46" t="str">
        <f t="shared" si="218"/>
        <v>N</v>
      </c>
      <c r="Z798" s="46" t="s">
        <v>35</v>
      </c>
      <c r="AA798" s="46" t="str">
        <f t="shared" si="217"/>
        <v>Units conversion needed;</v>
      </c>
      <c r="AC798" s="46">
        <f t="shared" si="219"/>
        <v>540</v>
      </c>
      <c r="AF798" s="46" t="str">
        <f t="shared" si="220"/>
        <v>band C</v>
      </c>
      <c r="AH798" s="46" t="s">
        <v>228</v>
      </c>
      <c r="AL798" s="46" t="s">
        <v>773</v>
      </c>
      <c r="AM798" s="46" t="s">
        <v>1096</v>
      </c>
      <c r="AN798" s="46" t="s">
        <v>1408</v>
      </c>
      <c r="AO798" s="46" t="s">
        <v>1412</v>
      </c>
      <c r="AP798" s="46" t="s">
        <v>50</v>
      </c>
      <c r="AQ798" s="46">
        <f t="shared" si="203"/>
        <v>3</v>
      </c>
      <c r="AR798" s="46" t="str">
        <f t="shared" ref="AR798:AR802" si="221">IF(AB798&lt;&gt;"","BMDL",IF(AC798&lt;&gt;"","NOAEL",IF(AD798&lt;&gt;"","LOAEL","!!! CHECK !!!")))</f>
        <v>NOAEL</v>
      </c>
      <c r="AS798" s="46">
        <f t="shared" ref="AS798:AS802" si="222">IF(AR798="NOAEL",AC798, IF(AR798="BMDL", AB798, AD798))</f>
        <v>540</v>
      </c>
      <c r="AT798" s="46" t="str">
        <f>VLOOKUP(L798,'Duration QC'!$A$3:$E$50,2,TRUE)</f>
        <v>N</v>
      </c>
      <c r="AU798" s="46" t="str">
        <f>VLOOKUP(L798,'Duration QC'!$A$3:$E$50,3,TRUE)</f>
        <v>Y</v>
      </c>
      <c r="AV798" s="46" t="str">
        <f>VLOOKUP(L798,'Duration QC'!$A$3:$E$50,4,TRUE)</f>
        <v>N</v>
      </c>
      <c r="AW798" s="46" t="str">
        <f>VLOOKUP(L798,'Duration QC'!$A$3:$E$50,5,TRUE)</f>
        <v>N</v>
      </c>
      <c r="AX798" s="46">
        <f t="shared" si="204"/>
        <v>0</v>
      </c>
      <c r="AY798" s="46">
        <f t="shared" si="205"/>
        <v>1</v>
      </c>
      <c r="AZ798" s="46">
        <f t="shared" si="206"/>
        <v>0</v>
      </c>
      <c r="BA798" s="46">
        <f t="shared" si="207"/>
        <v>0</v>
      </c>
    </row>
    <row r="799" spans="1:53" s="46" customFormat="1" x14ac:dyDescent="0.25">
      <c r="A799" s="46">
        <v>799</v>
      </c>
      <c r="D799" s="46" t="s">
        <v>1473</v>
      </c>
      <c r="E799" s="46" t="s">
        <v>1404</v>
      </c>
      <c r="F799" s="46" t="s">
        <v>1405</v>
      </c>
      <c r="G799" s="46" t="s">
        <v>50</v>
      </c>
      <c r="H799" s="46" t="s">
        <v>708</v>
      </c>
      <c r="I799" s="46" t="s">
        <v>1406</v>
      </c>
      <c r="J799" s="46" t="s">
        <v>470</v>
      </c>
      <c r="K799" s="46" t="s">
        <v>1398</v>
      </c>
      <c r="L799" s="46" t="s">
        <v>96</v>
      </c>
      <c r="M799" s="46" t="s">
        <v>28</v>
      </c>
      <c r="N799" s="46" t="s">
        <v>1411</v>
      </c>
      <c r="O799" s="46" t="s">
        <v>38</v>
      </c>
      <c r="P799" s="46" t="s">
        <v>223</v>
      </c>
      <c r="Q799" s="46" t="s">
        <v>32</v>
      </c>
      <c r="R799" s="46">
        <v>0.54</v>
      </c>
      <c r="S799" s="46">
        <v>2.5</v>
      </c>
      <c r="V799" s="46" t="s">
        <v>34</v>
      </c>
      <c r="W799" s="46" t="s">
        <v>35</v>
      </c>
      <c r="X799" s="46" t="s">
        <v>35</v>
      </c>
      <c r="Y799" s="46" t="str">
        <f t="shared" si="218"/>
        <v>N</v>
      </c>
      <c r="Z799" s="46" t="s">
        <v>35</v>
      </c>
      <c r="AA799" s="46" t="str">
        <f t="shared" si="217"/>
        <v>Units conversion needed;</v>
      </c>
      <c r="AC799" s="46">
        <f t="shared" si="219"/>
        <v>540</v>
      </c>
      <c r="AF799" s="46" t="str">
        <f t="shared" si="220"/>
        <v>band C</v>
      </c>
      <c r="AH799" s="46" t="s">
        <v>228</v>
      </c>
      <c r="AL799" s="46" t="s">
        <v>773</v>
      </c>
      <c r="AM799" s="46" t="s">
        <v>1096</v>
      </c>
      <c r="AN799" s="46" t="s">
        <v>1408</v>
      </c>
      <c r="AO799" s="46" t="s">
        <v>1412</v>
      </c>
      <c r="AP799" s="46" t="s">
        <v>50</v>
      </c>
      <c r="AQ799" s="46">
        <f t="shared" si="203"/>
        <v>3</v>
      </c>
      <c r="AR799" s="46" t="str">
        <f t="shared" si="221"/>
        <v>NOAEL</v>
      </c>
      <c r="AS799" s="46">
        <f t="shared" si="222"/>
        <v>540</v>
      </c>
      <c r="AT799" s="46" t="str">
        <f>VLOOKUP(L799,'Duration QC'!$A$3:$E$50,2,TRUE)</f>
        <v>N</v>
      </c>
      <c r="AU799" s="46" t="str">
        <f>VLOOKUP(L799,'Duration QC'!$A$3:$E$50,3,TRUE)</f>
        <v>Y</v>
      </c>
      <c r="AV799" s="46" t="str">
        <f>VLOOKUP(L799,'Duration QC'!$A$3:$E$50,4,TRUE)</f>
        <v>N</v>
      </c>
      <c r="AW799" s="46" t="str">
        <f>VLOOKUP(L799,'Duration QC'!$A$3:$E$50,5,TRUE)</f>
        <v>N</v>
      </c>
      <c r="AX799" s="46">
        <f t="shared" si="204"/>
        <v>0</v>
      </c>
      <c r="AY799" s="46">
        <f t="shared" si="205"/>
        <v>1</v>
      </c>
      <c r="AZ799" s="46">
        <f t="shared" si="206"/>
        <v>0</v>
      </c>
      <c r="BA799" s="46">
        <f t="shared" si="207"/>
        <v>0</v>
      </c>
    </row>
    <row r="800" spans="1:53" s="46" customFormat="1" x14ac:dyDescent="0.25">
      <c r="A800" s="46">
        <v>800</v>
      </c>
      <c r="D800" s="46" t="s">
        <v>1473</v>
      </c>
      <c r="E800" s="46" t="s">
        <v>1404</v>
      </c>
      <c r="F800" s="46" t="s">
        <v>1405</v>
      </c>
      <c r="G800" s="46" t="s">
        <v>50</v>
      </c>
      <c r="H800" s="46" t="s">
        <v>708</v>
      </c>
      <c r="I800" s="46" t="s">
        <v>1406</v>
      </c>
      <c r="J800" s="46" t="s">
        <v>470</v>
      </c>
      <c r="K800" s="46" t="s">
        <v>1398</v>
      </c>
      <c r="L800" s="46" t="s">
        <v>96</v>
      </c>
      <c r="M800" s="46" t="s">
        <v>28</v>
      </c>
      <c r="N800" s="46" t="s">
        <v>1413</v>
      </c>
      <c r="O800" s="46" t="s">
        <v>38</v>
      </c>
      <c r="P800" s="46" t="s">
        <v>223</v>
      </c>
      <c r="Q800" s="46" t="s">
        <v>49</v>
      </c>
      <c r="R800" s="46">
        <v>2.5</v>
      </c>
      <c r="S800" s="46">
        <v>25</v>
      </c>
      <c r="V800" s="46" t="s">
        <v>34</v>
      </c>
      <c r="W800" s="46" t="s">
        <v>35</v>
      </c>
      <c r="X800" s="46" t="s">
        <v>35</v>
      </c>
      <c r="Y800" s="46" t="str">
        <f t="shared" si="218"/>
        <v>N</v>
      </c>
      <c r="Z800" s="46" t="s">
        <v>35</v>
      </c>
      <c r="AA800" s="46" t="str">
        <f t="shared" si="217"/>
        <v>Units conversion needed;</v>
      </c>
      <c r="AC800" s="46">
        <f t="shared" si="219"/>
        <v>2500</v>
      </c>
      <c r="AF800" s="46" t="str">
        <f t="shared" si="220"/>
        <v>band C</v>
      </c>
      <c r="AH800" s="46" t="s">
        <v>228</v>
      </c>
      <c r="AL800" s="46" t="s">
        <v>770</v>
      </c>
      <c r="AM800" s="46" t="s">
        <v>1096</v>
      </c>
      <c r="AN800" s="46" t="s">
        <v>1408</v>
      </c>
      <c r="AO800" s="46" t="s">
        <v>1414</v>
      </c>
      <c r="AP800" s="46" t="s">
        <v>50</v>
      </c>
      <c r="AQ800" s="46">
        <f t="shared" si="203"/>
        <v>3</v>
      </c>
      <c r="AR800" s="46" t="str">
        <f t="shared" si="221"/>
        <v>NOAEL</v>
      </c>
      <c r="AS800" s="46">
        <f t="shared" si="222"/>
        <v>2500</v>
      </c>
      <c r="AT800" s="46" t="str">
        <f>VLOOKUP(L800,'Duration QC'!$A$3:$E$50,2,TRUE)</f>
        <v>N</v>
      </c>
      <c r="AU800" s="46" t="str">
        <f>VLOOKUP(L800,'Duration QC'!$A$3:$E$50,3,TRUE)</f>
        <v>Y</v>
      </c>
      <c r="AV800" s="46" t="str">
        <f>VLOOKUP(L800,'Duration QC'!$A$3:$E$50,4,TRUE)</f>
        <v>N</v>
      </c>
      <c r="AW800" s="46" t="str">
        <f>VLOOKUP(L800,'Duration QC'!$A$3:$E$50,5,TRUE)</f>
        <v>N</v>
      </c>
      <c r="AX800" s="46">
        <f t="shared" si="204"/>
        <v>0</v>
      </c>
      <c r="AY800" s="46">
        <f t="shared" si="205"/>
        <v>1</v>
      </c>
      <c r="AZ800" s="46">
        <f t="shared" si="206"/>
        <v>0</v>
      </c>
      <c r="BA800" s="46">
        <f t="shared" si="207"/>
        <v>0</v>
      </c>
    </row>
    <row r="801" spans="1:53" s="46" customFormat="1" x14ac:dyDescent="0.25">
      <c r="A801" s="46">
        <v>801</v>
      </c>
      <c r="D801" s="46" t="s">
        <v>1473</v>
      </c>
      <c r="E801" s="46" t="s">
        <v>1404</v>
      </c>
      <c r="F801" s="46" t="s">
        <v>1405</v>
      </c>
      <c r="G801" s="46" t="s">
        <v>50</v>
      </c>
      <c r="H801" s="46" t="s">
        <v>708</v>
      </c>
      <c r="I801" s="46" t="s">
        <v>1406</v>
      </c>
      <c r="J801" s="46" t="s">
        <v>470</v>
      </c>
      <c r="K801" s="46" t="s">
        <v>1398</v>
      </c>
      <c r="L801" s="46" t="s">
        <v>96</v>
      </c>
      <c r="M801" s="46" t="s">
        <v>28</v>
      </c>
      <c r="N801" s="46" t="s">
        <v>1413</v>
      </c>
      <c r="O801" s="46" t="s">
        <v>38</v>
      </c>
      <c r="P801" s="46" t="s">
        <v>223</v>
      </c>
      <c r="Q801" s="46" t="s">
        <v>32</v>
      </c>
      <c r="R801" s="46">
        <v>2.5</v>
      </c>
      <c r="S801" s="46">
        <v>25</v>
      </c>
      <c r="V801" s="46" t="s">
        <v>34</v>
      </c>
      <c r="W801" s="46" t="s">
        <v>35</v>
      </c>
      <c r="X801" s="46" t="s">
        <v>35</v>
      </c>
      <c r="Y801" s="46" t="str">
        <f t="shared" si="218"/>
        <v>N</v>
      </c>
      <c r="Z801" s="46" t="s">
        <v>35</v>
      </c>
      <c r="AA801" s="46" t="str">
        <f t="shared" si="217"/>
        <v>Units conversion needed;</v>
      </c>
      <c r="AC801" s="46">
        <f t="shared" si="219"/>
        <v>2500</v>
      </c>
      <c r="AF801" s="46" t="str">
        <f t="shared" si="220"/>
        <v>band C</v>
      </c>
      <c r="AH801" s="46" t="s">
        <v>228</v>
      </c>
      <c r="AL801" s="46" t="s">
        <v>770</v>
      </c>
      <c r="AM801" s="46" t="s">
        <v>1096</v>
      </c>
      <c r="AN801" s="46" t="s">
        <v>1408</v>
      </c>
      <c r="AO801" s="46" t="s">
        <v>1414</v>
      </c>
      <c r="AP801" s="46" t="s">
        <v>50</v>
      </c>
      <c r="AQ801" s="46">
        <f t="shared" si="203"/>
        <v>3</v>
      </c>
      <c r="AR801" s="46" t="str">
        <f t="shared" si="221"/>
        <v>NOAEL</v>
      </c>
      <c r="AS801" s="46">
        <f t="shared" si="222"/>
        <v>2500</v>
      </c>
      <c r="AT801" s="46" t="str">
        <f>VLOOKUP(L801,'Duration QC'!$A$3:$E$50,2,TRUE)</f>
        <v>N</v>
      </c>
      <c r="AU801" s="46" t="str">
        <f>VLOOKUP(L801,'Duration QC'!$A$3:$E$50,3,TRUE)</f>
        <v>Y</v>
      </c>
      <c r="AV801" s="46" t="str">
        <f>VLOOKUP(L801,'Duration QC'!$A$3:$E$50,4,TRUE)</f>
        <v>N</v>
      </c>
      <c r="AW801" s="46" t="str">
        <f>VLOOKUP(L801,'Duration QC'!$A$3:$E$50,5,TRUE)</f>
        <v>N</v>
      </c>
      <c r="AX801" s="46">
        <f t="shared" si="204"/>
        <v>0</v>
      </c>
      <c r="AY801" s="46">
        <f t="shared" si="205"/>
        <v>1</v>
      </c>
      <c r="AZ801" s="46">
        <f t="shared" si="206"/>
        <v>0</v>
      </c>
      <c r="BA801" s="46">
        <f t="shared" si="207"/>
        <v>0</v>
      </c>
    </row>
    <row r="802" spans="1:53" x14ac:dyDescent="0.25">
      <c r="A802" s="3">
        <v>802</v>
      </c>
      <c r="B802" s="3"/>
      <c r="C802" s="3"/>
      <c r="D802" s="3" t="s">
        <v>1473</v>
      </c>
      <c r="E802" s="3" t="s">
        <v>1415</v>
      </c>
      <c r="F802" s="3" t="s">
        <v>1416</v>
      </c>
      <c r="G802" s="3" t="s">
        <v>50</v>
      </c>
      <c r="H802" s="3" t="s">
        <v>662</v>
      </c>
      <c r="I802" s="3" t="s">
        <v>361</v>
      </c>
      <c r="J802" s="3" t="s">
        <v>470</v>
      </c>
      <c r="K802" s="3" t="s">
        <v>1417</v>
      </c>
      <c r="L802" s="3" t="s">
        <v>796</v>
      </c>
      <c r="M802" s="3" t="s">
        <v>28</v>
      </c>
      <c r="N802" s="3" t="s">
        <v>1418</v>
      </c>
      <c r="O802" s="3" t="s">
        <v>38</v>
      </c>
      <c r="P802" s="3" t="s">
        <v>1419</v>
      </c>
      <c r="Q802" s="3" t="s">
        <v>32</v>
      </c>
      <c r="R802" s="3" t="s">
        <v>457</v>
      </c>
      <c r="S802" s="3">
        <v>0.23</v>
      </c>
      <c r="T802" s="3"/>
      <c r="U802" s="3"/>
      <c r="V802" s="3" t="s">
        <v>34</v>
      </c>
      <c r="W802" s="3" t="s">
        <v>35</v>
      </c>
      <c r="X802" s="3" t="s">
        <v>461</v>
      </c>
      <c r="Y802" s="3" t="str">
        <f t="shared" si="218"/>
        <v>Y</v>
      </c>
      <c r="Z802" s="3" t="s">
        <v>35</v>
      </c>
      <c r="AA802" s="3" t="str">
        <f t="shared" si="217"/>
        <v>Divide LOAEL by 10;Units conversion needed;</v>
      </c>
      <c r="AB802" s="3"/>
      <c r="AC802" s="3"/>
      <c r="AD802" s="3">
        <f t="shared" ref="AD802:AD805" si="223">S802/10*1000</f>
        <v>23</v>
      </c>
      <c r="AE802" s="3"/>
      <c r="AF802" s="3"/>
      <c r="AG802" s="3" t="str">
        <f t="shared" ref="AG802:AG805" si="224">IF(AD802&gt;30000, "band A", IF(AD802&gt;3000, "band B", IF(AD802&gt;300, "band C", IF(AD802&gt;30, "band D", "band E"))))</f>
        <v>band E</v>
      </c>
      <c r="AH802" s="3" t="s">
        <v>226</v>
      </c>
      <c r="AI802" s="3"/>
      <c r="AJ802" s="3"/>
      <c r="AK802" s="3"/>
      <c r="AL802" s="3" t="s">
        <v>773</v>
      </c>
      <c r="AM802" s="3" t="s">
        <v>1400</v>
      </c>
      <c r="AN802" s="3" t="s">
        <v>1420</v>
      </c>
      <c r="AO802" s="3"/>
      <c r="AP802" s="3" t="s">
        <v>35</v>
      </c>
      <c r="AQ802" s="3">
        <f t="shared" si="203"/>
        <v>5</v>
      </c>
      <c r="AR802" t="str">
        <f t="shared" si="221"/>
        <v>LOAEL</v>
      </c>
      <c r="AS802">
        <f t="shared" si="222"/>
        <v>23</v>
      </c>
      <c r="AT802" t="str">
        <f>VLOOKUP(L802,'Duration QC'!$A$3:$E$50,2,TRUE)</f>
        <v>N</v>
      </c>
      <c r="AU802" t="str">
        <f>VLOOKUP(L802,'Duration QC'!$A$3:$E$50,3,TRUE)</f>
        <v>Y</v>
      </c>
      <c r="AV802" t="str">
        <f>VLOOKUP(L802,'Duration QC'!$A$3:$E$50,4,TRUE)</f>
        <v>N</v>
      </c>
      <c r="AW802" t="str">
        <f>VLOOKUP(L802,'Duration QC'!$A$3:$E$50,5,TRUE)</f>
        <v>N</v>
      </c>
      <c r="AX802">
        <f t="shared" si="204"/>
        <v>0</v>
      </c>
      <c r="AY802">
        <f t="shared" si="205"/>
        <v>1</v>
      </c>
      <c r="AZ802">
        <f t="shared" si="206"/>
        <v>0</v>
      </c>
      <c r="BA802">
        <f t="shared" si="207"/>
        <v>0</v>
      </c>
    </row>
    <row r="803" spans="1:53" x14ac:dyDescent="0.25">
      <c r="A803" s="3">
        <v>803</v>
      </c>
      <c r="B803" s="3" t="s">
        <v>50</v>
      </c>
      <c r="C803" s="3"/>
      <c r="D803" s="3" t="s">
        <v>1473</v>
      </c>
      <c r="E803" s="3" t="s">
        <v>1415</v>
      </c>
      <c r="F803" s="3" t="s">
        <v>1416</v>
      </c>
      <c r="G803" s="3" t="s">
        <v>50</v>
      </c>
      <c r="H803" s="3" t="s">
        <v>662</v>
      </c>
      <c r="I803" s="3" t="s">
        <v>361</v>
      </c>
      <c r="J803" s="3" t="s">
        <v>470</v>
      </c>
      <c r="K803" s="3" t="s">
        <v>1421</v>
      </c>
      <c r="L803" s="3" t="s">
        <v>808</v>
      </c>
      <c r="M803" s="3" t="s">
        <v>28</v>
      </c>
      <c r="N803" s="3" t="s">
        <v>1418</v>
      </c>
      <c r="O803" s="3" t="s">
        <v>38</v>
      </c>
      <c r="P803" s="3" t="s">
        <v>1419</v>
      </c>
      <c r="Q803" s="3" t="s">
        <v>32</v>
      </c>
      <c r="R803" s="3" t="s">
        <v>457</v>
      </c>
      <c r="S803" s="3">
        <v>0.23</v>
      </c>
      <c r="T803" s="3"/>
      <c r="U803" s="3"/>
      <c r="V803" s="3" t="s">
        <v>34</v>
      </c>
      <c r="W803" s="3" t="s">
        <v>35</v>
      </c>
      <c r="X803" s="3" t="s">
        <v>35</v>
      </c>
      <c r="Y803" s="3" t="str">
        <f t="shared" si="218"/>
        <v>Y</v>
      </c>
      <c r="Z803" s="3" t="s">
        <v>35</v>
      </c>
      <c r="AA803" s="3" t="str">
        <f t="shared" si="217"/>
        <v>Divide LOAEL by 10;Units conversion needed;</v>
      </c>
      <c r="AB803" s="3"/>
      <c r="AC803" s="3"/>
      <c r="AD803" s="3">
        <f t="shared" si="223"/>
        <v>23</v>
      </c>
      <c r="AE803" s="3"/>
      <c r="AF803" s="3"/>
      <c r="AG803" s="3" t="str">
        <f t="shared" si="224"/>
        <v>band E</v>
      </c>
      <c r="AH803" s="3" t="s">
        <v>226</v>
      </c>
      <c r="AI803" s="3"/>
      <c r="AJ803" s="3"/>
      <c r="AK803" s="3"/>
      <c r="AL803" s="3" t="s">
        <v>773</v>
      </c>
      <c r="AM803" s="3" t="s">
        <v>1400</v>
      </c>
      <c r="AN803" s="3" t="s">
        <v>1420</v>
      </c>
      <c r="AO803" s="3"/>
      <c r="AP803" s="3" t="s">
        <v>35</v>
      </c>
      <c r="AQ803" s="3">
        <f t="shared" si="203"/>
        <v>5</v>
      </c>
      <c r="AT803" t="str">
        <f>VLOOKUP(L803,'Duration QC'!$A$3:$E$50,2,TRUE)</f>
        <v>N</v>
      </c>
      <c r="AU803" t="str">
        <f>VLOOKUP(L803,'Duration QC'!$A$3:$E$50,3,TRUE)</f>
        <v>N</v>
      </c>
      <c r="AV803" t="str">
        <f>VLOOKUP(L803,'Duration QC'!$A$3:$E$50,4,TRUE)</f>
        <v>Y</v>
      </c>
      <c r="AW803" t="str">
        <f>VLOOKUP(L803,'Duration QC'!$A$3:$E$50,5,TRUE)</f>
        <v>N</v>
      </c>
      <c r="AX803">
        <f t="shared" si="204"/>
        <v>0</v>
      </c>
      <c r="AY803">
        <f t="shared" si="205"/>
        <v>0</v>
      </c>
      <c r="AZ803">
        <f t="shared" si="206"/>
        <v>1</v>
      </c>
      <c r="BA803">
        <f t="shared" si="207"/>
        <v>0</v>
      </c>
    </row>
    <row r="804" spans="1:53" x14ac:dyDescent="0.25">
      <c r="A804" s="3">
        <v>804</v>
      </c>
      <c r="B804" s="3" t="s">
        <v>50</v>
      </c>
      <c r="C804" s="3"/>
      <c r="D804" s="3" t="s">
        <v>1473</v>
      </c>
      <c r="E804" s="3" t="s">
        <v>1415</v>
      </c>
      <c r="F804" s="3" t="s">
        <v>1416</v>
      </c>
      <c r="G804" s="3" t="s">
        <v>50</v>
      </c>
      <c r="H804" s="3" t="s">
        <v>662</v>
      </c>
      <c r="I804" s="3" t="s">
        <v>361</v>
      </c>
      <c r="J804" s="3" t="s">
        <v>470</v>
      </c>
      <c r="K804" s="3" t="s">
        <v>1422</v>
      </c>
      <c r="L804" s="3" t="s">
        <v>794</v>
      </c>
      <c r="M804" s="3" t="s">
        <v>28</v>
      </c>
      <c r="N804" s="3" t="s">
        <v>1418</v>
      </c>
      <c r="O804" s="3" t="s">
        <v>38</v>
      </c>
      <c r="P804" s="3" t="s">
        <v>1419</v>
      </c>
      <c r="Q804" s="3" t="s">
        <v>32</v>
      </c>
      <c r="R804" s="3" t="s">
        <v>457</v>
      </c>
      <c r="S804" s="3">
        <v>0.23</v>
      </c>
      <c r="T804" s="3"/>
      <c r="U804" s="3"/>
      <c r="V804" s="3" t="s">
        <v>34</v>
      </c>
      <c r="W804" s="3" t="s">
        <v>35</v>
      </c>
      <c r="X804" s="3" t="s">
        <v>35</v>
      </c>
      <c r="Y804" s="3" t="str">
        <f t="shared" si="218"/>
        <v>Y</v>
      </c>
      <c r="Z804" s="3" t="s">
        <v>35</v>
      </c>
      <c r="AA804" s="3" t="str">
        <f t="shared" si="217"/>
        <v>Divide LOAEL by 10;Units conversion needed;</v>
      </c>
      <c r="AB804" s="3"/>
      <c r="AC804" s="3"/>
      <c r="AD804" s="3">
        <f t="shared" si="223"/>
        <v>23</v>
      </c>
      <c r="AE804" s="3"/>
      <c r="AF804" s="3"/>
      <c r="AG804" s="3" t="str">
        <f t="shared" si="224"/>
        <v>band E</v>
      </c>
      <c r="AH804" s="3" t="s">
        <v>226</v>
      </c>
      <c r="AI804" s="3"/>
      <c r="AJ804" s="3"/>
      <c r="AK804" s="3"/>
      <c r="AL804" s="3" t="s">
        <v>773</v>
      </c>
      <c r="AM804" s="3" t="s">
        <v>1400</v>
      </c>
      <c r="AN804" s="3" t="s">
        <v>1420</v>
      </c>
      <c r="AO804" s="3"/>
      <c r="AP804" s="3" t="s">
        <v>35</v>
      </c>
      <c r="AQ804" s="3">
        <f t="shared" si="203"/>
        <v>5</v>
      </c>
      <c r="AT804" t="str">
        <f>VLOOKUP(L804,'Duration QC'!$A$3:$E$50,2,TRUE)</f>
        <v>N</v>
      </c>
      <c r="AU804" t="str">
        <f>VLOOKUP(L804,'Duration QC'!$A$3:$E$50,3,TRUE)</f>
        <v>N</v>
      </c>
      <c r="AV804" t="str">
        <f>VLOOKUP(L804,'Duration QC'!$A$3:$E$50,4,TRUE)</f>
        <v>Y</v>
      </c>
      <c r="AW804" t="str">
        <f>VLOOKUP(L804,'Duration QC'!$A$3:$E$50,5,TRUE)</f>
        <v>N</v>
      </c>
      <c r="AX804">
        <f t="shared" si="204"/>
        <v>0</v>
      </c>
      <c r="AY804">
        <f t="shared" si="205"/>
        <v>0</v>
      </c>
      <c r="AZ804">
        <f t="shared" si="206"/>
        <v>1</v>
      </c>
      <c r="BA804">
        <f t="shared" si="207"/>
        <v>0</v>
      </c>
    </row>
    <row r="805" spans="1:53" x14ac:dyDescent="0.25">
      <c r="A805" s="3">
        <v>805</v>
      </c>
      <c r="B805" s="3"/>
      <c r="C805" s="3"/>
      <c r="D805" s="3" t="s">
        <v>1473</v>
      </c>
      <c r="E805" s="3" t="s">
        <v>1423</v>
      </c>
      <c r="F805" s="3" t="s">
        <v>1424</v>
      </c>
      <c r="G805" s="3" t="s">
        <v>50</v>
      </c>
      <c r="H805" s="3" t="s">
        <v>673</v>
      </c>
      <c r="I805" s="3" t="s">
        <v>1425</v>
      </c>
      <c r="J805" s="3" t="s">
        <v>470</v>
      </c>
      <c r="K805" s="3" t="s">
        <v>1417</v>
      </c>
      <c r="L805" s="3" t="s">
        <v>796</v>
      </c>
      <c r="M805" s="3" t="s">
        <v>28</v>
      </c>
      <c r="N805" s="3" t="s">
        <v>1418</v>
      </c>
      <c r="O805" s="3" t="s">
        <v>38</v>
      </c>
      <c r="P805" s="3" t="s">
        <v>1419</v>
      </c>
      <c r="Q805" s="3" t="s">
        <v>32</v>
      </c>
      <c r="R805" s="3" t="s">
        <v>457</v>
      </c>
      <c r="S805" s="3">
        <v>1.1399999999999999</v>
      </c>
      <c r="T805" s="3"/>
      <c r="U805" s="3"/>
      <c r="V805" s="3" t="s">
        <v>34</v>
      </c>
      <c r="W805" s="3" t="s">
        <v>35</v>
      </c>
      <c r="X805" s="3" t="s">
        <v>461</v>
      </c>
      <c r="Y805" s="3" t="str">
        <f t="shared" si="218"/>
        <v>Y</v>
      </c>
      <c r="Z805" s="3" t="s">
        <v>35</v>
      </c>
      <c r="AA805" s="3" t="str">
        <f t="shared" si="217"/>
        <v>Divide LOAEL by 10;Units conversion needed;</v>
      </c>
      <c r="AB805" s="3"/>
      <c r="AC805" s="3"/>
      <c r="AD805" s="3">
        <f t="shared" si="223"/>
        <v>113.99999999999999</v>
      </c>
      <c r="AE805" s="3"/>
      <c r="AF805" s="3"/>
      <c r="AG805" s="3" t="str">
        <f t="shared" si="224"/>
        <v>band D</v>
      </c>
      <c r="AH805" s="3" t="s">
        <v>227</v>
      </c>
      <c r="AI805" s="3"/>
      <c r="AJ805" s="3"/>
      <c r="AK805" s="3"/>
      <c r="AL805" s="3" t="s">
        <v>773</v>
      </c>
      <c r="AM805" s="3" t="s">
        <v>1400</v>
      </c>
      <c r="AN805" s="3" t="s">
        <v>1426</v>
      </c>
      <c r="AO805" s="3"/>
      <c r="AP805" s="3" t="s">
        <v>35</v>
      </c>
      <c r="AQ805" s="3">
        <f t="shared" si="203"/>
        <v>4</v>
      </c>
      <c r="AR805" t="str">
        <f t="shared" ref="AR805:AR807" si="225">IF(AB805&lt;&gt;"","BMDL",IF(AC805&lt;&gt;"","NOAEL",IF(AD805&lt;&gt;"","LOAEL","!!! CHECK !!!")))</f>
        <v>LOAEL</v>
      </c>
      <c r="AS805">
        <f t="shared" ref="AS805:AS807" si="226">IF(AR805="NOAEL",AC805, IF(AR805="BMDL", AB805, AD805))</f>
        <v>113.99999999999999</v>
      </c>
      <c r="AT805" t="str">
        <f>VLOOKUP(L805,'Duration QC'!$A$3:$E$50,2,TRUE)</f>
        <v>N</v>
      </c>
      <c r="AU805" t="str">
        <f>VLOOKUP(L805,'Duration QC'!$A$3:$E$50,3,TRUE)</f>
        <v>Y</v>
      </c>
      <c r="AV805" t="str">
        <f>VLOOKUP(L805,'Duration QC'!$A$3:$E$50,4,TRUE)</f>
        <v>N</v>
      </c>
      <c r="AW805" t="str">
        <f>VLOOKUP(L805,'Duration QC'!$A$3:$E$50,5,TRUE)</f>
        <v>N</v>
      </c>
      <c r="AX805">
        <f t="shared" si="204"/>
        <v>0</v>
      </c>
      <c r="AY805">
        <f t="shared" si="205"/>
        <v>1</v>
      </c>
      <c r="AZ805">
        <f t="shared" si="206"/>
        <v>0</v>
      </c>
      <c r="BA805">
        <f t="shared" si="207"/>
        <v>0</v>
      </c>
    </row>
    <row r="806" spans="1:53" x14ac:dyDescent="0.25">
      <c r="A806" s="3">
        <v>806</v>
      </c>
      <c r="B806" s="3" t="s">
        <v>1427</v>
      </c>
      <c r="C806" s="3" t="s">
        <v>656</v>
      </c>
      <c r="D806" s="3" t="s">
        <v>1473</v>
      </c>
      <c r="E806" s="3" t="s">
        <v>1428</v>
      </c>
      <c r="F806" s="3" t="s">
        <v>599</v>
      </c>
      <c r="G806" s="3" t="s">
        <v>50</v>
      </c>
      <c r="H806" s="3" t="s">
        <v>465</v>
      </c>
      <c r="I806" s="3" t="s">
        <v>1429</v>
      </c>
      <c r="J806" s="3" t="s">
        <v>470</v>
      </c>
      <c r="K806" s="3" t="s">
        <v>1430</v>
      </c>
      <c r="L806" s="3" t="s">
        <v>796</v>
      </c>
      <c r="M806" s="3" t="s">
        <v>28</v>
      </c>
      <c r="N806" s="3" t="s">
        <v>648</v>
      </c>
      <c r="O806" s="3" t="s">
        <v>38</v>
      </c>
      <c r="P806" s="3" t="s">
        <v>653</v>
      </c>
      <c r="Q806" s="3" t="s">
        <v>32</v>
      </c>
      <c r="R806" s="3" t="s">
        <v>457</v>
      </c>
      <c r="S806" s="3">
        <v>2.6</v>
      </c>
      <c r="T806" s="3"/>
      <c r="U806" s="3"/>
      <c r="V806" s="3" t="s">
        <v>34</v>
      </c>
      <c r="W806" s="3" t="s">
        <v>35</v>
      </c>
      <c r="X806" s="3" t="s">
        <v>35</v>
      </c>
      <c r="Y806" s="3" t="s">
        <v>50</v>
      </c>
      <c r="Z806" s="3" t="s">
        <v>35</v>
      </c>
      <c r="AA806" s="3" t="s">
        <v>152</v>
      </c>
      <c r="AB806" s="3" t="s">
        <v>215</v>
      </c>
      <c r="AC806" s="3"/>
      <c r="AD806" s="3">
        <v>260</v>
      </c>
      <c r="AE806" s="3"/>
      <c r="AF806" s="3"/>
      <c r="AG806" s="3" t="s">
        <v>74</v>
      </c>
      <c r="AH806" s="3" t="s">
        <v>227</v>
      </c>
      <c r="AI806" s="3"/>
      <c r="AJ806" s="3"/>
      <c r="AK806" s="3"/>
      <c r="AL806" s="3" t="s">
        <v>770</v>
      </c>
      <c r="AM806" s="3" t="s">
        <v>1278</v>
      </c>
      <c r="AN806" s="3" t="s">
        <v>1431</v>
      </c>
      <c r="AO806" s="3"/>
      <c r="AP806" s="3" t="s">
        <v>50</v>
      </c>
      <c r="AQ806" s="3">
        <f t="shared" si="203"/>
        <v>4</v>
      </c>
      <c r="AR806" t="s">
        <v>9</v>
      </c>
      <c r="AS806">
        <f t="shared" si="226"/>
        <v>260</v>
      </c>
      <c r="AT806" t="str">
        <f>VLOOKUP(L806,'Duration QC'!$A$3:$E$50,2,TRUE)</f>
        <v>N</v>
      </c>
      <c r="AU806" t="str">
        <f>VLOOKUP(L806,'Duration QC'!$A$3:$E$50,3,TRUE)</f>
        <v>Y</v>
      </c>
      <c r="AV806" t="str">
        <f>VLOOKUP(L806,'Duration QC'!$A$3:$E$50,4,TRUE)</f>
        <v>N</v>
      </c>
      <c r="AW806" t="str">
        <f>VLOOKUP(L806,'Duration QC'!$A$3:$E$50,5,TRUE)</f>
        <v>N</v>
      </c>
      <c r="AX806">
        <f t="shared" si="204"/>
        <v>0</v>
      </c>
      <c r="AY806">
        <f t="shared" si="205"/>
        <v>1</v>
      </c>
      <c r="AZ806">
        <f t="shared" si="206"/>
        <v>0</v>
      </c>
      <c r="BA806">
        <f t="shared" si="207"/>
        <v>0</v>
      </c>
    </row>
    <row r="807" spans="1:53" x14ac:dyDescent="0.25">
      <c r="A807" s="3">
        <v>807</v>
      </c>
      <c r="B807" s="3"/>
      <c r="C807" s="3"/>
      <c r="D807" s="3" t="s">
        <v>1473</v>
      </c>
      <c r="E807" s="3" t="s">
        <v>1428</v>
      </c>
      <c r="F807" s="3" t="s">
        <v>599</v>
      </c>
      <c r="G807" s="3" t="s">
        <v>50</v>
      </c>
      <c r="H807" s="3" t="s">
        <v>465</v>
      </c>
      <c r="I807" s="3" t="s">
        <v>1429</v>
      </c>
      <c r="J807" s="3" t="s">
        <v>470</v>
      </c>
      <c r="K807" s="3" t="s">
        <v>1432</v>
      </c>
      <c r="L807" s="3" t="s">
        <v>808</v>
      </c>
      <c r="M807" s="3" t="s">
        <v>28</v>
      </c>
      <c r="N807" s="3" t="s">
        <v>648</v>
      </c>
      <c r="O807" s="3" t="s">
        <v>38</v>
      </c>
      <c r="P807" s="3" t="s">
        <v>653</v>
      </c>
      <c r="Q807" s="3" t="s">
        <v>32</v>
      </c>
      <c r="R807" s="3">
        <v>10.6</v>
      </c>
      <c r="S807" s="3" t="s">
        <v>457</v>
      </c>
      <c r="T807" s="3"/>
      <c r="U807" s="3"/>
      <c r="V807" s="3" t="s">
        <v>34</v>
      </c>
      <c r="W807" s="3" t="s">
        <v>35</v>
      </c>
      <c r="X807" s="3" t="s">
        <v>35</v>
      </c>
      <c r="Y807" s="3" t="str">
        <f t="shared" ref="Y807:Y821" si="227">IF(R807="", "Y", IF(R807="n", "Y", "N"))</f>
        <v>N</v>
      </c>
      <c r="Z807" s="3" t="s">
        <v>35</v>
      </c>
      <c r="AA807" s="3" t="str">
        <f t="shared" ref="AA807:AA821" si="228">IF(X807="Y", "Divide NOAEL or BMDL by 3;", "") &amp; IF(Y807="Y", "Divide LOAEL by 10;", "") &amp; IF(Z807="N", "Units conversion needed;", "")</f>
        <v>Units conversion needed;</v>
      </c>
      <c r="AB807" s="3"/>
      <c r="AC807" s="3">
        <f>R807*1000</f>
        <v>10600</v>
      </c>
      <c r="AD807" s="3"/>
      <c r="AE807" s="3"/>
      <c r="AF807" s="3" t="str">
        <f>IF(AC807&gt;30000, "band A", IF(AC807&gt;3000, "band B", IF(AC807&gt;300, "band C", IF(AC807&gt;30, "band D", "band E"))))</f>
        <v>band B</v>
      </c>
      <c r="AG807" s="3"/>
      <c r="AH807" s="3" t="s">
        <v>229</v>
      </c>
      <c r="AI807" s="3"/>
      <c r="AJ807" s="3"/>
      <c r="AK807" s="3"/>
      <c r="AL807" s="3" t="s">
        <v>770</v>
      </c>
      <c r="AM807" s="3" t="s">
        <v>1278</v>
      </c>
      <c r="AN807" s="3" t="s">
        <v>1431</v>
      </c>
      <c r="AO807" s="3" t="s">
        <v>1433</v>
      </c>
      <c r="AP807" s="3" t="s">
        <v>50</v>
      </c>
      <c r="AQ807" s="3">
        <f t="shared" si="203"/>
        <v>2</v>
      </c>
      <c r="AR807" t="str">
        <f t="shared" si="225"/>
        <v>NOAEL</v>
      </c>
      <c r="AS807">
        <f t="shared" si="226"/>
        <v>10600</v>
      </c>
      <c r="AT807" t="str">
        <f>VLOOKUP(L807,'Duration QC'!$A$3:$E$50,2,TRUE)</f>
        <v>N</v>
      </c>
      <c r="AU807" t="str">
        <f>VLOOKUP(L807,'Duration QC'!$A$3:$E$50,3,TRUE)</f>
        <v>N</v>
      </c>
      <c r="AV807" t="str">
        <f>VLOOKUP(L807,'Duration QC'!$A$3:$E$50,4,TRUE)</f>
        <v>Y</v>
      </c>
      <c r="AW807" t="str">
        <f>VLOOKUP(L807,'Duration QC'!$A$3:$E$50,5,TRUE)</f>
        <v>N</v>
      </c>
      <c r="AX807">
        <f t="shared" si="204"/>
        <v>0</v>
      </c>
      <c r="AY807">
        <f t="shared" si="205"/>
        <v>0</v>
      </c>
      <c r="AZ807">
        <f t="shared" si="206"/>
        <v>1</v>
      </c>
      <c r="BA807">
        <f t="shared" si="207"/>
        <v>0</v>
      </c>
    </row>
    <row r="808" spans="1:53" x14ac:dyDescent="0.25">
      <c r="A808" s="3">
        <v>808</v>
      </c>
      <c r="B808" s="3" t="s">
        <v>50</v>
      </c>
      <c r="C808" s="3" t="s">
        <v>1434</v>
      </c>
      <c r="D808" s="3" t="s">
        <v>1473</v>
      </c>
      <c r="E808" s="3"/>
      <c r="F808" s="3" t="s">
        <v>1435</v>
      </c>
      <c r="G808" s="3" t="s">
        <v>50</v>
      </c>
      <c r="H808" s="3" t="s">
        <v>465</v>
      </c>
      <c r="I808" s="3" t="s">
        <v>1481</v>
      </c>
      <c r="J808" s="3" t="s">
        <v>469</v>
      </c>
      <c r="K808" s="3" t="s">
        <v>1436</v>
      </c>
      <c r="L808" s="3" t="s">
        <v>795</v>
      </c>
      <c r="M808" s="3" t="s">
        <v>28</v>
      </c>
      <c r="N808" s="3" t="s">
        <v>29</v>
      </c>
      <c r="O808" s="3" t="s">
        <v>38</v>
      </c>
      <c r="P808" s="3" t="s">
        <v>128</v>
      </c>
      <c r="Q808" s="3" t="s">
        <v>49</v>
      </c>
      <c r="R808" s="3" t="s">
        <v>457</v>
      </c>
      <c r="S808" s="3">
        <v>1.3</v>
      </c>
      <c r="T808" s="3"/>
      <c r="U808" s="3"/>
      <c r="V808" s="3" t="s">
        <v>34</v>
      </c>
      <c r="W808" s="3" t="s">
        <v>35</v>
      </c>
      <c r="X808" s="3" t="s">
        <v>50</v>
      </c>
      <c r="Y808" s="3" t="str">
        <f t="shared" si="227"/>
        <v>Y</v>
      </c>
      <c r="Z808" s="3" t="s">
        <v>35</v>
      </c>
      <c r="AA808" s="3" t="str">
        <f t="shared" si="228"/>
        <v>Divide NOAEL or BMDL by 3;Divide LOAEL by 10;Units conversion needed;</v>
      </c>
      <c r="AB808" s="3"/>
      <c r="AC808" s="3"/>
      <c r="AD808" s="3">
        <f t="shared" ref="AD808:AD809" si="229">S808/10/3*1000</f>
        <v>43.333333333333336</v>
      </c>
      <c r="AE808" s="3"/>
      <c r="AF808" s="3"/>
      <c r="AG808" s="3" t="str">
        <f t="shared" ref="AG808" si="230">IF(AD808&gt;30000, "band A", IF(AD808&gt;3000, "band B", IF(AD808&gt;300, "band C", IF(AD808&gt;30, "band D", "band E"))))</f>
        <v>band D</v>
      </c>
      <c r="AH808" s="3" t="s">
        <v>227</v>
      </c>
      <c r="AI808" s="3"/>
      <c r="AJ808" s="3"/>
      <c r="AK808" s="3"/>
      <c r="AL808" s="3" t="s">
        <v>773</v>
      </c>
      <c r="AM808" s="3" t="s">
        <v>1278</v>
      </c>
      <c r="AN808" s="3"/>
      <c r="AO808" s="3"/>
      <c r="AP808" s="3" t="s">
        <v>50</v>
      </c>
      <c r="AQ808" s="3">
        <f t="shared" si="203"/>
        <v>4</v>
      </c>
      <c r="AT808" t="str">
        <f>VLOOKUP(L808,'Duration QC'!$A$3:$E$50,2,TRUE)</f>
        <v>N</v>
      </c>
      <c r="AU808" t="str">
        <f>VLOOKUP(L808,'Duration QC'!$A$3:$E$50,3,TRUE)</f>
        <v>Y</v>
      </c>
      <c r="AV808" t="str">
        <f>VLOOKUP(L808,'Duration QC'!$A$3:$E$50,4,TRUE)</f>
        <v>N</v>
      </c>
      <c r="AW808" t="str">
        <f>VLOOKUP(L808,'Duration QC'!$A$3:$E$50,5,TRUE)</f>
        <v>N</v>
      </c>
      <c r="AX808">
        <f t="shared" si="204"/>
        <v>0</v>
      </c>
      <c r="AY808">
        <f t="shared" si="205"/>
        <v>1</v>
      </c>
      <c r="AZ808">
        <f t="shared" si="206"/>
        <v>0</v>
      </c>
      <c r="BA808">
        <f t="shared" si="207"/>
        <v>0</v>
      </c>
    </row>
    <row r="809" spans="1:53" x14ac:dyDescent="0.25">
      <c r="A809" s="3">
        <v>809</v>
      </c>
      <c r="B809" s="3" t="s">
        <v>50</v>
      </c>
      <c r="C809" s="3" t="s">
        <v>1434</v>
      </c>
      <c r="D809" s="3" t="s">
        <v>1473</v>
      </c>
      <c r="E809" s="3"/>
      <c r="F809" s="3" t="s">
        <v>1435</v>
      </c>
      <c r="G809" s="3" t="s">
        <v>50</v>
      </c>
      <c r="H809" s="3" t="s">
        <v>465</v>
      </c>
      <c r="I809" s="3" t="s">
        <v>1481</v>
      </c>
      <c r="J809" s="3" t="s">
        <v>469</v>
      </c>
      <c r="K809" s="3" t="s">
        <v>1437</v>
      </c>
      <c r="L809" s="3" t="s">
        <v>127</v>
      </c>
      <c r="M809" s="3" t="s">
        <v>28</v>
      </c>
      <c r="N809" s="3" t="s">
        <v>29</v>
      </c>
      <c r="O809" s="3" t="s">
        <v>38</v>
      </c>
      <c r="P809" s="3" t="s">
        <v>128</v>
      </c>
      <c r="Q809" s="3" t="s">
        <v>49</v>
      </c>
      <c r="R809" s="3" t="s">
        <v>457</v>
      </c>
      <c r="S809" s="3">
        <v>1.3</v>
      </c>
      <c r="T809" s="3"/>
      <c r="U809" s="3"/>
      <c r="V809" s="3" t="s">
        <v>34</v>
      </c>
      <c r="W809" s="3" t="s">
        <v>35</v>
      </c>
      <c r="X809" s="3" t="s">
        <v>50</v>
      </c>
      <c r="Y809" s="3" t="str">
        <f t="shared" si="227"/>
        <v>Y</v>
      </c>
      <c r="Z809" s="3" t="s">
        <v>35</v>
      </c>
      <c r="AA809" s="3" t="str">
        <f t="shared" si="228"/>
        <v>Divide NOAEL or BMDL by 3;Divide LOAEL by 10;Units conversion needed;</v>
      </c>
      <c r="AB809" s="3"/>
      <c r="AC809" s="3"/>
      <c r="AD809" s="3">
        <f t="shared" si="229"/>
        <v>43.333333333333336</v>
      </c>
      <c r="AE809" s="3"/>
      <c r="AF809" s="3"/>
      <c r="AG809" s="3" t="str">
        <f>IF(AD809&gt;30000, "band A", IF(AD809&gt;3000, "band B", IF(AD809&gt;300, "band C", IF(AD809&gt;30, "band D", "band E"))))</f>
        <v>band D</v>
      </c>
      <c r="AH809" s="3" t="s">
        <v>227</v>
      </c>
      <c r="AI809" s="3"/>
      <c r="AJ809" s="3"/>
      <c r="AK809" s="3"/>
      <c r="AL809" s="3" t="s">
        <v>773</v>
      </c>
      <c r="AM809" s="3" t="s">
        <v>1278</v>
      </c>
      <c r="AN809" s="3"/>
      <c r="AO809" s="3"/>
      <c r="AP809" s="3" t="s">
        <v>50</v>
      </c>
      <c r="AQ809" s="3">
        <f t="shared" si="203"/>
        <v>4</v>
      </c>
      <c r="AT809" t="str">
        <f>VLOOKUP(L809,'Duration QC'!$A$3:$E$50,2,TRUE)</f>
        <v>N</v>
      </c>
      <c r="AU809" t="str">
        <f>VLOOKUP(L809,'Duration QC'!$A$3:$E$50,3,TRUE)</f>
        <v>Y</v>
      </c>
      <c r="AV809" t="str">
        <f>VLOOKUP(L809,'Duration QC'!$A$3:$E$50,4,TRUE)</f>
        <v>N</v>
      </c>
      <c r="AW809" t="str">
        <f>VLOOKUP(L809,'Duration QC'!$A$3:$E$50,5,TRUE)</f>
        <v>N</v>
      </c>
      <c r="AX809">
        <f t="shared" si="204"/>
        <v>0</v>
      </c>
      <c r="AY809">
        <f t="shared" si="205"/>
        <v>1</v>
      </c>
      <c r="AZ809">
        <f t="shared" si="206"/>
        <v>0</v>
      </c>
      <c r="BA809">
        <f t="shared" si="207"/>
        <v>0</v>
      </c>
    </row>
    <row r="810" spans="1:53" x14ac:dyDescent="0.25">
      <c r="A810" s="3">
        <v>810</v>
      </c>
      <c r="B810" s="3" t="s">
        <v>50</v>
      </c>
      <c r="C810" s="3" t="s">
        <v>88</v>
      </c>
      <c r="D810" s="3" t="s">
        <v>1473</v>
      </c>
      <c r="E810" s="3"/>
      <c r="F810" s="3" t="s">
        <v>1435</v>
      </c>
      <c r="G810" s="3" t="s">
        <v>50</v>
      </c>
      <c r="H810" s="3" t="s">
        <v>465</v>
      </c>
      <c r="I810" s="3" t="s">
        <v>1481</v>
      </c>
      <c r="J810" s="3" t="s">
        <v>469</v>
      </c>
      <c r="K810" s="3" t="s">
        <v>1438</v>
      </c>
      <c r="L810" s="3" t="s">
        <v>129</v>
      </c>
      <c r="M810" s="3" t="s">
        <v>28</v>
      </c>
      <c r="N810" s="3" t="s">
        <v>29</v>
      </c>
      <c r="O810" s="3" t="s">
        <v>38</v>
      </c>
      <c r="P810" s="3" t="s">
        <v>128</v>
      </c>
      <c r="Q810" s="3" t="s">
        <v>49</v>
      </c>
      <c r="R810" s="3" t="s">
        <v>457</v>
      </c>
      <c r="S810" s="3">
        <v>1.3</v>
      </c>
      <c r="T810" s="3"/>
      <c r="U810" s="3"/>
      <c r="V810" s="3" t="s">
        <v>34</v>
      </c>
      <c r="W810" s="3" t="s">
        <v>35</v>
      </c>
      <c r="X810" s="3" t="s">
        <v>35</v>
      </c>
      <c r="Y810" s="3" t="str">
        <f t="shared" si="227"/>
        <v>Y</v>
      </c>
      <c r="Z810" s="3" t="s">
        <v>35</v>
      </c>
      <c r="AA810" s="3" t="str">
        <f t="shared" si="228"/>
        <v>Divide LOAEL by 10;Units conversion needed;</v>
      </c>
      <c r="AB810" s="3"/>
      <c r="AC810" s="3"/>
      <c r="AD810" s="3">
        <f>S810/10*1000</f>
        <v>130</v>
      </c>
      <c r="AE810" s="3"/>
      <c r="AF810" s="3"/>
      <c r="AG810" s="3" t="str">
        <f t="shared" ref="AG810" si="231">IF(AD810&gt;30000, "band A", IF(AD810&gt;3000, "band B", IF(AD810&gt;300, "band C", IF(AD810&gt;30, "band D", "band E"))))</f>
        <v>band D</v>
      </c>
      <c r="AH810" s="3" t="s">
        <v>227</v>
      </c>
      <c r="AI810" s="3"/>
      <c r="AJ810" s="3"/>
      <c r="AK810" s="3"/>
      <c r="AL810" s="3" t="s">
        <v>773</v>
      </c>
      <c r="AM810" s="3" t="s">
        <v>1278</v>
      </c>
      <c r="AN810" s="3"/>
      <c r="AO810" s="3"/>
      <c r="AP810" s="3" t="s">
        <v>50</v>
      </c>
      <c r="AQ810" s="3">
        <f t="shared" si="203"/>
        <v>4</v>
      </c>
      <c r="AT810" t="str">
        <f>VLOOKUP(L810,'Duration QC'!$A$3:$E$50,2,TRUE)</f>
        <v>N</v>
      </c>
      <c r="AU810" t="str">
        <f>VLOOKUP(L810,'Duration QC'!$A$3:$E$50,3,TRUE)</f>
        <v>Y</v>
      </c>
      <c r="AV810" t="str">
        <f>VLOOKUP(L810,'Duration QC'!$A$3:$E$50,4,TRUE)</f>
        <v>N</v>
      </c>
      <c r="AW810" t="str">
        <f>VLOOKUP(L810,'Duration QC'!$A$3:$E$50,5,TRUE)</f>
        <v>N</v>
      </c>
      <c r="AX810">
        <f t="shared" si="204"/>
        <v>0</v>
      </c>
      <c r="AY810">
        <f t="shared" si="205"/>
        <v>1</v>
      </c>
      <c r="AZ810">
        <f t="shared" si="206"/>
        <v>0</v>
      </c>
      <c r="BA810">
        <f t="shared" si="207"/>
        <v>0</v>
      </c>
    </row>
    <row r="811" spans="1:53" x14ac:dyDescent="0.25">
      <c r="A811" s="3">
        <v>811</v>
      </c>
      <c r="B811" s="3" t="s">
        <v>50</v>
      </c>
      <c r="C811" s="3" t="s">
        <v>1439</v>
      </c>
      <c r="D811" s="3" t="s">
        <v>1473</v>
      </c>
      <c r="E811" s="3"/>
      <c r="F811" s="3" t="s">
        <v>1435</v>
      </c>
      <c r="G811" s="3" t="s">
        <v>50</v>
      </c>
      <c r="H811" s="3" t="s">
        <v>562</v>
      </c>
      <c r="I811" s="3" t="s">
        <v>130</v>
      </c>
      <c r="J811" s="3" t="s">
        <v>470</v>
      </c>
      <c r="K811" s="3" t="s">
        <v>1436</v>
      </c>
      <c r="L811" s="3" t="s">
        <v>795</v>
      </c>
      <c r="M811" s="3" t="s">
        <v>28</v>
      </c>
      <c r="N811" s="3" t="s">
        <v>29</v>
      </c>
      <c r="O811" s="3" t="s">
        <v>38</v>
      </c>
      <c r="P811" s="3" t="s">
        <v>128</v>
      </c>
      <c r="Q811" s="3" t="s">
        <v>49</v>
      </c>
      <c r="R811" s="3" t="s">
        <v>457</v>
      </c>
      <c r="S811" s="3">
        <v>23.5</v>
      </c>
      <c r="T811" s="3"/>
      <c r="U811" s="3"/>
      <c r="V811" s="3" t="s">
        <v>34</v>
      </c>
      <c r="W811" s="3" t="s">
        <v>35</v>
      </c>
      <c r="X811" s="3" t="s">
        <v>50</v>
      </c>
      <c r="Y811" s="3" t="str">
        <f t="shared" si="227"/>
        <v>Y</v>
      </c>
      <c r="Z811" s="3" t="s">
        <v>35</v>
      </c>
      <c r="AA811" s="3" t="str">
        <f t="shared" si="228"/>
        <v>Divide NOAEL or BMDL by 3;Divide LOAEL by 10;Units conversion needed;</v>
      </c>
      <c r="AB811" s="3"/>
      <c r="AC811" s="3"/>
      <c r="AD811" s="3">
        <f t="shared" ref="AD811:AD812" si="232">S811/10/3*1000</f>
        <v>783.33333333333337</v>
      </c>
      <c r="AE811" s="3"/>
      <c r="AF811" s="3"/>
      <c r="AG811" s="3" t="str">
        <f t="shared" ref="AG811:AG813" si="233">IF(AD811&gt;30000, "band A", IF(AD811&gt;3000, "band B", IF(AD811&gt;300, "band C", IF(AD811&gt;30, "band D", "band E"))))</f>
        <v>band C</v>
      </c>
      <c r="AH811" s="3" t="s">
        <v>228</v>
      </c>
      <c r="AI811" s="3"/>
      <c r="AJ811" s="3"/>
      <c r="AK811" s="3"/>
      <c r="AL811" s="3" t="s">
        <v>773</v>
      </c>
      <c r="AM811" s="3" t="s">
        <v>1278</v>
      </c>
      <c r="AN811" s="3"/>
      <c r="AO811" s="3"/>
      <c r="AP811" s="3" t="s">
        <v>50</v>
      </c>
      <c r="AQ811" s="3">
        <f t="shared" si="203"/>
        <v>3</v>
      </c>
      <c r="AT811" t="str">
        <f>VLOOKUP(L811,'Duration QC'!$A$3:$E$50,2,TRUE)</f>
        <v>N</v>
      </c>
      <c r="AU811" t="str">
        <f>VLOOKUP(L811,'Duration QC'!$A$3:$E$50,3,TRUE)</f>
        <v>Y</v>
      </c>
      <c r="AV811" t="str">
        <f>VLOOKUP(L811,'Duration QC'!$A$3:$E$50,4,TRUE)</f>
        <v>N</v>
      </c>
      <c r="AW811" t="str">
        <f>VLOOKUP(L811,'Duration QC'!$A$3:$E$50,5,TRUE)</f>
        <v>N</v>
      </c>
      <c r="AX811">
        <f t="shared" si="204"/>
        <v>0</v>
      </c>
      <c r="AY811">
        <f t="shared" si="205"/>
        <v>1</v>
      </c>
      <c r="AZ811">
        <f t="shared" si="206"/>
        <v>0</v>
      </c>
      <c r="BA811">
        <f t="shared" si="207"/>
        <v>0</v>
      </c>
    </row>
    <row r="812" spans="1:53" x14ac:dyDescent="0.25">
      <c r="A812" s="3">
        <v>812</v>
      </c>
      <c r="B812" s="3" t="s">
        <v>50</v>
      </c>
      <c r="C812" s="3" t="s">
        <v>88</v>
      </c>
      <c r="D812" s="3" t="s">
        <v>1473</v>
      </c>
      <c r="E812" s="3"/>
      <c r="F812" s="3" t="s">
        <v>1435</v>
      </c>
      <c r="G812" s="3" t="s">
        <v>50</v>
      </c>
      <c r="H812" s="3" t="s">
        <v>562</v>
      </c>
      <c r="I812" s="3" t="s">
        <v>130</v>
      </c>
      <c r="J812" s="3" t="s">
        <v>470</v>
      </c>
      <c r="K812" s="3" t="s">
        <v>1437</v>
      </c>
      <c r="L812" s="3" t="s">
        <v>127</v>
      </c>
      <c r="M812" s="3" t="s">
        <v>28</v>
      </c>
      <c r="N812" s="3" t="s">
        <v>29</v>
      </c>
      <c r="O812" s="3" t="s">
        <v>38</v>
      </c>
      <c r="P812" s="3" t="s">
        <v>128</v>
      </c>
      <c r="Q812" s="3" t="s">
        <v>49</v>
      </c>
      <c r="R812" s="3" t="s">
        <v>457</v>
      </c>
      <c r="S812" s="3">
        <v>23.5</v>
      </c>
      <c r="T812" s="3"/>
      <c r="U812" s="3"/>
      <c r="V812" s="3" t="s">
        <v>34</v>
      </c>
      <c r="W812" s="3" t="s">
        <v>35</v>
      </c>
      <c r="X812" s="3" t="s">
        <v>50</v>
      </c>
      <c r="Y812" s="3" t="str">
        <f t="shared" si="227"/>
        <v>Y</v>
      </c>
      <c r="Z812" s="3" t="s">
        <v>35</v>
      </c>
      <c r="AA812" s="3" t="str">
        <f t="shared" si="228"/>
        <v>Divide NOAEL or BMDL by 3;Divide LOAEL by 10;Units conversion needed;</v>
      </c>
      <c r="AB812" s="3"/>
      <c r="AC812" s="3"/>
      <c r="AD812" s="3">
        <f t="shared" si="232"/>
        <v>783.33333333333337</v>
      </c>
      <c r="AE812" s="3"/>
      <c r="AF812" s="3"/>
      <c r="AG812" s="3" t="str">
        <f t="shared" si="233"/>
        <v>band C</v>
      </c>
      <c r="AH812" s="3" t="s">
        <v>228</v>
      </c>
      <c r="AI812" s="3"/>
      <c r="AJ812" s="3"/>
      <c r="AK812" s="3"/>
      <c r="AL812" s="3" t="s">
        <v>773</v>
      </c>
      <c r="AM812" s="3" t="s">
        <v>1278</v>
      </c>
      <c r="AN812" s="3"/>
      <c r="AO812" s="3"/>
      <c r="AP812" s="3" t="s">
        <v>50</v>
      </c>
      <c r="AQ812" s="3">
        <f t="shared" si="203"/>
        <v>3</v>
      </c>
      <c r="AT812" t="str">
        <f>VLOOKUP(L812,'Duration QC'!$A$3:$E$50,2,TRUE)</f>
        <v>N</v>
      </c>
      <c r="AU812" t="str">
        <f>VLOOKUP(L812,'Duration QC'!$A$3:$E$50,3,TRUE)</f>
        <v>Y</v>
      </c>
      <c r="AV812" t="str">
        <f>VLOOKUP(L812,'Duration QC'!$A$3:$E$50,4,TRUE)</f>
        <v>N</v>
      </c>
      <c r="AW812" t="str">
        <f>VLOOKUP(L812,'Duration QC'!$A$3:$E$50,5,TRUE)</f>
        <v>N</v>
      </c>
      <c r="AX812">
        <f t="shared" si="204"/>
        <v>0</v>
      </c>
      <c r="AY812">
        <f t="shared" si="205"/>
        <v>1</v>
      </c>
      <c r="AZ812">
        <f t="shared" si="206"/>
        <v>0</v>
      </c>
      <c r="BA812">
        <f t="shared" si="207"/>
        <v>0</v>
      </c>
    </row>
    <row r="813" spans="1:53" x14ac:dyDescent="0.25">
      <c r="A813" s="3">
        <v>813</v>
      </c>
      <c r="B813" s="3" t="s">
        <v>50</v>
      </c>
      <c r="C813" s="3" t="s">
        <v>88</v>
      </c>
      <c r="D813" s="3" t="s">
        <v>1473</v>
      </c>
      <c r="E813" s="3"/>
      <c r="F813" s="3" t="s">
        <v>1435</v>
      </c>
      <c r="G813" s="3" t="s">
        <v>50</v>
      </c>
      <c r="H813" s="3" t="s">
        <v>562</v>
      </c>
      <c r="I813" s="3" t="s">
        <v>130</v>
      </c>
      <c r="J813" s="3" t="s">
        <v>470</v>
      </c>
      <c r="K813" s="3" t="s">
        <v>1438</v>
      </c>
      <c r="L813" s="3" t="s">
        <v>129</v>
      </c>
      <c r="M813" s="3" t="s">
        <v>28</v>
      </c>
      <c r="N813" s="3" t="s">
        <v>29</v>
      </c>
      <c r="O813" s="3" t="s">
        <v>38</v>
      </c>
      <c r="P813" s="3" t="s">
        <v>128</v>
      </c>
      <c r="Q813" s="3" t="s">
        <v>49</v>
      </c>
      <c r="R813" s="3" t="s">
        <v>457</v>
      </c>
      <c r="S813" s="3">
        <v>23.5</v>
      </c>
      <c r="T813" s="3"/>
      <c r="U813" s="3"/>
      <c r="V813" s="3" t="s">
        <v>34</v>
      </c>
      <c r="W813" s="3" t="s">
        <v>35</v>
      </c>
      <c r="X813" s="3" t="s">
        <v>35</v>
      </c>
      <c r="Y813" s="3" t="str">
        <f t="shared" si="227"/>
        <v>Y</v>
      </c>
      <c r="Z813" s="3" t="s">
        <v>35</v>
      </c>
      <c r="AA813" s="3" t="str">
        <f t="shared" si="228"/>
        <v>Divide LOAEL by 10;Units conversion needed;</v>
      </c>
      <c r="AB813" s="3"/>
      <c r="AC813" s="3"/>
      <c r="AD813" s="3">
        <f>S813/10*1000</f>
        <v>2350</v>
      </c>
      <c r="AE813" s="3"/>
      <c r="AF813" s="3"/>
      <c r="AG813" s="3" t="str">
        <f t="shared" si="233"/>
        <v>band C</v>
      </c>
      <c r="AH813" s="3" t="s">
        <v>228</v>
      </c>
      <c r="AI813" s="3"/>
      <c r="AJ813" s="3"/>
      <c r="AK813" s="3"/>
      <c r="AL813" s="3" t="s">
        <v>773</v>
      </c>
      <c r="AM813" s="3" t="s">
        <v>1278</v>
      </c>
      <c r="AN813" s="3"/>
      <c r="AO813" s="3"/>
      <c r="AP813" s="3" t="s">
        <v>50</v>
      </c>
      <c r="AQ813" s="3">
        <f t="shared" si="203"/>
        <v>3</v>
      </c>
      <c r="AT813" t="str">
        <f>VLOOKUP(L813,'Duration QC'!$A$3:$E$50,2,TRUE)</f>
        <v>N</v>
      </c>
      <c r="AU813" t="str">
        <f>VLOOKUP(L813,'Duration QC'!$A$3:$E$50,3,TRUE)</f>
        <v>Y</v>
      </c>
      <c r="AV813" t="str">
        <f>VLOOKUP(L813,'Duration QC'!$A$3:$E$50,4,TRUE)</f>
        <v>N</v>
      </c>
      <c r="AW813" t="str">
        <f>VLOOKUP(L813,'Duration QC'!$A$3:$E$50,5,TRUE)</f>
        <v>N</v>
      </c>
      <c r="AX813">
        <f t="shared" si="204"/>
        <v>0</v>
      </c>
      <c r="AY813">
        <f t="shared" si="205"/>
        <v>1</v>
      </c>
      <c r="AZ813">
        <f t="shared" si="206"/>
        <v>0</v>
      </c>
      <c r="BA813">
        <f t="shared" si="207"/>
        <v>0</v>
      </c>
    </row>
    <row r="814" spans="1:53" x14ac:dyDescent="0.25">
      <c r="A814" s="3">
        <v>814</v>
      </c>
      <c r="B814" s="3" t="s">
        <v>50</v>
      </c>
      <c r="C814" s="3" t="s">
        <v>1439</v>
      </c>
      <c r="D814" s="3" t="s">
        <v>1473</v>
      </c>
      <c r="E814" s="3"/>
      <c r="F814" s="3" t="s">
        <v>1435</v>
      </c>
      <c r="G814" s="3" t="s">
        <v>50</v>
      </c>
      <c r="H814" s="3" t="s">
        <v>562</v>
      </c>
      <c r="I814" s="3" t="s">
        <v>131</v>
      </c>
      <c r="J814" s="3" t="s">
        <v>470</v>
      </c>
      <c r="K814" s="3" t="s">
        <v>1436</v>
      </c>
      <c r="L814" s="3" t="s">
        <v>795</v>
      </c>
      <c r="M814" s="3" t="s">
        <v>28</v>
      </c>
      <c r="N814" s="3" t="s">
        <v>29</v>
      </c>
      <c r="O814" s="3" t="s">
        <v>38</v>
      </c>
      <c r="P814" s="3" t="s">
        <v>128</v>
      </c>
      <c r="Q814" s="3" t="s">
        <v>49</v>
      </c>
      <c r="R814" s="3">
        <v>22.3</v>
      </c>
      <c r="S814" s="3" t="s">
        <v>457</v>
      </c>
      <c r="T814" s="3"/>
      <c r="U814" s="3"/>
      <c r="V814" s="3" t="s">
        <v>34</v>
      </c>
      <c r="W814" s="3" t="s">
        <v>35</v>
      </c>
      <c r="X814" s="3" t="s">
        <v>50</v>
      </c>
      <c r="Y814" s="3" t="str">
        <f t="shared" si="227"/>
        <v>N</v>
      </c>
      <c r="Z814" s="3" t="s">
        <v>35</v>
      </c>
      <c r="AA814" s="3" t="str">
        <f t="shared" si="228"/>
        <v>Divide NOAEL or BMDL by 3;Units conversion needed;</v>
      </c>
      <c r="AB814" s="3"/>
      <c r="AC814" s="3">
        <f t="shared" ref="AC814:AC815" si="234">R814/3*1000</f>
        <v>7433.3333333333339</v>
      </c>
      <c r="AD814" s="3"/>
      <c r="AE814" s="3"/>
      <c r="AF814" s="3" t="str">
        <f t="shared" ref="AF814:AF815" si="235">IF(AC814&gt;30000, "band A", IF(AC814&gt;3000, "band B", IF(AC814&gt;300, "band C", IF(AC814&gt;30, "band D", "band E"))))</f>
        <v>band B</v>
      </c>
      <c r="AG814" s="3"/>
      <c r="AH814" s="3" t="s">
        <v>229</v>
      </c>
      <c r="AI814" s="3"/>
      <c r="AJ814" s="3"/>
      <c r="AK814" s="3"/>
      <c r="AL814" s="3" t="s">
        <v>773</v>
      </c>
      <c r="AM814" s="3" t="s">
        <v>1278</v>
      </c>
      <c r="AN814" s="3"/>
      <c r="AO814" s="3"/>
      <c r="AP814" s="3" t="s">
        <v>50</v>
      </c>
      <c r="AQ814" s="3">
        <f t="shared" si="203"/>
        <v>2</v>
      </c>
      <c r="AT814" t="str">
        <f>VLOOKUP(L814,'Duration QC'!$A$3:$E$50,2,TRUE)</f>
        <v>N</v>
      </c>
      <c r="AU814" t="str">
        <f>VLOOKUP(L814,'Duration QC'!$A$3:$E$50,3,TRUE)</f>
        <v>Y</v>
      </c>
      <c r="AV814" t="str">
        <f>VLOOKUP(L814,'Duration QC'!$A$3:$E$50,4,TRUE)</f>
        <v>N</v>
      </c>
      <c r="AW814" t="str">
        <f>VLOOKUP(L814,'Duration QC'!$A$3:$E$50,5,TRUE)</f>
        <v>N</v>
      </c>
      <c r="AX814">
        <f t="shared" si="204"/>
        <v>0</v>
      </c>
      <c r="AY814">
        <f t="shared" si="205"/>
        <v>1</v>
      </c>
      <c r="AZ814">
        <f t="shared" si="206"/>
        <v>0</v>
      </c>
      <c r="BA814">
        <f t="shared" si="207"/>
        <v>0</v>
      </c>
    </row>
    <row r="815" spans="1:53" x14ac:dyDescent="0.25">
      <c r="A815" s="3">
        <v>815</v>
      </c>
      <c r="B815" s="3" t="s">
        <v>50</v>
      </c>
      <c r="C815" s="3" t="s">
        <v>88</v>
      </c>
      <c r="D815" s="3" t="s">
        <v>1473</v>
      </c>
      <c r="E815" s="3"/>
      <c r="F815" s="3" t="s">
        <v>1435</v>
      </c>
      <c r="G815" s="3" t="s">
        <v>50</v>
      </c>
      <c r="H815" s="3" t="s">
        <v>562</v>
      </c>
      <c r="I815" s="3" t="s">
        <v>131</v>
      </c>
      <c r="J815" s="3" t="s">
        <v>469</v>
      </c>
      <c r="K815" s="3" t="s">
        <v>1437</v>
      </c>
      <c r="L815" s="3" t="s">
        <v>127</v>
      </c>
      <c r="M815" s="3" t="s">
        <v>28</v>
      </c>
      <c r="N815" s="3" t="s">
        <v>29</v>
      </c>
      <c r="O815" s="3" t="s">
        <v>38</v>
      </c>
      <c r="P815" s="3" t="s">
        <v>128</v>
      </c>
      <c r="Q815" s="3" t="s">
        <v>49</v>
      </c>
      <c r="R815" s="3">
        <v>22.3</v>
      </c>
      <c r="S815" s="3" t="s">
        <v>457</v>
      </c>
      <c r="T815" s="3"/>
      <c r="U815" s="3"/>
      <c r="V815" s="3" t="s">
        <v>34</v>
      </c>
      <c r="W815" s="3" t="s">
        <v>35</v>
      </c>
      <c r="X815" s="3" t="s">
        <v>50</v>
      </c>
      <c r="Y815" s="3" t="str">
        <f t="shared" si="227"/>
        <v>N</v>
      </c>
      <c r="Z815" s="3" t="s">
        <v>35</v>
      </c>
      <c r="AA815" s="3" t="str">
        <f t="shared" si="228"/>
        <v>Divide NOAEL or BMDL by 3;Units conversion needed;</v>
      </c>
      <c r="AB815" s="3"/>
      <c r="AC815" s="3">
        <f t="shared" si="234"/>
        <v>7433.3333333333339</v>
      </c>
      <c r="AD815" s="3"/>
      <c r="AE815" s="3"/>
      <c r="AF815" s="3" t="str">
        <f t="shared" si="235"/>
        <v>band B</v>
      </c>
      <c r="AG815" s="3"/>
      <c r="AH815" s="3" t="s">
        <v>229</v>
      </c>
      <c r="AI815" s="3"/>
      <c r="AJ815" s="3"/>
      <c r="AK815" s="3"/>
      <c r="AL815" s="3" t="s">
        <v>773</v>
      </c>
      <c r="AM815" s="3" t="s">
        <v>1278</v>
      </c>
      <c r="AN815" s="3"/>
      <c r="AO815" s="3"/>
      <c r="AP815" s="3" t="s">
        <v>50</v>
      </c>
      <c r="AQ815" s="3">
        <f t="shared" si="203"/>
        <v>2</v>
      </c>
      <c r="AT815" t="str">
        <f>VLOOKUP(L815,'Duration QC'!$A$3:$E$50,2,TRUE)</f>
        <v>N</v>
      </c>
      <c r="AU815" t="str">
        <f>VLOOKUP(L815,'Duration QC'!$A$3:$E$50,3,TRUE)</f>
        <v>Y</v>
      </c>
      <c r="AV815" t="str">
        <f>VLOOKUP(L815,'Duration QC'!$A$3:$E$50,4,TRUE)</f>
        <v>N</v>
      </c>
      <c r="AW815" t="str">
        <f>VLOOKUP(L815,'Duration QC'!$A$3:$E$50,5,TRUE)</f>
        <v>N</v>
      </c>
      <c r="AX815">
        <f t="shared" si="204"/>
        <v>0</v>
      </c>
      <c r="AY815">
        <f t="shared" si="205"/>
        <v>1</v>
      </c>
      <c r="AZ815">
        <f t="shared" si="206"/>
        <v>0</v>
      </c>
      <c r="BA815">
        <f t="shared" si="207"/>
        <v>0</v>
      </c>
    </row>
    <row r="816" spans="1:53" x14ac:dyDescent="0.25">
      <c r="A816" s="3">
        <v>816</v>
      </c>
      <c r="B816" s="3" t="s">
        <v>50</v>
      </c>
      <c r="C816" s="3" t="s">
        <v>88</v>
      </c>
      <c r="D816" s="3" t="s">
        <v>1473</v>
      </c>
      <c r="E816" s="3"/>
      <c r="F816" s="3" t="s">
        <v>1435</v>
      </c>
      <c r="G816" s="3" t="s">
        <v>50</v>
      </c>
      <c r="H816" s="3" t="s">
        <v>562</v>
      </c>
      <c r="I816" s="3" t="s">
        <v>131</v>
      </c>
      <c r="J816" s="3" t="s">
        <v>469</v>
      </c>
      <c r="K816" s="3" t="s">
        <v>1438</v>
      </c>
      <c r="L816" s="3" t="s">
        <v>129</v>
      </c>
      <c r="M816" s="3" t="s">
        <v>28</v>
      </c>
      <c r="N816" s="3" t="s">
        <v>29</v>
      </c>
      <c r="O816" s="3" t="s">
        <v>38</v>
      </c>
      <c r="P816" s="3" t="s">
        <v>128</v>
      </c>
      <c r="Q816" s="3" t="s">
        <v>49</v>
      </c>
      <c r="R816" s="3" t="s">
        <v>457</v>
      </c>
      <c r="S816" s="3">
        <v>22.3</v>
      </c>
      <c r="T816" s="3"/>
      <c r="U816" s="3"/>
      <c r="V816" s="3" t="s">
        <v>34</v>
      </c>
      <c r="W816" s="3" t="s">
        <v>35</v>
      </c>
      <c r="X816" s="3" t="s">
        <v>35</v>
      </c>
      <c r="Y816" s="3" t="str">
        <f t="shared" si="227"/>
        <v>Y</v>
      </c>
      <c r="Z816" s="3" t="s">
        <v>35</v>
      </c>
      <c r="AA816" s="3" t="str">
        <f t="shared" si="228"/>
        <v>Divide LOAEL by 10;Units conversion needed;</v>
      </c>
      <c r="AB816" s="3"/>
      <c r="AC816" s="3"/>
      <c r="AD816" s="3">
        <f t="shared" ref="AD816:AD817" si="236">S816/10*1000</f>
        <v>2230</v>
      </c>
      <c r="AE816" s="3"/>
      <c r="AF816" s="3"/>
      <c r="AG816" s="3" t="str">
        <f t="shared" ref="AG816:AG817" si="237">IF(AD816&gt;30000, "band A", IF(AD816&gt;3000, "band B", IF(AD816&gt;300, "band C", IF(AD816&gt;30, "band D", "band E"))))</f>
        <v>band C</v>
      </c>
      <c r="AH816" s="3" t="s">
        <v>228</v>
      </c>
      <c r="AI816" s="3"/>
      <c r="AJ816" s="3"/>
      <c r="AK816" s="3"/>
      <c r="AL816" s="3" t="s">
        <v>773</v>
      </c>
      <c r="AM816" s="3" t="s">
        <v>1278</v>
      </c>
      <c r="AN816" s="3"/>
      <c r="AO816" s="3"/>
      <c r="AP816" s="3" t="s">
        <v>50</v>
      </c>
      <c r="AQ816" s="3">
        <f t="shared" si="203"/>
        <v>3</v>
      </c>
      <c r="AT816" t="str">
        <f>VLOOKUP(L816,'Duration QC'!$A$3:$E$50,2,TRUE)</f>
        <v>N</v>
      </c>
      <c r="AU816" t="str">
        <f>VLOOKUP(L816,'Duration QC'!$A$3:$E$50,3,TRUE)</f>
        <v>Y</v>
      </c>
      <c r="AV816" t="str">
        <f>VLOOKUP(L816,'Duration QC'!$A$3:$E$50,4,TRUE)</f>
        <v>N</v>
      </c>
      <c r="AW816" t="str">
        <f>VLOOKUP(L816,'Duration QC'!$A$3:$E$50,5,TRUE)</f>
        <v>N</v>
      </c>
      <c r="AX816">
        <f t="shared" si="204"/>
        <v>0</v>
      </c>
      <c r="AY816">
        <f t="shared" si="205"/>
        <v>1</v>
      </c>
      <c r="AZ816">
        <f t="shared" si="206"/>
        <v>0</v>
      </c>
      <c r="BA816">
        <f t="shared" si="207"/>
        <v>0</v>
      </c>
    </row>
    <row r="817" spans="1:53" x14ac:dyDescent="0.25">
      <c r="A817" s="3">
        <v>817</v>
      </c>
      <c r="B817" s="3" t="s">
        <v>50</v>
      </c>
      <c r="C817" s="3" t="s">
        <v>1440</v>
      </c>
      <c r="D817" s="3" t="s">
        <v>1473</v>
      </c>
      <c r="E817" s="3"/>
      <c r="F817" s="3" t="s">
        <v>1435</v>
      </c>
      <c r="G817" s="3" t="s">
        <v>50</v>
      </c>
      <c r="H817" s="3" t="s">
        <v>562</v>
      </c>
      <c r="I817" s="3" t="s">
        <v>1441</v>
      </c>
      <c r="J817" s="3" t="s">
        <v>470</v>
      </c>
      <c r="K817" s="3" t="s">
        <v>1442</v>
      </c>
      <c r="L817" s="3" t="s">
        <v>129</v>
      </c>
      <c r="M817" s="3" t="s">
        <v>28</v>
      </c>
      <c r="N817" s="3" t="s">
        <v>1443</v>
      </c>
      <c r="O817" s="3" t="s">
        <v>38</v>
      </c>
      <c r="P817" s="3" t="s">
        <v>128</v>
      </c>
      <c r="Q817" s="3" t="s">
        <v>49</v>
      </c>
      <c r="R817" s="3" t="s">
        <v>457</v>
      </c>
      <c r="S817" s="3">
        <v>23.5</v>
      </c>
      <c r="T817" s="3"/>
      <c r="U817" s="3"/>
      <c r="V817" s="3" t="s">
        <v>34</v>
      </c>
      <c r="W817" s="3" t="s">
        <v>35</v>
      </c>
      <c r="X817" s="3" t="s">
        <v>35</v>
      </c>
      <c r="Y817" s="3" t="str">
        <f t="shared" si="227"/>
        <v>Y</v>
      </c>
      <c r="Z817" s="3" t="s">
        <v>35</v>
      </c>
      <c r="AA817" s="3" t="str">
        <f t="shared" si="228"/>
        <v>Divide LOAEL by 10;Units conversion needed;</v>
      </c>
      <c r="AB817" s="3"/>
      <c r="AC817" s="3"/>
      <c r="AD817" s="3">
        <f t="shared" si="236"/>
        <v>2350</v>
      </c>
      <c r="AE817" s="3"/>
      <c r="AF817" s="3"/>
      <c r="AG817" s="3" t="str">
        <f t="shared" si="237"/>
        <v>band C</v>
      </c>
      <c r="AH817" s="3" t="s">
        <v>228</v>
      </c>
      <c r="AI817" s="3"/>
      <c r="AJ817" s="3"/>
      <c r="AK817" s="3" t="s">
        <v>1444</v>
      </c>
      <c r="AL817" s="3" t="s">
        <v>770</v>
      </c>
      <c r="AM817" s="3" t="s">
        <v>1348</v>
      </c>
      <c r="AN817" s="3" t="s">
        <v>1445</v>
      </c>
      <c r="AO817" s="3"/>
      <c r="AP817" s="3" t="s">
        <v>50</v>
      </c>
      <c r="AQ817" s="3">
        <f t="shared" si="203"/>
        <v>3</v>
      </c>
      <c r="AR817" t="str">
        <f>IF(AB817&lt;&gt;"","BMDL",IF(AC817&lt;&gt;"","NOAEL",IF(AD817&lt;&gt;"","LOAEL","!!! CHECK !!!")))</f>
        <v>LOAEL</v>
      </c>
      <c r="AS817">
        <f>IF(AR817="NOAEL",AC817, IF(AR817="BMDL", AB817, AD817))</f>
        <v>2350</v>
      </c>
      <c r="AT817" t="str">
        <f>VLOOKUP(L817,'Duration QC'!$A$3:$E$50,2,TRUE)</f>
        <v>N</v>
      </c>
      <c r="AU817" t="str">
        <f>VLOOKUP(L817,'Duration QC'!$A$3:$E$50,3,TRUE)</f>
        <v>Y</v>
      </c>
      <c r="AV817" t="str">
        <f>VLOOKUP(L817,'Duration QC'!$A$3:$E$50,4,TRUE)</f>
        <v>N</v>
      </c>
      <c r="AW817" t="str">
        <f>VLOOKUP(L817,'Duration QC'!$A$3:$E$50,5,TRUE)</f>
        <v>N</v>
      </c>
      <c r="AX817">
        <f t="shared" si="204"/>
        <v>0</v>
      </c>
      <c r="AY817">
        <f t="shared" si="205"/>
        <v>1</v>
      </c>
      <c r="AZ817">
        <f t="shared" si="206"/>
        <v>0</v>
      </c>
      <c r="BA817">
        <f t="shared" si="207"/>
        <v>0</v>
      </c>
    </row>
    <row r="818" spans="1:53" x14ac:dyDescent="0.25">
      <c r="A818" s="3">
        <v>818</v>
      </c>
      <c r="B818" s="3" t="s">
        <v>50</v>
      </c>
      <c r="C818" s="3" t="s">
        <v>1440</v>
      </c>
      <c r="D818" s="3" t="s">
        <v>1473</v>
      </c>
      <c r="E818" s="3"/>
      <c r="F818" s="3" t="s">
        <v>1435</v>
      </c>
      <c r="G818" s="3" t="s">
        <v>50</v>
      </c>
      <c r="H818" s="3" t="s">
        <v>562</v>
      </c>
      <c r="I818" s="3" t="s">
        <v>1446</v>
      </c>
      <c r="J818" s="3" t="s">
        <v>469</v>
      </c>
      <c r="K818" s="3" t="s">
        <v>1442</v>
      </c>
      <c r="L818" s="3" t="s">
        <v>129</v>
      </c>
      <c r="M818" s="3" t="s">
        <v>28</v>
      </c>
      <c r="N818" s="3" t="s">
        <v>1443</v>
      </c>
      <c r="O818" s="3" t="s">
        <v>38</v>
      </c>
      <c r="P818" s="3" t="s">
        <v>128</v>
      </c>
      <c r="Q818" s="3" t="s">
        <v>49</v>
      </c>
      <c r="R818" s="3">
        <v>22.3</v>
      </c>
      <c r="S818" s="3" t="s">
        <v>457</v>
      </c>
      <c r="T818" s="3"/>
      <c r="U818" s="3"/>
      <c r="V818" s="3" t="s">
        <v>34</v>
      </c>
      <c r="W818" s="3" t="s">
        <v>35</v>
      </c>
      <c r="X818" s="3" t="s">
        <v>35</v>
      </c>
      <c r="Y818" s="3" t="str">
        <f t="shared" si="227"/>
        <v>N</v>
      </c>
      <c r="Z818" s="3" t="s">
        <v>35</v>
      </c>
      <c r="AA818" s="3" t="str">
        <f t="shared" si="228"/>
        <v>Units conversion needed;</v>
      </c>
      <c r="AB818" s="3"/>
      <c r="AC818" s="3">
        <f>R818*1000</f>
        <v>22300</v>
      </c>
      <c r="AD818" s="3"/>
      <c r="AE818" s="3"/>
      <c r="AF818" s="3" t="str">
        <f>IF(AC818&gt;30000, "band A", IF(AC818&gt;3000, "band B", IF(AC818&gt;300, "band C", IF(AC818&gt;30, "band D", "band E"))))</f>
        <v>band B</v>
      </c>
      <c r="AG818" s="3"/>
      <c r="AH818" s="3" t="s">
        <v>229</v>
      </c>
      <c r="AI818" s="3"/>
      <c r="AJ818" s="3"/>
      <c r="AK818" s="3" t="s">
        <v>1444</v>
      </c>
      <c r="AL818" s="3" t="s">
        <v>770</v>
      </c>
      <c r="AM818" s="3" t="s">
        <v>1348</v>
      </c>
      <c r="AN818" s="3" t="s">
        <v>1447</v>
      </c>
      <c r="AO818" s="3" t="s">
        <v>1448</v>
      </c>
      <c r="AP818" s="3" t="s">
        <v>50</v>
      </c>
      <c r="AQ818" s="3">
        <f t="shared" si="203"/>
        <v>2</v>
      </c>
      <c r="AT818" t="str">
        <f>VLOOKUP(L818,'Duration QC'!$A$3:$E$50,2,TRUE)</f>
        <v>N</v>
      </c>
      <c r="AU818" t="str">
        <f>VLOOKUP(L818,'Duration QC'!$A$3:$E$50,3,TRUE)</f>
        <v>Y</v>
      </c>
      <c r="AV818" t="str">
        <f>VLOOKUP(L818,'Duration QC'!$A$3:$E$50,4,TRUE)</f>
        <v>N</v>
      </c>
      <c r="AW818" t="str">
        <f>VLOOKUP(L818,'Duration QC'!$A$3:$E$50,5,TRUE)</f>
        <v>N</v>
      </c>
      <c r="AX818">
        <f t="shared" si="204"/>
        <v>0</v>
      </c>
      <c r="AY818">
        <f t="shared" si="205"/>
        <v>1</v>
      </c>
      <c r="AZ818">
        <f t="shared" si="206"/>
        <v>0</v>
      </c>
      <c r="BA818">
        <f t="shared" si="207"/>
        <v>0</v>
      </c>
    </row>
    <row r="819" spans="1:53" x14ac:dyDescent="0.25">
      <c r="A819" s="3">
        <v>819</v>
      </c>
      <c r="B819" s="3" t="s">
        <v>50</v>
      </c>
      <c r="C819" s="3" t="s">
        <v>1440</v>
      </c>
      <c r="D819" s="3" t="s">
        <v>1473</v>
      </c>
      <c r="E819" s="3"/>
      <c r="F819" s="3" t="s">
        <v>1435</v>
      </c>
      <c r="G819" s="3" t="s">
        <v>50</v>
      </c>
      <c r="H819" s="3" t="s">
        <v>465</v>
      </c>
      <c r="I819" s="3" t="s">
        <v>1481</v>
      </c>
      <c r="J819" s="3" t="s">
        <v>469</v>
      </c>
      <c r="K819" s="3" t="s">
        <v>1442</v>
      </c>
      <c r="L819" s="3" t="s">
        <v>129</v>
      </c>
      <c r="M819" s="3" t="s">
        <v>28</v>
      </c>
      <c r="N819" s="3" t="s">
        <v>1443</v>
      </c>
      <c r="O819" s="3" t="s">
        <v>38</v>
      </c>
      <c r="P819" s="3" t="s">
        <v>128</v>
      </c>
      <c r="Q819" s="3" t="s">
        <v>49</v>
      </c>
      <c r="R819" s="3" t="s">
        <v>457</v>
      </c>
      <c r="S819" s="3">
        <v>1.3</v>
      </c>
      <c r="T819" s="3"/>
      <c r="U819" s="3"/>
      <c r="V819" s="3" t="s">
        <v>34</v>
      </c>
      <c r="W819" s="3" t="s">
        <v>35</v>
      </c>
      <c r="X819" s="3" t="s">
        <v>35</v>
      </c>
      <c r="Y819" s="3" t="str">
        <f t="shared" si="227"/>
        <v>Y</v>
      </c>
      <c r="Z819" s="3" t="s">
        <v>35</v>
      </c>
      <c r="AA819" s="3" t="str">
        <f t="shared" si="228"/>
        <v>Divide LOAEL by 10;Units conversion needed;</v>
      </c>
      <c r="AB819" s="3"/>
      <c r="AC819" s="3"/>
      <c r="AD819" s="3">
        <f t="shared" ref="AD819:AD820" si="238">S819/10*1000</f>
        <v>130</v>
      </c>
      <c r="AE819" s="3"/>
      <c r="AF819" s="3"/>
      <c r="AG819" s="3" t="str">
        <f t="shared" ref="AG819:AG820" si="239">IF(AD819&gt;30000, "band A", IF(AD819&gt;3000, "band B", IF(AD819&gt;300, "band C", IF(AD819&gt;30, "band D", "band E"))))</f>
        <v>band D</v>
      </c>
      <c r="AH819" s="3" t="s">
        <v>227</v>
      </c>
      <c r="AI819" s="3"/>
      <c r="AJ819" s="3"/>
      <c r="AK819" s="3" t="s">
        <v>1444</v>
      </c>
      <c r="AL819" s="3" t="s">
        <v>770</v>
      </c>
      <c r="AM819" s="3" t="s">
        <v>1348</v>
      </c>
      <c r="AN819" s="3" t="s">
        <v>1449</v>
      </c>
      <c r="AO819" s="3" t="s">
        <v>1448</v>
      </c>
      <c r="AP819" s="3" t="s">
        <v>50</v>
      </c>
      <c r="AQ819" s="3">
        <f t="shared" si="203"/>
        <v>4</v>
      </c>
      <c r="AR819" t="str">
        <f>IF(AB819&lt;&gt;"","BMDL",IF(AC819&lt;&gt;"","NOAEL",IF(AD819&lt;&gt;"","LOAEL","!!! CHECK !!!")))</f>
        <v>LOAEL</v>
      </c>
      <c r="AS819">
        <f>IF(AR819="NOAEL",AC819, IF(AR819="BMDL", AB819, AD819))</f>
        <v>130</v>
      </c>
      <c r="AT819" t="str">
        <f>VLOOKUP(L819,'Duration QC'!$A$3:$E$50,2,TRUE)</f>
        <v>N</v>
      </c>
      <c r="AU819" t="str">
        <f>VLOOKUP(L819,'Duration QC'!$A$3:$E$50,3,TRUE)</f>
        <v>Y</v>
      </c>
      <c r="AV819" t="str">
        <f>VLOOKUP(L819,'Duration QC'!$A$3:$E$50,4,TRUE)</f>
        <v>N</v>
      </c>
      <c r="AW819" t="str">
        <f>VLOOKUP(L819,'Duration QC'!$A$3:$E$50,5,TRUE)</f>
        <v>N</v>
      </c>
      <c r="AX819">
        <f t="shared" si="204"/>
        <v>0</v>
      </c>
      <c r="AY819">
        <f t="shared" si="205"/>
        <v>1</v>
      </c>
      <c r="AZ819">
        <f t="shared" si="206"/>
        <v>0</v>
      </c>
      <c r="BA819">
        <f t="shared" si="207"/>
        <v>0</v>
      </c>
    </row>
    <row r="820" spans="1:53" x14ac:dyDescent="0.25">
      <c r="A820" s="3">
        <v>820</v>
      </c>
      <c r="B820" s="3" t="s">
        <v>50</v>
      </c>
      <c r="C820" s="3"/>
      <c r="D820" s="3" t="s">
        <v>1473</v>
      </c>
      <c r="E820" s="3" t="s">
        <v>1450</v>
      </c>
      <c r="F820" s="3" t="s">
        <v>1451</v>
      </c>
      <c r="G820" s="3" t="s">
        <v>50</v>
      </c>
      <c r="H820" s="3" t="s">
        <v>465</v>
      </c>
      <c r="I820" s="3" t="s">
        <v>1452</v>
      </c>
      <c r="J820" s="3" t="s">
        <v>470</v>
      </c>
      <c r="K820" s="3" t="s">
        <v>1453</v>
      </c>
      <c r="L820" s="3" t="s">
        <v>796</v>
      </c>
      <c r="M820" s="3" t="s">
        <v>28</v>
      </c>
      <c r="N820" s="3" t="s">
        <v>1454</v>
      </c>
      <c r="O820" s="3" t="s">
        <v>38</v>
      </c>
      <c r="P820" s="3" t="s">
        <v>1455</v>
      </c>
      <c r="Q820" s="3" t="s">
        <v>32</v>
      </c>
      <c r="R820" s="3"/>
      <c r="S820" s="3">
        <v>2.6</v>
      </c>
      <c r="T820" s="3"/>
      <c r="U820" s="3"/>
      <c r="V820" s="3" t="s">
        <v>34</v>
      </c>
      <c r="W820" s="3"/>
      <c r="X820" s="3"/>
      <c r="Y820" s="3" t="str">
        <f t="shared" si="227"/>
        <v>Y</v>
      </c>
      <c r="Z820" s="3" t="s">
        <v>35</v>
      </c>
      <c r="AA820" s="3" t="str">
        <f t="shared" si="228"/>
        <v>Divide LOAEL by 10;Units conversion needed;</v>
      </c>
      <c r="AB820" s="3"/>
      <c r="AC820" s="3"/>
      <c r="AD820" s="3">
        <f t="shared" si="238"/>
        <v>260</v>
      </c>
      <c r="AE820" s="3"/>
      <c r="AF820" s="3"/>
      <c r="AG820" s="3" t="str">
        <f t="shared" si="239"/>
        <v>band D</v>
      </c>
      <c r="AH820" s="3" t="s">
        <v>227</v>
      </c>
      <c r="AI820" s="3"/>
      <c r="AJ820" s="3"/>
      <c r="AK820" s="3"/>
      <c r="AL820" s="3" t="s">
        <v>770</v>
      </c>
      <c r="AM820" s="3"/>
      <c r="AN820" s="3" t="s">
        <v>1456</v>
      </c>
      <c r="AO820" s="3" t="s">
        <v>1457</v>
      </c>
      <c r="AP820" s="3" t="s">
        <v>50</v>
      </c>
      <c r="AQ820" s="3">
        <f t="shared" si="203"/>
        <v>4</v>
      </c>
      <c r="AT820" t="str">
        <f>VLOOKUP(L820,'Duration QC'!$A$3:$E$50,2,TRUE)</f>
        <v>N</v>
      </c>
      <c r="AU820" t="str">
        <f>VLOOKUP(L820,'Duration QC'!$A$3:$E$50,3,TRUE)</f>
        <v>Y</v>
      </c>
      <c r="AV820" t="str">
        <f>VLOOKUP(L820,'Duration QC'!$A$3:$E$50,4,TRUE)</f>
        <v>N</v>
      </c>
      <c r="AW820" t="str">
        <f>VLOOKUP(L820,'Duration QC'!$A$3:$E$50,5,TRUE)</f>
        <v>N</v>
      </c>
      <c r="AX820">
        <f t="shared" si="204"/>
        <v>0</v>
      </c>
      <c r="AY820">
        <f t="shared" si="205"/>
        <v>1</v>
      </c>
      <c r="AZ820">
        <f t="shared" si="206"/>
        <v>0</v>
      </c>
      <c r="BA820">
        <f t="shared" si="207"/>
        <v>0</v>
      </c>
    </row>
    <row r="821" spans="1:53" x14ac:dyDescent="0.25">
      <c r="A821" s="3">
        <v>821</v>
      </c>
      <c r="B821" s="3" t="s">
        <v>50</v>
      </c>
      <c r="C821" s="3"/>
      <c r="D821" s="3" t="s">
        <v>1473</v>
      </c>
      <c r="E821" s="3" t="s">
        <v>1450</v>
      </c>
      <c r="F821" s="3" t="s">
        <v>1451</v>
      </c>
      <c r="G821" s="3" t="s">
        <v>50</v>
      </c>
      <c r="H821" s="3" t="s">
        <v>465</v>
      </c>
      <c r="I821" s="3" t="s">
        <v>1452</v>
      </c>
      <c r="J821" s="3" t="s">
        <v>470</v>
      </c>
      <c r="K821" s="3" t="s">
        <v>1458</v>
      </c>
      <c r="L821" s="3" t="s">
        <v>808</v>
      </c>
      <c r="M821" s="3" t="s">
        <v>28</v>
      </c>
      <c r="N821" s="3" t="s">
        <v>1454</v>
      </c>
      <c r="O821" s="3" t="s">
        <v>38</v>
      </c>
      <c r="P821" s="3" t="s">
        <v>1455</v>
      </c>
      <c r="Q821" s="3" t="s">
        <v>32</v>
      </c>
      <c r="R821" s="3">
        <v>10.6</v>
      </c>
      <c r="S821" s="3"/>
      <c r="T821" s="3"/>
      <c r="U821" s="3"/>
      <c r="V821" s="3" t="s">
        <v>34</v>
      </c>
      <c r="W821" s="3"/>
      <c r="X821" s="3"/>
      <c r="Y821" s="3" t="str">
        <f t="shared" si="227"/>
        <v>N</v>
      </c>
      <c r="Z821" s="3" t="s">
        <v>35</v>
      </c>
      <c r="AA821" s="3" t="str">
        <f t="shared" si="228"/>
        <v>Units conversion needed;</v>
      </c>
      <c r="AB821" s="3"/>
      <c r="AC821" s="3">
        <f>R821*1000</f>
        <v>10600</v>
      </c>
      <c r="AD821" s="3"/>
      <c r="AE821" s="3"/>
      <c r="AF821" s="3" t="str">
        <f>IF(AC821&gt;30000, "band A", IF(AC821&gt;3000, "band B", IF(AC821&gt;300, "band C", IF(AC821&gt;30, "band D", "band E"))))</f>
        <v>band B</v>
      </c>
      <c r="AG821" s="3"/>
      <c r="AH821" s="3" t="s">
        <v>229</v>
      </c>
      <c r="AI821" s="3"/>
      <c r="AJ821" s="3"/>
      <c r="AK821" s="3"/>
      <c r="AL821" s="3" t="s">
        <v>770</v>
      </c>
      <c r="AM821" s="3"/>
      <c r="AN821" s="3" t="s">
        <v>1456</v>
      </c>
      <c r="AO821" s="3" t="s">
        <v>1459</v>
      </c>
      <c r="AP821" s="3" t="s">
        <v>50</v>
      </c>
      <c r="AQ821" s="3">
        <f t="shared" si="203"/>
        <v>2</v>
      </c>
      <c r="AT821" t="str">
        <f>VLOOKUP(L821,'Duration QC'!$A$3:$E$50,2,TRUE)</f>
        <v>N</v>
      </c>
      <c r="AU821" t="str">
        <f>VLOOKUP(L821,'Duration QC'!$A$3:$E$50,3,TRUE)</f>
        <v>N</v>
      </c>
      <c r="AV821" t="str">
        <f>VLOOKUP(L821,'Duration QC'!$A$3:$E$50,4,TRUE)</f>
        <v>Y</v>
      </c>
      <c r="AW821" t="str">
        <f>VLOOKUP(L821,'Duration QC'!$A$3:$E$50,5,TRUE)</f>
        <v>N</v>
      </c>
      <c r="AX821">
        <f t="shared" si="204"/>
        <v>0</v>
      </c>
      <c r="AY821">
        <f t="shared" si="205"/>
        <v>0</v>
      </c>
      <c r="AZ821">
        <f t="shared" si="206"/>
        <v>1</v>
      </c>
      <c r="BA821">
        <f t="shared" si="207"/>
        <v>0</v>
      </c>
    </row>
    <row r="822" spans="1:53" x14ac:dyDescent="0.25">
      <c r="A822" s="3">
        <v>822</v>
      </c>
      <c r="B822" s="3" t="s">
        <v>50</v>
      </c>
      <c r="C822" s="3"/>
      <c r="D822" s="3" t="s">
        <v>1473</v>
      </c>
      <c r="E822" s="3" t="s">
        <v>1460</v>
      </c>
      <c r="F822" s="3" t="s">
        <v>1461</v>
      </c>
      <c r="G822" s="3" t="s">
        <v>50</v>
      </c>
      <c r="H822" s="3" t="s">
        <v>660</v>
      </c>
      <c r="I822" s="3"/>
      <c r="J822" s="3" t="s">
        <v>470</v>
      </c>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t="s">
        <v>50</v>
      </c>
      <c r="AQ822" s="3">
        <f t="shared" si="203"/>
        <v>0</v>
      </c>
      <c r="AT822" t="e">
        <f>VLOOKUP(L822,'Duration QC'!$A$3:$E$50,2,TRUE)</f>
        <v>#N/A</v>
      </c>
      <c r="AU822" t="e">
        <f>VLOOKUP(L822,'Duration QC'!$A$3:$E$50,3,TRUE)</f>
        <v>#N/A</v>
      </c>
      <c r="AV822" t="e">
        <f>VLOOKUP(L822,'Duration QC'!$A$3:$E$50,4,TRUE)</f>
        <v>#N/A</v>
      </c>
      <c r="AW822" t="e">
        <f>VLOOKUP(L822,'Duration QC'!$A$3:$E$50,5,TRUE)</f>
        <v>#N/A</v>
      </c>
      <c r="AX822" t="e">
        <f t="shared" si="204"/>
        <v>#N/A</v>
      </c>
      <c r="AY822" t="e">
        <f t="shared" si="205"/>
        <v>#N/A</v>
      </c>
      <c r="AZ822" t="e">
        <f t="shared" si="206"/>
        <v>#N/A</v>
      </c>
      <c r="BA822" t="e">
        <f t="shared" si="207"/>
        <v>#N/A</v>
      </c>
    </row>
    <row r="823" spans="1:53" x14ac:dyDescent="0.25">
      <c r="A823" s="3">
        <v>824</v>
      </c>
      <c r="B823" s="3"/>
      <c r="C823" s="3" t="s">
        <v>1472</v>
      </c>
      <c r="D823" s="3"/>
      <c r="E823" s="3"/>
      <c r="F823" s="3" t="s">
        <v>1465</v>
      </c>
      <c r="G823" s="3" t="s">
        <v>50</v>
      </c>
      <c r="H823" s="3" t="s">
        <v>708</v>
      </c>
      <c r="I823" s="3" t="s">
        <v>256</v>
      </c>
      <c r="J823" s="3" t="s">
        <v>470</v>
      </c>
      <c r="K823" s="3" t="s">
        <v>798</v>
      </c>
      <c r="L823" s="3" t="s">
        <v>798</v>
      </c>
      <c r="M823" s="3" t="s">
        <v>28</v>
      </c>
      <c r="N823" s="3" t="s">
        <v>1469</v>
      </c>
      <c r="O823" s="3" t="s">
        <v>38</v>
      </c>
      <c r="P823" s="3"/>
      <c r="Q823" s="3" t="s">
        <v>32</v>
      </c>
      <c r="R823" s="3"/>
      <c r="S823" s="3"/>
      <c r="T823" s="3"/>
      <c r="U823" s="3">
        <v>99.52823839110053</v>
      </c>
      <c r="V823" s="3" t="s">
        <v>72</v>
      </c>
      <c r="W823" s="3" t="s">
        <v>35</v>
      </c>
      <c r="X823" s="3" t="s">
        <v>35</v>
      </c>
      <c r="Y823" s="3" t="s">
        <v>35</v>
      </c>
      <c r="Z823" s="3" t="s">
        <v>50</v>
      </c>
      <c r="AA823" s="3"/>
      <c r="AB823" s="3">
        <v>99.52823839110053</v>
      </c>
      <c r="AC823" s="3"/>
      <c r="AD823" s="3"/>
      <c r="AE823" s="3" t="s">
        <v>74</v>
      </c>
      <c r="AF823" s="3"/>
      <c r="AG823" s="3"/>
      <c r="AH823" s="3" t="s">
        <v>227</v>
      </c>
      <c r="AI823" s="3"/>
      <c r="AJ823" s="3"/>
      <c r="AK823" s="3"/>
      <c r="AL823" s="3" t="s">
        <v>771</v>
      </c>
      <c r="AM823" s="3"/>
      <c r="AN823" s="3"/>
      <c r="AO823" s="3"/>
      <c r="AP823" s="3" t="s">
        <v>50</v>
      </c>
      <c r="AQ823" s="3">
        <f t="shared" si="203"/>
        <v>4</v>
      </c>
      <c r="AR823" t="str">
        <f t="shared" ref="AR823:AR826" si="240">IF(AB823&lt;&gt;"","BMDL",IF(AC823&lt;&gt;"","NOAEL",IF(AD823&lt;&gt;"","LOAEL","!!! CHECK !!!")))</f>
        <v>BMDL</v>
      </c>
      <c r="AS823">
        <f t="shared" ref="AS823:AS826" si="241">IF(AR823="NOAEL",AC823, IF(AR823="BMDL", AB823, AD823))</f>
        <v>99.52823839110053</v>
      </c>
      <c r="AT823" t="str">
        <f>VLOOKUP(L823,'Duration QC'!$A$3:$E$50,2,TRUE)</f>
        <v>N</v>
      </c>
      <c r="AU823" t="str">
        <f>VLOOKUP(L823,'Duration QC'!$A$3:$E$50,3,TRUE)</f>
        <v>N</v>
      </c>
      <c r="AV823" t="str">
        <f>VLOOKUP(L823,'Duration QC'!$A$3:$E$50,4,TRUE)</f>
        <v>Y</v>
      </c>
      <c r="AW823" t="str">
        <f>VLOOKUP(L823,'Duration QC'!$A$3:$E$50,5,TRUE)</f>
        <v>N</v>
      </c>
      <c r="AX823">
        <f t="shared" si="204"/>
        <v>0</v>
      </c>
      <c r="AY823">
        <f t="shared" si="205"/>
        <v>0</v>
      </c>
      <c r="AZ823">
        <f t="shared" si="206"/>
        <v>1</v>
      </c>
      <c r="BA823">
        <f t="shared" si="207"/>
        <v>0</v>
      </c>
    </row>
    <row r="824" spans="1:53" x14ac:dyDescent="0.25">
      <c r="A824" s="3">
        <v>825</v>
      </c>
      <c r="B824" s="3"/>
      <c r="C824" s="3" t="s">
        <v>1472</v>
      </c>
      <c r="D824" s="3"/>
      <c r="E824" s="3"/>
      <c r="F824" s="3" t="s">
        <v>1465</v>
      </c>
      <c r="G824" s="3" t="s">
        <v>50</v>
      </c>
      <c r="H824" s="3" t="s">
        <v>708</v>
      </c>
      <c r="I824" s="3" t="s">
        <v>256</v>
      </c>
      <c r="J824" s="3" t="s">
        <v>470</v>
      </c>
      <c r="K824" s="3" t="s">
        <v>798</v>
      </c>
      <c r="L824" s="3" t="s">
        <v>798</v>
      </c>
      <c r="M824" s="3" t="s">
        <v>28</v>
      </c>
      <c r="N824" s="3" t="s">
        <v>1469</v>
      </c>
      <c r="O824" s="3" t="s">
        <v>38</v>
      </c>
      <c r="P824" s="3"/>
      <c r="Q824" s="3" t="s">
        <v>49</v>
      </c>
      <c r="R824" s="3"/>
      <c r="S824" s="3"/>
      <c r="T824" s="3"/>
      <c r="U824" s="3">
        <v>22.534951561450036</v>
      </c>
      <c r="V824" s="3" t="s">
        <v>72</v>
      </c>
      <c r="W824" s="3" t="s">
        <v>35</v>
      </c>
      <c r="X824" s="3" t="s">
        <v>35</v>
      </c>
      <c r="Y824" s="3" t="s">
        <v>35</v>
      </c>
      <c r="Z824" s="3" t="s">
        <v>50</v>
      </c>
      <c r="AA824" s="3"/>
      <c r="AB824" s="3">
        <v>22.534951561450036</v>
      </c>
      <c r="AC824" s="3"/>
      <c r="AD824" s="3"/>
      <c r="AE824" s="3" t="s">
        <v>74</v>
      </c>
      <c r="AF824" s="3"/>
      <c r="AG824" s="3"/>
      <c r="AH824" s="3" t="s">
        <v>227</v>
      </c>
      <c r="AI824" s="3"/>
      <c r="AJ824" s="3"/>
      <c r="AK824" s="3"/>
      <c r="AL824" s="3" t="s">
        <v>771</v>
      </c>
      <c r="AM824" s="3"/>
      <c r="AN824" s="3"/>
      <c r="AO824" s="3"/>
      <c r="AP824" s="3" t="s">
        <v>50</v>
      </c>
      <c r="AQ824" s="3">
        <f t="shared" si="203"/>
        <v>4</v>
      </c>
      <c r="AR824" t="str">
        <f t="shared" si="240"/>
        <v>BMDL</v>
      </c>
      <c r="AS824">
        <f t="shared" si="241"/>
        <v>22.534951561450036</v>
      </c>
      <c r="AT824" t="str">
        <f>VLOOKUP(L824,'Duration QC'!$A$3:$E$50,2,TRUE)</f>
        <v>N</v>
      </c>
      <c r="AU824" t="str">
        <f>VLOOKUP(L824,'Duration QC'!$A$3:$E$50,3,TRUE)</f>
        <v>N</v>
      </c>
      <c r="AV824" t="str">
        <f>VLOOKUP(L824,'Duration QC'!$A$3:$E$50,4,TRUE)</f>
        <v>Y</v>
      </c>
      <c r="AW824" t="str">
        <f>VLOOKUP(L824,'Duration QC'!$A$3:$E$50,5,TRUE)</f>
        <v>N</v>
      </c>
      <c r="AX824">
        <f t="shared" si="204"/>
        <v>0</v>
      </c>
      <c r="AY824">
        <f t="shared" si="205"/>
        <v>0</v>
      </c>
      <c r="AZ824">
        <f t="shared" si="206"/>
        <v>1</v>
      </c>
      <c r="BA824">
        <f t="shared" si="207"/>
        <v>0</v>
      </c>
    </row>
    <row r="825" spans="1:53" x14ac:dyDescent="0.25">
      <c r="A825" s="3">
        <v>826</v>
      </c>
      <c r="B825" s="3"/>
      <c r="C825" s="3" t="s">
        <v>1472</v>
      </c>
      <c r="D825" s="3"/>
      <c r="E825" s="3"/>
      <c r="F825" s="3" t="s">
        <v>1466</v>
      </c>
      <c r="G825" s="3" t="s">
        <v>50</v>
      </c>
      <c r="H825" s="3" t="s">
        <v>660</v>
      </c>
      <c r="I825" s="3" t="s">
        <v>604</v>
      </c>
      <c r="J825" s="3" t="s">
        <v>469</v>
      </c>
      <c r="K825" s="3" t="s">
        <v>798</v>
      </c>
      <c r="L825" s="3" t="s">
        <v>798</v>
      </c>
      <c r="M825" s="3" t="s">
        <v>28</v>
      </c>
      <c r="N825" s="3" t="s">
        <v>1468</v>
      </c>
      <c r="O825" s="3" t="s">
        <v>30</v>
      </c>
      <c r="P825" s="3"/>
      <c r="Q825" s="3" t="s">
        <v>32</v>
      </c>
      <c r="R825" s="3"/>
      <c r="S825" s="3"/>
      <c r="T825" s="3"/>
      <c r="U825" s="3">
        <v>67.075298330745724</v>
      </c>
      <c r="V825" s="3" t="s">
        <v>72</v>
      </c>
      <c r="W825" s="3" t="s">
        <v>35</v>
      </c>
      <c r="X825" s="3" t="s">
        <v>35</v>
      </c>
      <c r="Y825" s="3" t="s">
        <v>35</v>
      </c>
      <c r="Z825" s="3" t="s">
        <v>50</v>
      </c>
      <c r="AA825" s="3"/>
      <c r="AB825" s="3">
        <v>67.075298330745724</v>
      </c>
      <c r="AC825" s="3"/>
      <c r="AD825" s="3"/>
      <c r="AE825" s="3" t="s">
        <v>74</v>
      </c>
      <c r="AF825" s="3"/>
      <c r="AG825" s="3"/>
      <c r="AH825" s="3" t="s">
        <v>227</v>
      </c>
      <c r="AI825" s="3"/>
      <c r="AJ825" s="3"/>
      <c r="AK825" s="3"/>
      <c r="AL825" s="3" t="s">
        <v>771</v>
      </c>
      <c r="AM825" s="3"/>
      <c r="AN825" s="3"/>
      <c r="AO825" s="3"/>
      <c r="AP825" s="3" t="s">
        <v>50</v>
      </c>
      <c r="AQ825" s="3">
        <f t="shared" si="203"/>
        <v>4</v>
      </c>
      <c r="AR825" t="str">
        <f t="shared" si="240"/>
        <v>BMDL</v>
      </c>
      <c r="AS825">
        <f t="shared" si="241"/>
        <v>67.075298330745724</v>
      </c>
      <c r="AT825" t="str">
        <f>VLOOKUP(L825,'Duration QC'!$A$3:$E$50,2,TRUE)</f>
        <v>N</v>
      </c>
      <c r="AU825" t="str">
        <f>VLOOKUP(L825,'Duration QC'!$A$3:$E$50,3,TRUE)</f>
        <v>N</v>
      </c>
      <c r="AV825" t="str">
        <f>VLOOKUP(L825,'Duration QC'!$A$3:$E$50,4,TRUE)</f>
        <v>Y</v>
      </c>
      <c r="AW825" t="str">
        <f>VLOOKUP(L825,'Duration QC'!$A$3:$E$50,5,TRUE)</f>
        <v>N</v>
      </c>
      <c r="AX825">
        <f t="shared" si="204"/>
        <v>0</v>
      </c>
      <c r="AY825">
        <f t="shared" si="205"/>
        <v>0</v>
      </c>
      <c r="AZ825">
        <f t="shared" si="206"/>
        <v>1</v>
      </c>
      <c r="BA825">
        <f t="shared" si="207"/>
        <v>0</v>
      </c>
    </row>
    <row r="826" spans="1:53" x14ac:dyDescent="0.25">
      <c r="A826" s="3">
        <v>827</v>
      </c>
      <c r="B826" s="3"/>
      <c r="C826" s="3" t="s">
        <v>1472</v>
      </c>
      <c r="D826" s="3"/>
      <c r="E826" s="3"/>
      <c r="F826" s="3" t="s">
        <v>1466</v>
      </c>
      <c r="G826" s="3" t="s">
        <v>50</v>
      </c>
      <c r="H826" s="3" t="s">
        <v>660</v>
      </c>
      <c r="I826" s="3" t="s">
        <v>604</v>
      </c>
      <c r="J826" s="3" t="s">
        <v>469</v>
      </c>
      <c r="K826" s="3" t="s">
        <v>798</v>
      </c>
      <c r="L826" s="3" t="s">
        <v>798</v>
      </c>
      <c r="M826" s="3" t="s">
        <v>28</v>
      </c>
      <c r="N826" s="3" t="s">
        <v>1468</v>
      </c>
      <c r="O826" s="3" t="s">
        <v>38</v>
      </c>
      <c r="P826" s="3"/>
      <c r="Q826" s="3" t="s">
        <v>32</v>
      </c>
      <c r="R826" s="3"/>
      <c r="S826" s="3"/>
      <c r="T826" s="3"/>
      <c r="U826" s="3">
        <v>6.4035504739736382</v>
      </c>
      <c r="V826" s="3" t="s">
        <v>72</v>
      </c>
      <c r="W826" s="3" t="s">
        <v>35</v>
      </c>
      <c r="X826" s="3" t="s">
        <v>35</v>
      </c>
      <c r="Y826" s="3" t="s">
        <v>35</v>
      </c>
      <c r="Z826" s="3" t="s">
        <v>50</v>
      </c>
      <c r="AA826" s="3"/>
      <c r="AB826" s="3">
        <v>6.4035504739736382</v>
      </c>
      <c r="AC826" s="3"/>
      <c r="AD826" s="3"/>
      <c r="AE826" s="3" t="s">
        <v>74</v>
      </c>
      <c r="AF826" s="3"/>
      <c r="AG826" s="3"/>
      <c r="AH826" s="3" t="s">
        <v>227</v>
      </c>
      <c r="AI826" s="3"/>
      <c r="AJ826" s="3"/>
      <c r="AK826" s="3"/>
      <c r="AL826" s="3" t="s">
        <v>771</v>
      </c>
      <c r="AM826" s="3"/>
      <c r="AN826" s="3"/>
      <c r="AO826" s="3"/>
      <c r="AP826" s="3" t="s">
        <v>50</v>
      </c>
      <c r="AQ826" s="3">
        <f t="shared" si="203"/>
        <v>4</v>
      </c>
      <c r="AR826" t="str">
        <f t="shared" si="240"/>
        <v>BMDL</v>
      </c>
      <c r="AS826">
        <f t="shared" si="241"/>
        <v>6.4035504739736382</v>
      </c>
      <c r="AT826" t="str">
        <f>VLOOKUP(L826,'Duration QC'!$A$3:$E$50,2,TRUE)</f>
        <v>N</v>
      </c>
      <c r="AU826" t="str">
        <f>VLOOKUP(L826,'Duration QC'!$A$3:$E$50,3,TRUE)</f>
        <v>N</v>
      </c>
      <c r="AV826" t="str">
        <f>VLOOKUP(L826,'Duration QC'!$A$3:$E$50,4,TRUE)</f>
        <v>Y</v>
      </c>
      <c r="AW826" t="str">
        <f>VLOOKUP(L826,'Duration QC'!$A$3:$E$50,5,TRUE)</f>
        <v>N</v>
      </c>
      <c r="AX826">
        <f t="shared" si="204"/>
        <v>0</v>
      </c>
      <c r="AY826">
        <f t="shared" si="205"/>
        <v>0</v>
      </c>
      <c r="AZ826">
        <f t="shared" si="206"/>
        <v>1</v>
      </c>
      <c r="BA826">
        <f t="shared" si="207"/>
        <v>0</v>
      </c>
    </row>
    <row r="827" spans="1:53" x14ac:dyDescent="0.25">
      <c r="A827" s="3">
        <v>828</v>
      </c>
      <c r="B827" s="3" t="s">
        <v>50</v>
      </c>
      <c r="C827" s="3" t="s">
        <v>1472</v>
      </c>
      <c r="D827" s="3"/>
      <c r="E827" s="3"/>
      <c r="F827" s="3" t="s">
        <v>1466</v>
      </c>
      <c r="G827" s="3" t="s">
        <v>50</v>
      </c>
      <c r="H827" s="3" t="s">
        <v>660</v>
      </c>
      <c r="I827" s="3" t="s">
        <v>604</v>
      </c>
      <c r="J827" s="3" t="s">
        <v>469</v>
      </c>
      <c r="K827" s="3" t="s">
        <v>798</v>
      </c>
      <c r="L827" s="3" t="s">
        <v>798</v>
      </c>
      <c r="M827" s="3" t="s">
        <v>28</v>
      </c>
      <c r="N827" s="3" t="s">
        <v>1468</v>
      </c>
      <c r="O827" s="3" t="s">
        <v>30</v>
      </c>
      <c r="P827" s="3"/>
      <c r="Q827" s="3" t="s">
        <v>49</v>
      </c>
      <c r="R827" s="3"/>
      <c r="S827" s="3"/>
      <c r="T827" s="3"/>
      <c r="U827" s="3" t="s">
        <v>1470</v>
      </c>
      <c r="V827" s="3"/>
      <c r="W827" s="3"/>
      <c r="X827" s="3"/>
      <c r="Y827" s="3"/>
      <c r="Z827" s="3"/>
      <c r="AA827" s="3"/>
      <c r="AB827" s="3"/>
      <c r="AC827" s="3"/>
      <c r="AD827" s="3"/>
      <c r="AE827" s="3" t="s">
        <v>1471</v>
      </c>
      <c r="AF827" s="3"/>
      <c r="AG827" s="3"/>
      <c r="AH827" s="3"/>
      <c r="AI827" s="3" t="s">
        <v>50</v>
      </c>
      <c r="AJ827" s="3"/>
      <c r="AK827" s="3"/>
      <c r="AL827" s="3"/>
      <c r="AM827" s="3"/>
      <c r="AN827" s="3"/>
      <c r="AO827" s="3"/>
      <c r="AP827" s="3" t="s">
        <v>50</v>
      </c>
      <c r="AQ827" s="3">
        <f t="shared" si="203"/>
        <v>0</v>
      </c>
      <c r="AT827" t="str">
        <f>VLOOKUP(L827,'Duration QC'!$A$3:$E$50,2,TRUE)</f>
        <v>N</v>
      </c>
      <c r="AU827" t="str">
        <f>VLOOKUP(L827,'Duration QC'!$A$3:$E$50,3,TRUE)</f>
        <v>N</v>
      </c>
      <c r="AV827" t="str">
        <f>VLOOKUP(L827,'Duration QC'!$A$3:$E$50,4,TRUE)</f>
        <v>Y</v>
      </c>
      <c r="AW827" t="str">
        <f>VLOOKUP(L827,'Duration QC'!$A$3:$E$50,5,TRUE)</f>
        <v>N</v>
      </c>
      <c r="AX827">
        <f t="shared" si="204"/>
        <v>0</v>
      </c>
      <c r="AY827">
        <f t="shared" si="205"/>
        <v>0</v>
      </c>
      <c r="AZ827">
        <f t="shared" si="206"/>
        <v>1</v>
      </c>
      <c r="BA827">
        <f t="shared" si="207"/>
        <v>0</v>
      </c>
    </row>
    <row r="828" spans="1:53" x14ac:dyDescent="0.25">
      <c r="A828" s="3">
        <v>829</v>
      </c>
      <c r="B828" s="3"/>
      <c r="C828" s="3" t="s">
        <v>1472</v>
      </c>
      <c r="D828" s="3"/>
      <c r="E828" s="3"/>
      <c r="F828" s="3" t="s">
        <v>1466</v>
      </c>
      <c r="G828" s="3" t="s">
        <v>50</v>
      </c>
      <c r="H828" s="3" t="s">
        <v>660</v>
      </c>
      <c r="I828" s="3" t="s">
        <v>604</v>
      </c>
      <c r="J828" s="3" t="s">
        <v>469</v>
      </c>
      <c r="K828" s="3" t="s">
        <v>798</v>
      </c>
      <c r="L828" s="3" t="s">
        <v>798</v>
      </c>
      <c r="M828" s="3" t="s">
        <v>28</v>
      </c>
      <c r="N828" s="3" t="s">
        <v>1468</v>
      </c>
      <c r="O828" s="3" t="s">
        <v>38</v>
      </c>
      <c r="P828" s="3"/>
      <c r="Q828" s="3" t="s">
        <v>49</v>
      </c>
      <c r="R828" s="3"/>
      <c r="S828" s="3"/>
      <c r="T828" s="3"/>
      <c r="U828" s="3">
        <v>6.6611537317645935</v>
      </c>
      <c r="V828" s="3" t="s">
        <v>72</v>
      </c>
      <c r="W828" s="3" t="s">
        <v>35</v>
      </c>
      <c r="X828" s="3" t="s">
        <v>35</v>
      </c>
      <c r="Y828" s="3" t="s">
        <v>35</v>
      </c>
      <c r="Z828" s="3" t="s">
        <v>50</v>
      </c>
      <c r="AA828" s="3"/>
      <c r="AB828" s="3">
        <v>6.6611537317645935</v>
      </c>
      <c r="AC828" s="3"/>
      <c r="AD828" s="3"/>
      <c r="AE828" s="3" t="s">
        <v>74</v>
      </c>
      <c r="AF828" s="3"/>
      <c r="AG828" s="3"/>
      <c r="AH828" s="3" t="s">
        <v>227</v>
      </c>
      <c r="AI828" s="3"/>
      <c r="AJ828" s="3"/>
      <c r="AK828" s="3"/>
      <c r="AL828" s="3" t="s">
        <v>771</v>
      </c>
      <c r="AM828" s="3"/>
      <c r="AN828" s="3"/>
      <c r="AO828" s="3"/>
      <c r="AP828" s="3" t="s">
        <v>50</v>
      </c>
      <c r="AQ828" s="3">
        <f t="shared" si="203"/>
        <v>4</v>
      </c>
      <c r="AR828" t="str">
        <f t="shared" ref="AR828:AR829" si="242">IF(AB828&lt;&gt;"","BMDL",IF(AC828&lt;&gt;"","NOAEL",IF(AD828&lt;&gt;"","LOAEL","!!! CHECK !!!")))</f>
        <v>BMDL</v>
      </c>
      <c r="AS828">
        <f t="shared" ref="AS828:AS829" si="243">IF(AR828="NOAEL",AC828, IF(AR828="BMDL", AB828, AD828))</f>
        <v>6.6611537317645935</v>
      </c>
      <c r="AT828" t="str">
        <f>VLOOKUP(L828,'Duration QC'!$A$3:$E$50,2,TRUE)</f>
        <v>N</v>
      </c>
      <c r="AU828" t="str">
        <f>VLOOKUP(L828,'Duration QC'!$A$3:$E$50,3,TRUE)</f>
        <v>N</v>
      </c>
      <c r="AV828" t="str">
        <f>VLOOKUP(L828,'Duration QC'!$A$3:$E$50,4,TRUE)</f>
        <v>Y</v>
      </c>
      <c r="AW828" t="str">
        <f>VLOOKUP(L828,'Duration QC'!$A$3:$E$50,5,TRUE)</f>
        <v>N</v>
      </c>
      <c r="AX828">
        <f t="shared" si="204"/>
        <v>0</v>
      </c>
      <c r="AY828">
        <f t="shared" si="205"/>
        <v>0</v>
      </c>
      <c r="AZ828">
        <f t="shared" si="206"/>
        <v>1</v>
      </c>
      <c r="BA828">
        <f t="shared" si="207"/>
        <v>0</v>
      </c>
    </row>
    <row r="829" spans="1:53" x14ac:dyDescent="0.25">
      <c r="A829" s="3">
        <v>830</v>
      </c>
      <c r="B829" s="3"/>
      <c r="C829" s="3" t="s">
        <v>1472</v>
      </c>
      <c r="D829" s="3"/>
      <c r="E829" s="3" t="s">
        <v>1560</v>
      </c>
      <c r="F829" s="3" t="s">
        <v>1467</v>
      </c>
      <c r="G829" s="3" t="s">
        <v>50</v>
      </c>
      <c r="H829" s="3" t="s">
        <v>805</v>
      </c>
      <c r="I829" s="3" t="s">
        <v>805</v>
      </c>
      <c r="J829" s="3" t="s">
        <v>470</v>
      </c>
      <c r="K829" s="3" t="s">
        <v>798</v>
      </c>
      <c r="L829" s="3" t="s">
        <v>798</v>
      </c>
      <c r="M829" s="3" t="s">
        <v>28</v>
      </c>
      <c r="N829" s="3" t="s">
        <v>1468</v>
      </c>
      <c r="O829" s="3" t="s">
        <v>38</v>
      </c>
      <c r="P829" s="3"/>
      <c r="Q829" s="3" t="s">
        <v>32</v>
      </c>
      <c r="R829" s="3"/>
      <c r="S829" s="3"/>
      <c r="T829" s="3"/>
      <c r="U829" s="3">
        <v>1900.3804982399001</v>
      </c>
      <c r="V829" s="3" t="s">
        <v>72</v>
      </c>
      <c r="W829" s="3" t="s">
        <v>35</v>
      </c>
      <c r="X829" s="3" t="s">
        <v>35</v>
      </c>
      <c r="Y829" s="3" t="s">
        <v>35</v>
      </c>
      <c r="Z829" s="3" t="s">
        <v>50</v>
      </c>
      <c r="AA829" s="3"/>
      <c r="AB829" s="3">
        <v>1900.3804982399001</v>
      </c>
      <c r="AC829" s="3"/>
      <c r="AD829" s="3"/>
      <c r="AE829" s="3" t="s">
        <v>74</v>
      </c>
      <c r="AF829" s="3"/>
      <c r="AG829" s="3"/>
      <c r="AH829" s="3" t="s">
        <v>227</v>
      </c>
      <c r="AI829" s="3"/>
      <c r="AJ829" s="3"/>
      <c r="AK829" s="3"/>
      <c r="AL829" s="3" t="s">
        <v>771</v>
      </c>
      <c r="AM829" s="3"/>
      <c r="AN829" s="3"/>
      <c r="AO829" s="3"/>
      <c r="AP829" s="3" t="s">
        <v>50</v>
      </c>
      <c r="AQ829" s="3">
        <f t="shared" si="203"/>
        <v>4</v>
      </c>
      <c r="AR829" t="str">
        <f t="shared" si="242"/>
        <v>BMDL</v>
      </c>
      <c r="AS829">
        <f t="shared" si="243"/>
        <v>1900.3804982399001</v>
      </c>
      <c r="AT829" t="str">
        <f>VLOOKUP(L829,'Duration QC'!$A$3:$E$50,2,TRUE)</f>
        <v>N</v>
      </c>
      <c r="AU829" t="str">
        <f>VLOOKUP(L829,'Duration QC'!$A$3:$E$50,3,TRUE)</f>
        <v>N</v>
      </c>
      <c r="AV829" t="str">
        <f>VLOOKUP(L829,'Duration QC'!$A$3:$E$50,4,TRUE)</f>
        <v>Y</v>
      </c>
      <c r="AW829" t="str">
        <f>VLOOKUP(L829,'Duration QC'!$A$3:$E$50,5,TRUE)</f>
        <v>N</v>
      </c>
      <c r="AX829">
        <f t="shared" si="204"/>
        <v>0</v>
      </c>
      <c r="AY829">
        <f t="shared" si="205"/>
        <v>0</v>
      </c>
      <c r="AZ829">
        <f t="shared" si="206"/>
        <v>1</v>
      </c>
      <c r="BA829">
        <f t="shared" si="207"/>
        <v>0</v>
      </c>
    </row>
    <row r="830" spans="1:53" x14ac:dyDescent="0.25">
      <c r="A830" s="3">
        <v>831</v>
      </c>
      <c r="B830" s="3" t="s">
        <v>50</v>
      </c>
      <c r="C830" s="3" t="s">
        <v>1472</v>
      </c>
      <c r="D830" s="3"/>
      <c r="E830" s="3" t="s">
        <v>1560</v>
      </c>
      <c r="F830" s="3" t="s">
        <v>1467</v>
      </c>
      <c r="G830" s="3" t="s">
        <v>50</v>
      </c>
      <c r="H830" s="3" t="s">
        <v>805</v>
      </c>
      <c r="I830" s="3" t="s">
        <v>805</v>
      </c>
      <c r="J830" s="3" t="s">
        <v>470</v>
      </c>
      <c r="K830" s="3" t="s">
        <v>798</v>
      </c>
      <c r="L830" s="3" t="s">
        <v>798</v>
      </c>
      <c r="M830" s="3" t="s">
        <v>28</v>
      </c>
      <c r="N830" s="3" t="s">
        <v>1468</v>
      </c>
      <c r="O830" s="3" t="s">
        <v>38</v>
      </c>
      <c r="P830" s="3"/>
      <c r="Q830" s="3" t="s">
        <v>49</v>
      </c>
      <c r="R830" s="3"/>
      <c r="S830" s="3"/>
      <c r="T830" s="3"/>
      <c r="U830" s="3" t="s">
        <v>1470</v>
      </c>
      <c r="V830" s="3"/>
      <c r="W830" s="3"/>
      <c r="X830" s="3"/>
      <c r="Y830" s="3"/>
      <c r="Z830" s="3"/>
      <c r="AA830" s="3"/>
      <c r="AB830" s="3"/>
      <c r="AC830" s="3"/>
      <c r="AD830" s="3"/>
      <c r="AE830" s="3" t="s">
        <v>1471</v>
      </c>
      <c r="AF830" s="3"/>
      <c r="AG830" s="3"/>
      <c r="AH830" s="3"/>
      <c r="AI830" s="3" t="s">
        <v>50</v>
      </c>
      <c r="AJ830" s="3"/>
      <c r="AK830" s="3"/>
      <c r="AL830" s="3"/>
      <c r="AM830" s="3"/>
      <c r="AN830" s="3"/>
      <c r="AO830" s="3"/>
      <c r="AP830" s="3" t="s">
        <v>35</v>
      </c>
      <c r="AQ830" s="3">
        <f t="shared" si="203"/>
        <v>0</v>
      </c>
      <c r="AT830" t="str">
        <f>VLOOKUP(L830,'Duration QC'!$A$3:$E$50,2,TRUE)</f>
        <v>N</v>
      </c>
      <c r="AU830" t="str">
        <f>VLOOKUP(L830,'Duration QC'!$A$3:$E$50,3,TRUE)</f>
        <v>N</v>
      </c>
      <c r="AV830" t="str">
        <f>VLOOKUP(L830,'Duration QC'!$A$3:$E$50,4,TRUE)</f>
        <v>Y</v>
      </c>
      <c r="AW830" t="str">
        <f>VLOOKUP(L830,'Duration QC'!$A$3:$E$50,5,TRUE)</f>
        <v>N</v>
      </c>
      <c r="AX830">
        <f t="shared" si="204"/>
        <v>0</v>
      </c>
      <c r="AY830">
        <f t="shared" si="205"/>
        <v>0</v>
      </c>
      <c r="AZ830">
        <f t="shared" si="206"/>
        <v>1</v>
      </c>
      <c r="BA830">
        <f t="shared" si="207"/>
        <v>0</v>
      </c>
    </row>
    <row r="831" spans="1:53" s="3" customFormat="1" ht="15.75" thickBot="1" x14ac:dyDescent="0.3">
      <c r="A831" s="3">
        <v>832</v>
      </c>
      <c r="B831" s="3" t="s">
        <v>35</v>
      </c>
      <c r="C831" s="3" t="s">
        <v>1273</v>
      </c>
      <c r="D831" s="3" t="s">
        <v>1473</v>
      </c>
      <c r="E831" s="3" t="s">
        <v>1282</v>
      </c>
      <c r="F831" s="3" t="s">
        <v>1283</v>
      </c>
      <c r="H831" s="3" t="s">
        <v>673</v>
      </c>
      <c r="I831" s="3" t="s">
        <v>1276</v>
      </c>
      <c r="J831" s="3" t="s">
        <v>469</v>
      </c>
      <c r="K831" s="3" t="s">
        <v>1269</v>
      </c>
      <c r="L831" s="3" t="s">
        <v>795</v>
      </c>
      <c r="M831" s="3" t="s">
        <v>28</v>
      </c>
      <c r="N831" s="3" t="s">
        <v>1092</v>
      </c>
      <c r="O831" s="3" t="s">
        <v>38</v>
      </c>
      <c r="P831" s="3" t="s">
        <v>1287</v>
      </c>
      <c r="Q831" s="3" t="s">
        <v>49</v>
      </c>
      <c r="R831" s="3">
        <v>19.7</v>
      </c>
      <c r="S831" s="3">
        <v>45.6</v>
      </c>
      <c r="V831" s="3" t="s">
        <v>34</v>
      </c>
      <c r="W831" s="3" t="s">
        <v>35</v>
      </c>
      <c r="X831" s="3" t="s">
        <v>50</v>
      </c>
      <c r="Y831" s="3" t="s">
        <v>35</v>
      </c>
      <c r="Z831" s="3" t="s">
        <v>35</v>
      </c>
      <c r="AA831" s="3" t="str">
        <f t="shared" ref="AA831" si="244">IF(X831="Y", "Divide NOAEL or BMDL by 3;", "") &amp; IF(Y831="Y", "Divide LOAEL by 10;", "") &amp; IF(Z831="N", "Units conversion needed;", "")</f>
        <v>Divide NOAEL or BMDL by 3;Units conversion needed;</v>
      </c>
      <c r="AC831" s="3">
        <f>R831/3*1000</f>
        <v>6566.6666666666661</v>
      </c>
      <c r="AF831" s="3" t="str">
        <f>IF(AC831&gt;30000, "band A", IF(AC831&gt;3000, "band B", IF(AC831&gt;300, "band C", IF(AC831&gt;30, "band D", "band E"))))</f>
        <v>band B</v>
      </c>
      <c r="AH831" s="3" t="s">
        <v>229</v>
      </c>
      <c r="AK831" s="3" t="s">
        <v>1509</v>
      </c>
      <c r="AL831" s="3" t="s">
        <v>773</v>
      </c>
      <c r="AM831" s="3" t="s">
        <v>1278</v>
      </c>
      <c r="AN831" s="3" t="s">
        <v>1510</v>
      </c>
      <c r="AP831" s="3" t="s">
        <v>35</v>
      </c>
      <c r="AQ831" s="3">
        <f t="shared" si="203"/>
        <v>2</v>
      </c>
      <c r="AR831" t="str">
        <f>IF(AB831&lt;&gt;"","BMDL",IF(AC831&lt;&gt;"","NOAEL",IF(AD831&lt;&gt;"","LOAEL","!!! CHECK !!!")))</f>
        <v>NOAEL</v>
      </c>
      <c r="AS831">
        <f>IF(AR831="NOAEL",AC831, IF(AR831="BMDL", AB831, AD831))</f>
        <v>6566.6666666666661</v>
      </c>
      <c r="AT831" t="str">
        <f>VLOOKUP(L831,'Duration QC'!$A$3:$E$50,2,TRUE)</f>
        <v>N</v>
      </c>
      <c r="AU831" t="str">
        <f>VLOOKUP(L831,'Duration QC'!$A$3:$E$50,3,TRUE)</f>
        <v>Y</v>
      </c>
      <c r="AV831" t="str">
        <f>VLOOKUP(L831,'Duration QC'!$A$3:$E$50,4,TRUE)</f>
        <v>N</v>
      </c>
      <c r="AW831" t="str">
        <f>VLOOKUP(L831,'Duration QC'!$A$3:$E$50,5,TRUE)</f>
        <v>N</v>
      </c>
      <c r="AX831">
        <f t="shared" si="204"/>
        <v>0</v>
      </c>
      <c r="AY831">
        <f t="shared" si="205"/>
        <v>1</v>
      </c>
      <c r="AZ831">
        <f t="shared" si="206"/>
        <v>0</v>
      </c>
      <c r="BA831">
        <f t="shared" si="207"/>
        <v>0</v>
      </c>
    </row>
    <row r="832" spans="1:53" ht="15.75" thickBot="1" x14ac:dyDescent="0.3">
      <c r="A832" s="3">
        <v>833</v>
      </c>
      <c r="C832" t="s">
        <v>1552</v>
      </c>
      <c r="D832" s="76" t="s">
        <v>1553</v>
      </c>
      <c r="E832" t="s">
        <v>1561</v>
      </c>
      <c r="F832" s="3" t="s">
        <v>1556</v>
      </c>
      <c r="G832" s="57" t="s">
        <v>50</v>
      </c>
      <c r="H832" s="3" t="s">
        <v>562</v>
      </c>
      <c r="I832" s="57" t="s">
        <v>1565</v>
      </c>
      <c r="J832" s="57" t="s">
        <v>470</v>
      </c>
      <c r="K832" s="57" t="s">
        <v>1567</v>
      </c>
      <c r="L832" s="3" t="s">
        <v>798</v>
      </c>
      <c r="M832" s="3" t="s">
        <v>28</v>
      </c>
      <c r="N832" s="3" t="s">
        <v>1468</v>
      </c>
      <c r="O832" s="3" t="s">
        <v>38</v>
      </c>
      <c r="P832" t="s">
        <v>211</v>
      </c>
      <c r="Q832" s="3" t="s">
        <v>32</v>
      </c>
      <c r="U832" s="74">
        <v>3.5695899999999998</v>
      </c>
      <c r="V832" s="3" t="s">
        <v>34</v>
      </c>
      <c r="W832" s="3" t="s">
        <v>35</v>
      </c>
      <c r="X832" s="3" t="s">
        <v>35</v>
      </c>
      <c r="Y832" s="57" t="s">
        <v>50</v>
      </c>
      <c r="Z832" s="3" t="s">
        <v>35</v>
      </c>
      <c r="AB832" s="74">
        <v>1784.7950000000001</v>
      </c>
      <c r="AE832" s="3" t="s">
        <v>74</v>
      </c>
      <c r="AH832" s="3" t="s">
        <v>227</v>
      </c>
      <c r="AK832" t="s">
        <v>1557</v>
      </c>
      <c r="AL832" s="3" t="s">
        <v>771</v>
      </c>
      <c r="AN832" t="s">
        <v>1568</v>
      </c>
      <c r="AP832" s="3" t="s">
        <v>50</v>
      </c>
      <c r="AQ832" s="3">
        <f t="shared" si="203"/>
        <v>4</v>
      </c>
      <c r="AR832" t="str">
        <f t="shared" ref="AR832:AR834" si="245">IF(AB832&lt;&gt;"","BMDL",IF(AC832&lt;&gt;"","NOAEL",IF(AD832&lt;&gt;"","LOAEL","!!! CHECK !!!")))</f>
        <v>BMDL</v>
      </c>
      <c r="AS832">
        <f t="shared" ref="AS832:AS834" si="246">IF(AR832="NOAEL",AC832, IF(AR832="BMDL", AB832, AD832))</f>
        <v>1784.7950000000001</v>
      </c>
      <c r="AT832" t="str">
        <f>VLOOKUP(L832,'Duration QC'!$A$3:$E$50,2,TRUE)</f>
        <v>N</v>
      </c>
      <c r="AU832" t="str">
        <f>VLOOKUP(L832,'Duration QC'!$A$3:$E$50,3,TRUE)</f>
        <v>N</v>
      </c>
      <c r="AV832" t="str">
        <f>VLOOKUP(L832,'Duration QC'!$A$3:$E$50,4,TRUE)</f>
        <v>Y</v>
      </c>
      <c r="AW832" t="str">
        <f>VLOOKUP(L832,'Duration QC'!$A$3:$E$50,5,TRUE)</f>
        <v>N</v>
      </c>
      <c r="AX832">
        <f t="shared" ref="AX832:AX834" si="247">IF(AT832="N",0,1)</f>
        <v>0</v>
      </c>
      <c r="AY832">
        <f t="shared" ref="AY832:AY834" si="248">IF(AU832="N",0,1)</f>
        <v>0</v>
      </c>
      <c r="AZ832">
        <f t="shared" ref="AZ832:AZ834" si="249">IF(AV832="N",0,1)</f>
        <v>1</v>
      </c>
      <c r="BA832">
        <f t="shared" ref="BA832:BA834" si="250">IF(AW832="N",0,1)</f>
        <v>0</v>
      </c>
    </row>
    <row r="833" spans="1:53" ht="15.75" thickBot="1" x14ac:dyDescent="0.3">
      <c r="A833" s="3">
        <v>834</v>
      </c>
      <c r="C833" t="s">
        <v>1552</v>
      </c>
      <c r="D833" s="77" t="s">
        <v>1554</v>
      </c>
      <c r="E833" t="s">
        <v>1561</v>
      </c>
      <c r="F833" s="3" t="s">
        <v>1556</v>
      </c>
      <c r="G833" s="57" t="s">
        <v>50</v>
      </c>
      <c r="H833" s="3" t="s">
        <v>805</v>
      </c>
      <c r="I833" s="57" t="s">
        <v>1566</v>
      </c>
      <c r="J833" s="57" t="s">
        <v>470</v>
      </c>
      <c r="K833" s="57" t="s">
        <v>1567</v>
      </c>
      <c r="L833" s="3" t="s">
        <v>798</v>
      </c>
      <c r="M833" s="3" t="s">
        <v>28</v>
      </c>
      <c r="N833" s="3" t="s">
        <v>1468</v>
      </c>
      <c r="O833" s="3" t="s">
        <v>38</v>
      </c>
      <c r="P833" t="s">
        <v>211</v>
      </c>
      <c r="Q833" s="3" t="s">
        <v>32</v>
      </c>
      <c r="U833" s="75">
        <v>2.77996</v>
      </c>
      <c r="V833" s="3" t="s">
        <v>34</v>
      </c>
      <c r="W833" s="3" t="s">
        <v>35</v>
      </c>
      <c r="X833" s="3" t="s">
        <v>35</v>
      </c>
      <c r="Y833" s="57" t="s">
        <v>50</v>
      </c>
      <c r="Z833" s="3" t="s">
        <v>35</v>
      </c>
      <c r="AB833" s="75">
        <v>1389.98</v>
      </c>
      <c r="AE833" s="3" t="s">
        <v>74</v>
      </c>
      <c r="AH833" s="3" t="s">
        <v>227</v>
      </c>
      <c r="AK833" t="s">
        <v>1557</v>
      </c>
      <c r="AL833" s="3" t="s">
        <v>771</v>
      </c>
      <c r="AN833" t="s">
        <v>1569</v>
      </c>
      <c r="AP833" t="s">
        <v>50</v>
      </c>
      <c r="AQ833" s="3">
        <f t="shared" si="203"/>
        <v>4</v>
      </c>
      <c r="AR833" t="str">
        <f t="shared" si="245"/>
        <v>BMDL</v>
      </c>
      <c r="AS833">
        <f t="shared" si="246"/>
        <v>1389.98</v>
      </c>
      <c r="AT833" t="str">
        <f>VLOOKUP(L833,'Duration QC'!$A$3:$E$50,2,TRUE)</f>
        <v>N</v>
      </c>
      <c r="AU833" t="str">
        <f>VLOOKUP(L833,'Duration QC'!$A$3:$E$50,3,TRUE)</f>
        <v>N</v>
      </c>
      <c r="AV833" t="str">
        <f>VLOOKUP(L833,'Duration QC'!$A$3:$E$50,4,TRUE)</f>
        <v>Y</v>
      </c>
      <c r="AW833" t="str">
        <f>VLOOKUP(L833,'Duration QC'!$A$3:$E$50,5,TRUE)</f>
        <v>N</v>
      </c>
      <c r="AX833">
        <f t="shared" si="247"/>
        <v>0</v>
      </c>
      <c r="AY833">
        <f t="shared" si="248"/>
        <v>0</v>
      </c>
      <c r="AZ833">
        <f t="shared" si="249"/>
        <v>1</v>
      </c>
      <c r="BA833">
        <f t="shared" si="250"/>
        <v>0</v>
      </c>
    </row>
    <row r="834" spans="1:53" ht="15.75" thickBot="1" x14ac:dyDescent="0.3">
      <c r="A834" s="3">
        <v>835</v>
      </c>
      <c r="C834" t="s">
        <v>1552</v>
      </c>
      <c r="D834" s="77" t="s">
        <v>1555</v>
      </c>
      <c r="E834" t="s">
        <v>1558</v>
      </c>
      <c r="F834" s="3" t="s">
        <v>1559</v>
      </c>
      <c r="G834" s="57" t="s">
        <v>50</v>
      </c>
      <c r="H834" s="3" t="s">
        <v>465</v>
      </c>
      <c r="I834" s="57" t="s">
        <v>1563</v>
      </c>
      <c r="J834" s="57" t="s">
        <v>469</v>
      </c>
      <c r="K834" s="57" t="s">
        <v>1564</v>
      </c>
      <c r="L834" s="3" t="s">
        <v>798</v>
      </c>
      <c r="M834" s="3" t="s">
        <v>28</v>
      </c>
      <c r="N834" s="3" t="s">
        <v>1468</v>
      </c>
      <c r="O834" s="3" t="s">
        <v>38</v>
      </c>
      <c r="P834" s="3" t="s">
        <v>39</v>
      </c>
      <c r="Q834" s="3" t="s">
        <v>32</v>
      </c>
      <c r="U834" s="75">
        <v>0.37124699999999999</v>
      </c>
      <c r="V834" s="3" t="s">
        <v>34</v>
      </c>
      <c r="W834" s="3" t="s">
        <v>35</v>
      </c>
      <c r="X834" s="3" t="s">
        <v>35</v>
      </c>
      <c r="Y834" s="57" t="s">
        <v>50</v>
      </c>
      <c r="Z834" s="3" t="s">
        <v>35</v>
      </c>
      <c r="AB834" s="75">
        <v>185.62350000000001</v>
      </c>
      <c r="AE834" s="3" t="s">
        <v>74</v>
      </c>
      <c r="AH834" s="3" t="s">
        <v>227</v>
      </c>
      <c r="AK834" t="s">
        <v>1557</v>
      </c>
      <c r="AL834" s="3" t="s">
        <v>771</v>
      </c>
      <c r="AN834" t="s">
        <v>1570</v>
      </c>
      <c r="AP834" t="s">
        <v>50</v>
      </c>
      <c r="AQ834" s="3">
        <f t="shared" si="203"/>
        <v>4</v>
      </c>
      <c r="AR834" t="str">
        <f t="shared" si="245"/>
        <v>BMDL</v>
      </c>
      <c r="AS834">
        <f t="shared" si="246"/>
        <v>185.62350000000001</v>
      </c>
      <c r="AT834" t="str">
        <f>VLOOKUP(L834,'Duration QC'!$A$3:$E$50,2,TRUE)</f>
        <v>N</v>
      </c>
      <c r="AU834" t="str">
        <f>VLOOKUP(L834,'Duration QC'!$A$3:$E$50,3,TRUE)</f>
        <v>N</v>
      </c>
      <c r="AV834" t="str">
        <f>VLOOKUP(L834,'Duration QC'!$A$3:$E$50,4,TRUE)</f>
        <v>Y</v>
      </c>
      <c r="AW834" t="str">
        <f>VLOOKUP(L834,'Duration QC'!$A$3:$E$50,5,TRUE)</f>
        <v>N</v>
      </c>
      <c r="AX834">
        <f t="shared" si="247"/>
        <v>0</v>
      </c>
      <c r="AY834">
        <f t="shared" si="248"/>
        <v>0</v>
      </c>
      <c r="AZ834">
        <f t="shared" si="249"/>
        <v>1</v>
      </c>
      <c r="BA834">
        <f t="shared" si="250"/>
        <v>0</v>
      </c>
    </row>
  </sheetData>
  <autoFilter ref="A1:BA834" xr:uid="{AABF69EA-57A4-4FDB-BA1B-96520DC542EF}"/>
  <hyperlinks>
    <hyperlink ref="E676" r:id="rId1" xr:uid="{CB8B615F-7383-41AE-A0E7-2041BF2A3289}"/>
    <hyperlink ref="E687" r:id="rId2" xr:uid="{C8B91E36-21AC-4605-9728-56262B958953}"/>
    <hyperlink ref="E694" r:id="rId3" xr:uid="{01AA5E91-4C19-4646-8306-EEDD73A28EBA}"/>
    <hyperlink ref="E695" r:id="rId4" xr:uid="{2A9F5268-8910-4D33-A13E-8EC48AC68C8A}"/>
    <hyperlink ref="E697" r:id="rId5" xr:uid="{EEFE9B91-3AFD-4795-9770-97697BABE3D7}"/>
    <hyperlink ref="E699" r:id="rId6" xr:uid="{03E36F77-7671-46C6-864B-DF21F0FB65C3}"/>
    <hyperlink ref="E700" r:id="rId7" xr:uid="{57A4BFAF-9078-4077-9AD8-73F2425E2C18}"/>
    <hyperlink ref="E703" r:id="rId8" xr:uid="{170F84E3-0115-4399-91E3-3F6DF6F5E598}"/>
    <hyperlink ref="E714" r:id="rId9" xr:uid="{B388B8C4-8C0C-4D07-9797-192A9EF23579}"/>
    <hyperlink ref="E715" r:id="rId10" xr:uid="{FB35DDC7-E413-4101-ADFE-67B9F30BE799}"/>
    <hyperlink ref="E517" r:id="rId11" display="https://doi.org/10.1093/toxsci/kfp254" xr:uid="{F395DB77-C252-4835-8CB0-F681117903DE}"/>
  </hyperlinks>
  <pageMargins left="0.7" right="0.7" top="0.75" bottom="0.75" header="0.3" footer="0.3"/>
  <pageSetup orientation="portrait" r:id="rId12"/>
  <legacy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822AA-951D-451B-912E-7604E89E28C0}">
  <dimension ref="A1:BA39"/>
  <sheetViews>
    <sheetView topLeftCell="B7" workbookViewId="0">
      <selection activeCell="C2" sqref="C2:C17"/>
    </sheetView>
  </sheetViews>
  <sheetFormatPr defaultRowHeight="15" x14ac:dyDescent="0.25"/>
  <sheetData>
    <row r="1" spans="1:53" s="1" customFormat="1" x14ac:dyDescent="0.25">
      <c r="A1" s="1" t="s">
        <v>479</v>
      </c>
      <c r="B1" s="1" t="s">
        <v>676</v>
      </c>
      <c r="C1" s="1" t="s">
        <v>66</v>
      </c>
      <c r="D1" s="1" t="s">
        <v>156</v>
      </c>
      <c r="E1" s="1" t="s">
        <v>753</v>
      </c>
      <c r="F1" s="1" t="s">
        <v>0</v>
      </c>
      <c r="G1" s="1" t="s">
        <v>480</v>
      </c>
      <c r="H1" s="1" t="s">
        <v>354</v>
      </c>
      <c r="I1" s="1" t="s">
        <v>1</v>
      </c>
      <c r="J1" s="1" t="s">
        <v>468</v>
      </c>
      <c r="K1" s="1" t="s">
        <v>793</v>
      </c>
      <c r="L1" s="1" t="s">
        <v>2</v>
      </c>
      <c r="M1" s="1" t="s">
        <v>3</v>
      </c>
      <c r="N1" s="1" t="s">
        <v>4</v>
      </c>
      <c r="O1" s="1" t="s">
        <v>5</v>
      </c>
      <c r="P1" s="1" t="s">
        <v>6</v>
      </c>
      <c r="Q1" s="1" t="s">
        <v>7</v>
      </c>
      <c r="R1" s="1" t="s">
        <v>8</v>
      </c>
      <c r="S1" s="1" t="s">
        <v>9</v>
      </c>
      <c r="T1" s="1" t="s">
        <v>10</v>
      </c>
      <c r="U1" s="1" t="s">
        <v>11</v>
      </c>
      <c r="V1" s="1" t="s">
        <v>12</v>
      </c>
      <c r="W1" s="1" t="s">
        <v>13</v>
      </c>
      <c r="X1" s="1" t="s">
        <v>14</v>
      </c>
      <c r="Y1" s="1" t="s">
        <v>15</v>
      </c>
      <c r="Z1" s="1" t="s">
        <v>1753</v>
      </c>
      <c r="AA1" s="1" t="s">
        <v>17</v>
      </c>
      <c r="AB1" s="1" t="s">
        <v>18</v>
      </c>
      <c r="AC1" s="1" t="s">
        <v>19</v>
      </c>
      <c r="AD1" s="1" t="s">
        <v>20</v>
      </c>
      <c r="AE1" s="1" t="s">
        <v>21</v>
      </c>
      <c r="AF1" s="1" t="s">
        <v>22</v>
      </c>
      <c r="AG1" s="1" t="s">
        <v>23</v>
      </c>
      <c r="AH1" s="1" t="s">
        <v>24</v>
      </c>
      <c r="AI1" s="1" t="s">
        <v>485</v>
      </c>
      <c r="AJ1" s="1" t="s">
        <v>765</v>
      </c>
      <c r="AK1" s="1" t="s">
        <v>718</v>
      </c>
      <c r="AL1" s="1" t="s">
        <v>769</v>
      </c>
      <c r="AM1" s="1" t="s">
        <v>1099</v>
      </c>
      <c r="AN1" s="1" t="s">
        <v>1100</v>
      </c>
      <c r="AO1" s="1" t="s">
        <v>1101</v>
      </c>
      <c r="AP1" s="1" t="s">
        <v>1496</v>
      </c>
      <c r="AQ1" s="1" t="s">
        <v>1504</v>
      </c>
      <c r="AR1" s="1" t="s">
        <v>1521</v>
      </c>
      <c r="AS1" s="1" t="s">
        <v>1523</v>
      </c>
      <c r="AT1" s="1" t="s">
        <v>1532</v>
      </c>
      <c r="AU1" s="1" t="s">
        <v>1533</v>
      </c>
      <c r="AV1" s="1" t="s">
        <v>1534</v>
      </c>
      <c r="AW1" s="1" t="s">
        <v>1535</v>
      </c>
      <c r="AX1" s="1" t="s">
        <v>1541</v>
      </c>
      <c r="AY1" s="1" t="s">
        <v>1542</v>
      </c>
      <c r="AZ1" s="1" t="s">
        <v>1543</v>
      </c>
      <c r="BA1" s="1" t="s">
        <v>1544</v>
      </c>
    </row>
    <row r="2" spans="1:53" x14ac:dyDescent="0.25">
      <c r="A2">
        <v>5</v>
      </c>
      <c r="C2" t="s">
        <v>65</v>
      </c>
      <c r="F2" t="s">
        <v>43</v>
      </c>
      <c r="G2" t="s">
        <v>50</v>
      </c>
      <c r="H2" t="s">
        <v>562</v>
      </c>
      <c r="I2" t="s">
        <v>44</v>
      </c>
      <c r="J2" t="s">
        <v>470</v>
      </c>
      <c r="K2" t="s">
        <v>27</v>
      </c>
      <c r="L2" t="s">
        <v>27</v>
      </c>
      <c r="M2" t="s">
        <v>28</v>
      </c>
      <c r="N2" t="s">
        <v>29</v>
      </c>
      <c r="O2" t="s">
        <v>38</v>
      </c>
      <c r="P2" t="s">
        <v>39</v>
      </c>
      <c r="Q2" t="s">
        <v>32</v>
      </c>
      <c r="R2">
        <v>0.5</v>
      </c>
      <c r="S2">
        <v>2</v>
      </c>
      <c r="T2">
        <v>1.6488349515820884</v>
      </c>
      <c r="U2">
        <v>1.3680873787451382</v>
      </c>
      <c r="V2" t="s">
        <v>34</v>
      </c>
      <c r="W2" t="s">
        <v>35</v>
      </c>
      <c r="X2" t="s">
        <v>35</v>
      </c>
      <c r="Y2" t="s">
        <v>35</v>
      </c>
      <c r="Z2" t="s">
        <v>35</v>
      </c>
      <c r="AA2" t="s">
        <v>36</v>
      </c>
      <c r="AB2">
        <v>1368.0873787451383</v>
      </c>
      <c r="AC2">
        <v>500</v>
      </c>
      <c r="AE2" t="s">
        <v>45</v>
      </c>
      <c r="AF2" t="s">
        <v>45</v>
      </c>
      <c r="AH2" t="s">
        <v>228</v>
      </c>
      <c r="AI2" t="s">
        <v>766</v>
      </c>
      <c r="AJ2" t="s">
        <v>50</v>
      </c>
      <c r="AL2" t="s">
        <v>773</v>
      </c>
      <c r="AP2" t="s">
        <v>50</v>
      </c>
      <c r="AQ2">
        <v>3</v>
      </c>
      <c r="AR2" t="s">
        <v>11</v>
      </c>
      <c r="AS2">
        <v>1368.0873787451383</v>
      </c>
      <c r="AT2" t="s">
        <v>35</v>
      </c>
      <c r="AU2" t="s">
        <v>50</v>
      </c>
      <c r="AV2" t="s">
        <v>35</v>
      </c>
      <c r="AW2" t="s">
        <v>35</v>
      </c>
      <c r="AX2">
        <v>0</v>
      </c>
      <c r="AY2">
        <v>1</v>
      </c>
      <c r="AZ2">
        <v>0</v>
      </c>
      <c r="BA2">
        <v>0</v>
      </c>
    </row>
    <row r="3" spans="1:53" x14ac:dyDescent="0.25">
      <c r="A3">
        <v>20</v>
      </c>
      <c r="C3" t="s">
        <v>87</v>
      </c>
      <c r="F3" t="s">
        <v>75</v>
      </c>
      <c r="H3" t="s">
        <v>466</v>
      </c>
      <c r="I3" t="s">
        <v>68</v>
      </c>
      <c r="J3" t="s">
        <v>470</v>
      </c>
      <c r="K3" t="s">
        <v>76</v>
      </c>
      <c r="L3" t="s">
        <v>129</v>
      </c>
      <c r="M3" t="s">
        <v>28</v>
      </c>
      <c r="N3" t="s">
        <v>77</v>
      </c>
      <c r="O3" t="s">
        <v>38</v>
      </c>
      <c r="P3" t="s">
        <v>97</v>
      </c>
      <c r="Q3" t="s">
        <v>49</v>
      </c>
      <c r="R3">
        <v>49</v>
      </c>
      <c r="T3">
        <v>44.8</v>
      </c>
      <c r="U3">
        <v>13.6</v>
      </c>
      <c r="V3" t="s">
        <v>72</v>
      </c>
      <c r="X3" t="s">
        <v>50</v>
      </c>
      <c r="Y3" t="s">
        <v>35</v>
      </c>
      <c r="Z3" t="s">
        <v>50</v>
      </c>
      <c r="AA3" t="s">
        <v>78</v>
      </c>
      <c r="AB3">
        <v>4.5333333333333332</v>
      </c>
      <c r="AC3">
        <v>16.333333333333332</v>
      </c>
      <c r="AD3" t="s">
        <v>40</v>
      </c>
      <c r="AE3" t="s">
        <v>79</v>
      </c>
      <c r="AF3" t="s">
        <v>79</v>
      </c>
      <c r="AG3" t="s">
        <v>40</v>
      </c>
      <c r="AH3" t="s">
        <v>226</v>
      </c>
      <c r="AI3" t="s">
        <v>766</v>
      </c>
      <c r="AJ3" t="s">
        <v>50</v>
      </c>
      <c r="AL3" t="s">
        <v>773</v>
      </c>
      <c r="AP3" t="s">
        <v>50</v>
      </c>
      <c r="AQ3">
        <v>5</v>
      </c>
      <c r="AR3" t="s">
        <v>11</v>
      </c>
      <c r="AS3">
        <v>4.5333333333333332</v>
      </c>
      <c r="AT3" t="s">
        <v>35</v>
      </c>
      <c r="AU3" t="s">
        <v>50</v>
      </c>
      <c r="AV3" t="s">
        <v>35</v>
      </c>
      <c r="AW3" t="s">
        <v>35</v>
      </c>
      <c r="AX3">
        <v>0</v>
      </c>
      <c r="AY3">
        <v>1</v>
      </c>
      <c r="AZ3">
        <v>0</v>
      </c>
      <c r="BA3">
        <v>0</v>
      </c>
    </row>
    <row r="4" spans="1:53" x14ac:dyDescent="0.25">
      <c r="A4">
        <v>142</v>
      </c>
      <c r="C4" t="s">
        <v>217</v>
      </c>
      <c r="D4" t="s">
        <v>160</v>
      </c>
      <c r="F4" t="s">
        <v>180</v>
      </c>
      <c r="H4" t="s">
        <v>662</v>
      </c>
      <c r="I4" t="s">
        <v>184</v>
      </c>
      <c r="J4" t="s">
        <v>469</v>
      </c>
      <c r="K4" t="s">
        <v>204</v>
      </c>
      <c r="L4" t="s">
        <v>798</v>
      </c>
      <c r="M4" t="s">
        <v>28</v>
      </c>
      <c r="N4" t="s">
        <v>219</v>
      </c>
      <c r="O4" t="s">
        <v>30</v>
      </c>
      <c r="P4" t="s">
        <v>146</v>
      </c>
      <c r="Q4" t="s">
        <v>49</v>
      </c>
      <c r="R4">
        <v>0.6</v>
      </c>
      <c r="S4">
        <v>1.2</v>
      </c>
      <c r="T4">
        <v>0.72589400000000004</v>
      </c>
      <c r="U4">
        <v>0.5202</v>
      </c>
      <c r="V4" t="s">
        <v>34</v>
      </c>
      <c r="W4" t="s">
        <v>35</v>
      </c>
      <c r="X4" t="s">
        <v>35</v>
      </c>
      <c r="Y4" t="s">
        <v>35</v>
      </c>
      <c r="AB4">
        <v>520.20000000000005</v>
      </c>
      <c r="AC4">
        <v>600</v>
      </c>
      <c r="AD4" t="s">
        <v>766</v>
      </c>
      <c r="AH4" t="s">
        <v>228</v>
      </c>
      <c r="AI4" t="s">
        <v>766</v>
      </c>
      <c r="AK4" t="s">
        <v>767</v>
      </c>
      <c r="AL4" t="s">
        <v>770</v>
      </c>
      <c r="AP4" t="s">
        <v>35</v>
      </c>
      <c r="AQ4">
        <v>3</v>
      </c>
      <c r="AR4" t="s">
        <v>11</v>
      </c>
      <c r="AS4">
        <v>520.20000000000005</v>
      </c>
      <c r="AT4" t="s">
        <v>35</v>
      </c>
      <c r="AU4" t="s">
        <v>35</v>
      </c>
      <c r="AV4" t="s">
        <v>50</v>
      </c>
      <c r="AW4" t="s">
        <v>35</v>
      </c>
      <c r="AX4">
        <v>0</v>
      </c>
      <c r="AY4">
        <v>0</v>
      </c>
      <c r="AZ4">
        <v>1</v>
      </c>
      <c r="BA4">
        <v>0</v>
      </c>
    </row>
    <row r="5" spans="1:53" x14ac:dyDescent="0.25">
      <c r="A5">
        <v>161</v>
      </c>
      <c r="C5" t="s">
        <v>217</v>
      </c>
      <c r="D5" t="s">
        <v>164</v>
      </c>
      <c r="F5" t="s">
        <v>180</v>
      </c>
      <c r="G5" t="s">
        <v>50</v>
      </c>
      <c r="H5" t="s">
        <v>662</v>
      </c>
      <c r="I5" t="s">
        <v>188</v>
      </c>
      <c r="J5" t="s">
        <v>469</v>
      </c>
      <c r="K5" t="s">
        <v>204</v>
      </c>
      <c r="L5" t="s">
        <v>798</v>
      </c>
      <c r="M5" t="s">
        <v>28</v>
      </c>
      <c r="N5" t="s">
        <v>219</v>
      </c>
      <c r="O5" t="s">
        <v>30</v>
      </c>
      <c r="P5" t="s">
        <v>146</v>
      </c>
      <c r="Q5" t="s">
        <v>32</v>
      </c>
      <c r="R5">
        <v>5</v>
      </c>
      <c r="S5" t="s">
        <v>215</v>
      </c>
      <c r="T5">
        <v>7.0650500000000003</v>
      </c>
      <c r="U5">
        <v>4.8677999999999999</v>
      </c>
      <c r="V5" t="s">
        <v>34</v>
      </c>
      <c r="W5" t="s">
        <v>35</v>
      </c>
      <c r="X5" t="s">
        <v>35</v>
      </c>
      <c r="Y5" t="s">
        <v>35</v>
      </c>
      <c r="AB5">
        <v>4867.8</v>
      </c>
      <c r="AC5">
        <v>5000</v>
      </c>
      <c r="AD5" t="s">
        <v>766</v>
      </c>
      <c r="AH5" t="s">
        <v>229</v>
      </c>
      <c r="AI5" t="s">
        <v>766</v>
      </c>
      <c r="AK5" t="s">
        <v>767</v>
      </c>
      <c r="AL5" t="s">
        <v>770</v>
      </c>
      <c r="AP5" t="s">
        <v>35</v>
      </c>
      <c r="AQ5">
        <v>2</v>
      </c>
      <c r="AR5" t="s">
        <v>11</v>
      </c>
      <c r="AS5">
        <v>4867.8</v>
      </c>
      <c r="AT5" t="s">
        <v>35</v>
      </c>
      <c r="AU5" t="s">
        <v>35</v>
      </c>
      <c r="AV5" t="s">
        <v>50</v>
      </c>
      <c r="AW5" t="s">
        <v>35</v>
      </c>
      <c r="AX5">
        <v>0</v>
      </c>
      <c r="AY5">
        <v>0</v>
      </c>
      <c r="AZ5">
        <v>1</v>
      </c>
      <c r="BA5">
        <v>0</v>
      </c>
    </row>
    <row r="6" spans="1:53" x14ac:dyDescent="0.25">
      <c r="A6">
        <v>167</v>
      </c>
      <c r="C6" t="s">
        <v>217</v>
      </c>
      <c r="D6" t="s">
        <v>165</v>
      </c>
      <c r="F6" t="s">
        <v>180</v>
      </c>
      <c r="H6" t="s">
        <v>799</v>
      </c>
      <c r="I6" t="s">
        <v>189</v>
      </c>
      <c r="J6" t="s">
        <v>469</v>
      </c>
      <c r="K6" t="s">
        <v>205</v>
      </c>
      <c r="L6" t="s">
        <v>796</v>
      </c>
      <c r="M6" t="s">
        <v>28</v>
      </c>
      <c r="N6" t="s">
        <v>219</v>
      </c>
      <c r="O6" t="s">
        <v>38</v>
      </c>
      <c r="P6" t="s">
        <v>210</v>
      </c>
      <c r="Q6" t="s">
        <v>49</v>
      </c>
      <c r="R6">
        <v>2</v>
      </c>
      <c r="S6">
        <v>4</v>
      </c>
      <c r="T6">
        <v>1.9118900000000001</v>
      </c>
      <c r="U6">
        <v>1.44231</v>
      </c>
      <c r="V6" t="s">
        <v>34</v>
      </c>
      <c r="W6" t="s">
        <v>35</v>
      </c>
      <c r="X6" t="s">
        <v>35</v>
      </c>
      <c r="Y6" t="s">
        <v>35</v>
      </c>
      <c r="AB6">
        <v>1442.31</v>
      </c>
      <c r="AC6">
        <v>2000</v>
      </c>
      <c r="AD6" t="s">
        <v>766</v>
      </c>
      <c r="AH6" t="s">
        <v>228</v>
      </c>
      <c r="AI6" t="s">
        <v>766</v>
      </c>
      <c r="AK6" t="s">
        <v>767</v>
      </c>
      <c r="AL6" t="s">
        <v>770</v>
      </c>
      <c r="AP6" t="s">
        <v>35</v>
      </c>
      <c r="AQ6">
        <v>3</v>
      </c>
      <c r="AR6" t="s">
        <v>11</v>
      </c>
      <c r="AS6">
        <v>1442.31</v>
      </c>
      <c r="AT6" t="s">
        <v>35</v>
      </c>
      <c r="AU6" t="s">
        <v>50</v>
      </c>
      <c r="AV6" t="s">
        <v>35</v>
      </c>
      <c r="AW6" t="s">
        <v>35</v>
      </c>
      <c r="AX6">
        <v>0</v>
      </c>
      <c r="AY6">
        <v>1</v>
      </c>
      <c r="AZ6">
        <v>0</v>
      </c>
      <c r="BA6">
        <v>0</v>
      </c>
    </row>
    <row r="7" spans="1:53" x14ac:dyDescent="0.25">
      <c r="A7">
        <v>169</v>
      </c>
      <c r="C7" t="s">
        <v>217</v>
      </c>
      <c r="D7" t="s">
        <v>165</v>
      </c>
      <c r="F7" t="s">
        <v>180</v>
      </c>
      <c r="H7" t="s">
        <v>799</v>
      </c>
      <c r="I7" t="s">
        <v>189</v>
      </c>
      <c r="J7" t="s">
        <v>469</v>
      </c>
      <c r="K7" t="s">
        <v>204</v>
      </c>
      <c r="L7" t="s">
        <v>798</v>
      </c>
      <c r="M7" t="s">
        <v>28</v>
      </c>
      <c r="N7" t="s">
        <v>219</v>
      </c>
      <c r="O7" t="s">
        <v>30</v>
      </c>
      <c r="P7" t="s">
        <v>146</v>
      </c>
      <c r="Q7" t="s">
        <v>32</v>
      </c>
      <c r="R7">
        <v>2</v>
      </c>
      <c r="S7">
        <v>4</v>
      </c>
      <c r="T7">
        <v>2.6666099999999999</v>
      </c>
      <c r="U7">
        <v>1.74444</v>
      </c>
      <c r="V7" t="s">
        <v>34</v>
      </c>
      <c r="W7" t="s">
        <v>35</v>
      </c>
      <c r="X7" t="s">
        <v>35</v>
      </c>
      <c r="Y7" t="s">
        <v>35</v>
      </c>
      <c r="AB7">
        <v>1744.44</v>
      </c>
      <c r="AC7">
        <v>2000</v>
      </c>
      <c r="AD7" t="s">
        <v>766</v>
      </c>
      <c r="AH7" t="s">
        <v>228</v>
      </c>
      <c r="AI7" t="s">
        <v>766</v>
      </c>
      <c r="AK7" t="s">
        <v>767</v>
      </c>
      <c r="AL7" t="s">
        <v>770</v>
      </c>
      <c r="AP7" t="s">
        <v>35</v>
      </c>
      <c r="AQ7">
        <v>3</v>
      </c>
      <c r="AR7" t="s">
        <v>11</v>
      </c>
      <c r="AS7">
        <v>1744.44</v>
      </c>
      <c r="AT7" t="s">
        <v>35</v>
      </c>
      <c r="AU7" t="s">
        <v>35</v>
      </c>
      <c r="AV7" t="s">
        <v>50</v>
      </c>
      <c r="AW7" t="s">
        <v>35</v>
      </c>
      <c r="AX7">
        <v>0</v>
      </c>
      <c r="AY7">
        <v>0</v>
      </c>
      <c r="AZ7">
        <v>1</v>
      </c>
      <c r="BA7">
        <v>0</v>
      </c>
    </row>
    <row r="8" spans="1:53" x14ac:dyDescent="0.25">
      <c r="A8">
        <v>170</v>
      </c>
      <c r="C8" t="s">
        <v>217</v>
      </c>
      <c r="D8" t="s">
        <v>165</v>
      </c>
      <c r="F8" t="s">
        <v>180</v>
      </c>
      <c r="H8" t="s">
        <v>799</v>
      </c>
      <c r="I8" t="s">
        <v>189</v>
      </c>
      <c r="J8" t="s">
        <v>469</v>
      </c>
      <c r="K8" t="s">
        <v>204</v>
      </c>
      <c r="L8" t="s">
        <v>798</v>
      </c>
      <c r="M8" t="s">
        <v>28</v>
      </c>
      <c r="N8" t="s">
        <v>219</v>
      </c>
      <c r="O8" t="s">
        <v>30</v>
      </c>
      <c r="P8" t="s">
        <v>146</v>
      </c>
      <c r="Q8" t="s">
        <v>49</v>
      </c>
      <c r="R8">
        <v>1</v>
      </c>
      <c r="S8">
        <v>2</v>
      </c>
      <c r="T8">
        <v>1.35351</v>
      </c>
      <c r="U8">
        <v>0.87787700000000002</v>
      </c>
      <c r="V8" t="s">
        <v>34</v>
      </c>
      <c r="W8" t="s">
        <v>35</v>
      </c>
      <c r="X8" t="s">
        <v>35</v>
      </c>
      <c r="Y8" t="s">
        <v>35</v>
      </c>
      <c r="AB8">
        <v>877.87700000000007</v>
      </c>
      <c r="AC8">
        <v>1000</v>
      </c>
      <c r="AD8" t="s">
        <v>766</v>
      </c>
      <c r="AH8" t="s">
        <v>228</v>
      </c>
      <c r="AI8" t="s">
        <v>766</v>
      </c>
      <c r="AK8" t="s">
        <v>767</v>
      </c>
      <c r="AL8" t="s">
        <v>770</v>
      </c>
      <c r="AP8" t="s">
        <v>35</v>
      </c>
      <c r="AQ8">
        <v>3</v>
      </c>
      <c r="AR8" t="s">
        <v>11</v>
      </c>
      <c r="AS8">
        <v>877.87700000000007</v>
      </c>
      <c r="AT8" t="s">
        <v>35</v>
      </c>
      <c r="AU8" t="s">
        <v>35</v>
      </c>
      <c r="AV8" t="s">
        <v>50</v>
      </c>
      <c r="AW8" t="s">
        <v>35</v>
      </c>
      <c r="AX8">
        <v>0</v>
      </c>
      <c r="AY8">
        <v>0</v>
      </c>
      <c r="AZ8">
        <v>1</v>
      </c>
      <c r="BA8">
        <v>0</v>
      </c>
    </row>
    <row r="9" spans="1:53" x14ac:dyDescent="0.25">
      <c r="A9">
        <v>172</v>
      </c>
      <c r="C9" t="s">
        <v>217</v>
      </c>
      <c r="D9" t="s">
        <v>165</v>
      </c>
      <c r="F9" t="s">
        <v>180</v>
      </c>
      <c r="H9" t="s">
        <v>799</v>
      </c>
      <c r="I9" t="s">
        <v>189</v>
      </c>
      <c r="J9" t="s">
        <v>469</v>
      </c>
      <c r="K9" t="s">
        <v>204</v>
      </c>
      <c r="L9" t="s">
        <v>798</v>
      </c>
      <c r="M9" t="s">
        <v>28</v>
      </c>
      <c r="N9" t="s">
        <v>219</v>
      </c>
      <c r="O9" t="s">
        <v>38</v>
      </c>
      <c r="P9" t="s">
        <v>210</v>
      </c>
      <c r="Q9" t="s">
        <v>49</v>
      </c>
      <c r="R9">
        <v>0.5</v>
      </c>
      <c r="S9">
        <v>1</v>
      </c>
      <c r="T9">
        <v>0.62308399999999997</v>
      </c>
      <c r="U9">
        <v>0.42810700000000002</v>
      </c>
      <c r="V9" t="s">
        <v>34</v>
      </c>
      <c r="W9" t="s">
        <v>35</v>
      </c>
      <c r="X9" t="s">
        <v>35</v>
      </c>
      <c r="Y9" t="s">
        <v>35</v>
      </c>
      <c r="AB9">
        <v>428.10700000000003</v>
      </c>
      <c r="AC9">
        <v>500</v>
      </c>
      <c r="AD9" t="s">
        <v>766</v>
      </c>
      <c r="AH9" t="s">
        <v>228</v>
      </c>
      <c r="AI9" t="s">
        <v>766</v>
      </c>
      <c r="AK9" t="s">
        <v>767</v>
      </c>
      <c r="AL9" t="s">
        <v>770</v>
      </c>
      <c r="AP9" t="s">
        <v>35</v>
      </c>
      <c r="AQ9">
        <v>3</v>
      </c>
      <c r="AR9" t="s">
        <v>11</v>
      </c>
      <c r="AS9">
        <v>428.10700000000003</v>
      </c>
      <c r="AT9" t="s">
        <v>35</v>
      </c>
      <c r="AU9" t="s">
        <v>35</v>
      </c>
      <c r="AV9" t="s">
        <v>50</v>
      </c>
      <c r="AW9" t="s">
        <v>35</v>
      </c>
      <c r="AX9">
        <v>0</v>
      </c>
      <c r="AY9">
        <v>0</v>
      </c>
      <c r="AZ9">
        <v>1</v>
      </c>
      <c r="BA9">
        <v>0</v>
      </c>
    </row>
    <row r="10" spans="1:53" x14ac:dyDescent="0.25">
      <c r="A10">
        <v>214</v>
      </c>
      <c r="C10" t="s">
        <v>217</v>
      </c>
      <c r="D10" t="s">
        <v>177</v>
      </c>
      <c r="F10" t="s">
        <v>180</v>
      </c>
      <c r="H10" t="s">
        <v>1676</v>
      </c>
      <c r="I10" t="s">
        <v>201</v>
      </c>
      <c r="J10" t="s">
        <v>469</v>
      </c>
      <c r="K10" t="s">
        <v>207</v>
      </c>
      <c r="L10" t="s">
        <v>115</v>
      </c>
      <c r="M10" t="s">
        <v>28</v>
      </c>
      <c r="N10" t="s">
        <v>219</v>
      </c>
      <c r="O10" t="s">
        <v>38</v>
      </c>
      <c r="P10" t="s">
        <v>213</v>
      </c>
      <c r="Q10" t="s">
        <v>49</v>
      </c>
      <c r="R10">
        <v>15</v>
      </c>
      <c r="S10">
        <v>30</v>
      </c>
      <c r="T10">
        <v>14.2652</v>
      </c>
      <c r="U10">
        <v>9.3435600000000001</v>
      </c>
      <c r="V10" t="s">
        <v>34</v>
      </c>
      <c r="W10" t="s">
        <v>35</v>
      </c>
      <c r="X10" t="s">
        <v>35</v>
      </c>
      <c r="Y10" t="s">
        <v>35</v>
      </c>
      <c r="AB10">
        <v>9343.56</v>
      </c>
      <c r="AC10">
        <v>15000</v>
      </c>
      <c r="AD10" t="s">
        <v>766</v>
      </c>
      <c r="AH10" t="s">
        <v>229</v>
      </c>
      <c r="AI10" t="s">
        <v>766</v>
      </c>
      <c r="AK10" t="s">
        <v>767</v>
      </c>
      <c r="AL10" t="s">
        <v>770</v>
      </c>
      <c r="AP10" t="s">
        <v>35</v>
      </c>
      <c r="AQ10">
        <v>2</v>
      </c>
      <c r="AR10" t="s">
        <v>11</v>
      </c>
      <c r="AS10">
        <v>9343.56</v>
      </c>
      <c r="AT10" t="s">
        <v>35</v>
      </c>
      <c r="AU10" t="s">
        <v>35</v>
      </c>
      <c r="AV10" t="s">
        <v>50</v>
      </c>
      <c r="AW10" t="s">
        <v>35</v>
      </c>
      <c r="AX10">
        <v>0</v>
      </c>
      <c r="AY10">
        <v>0</v>
      </c>
      <c r="AZ10">
        <v>1</v>
      </c>
      <c r="BA10">
        <v>0</v>
      </c>
    </row>
    <row r="11" spans="1:53" x14ac:dyDescent="0.25">
      <c r="A11">
        <v>245</v>
      </c>
      <c r="C11" t="s">
        <v>231</v>
      </c>
      <c r="D11" t="s">
        <v>178</v>
      </c>
      <c r="F11" t="s">
        <v>180</v>
      </c>
      <c r="H11" t="s">
        <v>708</v>
      </c>
      <c r="I11" t="s">
        <v>202</v>
      </c>
      <c r="J11" t="s">
        <v>470</v>
      </c>
      <c r="K11" t="s">
        <v>208</v>
      </c>
      <c r="L11" t="s">
        <v>55</v>
      </c>
      <c r="M11" t="s">
        <v>28</v>
      </c>
      <c r="N11" t="s">
        <v>218</v>
      </c>
      <c r="O11" t="s">
        <v>38</v>
      </c>
      <c r="P11" t="s">
        <v>213</v>
      </c>
      <c r="Q11" t="s">
        <v>32</v>
      </c>
      <c r="R11">
        <v>0.3</v>
      </c>
      <c r="S11">
        <v>1</v>
      </c>
      <c r="T11">
        <v>0.27642800000000001</v>
      </c>
      <c r="U11">
        <v>0.19084999999999999</v>
      </c>
      <c r="V11" t="s">
        <v>34</v>
      </c>
      <c r="W11" t="s">
        <v>35</v>
      </c>
      <c r="X11" t="s">
        <v>50</v>
      </c>
      <c r="AB11">
        <v>63.616666666666667</v>
      </c>
      <c r="AC11">
        <v>99.999999999999986</v>
      </c>
      <c r="AD11">
        <v>33.333333333333336</v>
      </c>
      <c r="AH11" t="s">
        <v>227</v>
      </c>
      <c r="AI11" t="s">
        <v>766</v>
      </c>
      <c r="AL11" t="s">
        <v>773</v>
      </c>
      <c r="AP11" t="s">
        <v>50</v>
      </c>
      <c r="AQ11">
        <v>4</v>
      </c>
      <c r="AR11" t="s">
        <v>11</v>
      </c>
      <c r="AS11">
        <v>63.616666666666667</v>
      </c>
      <c r="AT11" t="s">
        <v>35</v>
      </c>
      <c r="AU11" t="s">
        <v>50</v>
      </c>
      <c r="AV11" t="s">
        <v>35</v>
      </c>
      <c r="AW11" t="s">
        <v>35</v>
      </c>
      <c r="AX11">
        <v>0</v>
      </c>
      <c r="AY11">
        <v>1</v>
      </c>
      <c r="AZ11">
        <v>0</v>
      </c>
      <c r="BA11">
        <v>0</v>
      </c>
    </row>
    <row r="12" spans="1:53" x14ac:dyDescent="0.25">
      <c r="A12">
        <v>251</v>
      </c>
      <c r="C12" t="s">
        <v>231</v>
      </c>
      <c r="D12" t="s">
        <v>178</v>
      </c>
      <c r="F12" t="s">
        <v>180</v>
      </c>
      <c r="H12" t="s">
        <v>708</v>
      </c>
      <c r="I12" t="s">
        <v>202</v>
      </c>
      <c r="J12" t="s">
        <v>470</v>
      </c>
      <c r="K12" t="s">
        <v>208</v>
      </c>
      <c r="L12" t="s">
        <v>55</v>
      </c>
      <c r="M12" t="s">
        <v>28</v>
      </c>
      <c r="N12" t="s">
        <v>218</v>
      </c>
      <c r="O12" t="s">
        <v>38</v>
      </c>
      <c r="P12" t="s">
        <v>213</v>
      </c>
      <c r="Q12" t="s">
        <v>49</v>
      </c>
      <c r="R12">
        <v>0.3</v>
      </c>
      <c r="S12">
        <v>1</v>
      </c>
      <c r="T12">
        <v>0.446828</v>
      </c>
      <c r="U12">
        <v>0.24806300000000001</v>
      </c>
      <c r="V12" t="s">
        <v>34</v>
      </c>
      <c r="W12" t="s">
        <v>35</v>
      </c>
      <c r="X12" t="s">
        <v>50</v>
      </c>
      <c r="AB12">
        <v>82.687666666666672</v>
      </c>
      <c r="AC12">
        <v>99.999999999999986</v>
      </c>
      <c r="AD12">
        <v>33.333333333333336</v>
      </c>
      <c r="AH12" t="s">
        <v>227</v>
      </c>
      <c r="AI12" t="s">
        <v>766</v>
      </c>
      <c r="AL12" t="s">
        <v>773</v>
      </c>
      <c r="AP12" t="s">
        <v>50</v>
      </c>
      <c r="AQ12">
        <v>4</v>
      </c>
      <c r="AR12" t="s">
        <v>11</v>
      </c>
      <c r="AS12">
        <v>82.687666666666672</v>
      </c>
      <c r="AT12" t="s">
        <v>35</v>
      </c>
      <c r="AU12" t="s">
        <v>50</v>
      </c>
      <c r="AV12" t="s">
        <v>35</v>
      </c>
      <c r="AW12" t="s">
        <v>35</v>
      </c>
      <c r="AX12">
        <v>0</v>
      </c>
      <c r="AY12">
        <v>1</v>
      </c>
      <c r="AZ12">
        <v>0</v>
      </c>
      <c r="BA12">
        <v>0</v>
      </c>
    </row>
    <row r="13" spans="1:53" x14ac:dyDescent="0.25">
      <c r="A13">
        <v>258</v>
      </c>
      <c r="C13" t="s">
        <v>231</v>
      </c>
      <c r="D13" t="s">
        <v>165</v>
      </c>
      <c r="F13" t="s">
        <v>180</v>
      </c>
      <c r="H13" t="s">
        <v>799</v>
      </c>
      <c r="I13" t="s">
        <v>189</v>
      </c>
      <c r="J13" t="s">
        <v>469</v>
      </c>
      <c r="K13" t="s">
        <v>205</v>
      </c>
      <c r="L13" t="s">
        <v>796</v>
      </c>
      <c r="M13" t="s">
        <v>28</v>
      </c>
      <c r="N13" t="s">
        <v>218</v>
      </c>
      <c r="O13" t="s">
        <v>30</v>
      </c>
      <c r="P13" t="s">
        <v>146</v>
      </c>
      <c r="Q13" t="s">
        <v>32</v>
      </c>
      <c r="R13">
        <v>1</v>
      </c>
      <c r="S13">
        <v>2</v>
      </c>
      <c r="T13">
        <v>0.89881800000000001</v>
      </c>
      <c r="U13">
        <v>0.28163899999999997</v>
      </c>
      <c r="V13" t="s">
        <v>241</v>
      </c>
      <c r="W13" t="s">
        <v>35</v>
      </c>
      <c r="X13" t="s">
        <v>35</v>
      </c>
      <c r="AB13">
        <v>281.63899999999995</v>
      </c>
      <c r="AC13">
        <v>1000</v>
      </c>
      <c r="AD13">
        <v>200</v>
      </c>
      <c r="AH13" t="s">
        <v>227</v>
      </c>
      <c r="AI13" t="s">
        <v>766</v>
      </c>
      <c r="AL13" t="s">
        <v>773</v>
      </c>
      <c r="AP13" t="s">
        <v>35</v>
      </c>
      <c r="AQ13">
        <v>4</v>
      </c>
      <c r="AR13" t="s">
        <v>11</v>
      </c>
      <c r="AS13">
        <v>281.63899999999995</v>
      </c>
      <c r="AT13" t="s">
        <v>35</v>
      </c>
      <c r="AU13" t="s">
        <v>50</v>
      </c>
      <c r="AV13" t="s">
        <v>35</v>
      </c>
      <c r="AW13" t="s">
        <v>35</v>
      </c>
      <c r="AX13">
        <v>0</v>
      </c>
      <c r="AY13">
        <v>1</v>
      </c>
      <c r="AZ13">
        <v>0</v>
      </c>
      <c r="BA13">
        <v>0</v>
      </c>
    </row>
    <row r="14" spans="1:53" x14ac:dyDescent="0.25">
      <c r="A14">
        <v>260</v>
      </c>
      <c r="C14" t="s">
        <v>231</v>
      </c>
      <c r="D14" t="s">
        <v>165</v>
      </c>
      <c r="F14" t="s">
        <v>180</v>
      </c>
      <c r="H14" t="s">
        <v>799</v>
      </c>
      <c r="I14" t="s">
        <v>189</v>
      </c>
      <c r="J14" t="s">
        <v>469</v>
      </c>
      <c r="K14" t="s">
        <v>205</v>
      </c>
      <c r="L14" t="s">
        <v>796</v>
      </c>
      <c r="M14" t="s">
        <v>28</v>
      </c>
      <c r="N14" t="s">
        <v>218</v>
      </c>
      <c r="O14" t="s">
        <v>30</v>
      </c>
      <c r="P14" t="s">
        <v>146</v>
      </c>
      <c r="Q14" t="s">
        <v>49</v>
      </c>
      <c r="R14">
        <v>2</v>
      </c>
      <c r="S14">
        <v>4</v>
      </c>
      <c r="T14">
        <v>0.90603999999999896</v>
      </c>
      <c r="U14">
        <v>0.49424000000000001</v>
      </c>
      <c r="V14" t="s">
        <v>241</v>
      </c>
      <c r="W14" t="s">
        <v>35</v>
      </c>
      <c r="X14" t="s">
        <v>35</v>
      </c>
      <c r="AB14">
        <v>494.24</v>
      </c>
      <c r="AC14">
        <v>2000</v>
      </c>
      <c r="AD14">
        <v>400</v>
      </c>
      <c r="AH14" t="s">
        <v>228</v>
      </c>
      <c r="AI14" t="s">
        <v>766</v>
      </c>
      <c r="AL14" t="s">
        <v>773</v>
      </c>
      <c r="AP14" t="s">
        <v>35</v>
      </c>
      <c r="AQ14">
        <v>3</v>
      </c>
      <c r="AR14" t="s">
        <v>11</v>
      </c>
      <c r="AS14">
        <v>494.24</v>
      </c>
      <c r="AT14" t="s">
        <v>35</v>
      </c>
      <c r="AU14" t="s">
        <v>50</v>
      </c>
      <c r="AV14" t="s">
        <v>35</v>
      </c>
      <c r="AW14" t="s">
        <v>35</v>
      </c>
      <c r="AX14">
        <v>0</v>
      </c>
      <c r="AY14">
        <v>1</v>
      </c>
      <c r="AZ14">
        <v>0</v>
      </c>
      <c r="BA14">
        <v>0</v>
      </c>
    </row>
    <row r="15" spans="1:53" x14ac:dyDescent="0.25">
      <c r="A15">
        <v>266</v>
      </c>
      <c r="C15" t="s">
        <v>231</v>
      </c>
      <c r="D15" t="s">
        <v>165</v>
      </c>
      <c r="F15" t="s">
        <v>180</v>
      </c>
      <c r="H15" t="s">
        <v>799</v>
      </c>
      <c r="I15" t="s">
        <v>189</v>
      </c>
      <c r="J15" t="s">
        <v>469</v>
      </c>
      <c r="K15" t="s">
        <v>205</v>
      </c>
      <c r="L15" t="s">
        <v>796</v>
      </c>
      <c r="M15" t="s">
        <v>28</v>
      </c>
      <c r="N15" t="s">
        <v>218</v>
      </c>
      <c r="O15" t="s">
        <v>38</v>
      </c>
      <c r="P15" t="s">
        <v>210</v>
      </c>
      <c r="Q15" t="s">
        <v>49</v>
      </c>
      <c r="R15">
        <v>16</v>
      </c>
      <c r="T15">
        <v>1.5667899999999899</v>
      </c>
      <c r="U15">
        <v>0.95874899999999996</v>
      </c>
      <c r="V15" t="s">
        <v>241</v>
      </c>
      <c r="W15" t="s">
        <v>35</v>
      </c>
      <c r="X15" t="s">
        <v>35</v>
      </c>
      <c r="AB15">
        <v>958.74899999999991</v>
      </c>
      <c r="AC15">
        <v>16000</v>
      </c>
      <c r="AD15" t="s">
        <v>215</v>
      </c>
      <c r="AH15" t="s">
        <v>228</v>
      </c>
      <c r="AI15" t="s">
        <v>766</v>
      </c>
      <c r="AL15" t="s">
        <v>773</v>
      </c>
      <c r="AP15" t="s">
        <v>35</v>
      </c>
      <c r="AQ15">
        <v>3</v>
      </c>
      <c r="AR15" t="s">
        <v>11</v>
      </c>
      <c r="AS15">
        <v>958.74899999999991</v>
      </c>
      <c r="AT15" t="s">
        <v>35</v>
      </c>
      <c r="AU15" t="s">
        <v>50</v>
      </c>
      <c r="AV15" t="s">
        <v>35</v>
      </c>
      <c r="AW15" t="s">
        <v>35</v>
      </c>
      <c r="AX15">
        <v>0</v>
      </c>
      <c r="AY15">
        <v>1</v>
      </c>
      <c r="AZ15">
        <v>0</v>
      </c>
      <c r="BA15">
        <v>0</v>
      </c>
    </row>
    <row r="16" spans="1:53" x14ac:dyDescent="0.25">
      <c r="A16">
        <v>269</v>
      </c>
      <c r="C16" t="s">
        <v>231</v>
      </c>
      <c r="D16" t="s">
        <v>165</v>
      </c>
      <c r="F16" t="s">
        <v>180</v>
      </c>
      <c r="H16" t="s">
        <v>799</v>
      </c>
      <c r="I16" t="s">
        <v>189</v>
      </c>
      <c r="J16" t="s">
        <v>469</v>
      </c>
      <c r="K16" t="s">
        <v>205</v>
      </c>
      <c r="L16" t="s">
        <v>796</v>
      </c>
      <c r="M16" t="s">
        <v>28</v>
      </c>
      <c r="N16" t="s">
        <v>218</v>
      </c>
      <c r="O16" t="s">
        <v>38</v>
      </c>
      <c r="P16" t="s">
        <v>210</v>
      </c>
      <c r="Q16" t="s">
        <v>32</v>
      </c>
      <c r="R16">
        <v>16</v>
      </c>
      <c r="T16">
        <v>2.6505999999999901</v>
      </c>
      <c r="U16">
        <v>1.9557</v>
      </c>
      <c r="V16" t="s">
        <v>241</v>
      </c>
      <c r="W16" t="s">
        <v>35</v>
      </c>
      <c r="X16" t="s">
        <v>35</v>
      </c>
      <c r="AB16">
        <v>1955.7</v>
      </c>
      <c r="AC16">
        <v>16000</v>
      </c>
      <c r="AD16" t="s">
        <v>215</v>
      </c>
      <c r="AH16" t="s">
        <v>228</v>
      </c>
      <c r="AI16" t="s">
        <v>766</v>
      </c>
      <c r="AL16" t="s">
        <v>773</v>
      </c>
      <c r="AP16" t="s">
        <v>35</v>
      </c>
      <c r="AQ16">
        <v>3</v>
      </c>
      <c r="AR16" t="s">
        <v>11</v>
      </c>
      <c r="AS16">
        <v>1955.7</v>
      </c>
      <c r="AT16" t="s">
        <v>35</v>
      </c>
      <c r="AU16" t="s">
        <v>50</v>
      </c>
      <c r="AV16" t="s">
        <v>35</v>
      </c>
      <c r="AW16" t="s">
        <v>35</v>
      </c>
      <c r="AX16">
        <v>0</v>
      </c>
      <c r="AY16">
        <v>1</v>
      </c>
      <c r="AZ16">
        <v>0</v>
      </c>
      <c r="BA16">
        <v>0</v>
      </c>
    </row>
    <row r="17" spans="1:53" x14ac:dyDescent="0.25">
      <c r="A17">
        <v>281</v>
      </c>
      <c r="C17" t="s">
        <v>231</v>
      </c>
      <c r="D17" t="s">
        <v>159</v>
      </c>
      <c r="F17" t="s">
        <v>180</v>
      </c>
      <c r="H17" t="s">
        <v>673</v>
      </c>
      <c r="I17" t="s">
        <v>1529</v>
      </c>
      <c r="J17" t="s">
        <v>469</v>
      </c>
      <c r="K17" t="s">
        <v>205</v>
      </c>
      <c r="L17" t="s">
        <v>796</v>
      </c>
      <c r="M17" t="s">
        <v>28</v>
      </c>
      <c r="N17" t="s">
        <v>218</v>
      </c>
      <c r="O17" t="s">
        <v>38</v>
      </c>
      <c r="P17" t="s">
        <v>210</v>
      </c>
      <c r="Q17" t="s">
        <v>32</v>
      </c>
      <c r="R17">
        <v>30</v>
      </c>
      <c r="T17">
        <v>30.0001</v>
      </c>
      <c r="U17">
        <v>14.037699999999999</v>
      </c>
      <c r="V17" t="s">
        <v>241</v>
      </c>
      <c r="W17" t="s">
        <v>35</v>
      </c>
      <c r="X17" t="s">
        <v>35</v>
      </c>
      <c r="AB17">
        <v>14037.699999999999</v>
      </c>
      <c r="AC17">
        <v>30000</v>
      </c>
      <c r="AD17" t="s">
        <v>215</v>
      </c>
      <c r="AH17" t="s">
        <v>229</v>
      </c>
      <c r="AI17" t="s">
        <v>766</v>
      </c>
      <c r="AL17" t="s">
        <v>773</v>
      </c>
      <c r="AP17" t="s">
        <v>35</v>
      </c>
      <c r="AQ17">
        <v>2</v>
      </c>
      <c r="AR17" t="s">
        <v>11</v>
      </c>
      <c r="AS17">
        <v>14037.699999999999</v>
      </c>
      <c r="AT17" t="s">
        <v>35</v>
      </c>
      <c r="AU17" t="s">
        <v>50</v>
      </c>
      <c r="AV17" t="s">
        <v>35</v>
      </c>
      <c r="AW17" t="s">
        <v>35</v>
      </c>
      <c r="AX17">
        <v>0</v>
      </c>
      <c r="AY17">
        <v>1</v>
      </c>
      <c r="AZ17">
        <v>0</v>
      </c>
      <c r="BA17">
        <v>0</v>
      </c>
    </row>
    <row r="22" spans="1:53" x14ac:dyDescent="0.25">
      <c r="A22">
        <v>226</v>
      </c>
      <c r="C22" t="s">
        <v>231</v>
      </c>
      <c r="D22" t="s">
        <v>168</v>
      </c>
      <c r="F22" t="s">
        <v>180</v>
      </c>
      <c r="H22" t="s">
        <v>660</v>
      </c>
      <c r="I22" t="s">
        <v>192</v>
      </c>
      <c r="J22" t="s">
        <v>469</v>
      </c>
      <c r="K22" t="s">
        <v>205</v>
      </c>
      <c r="L22" t="s">
        <v>796</v>
      </c>
      <c r="M22" t="s">
        <v>28</v>
      </c>
      <c r="N22" t="s">
        <v>218</v>
      </c>
      <c r="O22" t="s">
        <v>38</v>
      </c>
      <c r="P22" t="s">
        <v>210</v>
      </c>
      <c r="Q22" t="s">
        <v>49</v>
      </c>
      <c r="S22">
        <v>1</v>
      </c>
      <c r="T22">
        <v>1.9372399999999899E-4</v>
      </c>
      <c r="U22">
        <v>4.5750800000000002E-7</v>
      </c>
      <c r="V22" t="s">
        <v>241</v>
      </c>
      <c r="W22" t="s">
        <v>35</v>
      </c>
      <c r="X22" t="s">
        <v>35</v>
      </c>
      <c r="AB22">
        <v>4.5750800000000002E-4</v>
      </c>
      <c r="AC22" t="s">
        <v>215</v>
      </c>
      <c r="AD22">
        <v>100</v>
      </c>
      <c r="AH22" t="s">
        <v>226</v>
      </c>
      <c r="AI22" t="s">
        <v>766</v>
      </c>
      <c r="AL22" t="s">
        <v>773</v>
      </c>
      <c r="AP22" t="s">
        <v>50</v>
      </c>
      <c r="AQ22">
        <v>5</v>
      </c>
      <c r="AR22" t="s">
        <v>11</v>
      </c>
      <c r="AS22">
        <v>4.5750800000000002E-4</v>
      </c>
      <c r="AT22" t="s">
        <v>35</v>
      </c>
      <c r="AU22" t="s">
        <v>50</v>
      </c>
      <c r="AV22" t="s">
        <v>35</v>
      </c>
      <c r="AW22" t="s">
        <v>35</v>
      </c>
      <c r="AX22">
        <v>0</v>
      </c>
      <c r="AY22">
        <v>1</v>
      </c>
      <c r="AZ22">
        <v>0</v>
      </c>
      <c r="BA22">
        <v>0</v>
      </c>
    </row>
    <row r="23" spans="1:53" x14ac:dyDescent="0.25">
      <c r="A23">
        <v>227</v>
      </c>
      <c r="C23" t="s">
        <v>231</v>
      </c>
      <c r="D23" t="s">
        <v>168</v>
      </c>
      <c r="F23" t="s">
        <v>180</v>
      </c>
      <c r="H23" t="s">
        <v>660</v>
      </c>
      <c r="I23" t="s">
        <v>192</v>
      </c>
      <c r="J23" t="s">
        <v>469</v>
      </c>
      <c r="K23" t="s">
        <v>205</v>
      </c>
      <c r="L23" t="s">
        <v>796</v>
      </c>
      <c r="M23" t="s">
        <v>28</v>
      </c>
      <c r="N23" t="s">
        <v>218</v>
      </c>
      <c r="O23" t="s">
        <v>38</v>
      </c>
      <c r="P23" t="s">
        <v>210</v>
      </c>
      <c r="Q23" t="s">
        <v>32</v>
      </c>
      <c r="S23">
        <v>1</v>
      </c>
      <c r="T23">
        <v>2.8990100000000002E-4</v>
      </c>
      <c r="U23">
        <v>5.2946999999999999E-7</v>
      </c>
      <c r="V23" t="s">
        <v>241</v>
      </c>
      <c r="W23" t="s">
        <v>35</v>
      </c>
      <c r="X23" t="s">
        <v>35</v>
      </c>
      <c r="AB23">
        <v>5.2946999999999998E-4</v>
      </c>
      <c r="AC23" t="s">
        <v>215</v>
      </c>
      <c r="AD23">
        <v>100</v>
      </c>
      <c r="AH23" t="s">
        <v>226</v>
      </c>
      <c r="AI23" t="s">
        <v>766</v>
      </c>
      <c r="AL23" t="s">
        <v>773</v>
      </c>
      <c r="AP23" t="s">
        <v>50</v>
      </c>
      <c r="AQ23">
        <v>5</v>
      </c>
      <c r="AR23" t="s">
        <v>11</v>
      </c>
      <c r="AS23">
        <v>5.2946999999999998E-4</v>
      </c>
      <c r="AT23" t="s">
        <v>35</v>
      </c>
      <c r="AU23" t="s">
        <v>50</v>
      </c>
      <c r="AV23" t="s">
        <v>35</v>
      </c>
      <c r="AW23" t="s">
        <v>35</v>
      </c>
      <c r="AX23">
        <v>0</v>
      </c>
      <c r="AY23">
        <v>1</v>
      </c>
      <c r="AZ23">
        <v>0</v>
      </c>
      <c r="BA23">
        <v>0</v>
      </c>
    </row>
    <row r="24" spans="1:53" x14ac:dyDescent="0.25">
      <c r="A24">
        <v>229</v>
      </c>
      <c r="C24" t="s">
        <v>231</v>
      </c>
      <c r="D24" t="s">
        <v>168</v>
      </c>
      <c r="F24" t="s">
        <v>180</v>
      </c>
      <c r="H24" t="s">
        <v>660</v>
      </c>
      <c r="I24" t="s">
        <v>192</v>
      </c>
      <c r="J24" t="s">
        <v>469</v>
      </c>
      <c r="K24" t="s">
        <v>205</v>
      </c>
      <c r="L24" t="s">
        <v>796</v>
      </c>
      <c r="M24" t="s">
        <v>28</v>
      </c>
      <c r="N24" t="s">
        <v>218</v>
      </c>
      <c r="O24" t="s">
        <v>30</v>
      </c>
      <c r="P24" t="s">
        <v>146</v>
      </c>
      <c r="Q24" t="s">
        <v>32</v>
      </c>
      <c r="S24">
        <v>1</v>
      </c>
      <c r="T24">
        <v>8.5297900000000002E-4</v>
      </c>
      <c r="U24">
        <v>2.6008900000000002E-4</v>
      </c>
      <c r="V24" t="s">
        <v>241</v>
      </c>
      <c r="W24" t="s">
        <v>35</v>
      </c>
      <c r="X24" t="s">
        <v>35</v>
      </c>
      <c r="AB24">
        <v>0.26008900000000001</v>
      </c>
      <c r="AC24" t="s">
        <v>215</v>
      </c>
      <c r="AD24">
        <v>100</v>
      </c>
      <c r="AH24" t="s">
        <v>226</v>
      </c>
      <c r="AI24" t="s">
        <v>766</v>
      </c>
      <c r="AL24" t="s">
        <v>773</v>
      </c>
      <c r="AP24" t="s">
        <v>50</v>
      </c>
      <c r="AQ24">
        <v>5</v>
      </c>
      <c r="AR24" t="s">
        <v>11</v>
      </c>
      <c r="AS24">
        <v>0.26008900000000001</v>
      </c>
      <c r="AT24" t="s">
        <v>35</v>
      </c>
      <c r="AU24" t="s">
        <v>50</v>
      </c>
      <c r="AV24" t="s">
        <v>35</v>
      </c>
      <c r="AW24" t="s">
        <v>35</v>
      </c>
      <c r="AX24">
        <v>0</v>
      </c>
      <c r="AY24">
        <v>1</v>
      </c>
      <c r="AZ24">
        <v>0</v>
      </c>
      <c r="BA24">
        <v>0</v>
      </c>
    </row>
    <row r="25" spans="1:53" x14ac:dyDescent="0.25">
      <c r="A25">
        <v>230</v>
      </c>
      <c r="C25" t="s">
        <v>231</v>
      </c>
      <c r="D25" t="s">
        <v>172</v>
      </c>
      <c r="F25" t="s">
        <v>180</v>
      </c>
      <c r="H25" t="s">
        <v>196</v>
      </c>
      <c r="I25" t="s">
        <v>196</v>
      </c>
      <c r="J25" t="s">
        <v>469</v>
      </c>
      <c r="K25" t="s">
        <v>205</v>
      </c>
      <c r="L25" t="s">
        <v>796</v>
      </c>
      <c r="M25" t="s">
        <v>28</v>
      </c>
      <c r="N25" t="s">
        <v>218</v>
      </c>
      <c r="O25" t="s">
        <v>38</v>
      </c>
      <c r="P25" t="s">
        <v>210</v>
      </c>
      <c r="Q25" t="s">
        <v>49</v>
      </c>
      <c r="S25">
        <v>0.625</v>
      </c>
      <c r="T25">
        <v>1.6487699999999899E-3</v>
      </c>
      <c r="U25">
        <v>8.6166600000000006E-6</v>
      </c>
      <c r="V25" t="s">
        <v>241</v>
      </c>
      <c r="W25" t="s">
        <v>35</v>
      </c>
      <c r="X25" t="s">
        <v>35</v>
      </c>
      <c r="AB25">
        <v>8.6166599999999999E-3</v>
      </c>
      <c r="AC25" t="s">
        <v>215</v>
      </c>
      <c r="AD25">
        <v>62.5</v>
      </c>
      <c r="AH25" t="s">
        <v>226</v>
      </c>
      <c r="AI25" t="s">
        <v>766</v>
      </c>
      <c r="AL25" t="s">
        <v>773</v>
      </c>
      <c r="AP25" t="s">
        <v>35</v>
      </c>
      <c r="AQ25">
        <v>5</v>
      </c>
      <c r="AR25" t="s">
        <v>11</v>
      </c>
      <c r="AS25">
        <v>8.6166599999999999E-3</v>
      </c>
      <c r="AT25" t="s">
        <v>35</v>
      </c>
      <c r="AU25" t="s">
        <v>50</v>
      </c>
      <c r="AV25" t="s">
        <v>35</v>
      </c>
      <c r="AW25" t="s">
        <v>35</v>
      </c>
      <c r="AX25">
        <v>0</v>
      </c>
      <c r="AY25">
        <v>1</v>
      </c>
      <c r="AZ25">
        <v>0</v>
      </c>
      <c r="BA25">
        <v>0</v>
      </c>
    </row>
    <row r="26" spans="1:53" x14ac:dyDescent="0.25">
      <c r="A26">
        <v>234</v>
      </c>
      <c r="C26" t="s">
        <v>231</v>
      </c>
      <c r="D26" t="s">
        <v>172</v>
      </c>
      <c r="F26" t="s">
        <v>180</v>
      </c>
      <c r="H26" t="s">
        <v>196</v>
      </c>
      <c r="I26" t="s">
        <v>196</v>
      </c>
      <c r="J26" t="s">
        <v>469</v>
      </c>
      <c r="K26" t="s">
        <v>205</v>
      </c>
      <c r="L26" t="s">
        <v>796</v>
      </c>
      <c r="M26" t="s">
        <v>28</v>
      </c>
      <c r="N26" t="s">
        <v>218</v>
      </c>
      <c r="O26" t="s">
        <v>38</v>
      </c>
      <c r="P26" t="s">
        <v>210</v>
      </c>
      <c r="Q26" t="s">
        <v>32</v>
      </c>
      <c r="S26">
        <v>0.625</v>
      </c>
      <c r="T26">
        <v>6.2520400000000004E-3</v>
      </c>
      <c r="U26">
        <v>6.0286000000000002E-6</v>
      </c>
      <c r="V26" t="s">
        <v>241</v>
      </c>
      <c r="W26" t="s">
        <v>35</v>
      </c>
      <c r="X26" t="s">
        <v>35</v>
      </c>
      <c r="AB26">
        <v>6.0286000000000003E-3</v>
      </c>
      <c r="AC26" t="s">
        <v>215</v>
      </c>
      <c r="AD26">
        <v>62.5</v>
      </c>
      <c r="AH26" t="s">
        <v>226</v>
      </c>
      <c r="AI26" t="s">
        <v>766</v>
      </c>
      <c r="AL26" t="s">
        <v>773</v>
      </c>
      <c r="AP26" t="s">
        <v>35</v>
      </c>
      <c r="AQ26">
        <v>5</v>
      </c>
      <c r="AR26" t="s">
        <v>11</v>
      </c>
      <c r="AS26">
        <v>6.0286000000000003E-3</v>
      </c>
      <c r="AT26" t="s">
        <v>35</v>
      </c>
      <c r="AU26" t="s">
        <v>50</v>
      </c>
      <c r="AV26" t="s">
        <v>35</v>
      </c>
      <c r="AW26" t="s">
        <v>35</v>
      </c>
      <c r="AX26">
        <v>0</v>
      </c>
      <c r="AY26">
        <v>1</v>
      </c>
      <c r="AZ26">
        <v>0</v>
      </c>
      <c r="BA26">
        <v>0</v>
      </c>
    </row>
    <row r="27" spans="1:53" x14ac:dyDescent="0.25">
      <c r="A27">
        <v>236</v>
      </c>
      <c r="C27" t="s">
        <v>231</v>
      </c>
      <c r="D27" t="s">
        <v>168</v>
      </c>
      <c r="F27" t="s">
        <v>180</v>
      </c>
      <c r="H27" t="s">
        <v>660</v>
      </c>
      <c r="I27" t="s">
        <v>192</v>
      </c>
      <c r="J27" t="s">
        <v>469</v>
      </c>
      <c r="K27" t="s">
        <v>205</v>
      </c>
      <c r="L27" t="s">
        <v>796</v>
      </c>
      <c r="M27" t="s">
        <v>28</v>
      </c>
      <c r="N27" t="s">
        <v>218</v>
      </c>
      <c r="O27" t="s">
        <v>30</v>
      </c>
      <c r="P27" t="s">
        <v>146</v>
      </c>
      <c r="Q27" t="s">
        <v>49</v>
      </c>
      <c r="S27">
        <v>1</v>
      </c>
      <c r="T27">
        <v>1.01692999999999E-2</v>
      </c>
      <c r="U27">
        <v>1.8431000000000001E-3</v>
      </c>
      <c r="V27" t="s">
        <v>241</v>
      </c>
      <c r="W27" t="s">
        <v>35</v>
      </c>
      <c r="X27" t="s">
        <v>35</v>
      </c>
      <c r="AB27">
        <v>1.8431000000000002</v>
      </c>
      <c r="AC27" t="s">
        <v>215</v>
      </c>
      <c r="AD27">
        <v>100</v>
      </c>
      <c r="AH27" t="s">
        <v>226</v>
      </c>
      <c r="AI27" t="s">
        <v>766</v>
      </c>
      <c r="AL27" t="s">
        <v>773</v>
      </c>
      <c r="AP27" t="s">
        <v>50</v>
      </c>
      <c r="AQ27">
        <v>5</v>
      </c>
      <c r="AR27" t="s">
        <v>11</v>
      </c>
      <c r="AS27">
        <v>1.8431000000000002</v>
      </c>
      <c r="AT27" t="s">
        <v>35</v>
      </c>
      <c r="AU27" t="s">
        <v>50</v>
      </c>
      <c r="AV27" t="s">
        <v>35</v>
      </c>
      <c r="AW27" t="s">
        <v>35</v>
      </c>
      <c r="AX27">
        <v>0</v>
      </c>
      <c r="AY27">
        <v>1</v>
      </c>
      <c r="AZ27">
        <v>0</v>
      </c>
      <c r="BA27">
        <v>0</v>
      </c>
    </row>
    <row r="28" spans="1:53" x14ac:dyDescent="0.25">
      <c r="A28">
        <v>245</v>
      </c>
      <c r="C28" t="s">
        <v>231</v>
      </c>
      <c r="D28" t="s">
        <v>178</v>
      </c>
      <c r="F28" t="s">
        <v>180</v>
      </c>
      <c r="H28" t="s">
        <v>708</v>
      </c>
      <c r="I28" t="s">
        <v>202</v>
      </c>
      <c r="J28" t="s">
        <v>470</v>
      </c>
      <c r="K28" t="s">
        <v>208</v>
      </c>
      <c r="L28" t="s">
        <v>55</v>
      </c>
      <c r="M28" t="s">
        <v>28</v>
      </c>
      <c r="N28" t="s">
        <v>218</v>
      </c>
      <c r="O28" t="s">
        <v>38</v>
      </c>
      <c r="P28" t="s">
        <v>213</v>
      </c>
      <c r="Q28" t="s">
        <v>32</v>
      </c>
      <c r="R28">
        <v>0.3</v>
      </c>
      <c r="S28">
        <v>1</v>
      </c>
      <c r="T28">
        <v>0.27642800000000001</v>
      </c>
      <c r="U28">
        <v>0.19084999999999999</v>
      </c>
      <c r="V28" t="s">
        <v>34</v>
      </c>
      <c r="W28" t="s">
        <v>35</v>
      </c>
      <c r="X28" t="s">
        <v>50</v>
      </c>
      <c r="AB28">
        <v>63.616666666666667</v>
      </c>
      <c r="AC28">
        <v>99.999999999999986</v>
      </c>
      <c r="AD28">
        <v>33.333333333333336</v>
      </c>
      <c r="AH28" t="s">
        <v>227</v>
      </c>
      <c r="AI28" t="s">
        <v>766</v>
      </c>
      <c r="AL28" t="s">
        <v>773</v>
      </c>
      <c r="AP28" t="s">
        <v>50</v>
      </c>
      <c r="AQ28">
        <v>4</v>
      </c>
      <c r="AR28" t="s">
        <v>11</v>
      </c>
      <c r="AS28">
        <v>63.616666666666667</v>
      </c>
      <c r="AT28" t="s">
        <v>35</v>
      </c>
      <c r="AU28" t="s">
        <v>50</v>
      </c>
      <c r="AV28" t="s">
        <v>35</v>
      </c>
      <c r="AW28" t="s">
        <v>35</v>
      </c>
      <c r="AX28">
        <v>0</v>
      </c>
      <c r="AY28">
        <v>1</v>
      </c>
      <c r="AZ28">
        <v>0</v>
      </c>
      <c r="BA28">
        <v>0</v>
      </c>
    </row>
    <row r="29" spans="1:53" x14ac:dyDescent="0.25">
      <c r="A29">
        <v>251</v>
      </c>
      <c r="C29" t="s">
        <v>231</v>
      </c>
      <c r="D29" t="s">
        <v>178</v>
      </c>
      <c r="F29" t="s">
        <v>180</v>
      </c>
      <c r="H29" t="s">
        <v>708</v>
      </c>
      <c r="I29" t="s">
        <v>202</v>
      </c>
      <c r="J29" t="s">
        <v>470</v>
      </c>
      <c r="K29" t="s">
        <v>208</v>
      </c>
      <c r="L29" t="s">
        <v>55</v>
      </c>
      <c r="M29" t="s">
        <v>28</v>
      </c>
      <c r="N29" t="s">
        <v>218</v>
      </c>
      <c r="O29" t="s">
        <v>38</v>
      </c>
      <c r="P29" t="s">
        <v>213</v>
      </c>
      <c r="Q29" t="s">
        <v>49</v>
      </c>
      <c r="R29">
        <v>0.3</v>
      </c>
      <c r="S29">
        <v>1</v>
      </c>
      <c r="T29">
        <v>0.446828</v>
      </c>
      <c r="U29">
        <v>0.24806300000000001</v>
      </c>
      <c r="V29" t="s">
        <v>34</v>
      </c>
      <c r="W29" t="s">
        <v>35</v>
      </c>
      <c r="X29" t="s">
        <v>50</v>
      </c>
      <c r="AB29">
        <v>82.687666666666672</v>
      </c>
      <c r="AC29">
        <v>99.999999999999986</v>
      </c>
      <c r="AD29">
        <v>33.333333333333336</v>
      </c>
      <c r="AH29" t="s">
        <v>227</v>
      </c>
      <c r="AI29" t="s">
        <v>766</v>
      </c>
      <c r="AL29" t="s">
        <v>773</v>
      </c>
      <c r="AP29" t="s">
        <v>50</v>
      </c>
      <c r="AQ29">
        <v>4</v>
      </c>
      <c r="AR29" t="s">
        <v>11</v>
      </c>
      <c r="AS29">
        <v>82.687666666666672</v>
      </c>
      <c r="AT29" t="s">
        <v>35</v>
      </c>
      <c r="AU29" t="s">
        <v>50</v>
      </c>
      <c r="AV29" t="s">
        <v>35</v>
      </c>
      <c r="AW29" t="s">
        <v>35</v>
      </c>
      <c r="AX29">
        <v>0</v>
      </c>
      <c r="AY29">
        <v>1</v>
      </c>
      <c r="AZ29">
        <v>0</v>
      </c>
      <c r="BA29">
        <v>0</v>
      </c>
    </row>
    <row r="30" spans="1:53" x14ac:dyDescent="0.25">
      <c r="A30">
        <v>257</v>
      </c>
      <c r="C30" t="s">
        <v>231</v>
      </c>
      <c r="D30" t="s">
        <v>178</v>
      </c>
      <c r="F30" t="s">
        <v>180</v>
      </c>
      <c r="H30" t="s">
        <v>708</v>
      </c>
      <c r="I30" t="s">
        <v>202</v>
      </c>
      <c r="J30" t="s">
        <v>470</v>
      </c>
      <c r="K30" t="s">
        <v>208</v>
      </c>
      <c r="L30" t="s">
        <v>55</v>
      </c>
      <c r="M30" t="s">
        <v>28</v>
      </c>
      <c r="N30" t="s">
        <v>218</v>
      </c>
      <c r="O30" t="s">
        <v>30</v>
      </c>
      <c r="P30" t="s">
        <v>146</v>
      </c>
      <c r="Q30" t="s">
        <v>49</v>
      </c>
      <c r="S30">
        <v>0.1</v>
      </c>
      <c r="T30">
        <v>0.888737</v>
      </c>
      <c r="U30">
        <v>0.27964099999999997</v>
      </c>
      <c r="V30" t="s">
        <v>34</v>
      </c>
      <c r="W30" t="s">
        <v>35</v>
      </c>
      <c r="X30" t="s">
        <v>50</v>
      </c>
      <c r="AB30">
        <v>93.213666666666654</v>
      </c>
      <c r="AC30" t="s">
        <v>215</v>
      </c>
      <c r="AD30">
        <v>3.3333333333333335</v>
      </c>
      <c r="AH30" t="s">
        <v>227</v>
      </c>
      <c r="AI30" t="s">
        <v>766</v>
      </c>
      <c r="AL30" t="s">
        <v>773</v>
      </c>
      <c r="AP30" t="s">
        <v>50</v>
      </c>
      <c r="AQ30">
        <v>4</v>
      </c>
      <c r="AR30" t="s">
        <v>11</v>
      </c>
      <c r="AS30">
        <v>93.213666666666654</v>
      </c>
      <c r="AT30" t="s">
        <v>35</v>
      </c>
      <c r="AU30" t="s">
        <v>50</v>
      </c>
      <c r="AV30" t="s">
        <v>35</v>
      </c>
      <c r="AW30" t="s">
        <v>35</v>
      </c>
      <c r="AX30">
        <v>0</v>
      </c>
      <c r="AY30">
        <v>1</v>
      </c>
      <c r="AZ30">
        <v>0</v>
      </c>
      <c r="BA30">
        <v>0</v>
      </c>
    </row>
    <row r="31" spans="1:53" x14ac:dyDescent="0.25">
      <c r="A31">
        <v>258</v>
      </c>
      <c r="C31" t="s">
        <v>231</v>
      </c>
      <c r="D31" t="s">
        <v>165</v>
      </c>
      <c r="F31" t="s">
        <v>180</v>
      </c>
      <c r="H31" t="s">
        <v>799</v>
      </c>
      <c r="I31" t="s">
        <v>189</v>
      </c>
      <c r="J31" t="s">
        <v>469</v>
      </c>
      <c r="K31" t="s">
        <v>205</v>
      </c>
      <c r="L31" t="s">
        <v>796</v>
      </c>
      <c r="M31" t="s">
        <v>28</v>
      </c>
      <c r="N31" t="s">
        <v>218</v>
      </c>
      <c r="O31" t="s">
        <v>30</v>
      </c>
      <c r="P31" t="s">
        <v>146</v>
      </c>
      <c r="Q31" t="s">
        <v>32</v>
      </c>
      <c r="R31">
        <v>1</v>
      </c>
      <c r="S31">
        <v>2</v>
      </c>
      <c r="T31">
        <v>0.89881800000000001</v>
      </c>
      <c r="U31">
        <v>0.28163899999999997</v>
      </c>
      <c r="V31" t="s">
        <v>241</v>
      </c>
      <c r="W31" t="s">
        <v>35</v>
      </c>
      <c r="X31" t="s">
        <v>35</v>
      </c>
      <c r="AB31">
        <v>281.63899999999995</v>
      </c>
      <c r="AC31">
        <v>1000</v>
      </c>
      <c r="AD31">
        <v>200</v>
      </c>
      <c r="AH31" t="s">
        <v>227</v>
      </c>
      <c r="AI31" t="s">
        <v>766</v>
      </c>
      <c r="AL31" t="s">
        <v>773</v>
      </c>
      <c r="AP31" t="s">
        <v>35</v>
      </c>
      <c r="AQ31">
        <v>4</v>
      </c>
      <c r="AR31" t="s">
        <v>11</v>
      </c>
      <c r="AS31">
        <v>281.63899999999995</v>
      </c>
      <c r="AT31" t="s">
        <v>35</v>
      </c>
      <c r="AU31" t="s">
        <v>50</v>
      </c>
      <c r="AV31" t="s">
        <v>35</v>
      </c>
      <c r="AW31" t="s">
        <v>35</v>
      </c>
      <c r="AX31">
        <v>0</v>
      </c>
      <c r="AY31">
        <v>1</v>
      </c>
      <c r="AZ31">
        <v>0</v>
      </c>
      <c r="BA31">
        <v>0</v>
      </c>
    </row>
    <row r="32" spans="1:53" x14ac:dyDescent="0.25">
      <c r="A32">
        <v>259</v>
      </c>
      <c r="C32" t="s">
        <v>231</v>
      </c>
      <c r="D32" t="s">
        <v>178</v>
      </c>
      <c r="F32" t="s">
        <v>180</v>
      </c>
      <c r="H32" t="s">
        <v>708</v>
      </c>
      <c r="I32" t="s">
        <v>202</v>
      </c>
      <c r="J32" t="s">
        <v>470</v>
      </c>
      <c r="K32" t="s">
        <v>208</v>
      </c>
      <c r="L32" t="s">
        <v>55</v>
      </c>
      <c r="M32" t="s">
        <v>28</v>
      </c>
      <c r="N32" t="s">
        <v>218</v>
      </c>
      <c r="O32" t="s">
        <v>30</v>
      </c>
      <c r="P32" t="s">
        <v>146</v>
      </c>
      <c r="Q32" t="s">
        <v>32</v>
      </c>
      <c r="S32">
        <v>0.1</v>
      </c>
      <c r="T32">
        <v>0.90525199999999895</v>
      </c>
      <c r="U32">
        <v>0.41188799999999998</v>
      </c>
      <c r="V32" t="s">
        <v>34</v>
      </c>
      <c r="W32" t="s">
        <v>35</v>
      </c>
      <c r="X32" t="s">
        <v>50</v>
      </c>
      <c r="AB32">
        <v>137.29599999999999</v>
      </c>
      <c r="AC32" t="s">
        <v>215</v>
      </c>
      <c r="AD32">
        <v>3.3333333333333335</v>
      </c>
      <c r="AH32" t="s">
        <v>227</v>
      </c>
      <c r="AI32" t="s">
        <v>766</v>
      </c>
      <c r="AL32" t="s">
        <v>773</v>
      </c>
      <c r="AP32" t="s">
        <v>50</v>
      </c>
      <c r="AQ32">
        <v>4</v>
      </c>
      <c r="AR32" t="s">
        <v>11</v>
      </c>
      <c r="AS32">
        <v>137.29599999999999</v>
      </c>
      <c r="AT32" t="s">
        <v>35</v>
      </c>
      <c r="AU32" t="s">
        <v>50</v>
      </c>
      <c r="AV32" t="s">
        <v>35</v>
      </c>
      <c r="AW32" t="s">
        <v>35</v>
      </c>
      <c r="AX32">
        <v>0</v>
      </c>
      <c r="AY32">
        <v>1</v>
      </c>
      <c r="AZ32">
        <v>0</v>
      </c>
      <c r="BA32">
        <v>0</v>
      </c>
    </row>
    <row r="33" spans="1:53" x14ac:dyDescent="0.25">
      <c r="A33">
        <v>260</v>
      </c>
      <c r="C33" t="s">
        <v>231</v>
      </c>
      <c r="D33" t="s">
        <v>165</v>
      </c>
      <c r="F33" t="s">
        <v>180</v>
      </c>
      <c r="H33" t="s">
        <v>799</v>
      </c>
      <c r="I33" t="s">
        <v>189</v>
      </c>
      <c r="J33" t="s">
        <v>469</v>
      </c>
      <c r="K33" t="s">
        <v>205</v>
      </c>
      <c r="L33" t="s">
        <v>796</v>
      </c>
      <c r="M33" t="s">
        <v>28</v>
      </c>
      <c r="N33" t="s">
        <v>218</v>
      </c>
      <c r="O33" t="s">
        <v>30</v>
      </c>
      <c r="P33" t="s">
        <v>146</v>
      </c>
      <c r="Q33" t="s">
        <v>49</v>
      </c>
      <c r="R33">
        <v>2</v>
      </c>
      <c r="S33">
        <v>4</v>
      </c>
      <c r="T33">
        <v>0.90603999999999896</v>
      </c>
      <c r="U33">
        <v>0.49424000000000001</v>
      </c>
      <c r="V33" t="s">
        <v>241</v>
      </c>
      <c r="W33" t="s">
        <v>35</v>
      </c>
      <c r="X33" t="s">
        <v>35</v>
      </c>
      <c r="AB33">
        <v>494.24</v>
      </c>
      <c r="AC33">
        <v>2000</v>
      </c>
      <c r="AD33">
        <v>400</v>
      </c>
      <c r="AH33" t="s">
        <v>228</v>
      </c>
      <c r="AI33" t="s">
        <v>766</v>
      </c>
      <c r="AL33" t="s">
        <v>773</v>
      </c>
      <c r="AP33" t="s">
        <v>35</v>
      </c>
      <c r="AQ33">
        <v>3</v>
      </c>
      <c r="AR33" t="s">
        <v>11</v>
      </c>
      <c r="AS33">
        <v>494.24</v>
      </c>
      <c r="AT33" t="s">
        <v>35</v>
      </c>
      <c r="AU33" t="s">
        <v>50</v>
      </c>
      <c r="AV33" t="s">
        <v>35</v>
      </c>
      <c r="AW33" t="s">
        <v>35</v>
      </c>
      <c r="AX33">
        <v>0</v>
      </c>
      <c r="AY33">
        <v>1</v>
      </c>
      <c r="AZ33">
        <v>0</v>
      </c>
      <c r="BA33">
        <v>0</v>
      </c>
    </row>
    <row r="34" spans="1:53" x14ac:dyDescent="0.25">
      <c r="A34">
        <v>577</v>
      </c>
      <c r="C34" t="s">
        <v>657</v>
      </c>
      <c r="D34">
        <v>1</v>
      </c>
      <c r="F34" t="s">
        <v>658</v>
      </c>
      <c r="H34" t="s">
        <v>800</v>
      </c>
      <c r="I34" t="s">
        <v>372</v>
      </c>
      <c r="J34" t="s">
        <v>470</v>
      </c>
      <c r="K34" t="s">
        <v>91</v>
      </c>
      <c r="L34" t="s">
        <v>91</v>
      </c>
      <c r="M34" t="s">
        <v>28</v>
      </c>
      <c r="N34" t="s">
        <v>29</v>
      </c>
      <c r="O34" t="s">
        <v>38</v>
      </c>
      <c r="P34" t="s">
        <v>211</v>
      </c>
      <c r="Q34" t="s">
        <v>49</v>
      </c>
      <c r="R34" t="s">
        <v>40</v>
      </c>
      <c r="S34">
        <v>1.2</v>
      </c>
      <c r="U34">
        <v>0.73014155092299637</v>
      </c>
      <c r="V34" t="s">
        <v>34</v>
      </c>
      <c r="W34" t="s">
        <v>35</v>
      </c>
      <c r="X34" t="s">
        <v>50</v>
      </c>
      <c r="Y34" t="s">
        <v>50</v>
      </c>
      <c r="Z34" t="s">
        <v>35</v>
      </c>
      <c r="AA34" t="s">
        <v>151</v>
      </c>
      <c r="AB34">
        <v>243.38051697433212</v>
      </c>
      <c r="AC34" t="s">
        <v>40</v>
      </c>
      <c r="AD34">
        <v>40</v>
      </c>
      <c r="AE34" t="s">
        <v>74</v>
      </c>
      <c r="AF34" t="s">
        <v>40</v>
      </c>
      <c r="AG34" t="s">
        <v>74</v>
      </c>
      <c r="AH34" t="s">
        <v>227</v>
      </c>
      <c r="AJ34" t="s">
        <v>50</v>
      </c>
      <c r="AL34" t="s">
        <v>773</v>
      </c>
      <c r="AP34" t="s">
        <v>50</v>
      </c>
      <c r="AQ34">
        <v>4</v>
      </c>
      <c r="AR34" t="s">
        <v>11</v>
      </c>
      <c r="AS34">
        <v>243.38051697433212</v>
      </c>
      <c r="AT34" t="s">
        <v>35</v>
      </c>
      <c r="AU34" t="s">
        <v>50</v>
      </c>
      <c r="AV34" t="s">
        <v>35</v>
      </c>
      <c r="AW34" t="s">
        <v>35</v>
      </c>
      <c r="AX34">
        <v>0</v>
      </c>
      <c r="AY34">
        <v>1</v>
      </c>
      <c r="AZ34">
        <v>0</v>
      </c>
      <c r="BA34">
        <v>0</v>
      </c>
    </row>
    <row r="35" spans="1:53" x14ac:dyDescent="0.25">
      <c r="A35">
        <v>578</v>
      </c>
      <c r="C35" t="s">
        <v>657</v>
      </c>
      <c r="D35">
        <v>2</v>
      </c>
      <c r="F35" t="s">
        <v>658</v>
      </c>
      <c r="H35" t="s">
        <v>800</v>
      </c>
      <c r="I35" t="s">
        <v>372</v>
      </c>
      <c r="J35" t="s">
        <v>470</v>
      </c>
      <c r="K35" t="s">
        <v>91</v>
      </c>
      <c r="L35" t="s">
        <v>91</v>
      </c>
      <c r="M35" t="s">
        <v>28</v>
      </c>
      <c r="N35" t="s">
        <v>29</v>
      </c>
      <c r="O35" t="s">
        <v>38</v>
      </c>
      <c r="P35" t="s">
        <v>211</v>
      </c>
      <c r="Q35" t="s">
        <v>32</v>
      </c>
      <c r="R35" t="s">
        <v>40</v>
      </c>
      <c r="S35">
        <v>1.2</v>
      </c>
      <c r="U35">
        <v>0.19944756501927841</v>
      </c>
      <c r="V35" t="s">
        <v>34</v>
      </c>
      <c r="W35" t="s">
        <v>35</v>
      </c>
      <c r="X35" t="s">
        <v>50</v>
      </c>
      <c r="Y35" t="s">
        <v>50</v>
      </c>
      <c r="Z35" t="s">
        <v>35</v>
      </c>
      <c r="AA35" t="s">
        <v>151</v>
      </c>
      <c r="AB35">
        <v>66.482521673092805</v>
      </c>
      <c r="AC35" t="s">
        <v>40</v>
      </c>
      <c r="AD35">
        <v>40</v>
      </c>
      <c r="AE35" t="s">
        <v>74</v>
      </c>
      <c r="AF35" t="s">
        <v>40</v>
      </c>
      <c r="AG35" t="s">
        <v>74</v>
      </c>
      <c r="AH35" t="s">
        <v>227</v>
      </c>
      <c r="AJ35" t="s">
        <v>50</v>
      </c>
      <c r="AL35" t="s">
        <v>773</v>
      </c>
      <c r="AP35" t="s">
        <v>50</v>
      </c>
      <c r="AQ35">
        <v>4</v>
      </c>
      <c r="AR35" t="s">
        <v>11</v>
      </c>
      <c r="AS35">
        <v>66.482521673092805</v>
      </c>
      <c r="AT35" t="s">
        <v>35</v>
      </c>
      <c r="AU35" t="s">
        <v>50</v>
      </c>
      <c r="AV35" t="s">
        <v>35</v>
      </c>
      <c r="AW35" t="s">
        <v>35</v>
      </c>
      <c r="AX35">
        <v>0</v>
      </c>
      <c r="AY35">
        <v>1</v>
      </c>
      <c r="AZ35">
        <v>0</v>
      </c>
      <c r="BA35">
        <v>0</v>
      </c>
    </row>
    <row r="36" spans="1:53" x14ac:dyDescent="0.25">
      <c r="A36">
        <v>579</v>
      </c>
      <c r="C36" t="s">
        <v>657</v>
      </c>
      <c r="D36">
        <v>3</v>
      </c>
      <c r="F36" t="s">
        <v>658</v>
      </c>
      <c r="H36" t="s">
        <v>800</v>
      </c>
      <c r="I36" t="s">
        <v>373</v>
      </c>
      <c r="J36" t="s">
        <v>470</v>
      </c>
      <c r="K36" t="s">
        <v>91</v>
      </c>
      <c r="L36" t="s">
        <v>91</v>
      </c>
      <c r="M36" t="s">
        <v>28</v>
      </c>
      <c r="N36" t="s">
        <v>29</v>
      </c>
      <c r="O36" t="s">
        <v>38</v>
      </c>
      <c r="P36" t="s">
        <v>211</v>
      </c>
      <c r="Q36" t="s">
        <v>49</v>
      </c>
      <c r="R36" t="s">
        <v>40</v>
      </c>
      <c r="S36">
        <v>2.5</v>
      </c>
      <c r="U36">
        <v>2.4232615171682084</v>
      </c>
      <c r="V36" t="s">
        <v>34</v>
      </c>
      <c r="W36" t="s">
        <v>35</v>
      </c>
      <c r="X36" t="s">
        <v>50</v>
      </c>
      <c r="Y36" t="s">
        <v>50</v>
      </c>
      <c r="Z36" t="s">
        <v>35</v>
      </c>
      <c r="AA36" t="s">
        <v>151</v>
      </c>
      <c r="AB36">
        <v>807.75383905606941</v>
      </c>
      <c r="AC36" t="s">
        <v>40</v>
      </c>
      <c r="AD36">
        <v>83.333333333333329</v>
      </c>
      <c r="AE36" t="s">
        <v>45</v>
      </c>
      <c r="AF36" t="s">
        <v>40</v>
      </c>
      <c r="AG36" t="s">
        <v>74</v>
      </c>
      <c r="AH36" t="s">
        <v>227</v>
      </c>
      <c r="AJ36" t="s">
        <v>50</v>
      </c>
      <c r="AL36" t="s">
        <v>773</v>
      </c>
      <c r="AP36" t="s">
        <v>50</v>
      </c>
      <c r="AQ36">
        <v>4</v>
      </c>
      <c r="AR36" t="s">
        <v>11</v>
      </c>
      <c r="AS36">
        <v>807.75383905606941</v>
      </c>
      <c r="AT36" t="s">
        <v>35</v>
      </c>
      <c r="AU36" t="s">
        <v>50</v>
      </c>
      <c r="AV36" t="s">
        <v>35</v>
      </c>
      <c r="AW36" t="s">
        <v>35</v>
      </c>
      <c r="AX36">
        <v>0</v>
      </c>
      <c r="AY36">
        <v>1</v>
      </c>
      <c r="AZ36">
        <v>0</v>
      </c>
      <c r="BA36">
        <v>0</v>
      </c>
    </row>
    <row r="37" spans="1:53" x14ac:dyDescent="0.25">
      <c r="A37">
        <v>580</v>
      </c>
      <c r="C37" t="s">
        <v>657</v>
      </c>
      <c r="D37">
        <v>4</v>
      </c>
      <c r="F37" t="s">
        <v>658</v>
      </c>
      <c r="H37" t="s">
        <v>800</v>
      </c>
      <c r="I37" t="s">
        <v>373</v>
      </c>
      <c r="J37" t="s">
        <v>470</v>
      </c>
      <c r="K37" t="s">
        <v>91</v>
      </c>
      <c r="L37" t="s">
        <v>91</v>
      </c>
      <c r="M37" t="s">
        <v>28</v>
      </c>
      <c r="N37" t="s">
        <v>29</v>
      </c>
      <c r="O37" t="s">
        <v>38</v>
      </c>
      <c r="P37" t="s">
        <v>211</v>
      </c>
      <c r="Q37" t="s">
        <v>32</v>
      </c>
      <c r="R37" t="s">
        <v>40</v>
      </c>
      <c r="S37">
        <v>2.5</v>
      </c>
      <c r="U37">
        <v>0.394873571506833</v>
      </c>
      <c r="V37" t="s">
        <v>34</v>
      </c>
      <c r="W37" t="s">
        <v>35</v>
      </c>
      <c r="X37" t="s">
        <v>50</v>
      </c>
      <c r="Y37" t="s">
        <v>50</v>
      </c>
      <c r="Z37" t="s">
        <v>35</v>
      </c>
      <c r="AA37" t="s">
        <v>151</v>
      </c>
      <c r="AB37">
        <v>131.624523835611</v>
      </c>
      <c r="AC37" t="s">
        <v>40</v>
      </c>
      <c r="AD37">
        <v>83.333333333333329</v>
      </c>
      <c r="AE37" t="s">
        <v>74</v>
      </c>
      <c r="AF37" t="s">
        <v>40</v>
      </c>
      <c r="AG37" t="s">
        <v>74</v>
      </c>
      <c r="AH37" t="s">
        <v>227</v>
      </c>
      <c r="AJ37" t="s">
        <v>50</v>
      </c>
      <c r="AL37" t="s">
        <v>773</v>
      </c>
      <c r="AP37" t="s">
        <v>50</v>
      </c>
      <c r="AQ37">
        <v>4</v>
      </c>
      <c r="AR37" t="s">
        <v>11</v>
      </c>
      <c r="AS37">
        <v>131.624523835611</v>
      </c>
      <c r="AT37" t="s">
        <v>35</v>
      </c>
      <c r="AU37" t="s">
        <v>50</v>
      </c>
      <c r="AV37" t="s">
        <v>35</v>
      </c>
      <c r="AW37" t="s">
        <v>35</v>
      </c>
      <c r="AX37">
        <v>0</v>
      </c>
      <c r="AY37">
        <v>1</v>
      </c>
      <c r="AZ37">
        <v>0</v>
      </c>
      <c r="BA37">
        <v>0</v>
      </c>
    </row>
    <row r="38" spans="1:53" x14ac:dyDescent="0.25">
      <c r="A38">
        <v>581</v>
      </c>
      <c r="C38" t="s">
        <v>657</v>
      </c>
      <c r="D38">
        <v>5</v>
      </c>
      <c r="F38" t="s">
        <v>658</v>
      </c>
      <c r="H38" t="s">
        <v>800</v>
      </c>
      <c r="I38" t="s">
        <v>245</v>
      </c>
      <c r="J38" t="s">
        <v>469</v>
      </c>
      <c r="K38" t="s">
        <v>91</v>
      </c>
      <c r="L38" t="s">
        <v>91</v>
      </c>
      <c r="M38" t="s">
        <v>28</v>
      </c>
      <c r="N38" t="s">
        <v>29</v>
      </c>
      <c r="O38" t="s">
        <v>38</v>
      </c>
      <c r="P38" t="s">
        <v>211</v>
      </c>
      <c r="Q38" t="s">
        <v>49</v>
      </c>
      <c r="R38" t="s">
        <v>40</v>
      </c>
      <c r="S38">
        <v>5.9</v>
      </c>
      <c r="U38">
        <v>3.208090330633893</v>
      </c>
      <c r="V38" t="s">
        <v>34</v>
      </c>
      <c r="W38" t="s">
        <v>35</v>
      </c>
      <c r="X38" t="s">
        <v>50</v>
      </c>
      <c r="Y38" t="s">
        <v>50</v>
      </c>
      <c r="Z38" t="s">
        <v>35</v>
      </c>
      <c r="AA38" t="s">
        <v>151</v>
      </c>
      <c r="AB38">
        <v>1069.3634435446311</v>
      </c>
      <c r="AC38" t="s">
        <v>40</v>
      </c>
      <c r="AD38">
        <v>196.66666666666669</v>
      </c>
      <c r="AE38" t="s">
        <v>45</v>
      </c>
      <c r="AF38" t="s">
        <v>40</v>
      </c>
      <c r="AG38" t="s">
        <v>74</v>
      </c>
      <c r="AH38" t="s">
        <v>227</v>
      </c>
      <c r="AJ38" t="s">
        <v>50</v>
      </c>
      <c r="AL38" t="s">
        <v>773</v>
      </c>
      <c r="AP38" t="s">
        <v>50</v>
      </c>
      <c r="AQ38">
        <v>4</v>
      </c>
      <c r="AR38" t="s">
        <v>11</v>
      </c>
      <c r="AS38">
        <v>1069.3634435446311</v>
      </c>
      <c r="AT38" t="s">
        <v>35</v>
      </c>
      <c r="AU38" t="s">
        <v>50</v>
      </c>
      <c r="AV38" t="s">
        <v>35</v>
      </c>
      <c r="AW38" t="s">
        <v>35</v>
      </c>
      <c r="AX38">
        <v>0</v>
      </c>
      <c r="AY38">
        <v>1</v>
      </c>
      <c r="AZ38">
        <v>0</v>
      </c>
      <c r="BA38">
        <v>0</v>
      </c>
    </row>
    <row r="39" spans="1:53" x14ac:dyDescent="0.25">
      <c r="A39">
        <v>582</v>
      </c>
      <c r="C39" t="s">
        <v>657</v>
      </c>
      <c r="D39">
        <v>6</v>
      </c>
      <c r="F39" t="s">
        <v>658</v>
      </c>
      <c r="H39" t="s">
        <v>800</v>
      </c>
      <c r="I39" t="s">
        <v>245</v>
      </c>
      <c r="J39" t="s">
        <v>469</v>
      </c>
      <c r="K39" t="s">
        <v>91</v>
      </c>
      <c r="L39" t="s">
        <v>91</v>
      </c>
      <c r="M39" t="s">
        <v>28</v>
      </c>
      <c r="N39" t="s">
        <v>29</v>
      </c>
      <c r="O39" t="s">
        <v>38</v>
      </c>
      <c r="P39" t="s">
        <v>211</v>
      </c>
      <c r="Q39" t="s">
        <v>32</v>
      </c>
      <c r="R39" t="s">
        <v>40</v>
      </c>
      <c r="S39">
        <v>5.7</v>
      </c>
      <c r="U39">
        <v>2.9424320160193158</v>
      </c>
      <c r="V39" t="s">
        <v>34</v>
      </c>
      <c r="W39" t="s">
        <v>35</v>
      </c>
      <c r="X39" t="s">
        <v>50</v>
      </c>
      <c r="Y39" t="s">
        <v>50</v>
      </c>
      <c r="Z39" t="s">
        <v>35</v>
      </c>
      <c r="AA39" t="s">
        <v>151</v>
      </c>
      <c r="AB39">
        <v>980.81067200643861</v>
      </c>
      <c r="AC39" t="s">
        <v>40</v>
      </c>
      <c r="AD39">
        <v>190.00000000000003</v>
      </c>
      <c r="AE39" t="s">
        <v>45</v>
      </c>
      <c r="AF39" t="s">
        <v>40</v>
      </c>
      <c r="AG39" t="s">
        <v>74</v>
      </c>
      <c r="AH39" t="s">
        <v>227</v>
      </c>
      <c r="AJ39" t="s">
        <v>50</v>
      </c>
      <c r="AL39" t="s">
        <v>773</v>
      </c>
      <c r="AP39" t="s">
        <v>50</v>
      </c>
      <c r="AQ39">
        <v>4</v>
      </c>
      <c r="AR39" t="s">
        <v>11</v>
      </c>
      <c r="AS39">
        <v>980.81067200643861</v>
      </c>
      <c r="AT39" t="s">
        <v>35</v>
      </c>
      <c r="AU39" t="s">
        <v>50</v>
      </c>
      <c r="AV39" t="s">
        <v>35</v>
      </c>
      <c r="AW39" t="s">
        <v>35</v>
      </c>
      <c r="AX39">
        <v>0</v>
      </c>
      <c r="AY39">
        <v>1</v>
      </c>
      <c r="AZ39">
        <v>0</v>
      </c>
      <c r="BA39">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4B0B9-FE04-4A10-B51A-2864DF1AB5E3}">
  <dimension ref="A3:Z600"/>
  <sheetViews>
    <sheetView topLeftCell="A460" zoomScale="70" zoomScaleNormal="70" workbookViewId="0">
      <selection activeCell="A349" sqref="A349"/>
    </sheetView>
  </sheetViews>
  <sheetFormatPr defaultRowHeight="15" x14ac:dyDescent="0.25"/>
  <cols>
    <col min="1" max="1" width="35.7109375" bestFit="1" customWidth="1"/>
    <col min="2" max="2" width="22" bestFit="1" customWidth="1"/>
    <col min="3" max="3" width="11.42578125" bestFit="1" customWidth="1"/>
    <col min="4" max="4" width="15" bestFit="1" customWidth="1"/>
    <col min="5" max="5" width="14" bestFit="1" customWidth="1"/>
    <col min="6" max="6" width="15" bestFit="1" customWidth="1"/>
    <col min="7" max="7" width="17.140625" bestFit="1" customWidth="1"/>
    <col min="8" max="8" width="22.85546875" bestFit="1" customWidth="1"/>
    <col min="9" max="9" width="14" bestFit="1" customWidth="1"/>
    <col min="10" max="10" width="15" bestFit="1" customWidth="1"/>
    <col min="16" max="16" width="35.7109375" bestFit="1" customWidth="1"/>
    <col min="17" max="17" width="21.7109375" bestFit="1" customWidth="1"/>
    <col min="18" max="18" width="11.42578125" bestFit="1" customWidth="1"/>
    <col min="19" max="19" width="15" bestFit="1" customWidth="1"/>
    <col min="23" max="23" width="35.7109375" bestFit="1" customWidth="1"/>
    <col min="24" max="24" width="21.7109375" bestFit="1" customWidth="1"/>
    <col min="25" max="25" width="11.42578125" bestFit="1" customWidth="1"/>
    <col min="26" max="26" width="15" bestFit="1" customWidth="1"/>
  </cols>
  <sheetData>
    <row r="3" spans="1:4" x14ac:dyDescent="0.25">
      <c r="A3" s="6" t="s">
        <v>676</v>
      </c>
      <c r="B3" t="s">
        <v>484</v>
      </c>
    </row>
    <row r="5" spans="1:4" x14ac:dyDescent="0.25">
      <c r="A5" s="6" t="s">
        <v>717</v>
      </c>
      <c r="B5" s="6" t="s">
        <v>714</v>
      </c>
    </row>
    <row r="6" spans="1:4" x14ac:dyDescent="0.25">
      <c r="A6" s="6" t="s">
        <v>482</v>
      </c>
      <c r="B6" t="s">
        <v>469</v>
      </c>
      <c r="C6" t="s">
        <v>470</v>
      </c>
      <c r="D6" t="s">
        <v>483</v>
      </c>
    </row>
    <row r="7" spans="1:4" x14ac:dyDescent="0.25">
      <c r="A7" s="7" t="s">
        <v>771</v>
      </c>
      <c r="B7" s="28">
        <v>21</v>
      </c>
      <c r="C7" s="28">
        <v>5</v>
      </c>
      <c r="D7" s="28">
        <v>26</v>
      </c>
    </row>
    <row r="8" spans="1:4" x14ac:dyDescent="0.25">
      <c r="A8" s="8" t="s">
        <v>228</v>
      </c>
      <c r="B8" s="28">
        <v>2</v>
      </c>
      <c r="C8" s="28"/>
      <c r="D8" s="28">
        <v>2</v>
      </c>
    </row>
    <row r="9" spans="1:4" x14ac:dyDescent="0.25">
      <c r="A9" s="8" t="s">
        <v>227</v>
      </c>
      <c r="B9" s="28">
        <v>18</v>
      </c>
      <c r="C9" s="28">
        <v>5</v>
      </c>
      <c r="D9" s="28">
        <v>23</v>
      </c>
    </row>
    <row r="10" spans="1:4" x14ac:dyDescent="0.25">
      <c r="A10" s="8" t="s">
        <v>226</v>
      </c>
      <c r="B10" s="28">
        <v>1</v>
      </c>
      <c r="C10" s="28"/>
      <c r="D10" s="28">
        <v>1</v>
      </c>
    </row>
    <row r="11" spans="1:4" x14ac:dyDescent="0.25">
      <c r="A11" s="7" t="s">
        <v>770</v>
      </c>
      <c r="B11" s="28">
        <v>88</v>
      </c>
      <c r="C11" s="28">
        <v>26</v>
      </c>
      <c r="D11" s="28">
        <v>114</v>
      </c>
    </row>
    <row r="12" spans="1:4" x14ac:dyDescent="0.25">
      <c r="A12" s="8" t="s">
        <v>230</v>
      </c>
      <c r="B12" s="28">
        <v>6</v>
      </c>
      <c r="C12" s="28">
        <v>6</v>
      </c>
      <c r="D12" s="28">
        <v>12</v>
      </c>
    </row>
    <row r="13" spans="1:4" x14ac:dyDescent="0.25">
      <c r="A13" s="8" t="s">
        <v>229</v>
      </c>
      <c r="B13" s="28">
        <v>30</v>
      </c>
      <c r="C13" s="28">
        <v>9</v>
      </c>
      <c r="D13" s="28">
        <v>39</v>
      </c>
    </row>
    <row r="14" spans="1:4" x14ac:dyDescent="0.25">
      <c r="A14" s="8" t="s">
        <v>228</v>
      </c>
      <c r="B14" s="28">
        <v>29</v>
      </c>
      <c r="C14" s="28">
        <v>7</v>
      </c>
      <c r="D14" s="28">
        <v>36</v>
      </c>
    </row>
    <row r="15" spans="1:4" x14ac:dyDescent="0.25">
      <c r="A15" s="8" t="s">
        <v>227</v>
      </c>
      <c r="B15" s="28">
        <v>6</v>
      </c>
      <c r="C15" s="28">
        <v>4</v>
      </c>
      <c r="D15" s="28">
        <v>10</v>
      </c>
    </row>
    <row r="16" spans="1:4" x14ac:dyDescent="0.25">
      <c r="A16" s="8" t="s">
        <v>226</v>
      </c>
      <c r="B16" s="28">
        <v>17</v>
      </c>
      <c r="C16" s="28"/>
      <c r="D16" s="28">
        <v>17</v>
      </c>
    </row>
    <row r="17" spans="1:4" x14ac:dyDescent="0.25">
      <c r="A17" s="7" t="s">
        <v>773</v>
      </c>
      <c r="B17" s="28">
        <v>49</v>
      </c>
      <c r="C17" s="28">
        <v>74</v>
      </c>
      <c r="D17" s="28">
        <v>123</v>
      </c>
    </row>
    <row r="18" spans="1:4" x14ac:dyDescent="0.25">
      <c r="A18" s="8" t="s">
        <v>229</v>
      </c>
      <c r="B18" s="28">
        <v>10</v>
      </c>
      <c r="C18" s="28">
        <v>7</v>
      </c>
      <c r="D18" s="28">
        <v>17</v>
      </c>
    </row>
    <row r="19" spans="1:4" x14ac:dyDescent="0.25">
      <c r="A19" s="8" t="s">
        <v>228</v>
      </c>
      <c r="B19" s="28">
        <v>12</v>
      </c>
      <c r="C19" s="28">
        <v>30</v>
      </c>
      <c r="D19" s="28">
        <v>42</v>
      </c>
    </row>
    <row r="20" spans="1:4" x14ac:dyDescent="0.25">
      <c r="A20" s="8" t="s">
        <v>227</v>
      </c>
      <c r="B20" s="28">
        <v>21</v>
      </c>
      <c r="C20" s="28">
        <v>26</v>
      </c>
      <c r="D20" s="28">
        <v>47</v>
      </c>
    </row>
    <row r="21" spans="1:4" x14ac:dyDescent="0.25">
      <c r="A21" s="8" t="s">
        <v>226</v>
      </c>
      <c r="B21" s="28">
        <v>6</v>
      </c>
      <c r="C21" s="28">
        <v>11</v>
      </c>
      <c r="D21" s="28">
        <v>17</v>
      </c>
    </row>
    <row r="22" spans="1:4" x14ac:dyDescent="0.25">
      <c r="A22" s="7" t="s">
        <v>483</v>
      </c>
      <c r="B22" s="28">
        <v>158</v>
      </c>
      <c r="C22" s="28">
        <v>105</v>
      </c>
      <c r="D22" s="28">
        <v>263</v>
      </c>
    </row>
    <row r="39" spans="1:4" x14ac:dyDescent="0.25">
      <c r="A39" s="6" t="s">
        <v>676</v>
      </c>
      <c r="B39" t="s">
        <v>484</v>
      </c>
    </row>
    <row r="40" spans="1:4" x14ac:dyDescent="0.25">
      <c r="A40" s="6" t="s">
        <v>769</v>
      </c>
      <c r="B40" t="s">
        <v>773</v>
      </c>
    </row>
    <row r="42" spans="1:4" x14ac:dyDescent="0.25">
      <c r="A42" s="6" t="s">
        <v>717</v>
      </c>
      <c r="B42" s="6" t="s">
        <v>714</v>
      </c>
    </row>
    <row r="43" spans="1:4" x14ac:dyDescent="0.25">
      <c r="A43" s="6" t="s">
        <v>482</v>
      </c>
      <c r="B43" t="s">
        <v>469</v>
      </c>
      <c r="C43" t="s">
        <v>470</v>
      </c>
      <c r="D43" t="s">
        <v>483</v>
      </c>
    </row>
    <row r="44" spans="1:4" x14ac:dyDescent="0.25">
      <c r="A44" s="7" t="s">
        <v>659</v>
      </c>
      <c r="B44" s="28"/>
      <c r="C44" s="28">
        <v>2</v>
      </c>
      <c r="D44" s="28">
        <v>2</v>
      </c>
    </row>
    <row r="45" spans="1:4" x14ac:dyDescent="0.25">
      <c r="A45" s="7" t="s">
        <v>1024</v>
      </c>
      <c r="B45" s="28"/>
      <c r="C45" s="28">
        <v>3</v>
      </c>
      <c r="D45" s="28">
        <v>3</v>
      </c>
    </row>
    <row r="46" spans="1:4" x14ac:dyDescent="0.25">
      <c r="A46" s="7" t="s">
        <v>467</v>
      </c>
      <c r="B46" s="28"/>
      <c r="C46" s="28">
        <v>1</v>
      </c>
      <c r="D46" s="28">
        <v>1</v>
      </c>
    </row>
    <row r="47" spans="1:4" x14ac:dyDescent="0.25">
      <c r="A47" s="7" t="s">
        <v>805</v>
      </c>
      <c r="B47" s="28"/>
      <c r="C47" s="28">
        <v>10</v>
      </c>
      <c r="D47" s="28">
        <v>10</v>
      </c>
    </row>
    <row r="48" spans="1:4" x14ac:dyDescent="0.25">
      <c r="A48" s="7" t="s">
        <v>800</v>
      </c>
      <c r="B48" s="28">
        <v>2</v>
      </c>
      <c r="C48" s="28">
        <v>13</v>
      </c>
      <c r="D48" s="28">
        <v>15</v>
      </c>
    </row>
    <row r="49" spans="1:4" x14ac:dyDescent="0.25">
      <c r="A49" s="7" t="s">
        <v>708</v>
      </c>
      <c r="B49" s="28"/>
      <c r="C49" s="28">
        <v>14</v>
      </c>
      <c r="D49" s="28">
        <v>14</v>
      </c>
    </row>
    <row r="50" spans="1:4" x14ac:dyDescent="0.25">
      <c r="A50" s="7" t="s">
        <v>196</v>
      </c>
      <c r="B50" s="28">
        <v>4</v>
      </c>
      <c r="C50" s="28"/>
      <c r="D50" s="28">
        <v>4</v>
      </c>
    </row>
    <row r="51" spans="1:4" x14ac:dyDescent="0.25">
      <c r="A51" s="7" t="s">
        <v>481</v>
      </c>
      <c r="B51" s="28"/>
      <c r="C51" s="28">
        <v>2</v>
      </c>
      <c r="D51" s="28">
        <v>2</v>
      </c>
    </row>
    <row r="52" spans="1:4" x14ac:dyDescent="0.25">
      <c r="A52" s="7" t="s">
        <v>1237</v>
      </c>
      <c r="B52" s="28"/>
      <c r="C52" s="28">
        <v>1</v>
      </c>
      <c r="D52" s="28">
        <v>1</v>
      </c>
    </row>
    <row r="53" spans="1:4" x14ac:dyDescent="0.25">
      <c r="A53" s="7" t="s">
        <v>660</v>
      </c>
      <c r="B53" s="28">
        <v>14</v>
      </c>
      <c r="C53" s="28">
        <v>1</v>
      </c>
      <c r="D53" s="28">
        <v>15</v>
      </c>
    </row>
    <row r="54" spans="1:4" x14ac:dyDescent="0.25">
      <c r="A54" s="7" t="s">
        <v>673</v>
      </c>
      <c r="B54" s="28">
        <v>12</v>
      </c>
      <c r="C54" s="28">
        <v>1</v>
      </c>
      <c r="D54" s="28">
        <v>13</v>
      </c>
    </row>
    <row r="55" spans="1:4" x14ac:dyDescent="0.25">
      <c r="A55" s="7" t="s">
        <v>1026</v>
      </c>
      <c r="B55" s="28"/>
      <c r="C55" s="28">
        <v>2</v>
      </c>
      <c r="D55" s="28">
        <v>2</v>
      </c>
    </row>
    <row r="56" spans="1:4" x14ac:dyDescent="0.25">
      <c r="A56" s="7" t="s">
        <v>662</v>
      </c>
      <c r="B56" s="28"/>
      <c r="C56" s="28">
        <v>2</v>
      </c>
      <c r="D56" s="28">
        <v>2</v>
      </c>
    </row>
    <row r="57" spans="1:4" x14ac:dyDescent="0.25">
      <c r="A57" s="7" t="s">
        <v>465</v>
      </c>
      <c r="B57" s="28">
        <v>8</v>
      </c>
      <c r="C57" s="28">
        <v>3</v>
      </c>
      <c r="D57" s="28">
        <v>11</v>
      </c>
    </row>
    <row r="58" spans="1:4" x14ac:dyDescent="0.25">
      <c r="A58" s="7" t="s">
        <v>466</v>
      </c>
      <c r="B58" s="28"/>
      <c r="C58" s="28">
        <v>6</v>
      </c>
      <c r="D58" s="28">
        <v>6</v>
      </c>
    </row>
    <row r="59" spans="1:4" x14ac:dyDescent="0.25">
      <c r="A59" s="7" t="s">
        <v>562</v>
      </c>
      <c r="B59" s="28">
        <v>5</v>
      </c>
      <c r="C59" s="28">
        <v>11</v>
      </c>
      <c r="D59" s="28">
        <v>16</v>
      </c>
    </row>
    <row r="60" spans="1:4" x14ac:dyDescent="0.25">
      <c r="A60" s="7" t="s">
        <v>799</v>
      </c>
      <c r="B60" s="28">
        <v>4</v>
      </c>
      <c r="C60" s="28"/>
      <c r="D60" s="28">
        <v>4</v>
      </c>
    </row>
    <row r="61" spans="1:4" x14ac:dyDescent="0.25">
      <c r="A61" s="7" t="s">
        <v>801</v>
      </c>
      <c r="B61" s="28"/>
      <c r="C61" s="28">
        <v>2</v>
      </c>
      <c r="D61" s="28">
        <v>2</v>
      </c>
    </row>
    <row r="62" spans="1:4" x14ac:dyDescent="0.25">
      <c r="A62" s="7" t="s">
        <v>483</v>
      </c>
      <c r="B62" s="28">
        <v>49</v>
      </c>
      <c r="C62" s="28">
        <v>74</v>
      </c>
      <c r="D62" s="28">
        <v>123</v>
      </c>
    </row>
    <row r="88" spans="1:4" x14ac:dyDescent="0.25">
      <c r="A88" s="6" t="s">
        <v>676</v>
      </c>
      <c r="B88" t="s">
        <v>484</v>
      </c>
    </row>
    <row r="89" spans="1:4" x14ac:dyDescent="0.25">
      <c r="A89" s="6" t="s">
        <v>769</v>
      </c>
      <c r="B89" t="s">
        <v>773</v>
      </c>
    </row>
    <row r="91" spans="1:4" x14ac:dyDescent="0.25">
      <c r="A91" s="6" t="s">
        <v>717</v>
      </c>
      <c r="B91" s="6" t="s">
        <v>714</v>
      </c>
    </row>
    <row r="92" spans="1:4" x14ac:dyDescent="0.25">
      <c r="A92" s="6" t="s">
        <v>482</v>
      </c>
      <c r="B92" t="s">
        <v>469</v>
      </c>
      <c r="C92" t="s">
        <v>470</v>
      </c>
      <c r="D92" t="s">
        <v>483</v>
      </c>
    </row>
    <row r="93" spans="1:4" x14ac:dyDescent="0.25">
      <c r="A93" s="7" t="s">
        <v>659</v>
      </c>
      <c r="B93" s="28"/>
      <c r="C93" s="28">
        <v>2</v>
      </c>
      <c r="D93" s="28">
        <v>2</v>
      </c>
    </row>
    <row r="94" spans="1:4" x14ac:dyDescent="0.25">
      <c r="A94" s="8" t="s">
        <v>228</v>
      </c>
      <c r="B94" s="28"/>
      <c r="C94" s="28">
        <v>1</v>
      </c>
      <c r="D94" s="28">
        <v>1</v>
      </c>
    </row>
    <row r="95" spans="1:4" x14ac:dyDescent="0.25">
      <c r="A95" s="8" t="s">
        <v>226</v>
      </c>
      <c r="B95" s="28"/>
      <c r="C95" s="28">
        <v>1</v>
      </c>
      <c r="D95" s="28">
        <v>1</v>
      </c>
    </row>
    <row r="96" spans="1:4" x14ac:dyDescent="0.25">
      <c r="A96" s="7" t="s">
        <v>1024</v>
      </c>
      <c r="B96" s="28"/>
      <c r="C96" s="28">
        <v>3</v>
      </c>
      <c r="D96" s="28">
        <v>3</v>
      </c>
    </row>
    <row r="97" spans="1:4" x14ac:dyDescent="0.25">
      <c r="A97" s="8" t="s">
        <v>229</v>
      </c>
      <c r="B97" s="28"/>
      <c r="C97" s="28">
        <v>3</v>
      </c>
      <c r="D97" s="28">
        <v>3</v>
      </c>
    </row>
    <row r="98" spans="1:4" x14ac:dyDescent="0.25">
      <c r="A98" s="7" t="s">
        <v>467</v>
      </c>
      <c r="B98" s="28"/>
      <c r="C98" s="28">
        <v>1</v>
      </c>
      <c r="D98" s="28">
        <v>1</v>
      </c>
    </row>
    <row r="99" spans="1:4" x14ac:dyDescent="0.25">
      <c r="A99" s="8" t="s">
        <v>227</v>
      </c>
      <c r="B99" s="28"/>
      <c r="C99" s="28">
        <v>1</v>
      </c>
      <c r="D99" s="28">
        <v>1</v>
      </c>
    </row>
    <row r="100" spans="1:4" x14ac:dyDescent="0.25">
      <c r="A100" s="7" t="s">
        <v>805</v>
      </c>
      <c r="B100" s="28"/>
      <c r="C100" s="28">
        <v>10</v>
      </c>
      <c r="D100" s="28">
        <v>10</v>
      </c>
    </row>
    <row r="101" spans="1:4" x14ac:dyDescent="0.25">
      <c r="A101" s="8" t="s">
        <v>229</v>
      </c>
      <c r="B101" s="28"/>
      <c r="C101" s="28">
        <v>1</v>
      </c>
      <c r="D101" s="28">
        <v>1</v>
      </c>
    </row>
    <row r="102" spans="1:4" x14ac:dyDescent="0.25">
      <c r="A102" s="8" t="s">
        <v>228</v>
      </c>
      <c r="B102" s="28"/>
      <c r="C102" s="28">
        <v>9</v>
      </c>
      <c r="D102" s="28">
        <v>9</v>
      </c>
    </row>
    <row r="103" spans="1:4" x14ac:dyDescent="0.25">
      <c r="A103" s="7" t="s">
        <v>800</v>
      </c>
      <c r="B103" s="28">
        <v>2</v>
      </c>
      <c r="C103" s="28">
        <v>13</v>
      </c>
      <c r="D103" s="28">
        <v>15</v>
      </c>
    </row>
    <row r="104" spans="1:4" x14ac:dyDescent="0.25">
      <c r="A104" s="8" t="s">
        <v>228</v>
      </c>
      <c r="B104" s="28"/>
      <c r="C104" s="28">
        <v>3</v>
      </c>
      <c r="D104" s="28">
        <v>3</v>
      </c>
    </row>
    <row r="105" spans="1:4" x14ac:dyDescent="0.25">
      <c r="A105" s="8" t="s">
        <v>227</v>
      </c>
      <c r="B105" s="28">
        <v>2</v>
      </c>
      <c r="C105" s="28">
        <v>10</v>
      </c>
      <c r="D105" s="28">
        <v>12</v>
      </c>
    </row>
    <row r="106" spans="1:4" x14ac:dyDescent="0.25">
      <c r="A106" s="7" t="s">
        <v>708</v>
      </c>
      <c r="B106" s="28"/>
      <c r="C106" s="28">
        <v>14</v>
      </c>
      <c r="D106" s="28">
        <v>14</v>
      </c>
    </row>
    <row r="107" spans="1:4" x14ac:dyDescent="0.25">
      <c r="A107" s="8" t="s">
        <v>228</v>
      </c>
      <c r="B107" s="28"/>
      <c r="C107" s="28">
        <v>2</v>
      </c>
      <c r="D107" s="28">
        <v>2</v>
      </c>
    </row>
    <row r="108" spans="1:4" x14ac:dyDescent="0.25">
      <c r="A108" s="8" t="s">
        <v>227</v>
      </c>
      <c r="B108" s="28"/>
      <c r="C108" s="28">
        <v>10</v>
      </c>
      <c r="D108" s="28">
        <v>10</v>
      </c>
    </row>
    <row r="109" spans="1:4" x14ac:dyDescent="0.25">
      <c r="A109" s="8" t="s">
        <v>226</v>
      </c>
      <c r="B109" s="28"/>
      <c r="C109" s="28">
        <v>2</v>
      </c>
      <c r="D109" s="28">
        <v>2</v>
      </c>
    </row>
    <row r="110" spans="1:4" x14ac:dyDescent="0.25">
      <c r="A110" s="7" t="s">
        <v>196</v>
      </c>
      <c r="B110" s="28">
        <v>4</v>
      </c>
      <c r="C110" s="28"/>
      <c r="D110" s="28">
        <v>4</v>
      </c>
    </row>
    <row r="111" spans="1:4" x14ac:dyDescent="0.25">
      <c r="A111" s="8" t="s">
        <v>227</v>
      </c>
      <c r="B111" s="28">
        <v>2</v>
      </c>
      <c r="C111" s="28"/>
      <c r="D111" s="28">
        <v>2</v>
      </c>
    </row>
    <row r="112" spans="1:4" x14ac:dyDescent="0.25">
      <c r="A112" s="8" t="s">
        <v>226</v>
      </c>
      <c r="B112" s="28">
        <v>2</v>
      </c>
      <c r="C112" s="28"/>
      <c r="D112" s="28">
        <v>2</v>
      </c>
    </row>
    <row r="113" spans="1:4" x14ac:dyDescent="0.25">
      <c r="A113" s="7" t="s">
        <v>481</v>
      </c>
      <c r="B113" s="28"/>
      <c r="C113" s="28">
        <v>2</v>
      </c>
      <c r="D113" s="28">
        <v>2</v>
      </c>
    </row>
    <row r="114" spans="1:4" x14ac:dyDescent="0.25">
      <c r="A114" s="8" t="s">
        <v>226</v>
      </c>
      <c r="B114" s="28"/>
      <c r="C114" s="28">
        <v>2</v>
      </c>
      <c r="D114" s="28">
        <v>2</v>
      </c>
    </row>
    <row r="115" spans="1:4" x14ac:dyDescent="0.25">
      <c r="A115" s="7" t="s">
        <v>1237</v>
      </c>
      <c r="B115" s="28"/>
      <c r="C115" s="28">
        <v>1</v>
      </c>
      <c r="D115" s="28">
        <v>1</v>
      </c>
    </row>
    <row r="116" spans="1:4" x14ac:dyDescent="0.25">
      <c r="A116" s="8" t="s">
        <v>228</v>
      </c>
      <c r="B116" s="28"/>
      <c r="C116" s="28">
        <v>1</v>
      </c>
      <c r="D116" s="28">
        <v>1</v>
      </c>
    </row>
    <row r="117" spans="1:4" x14ac:dyDescent="0.25">
      <c r="A117" s="7" t="s">
        <v>660</v>
      </c>
      <c r="B117" s="28">
        <v>14</v>
      </c>
      <c r="C117" s="28">
        <v>1</v>
      </c>
      <c r="D117" s="28">
        <v>15</v>
      </c>
    </row>
    <row r="118" spans="1:4" x14ac:dyDescent="0.25">
      <c r="A118" s="8" t="s">
        <v>227</v>
      </c>
      <c r="B118" s="28">
        <v>10</v>
      </c>
      <c r="C118" s="28">
        <v>1</v>
      </c>
      <c r="D118" s="28">
        <v>11</v>
      </c>
    </row>
    <row r="119" spans="1:4" x14ac:dyDescent="0.25">
      <c r="A119" s="8" t="s">
        <v>226</v>
      </c>
      <c r="B119" s="28">
        <v>4</v>
      </c>
      <c r="C119" s="28"/>
      <c r="D119" s="28">
        <v>4</v>
      </c>
    </row>
    <row r="120" spans="1:4" x14ac:dyDescent="0.25">
      <c r="A120" s="7" t="s">
        <v>673</v>
      </c>
      <c r="B120" s="28">
        <v>12</v>
      </c>
      <c r="C120" s="28">
        <v>1</v>
      </c>
      <c r="D120" s="28">
        <v>13</v>
      </c>
    </row>
    <row r="121" spans="1:4" x14ac:dyDescent="0.25">
      <c r="A121" s="8" t="s">
        <v>229</v>
      </c>
      <c r="B121" s="28">
        <v>6</v>
      </c>
      <c r="C121" s="28"/>
      <c r="D121" s="28">
        <v>6</v>
      </c>
    </row>
    <row r="122" spans="1:4" x14ac:dyDescent="0.25">
      <c r="A122" s="8" t="s">
        <v>228</v>
      </c>
      <c r="B122" s="28">
        <v>5</v>
      </c>
      <c r="C122" s="28"/>
      <c r="D122" s="28">
        <v>5</v>
      </c>
    </row>
    <row r="123" spans="1:4" x14ac:dyDescent="0.25">
      <c r="A123" s="8" t="s">
        <v>227</v>
      </c>
      <c r="B123" s="28">
        <v>1</v>
      </c>
      <c r="C123" s="28">
        <v>1</v>
      </c>
      <c r="D123" s="28">
        <v>2</v>
      </c>
    </row>
    <row r="124" spans="1:4" x14ac:dyDescent="0.25">
      <c r="A124" s="7" t="s">
        <v>1026</v>
      </c>
      <c r="B124" s="28"/>
      <c r="C124" s="28">
        <v>2</v>
      </c>
      <c r="D124" s="28">
        <v>2</v>
      </c>
    </row>
    <row r="125" spans="1:4" x14ac:dyDescent="0.25">
      <c r="A125" s="8" t="s">
        <v>227</v>
      </c>
      <c r="B125" s="28"/>
      <c r="C125" s="28">
        <v>1</v>
      </c>
      <c r="D125" s="28">
        <v>1</v>
      </c>
    </row>
    <row r="126" spans="1:4" x14ac:dyDescent="0.25">
      <c r="A126" s="8" t="s">
        <v>226</v>
      </c>
      <c r="B126" s="28"/>
      <c r="C126" s="28">
        <v>1</v>
      </c>
      <c r="D126" s="28">
        <v>1</v>
      </c>
    </row>
    <row r="127" spans="1:4" x14ac:dyDescent="0.25">
      <c r="A127" s="7" t="s">
        <v>662</v>
      </c>
      <c r="B127" s="28"/>
      <c r="C127" s="28">
        <v>2</v>
      </c>
      <c r="D127" s="28">
        <v>2</v>
      </c>
    </row>
    <row r="128" spans="1:4" x14ac:dyDescent="0.25">
      <c r="A128" s="8" t="s">
        <v>226</v>
      </c>
      <c r="B128" s="28"/>
      <c r="C128" s="28">
        <v>2</v>
      </c>
      <c r="D128" s="28">
        <v>2</v>
      </c>
    </row>
    <row r="129" spans="1:4" x14ac:dyDescent="0.25">
      <c r="A129" s="7" t="s">
        <v>465</v>
      </c>
      <c r="B129" s="28">
        <v>8</v>
      </c>
      <c r="C129" s="28">
        <v>3</v>
      </c>
      <c r="D129" s="28">
        <v>11</v>
      </c>
    </row>
    <row r="130" spans="1:4" x14ac:dyDescent="0.25">
      <c r="A130" s="8" t="s">
        <v>229</v>
      </c>
      <c r="B130" s="28"/>
      <c r="C130" s="28">
        <v>1</v>
      </c>
      <c r="D130" s="28">
        <v>1</v>
      </c>
    </row>
    <row r="131" spans="1:4" x14ac:dyDescent="0.25">
      <c r="A131" s="8" t="s">
        <v>228</v>
      </c>
      <c r="B131" s="28">
        <v>3</v>
      </c>
      <c r="C131" s="28">
        <v>2</v>
      </c>
      <c r="D131" s="28">
        <v>5</v>
      </c>
    </row>
    <row r="132" spans="1:4" x14ac:dyDescent="0.25">
      <c r="A132" s="8" t="s">
        <v>227</v>
      </c>
      <c r="B132" s="28">
        <v>5</v>
      </c>
      <c r="C132" s="28"/>
      <c r="D132" s="28">
        <v>5</v>
      </c>
    </row>
    <row r="133" spans="1:4" x14ac:dyDescent="0.25">
      <c r="A133" s="7" t="s">
        <v>466</v>
      </c>
      <c r="B133" s="28"/>
      <c r="C133" s="28">
        <v>6</v>
      </c>
      <c r="D133" s="28">
        <v>6</v>
      </c>
    </row>
    <row r="134" spans="1:4" x14ac:dyDescent="0.25">
      <c r="A134" s="8" t="s">
        <v>228</v>
      </c>
      <c r="B134" s="28"/>
      <c r="C134" s="28">
        <v>1</v>
      </c>
      <c r="D134" s="28">
        <v>1</v>
      </c>
    </row>
    <row r="135" spans="1:4" x14ac:dyDescent="0.25">
      <c r="A135" s="8" t="s">
        <v>227</v>
      </c>
      <c r="B135" s="28"/>
      <c r="C135" s="28">
        <v>2</v>
      </c>
      <c r="D135" s="28">
        <v>2</v>
      </c>
    </row>
    <row r="136" spans="1:4" x14ac:dyDescent="0.25">
      <c r="A136" s="8" t="s">
        <v>226</v>
      </c>
      <c r="B136" s="28"/>
      <c r="C136" s="28">
        <v>3</v>
      </c>
      <c r="D136" s="28">
        <v>3</v>
      </c>
    </row>
    <row r="137" spans="1:4" x14ac:dyDescent="0.25">
      <c r="A137" s="7" t="s">
        <v>562</v>
      </c>
      <c r="B137" s="28">
        <v>5</v>
      </c>
      <c r="C137" s="28">
        <v>11</v>
      </c>
      <c r="D137" s="28">
        <v>16</v>
      </c>
    </row>
    <row r="138" spans="1:4" x14ac:dyDescent="0.25">
      <c r="A138" s="8" t="s">
        <v>229</v>
      </c>
      <c r="B138" s="28">
        <v>4</v>
      </c>
      <c r="C138" s="28">
        <v>1</v>
      </c>
      <c r="D138" s="28">
        <v>5</v>
      </c>
    </row>
    <row r="139" spans="1:4" x14ac:dyDescent="0.25">
      <c r="A139" s="8" t="s">
        <v>228</v>
      </c>
      <c r="B139" s="28">
        <v>1</v>
      </c>
      <c r="C139" s="28">
        <v>10</v>
      </c>
      <c r="D139" s="28">
        <v>11</v>
      </c>
    </row>
    <row r="140" spans="1:4" x14ac:dyDescent="0.25">
      <c r="A140" s="7" t="s">
        <v>799</v>
      </c>
      <c r="B140" s="28">
        <v>4</v>
      </c>
      <c r="C140" s="28"/>
      <c r="D140" s="28">
        <v>4</v>
      </c>
    </row>
    <row r="141" spans="1:4" x14ac:dyDescent="0.25">
      <c r="A141" s="8" t="s">
        <v>228</v>
      </c>
      <c r="B141" s="28">
        <v>3</v>
      </c>
      <c r="C141" s="28"/>
      <c r="D141" s="28">
        <v>3</v>
      </c>
    </row>
    <row r="142" spans="1:4" x14ac:dyDescent="0.25">
      <c r="A142" s="8" t="s">
        <v>227</v>
      </c>
      <c r="B142" s="28">
        <v>1</v>
      </c>
      <c r="C142" s="28"/>
      <c r="D142" s="28">
        <v>1</v>
      </c>
    </row>
    <row r="143" spans="1:4" x14ac:dyDescent="0.25">
      <c r="A143" s="7" t="s">
        <v>801</v>
      </c>
      <c r="B143" s="28"/>
      <c r="C143" s="28">
        <v>2</v>
      </c>
      <c r="D143" s="28">
        <v>2</v>
      </c>
    </row>
    <row r="144" spans="1:4" x14ac:dyDescent="0.25">
      <c r="A144" s="8" t="s">
        <v>229</v>
      </c>
      <c r="B144" s="28"/>
      <c r="C144" s="28">
        <v>1</v>
      </c>
      <c r="D144" s="28">
        <v>1</v>
      </c>
    </row>
    <row r="145" spans="1:26" x14ac:dyDescent="0.25">
      <c r="A145" s="8" t="s">
        <v>228</v>
      </c>
      <c r="B145" s="28"/>
      <c r="C145" s="28">
        <v>1</v>
      </c>
      <c r="D145" s="28">
        <v>1</v>
      </c>
    </row>
    <row r="146" spans="1:26" x14ac:dyDescent="0.25">
      <c r="A146" s="7" t="s">
        <v>483</v>
      </c>
      <c r="B146" s="28">
        <v>49</v>
      </c>
      <c r="C146" s="28">
        <v>74</v>
      </c>
      <c r="D146" s="28">
        <v>123</v>
      </c>
    </row>
    <row r="155" spans="1:26" x14ac:dyDescent="0.25">
      <c r="A155" s="6" t="s">
        <v>676</v>
      </c>
      <c r="B155" t="s">
        <v>484</v>
      </c>
      <c r="P155" s="6" t="s">
        <v>676</v>
      </c>
      <c r="Q155" t="s">
        <v>484</v>
      </c>
      <c r="W155" s="6" t="s">
        <v>676</v>
      </c>
      <c r="X155" t="s">
        <v>484</v>
      </c>
    </row>
    <row r="156" spans="1:26" x14ac:dyDescent="0.25">
      <c r="A156" s="6" t="s">
        <v>769</v>
      </c>
      <c r="B156" t="s">
        <v>773</v>
      </c>
      <c r="P156" s="6" t="s">
        <v>769</v>
      </c>
      <c r="Q156" t="s">
        <v>770</v>
      </c>
      <c r="W156" s="6" t="s">
        <v>769</v>
      </c>
      <c r="X156" t="s">
        <v>771</v>
      </c>
    </row>
    <row r="158" spans="1:26" x14ac:dyDescent="0.25">
      <c r="A158" s="6" t="s">
        <v>717</v>
      </c>
      <c r="B158" s="6" t="s">
        <v>714</v>
      </c>
      <c r="P158" s="6" t="s">
        <v>717</v>
      </c>
      <c r="Q158" s="6" t="s">
        <v>714</v>
      </c>
      <c r="W158" s="6" t="s">
        <v>717</v>
      </c>
      <c r="X158" s="6" t="s">
        <v>714</v>
      </c>
    </row>
    <row r="159" spans="1:26" x14ac:dyDescent="0.25">
      <c r="A159" s="6" t="s">
        <v>482</v>
      </c>
      <c r="B159" t="s">
        <v>469</v>
      </c>
      <c r="C159" t="s">
        <v>470</v>
      </c>
      <c r="D159" t="s">
        <v>483</v>
      </c>
      <c r="P159" s="6" t="s">
        <v>482</v>
      </c>
      <c r="Q159" t="s">
        <v>469</v>
      </c>
      <c r="R159" t="s">
        <v>470</v>
      </c>
      <c r="S159" t="s">
        <v>483</v>
      </c>
      <c r="W159" s="6" t="s">
        <v>482</v>
      </c>
      <c r="X159" t="s">
        <v>469</v>
      </c>
      <c r="Y159" t="s">
        <v>470</v>
      </c>
      <c r="Z159" t="s">
        <v>483</v>
      </c>
    </row>
    <row r="160" spans="1:26" x14ac:dyDescent="0.25">
      <c r="A160" s="7" t="s">
        <v>659</v>
      </c>
      <c r="B160" s="44"/>
      <c r="C160" s="44">
        <v>1</v>
      </c>
      <c r="D160" s="44">
        <v>1</v>
      </c>
      <c r="P160" s="7" t="s">
        <v>1672</v>
      </c>
      <c r="Q160" s="44">
        <v>1</v>
      </c>
      <c r="R160" s="44"/>
      <c r="S160" s="44">
        <v>1</v>
      </c>
      <c r="W160" s="7" t="s">
        <v>1487</v>
      </c>
      <c r="X160" s="44">
        <v>1</v>
      </c>
      <c r="Y160" s="44"/>
      <c r="Z160" s="44">
        <v>1</v>
      </c>
    </row>
    <row r="161" spans="1:26" x14ac:dyDescent="0.25">
      <c r="A161" s="8" t="s">
        <v>228</v>
      </c>
      <c r="B161" s="44"/>
      <c r="C161" s="44">
        <v>0.5</v>
      </c>
      <c r="D161" s="44">
        <v>0.5</v>
      </c>
      <c r="P161" s="8" t="s">
        <v>228</v>
      </c>
      <c r="Q161" s="44">
        <v>1</v>
      </c>
      <c r="R161" s="44"/>
      <c r="S161" s="44">
        <v>1</v>
      </c>
      <c r="W161" s="8" t="s">
        <v>227</v>
      </c>
      <c r="X161" s="44">
        <v>1</v>
      </c>
      <c r="Y161" s="44"/>
      <c r="Z161" s="44">
        <v>1</v>
      </c>
    </row>
    <row r="162" spans="1:26" x14ac:dyDescent="0.25">
      <c r="A162" s="8" t="s">
        <v>226</v>
      </c>
      <c r="B162" s="44"/>
      <c r="C162" s="44">
        <v>0.5</v>
      </c>
      <c r="D162" s="44">
        <v>0.5</v>
      </c>
      <c r="P162" s="7" t="s">
        <v>1676</v>
      </c>
      <c r="Q162" s="44">
        <v>1</v>
      </c>
      <c r="R162" s="44"/>
      <c r="S162" s="44">
        <v>1</v>
      </c>
      <c r="W162" s="7" t="s">
        <v>805</v>
      </c>
      <c r="X162" s="44"/>
      <c r="Y162" s="44">
        <v>1</v>
      </c>
      <c r="Z162" s="44">
        <v>1</v>
      </c>
    </row>
    <row r="163" spans="1:26" x14ac:dyDescent="0.25">
      <c r="A163" s="7" t="s">
        <v>1024</v>
      </c>
      <c r="B163" s="44"/>
      <c r="C163" s="44">
        <v>1</v>
      </c>
      <c r="D163" s="44">
        <v>1</v>
      </c>
      <c r="P163" s="8" t="s">
        <v>229</v>
      </c>
      <c r="Q163" s="44">
        <v>1</v>
      </c>
      <c r="R163" s="44"/>
      <c r="S163" s="44">
        <v>1</v>
      </c>
      <c r="W163" s="8" t="s">
        <v>227</v>
      </c>
      <c r="X163" s="44"/>
      <c r="Y163" s="44">
        <v>1</v>
      </c>
      <c r="Z163" s="44">
        <v>1</v>
      </c>
    </row>
    <row r="164" spans="1:26" x14ac:dyDescent="0.25">
      <c r="A164" s="8" t="s">
        <v>229</v>
      </c>
      <c r="B164" s="44"/>
      <c r="C164" s="44">
        <v>1</v>
      </c>
      <c r="D164" s="44">
        <v>1</v>
      </c>
      <c r="P164" s="7" t="s">
        <v>1487</v>
      </c>
      <c r="Q164" s="44">
        <v>1</v>
      </c>
      <c r="R164" s="44"/>
      <c r="S164" s="44">
        <v>1</v>
      </c>
      <c r="W164" s="7" t="s">
        <v>708</v>
      </c>
      <c r="X164" s="44"/>
      <c r="Y164" s="44">
        <v>1</v>
      </c>
      <c r="Z164" s="44">
        <v>1</v>
      </c>
    </row>
    <row r="165" spans="1:26" x14ac:dyDescent="0.25">
      <c r="A165" s="7" t="s">
        <v>467</v>
      </c>
      <c r="B165" s="44"/>
      <c r="C165" s="44">
        <v>1</v>
      </c>
      <c r="D165" s="44">
        <v>1</v>
      </c>
      <c r="P165" s="8" t="s">
        <v>228</v>
      </c>
      <c r="Q165" s="44">
        <v>0.5</v>
      </c>
      <c r="R165" s="44"/>
      <c r="S165" s="44">
        <v>0.5</v>
      </c>
      <c r="W165" s="8" t="s">
        <v>227</v>
      </c>
      <c r="X165" s="44"/>
      <c r="Y165" s="44">
        <v>1</v>
      </c>
      <c r="Z165" s="44">
        <v>1</v>
      </c>
    </row>
    <row r="166" spans="1:26" x14ac:dyDescent="0.25">
      <c r="A166" s="8" t="s">
        <v>227</v>
      </c>
      <c r="B166" s="44"/>
      <c r="C166" s="44">
        <v>1</v>
      </c>
      <c r="D166" s="44">
        <v>1</v>
      </c>
      <c r="P166" s="8" t="s">
        <v>226</v>
      </c>
      <c r="Q166" s="44">
        <v>0.5</v>
      </c>
      <c r="R166" s="44"/>
      <c r="S166" s="44">
        <v>0.5</v>
      </c>
      <c r="W166" s="7" t="s">
        <v>196</v>
      </c>
      <c r="X166" s="44">
        <v>1</v>
      </c>
      <c r="Y166" s="44"/>
      <c r="Z166" s="44">
        <v>1</v>
      </c>
    </row>
    <row r="167" spans="1:26" x14ac:dyDescent="0.25">
      <c r="A167" s="7" t="s">
        <v>805</v>
      </c>
      <c r="B167" s="44"/>
      <c r="C167" s="44">
        <v>1</v>
      </c>
      <c r="D167" s="44">
        <v>1</v>
      </c>
      <c r="P167" s="7" t="s">
        <v>1024</v>
      </c>
      <c r="Q167" s="44"/>
      <c r="R167" s="44">
        <v>1</v>
      </c>
      <c r="S167" s="44">
        <v>1</v>
      </c>
      <c r="W167" s="8" t="s">
        <v>227</v>
      </c>
      <c r="X167" s="44">
        <v>1</v>
      </c>
      <c r="Y167" s="44"/>
      <c r="Z167" s="44">
        <v>1</v>
      </c>
    </row>
    <row r="168" spans="1:26" x14ac:dyDescent="0.25">
      <c r="A168" s="8" t="s">
        <v>229</v>
      </c>
      <c r="B168" s="44"/>
      <c r="C168" s="44">
        <v>0.1</v>
      </c>
      <c r="D168" s="44">
        <v>0.1</v>
      </c>
      <c r="P168" s="8" t="s">
        <v>230</v>
      </c>
      <c r="Q168" s="44"/>
      <c r="R168" s="44">
        <v>1</v>
      </c>
      <c r="S168" s="44">
        <v>1</v>
      </c>
      <c r="W168" s="7" t="s">
        <v>1488</v>
      </c>
      <c r="X168" s="44">
        <v>1</v>
      </c>
      <c r="Y168" s="44"/>
      <c r="Z168" s="44">
        <v>1</v>
      </c>
    </row>
    <row r="169" spans="1:26" x14ac:dyDescent="0.25">
      <c r="A169" s="8" t="s">
        <v>228</v>
      </c>
      <c r="B169" s="44"/>
      <c r="C169" s="44">
        <v>0.9</v>
      </c>
      <c r="D169" s="44">
        <v>0.9</v>
      </c>
      <c r="P169" s="7" t="s">
        <v>190</v>
      </c>
      <c r="Q169" s="44">
        <v>1</v>
      </c>
      <c r="R169" s="44"/>
      <c r="S169" s="44">
        <v>1</v>
      </c>
      <c r="W169" s="8" t="s">
        <v>227</v>
      </c>
      <c r="X169" s="44">
        <v>1</v>
      </c>
      <c r="Y169" s="44"/>
      <c r="Z169" s="44">
        <v>1</v>
      </c>
    </row>
    <row r="170" spans="1:26" x14ac:dyDescent="0.25">
      <c r="A170" s="7" t="s">
        <v>800</v>
      </c>
      <c r="B170" s="44">
        <v>1</v>
      </c>
      <c r="C170" s="44">
        <v>1</v>
      </c>
      <c r="D170" s="44">
        <v>1</v>
      </c>
      <c r="P170" s="8" t="s">
        <v>229</v>
      </c>
      <c r="Q170" s="44">
        <v>1</v>
      </c>
      <c r="R170" s="44"/>
      <c r="S170" s="44">
        <v>1</v>
      </c>
      <c r="W170" s="7" t="s">
        <v>660</v>
      </c>
      <c r="X170" s="44">
        <v>1</v>
      </c>
      <c r="Y170" s="44"/>
      <c r="Z170" s="44">
        <v>1</v>
      </c>
    </row>
    <row r="171" spans="1:26" x14ac:dyDescent="0.25">
      <c r="A171" s="8" t="s">
        <v>228</v>
      </c>
      <c r="B171" s="44">
        <v>0</v>
      </c>
      <c r="C171" s="44">
        <v>0.23076923076923078</v>
      </c>
      <c r="D171" s="44">
        <v>0.2</v>
      </c>
      <c r="P171" s="7" t="s">
        <v>805</v>
      </c>
      <c r="Q171" s="44"/>
      <c r="R171" s="44">
        <v>1</v>
      </c>
      <c r="S171" s="44">
        <v>1</v>
      </c>
      <c r="W171" s="8" t="s">
        <v>227</v>
      </c>
      <c r="X171" s="44">
        <v>0.75</v>
      </c>
      <c r="Y171" s="44"/>
      <c r="Z171" s="44">
        <v>0.75</v>
      </c>
    </row>
    <row r="172" spans="1:26" x14ac:dyDescent="0.25">
      <c r="A172" s="8" t="s">
        <v>227</v>
      </c>
      <c r="B172" s="44">
        <v>1</v>
      </c>
      <c r="C172" s="44">
        <v>0.76923076923076927</v>
      </c>
      <c r="D172" s="44">
        <v>0.8</v>
      </c>
      <c r="P172" s="8" t="s">
        <v>230</v>
      </c>
      <c r="Q172" s="44"/>
      <c r="R172" s="44">
        <v>0.2</v>
      </c>
      <c r="S172" s="44">
        <v>0.2</v>
      </c>
      <c r="W172" s="8" t="s">
        <v>226</v>
      </c>
      <c r="X172" s="44">
        <v>0.25</v>
      </c>
      <c r="Y172" s="44"/>
      <c r="Z172" s="44">
        <v>0.25</v>
      </c>
    </row>
    <row r="173" spans="1:26" x14ac:dyDescent="0.25">
      <c r="A173" s="7" t="s">
        <v>708</v>
      </c>
      <c r="B173" s="44"/>
      <c r="C173" s="44">
        <v>1</v>
      </c>
      <c r="D173" s="44">
        <v>1</v>
      </c>
      <c r="P173" s="8" t="s">
        <v>229</v>
      </c>
      <c r="Q173" s="44"/>
      <c r="R173" s="44">
        <v>0.4</v>
      </c>
      <c r="S173" s="44">
        <v>0.4</v>
      </c>
      <c r="W173" s="7" t="s">
        <v>1489</v>
      </c>
      <c r="X173" s="44">
        <v>1</v>
      </c>
      <c r="Y173" s="44"/>
      <c r="Z173" s="44">
        <v>1</v>
      </c>
    </row>
    <row r="174" spans="1:26" x14ac:dyDescent="0.25">
      <c r="A174" s="8" t="s">
        <v>228</v>
      </c>
      <c r="B174" s="44"/>
      <c r="C174" s="44">
        <v>0.14285714285714285</v>
      </c>
      <c r="D174" s="44">
        <v>0.14285714285714285</v>
      </c>
      <c r="P174" s="8" t="s">
        <v>228</v>
      </c>
      <c r="Q174" s="44"/>
      <c r="R174" s="44">
        <v>0.4</v>
      </c>
      <c r="S174" s="44">
        <v>0.4</v>
      </c>
      <c r="W174" s="8" t="s">
        <v>227</v>
      </c>
      <c r="X174" s="44">
        <v>1</v>
      </c>
      <c r="Y174" s="44"/>
      <c r="Z174" s="44">
        <v>1</v>
      </c>
    </row>
    <row r="175" spans="1:26" x14ac:dyDescent="0.25">
      <c r="A175" s="8" t="s">
        <v>227</v>
      </c>
      <c r="B175" s="44"/>
      <c r="C175" s="44">
        <v>0.7142857142857143</v>
      </c>
      <c r="D175" s="44">
        <v>0.7142857142857143</v>
      </c>
      <c r="P175" s="7" t="s">
        <v>800</v>
      </c>
      <c r="Q175" s="44"/>
      <c r="R175" s="44">
        <v>1</v>
      </c>
      <c r="S175" s="44">
        <v>1</v>
      </c>
      <c r="W175" s="7" t="s">
        <v>662</v>
      </c>
      <c r="X175" s="44">
        <v>1</v>
      </c>
      <c r="Y175" s="44"/>
      <c r="Z175" s="44">
        <v>1</v>
      </c>
    </row>
    <row r="176" spans="1:26" x14ac:dyDescent="0.25">
      <c r="A176" s="8" t="s">
        <v>226</v>
      </c>
      <c r="B176" s="44"/>
      <c r="C176" s="44">
        <v>0.14285714285714285</v>
      </c>
      <c r="D176" s="44">
        <v>0.14285714285714285</v>
      </c>
      <c r="P176" s="8" t="s">
        <v>228</v>
      </c>
      <c r="Q176" s="44"/>
      <c r="R176" s="44">
        <v>1</v>
      </c>
      <c r="S176" s="44">
        <v>1</v>
      </c>
      <c r="W176" s="8" t="s">
        <v>227</v>
      </c>
      <c r="X176" s="44">
        <v>1</v>
      </c>
      <c r="Y176" s="44"/>
      <c r="Z176" s="44">
        <v>1</v>
      </c>
    </row>
    <row r="177" spans="1:26" x14ac:dyDescent="0.25">
      <c r="A177" s="7" t="s">
        <v>196</v>
      </c>
      <c r="B177" s="44">
        <v>1</v>
      </c>
      <c r="C177" s="44"/>
      <c r="D177" s="44">
        <v>1</v>
      </c>
      <c r="P177" s="7" t="s">
        <v>195</v>
      </c>
      <c r="Q177" s="44">
        <v>1</v>
      </c>
      <c r="R177" s="44"/>
      <c r="S177" s="44">
        <v>1</v>
      </c>
      <c r="W177" s="7" t="s">
        <v>465</v>
      </c>
      <c r="X177" s="44">
        <v>1</v>
      </c>
      <c r="Y177" s="44"/>
      <c r="Z177" s="44">
        <v>1</v>
      </c>
    </row>
    <row r="178" spans="1:26" x14ac:dyDescent="0.25">
      <c r="A178" s="8" t="s">
        <v>227</v>
      </c>
      <c r="B178" s="44">
        <v>0.5</v>
      </c>
      <c r="C178" s="44"/>
      <c r="D178" s="44">
        <v>0.5</v>
      </c>
      <c r="P178" s="8" t="s">
        <v>229</v>
      </c>
      <c r="Q178" s="44">
        <v>1</v>
      </c>
      <c r="R178" s="44"/>
      <c r="S178" s="44">
        <v>1</v>
      </c>
      <c r="W178" s="8" t="s">
        <v>227</v>
      </c>
      <c r="X178" s="44">
        <v>1</v>
      </c>
      <c r="Y178" s="44"/>
      <c r="Z178" s="44">
        <v>1</v>
      </c>
    </row>
    <row r="179" spans="1:26" x14ac:dyDescent="0.25">
      <c r="A179" s="8" t="s">
        <v>226</v>
      </c>
      <c r="B179" s="44">
        <v>0.5</v>
      </c>
      <c r="C179" s="44"/>
      <c r="D179" s="44">
        <v>0.5</v>
      </c>
      <c r="P179" s="7" t="s">
        <v>708</v>
      </c>
      <c r="Q179" s="44"/>
      <c r="R179" s="44">
        <v>1</v>
      </c>
      <c r="S179" s="44">
        <v>1</v>
      </c>
      <c r="W179" s="7" t="s">
        <v>191</v>
      </c>
      <c r="X179" s="44">
        <v>1</v>
      </c>
      <c r="Y179" s="44"/>
      <c r="Z179" s="44">
        <v>1</v>
      </c>
    </row>
    <row r="180" spans="1:26" x14ac:dyDescent="0.25">
      <c r="A180" s="7" t="s">
        <v>481</v>
      </c>
      <c r="B180" s="44"/>
      <c r="C180" s="44">
        <v>1</v>
      </c>
      <c r="D180" s="44">
        <v>1</v>
      </c>
      <c r="P180" s="8" t="s">
        <v>229</v>
      </c>
      <c r="Q180" s="44"/>
      <c r="R180" s="44">
        <v>0.2857142857142857</v>
      </c>
      <c r="S180" s="44">
        <v>0.2857142857142857</v>
      </c>
      <c r="W180" s="8" t="s">
        <v>227</v>
      </c>
      <c r="X180" s="44">
        <v>1</v>
      </c>
      <c r="Y180" s="44"/>
      <c r="Z180" s="44">
        <v>1</v>
      </c>
    </row>
    <row r="181" spans="1:26" x14ac:dyDescent="0.25">
      <c r="A181" s="8" t="s">
        <v>226</v>
      </c>
      <c r="B181" s="44"/>
      <c r="C181" s="44">
        <v>1</v>
      </c>
      <c r="D181" s="44">
        <v>1</v>
      </c>
      <c r="P181" s="8" t="s">
        <v>228</v>
      </c>
      <c r="Q181" s="44"/>
      <c r="R181" s="44">
        <v>0.2857142857142857</v>
      </c>
      <c r="S181" s="44">
        <v>0.2857142857142857</v>
      </c>
      <c r="W181" s="7" t="s">
        <v>562</v>
      </c>
      <c r="X181" s="44">
        <v>1</v>
      </c>
      <c r="Y181" s="44">
        <v>1</v>
      </c>
      <c r="Z181" s="44">
        <v>1</v>
      </c>
    </row>
    <row r="182" spans="1:26" x14ac:dyDescent="0.25">
      <c r="A182" s="7" t="s">
        <v>1237</v>
      </c>
      <c r="B182" s="44"/>
      <c r="C182" s="44">
        <v>1</v>
      </c>
      <c r="D182" s="44">
        <v>1</v>
      </c>
      <c r="P182" s="8" t="s">
        <v>227</v>
      </c>
      <c r="Q182" s="44"/>
      <c r="R182" s="44">
        <v>0.42857142857142855</v>
      </c>
      <c r="S182" s="44">
        <v>0.42857142857142855</v>
      </c>
      <c r="W182" s="8" t="s">
        <v>228</v>
      </c>
      <c r="X182" s="44">
        <v>1</v>
      </c>
      <c r="Y182" s="44">
        <v>0</v>
      </c>
      <c r="Z182" s="44">
        <v>0.66666666666666663</v>
      </c>
    </row>
    <row r="183" spans="1:26" x14ac:dyDescent="0.25">
      <c r="A183" s="8" t="s">
        <v>228</v>
      </c>
      <c r="B183" s="44"/>
      <c r="C183" s="44">
        <v>1</v>
      </c>
      <c r="D183" s="44">
        <v>1</v>
      </c>
      <c r="P183" s="7" t="s">
        <v>196</v>
      </c>
      <c r="Q183" s="44">
        <v>1</v>
      </c>
      <c r="R183" s="44"/>
      <c r="S183" s="44">
        <v>1</v>
      </c>
      <c r="W183" s="8" t="s">
        <v>227</v>
      </c>
      <c r="X183" s="44">
        <v>0</v>
      </c>
      <c r="Y183" s="44">
        <v>1</v>
      </c>
      <c r="Z183" s="44">
        <v>0.33333333333333331</v>
      </c>
    </row>
    <row r="184" spans="1:26" x14ac:dyDescent="0.25">
      <c r="A184" s="7" t="s">
        <v>660</v>
      </c>
      <c r="B184" s="44">
        <v>1</v>
      </c>
      <c r="C184" s="44">
        <v>1</v>
      </c>
      <c r="D184" s="44">
        <v>1</v>
      </c>
      <c r="P184" s="8" t="s">
        <v>229</v>
      </c>
      <c r="Q184" s="44">
        <v>0.66666666666666663</v>
      </c>
      <c r="R184" s="44"/>
      <c r="S184" s="44">
        <v>0.66666666666666663</v>
      </c>
      <c r="W184" s="7" t="s">
        <v>799</v>
      </c>
      <c r="X184" s="44">
        <v>1</v>
      </c>
      <c r="Y184" s="44"/>
      <c r="Z184" s="44">
        <v>1</v>
      </c>
    </row>
    <row r="185" spans="1:26" x14ac:dyDescent="0.25">
      <c r="A185" s="8" t="s">
        <v>227</v>
      </c>
      <c r="B185" s="44">
        <v>0.7142857142857143</v>
      </c>
      <c r="C185" s="44">
        <v>1</v>
      </c>
      <c r="D185" s="44">
        <v>0.73333333333333328</v>
      </c>
      <c r="P185" s="8" t="s">
        <v>228</v>
      </c>
      <c r="Q185" s="44">
        <v>0.16666666666666666</v>
      </c>
      <c r="R185" s="44"/>
      <c r="S185" s="44">
        <v>0.16666666666666666</v>
      </c>
      <c r="W185" s="8" t="s">
        <v>227</v>
      </c>
      <c r="X185" s="44">
        <v>1</v>
      </c>
      <c r="Y185" s="44"/>
      <c r="Z185" s="44">
        <v>1</v>
      </c>
    </row>
    <row r="186" spans="1:26" x14ac:dyDescent="0.25">
      <c r="A186" s="8" t="s">
        <v>226</v>
      </c>
      <c r="B186" s="44">
        <v>0.2857142857142857</v>
      </c>
      <c r="C186" s="44">
        <v>0</v>
      </c>
      <c r="D186" s="44">
        <v>0.26666666666666666</v>
      </c>
      <c r="P186" s="8" t="s">
        <v>226</v>
      </c>
      <c r="Q186" s="44">
        <v>0.16666666666666666</v>
      </c>
      <c r="R186" s="44"/>
      <c r="S186" s="44">
        <v>0.16666666666666666</v>
      </c>
      <c r="W186" s="7" t="s">
        <v>483</v>
      </c>
      <c r="X186" s="44"/>
      <c r="Y186" s="44"/>
      <c r="Z186" s="44"/>
    </row>
    <row r="187" spans="1:26" x14ac:dyDescent="0.25">
      <c r="A187" s="7" t="s">
        <v>673</v>
      </c>
      <c r="B187" s="44">
        <v>1</v>
      </c>
      <c r="C187" s="44">
        <v>1</v>
      </c>
      <c r="D187" s="44">
        <v>1</v>
      </c>
      <c r="P187" s="7" t="s">
        <v>1677</v>
      </c>
      <c r="Q187" s="44">
        <v>1</v>
      </c>
      <c r="R187" s="44"/>
      <c r="S187" s="44">
        <v>1</v>
      </c>
    </row>
    <row r="188" spans="1:26" x14ac:dyDescent="0.25">
      <c r="A188" s="8" t="s">
        <v>229</v>
      </c>
      <c r="B188" s="44">
        <v>0.5</v>
      </c>
      <c r="C188" s="44">
        <v>0</v>
      </c>
      <c r="D188" s="44">
        <v>0.46153846153846156</v>
      </c>
      <c r="P188" s="8" t="s">
        <v>228</v>
      </c>
      <c r="Q188" s="44">
        <v>1</v>
      </c>
      <c r="R188" s="44"/>
      <c r="S188" s="44">
        <v>1</v>
      </c>
    </row>
    <row r="189" spans="1:26" x14ac:dyDescent="0.25">
      <c r="A189" s="8" t="s">
        <v>228</v>
      </c>
      <c r="B189" s="44">
        <v>0.41666666666666669</v>
      </c>
      <c r="C189" s="44">
        <v>0</v>
      </c>
      <c r="D189" s="44">
        <v>0.38461538461538464</v>
      </c>
      <c r="P189" s="7" t="s">
        <v>1488</v>
      </c>
      <c r="Q189" s="44">
        <v>1</v>
      </c>
      <c r="R189" s="44"/>
      <c r="S189" s="44">
        <v>1</v>
      </c>
    </row>
    <row r="190" spans="1:26" x14ac:dyDescent="0.25">
      <c r="A190" s="8" t="s">
        <v>227</v>
      </c>
      <c r="B190" s="44">
        <v>8.3333333333333329E-2</v>
      </c>
      <c r="C190" s="44">
        <v>1</v>
      </c>
      <c r="D190" s="44">
        <v>0.15384615384615385</v>
      </c>
      <c r="P190" s="8" t="s">
        <v>228</v>
      </c>
      <c r="Q190" s="44">
        <v>1</v>
      </c>
      <c r="R190" s="44"/>
      <c r="S190" s="44">
        <v>1</v>
      </c>
    </row>
    <row r="191" spans="1:26" x14ac:dyDescent="0.25">
      <c r="A191" s="7" t="s">
        <v>1026</v>
      </c>
      <c r="B191" s="44"/>
      <c r="C191" s="44">
        <v>1</v>
      </c>
      <c r="D191" s="44">
        <v>1</v>
      </c>
      <c r="P191" s="7" t="s">
        <v>660</v>
      </c>
      <c r="Q191" s="44">
        <v>1</v>
      </c>
      <c r="R191" s="44"/>
      <c r="S191" s="44">
        <v>1</v>
      </c>
    </row>
    <row r="192" spans="1:26" x14ac:dyDescent="0.25">
      <c r="A192" s="8" t="s">
        <v>227</v>
      </c>
      <c r="B192" s="44"/>
      <c r="C192" s="44">
        <v>0.5</v>
      </c>
      <c r="D192" s="44">
        <v>0.5</v>
      </c>
      <c r="P192" s="8" t="s">
        <v>228</v>
      </c>
      <c r="Q192" s="44">
        <v>7.1428571428571425E-2</v>
      </c>
      <c r="R192" s="44"/>
      <c r="S192" s="44">
        <v>7.1428571428571425E-2</v>
      </c>
    </row>
    <row r="193" spans="1:19" x14ac:dyDescent="0.25">
      <c r="A193" s="8" t="s">
        <v>226</v>
      </c>
      <c r="B193" s="44"/>
      <c r="C193" s="44">
        <v>0.5</v>
      </c>
      <c r="D193" s="44">
        <v>0.5</v>
      </c>
      <c r="P193" s="8" t="s">
        <v>227</v>
      </c>
      <c r="Q193" s="44">
        <v>0.14285714285714285</v>
      </c>
      <c r="R193" s="44"/>
      <c r="S193" s="44">
        <v>0.14285714285714285</v>
      </c>
    </row>
    <row r="194" spans="1:19" x14ac:dyDescent="0.25">
      <c r="A194" s="7" t="s">
        <v>662</v>
      </c>
      <c r="B194" s="44"/>
      <c r="C194" s="44">
        <v>1</v>
      </c>
      <c r="D194" s="44">
        <v>1</v>
      </c>
      <c r="P194" s="8" t="s">
        <v>226</v>
      </c>
      <c r="Q194" s="44">
        <v>0.7857142857142857</v>
      </c>
      <c r="R194" s="44"/>
      <c r="S194" s="44">
        <v>0.7857142857142857</v>
      </c>
    </row>
    <row r="195" spans="1:19" x14ac:dyDescent="0.25">
      <c r="A195" s="8" t="s">
        <v>226</v>
      </c>
      <c r="B195" s="44"/>
      <c r="C195" s="44">
        <v>1</v>
      </c>
      <c r="D195" s="44">
        <v>1</v>
      </c>
      <c r="P195" s="7" t="s">
        <v>673</v>
      </c>
      <c r="Q195" s="44">
        <v>1</v>
      </c>
      <c r="R195" s="44"/>
      <c r="S195" s="44">
        <v>1</v>
      </c>
    </row>
    <row r="196" spans="1:19" x14ac:dyDescent="0.25">
      <c r="A196" s="7" t="s">
        <v>465</v>
      </c>
      <c r="B196" s="44">
        <v>1</v>
      </c>
      <c r="C196" s="44">
        <v>1</v>
      </c>
      <c r="D196" s="44">
        <v>1</v>
      </c>
      <c r="P196" s="8" t="s">
        <v>229</v>
      </c>
      <c r="Q196" s="44">
        <v>1</v>
      </c>
      <c r="R196" s="44"/>
      <c r="S196" s="44">
        <v>1</v>
      </c>
    </row>
    <row r="197" spans="1:19" x14ac:dyDescent="0.25">
      <c r="A197" s="8" t="s">
        <v>229</v>
      </c>
      <c r="B197" s="44">
        <v>0</v>
      </c>
      <c r="C197" s="44">
        <v>0.33333333333333331</v>
      </c>
      <c r="D197" s="44">
        <v>9.0909090909090912E-2</v>
      </c>
      <c r="P197" s="7" t="s">
        <v>1489</v>
      </c>
      <c r="Q197" s="44">
        <v>1</v>
      </c>
      <c r="R197" s="44"/>
      <c r="S197" s="44">
        <v>1</v>
      </c>
    </row>
    <row r="198" spans="1:19" x14ac:dyDescent="0.25">
      <c r="A198" s="8" t="s">
        <v>228</v>
      </c>
      <c r="B198" s="44">
        <v>0.375</v>
      </c>
      <c r="C198" s="44">
        <v>0.66666666666666663</v>
      </c>
      <c r="D198" s="44">
        <v>0.45454545454545453</v>
      </c>
      <c r="P198" s="8" t="s">
        <v>230</v>
      </c>
      <c r="Q198" s="44">
        <v>1</v>
      </c>
      <c r="R198" s="44"/>
      <c r="S198" s="44">
        <v>1</v>
      </c>
    </row>
    <row r="199" spans="1:19" x14ac:dyDescent="0.25">
      <c r="A199" s="8" t="s">
        <v>227</v>
      </c>
      <c r="B199" s="44">
        <v>0.625</v>
      </c>
      <c r="C199" s="44">
        <v>0</v>
      </c>
      <c r="D199" s="44">
        <v>0.45454545454545453</v>
      </c>
      <c r="P199" s="7" t="s">
        <v>662</v>
      </c>
      <c r="Q199" s="44">
        <v>1</v>
      </c>
      <c r="R199" s="44"/>
      <c r="S199" s="44">
        <v>1</v>
      </c>
    </row>
    <row r="200" spans="1:19" x14ac:dyDescent="0.25">
      <c r="A200" s="7" t="s">
        <v>466</v>
      </c>
      <c r="B200" s="44"/>
      <c r="C200" s="44">
        <v>1</v>
      </c>
      <c r="D200" s="44">
        <v>1</v>
      </c>
      <c r="P200" s="8" t="s">
        <v>229</v>
      </c>
      <c r="Q200" s="44">
        <v>0.16666666666666666</v>
      </c>
      <c r="R200" s="44"/>
      <c r="S200" s="44">
        <v>0.16666666666666666</v>
      </c>
    </row>
    <row r="201" spans="1:19" x14ac:dyDescent="0.25">
      <c r="A201" s="8" t="s">
        <v>228</v>
      </c>
      <c r="B201" s="44"/>
      <c r="C201" s="44">
        <v>0.16666666666666666</v>
      </c>
      <c r="D201" s="44">
        <v>0.16666666666666666</v>
      </c>
      <c r="P201" s="8" t="s">
        <v>228</v>
      </c>
      <c r="Q201" s="44">
        <v>0.5</v>
      </c>
      <c r="R201" s="44"/>
      <c r="S201" s="44">
        <v>0.5</v>
      </c>
    </row>
    <row r="202" spans="1:19" x14ac:dyDescent="0.25">
      <c r="A202" s="8" t="s">
        <v>227</v>
      </c>
      <c r="B202" s="44"/>
      <c r="C202" s="44">
        <v>0.33333333333333331</v>
      </c>
      <c r="D202" s="44">
        <v>0.33333333333333331</v>
      </c>
      <c r="P202" s="8" t="s">
        <v>227</v>
      </c>
      <c r="Q202" s="44">
        <v>0.16666666666666666</v>
      </c>
      <c r="R202" s="44"/>
      <c r="S202" s="44">
        <v>0.16666666666666666</v>
      </c>
    </row>
    <row r="203" spans="1:19" x14ac:dyDescent="0.25">
      <c r="A203" s="8" t="s">
        <v>226</v>
      </c>
      <c r="B203" s="44"/>
      <c r="C203" s="44">
        <v>0.5</v>
      </c>
      <c r="D203" s="44">
        <v>0.5</v>
      </c>
      <c r="P203" s="8" t="s">
        <v>226</v>
      </c>
      <c r="Q203" s="44">
        <v>0.16666666666666666</v>
      </c>
      <c r="R203" s="44"/>
      <c r="S203" s="44">
        <v>0.16666666666666666</v>
      </c>
    </row>
    <row r="204" spans="1:19" x14ac:dyDescent="0.25">
      <c r="A204" s="7" t="s">
        <v>562</v>
      </c>
      <c r="B204" s="44">
        <v>1</v>
      </c>
      <c r="C204" s="44">
        <v>1</v>
      </c>
      <c r="D204" s="44">
        <v>1</v>
      </c>
      <c r="P204" s="7" t="s">
        <v>465</v>
      </c>
      <c r="Q204" s="44">
        <v>1</v>
      </c>
      <c r="R204" s="44">
        <v>1</v>
      </c>
      <c r="S204" s="44">
        <v>1</v>
      </c>
    </row>
    <row r="205" spans="1:19" x14ac:dyDescent="0.25">
      <c r="A205" s="8" t="s">
        <v>229</v>
      </c>
      <c r="B205" s="44">
        <v>0.8</v>
      </c>
      <c r="C205" s="44">
        <v>9.0909090909090912E-2</v>
      </c>
      <c r="D205" s="44">
        <v>0.3125</v>
      </c>
      <c r="P205" s="8" t="s">
        <v>230</v>
      </c>
      <c r="Q205" s="44">
        <v>0</v>
      </c>
      <c r="R205" s="44">
        <v>0.44444444444444442</v>
      </c>
      <c r="S205" s="44">
        <v>0.30769230769230771</v>
      </c>
    </row>
    <row r="206" spans="1:19" x14ac:dyDescent="0.25">
      <c r="A206" s="8" t="s">
        <v>228</v>
      </c>
      <c r="B206" s="44">
        <v>0.2</v>
      </c>
      <c r="C206" s="44">
        <v>0.90909090909090906</v>
      </c>
      <c r="D206" s="44">
        <v>0.6875</v>
      </c>
      <c r="P206" s="8" t="s">
        <v>229</v>
      </c>
      <c r="Q206" s="44">
        <v>0.5</v>
      </c>
      <c r="R206" s="44">
        <v>0.44444444444444442</v>
      </c>
      <c r="S206" s="44">
        <v>0.46153846153846156</v>
      </c>
    </row>
    <row r="207" spans="1:19" x14ac:dyDescent="0.25">
      <c r="A207" s="7" t="s">
        <v>799</v>
      </c>
      <c r="B207" s="44">
        <v>1</v>
      </c>
      <c r="C207" s="44"/>
      <c r="D207" s="44">
        <v>1</v>
      </c>
      <c r="P207" s="8" t="s">
        <v>227</v>
      </c>
      <c r="Q207" s="44">
        <v>0.5</v>
      </c>
      <c r="R207" s="44">
        <v>0.1111111111111111</v>
      </c>
      <c r="S207" s="44">
        <v>0.23076923076923078</v>
      </c>
    </row>
    <row r="208" spans="1:19" x14ac:dyDescent="0.25">
      <c r="A208" s="8" t="s">
        <v>228</v>
      </c>
      <c r="B208" s="44">
        <v>0.75</v>
      </c>
      <c r="C208" s="44"/>
      <c r="D208" s="44">
        <v>0.75</v>
      </c>
      <c r="P208" s="7" t="s">
        <v>191</v>
      </c>
      <c r="Q208" s="44">
        <v>1</v>
      </c>
      <c r="R208" s="44"/>
      <c r="S208" s="44">
        <v>1</v>
      </c>
    </row>
    <row r="209" spans="1:19" x14ac:dyDescent="0.25">
      <c r="A209" s="8" t="s">
        <v>227</v>
      </c>
      <c r="B209" s="44">
        <v>0.25</v>
      </c>
      <c r="C209" s="44"/>
      <c r="D209" s="44">
        <v>0.25</v>
      </c>
      <c r="P209" s="8" t="s">
        <v>229</v>
      </c>
      <c r="Q209" s="44">
        <v>0.5</v>
      </c>
      <c r="R209" s="44"/>
      <c r="S209" s="44">
        <v>0.5</v>
      </c>
    </row>
    <row r="210" spans="1:19" x14ac:dyDescent="0.25">
      <c r="A210" s="7" t="s">
        <v>801</v>
      </c>
      <c r="B210" s="44"/>
      <c r="C210" s="44">
        <v>1</v>
      </c>
      <c r="D210" s="44">
        <v>1</v>
      </c>
      <c r="P210" s="8" t="s">
        <v>228</v>
      </c>
      <c r="Q210" s="44">
        <v>0.5</v>
      </c>
      <c r="R210" s="44"/>
      <c r="S210" s="44">
        <v>0.5</v>
      </c>
    </row>
    <row r="211" spans="1:19" x14ac:dyDescent="0.25">
      <c r="A211" s="8" t="s">
        <v>229</v>
      </c>
      <c r="B211" s="44"/>
      <c r="C211" s="44">
        <v>0.5</v>
      </c>
      <c r="D211" s="44">
        <v>0.5</v>
      </c>
      <c r="P211" s="7" t="s">
        <v>562</v>
      </c>
      <c r="Q211" s="44">
        <v>1</v>
      </c>
      <c r="R211" s="44">
        <v>1</v>
      </c>
      <c r="S211" s="44">
        <v>1</v>
      </c>
    </row>
    <row r="212" spans="1:19" x14ac:dyDescent="0.25">
      <c r="A212" s="8" t="s">
        <v>228</v>
      </c>
      <c r="B212" s="44"/>
      <c r="C212" s="44">
        <v>0.5</v>
      </c>
      <c r="D212" s="44">
        <v>0.5</v>
      </c>
      <c r="P212" s="8" t="s">
        <v>230</v>
      </c>
      <c r="Q212" s="44">
        <v>0.66666666666666663</v>
      </c>
      <c r="R212" s="44">
        <v>0</v>
      </c>
      <c r="S212" s="44">
        <v>0.33333333333333331</v>
      </c>
    </row>
    <row r="213" spans="1:19" x14ac:dyDescent="0.25">
      <c r="A213" s="7" t="s">
        <v>483</v>
      </c>
      <c r="B213" s="44"/>
      <c r="C213" s="44"/>
      <c r="D213" s="44"/>
      <c r="P213" s="8" t="s">
        <v>229</v>
      </c>
      <c r="Q213" s="44">
        <v>0.33333333333333331</v>
      </c>
      <c r="R213" s="44">
        <v>0.33333333333333331</v>
      </c>
      <c r="S213" s="44">
        <v>0.33333333333333331</v>
      </c>
    </row>
    <row r="214" spans="1:19" x14ac:dyDescent="0.25">
      <c r="P214" s="8" t="s">
        <v>228</v>
      </c>
      <c r="Q214" s="44">
        <v>0</v>
      </c>
      <c r="R214" s="44">
        <v>0.66666666666666663</v>
      </c>
      <c r="S214" s="44">
        <v>0.33333333333333331</v>
      </c>
    </row>
    <row r="215" spans="1:19" x14ac:dyDescent="0.25">
      <c r="P215" s="7" t="s">
        <v>799</v>
      </c>
      <c r="Q215" s="44">
        <v>1</v>
      </c>
      <c r="R215" s="44"/>
      <c r="S215" s="44">
        <v>1</v>
      </c>
    </row>
    <row r="216" spans="1:19" x14ac:dyDescent="0.25">
      <c r="P216" s="8" t="s">
        <v>229</v>
      </c>
      <c r="Q216" s="44">
        <v>0.25</v>
      </c>
      <c r="R216" s="44"/>
      <c r="S216" s="44">
        <v>0.25</v>
      </c>
    </row>
    <row r="217" spans="1:19" x14ac:dyDescent="0.25">
      <c r="P217" s="8" t="s">
        <v>228</v>
      </c>
      <c r="Q217" s="44">
        <v>0.75</v>
      </c>
      <c r="R217" s="44"/>
      <c r="S217" s="44">
        <v>0.75</v>
      </c>
    </row>
    <row r="218" spans="1:19" x14ac:dyDescent="0.25">
      <c r="P218" s="7" t="s">
        <v>1678</v>
      </c>
      <c r="Q218" s="44">
        <v>1</v>
      </c>
      <c r="R218" s="44"/>
      <c r="S218" s="44">
        <v>1</v>
      </c>
    </row>
    <row r="219" spans="1:19" x14ac:dyDescent="0.25">
      <c r="P219" s="8" t="s">
        <v>229</v>
      </c>
      <c r="Q219" s="44">
        <v>0.66666666666666663</v>
      </c>
      <c r="R219" s="44"/>
      <c r="S219" s="44">
        <v>0.66666666666666663</v>
      </c>
    </row>
    <row r="220" spans="1:19" x14ac:dyDescent="0.25">
      <c r="P220" s="8" t="s">
        <v>228</v>
      </c>
      <c r="Q220" s="44">
        <v>0.33333333333333331</v>
      </c>
      <c r="R220" s="44"/>
      <c r="S220" s="44">
        <v>0.33333333333333331</v>
      </c>
    </row>
    <row r="221" spans="1:19" x14ac:dyDescent="0.25">
      <c r="P221" s="7" t="s">
        <v>483</v>
      </c>
      <c r="Q221" s="44"/>
      <c r="R221" s="44"/>
      <c r="S221" s="44"/>
    </row>
    <row r="226" spans="1:4" x14ac:dyDescent="0.25">
      <c r="A226" s="6" t="s">
        <v>676</v>
      </c>
      <c r="B226" t="s">
        <v>484</v>
      </c>
    </row>
    <row r="227" spans="1:4" x14ac:dyDescent="0.25">
      <c r="A227" s="6" t="s">
        <v>769</v>
      </c>
      <c r="B227" t="s">
        <v>770</v>
      </c>
    </row>
    <row r="229" spans="1:4" x14ac:dyDescent="0.25">
      <c r="A229" s="6" t="s">
        <v>717</v>
      </c>
      <c r="B229" s="6" t="s">
        <v>714</v>
      </c>
    </row>
    <row r="230" spans="1:4" x14ac:dyDescent="0.25">
      <c r="A230" s="6" t="s">
        <v>482</v>
      </c>
      <c r="B230" t="s">
        <v>469</v>
      </c>
      <c r="C230" t="s">
        <v>470</v>
      </c>
      <c r="D230" t="s">
        <v>483</v>
      </c>
    </row>
    <row r="231" spans="1:4" x14ac:dyDescent="0.25">
      <c r="A231" s="7" t="s">
        <v>1672</v>
      </c>
      <c r="B231" s="28">
        <v>1</v>
      </c>
      <c r="C231" s="28"/>
      <c r="D231" s="28">
        <v>1</v>
      </c>
    </row>
    <row r="232" spans="1:4" x14ac:dyDescent="0.25">
      <c r="A232" s="7" t="s">
        <v>1676</v>
      </c>
      <c r="B232" s="28">
        <v>1</v>
      </c>
      <c r="C232" s="28"/>
      <c r="D232" s="28">
        <v>1</v>
      </c>
    </row>
    <row r="233" spans="1:4" x14ac:dyDescent="0.25">
      <c r="A233" s="7" t="s">
        <v>1487</v>
      </c>
      <c r="B233" s="28">
        <v>4</v>
      </c>
      <c r="C233" s="28"/>
      <c r="D233" s="28">
        <v>4</v>
      </c>
    </row>
    <row r="234" spans="1:4" x14ac:dyDescent="0.25">
      <c r="A234" s="7" t="s">
        <v>1024</v>
      </c>
      <c r="B234" s="28"/>
      <c r="C234" s="28">
        <v>1</v>
      </c>
      <c r="D234" s="28">
        <v>1</v>
      </c>
    </row>
    <row r="235" spans="1:4" x14ac:dyDescent="0.25">
      <c r="A235" s="7" t="s">
        <v>190</v>
      </c>
      <c r="B235" s="28">
        <v>1</v>
      </c>
      <c r="C235" s="28"/>
      <c r="D235" s="28">
        <v>1</v>
      </c>
    </row>
    <row r="236" spans="1:4" x14ac:dyDescent="0.25">
      <c r="A236" s="7" t="s">
        <v>805</v>
      </c>
      <c r="B236" s="28"/>
      <c r="C236" s="28">
        <v>5</v>
      </c>
      <c r="D236" s="28">
        <v>5</v>
      </c>
    </row>
    <row r="237" spans="1:4" x14ac:dyDescent="0.25">
      <c r="A237" s="7" t="s">
        <v>800</v>
      </c>
      <c r="B237" s="28"/>
      <c r="C237" s="28">
        <v>1</v>
      </c>
      <c r="D237" s="28">
        <v>1</v>
      </c>
    </row>
    <row r="238" spans="1:4" x14ac:dyDescent="0.25">
      <c r="A238" s="7" t="s">
        <v>195</v>
      </c>
      <c r="B238" s="28">
        <v>1</v>
      </c>
      <c r="C238" s="28"/>
      <c r="D238" s="28">
        <v>1</v>
      </c>
    </row>
    <row r="239" spans="1:4" x14ac:dyDescent="0.25">
      <c r="A239" s="7" t="s">
        <v>708</v>
      </c>
      <c r="B239" s="28"/>
      <c r="C239" s="28">
        <v>7</v>
      </c>
      <c r="D239" s="28">
        <v>7</v>
      </c>
    </row>
    <row r="240" spans="1:4" x14ac:dyDescent="0.25">
      <c r="A240" s="7" t="s">
        <v>196</v>
      </c>
      <c r="B240" s="28">
        <v>12</v>
      </c>
      <c r="C240" s="28"/>
      <c r="D240" s="28">
        <v>12</v>
      </c>
    </row>
    <row r="241" spans="1:4" x14ac:dyDescent="0.25">
      <c r="A241" s="7" t="s">
        <v>1677</v>
      </c>
      <c r="B241" s="28">
        <v>4</v>
      </c>
      <c r="C241" s="28"/>
      <c r="D241" s="28">
        <v>4</v>
      </c>
    </row>
    <row r="242" spans="1:4" x14ac:dyDescent="0.25">
      <c r="A242" s="7" t="s">
        <v>1488</v>
      </c>
      <c r="B242" s="28">
        <v>4</v>
      </c>
      <c r="C242" s="28"/>
      <c r="D242" s="28">
        <v>4</v>
      </c>
    </row>
    <row r="243" spans="1:4" x14ac:dyDescent="0.25">
      <c r="A243" s="7" t="s">
        <v>660</v>
      </c>
      <c r="B243" s="28">
        <v>14</v>
      </c>
      <c r="C243" s="28"/>
      <c r="D243" s="28">
        <v>14</v>
      </c>
    </row>
    <row r="244" spans="1:4" x14ac:dyDescent="0.25">
      <c r="A244" s="7" t="s">
        <v>673</v>
      </c>
      <c r="B244" s="28">
        <v>8</v>
      </c>
      <c r="C244" s="28"/>
      <c r="D244" s="28">
        <v>8</v>
      </c>
    </row>
    <row r="245" spans="1:4" x14ac:dyDescent="0.25">
      <c r="A245" s="7" t="s">
        <v>1489</v>
      </c>
      <c r="B245" s="28">
        <v>4</v>
      </c>
      <c r="C245" s="28"/>
      <c r="D245" s="28">
        <v>4</v>
      </c>
    </row>
    <row r="246" spans="1:4" x14ac:dyDescent="0.25">
      <c r="A246" s="7" t="s">
        <v>662</v>
      </c>
      <c r="B246" s="28">
        <v>12</v>
      </c>
      <c r="C246" s="28"/>
      <c r="D246" s="28">
        <v>12</v>
      </c>
    </row>
    <row r="247" spans="1:4" x14ac:dyDescent="0.25">
      <c r="A247" s="7" t="s">
        <v>465</v>
      </c>
      <c r="B247" s="28">
        <v>4</v>
      </c>
      <c r="C247" s="28">
        <v>9</v>
      </c>
      <c r="D247" s="28">
        <v>13</v>
      </c>
    </row>
    <row r="248" spans="1:4" x14ac:dyDescent="0.25">
      <c r="A248" s="7" t="s">
        <v>191</v>
      </c>
      <c r="B248" s="28">
        <v>4</v>
      </c>
      <c r="C248" s="28"/>
      <c r="D248" s="28">
        <v>4</v>
      </c>
    </row>
    <row r="249" spans="1:4" x14ac:dyDescent="0.25">
      <c r="A249" s="7" t="s">
        <v>562</v>
      </c>
      <c r="B249" s="28">
        <v>3</v>
      </c>
      <c r="C249" s="28">
        <v>3</v>
      </c>
      <c r="D249" s="28">
        <v>6</v>
      </c>
    </row>
    <row r="250" spans="1:4" x14ac:dyDescent="0.25">
      <c r="A250" s="7" t="s">
        <v>799</v>
      </c>
      <c r="B250" s="28">
        <v>8</v>
      </c>
      <c r="C250" s="28"/>
      <c r="D250" s="28">
        <v>8</v>
      </c>
    </row>
    <row r="251" spans="1:4" x14ac:dyDescent="0.25">
      <c r="A251" s="7" t="s">
        <v>1678</v>
      </c>
      <c r="B251" s="28">
        <v>3</v>
      </c>
      <c r="C251" s="28"/>
      <c r="D251" s="28">
        <v>3</v>
      </c>
    </row>
    <row r="252" spans="1:4" x14ac:dyDescent="0.25">
      <c r="A252" s="7" t="s">
        <v>483</v>
      </c>
      <c r="B252" s="28">
        <v>88</v>
      </c>
      <c r="C252" s="28">
        <v>26</v>
      </c>
      <c r="D252" s="28">
        <v>114</v>
      </c>
    </row>
    <row r="261" spans="7:8" x14ac:dyDescent="0.25">
      <c r="G261" t="s">
        <v>1672</v>
      </c>
      <c r="H261" t="s">
        <v>1680</v>
      </c>
    </row>
    <row r="262" spans="7:8" x14ac:dyDescent="0.25">
      <c r="G262" t="s">
        <v>1676</v>
      </c>
      <c r="H262" t="s">
        <v>1681</v>
      </c>
    </row>
    <row r="263" spans="7:8" x14ac:dyDescent="0.25">
      <c r="G263" t="s">
        <v>1677</v>
      </c>
      <c r="H263" s="3" t="s">
        <v>193</v>
      </c>
    </row>
    <row r="264" spans="7:8" x14ac:dyDescent="0.25">
      <c r="G264" t="s">
        <v>1678</v>
      </c>
      <c r="H264" s="3" t="s">
        <v>203</v>
      </c>
    </row>
    <row r="275" spans="1:4" x14ac:dyDescent="0.25">
      <c r="A275" s="6" t="s">
        <v>676</v>
      </c>
      <c r="B275" t="s">
        <v>484</v>
      </c>
    </row>
    <row r="276" spans="1:4" x14ac:dyDescent="0.25">
      <c r="A276" s="6" t="s">
        <v>769</v>
      </c>
      <c r="B276" t="s">
        <v>770</v>
      </c>
    </row>
    <row r="278" spans="1:4" x14ac:dyDescent="0.25">
      <c r="A278" s="6" t="s">
        <v>717</v>
      </c>
      <c r="B278" s="6" t="s">
        <v>714</v>
      </c>
    </row>
    <row r="279" spans="1:4" x14ac:dyDescent="0.25">
      <c r="A279" s="6" t="s">
        <v>482</v>
      </c>
      <c r="B279" t="s">
        <v>469</v>
      </c>
      <c r="C279" t="s">
        <v>470</v>
      </c>
      <c r="D279" t="s">
        <v>483</v>
      </c>
    </row>
    <row r="280" spans="1:4" x14ac:dyDescent="0.25">
      <c r="A280" s="7" t="s">
        <v>1672</v>
      </c>
      <c r="B280" s="28">
        <v>1</v>
      </c>
      <c r="C280" s="28"/>
      <c r="D280" s="28">
        <v>1</v>
      </c>
    </row>
    <row r="281" spans="1:4" x14ac:dyDescent="0.25">
      <c r="A281" s="8" t="s">
        <v>228</v>
      </c>
      <c r="B281" s="28">
        <v>1</v>
      </c>
      <c r="C281" s="28"/>
      <c r="D281" s="28">
        <v>1</v>
      </c>
    </row>
    <row r="282" spans="1:4" x14ac:dyDescent="0.25">
      <c r="A282" s="7" t="s">
        <v>1676</v>
      </c>
      <c r="B282" s="28">
        <v>1</v>
      </c>
      <c r="C282" s="28"/>
      <c r="D282" s="28">
        <v>1</v>
      </c>
    </row>
    <row r="283" spans="1:4" x14ac:dyDescent="0.25">
      <c r="A283" s="8" t="s">
        <v>229</v>
      </c>
      <c r="B283" s="28">
        <v>1</v>
      </c>
      <c r="C283" s="28"/>
      <c r="D283" s="28">
        <v>1</v>
      </c>
    </row>
    <row r="284" spans="1:4" x14ac:dyDescent="0.25">
      <c r="A284" s="7" t="s">
        <v>1487</v>
      </c>
      <c r="B284" s="28">
        <v>4</v>
      </c>
      <c r="C284" s="28"/>
      <c r="D284" s="28">
        <v>4</v>
      </c>
    </row>
    <row r="285" spans="1:4" x14ac:dyDescent="0.25">
      <c r="A285" s="8" t="s">
        <v>228</v>
      </c>
      <c r="B285" s="28">
        <v>2</v>
      </c>
      <c r="C285" s="28"/>
      <c r="D285" s="28">
        <v>2</v>
      </c>
    </row>
    <row r="286" spans="1:4" x14ac:dyDescent="0.25">
      <c r="A286" s="8" t="s">
        <v>226</v>
      </c>
      <c r="B286" s="28">
        <v>2</v>
      </c>
      <c r="C286" s="28"/>
      <c r="D286" s="28">
        <v>2</v>
      </c>
    </row>
    <row r="287" spans="1:4" x14ac:dyDescent="0.25">
      <c r="A287" s="7" t="s">
        <v>1024</v>
      </c>
      <c r="B287" s="28"/>
      <c r="C287" s="28">
        <v>1</v>
      </c>
      <c r="D287" s="28">
        <v>1</v>
      </c>
    </row>
    <row r="288" spans="1:4" x14ac:dyDescent="0.25">
      <c r="A288" s="8" t="s">
        <v>230</v>
      </c>
      <c r="B288" s="28"/>
      <c r="C288" s="28">
        <v>1</v>
      </c>
      <c r="D288" s="28">
        <v>1</v>
      </c>
    </row>
    <row r="289" spans="1:8" x14ac:dyDescent="0.25">
      <c r="A289" s="7" t="s">
        <v>190</v>
      </c>
      <c r="B289" s="28">
        <v>1</v>
      </c>
      <c r="C289" s="28"/>
      <c r="D289" s="28">
        <v>1</v>
      </c>
    </row>
    <row r="290" spans="1:8" x14ac:dyDescent="0.25">
      <c r="A290" s="8" t="s">
        <v>229</v>
      </c>
      <c r="B290" s="28">
        <v>1</v>
      </c>
      <c r="C290" s="28"/>
      <c r="D290" s="28">
        <v>1</v>
      </c>
    </row>
    <row r="291" spans="1:8" x14ac:dyDescent="0.25">
      <c r="A291" s="7" t="s">
        <v>805</v>
      </c>
      <c r="B291" s="28"/>
      <c r="C291" s="28">
        <v>5</v>
      </c>
      <c r="D291" s="28">
        <v>5</v>
      </c>
    </row>
    <row r="292" spans="1:8" x14ac:dyDescent="0.25">
      <c r="A292" s="8" t="s">
        <v>230</v>
      </c>
      <c r="B292" s="28"/>
      <c r="C292" s="28">
        <v>1</v>
      </c>
      <c r="D292" s="28">
        <v>1</v>
      </c>
    </row>
    <row r="293" spans="1:8" x14ac:dyDescent="0.25">
      <c r="A293" s="8" t="s">
        <v>229</v>
      </c>
      <c r="B293" s="28"/>
      <c r="C293" s="28">
        <v>2</v>
      </c>
      <c r="D293" s="28">
        <v>2</v>
      </c>
    </row>
    <row r="294" spans="1:8" x14ac:dyDescent="0.25">
      <c r="A294" s="8" t="s">
        <v>228</v>
      </c>
      <c r="B294" s="28"/>
      <c r="C294" s="28">
        <v>2</v>
      </c>
      <c r="D294" s="28">
        <v>2</v>
      </c>
    </row>
    <row r="295" spans="1:8" x14ac:dyDescent="0.25">
      <c r="A295" s="7" t="s">
        <v>800</v>
      </c>
      <c r="B295" s="28"/>
      <c r="C295" s="28">
        <v>1</v>
      </c>
      <c r="D295" s="28">
        <v>1</v>
      </c>
    </row>
    <row r="296" spans="1:8" x14ac:dyDescent="0.25">
      <c r="A296" s="8" t="s">
        <v>228</v>
      </c>
      <c r="B296" s="28"/>
      <c r="C296" s="28">
        <v>1</v>
      </c>
      <c r="D296" s="28">
        <v>1</v>
      </c>
    </row>
    <row r="297" spans="1:8" x14ac:dyDescent="0.25">
      <c r="A297" s="7" t="s">
        <v>195</v>
      </c>
      <c r="B297" s="28">
        <v>1</v>
      </c>
      <c r="C297" s="28"/>
      <c r="D297" s="28">
        <v>1</v>
      </c>
    </row>
    <row r="298" spans="1:8" x14ac:dyDescent="0.25">
      <c r="A298" s="8" t="s">
        <v>229</v>
      </c>
      <c r="B298" s="28">
        <v>1</v>
      </c>
      <c r="C298" s="28"/>
      <c r="D298" s="28">
        <v>1</v>
      </c>
    </row>
    <row r="299" spans="1:8" x14ac:dyDescent="0.25">
      <c r="A299" s="7" t="s">
        <v>708</v>
      </c>
      <c r="B299" s="28"/>
      <c r="C299" s="28">
        <v>7</v>
      </c>
      <c r="D299" s="28">
        <v>7</v>
      </c>
    </row>
    <row r="300" spans="1:8" x14ac:dyDescent="0.25">
      <c r="A300" s="8" t="s">
        <v>229</v>
      </c>
      <c r="B300" s="28"/>
      <c r="C300" s="28">
        <v>2</v>
      </c>
      <c r="D300" s="28">
        <v>2</v>
      </c>
    </row>
    <row r="301" spans="1:8" x14ac:dyDescent="0.25">
      <c r="A301" s="8" t="s">
        <v>228</v>
      </c>
      <c r="B301" s="28"/>
      <c r="C301" s="28">
        <v>2</v>
      </c>
      <c r="D301" s="28">
        <v>2</v>
      </c>
      <c r="G301" t="s">
        <v>1672</v>
      </c>
      <c r="H301" t="s">
        <v>1680</v>
      </c>
    </row>
    <row r="302" spans="1:8" x14ac:dyDescent="0.25">
      <c r="A302" s="8" t="s">
        <v>227</v>
      </c>
      <c r="B302" s="28"/>
      <c r="C302" s="28">
        <v>3</v>
      </c>
      <c r="D302" s="28">
        <v>3</v>
      </c>
      <c r="G302" t="s">
        <v>1676</v>
      </c>
      <c r="H302" t="s">
        <v>1681</v>
      </c>
    </row>
    <row r="303" spans="1:8" x14ac:dyDescent="0.25">
      <c r="A303" s="7" t="s">
        <v>196</v>
      </c>
      <c r="B303" s="28">
        <v>12</v>
      </c>
      <c r="C303" s="28"/>
      <c r="D303" s="28">
        <v>12</v>
      </c>
      <c r="G303" t="s">
        <v>1677</v>
      </c>
      <c r="H303" s="3" t="s">
        <v>193</v>
      </c>
    </row>
    <row r="304" spans="1:8" x14ac:dyDescent="0.25">
      <c r="A304" s="8" t="s">
        <v>229</v>
      </c>
      <c r="B304" s="28">
        <v>8</v>
      </c>
      <c r="C304" s="28"/>
      <c r="D304" s="28">
        <v>8</v>
      </c>
      <c r="G304" t="s">
        <v>1678</v>
      </c>
      <c r="H304" s="3" t="s">
        <v>203</v>
      </c>
    </row>
    <row r="305" spans="1:4" x14ac:dyDescent="0.25">
      <c r="A305" s="8" t="s">
        <v>228</v>
      </c>
      <c r="B305" s="28">
        <v>2</v>
      </c>
      <c r="C305" s="28"/>
      <c r="D305" s="28">
        <v>2</v>
      </c>
    </row>
    <row r="306" spans="1:4" x14ac:dyDescent="0.25">
      <c r="A306" s="8" t="s">
        <v>226</v>
      </c>
      <c r="B306" s="28">
        <v>2</v>
      </c>
      <c r="C306" s="28"/>
      <c r="D306" s="28">
        <v>2</v>
      </c>
    </row>
    <row r="307" spans="1:4" x14ac:dyDescent="0.25">
      <c r="A307" s="7" t="s">
        <v>1677</v>
      </c>
      <c r="B307" s="28">
        <v>4</v>
      </c>
      <c r="C307" s="28"/>
      <c r="D307" s="28">
        <v>4</v>
      </c>
    </row>
    <row r="308" spans="1:4" x14ac:dyDescent="0.25">
      <c r="A308" s="8" t="s">
        <v>228</v>
      </c>
      <c r="B308" s="28">
        <v>4</v>
      </c>
      <c r="C308" s="28"/>
      <c r="D308" s="28">
        <v>4</v>
      </c>
    </row>
    <row r="309" spans="1:4" x14ac:dyDescent="0.25">
      <c r="A309" s="7" t="s">
        <v>1488</v>
      </c>
      <c r="B309" s="28">
        <v>4</v>
      </c>
      <c r="C309" s="28"/>
      <c r="D309" s="28">
        <v>4</v>
      </c>
    </row>
    <row r="310" spans="1:4" x14ac:dyDescent="0.25">
      <c r="A310" s="8" t="s">
        <v>228</v>
      </c>
      <c r="B310" s="28">
        <v>4</v>
      </c>
      <c r="C310" s="28"/>
      <c r="D310" s="28">
        <v>4</v>
      </c>
    </row>
    <row r="311" spans="1:4" x14ac:dyDescent="0.25">
      <c r="A311" s="7" t="s">
        <v>660</v>
      </c>
      <c r="B311" s="28">
        <v>14</v>
      </c>
      <c r="C311" s="28"/>
      <c r="D311" s="28">
        <v>14</v>
      </c>
    </row>
    <row r="312" spans="1:4" x14ac:dyDescent="0.25">
      <c r="A312" s="8" t="s">
        <v>228</v>
      </c>
      <c r="B312" s="28">
        <v>1</v>
      </c>
      <c r="C312" s="28"/>
      <c r="D312" s="28">
        <v>1</v>
      </c>
    </row>
    <row r="313" spans="1:4" x14ac:dyDescent="0.25">
      <c r="A313" s="8" t="s">
        <v>227</v>
      </c>
      <c r="B313" s="28">
        <v>2</v>
      </c>
      <c r="C313" s="28"/>
      <c r="D313" s="28">
        <v>2</v>
      </c>
    </row>
    <row r="314" spans="1:4" x14ac:dyDescent="0.25">
      <c r="A314" s="8" t="s">
        <v>226</v>
      </c>
      <c r="B314" s="28">
        <v>11</v>
      </c>
      <c r="C314" s="28"/>
      <c r="D314" s="28">
        <v>11</v>
      </c>
    </row>
    <row r="315" spans="1:4" x14ac:dyDescent="0.25">
      <c r="A315" s="7" t="s">
        <v>673</v>
      </c>
      <c r="B315" s="28">
        <v>8</v>
      </c>
      <c r="C315" s="28"/>
      <c r="D315" s="28">
        <v>8</v>
      </c>
    </row>
    <row r="316" spans="1:4" x14ac:dyDescent="0.25">
      <c r="A316" s="8" t="s">
        <v>229</v>
      </c>
      <c r="B316" s="28">
        <v>8</v>
      </c>
      <c r="C316" s="28"/>
      <c r="D316" s="28">
        <v>8</v>
      </c>
    </row>
    <row r="317" spans="1:4" x14ac:dyDescent="0.25">
      <c r="A317" s="7" t="s">
        <v>1489</v>
      </c>
      <c r="B317" s="28">
        <v>4</v>
      </c>
      <c r="C317" s="28"/>
      <c r="D317" s="28">
        <v>4</v>
      </c>
    </row>
    <row r="318" spans="1:4" x14ac:dyDescent="0.25">
      <c r="A318" s="8" t="s">
        <v>230</v>
      </c>
      <c r="B318" s="28">
        <v>4</v>
      </c>
      <c r="C318" s="28"/>
      <c r="D318" s="28">
        <v>4</v>
      </c>
    </row>
    <row r="319" spans="1:4" x14ac:dyDescent="0.25">
      <c r="A319" s="7" t="s">
        <v>662</v>
      </c>
      <c r="B319" s="28">
        <v>12</v>
      </c>
      <c r="C319" s="28"/>
      <c r="D319" s="28">
        <v>12</v>
      </c>
    </row>
    <row r="320" spans="1:4" x14ac:dyDescent="0.25">
      <c r="A320" s="8" t="s">
        <v>229</v>
      </c>
      <c r="B320" s="28">
        <v>2</v>
      </c>
      <c r="C320" s="28"/>
      <c r="D320" s="28">
        <v>2</v>
      </c>
    </row>
    <row r="321" spans="1:4" x14ac:dyDescent="0.25">
      <c r="A321" s="8" t="s">
        <v>228</v>
      </c>
      <c r="B321" s="28">
        <v>6</v>
      </c>
      <c r="C321" s="28"/>
      <c r="D321" s="28">
        <v>6</v>
      </c>
    </row>
    <row r="322" spans="1:4" x14ac:dyDescent="0.25">
      <c r="A322" s="8" t="s">
        <v>227</v>
      </c>
      <c r="B322" s="28">
        <v>2</v>
      </c>
      <c r="C322" s="28"/>
      <c r="D322" s="28">
        <v>2</v>
      </c>
    </row>
    <row r="323" spans="1:4" x14ac:dyDescent="0.25">
      <c r="A323" s="8" t="s">
        <v>226</v>
      </c>
      <c r="B323" s="28">
        <v>2</v>
      </c>
      <c r="C323" s="28"/>
      <c r="D323" s="28">
        <v>2</v>
      </c>
    </row>
    <row r="324" spans="1:4" x14ac:dyDescent="0.25">
      <c r="A324" s="7" t="s">
        <v>465</v>
      </c>
      <c r="B324" s="28">
        <v>4</v>
      </c>
      <c r="C324" s="28">
        <v>9</v>
      </c>
      <c r="D324" s="28">
        <v>13</v>
      </c>
    </row>
    <row r="325" spans="1:4" x14ac:dyDescent="0.25">
      <c r="A325" s="8" t="s">
        <v>230</v>
      </c>
      <c r="B325" s="28"/>
      <c r="C325" s="28">
        <v>4</v>
      </c>
      <c r="D325" s="28">
        <v>4</v>
      </c>
    </row>
    <row r="326" spans="1:4" x14ac:dyDescent="0.25">
      <c r="A326" s="8" t="s">
        <v>229</v>
      </c>
      <c r="B326" s="28">
        <v>2</v>
      </c>
      <c r="C326" s="28">
        <v>4</v>
      </c>
      <c r="D326" s="28">
        <v>6</v>
      </c>
    </row>
    <row r="327" spans="1:4" x14ac:dyDescent="0.25">
      <c r="A327" s="8" t="s">
        <v>227</v>
      </c>
      <c r="B327" s="28">
        <v>2</v>
      </c>
      <c r="C327" s="28">
        <v>1</v>
      </c>
      <c r="D327" s="28">
        <v>3</v>
      </c>
    </row>
    <row r="328" spans="1:4" x14ac:dyDescent="0.25">
      <c r="A328" s="7" t="s">
        <v>191</v>
      </c>
      <c r="B328" s="28">
        <v>4</v>
      </c>
      <c r="C328" s="28"/>
      <c r="D328" s="28">
        <v>4</v>
      </c>
    </row>
    <row r="329" spans="1:4" x14ac:dyDescent="0.25">
      <c r="A329" s="8" t="s">
        <v>229</v>
      </c>
      <c r="B329" s="28">
        <v>2</v>
      </c>
      <c r="C329" s="28"/>
      <c r="D329" s="28">
        <v>2</v>
      </c>
    </row>
    <row r="330" spans="1:4" x14ac:dyDescent="0.25">
      <c r="A330" s="8" t="s">
        <v>228</v>
      </c>
      <c r="B330" s="28">
        <v>2</v>
      </c>
      <c r="C330" s="28"/>
      <c r="D330" s="28">
        <v>2</v>
      </c>
    </row>
    <row r="331" spans="1:4" x14ac:dyDescent="0.25">
      <c r="A331" s="7" t="s">
        <v>562</v>
      </c>
      <c r="B331" s="28">
        <v>3</v>
      </c>
      <c r="C331" s="28">
        <v>3</v>
      </c>
      <c r="D331" s="28">
        <v>6</v>
      </c>
    </row>
    <row r="332" spans="1:4" x14ac:dyDescent="0.25">
      <c r="A332" s="8" t="s">
        <v>230</v>
      </c>
      <c r="B332" s="28">
        <v>2</v>
      </c>
      <c r="C332" s="28"/>
      <c r="D332" s="28">
        <v>2</v>
      </c>
    </row>
    <row r="333" spans="1:4" x14ac:dyDescent="0.25">
      <c r="A333" s="8" t="s">
        <v>229</v>
      </c>
      <c r="B333" s="28">
        <v>1</v>
      </c>
      <c r="C333" s="28">
        <v>1</v>
      </c>
      <c r="D333" s="28">
        <v>2</v>
      </c>
    </row>
    <row r="334" spans="1:4" x14ac:dyDescent="0.25">
      <c r="A334" s="8" t="s">
        <v>228</v>
      </c>
      <c r="B334" s="28"/>
      <c r="C334" s="28">
        <v>2</v>
      </c>
      <c r="D334" s="28">
        <v>2</v>
      </c>
    </row>
    <row r="335" spans="1:4" x14ac:dyDescent="0.25">
      <c r="A335" s="7" t="s">
        <v>799</v>
      </c>
      <c r="B335" s="28">
        <v>8</v>
      </c>
      <c r="C335" s="28"/>
      <c r="D335" s="28">
        <v>8</v>
      </c>
    </row>
    <row r="336" spans="1:4" x14ac:dyDescent="0.25">
      <c r="A336" s="8" t="s">
        <v>229</v>
      </c>
      <c r="B336" s="28">
        <v>2</v>
      </c>
      <c r="C336" s="28"/>
      <c r="D336" s="28">
        <v>2</v>
      </c>
    </row>
    <row r="337" spans="1:4" x14ac:dyDescent="0.25">
      <c r="A337" s="8" t="s">
        <v>228</v>
      </c>
      <c r="B337" s="28">
        <v>6</v>
      </c>
      <c r="C337" s="28"/>
      <c r="D337" s="28">
        <v>6</v>
      </c>
    </row>
    <row r="338" spans="1:4" x14ac:dyDescent="0.25">
      <c r="A338" s="7" t="s">
        <v>1678</v>
      </c>
      <c r="B338" s="28">
        <v>3</v>
      </c>
      <c r="C338" s="28"/>
      <c r="D338" s="28">
        <v>3</v>
      </c>
    </row>
    <row r="339" spans="1:4" x14ac:dyDescent="0.25">
      <c r="A339" s="8" t="s">
        <v>229</v>
      </c>
      <c r="B339" s="28">
        <v>2</v>
      </c>
      <c r="C339" s="28"/>
      <c r="D339" s="28">
        <v>2</v>
      </c>
    </row>
    <row r="340" spans="1:4" x14ac:dyDescent="0.25">
      <c r="A340" s="8" t="s">
        <v>228</v>
      </c>
      <c r="B340" s="28">
        <v>1</v>
      </c>
      <c r="C340" s="28"/>
      <c r="D340" s="28">
        <v>1</v>
      </c>
    </row>
    <row r="341" spans="1:4" x14ac:dyDescent="0.25">
      <c r="A341" s="7" t="s">
        <v>483</v>
      </c>
      <c r="B341" s="28">
        <v>88</v>
      </c>
      <c r="C341" s="28">
        <v>26</v>
      </c>
      <c r="D341" s="28">
        <v>114</v>
      </c>
    </row>
    <row r="349" spans="1:4" x14ac:dyDescent="0.25">
      <c r="A349" s="6" t="s">
        <v>676</v>
      </c>
      <c r="B349" t="s">
        <v>484</v>
      </c>
    </row>
    <row r="350" spans="1:4" x14ac:dyDescent="0.25">
      <c r="A350" s="6" t="s">
        <v>769</v>
      </c>
      <c r="B350" t="s">
        <v>771</v>
      </c>
    </row>
    <row r="352" spans="1:4" x14ac:dyDescent="0.25">
      <c r="A352" s="6" t="s">
        <v>717</v>
      </c>
      <c r="B352" s="6" t="s">
        <v>714</v>
      </c>
    </row>
    <row r="353" spans="1:4" x14ac:dyDescent="0.25">
      <c r="A353" s="6" t="s">
        <v>482</v>
      </c>
      <c r="B353" t="s">
        <v>469</v>
      </c>
      <c r="C353" t="s">
        <v>470</v>
      </c>
      <c r="D353" t="s">
        <v>483</v>
      </c>
    </row>
    <row r="354" spans="1:4" x14ac:dyDescent="0.25">
      <c r="A354" s="7" t="s">
        <v>1487</v>
      </c>
      <c r="B354" s="28">
        <v>2</v>
      </c>
      <c r="C354" s="28"/>
      <c r="D354" s="28">
        <v>2</v>
      </c>
    </row>
    <row r="355" spans="1:4" x14ac:dyDescent="0.25">
      <c r="A355" s="8" t="s">
        <v>227</v>
      </c>
      <c r="B355" s="28">
        <v>2</v>
      </c>
      <c r="C355" s="28"/>
      <c r="D355" s="28">
        <v>2</v>
      </c>
    </row>
    <row r="356" spans="1:4" x14ac:dyDescent="0.25">
      <c r="A356" s="7" t="s">
        <v>805</v>
      </c>
      <c r="B356" s="28"/>
      <c r="C356" s="28">
        <v>2</v>
      </c>
      <c r="D356" s="28">
        <v>2</v>
      </c>
    </row>
    <row r="357" spans="1:4" x14ac:dyDescent="0.25">
      <c r="A357" s="8" t="s">
        <v>227</v>
      </c>
      <c r="B357" s="28"/>
      <c r="C357" s="28">
        <v>2</v>
      </c>
      <c r="D357" s="28">
        <v>2</v>
      </c>
    </row>
    <row r="358" spans="1:4" x14ac:dyDescent="0.25">
      <c r="A358" s="7" t="s">
        <v>708</v>
      </c>
      <c r="B358" s="28"/>
      <c r="C358" s="28">
        <v>2</v>
      </c>
      <c r="D358" s="28">
        <v>2</v>
      </c>
    </row>
    <row r="359" spans="1:4" x14ac:dyDescent="0.25">
      <c r="A359" s="8" t="s">
        <v>227</v>
      </c>
      <c r="B359" s="28"/>
      <c r="C359" s="28">
        <v>2</v>
      </c>
      <c r="D359" s="28">
        <v>2</v>
      </c>
    </row>
    <row r="360" spans="1:4" x14ac:dyDescent="0.25">
      <c r="A360" s="7" t="s">
        <v>196</v>
      </c>
      <c r="B360" s="28">
        <v>6</v>
      </c>
      <c r="C360" s="28"/>
      <c r="D360" s="28">
        <v>6</v>
      </c>
    </row>
    <row r="361" spans="1:4" x14ac:dyDescent="0.25">
      <c r="A361" s="8" t="s">
        <v>227</v>
      </c>
      <c r="B361" s="28">
        <v>6</v>
      </c>
      <c r="C361" s="28"/>
      <c r="D361" s="28">
        <v>6</v>
      </c>
    </row>
    <row r="362" spans="1:4" x14ac:dyDescent="0.25">
      <c r="A362" s="7" t="s">
        <v>1488</v>
      </c>
      <c r="B362" s="28">
        <v>1</v>
      </c>
      <c r="C362" s="28"/>
      <c r="D362" s="28">
        <v>1</v>
      </c>
    </row>
    <row r="363" spans="1:4" x14ac:dyDescent="0.25">
      <c r="A363" s="8" t="s">
        <v>227</v>
      </c>
      <c r="B363" s="28">
        <v>1</v>
      </c>
      <c r="C363" s="28"/>
      <c r="D363" s="28">
        <v>1</v>
      </c>
    </row>
    <row r="364" spans="1:4" x14ac:dyDescent="0.25">
      <c r="A364" s="7" t="s">
        <v>660</v>
      </c>
      <c r="B364" s="28">
        <v>4</v>
      </c>
      <c r="C364" s="28"/>
      <c r="D364" s="28">
        <v>4</v>
      </c>
    </row>
    <row r="365" spans="1:4" x14ac:dyDescent="0.25">
      <c r="A365" s="8" t="s">
        <v>227</v>
      </c>
      <c r="B365" s="28">
        <v>3</v>
      </c>
      <c r="C365" s="28"/>
      <c r="D365" s="28">
        <v>3</v>
      </c>
    </row>
    <row r="366" spans="1:4" x14ac:dyDescent="0.25">
      <c r="A366" s="8" t="s">
        <v>226</v>
      </c>
      <c r="B366" s="28">
        <v>1</v>
      </c>
      <c r="C366" s="28"/>
      <c r="D366" s="28">
        <v>1</v>
      </c>
    </row>
    <row r="367" spans="1:4" x14ac:dyDescent="0.25">
      <c r="A367" s="7" t="s">
        <v>1489</v>
      </c>
      <c r="B367" s="28">
        <v>1</v>
      </c>
      <c r="C367" s="28"/>
      <c r="D367" s="28">
        <v>1</v>
      </c>
    </row>
    <row r="368" spans="1:4" x14ac:dyDescent="0.25">
      <c r="A368" s="8" t="s">
        <v>227</v>
      </c>
      <c r="B368" s="28">
        <v>1</v>
      </c>
      <c r="C368" s="28"/>
      <c r="D368" s="28">
        <v>1</v>
      </c>
    </row>
    <row r="369" spans="1:4" x14ac:dyDescent="0.25">
      <c r="A369" s="7" t="s">
        <v>662</v>
      </c>
      <c r="B369" s="28">
        <v>2</v>
      </c>
      <c r="C369" s="28"/>
      <c r="D369" s="28">
        <v>2</v>
      </c>
    </row>
    <row r="370" spans="1:4" x14ac:dyDescent="0.25">
      <c r="A370" s="8" t="s">
        <v>227</v>
      </c>
      <c r="B370" s="28">
        <v>2</v>
      </c>
      <c r="C370" s="28"/>
      <c r="D370" s="28">
        <v>2</v>
      </c>
    </row>
    <row r="371" spans="1:4" x14ac:dyDescent="0.25">
      <c r="A371" s="7" t="s">
        <v>465</v>
      </c>
      <c r="B371" s="28">
        <v>1</v>
      </c>
      <c r="C371" s="28"/>
      <c r="D371" s="28">
        <v>1</v>
      </c>
    </row>
    <row r="372" spans="1:4" x14ac:dyDescent="0.25">
      <c r="A372" s="8" t="s">
        <v>227</v>
      </c>
      <c r="B372" s="28">
        <v>1</v>
      </c>
      <c r="C372" s="28"/>
      <c r="D372" s="28">
        <v>1</v>
      </c>
    </row>
    <row r="373" spans="1:4" x14ac:dyDescent="0.25">
      <c r="A373" s="7" t="s">
        <v>191</v>
      </c>
      <c r="B373" s="28">
        <v>1</v>
      </c>
      <c r="C373" s="28"/>
      <c r="D373" s="28">
        <v>1</v>
      </c>
    </row>
    <row r="374" spans="1:4" x14ac:dyDescent="0.25">
      <c r="A374" s="8" t="s">
        <v>227</v>
      </c>
      <c r="B374" s="28">
        <v>1</v>
      </c>
      <c r="C374" s="28"/>
      <c r="D374" s="28">
        <v>1</v>
      </c>
    </row>
    <row r="375" spans="1:4" x14ac:dyDescent="0.25">
      <c r="A375" s="7" t="s">
        <v>562</v>
      </c>
      <c r="B375" s="28">
        <v>2</v>
      </c>
      <c r="C375" s="28">
        <v>1</v>
      </c>
      <c r="D375" s="28">
        <v>3</v>
      </c>
    </row>
    <row r="376" spans="1:4" x14ac:dyDescent="0.25">
      <c r="A376" s="8" t="s">
        <v>228</v>
      </c>
      <c r="B376" s="28">
        <v>2</v>
      </c>
      <c r="C376" s="28"/>
      <c r="D376" s="28">
        <v>2</v>
      </c>
    </row>
    <row r="377" spans="1:4" x14ac:dyDescent="0.25">
      <c r="A377" s="8" t="s">
        <v>227</v>
      </c>
      <c r="B377" s="28"/>
      <c r="C377" s="28">
        <v>1</v>
      </c>
      <c r="D377" s="28">
        <v>1</v>
      </c>
    </row>
    <row r="378" spans="1:4" x14ac:dyDescent="0.25">
      <c r="A378" s="7" t="s">
        <v>799</v>
      </c>
      <c r="B378" s="28">
        <v>1</v>
      </c>
      <c r="C378" s="28"/>
      <c r="D378" s="28">
        <v>1</v>
      </c>
    </row>
    <row r="379" spans="1:4" x14ac:dyDescent="0.25">
      <c r="A379" s="8" t="s">
        <v>227</v>
      </c>
      <c r="B379" s="28">
        <v>1</v>
      </c>
      <c r="C379" s="28"/>
      <c r="D379" s="28">
        <v>1</v>
      </c>
    </row>
    <row r="380" spans="1:4" x14ac:dyDescent="0.25">
      <c r="A380" s="7" t="s">
        <v>483</v>
      </c>
      <c r="B380" s="28">
        <v>21</v>
      </c>
      <c r="C380" s="28">
        <v>5</v>
      </c>
      <c r="D380" s="28">
        <v>26</v>
      </c>
    </row>
    <row r="384" spans="1:4" x14ac:dyDescent="0.25">
      <c r="A384" s="6" t="s">
        <v>676</v>
      </c>
      <c r="B384" t="s">
        <v>484</v>
      </c>
    </row>
    <row r="385" spans="1:6" x14ac:dyDescent="0.25">
      <c r="A385" s="6" t="s">
        <v>1496</v>
      </c>
      <c r="B385" t="s">
        <v>50</v>
      </c>
    </row>
    <row r="387" spans="1:6" x14ac:dyDescent="0.25">
      <c r="A387" s="6" t="s">
        <v>717</v>
      </c>
      <c r="B387" s="6" t="s">
        <v>714</v>
      </c>
    </row>
    <row r="388" spans="1:6" x14ac:dyDescent="0.25">
      <c r="B388" t="s">
        <v>470</v>
      </c>
      <c r="E388" t="s">
        <v>1492</v>
      </c>
      <c r="F388" t="s">
        <v>483</v>
      </c>
    </row>
    <row r="389" spans="1:6" x14ac:dyDescent="0.25">
      <c r="A389" s="6" t="s">
        <v>482</v>
      </c>
      <c r="B389" t="s">
        <v>771</v>
      </c>
      <c r="C389" t="s">
        <v>770</v>
      </c>
      <c r="D389" t="s">
        <v>773</v>
      </c>
    </row>
    <row r="390" spans="1:6" x14ac:dyDescent="0.25">
      <c r="A390" s="7" t="s">
        <v>659</v>
      </c>
      <c r="B390" s="28"/>
      <c r="C390" s="28"/>
      <c r="D390" s="28">
        <v>2</v>
      </c>
      <c r="E390" s="28">
        <v>2</v>
      </c>
      <c r="F390" s="28">
        <v>2</v>
      </c>
    </row>
    <row r="391" spans="1:6" x14ac:dyDescent="0.25">
      <c r="A391" s="8" t="s">
        <v>228</v>
      </c>
      <c r="B391" s="28"/>
      <c r="C391" s="28"/>
      <c r="D391" s="28">
        <v>1</v>
      </c>
      <c r="E391" s="28">
        <v>1</v>
      </c>
      <c r="F391" s="28">
        <v>1</v>
      </c>
    </row>
    <row r="392" spans="1:6" x14ac:dyDescent="0.25">
      <c r="A392" s="8" t="s">
        <v>226</v>
      </c>
      <c r="B392" s="28"/>
      <c r="C392" s="28"/>
      <c r="D392" s="28">
        <v>1</v>
      </c>
      <c r="E392" s="28">
        <v>1</v>
      </c>
      <c r="F392" s="28">
        <v>1</v>
      </c>
    </row>
    <row r="393" spans="1:6" x14ac:dyDescent="0.25">
      <c r="A393" s="7" t="s">
        <v>805</v>
      </c>
      <c r="B393" s="28">
        <v>2</v>
      </c>
      <c r="C393" s="28">
        <v>5</v>
      </c>
      <c r="D393" s="28">
        <v>10</v>
      </c>
      <c r="E393" s="28">
        <v>17</v>
      </c>
      <c r="F393" s="28">
        <v>17</v>
      </c>
    </row>
    <row r="394" spans="1:6" x14ac:dyDescent="0.25">
      <c r="A394" s="8" t="s">
        <v>230</v>
      </c>
      <c r="B394" s="28"/>
      <c r="C394" s="28">
        <v>1</v>
      </c>
      <c r="D394" s="28"/>
      <c r="E394" s="28">
        <v>1</v>
      </c>
      <c r="F394" s="28">
        <v>1</v>
      </c>
    </row>
    <row r="395" spans="1:6" x14ac:dyDescent="0.25">
      <c r="A395" s="8" t="s">
        <v>229</v>
      </c>
      <c r="B395" s="28"/>
      <c r="C395" s="28">
        <v>2</v>
      </c>
      <c r="D395" s="28">
        <v>1</v>
      </c>
      <c r="E395" s="28">
        <v>3</v>
      </c>
      <c r="F395" s="28">
        <v>3</v>
      </c>
    </row>
    <row r="396" spans="1:6" x14ac:dyDescent="0.25">
      <c r="A396" s="8" t="s">
        <v>228</v>
      </c>
      <c r="B396" s="28"/>
      <c r="C396" s="28">
        <v>2</v>
      </c>
      <c r="D396" s="28">
        <v>9</v>
      </c>
      <c r="E396" s="28">
        <v>11</v>
      </c>
      <c r="F396" s="28">
        <v>11</v>
      </c>
    </row>
    <row r="397" spans="1:6" x14ac:dyDescent="0.25">
      <c r="A397" s="8" t="s">
        <v>227</v>
      </c>
      <c r="B397" s="28">
        <v>2</v>
      </c>
      <c r="C397" s="28"/>
      <c r="D397" s="28"/>
      <c r="E397" s="28">
        <v>2</v>
      </c>
      <c r="F397" s="28">
        <v>2</v>
      </c>
    </row>
    <row r="398" spans="1:6" x14ac:dyDescent="0.25">
      <c r="A398" s="7" t="s">
        <v>800</v>
      </c>
      <c r="B398" s="28"/>
      <c r="C398" s="28">
        <v>1</v>
      </c>
      <c r="D398" s="28">
        <v>13</v>
      </c>
      <c r="E398" s="28">
        <v>14</v>
      </c>
      <c r="F398" s="28">
        <v>14</v>
      </c>
    </row>
    <row r="399" spans="1:6" x14ac:dyDescent="0.25">
      <c r="A399" s="8" t="s">
        <v>228</v>
      </c>
      <c r="B399" s="28"/>
      <c r="C399" s="28">
        <v>1</v>
      </c>
      <c r="D399" s="28">
        <v>3</v>
      </c>
      <c r="E399" s="28">
        <v>4</v>
      </c>
      <c r="F399" s="28">
        <v>4</v>
      </c>
    </row>
    <row r="400" spans="1:6" x14ac:dyDescent="0.25">
      <c r="A400" s="8" t="s">
        <v>227</v>
      </c>
      <c r="B400" s="28"/>
      <c r="C400" s="28"/>
      <c r="D400" s="28">
        <v>10</v>
      </c>
      <c r="E400" s="28">
        <v>10</v>
      </c>
      <c r="F400" s="28">
        <v>10</v>
      </c>
    </row>
    <row r="401" spans="1:6" x14ac:dyDescent="0.25">
      <c r="A401" s="7" t="s">
        <v>708</v>
      </c>
      <c r="B401" s="28">
        <v>2</v>
      </c>
      <c r="C401" s="28">
        <v>7</v>
      </c>
      <c r="D401" s="28">
        <v>14</v>
      </c>
      <c r="E401" s="28">
        <v>23</v>
      </c>
      <c r="F401" s="28">
        <v>23</v>
      </c>
    </row>
    <row r="402" spans="1:6" x14ac:dyDescent="0.25">
      <c r="A402" s="8" t="s">
        <v>229</v>
      </c>
      <c r="B402" s="28"/>
      <c r="C402" s="28">
        <v>2</v>
      </c>
      <c r="D402" s="28"/>
      <c r="E402" s="28">
        <v>2</v>
      </c>
      <c r="F402" s="28">
        <v>2</v>
      </c>
    </row>
    <row r="403" spans="1:6" x14ac:dyDescent="0.25">
      <c r="A403" s="8" t="s">
        <v>228</v>
      </c>
      <c r="B403" s="28"/>
      <c r="C403" s="28">
        <v>2</v>
      </c>
      <c r="D403" s="28">
        <v>2</v>
      </c>
      <c r="E403" s="28">
        <v>4</v>
      </c>
      <c r="F403" s="28">
        <v>4</v>
      </c>
    </row>
    <row r="404" spans="1:6" x14ac:dyDescent="0.25">
      <c r="A404" s="8" t="s">
        <v>227</v>
      </c>
      <c r="B404" s="28">
        <v>2</v>
      </c>
      <c r="C404" s="28">
        <v>3</v>
      </c>
      <c r="D404" s="28">
        <v>10</v>
      </c>
      <c r="E404" s="28">
        <v>15</v>
      </c>
      <c r="F404" s="28">
        <v>15</v>
      </c>
    </row>
    <row r="405" spans="1:6" x14ac:dyDescent="0.25">
      <c r="A405" s="8" t="s">
        <v>226</v>
      </c>
      <c r="B405" s="28"/>
      <c r="C405" s="28"/>
      <c r="D405" s="28">
        <v>2</v>
      </c>
      <c r="E405" s="28">
        <v>2</v>
      </c>
      <c r="F405" s="28">
        <v>2</v>
      </c>
    </row>
    <row r="406" spans="1:6" x14ac:dyDescent="0.25">
      <c r="A406" s="7" t="s">
        <v>465</v>
      </c>
      <c r="B406" s="28"/>
      <c r="C406" s="28">
        <v>9</v>
      </c>
      <c r="D406" s="28">
        <v>3</v>
      </c>
      <c r="E406" s="28">
        <v>12</v>
      </c>
      <c r="F406" s="28">
        <v>12</v>
      </c>
    </row>
    <row r="407" spans="1:6" x14ac:dyDescent="0.25">
      <c r="A407" s="8" t="s">
        <v>230</v>
      </c>
      <c r="B407" s="28"/>
      <c r="C407" s="28">
        <v>4</v>
      </c>
      <c r="D407" s="28"/>
      <c r="E407" s="28">
        <v>4</v>
      </c>
      <c r="F407" s="28">
        <v>4</v>
      </c>
    </row>
    <row r="408" spans="1:6" x14ac:dyDescent="0.25">
      <c r="A408" s="8" t="s">
        <v>229</v>
      </c>
      <c r="B408" s="28"/>
      <c r="C408" s="28">
        <v>4</v>
      </c>
      <c r="D408" s="28">
        <v>1</v>
      </c>
      <c r="E408" s="28">
        <v>5</v>
      </c>
      <c r="F408" s="28">
        <v>5</v>
      </c>
    </row>
    <row r="409" spans="1:6" x14ac:dyDescent="0.25">
      <c r="A409" s="8" t="s">
        <v>228</v>
      </c>
      <c r="B409" s="28"/>
      <c r="C409" s="28"/>
      <c r="D409" s="28">
        <v>2</v>
      </c>
      <c r="E409" s="28">
        <v>2</v>
      </c>
      <c r="F409" s="28">
        <v>2</v>
      </c>
    </row>
    <row r="410" spans="1:6" x14ac:dyDescent="0.25">
      <c r="A410" s="8" t="s">
        <v>227</v>
      </c>
      <c r="B410" s="28"/>
      <c r="C410" s="28">
        <v>1</v>
      </c>
      <c r="D410" s="28"/>
      <c r="E410" s="28">
        <v>1</v>
      </c>
      <c r="F410" s="28">
        <v>1</v>
      </c>
    </row>
    <row r="411" spans="1:6" x14ac:dyDescent="0.25">
      <c r="A411" s="7" t="s">
        <v>466</v>
      </c>
      <c r="B411" s="28"/>
      <c r="C411" s="28"/>
      <c r="D411" s="28">
        <v>6</v>
      </c>
      <c r="E411" s="28">
        <v>6</v>
      </c>
      <c r="F411" s="28">
        <v>6</v>
      </c>
    </row>
    <row r="412" spans="1:6" x14ac:dyDescent="0.25">
      <c r="A412" s="8" t="s">
        <v>228</v>
      </c>
      <c r="B412" s="28"/>
      <c r="C412" s="28"/>
      <c r="D412" s="28">
        <v>1</v>
      </c>
      <c r="E412" s="28">
        <v>1</v>
      </c>
      <c r="F412" s="28">
        <v>1</v>
      </c>
    </row>
    <row r="413" spans="1:6" x14ac:dyDescent="0.25">
      <c r="A413" s="8" t="s">
        <v>227</v>
      </c>
      <c r="B413" s="28"/>
      <c r="C413" s="28"/>
      <c r="D413" s="28">
        <v>2</v>
      </c>
      <c r="E413" s="28">
        <v>2</v>
      </c>
      <c r="F413" s="28">
        <v>2</v>
      </c>
    </row>
    <row r="414" spans="1:6" x14ac:dyDescent="0.25">
      <c r="A414" s="8" t="s">
        <v>226</v>
      </c>
      <c r="B414" s="28"/>
      <c r="C414" s="28"/>
      <c r="D414" s="28">
        <v>3</v>
      </c>
      <c r="E414" s="28">
        <v>3</v>
      </c>
      <c r="F414" s="28">
        <v>3</v>
      </c>
    </row>
    <row r="415" spans="1:6" x14ac:dyDescent="0.25">
      <c r="A415" s="7" t="s">
        <v>562</v>
      </c>
      <c r="B415" s="28">
        <v>1</v>
      </c>
      <c r="C415" s="28">
        <v>3</v>
      </c>
      <c r="D415" s="28">
        <v>11</v>
      </c>
      <c r="E415" s="28">
        <v>15</v>
      </c>
      <c r="F415" s="28">
        <v>15</v>
      </c>
    </row>
    <row r="416" spans="1:6" x14ac:dyDescent="0.25">
      <c r="A416" s="8" t="s">
        <v>229</v>
      </c>
      <c r="B416" s="28"/>
      <c r="C416" s="28">
        <v>1</v>
      </c>
      <c r="D416" s="28">
        <v>1</v>
      </c>
      <c r="E416" s="28">
        <v>2</v>
      </c>
      <c r="F416" s="28">
        <v>2</v>
      </c>
    </row>
    <row r="417" spans="1:6" x14ac:dyDescent="0.25">
      <c r="A417" s="8" t="s">
        <v>228</v>
      </c>
      <c r="B417" s="28"/>
      <c r="C417" s="28">
        <v>2</v>
      </c>
      <c r="D417" s="28">
        <v>10</v>
      </c>
      <c r="E417" s="28">
        <v>12</v>
      </c>
      <c r="F417" s="28">
        <v>12</v>
      </c>
    </row>
    <row r="418" spans="1:6" x14ac:dyDescent="0.25">
      <c r="A418" s="8" t="s">
        <v>227</v>
      </c>
      <c r="B418" s="28">
        <v>1</v>
      </c>
      <c r="C418" s="28"/>
      <c r="D418" s="28"/>
      <c r="E418" s="28">
        <v>1</v>
      </c>
      <c r="F418" s="28">
        <v>1</v>
      </c>
    </row>
    <row r="419" spans="1:6" x14ac:dyDescent="0.25">
      <c r="A419" s="7" t="s">
        <v>801</v>
      </c>
      <c r="B419" s="28"/>
      <c r="C419" s="28"/>
      <c r="D419" s="28">
        <v>2</v>
      </c>
      <c r="E419" s="28">
        <v>2</v>
      </c>
      <c r="F419" s="28">
        <v>2</v>
      </c>
    </row>
    <row r="420" spans="1:6" x14ac:dyDescent="0.25">
      <c r="A420" s="8" t="s">
        <v>229</v>
      </c>
      <c r="B420" s="28"/>
      <c r="C420" s="28"/>
      <c r="D420" s="28">
        <v>1</v>
      </c>
      <c r="E420" s="28">
        <v>1</v>
      </c>
      <c r="F420" s="28">
        <v>1</v>
      </c>
    </row>
    <row r="421" spans="1:6" x14ac:dyDescent="0.25">
      <c r="A421" s="8" t="s">
        <v>228</v>
      </c>
      <c r="B421" s="28"/>
      <c r="C421" s="28"/>
      <c r="D421" s="28">
        <v>1</v>
      </c>
      <c r="E421" s="28">
        <v>1</v>
      </c>
      <c r="F421" s="28">
        <v>1</v>
      </c>
    </row>
    <row r="422" spans="1:6" x14ac:dyDescent="0.25">
      <c r="A422" s="7" t="s">
        <v>483</v>
      </c>
      <c r="B422" s="28">
        <v>5</v>
      </c>
      <c r="C422" s="28">
        <v>25</v>
      </c>
      <c r="D422" s="28">
        <v>61</v>
      </c>
      <c r="E422" s="28">
        <v>91</v>
      </c>
      <c r="F422" s="28">
        <v>91</v>
      </c>
    </row>
    <row r="430" spans="1:6" x14ac:dyDescent="0.25">
      <c r="A430" s="6" t="s">
        <v>676</v>
      </c>
      <c r="B430" t="s">
        <v>484</v>
      </c>
    </row>
    <row r="431" spans="1:6" x14ac:dyDescent="0.25">
      <c r="A431" s="6" t="s">
        <v>1496</v>
      </c>
      <c r="B431" t="s">
        <v>50</v>
      </c>
    </row>
    <row r="433" spans="1:6" x14ac:dyDescent="0.25">
      <c r="A433" s="6" t="s">
        <v>717</v>
      </c>
      <c r="B433" s="6" t="s">
        <v>714</v>
      </c>
    </row>
    <row r="434" spans="1:6" x14ac:dyDescent="0.25">
      <c r="B434" t="s">
        <v>469</v>
      </c>
      <c r="E434" t="s">
        <v>1491</v>
      </c>
      <c r="F434" t="s">
        <v>483</v>
      </c>
    </row>
    <row r="435" spans="1:6" x14ac:dyDescent="0.25">
      <c r="A435" s="6" t="s">
        <v>482</v>
      </c>
      <c r="B435" t="s">
        <v>771</v>
      </c>
      <c r="C435" t="s">
        <v>770</v>
      </c>
      <c r="D435" t="s">
        <v>773</v>
      </c>
    </row>
    <row r="436" spans="1:6" x14ac:dyDescent="0.25">
      <c r="A436" s="7" t="s">
        <v>800</v>
      </c>
      <c r="B436" s="28"/>
      <c r="C436" s="28"/>
      <c r="D436" s="28">
        <v>2</v>
      </c>
      <c r="E436" s="28">
        <v>2</v>
      </c>
      <c r="F436" s="28">
        <v>2</v>
      </c>
    </row>
    <row r="437" spans="1:6" x14ac:dyDescent="0.25">
      <c r="A437" s="8" t="s">
        <v>227</v>
      </c>
      <c r="B437" s="28"/>
      <c r="C437" s="28"/>
      <c r="D437" s="28">
        <v>2</v>
      </c>
      <c r="E437" s="28">
        <v>2</v>
      </c>
      <c r="F437" s="28">
        <v>2</v>
      </c>
    </row>
    <row r="438" spans="1:6" x14ac:dyDescent="0.25">
      <c r="A438" s="7" t="s">
        <v>465</v>
      </c>
      <c r="B438" s="28">
        <v>1</v>
      </c>
      <c r="C438" s="28">
        <v>4</v>
      </c>
      <c r="D438" s="28">
        <v>8</v>
      </c>
      <c r="E438" s="28">
        <v>13</v>
      </c>
      <c r="F438" s="28">
        <v>13</v>
      </c>
    </row>
    <row r="439" spans="1:6" x14ac:dyDescent="0.25">
      <c r="A439" s="8" t="s">
        <v>229</v>
      </c>
      <c r="B439" s="28"/>
      <c r="C439" s="28">
        <v>2</v>
      </c>
      <c r="D439" s="28"/>
      <c r="E439" s="28">
        <v>2</v>
      </c>
      <c r="F439" s="28">
        <v>2</v>
      </c>
    </row>
    <row r="440" spans="1:6" x14ac:dyDescent="0.25">
      <c r="A440" s="8" t="s">
        <v>228</v>
      </c>
      <c r="B440" s="28"/>
      <c r="C440" s="28"/>
      <c r="D440" s="28">
        <v>3</v>
      </c>
      <c r="E440" s="28">
        <v>3</v>
      </c>
      <c r="F440" s="28">
        <v>3</v>
      </c>
    </row>
    <row r="441" spans="1:6" x14ac:dyDescent="0.25">
      <c r="A441" s="8" t="s">
        <v>227</v>
      </c>
      <c r="B441" s="28">
        <v>1</v>
      </c>
      <c r="C441" s="28">
        <v>2</v>
      </c>
      <c r="D441" s="28">
        <v>5</v>
      </c>
      <c r="E441" s="28">
        <v>8</v>
      </c>
      <c r="F441" s="28">
        <v>8</v>
      </c>
    </row>
    <row r="442" spans="1:6" x14ac:dyDescent="0.25">
      <c r="A442" s="7" t="s">
        <v>562</v>
      </c>
      <c r="B442" s="28">
        <v>2</v>
      </c>
      <c r="C442" s="28">
        <v>3</v>
      </c>
      <c r="D442" s="28">
        <v>5</v>
      </c>
      <c r="E442" s="28">
        <v>10</v>
      </c>
      <c r="F442" s="28">
        <v>10</v>
      </c>
    </row>
    <row r="443" spans="1:6" x14ac:dyDescent="0.25">
      <c r="A443" s="8" t="s">
        <v>230</v>
      </c>
      <c r="B443" s="28"/>
      <c r="C443" s="28">
        <v>2</v>
      </c>
      <c r="D443" s="28"/>
      <c r="E443" s="28">
        <v>2</v>
      </c>
      <c r="F443" s="28">
        <v>2</v>
      </c>
    </row>
    <row r="444" spans="1:6" x14ac:dyDescent="0.25">
      <c r="A444" s="8" t="s">
        <v>229</v>
      </c>
      <c r="B444" s="28"/>
      <c r="C444" s="28">
        <v>1</v>
      </c>
      <c r="D444" s="28">
        <v>4</v>
      </c>
      <c r="E444" s="28">
        <v>5</v>
      </c>
      <c r="F444" s="28">
        <v>5</v>
      </c>
    </row>
    <row r="445" spans="1:6" x14ac:dyDescent="0.25">
      <c r="A445" s="8" t="s">
        <v>228</v>
      </c>
      <c r="B445" s="28">
        <v>2</v>
      </c>
      <c r="C445" s="28"/>
      <c r="D445" s="28">
        <v>1</v>
      </c>
      <c r="E445" s="28">
        <v>3</v>
      </c>
      <c r="F445" s="28">
        <v>3</v>
      </c>
    </row>
    <row r="446" spans="1:6" x14ac:dyDescent="0.25">
      <c r="A446" s="7" t="s">
        <v>483</v>
      </c>
      <c r="B446" s="28">
        <v>3</v>
      </c>
      <c r="C446" s="28">
        <v>7</v>
      </c>
      <c r="D446" s="28">
        <v>15</v>
      </c>
      <c r="E446" s="28">
        <v>25</v>
      </c>
      <c r="F446" s="28">
        <v>25</v>
      </c>
    </row>
    <row r="460" spans="1:6" x14ac:dyDescent="0.25">
      <c r="A460" s="6" t="s">
        <v>676</v>
      </c>
      <c r="B460" t="s">
        <v>484</v>
      </c>
    </row>
    <row r="461" spans="1:6" x14ac:dyDescent="0.25">
      <c r="A461" s="6" t="s">
        <v>1496</v>
      </c>
      <c r="B461" t="s">
        <v>50</v>
      </c>
    </row>
    <row r="463" spans="1:6" x14ac:dyDescent="0.25">
      <c r="A463" s="6" t="s">
        <v>717</v>
      </c>
      <c r="B463" s="6" t="s">
        <v>714</v>
      </c>
    </row>
    <row r="464" spans="1:6" x14ac:dyDescent="0.25">
      <c r="B464" t="s">
        <v>470</v>
      </c>
      <c r="E464" t="s">
        <v>1492</v>
      </c>
      <c r="F464" t="s">
        <v>483</v>
      </c>
    </row>
    <row r="465" spans="1:6" x14ac:dyDescent="0.25">
      <c r="A465" s="6" t="s">
        <v>482</v>
      </c>
      <c r="B465" t="s">
        <v>771</v>
      </c>
      <c r="C465" t="s">
        <v>770</v>
      </c>
      <c r="D465" t="s">
        <v>773</v>
      </c>
    </row>
    <row r="466" spans="1:6" x14ac:dyDescent="0.25">
      <c r="A466" s="7" t="s">
        <v>659</v>
      </c>
      <c r="B466" s="28"/>
      <c r="C466" s="28"/>
      <c r="D466" s="28">
        <v>2</v>
      </c>
      <c r="E466" s="28">
        <v>2</v>
      </c>
      <c r="F466" s="28">
        <v>2</v>
      </c>
    </row>
    <row r="467" spans="1:6" x14ac:dyDescent="0.25">
      <c r="A467" s="8" t="s">
        <v>228</v>
      </c>
      <c r="B467" s="28"/>
      <c r="C467" s="28"/>
      <c r="D467" s="28">
        <v>1</v>
      </c>
      <c r="E467" s="28">
        <v>1</v>
      </c>
      <c r="F467" s="28">
        <v>1</v>
      </c>
    </row>
    <row r="468" spans="1:6" x14ac:dyDescent="0.25">
      <c r="A468" s="8" t="s">
        <v>226</v>
      </c>
      <c r="B468" s="28"/>
      <c r="C468" s="28"/>
      <c r="D468" s="28">
        <v>1</v>
      </c>
      <c r="E468" s="28">
        <v>1</v>
      </c>
      <c r="F468" s="28">
        <v>1</v>
      </c>
    </row>
    <row r="469" spans="1:6" x14ac:dyDescent="0.25">
      <c r="A469" s="7" t="s">
        <v>805</v>
      </c>
      <c r="B469" s="28">
        <v>2</v>
      </c>
      <c r="C469" s="28">
        <v>5</v>
      </c>
      <c r="D469" s="28">
        <v>10</v>
      </c>
      <c r="E469" s="28">
        <v>17</v>
      </c>
      <c r="F469" s="28">
        <v>17</v>
      </c>
    </row>
    <row r="470" spans="1:6" x14ac:dyDescent="0.25">
      <c r="A470" s="8" t="s">
        <v>230</v>
      </c>
      <c r="B470" s="28"/>
      <c r="C470" s="28">
        <v>1</v>
      </c>
      <c r="D470" s="28"/>
      <c r="E470" s="28">
        <v>1</v>
      </c>
      <c r="F470" s="28">
        <v>1</v>
      </c>
    </row>
    <row r="471" spans="1:6" x14ac:dyDescent="0.25">
      <c r="A471" s="8" t="s">
        <v>229</v>
      </c>
      <c r="B471" s="28"/>
      <c r="C471" s="28">
        <v>2</v>
      </c>
      <c r="D471" s="28">
        <v>1</v>
      </c>
      <c r="E471" s="28">
        <v>3</v>
      </c>
      <c r="F471" s="28">
        <v>3</v>
      </c>
    </row>
    <row r="472" spans="1:6" x14ac:dyDescent="0.25">
      <c r="A472" s="8" t="s">
        <v>228</v>
      </c>
      <c r="B472" s="28"/>
      <c r="C472" s="28">
        <v>2</v>
      </c>
      <c r="D472" s="28">
        <v>9</v>
      </c>
      <c r="E472" s="28">
        <v>11</v>
      </c>
      <c r="F472" s="28">
        <v>11</v>
      </c>
    </row>
    <row r="473" spans="1:6" x14ac:dyDescent="0.25">
      <c r="A473" s="8" t="s">
        <v>227</v>
      </c>
      <c r="B473" s="28">
        <v>2</v>
      </c>
      <c r="C473" s="28"/>
      <c r="D473" s="28"/>
      <c r="E473" s="28">
        <v>2</v>
      </c>
      <c r="F473" s="28">
        <v>2</v>
      </c>
    </row>
    <row r="474" spans="1:6" x14ac:dyDescent="0.25">
      <c r="A474" s="7" t="s">
        <v>800</v>
      </c>
      <c r="B474" s="28"/>
      <c r="C474" s="28">
        <v>1</v>
      </c>
      <c r="D474" s="28">
        <v>13</v>
      </c>
      <c r="E474" s="28">
        <v>14</v>
      </c>
      <c r="F474" s="28">
        <v>14</v>
      </c>
    </row>
    <row r="475" spans="1:6" x14ac:dyDescent="0.25">
      <c r="A475" s="8" t="s">
        <v>228</v>
      </c>
      <c r="B475" s="28"/>
      <c r="C475" s="28">
        <v>1</v>
      </c>
      <c r="D475" s="28">
        <v>3</v>
      </c>
      <c r="E475" s="28">
        <v>4</v>
      </c>
      <c r="F475" s="28">
        <v>4</v>
      </c>
    </row>
    <row r="476" spans="1:6" x14ac:dyDescent="0.25">
      <c r="A476" s="8" t="s">
        <v>227</v>
      </c>
      <c r="B476" s="28"/>
      <c r="C476" s="28"/>
      <c r="D476" s="28">
        <v>10</v>
      </c>
      <c r="E476" s="28">
        <v>10</v>
      </c>
      <c r="F476" s="28">
        <v>10</v>
      </c>
    </row>
    <row r="477" spans="1:6" x14ac:dyDescent="0.25">
      <c r="A477" s="7" t="s">
        <v>708</v>
      </c>
      <c r="B477" s="28">
        <v>2</v>
      </c>
      <c r="C477" s="28">
        <v>7</v>
      </c>
      <c r="D477" s="28">
        <v>14</v>
      </c>
      <c r="E477" s="28">
        <v>23</v>
      </c>
      <c r="F477" s="28">
        <v>23</v>
      </c>
    </row>
    <row r="478" spans="1:6" x14ac:dyDescent="0.25">
      <c r="A478" s="8" t="s">
        <v>229</v>
      </c>
      <c r="B478" s="28"/>
      <c r="C478" s="28">
        <v>2</v>
      </c>
      <c r="D478" s="28"/>
      <c r="E478" s="28">
        <v>2</v>
      </c>
      <c r="F478" s="28">
        <v>2</v>
      </c>
    </row>
    <row r="479" spans="1:6" x14ac:dyDescent="0.25">
      <c r="A479" s="8" t="s">
        <v>228</v>
      </c>
      <c r="B479" s="28"/>
      <c r="C479" s="28">
        <v>2</v>
      </c>
      <c r="D479" s="28">
        <v>2</v>
      </c>
      <c r="E479" s="28">
        <v>4</v>
      </c>
      <c r="F479" s="28">
        <v>4</v>
      </c>
    </row>
    <row r="480" spans="1:6" x14ac:dyDescent="0.25">
      <c r="A480" s="8" t="s">
        <v>227</v>
      </c>
      <c r="B480" s="28">
        <v>2</v>
      </c>
      <c r="C480" s="28">
        <v>3</v>
      </c>
      <c r="D480" s="28">
        <v>10</v>
      </c>
      <c r="E480" s="28">
        <v>15</v>
      </c>
      <c r="F480" s="28">
        <v>15</v>
      </c>
    </row>
    <row r="481" spans="1:6" x14ac:dyDescent="0.25">
      <c r="A481" s="8" t="s">
        <v>226</v>
      </c>
      <c r="B481" s="28"/>
      <c r="C481" s="28"/>
      <c r="D481" s="28">
        <v>2</v>
      </c>
      <c r="E481" s="28">
        <v>2</v>
      </c>
      <c r="F481" s="28">
        <v>2</v>
      </c>
    </row>
    <row r="482" spans="1:6" x14ac:dyDescent="0.25">
      <c r="A482" s="7" t="s">
        <v>1237</v>
      </c>
      <c r="B482" s="28"/>
      <c r="C482" s="28"/>
      <c r="D482" s="28">
        <v>1</v>
      </c>
      <c r="E482" s="28">
        <v>1</v>
      </c>
      <c r="F482" s="28">
        <v>1</v>
      </c>
    </row>
    <row r="483" spans="1:6" x14ac:dyDescent="0.25">
      <c r="A483" s="8" t="s">
        <v>228</v>
      </c>
      <c r="B483" s="28"/>
      <c r="C483" s="28"/>
      <c r="D483" s="28">
        <v>1</v>
      </c>
      <c r="E483" s="28">
        <v>1</v>
      </c>
      <c r="F483" s="28">
        <v>1</v>
      </c>
    </row>
    <row r="484" spans="1:6" x14ac:dyDescent="0.25">
      <c r="A484" s="7" t="s">
        <v>660</v>
      </c>
      <c r="B484" s="28"/>
      <c r="C484" s="28"/>
      <c r="D484" s="28">
        <v>1</v>
      </c>
      <c r="E484" s="28">
        <v>1</v>
      </c>
      <c r="F484" s="28">
        <v>1</v>
      </c>
    </row>
    <row r="485" spans="1:6" x14ac:dyDescent="0.25">
      <c r="A485" s="8" t="s">
        <v>227</v>
      </c>
      <c r="B485" s="28"/>
      <c r="C485" s="28"/>
      <c r="D485" s="28">
        <v>1</v>
      </c>
      <c r="E485" s="28">
        <v>1</v>
      </c>
      <c r="F485" s="28">
        <v>1</v>
      </c>
    </row>
    <row r="486" spans="1:6" x14ac:dyDescent="0.25">
      <c r="A486" s="7" t="s">
        <v>465</v>
      </c>
      <c r="B486" s="28"/>
      <c r="C486" s="28">
        <v>9</v>
      </c>
      <c r="D486" s="28">
        <v>3</v>
      </c>
      <c r="E486" s="28">
        <v>12</v>
      </c>
      <c r="F486" s="28">
        <v>12</v>
      </c>
    </row>
    <row r="487" spans="1:6" x14ac:dyDescent="0.25">
      <c r="A487" s="8" t="s">
        <v>230</v>
      </c>
      <c r="B487" s="28"/>
      <c r="C487" s="28">
        <v>4</v>
      </c>
      <c r="D487" s="28"/>
      <c r="E487" s="28">
        <v>4</v>
      </c>
      <c r="F487" s="28">
        <v>4</v>
      </c>
    </row>
    <row r="488" spans="1:6" x14ac:dyDescent="0.25">
      <c r="A488" s="8" t="s">
        <v>229</v>
      </c>
      <c r="B488" s="28"/>
      <c r="C488" s="28">
        <v>4</v>
      </c>
      <c r="D488" s="28">
        <v>1</v>
      </c>
      <c r="E488" s="28">
        <v>5</v>
      </c>
      <c r="F488" s="28">
        <v>5</v>
      </c>
    </row>
    <row r="489" spans="1:6" x14ac:dyDescent="0.25">
      <c r="A489" s="8" t="s">
        <v>228</v>
      </c>
      <c r="B489" s="28"/>
      <c r="C489" s="28"/>
      <c r="D489" s="28">
        <v>2</v>
      </c>
      <c r="E489" s="28">
        <v>2</v>
      </c>
      <c r="F489" s="28">
        <v>2</v>
      </c>
    </row>
    <row r="490" spans="1:6" x14ac:dyDescent="0.25">
      <c r="A490" s="8" t="s">
        <v>227</v>
      </c>
      <c r="B490" s="28"/>
      <c r="C490" s="28">
        <v>1</v>
      </c>
      <c r="D490" s="28"/>
      <c r="E490" s="28">
        <v>1</v>
      </c>
      <c r="F490" s="28">
        <v>1</v>
      </c>
    </row>
    <row r="491" spans="1:6" x14ac:dyDescent="0.25">
      <c r="A491" s="7" t="s">
        <v>466</v>
      </c>
      <c r="B491" s="28"/>
      <c r="C491" s="28"/>
      <c r="D491" s="28">
        <v>6</v>
      </c>
      <c r="E491" s="28">
        <v>6</v>
      </c>
      <c r="F491" s="28">
        <v>6</v>
      </c>
    </row>
    <row r="492" spans="1:6" x14ac:dyDescent="0.25">
      <c r="A492" s="8" t="s">
        <v>228</v>
      </c>
      <c r="B492" s="28"/>
      <c r="C492" s="28"/>
      <c r="D492" s="28">
        <v>1</v>
      </c>
      <c r="E492" s="28">
        <v>1</v>
      </c>
      <c r="F492" s="28">
        <v>1</v>
      </c>
    </row>
    <row r="493" spans="1:6" x14ac:dyDescent="0.25">
      <c r="A493" s="8" t="s">
        <v>227</v>
      </c>
      <c r="B493" s="28"/>
      <c r="C493" s="28"/>
      <c r="D493" s="28">
        <v>2</v>
      </c>
      <c r="E493" s="28">
        <v>2</v>
      </c>
      <c r="F493" s="28">
        <v>2</v>
      </c>
    </row>
    <row r="494" spans="1:6" x14ac:dyDescent="0.25">
      <c r="A494" s="8" t="s">
        <v>226</v>
      </c>
      <c r="B494" s="28"/>
      <c r="C494" s="28"/>
      <c r="D494" s="28">
        <v>3</v>
      </c>
      <c r="E494" s="28">
        <v>3</v>
      </c>
      <c r="F494" s="28">
        <v>3</v>
      </c>
    </row>
    <row r="495" spans="1:6" x14ac:dyDescent="0.25">
      <c r="A495" s="7" t="s">
        <v>562</v>
      </c>
      <c r="B495" s="28">
        <v>1</v>
      </c>
      <c r="C495" s="28">
        <v>3</v>
      </c>
      <c r="D495" s="28">
        <v>11</v>
      </c>
      <c r="E495" s="28">
        <v>15</v>
      </c>
      <c r="F495" s="28">
        <v>15</v>
      </c>
    </row>
    <row r="496" spans="1:6" x14ac:dyDescent="0.25">
      <c r="A496" s="8" t="s">
        <v>229</v>
      </c>
      <c r="B496" s="28"/>
      <c r="C496" s="28">
        <v>1</v>
      </c>
      <c r="D496" s="28">
        <v>1</v>
      </c>
      <c r="E496" s="28">
        <v>2</v>
      </c>
      <c r="F496" s="28">
        <v>2</v>
      </c>
    </row>
    <row r="497" spans="1:6" x14ac:dyDescent="0.25">
      <c r="A497" s="8" t="s">
        <v>228</v>
      </c>
      <c r="B497" s="28"/>
      <c r="C497" s="28">
        <v>2</v>
      </c>
      <c r="D497" s="28">
        <v>10</v>
      </c>
      <c r="E497" s="28">
        <v>12</v>
      </c>
      <c r="F497" s="28">
        <v>12</v>
      </c>
    </row>
    <row r="498" spans="1:6" x14ac:dyDescent="0.25">
      <c r="A498" s="8" t="s">
        <v>227</v>
      </c>
      <c r="B498" s="28">
        <v>1</v>
      </c>
      <c r="C498" s="28"/>
      <c r="D498" s="28"/>
      <c r="E498" s="28">
        <v>1</v>
      </c>
      <c r="F498" s="28">
        <v>1</v>
      </c>
    </row>
    <row r="499" spans="1:6" x14ac:dyDescent="0.25">
      <c r="A499" s="7" t="s">
        <v>801</v>
      </c>
      <c r="B499" s="28"/>
      <c r="C499" s="28"/>
      <c r="D499" s="28">
        <v>2</v>
      </c>
      <c r="E499" s="28">
        <v>2</v>
      </c>
      <c r="F499" s="28">
        <v>2</v>
      </c>
    </row>
    <row r="500" spans="1:6" x14ac:dyDescent="0.25">
      <c r="A500" s="8" t="s">
        <v>229</v>
      </c>
      <c r="B500" s="28"/>
      <c r="C500" s="28"/>
      <c r="D500" s="28">
        <v>1</v>
      </c>
      <c r="E500" s="28">
        <v>1</v>
      </c>
      <c r="F500" s="28">
        <v>1</v>
      </c>
    </row>
    <row r="501" spans="1:6" x14ac:dyDescent="0.25">
      <c r="A501" s="8" t="s">
        <v>228</v>
      </c>
      <c r="B501" s="28"/>
      <c r="C501" s="28"/>
      <c r="D501" s="28">
        <v>1</v>
      </c>
      <c r="E501" s="28">
        <v>1</v>
      </c>
      <c r="F501" s="28">
        <v>1</v>
      </c>
    </row>
    <row r="502" spans="1:6" x14ac:dyDescent="0.25">
      <c r="A502" s="7" t="s">
        <v>483</v>
      </c>
      <c r="B502" s="28">
        <v>5</v>
      </c>
      <c r="C502" s="28">
        <v>25</v>
      </c>
      <c r="D502" s="28">
        <v>63</v>
      </c>
      <c r="E502" s="28">
        <v>93</v>
      </c>
      <c r="F502" s="28">
        <v>93</v>
      </c>
    </row>
    <row r="520" spans="1:6" x14ac:dyDescent="0.25">
      <c r="A520" s="6" t="s">
        <v>676</v>
      </c>
      <c r="B520" t="s">
        <v>484</v>
      </c>
    </row>
    <row r="521" spans="1:6" x14ac:dyDescent="0.25">
      <c r="A521" s="6" t="s">
        <v>1496</v>
      </c>
      <c r="B521" t="s">
        <v>50</v>
      </c>
    </row>
    <row r="523" spans="1:6" x14ac:dyDescent="0.25">
      <c r="A523" s="6" t="s">
        <v>717</v>
      </c>
      <c r="B523" s="6" t="s">
        <v>714</v>
      </c>
    </row>
    <row r="524" spans="1:6" x14ac:dyDescent="0.25">
      <c r="B524" t="s">
        <v>469</v>
      </c>
      <c r="E524" t="s">
        <v>1491</v>
      </c>
      <c r="F524" t="s">
        <v>483</v>
      </c>
    </row>
    <row r="525" spans="1:6" x14ac:dyDescent="0.25">
      <c r="A525" s="6" t="s">
        <v>482</v>
      </c>
      <c r="B525" t="s">
        <v>771</v>
      </c>
      <c r="C525" t="s">
        <v>770</v>
      </c>
      <c r="D525" t="s">
        <v>773</v>
      </c>
    </row>
    <row r="526" spans="1:6" x14ac:dyDescent="0.25">
      <c r="A526" s="7" t="s">
        <v>800</v>
      </c>
      <c r="B526" s="28"/>
      <c r="C526" s="28"/>
      <c r="D526" s="28">
        <v>2</v>
      </c>
      <c r="E526" s="28">
        <v>2</v>
      </c>
      <c r="F526" s="28">
        <v>2</v>
      </c>
    </row>
    <row r="527" spans="1:6" x14ac:dyDescent="0.25">
      <c r="A527" s="8" t="s">
        <v>227</v>
      </c>
      <c r="B527" s="28"/>
      <c r="C527" s="28"/>
      <c r="D527" s="28">
        <v>2</v>
      </c>
      <c r="E527" s="28">
        <v>2</v>
      </c>
      <c r="F527" s="28">
        <v>2</v>
      </c>
    </row>
    <row r="528" spans="1:6" x14ac:dyDescent="0.25">
      <c r="A528" s="7" t="s">
        <v>660</v>
      </c>
      <c r="B528" s="28">
        <v>4</v>
      </c>
      <c r="C528" s="28">
        <v>14</v>
      </c>
      <c r="D528" s="28">
        <v>14</v>
      </c>
      <c r="E528" s="28">
        <v>32</v>
      </c>
      <c r="F528" s="28">
        <v>32</v>
      </c>
    </row>
    <row r="529" spans="1:6" x14ac:dyDescent="0.25">
      <c r="A529" s="8" t="s">
        <v>228</v>
      </c>
      <c r="B529" s="28"/>
      <c r="C529" s="28">
        <v>1</v>
      </c>
      <c r="D529" s="28"/>
      <c r="E529" s="28">
        <v>1</v>
      </c>
      <c r="F529" s="28">
        <v>1</v>
      </c>
    </row>
    <row r="530" spans="1:6" x14ac:dyDescent="0.25">
      <c r="A530" s="8" t="s">
        <v>227</v>
      </c>
      <c r="B530" s="28">
        <v>3</v>
      </c>
      <c r="C530" s="28">
        <v>2</v>
      </c>
      <c r="D530" s="28">
        <v>10</v>
      </c>
      <c r="E530" s="28">
        <v>15</v>
      </c>
      <c r="F530" s="28">
        <v>15</v>
      </c>
    </row>
    <row r="531" spans="1:6" x14ac:dyDescent="0.25">
      <c r="A531" s="8" t="s">
        <v>226</v>
      </c>
      <c r="B531" s="28">
        <v>1</v>
      </c>
      <c r="C531" s="28">
        <v>11</v>
      </c>
      <c r="D531" s="28">
        <v>4</v>
      </c>
      <c r="E531" s="28">
        <v>16</v>
      </c>
      <c r="F531" s="28">
        <v>16</v>
      </c>
    </row>
    <row r="532" spans="1:6" x14ac:dyDescent="0.25">
      <c r="A532" s="7" t="s">
        <v>465</v>
      </c>
      <c r="B532" s="28">
        <v>1</v>
      </c>
      <c r="C532" s="28">
        <v>4</v>
      </c>
      <c r="D532" s="28">
        <v>8</v>
      </c>
      <c r="E532" s="28">
        <v>13</v>
      </c>
      <c r="F532" s="28">
        <v>13</v>
      </c>
    </row>
    <row r="533" spans="1:6" x14ac:dyDescent="0.25">
      <c r="A533" s="8" t="s">
        <v>229</v>
      </c>
      <c r="B533" s="28"/>
      <c r="C533" s="28">
        <v>2</v>
      </c>
      <c r="D533" s="28"/>
      <c r="E533" s="28">
        <v>2</v>
      </c>
      <c r="F533" s="28">
        <v>2</v>
      </c>
    </row>
    <row r="534" spans="1:6" x14ac:dyDescent="0.25">
      <c r="A534" s="8" t="s">
        <v>228</v>
      </c>
      <c r="B534" s="28"/>
      <c r="C534" s="28"/>
      <c r="D534" s="28">
        <v>3</v>
      </c>
      <c r="E534" s="28">
        <v>3</v>
      </c>
      <c r="F534" s="28">
        <v>3</v>
      </c>
    </row>
    <row r="535" spans="1:6" x14ac:dyDescent="0.25">
      <c r="A535" s="8" t="s">
        <v>227</v>
      </c>
      <c r="B535" s="28">
        <v>1</v>
      </c>
      <c r="C535" s="28">
        <v>2</v>
      </c>
      <c r="D535" s="28">
        <v>5</v>
      </c>
      <c r="E535" s="28">
        <v>8</v>
      </c>
      <c r="F535" s="28">
        <v>8</v>
      </c>
    </row>
    <row r="536" spans="1:6" x14ac:dyDescent="0.25">
      <c r="A536" s="7" t="s">
        <v>562</v>
      </c>
      <c r="B536" s="28">
        <v>2</v>
      </c>
      <c r="C536" s="28">
        <v>3</v>
      </c>
      <c r="D536" s="28">
        <v>5</v>
      </c>
      <c r="E536" s="28">
        <v>10</v>
      </c>
      <c r="F536" s="28">
        <v>10</v>
      </c>
    </row>
    <row r="537" spans="1:6" x14ac:dyDescent="0.25">
      <c r="A537" s="8" t="s">
        <v>230</v>
      </c>
      <c r="B537" s="28"/>
      <c r="C537" s="28">
        <v>2</v>
      </c>
      <c r="D537" s="28"/>
      <c r="E537" s="28">
        <v>2</v>
      </c>
      <c r="F537" s="28">
        <v>2</v>
      </c>
    </row>
    <row r="538" spans="1:6" x14ac:dyDescent="0.25">
      <c r="A538" s="8" t="s">
        <v>229</v>
      </c>
      <c r="B538" s="28"/>
      <c r="C538" s="28">
        <v>1</v>
      </c>
      <c r="D538" s="28">
        <v>4</v>
      </c>
      <c r="E538" s="28">
        <v>5</v>
      </c>
      <c r="F538" s="28">
        <v>5</v>
      </c>
    </row>
    <row r="539" spans="1:6" x14ac:dyDescent="0.25">
      <c r="A539" s="8" t="s">
        <v>228</v>
      </c>
      <c r="B539" s="28">
        <v>2</v>
      </c>
      <c r="C539" s="28"/>
      <c r="D539" s="28">
        <v>1</v>
      </c>
      <c r="E539" s="28">
        <v>3</v>
      </c>
      <c r="F539" s="28">
        <v>3</v>
      </c>
    </row>
    <row r="540" spans="1:6" x14ac:dyDescent="0.25">
      <c r="A540" s="7" t="s">
        <v>483</v>
      </c>
      <c r="B540" s="28">
        <v>7</v>
      </c>
      <c r="C540" s="28">
        <v>21</v>
      </c>
      <c r="D540" s="28">
        <v>29</v>
      </c>
      <c r="E540" s="28">
        <v>57</v>
      </c>
      <c r="F540" s="28">
        <v>57</v>
      </c>
    </row>
    <row r="568" spans="1:10" x14ac:dyDescent="0.25">
      <c r="A568" s="6" t="s">
        <v>676</v>
      </c>
      <c r="B568" t="s">
        <v>484</v>
      </c>
    </row>
    <row r="570" spans="1:10" x14ac:dyDescent="0.25">
      <c r="A570" s="6" t="s">
        <v>717</v>
      </c>
      <c r="B570" s="6" t="s">
        <v>714</v>
      </c>
    </row>
    <row r="571" spans="1:10" x14ac:dyDescent="0.25">
      <c r="B571" t="s">
        <v>469</v>
      </c>
      <c r="E571" t="s">
        <v>1491</v>
      </c>
      <c r="F571" t="s">
        <v>470</v>
      </c>
      <c r="I571" t="s">
        <v>1492</v>
      </c>
      <c r="J571" t="s">
        <v>483</v>
      </c>
    </row>
    <row r="572" spans="1:10" x14ac:dyDescent="0.25">
      <c r="A572" s="6" t="s">
        <v>482</v>
      </c>
      <c r="B572" t="s">
        <v>771</v>
      </c>
      <c r="C572" t="s">
        <v>770</v>
      </c>
      <c r="D572" t="s">
        <v>773</v>
      </c>
      <c r="F572" t="s">
        <v>771</v>
      </c>
      <c r="G572" t="s">
        <v>770</v>
      </c>
      <c r="H572" t="s">
        <v>773</v>
      </c>
    </row>
    <row r="573" spans="1:10" x14ac:dyDescent="0.25">
      <c r="A573" s="7" t="s">
        <v>805</v>
      </c>
      <c r="B573" s="28"/>
      <c r="C573" s="28"/>
      <c r="D573" s="28"/>
      <c r="E573" s="28"/>
      <c r="F573" s="28">
        <v>2</v>
      </c>
      <c r="G573" s="28">
        <v>5</v>
      </c>
      <c r="H573" s="28">
        <v>10</v>
      </c>
      <c r="I573" s="28">
        <v>17</v>
      </c>
      <c r="J573" s="28">
        <v>17</v>
      </c>
    </row>
    <row r="574" spans="1:10" x14ac:dyDescent="0.25">
      <c r="A574" s="8" t="s">
        <v>230</v>
      </c>
      <c r="B574" s="28"/>
      <c r="C574" s="28"/>
      <c r="D574" s="28"/>
      <c r="E574" s="28"/>
      <c r="F574" s="28"/>
      <c r="G574" s="28">
        <v>1</v>
      </c>
      <c r="H574" s="28"/>
      <c r="I574" s="28">
        <v>1</v>
      </c>
      <c r="J574" s="28">
        <v>1</v>
      </c>
    </row>
    <row r="575" spans="1:10" x14ac:dyDescent="0.25">
      <c r="A575" s="8" t="s">
        <v>229</v>
      </c>
      <c r="B575" s="28"/>
      <c r="C575" s="28"/>
      <c r="D575" s="28"/>
      <c r="E575" s="28"/>
      <c r="F575" s="28"/>
      <c r="G575" s="28">
        <v>2</v>
      </c>
      <c r="H575" s="28">
        <v>1</v>
      </c>
      <c r="I575" s="28">
        <v>3</v>
      </c>
      <c r="J575" s="28">
        <v>3</v>
      </c>
    </row>
    <row r="576" spans="1:10" x14ac:dyDescent="0.25">
      <c r="A576" s="8" t="s">
        <v>228</v>
      </c>
      <c r="B576" s="28"/>
      <c r="C576" s="28"/>
      <c r="D576" s="28"/>
      <c r="E576" s="28"/>
      <c r="F576" s="28"/>
      <c r="G576" s="28">
        <v>2</v>
      </c>
      <c r="H576" s="28">
        <v>9</v>
      </c>
      <c r="I576" s="28">
        <v>11</v>
      </c>
      <c r="J576" s="28">
        <v>11</v>
      </c>
    </row>
    <row r="577" spans="1:10" x14ac:dyDescent="0.25">
      <c r="A577" s="8" t="s">
        <v>227</v>
      </c>
      <c r="B577" s="28"/>
      <c r="C577" s="28"/>
      <c r="D577" s="28"/>
      <c r="E577" s="28"/>
      <c r="F577" s="28">
        <v>2</v>
      </c>
      <c r="G577" s="28"/>
      <c r="H577" s="28"/>
      <c r="I577" s="28">
        <v>2</v>
      </c>
      <c r="J577" s="28">
        <v>2</v>
      </c>
    </row>
    <row r="578" spans="1:10" x14ac:dyDescent="0.25">
      <c r="A578" s="7" t="s">
        <v>800</v>
      </c>
      <c r="B578" s="28"/>
      <c r="C578" s="28"/>
      <c r="D578" s="28">
        <v>2</v>
      </c>
      <c r="E578" s="28">
        <v>2</v>
      </c>
      <c r="F578" s="28"/>
      <c r="G578" s="28">
        <v>1</v>
      </c>
      <c r="H578" s="28">
        <v>13</v>
      </c>
      <c r="I578" s="28">
        <v>14</v>
      </c>
      <c r="J578" s="28">
        <v>16</v>
      </c>
    </row>
    <row r="579" spans="1:10" x14ac:dyDescent="0.25">
      <c r="A579" s="8" t="s">
        <v>228</v>
      </c>
      <c r="B579" s="28"/>
      <c r="C579" s="28"/>
      <c r="D579" s="28"/>
      <c r="E579" s="28"/>
      <c r="F579" s="28"/>
      <c r="G579" s="28">
        <v>1</v>
      </c>
      <c r="H579" s="28">
        <v>3</v>
      </c>
      <c r="I579" s="28">
        <v>4</v>
      </c>
      <c r="J579" s="28">
        <v>4</v>
      </c>
    </row>
    <row r="580" spans="1:10" x14ac:dyDescent="0.25">
      <c r="A580" s="8" t="s">
        <v>227</v>
      </c>
      <c r="B580" s="28"/>
      <c r="C580" s="28"/>
      <c r="D580" s="28">
        <v>2</v>
      </c>
      <c r="E580" s="28">
        <v>2</v>
      </c>
      <c r="F580" s="28"/>
      <c r="G580" s="28"/>
      <c r="H580" s="28">
        <v>10</v>
      </c>
      <c r="I580" s="28">
        <v>10</v>
      </c>
      <c r="J580" s="28">
        <v>12</v>
      </c>
    </row>
    <row r="581" spans="1:10" x14ac:dyDescent="0.25">
      <c r="A581" s="7" t="s">
        <v>708</v>
      </c>
      <c r="B581" s="28"/>
      <c r="C581" s="28"/>
      <c r="D581" s="28"/>
      <c r="E581" s="28"/>
      <c r="F581" s="28">
        <v>2</v>
      </c>
      <c r="G581" s="28">
        <v>7</v>
      </c>
      <c r="H581" s="28">
        <v>14</v>
      </c>
      <c r="I581" s="28">
        <v>23</v>
      </c>
      <c r="J581" s="28">
        <v>23</v>
      </c>
    </row>
    <row r="582" spans="1:10" x14ac:dyDescent="0.25">
      <c r="A582" s="8" t="s">
        <v>229</v>
      </c>
      <c r="B582" s="28"/>
      <c r="C582" s="28"/>
      <c r="D582" s="28"/>
      <c r="E582" s="28"/>
      <c r="F582" s="28"/>
      <c r="G582" s="28">
        <v>2</v>
      </c>
      <c r="H582" s="28"/>
      <c r="I582" s="28">
        <v>2</v>
      </c>
      <c r="J582" s="28">
        <v>2</v>
      </c>
    </row>
    <row r="583" spans="1:10" x14ac:dyDescent="0.25">
      <c r="A583" s="8" t="s">
        <v>228</v>
      </c>
      <c r="B583" s="28"/>
      <c r="C583" s="28"/>
      <c r="D583" s="28"/>
      <c r="E583" s="28"/>
      <c r="F583" s="28"/>
      <c r="G583" s="28">
        <v>2</v>
      </c>
      <c r="H583" s="28">
        <v>2</v>
      </c>
      <c r="I583" s="28">
        <v>4</v>
      </c>
      <c r="J583" s="28">
        <v>4</v>
      </c>
    </row>
    <row r="584" spans="1:10" x14ac:dyDescent="0.25">
      <c r="A584" s="8" t="s">
        <v>227</v>
      </c>
      <c r="B584" s="28"/>
      <c r="C584" s="28"/>
      <c r="D584" s="28"/>
      <c r="E584" s="28"/>
      <c r="F584" s="28">
        <v>2</v>
      </c>
      <c r="G584" s="28">
        <v>3</v>
      </c>
      <c r="H584" s="28">
        <v>10</v>
      </c>
      <c r="I584" s="28">
        <v>15</v>
      </c>
      <c r="J584" s="28">
        <v>15</v>
      </c>
    </row>
    <row r="585" spans="1:10" x14ac:dyDescent="0.25">
      <c r="A585" s="8" t="s">
        <v>226</v>
      </c>
      <c r="B585" s="28"/>
      <c r="C585" s="28"/>
      <c r="D585" s="28"/>
      <c r="E585" s="28"/>
      <c r="F585" s="28"/>
      <c r="G585" s="28"/>
      <c r="H585" s="28">
        <v>2</v>
      </c>
      <c r="I585" s="28">
        <v>2</v>
      </c>
      <c r="J585" s="28">
        <v>2</v>
      </c>
    </row>
    <row r="586" spans="1:10" x14ac:dyDescent="0.25">
      <c r="A586" s="7" t="s">
        <v>660</v>
      </c>
      <c r="B586" s="28">
        <v>4</v>
      </c>
      <c r="C586" s="28">
        <v>14</v>
      </c>
      <c r="D586" s="28">
        <v>14</v>
      </c>
      <c r="E586" s="28">
        <v>32</v>
      </c>
      <c r="F586" s="28"/>
      <c r="G586" s="28"/>
      <c r="H586" s="28">
        <v>1</v>
      </c>
      <c r="I586" s="28">
        <v>1</v>
      </c>
      <c r="J586" s="28">
        <v>33</v>
      </c>
    </row>
    <row r="587" spans="1:10" x14ac:dyDescent="0.25">
      <c r="A587" s="8" t="s">
        <v>228</v>
      </c>
      <c r="B587" s="28"/>
      <c r="C587" s="28">
        <v>1</v>
      </c>
      <c r="D587" s="28"/>
      <c r="E587" s="28">
        <v>1</v>
      </c>
      <c r="F587" s="28"/>
      <c r="G587" s="28"/>
      <c r="H587" s="28"/>
      <c r="I587" s="28"/>
      <c r="J587" s="28">
        <v>1</v>
      </c>
    </row>
    <row r="588" spans="1:10" x14ac:dyDescent="0.25">
      <c r="A588" s="8" t="s">
        <v>227</v>
      </c>
      <c r="B588" s="28">
        <v>3</v>
      </c>
      <c r="C588" s="28">
        <v>2</v>
      </c>
      <c r="D588" s="28">
        <v>10</v>
      </c>
      <c r="E588" s="28">
        <v>15</v>
      </c>
      <c r="F588" s="28"/>
      <c r="G588" s="28"/>
      <c r="H588" s="28">
        <v>1</v>
      </c>
      <c r="I588" s="28">
        <v>1</v>
      </c>
      <c r="J588" s="28">
        <v>16</v>
      </c>
    </row>
    <row r="589" spans="1:10" x14ac:dyDescent="0.25">
      <c r="A589" s="8" t="s">
        <v>226</v>
      </c>
      <c r="B589" s="28">
        <v>1</v>
      </c>
      <c r="C589" s="28">
        <v>11</v>
      </c>
      <c r="D589" s="28">
        <v>4</v>
      </c>
      <c r="E589" s="28">
        <v>16</v>
      </c>
      <c r="F589" s="28"/>
      <c r="G589" s="28"/>
      <c r="H589" s="28"/>
      <c r="I589" s="28"/>
      <c r="J589" s="28">
        <v>16</v>
      </c>
    </row>
    <row r="590" spans="1:10" x14ac:dyDescent="0.25">
      <c r="A590" s="7" t="s">
        <v>465</v>
      </c>
      <c r="B590" s="28">
        <v>1</v>
      </c>
      <c r="C590" s="28">
        <v>4</v>
      </c>
      <c r="D590" s="28">
        <v>8</v>
      </c>
      <c r="E590" s="28">
        <v>13</v>
      </c>
      <c r="F590" s="28"/>
      <c r="G590" s="28">
        <v>9</v>
      </c>
      <c r="H590" s="28">
        <v>3</v>
      </c>
      <c r="I590" s="28">
        <v>12</v>
      </c>
      <c r="J590" s="28">
        <v>25</v>
      </c>
    </row>
    <row r="591" spans="1:10" x14ac:dyDescent="0.25">
      <c r="A591" s="8" t="s">
        <v>230</v>
      </c>
      <c r="B591" s="28"/>
      <c r="C591" s="28"/>
      <c r="D591" s="28"/>
      <c r="E591" s="28"/>
      <c r="F591" s="28"/>
      <c r="G591" s="28">
        <v>4</v>
      </c>
      <c r="H591" s="28"/>
      <c r="I591" s="28">
        <v>4</v>
      </c>
      <c r="J591" s="28">
        <v>4</v>
      </c>
    </row>
    <row r="592" spans="1:10" x14ac:dyDescent="0.25">
      <c r="A592" s="8" t="s">
        <v>229</v>
      </c>
      <c r="B592" s="28"/>
      <c r="C592" s="28">
        <v>2</v>
      </c>
      <c r="D592" s="28"/>
      <c r="E592" s="28">
        <v>2</v>
      </c>
      <c r="F592" s="28"/>
      <c r="G592" s="28">
        <v>4</v>
      </c>
      <c r="H592" s="28">
        <v>1</v>
      </c>
      <c r="I592" s="28">
        <v>5</v>
      </c>
      <c r="J592" s="28">
        <v>7</v>
      </c>
    </row>
    <row r="593" spans="1:10" x14ac:dyDescent="0.25">
      <c r="A593" s="8" t="s">
        <v>228</v>
      </c>
      <c r="B593" s="28"/>
      <c r="C593" s="28"/>
      <c r="D593" s="28">
        <v>3</v>
      </c>
      <c r="E593" s="28">
        <v>3</v>
      </c>
      <c r="F593" s="28"/>
      <c r="G593" s="28"/>
      <c r="H593" s="28">
        <v>2</v>
      </c>
      <c r="I593" s="28">
        <v>2</v>
      </c>
      <c r="J593" s="28">
        <v>5</v>
      </c>
    </row>
    <row r="594" spans="1:10" x14ac:dyDescent="0.25">
      <c r="A594" s="8" t="s">
        <v>227</v>
      </c>
      <c r="B594" s="28">
        <v>1</v>
      </c>
      <c r="C594" s="28">
        <v>2</v>
      </c>
      <c r="D594" s="28">
        <v>5</v>
      </c>
      <c r="E594" s="28">
        <v>8</v>
      </c>
      <c r="F594" s="28"/>
      <c r="G594" s="28">
        <v>1</v>
      </c>
      <c r="H594" s="28"/>
      <c r="I594" s="28">
        <v>1</v>
      </c>
      <c r="J594" s="28">
        <v>9</v>
      </c>
    </row>
    <row r="595" spans="1:10" x14ac:dyDescent="0.25">
      <c r="A595" s="7" t="s">
        <v>562</v>
      </c>
      <c r="B595" s="28">
        <v>2</v>
      </c>
      <c r="C595" s="28">
        <v>3</v>
      </c>
      <c r="D595" s="28">
        <v>5</v>
      </c>
      <c r="E595" s="28">
        <v>10</v>
      </c>
      <c r="F595" s="28">
        <v>1</v>
      </c>
      <c r="G595" s="28">
        <v>3</v>
      </c>
      <c r="H595" s="28">
        <v>11</v>
      </c>
      <c r="I595" s="28">
        <v>15</v>
      </c>
      <c r="J595" s="28">
        <v>25</v>
      </c>
    </row>
    <row r="596" spans="1:10" x14ac:dyDescent="0.25">
      <c r="A596" s="8" t="s">
        <v>230</v>
      </c>
      <c r="B596" s="28"/>
      <c r="C596" s="28">
        <v>2</v>
      </c>
      <c r="D596" s="28"/>
      <c r="E596" s="28">
        <v>2</v>
      </c>
      <c r="F596" s="28"/>
      <c r="G596" s="28"/>
      <c r="H596" s="28"/>
      <c r="I596" s="28"/>
      <c r="J596" s="28">
        <v>2</v>
      </c>
    </row>
    <row r="597" spans="1:10" x14ac:dyDescent="0.25">
      <c r="A597" s="8" t="s">
        <v>229</v>
      </c>
      <c r="B597" s="28"/>
      <c r="C597" s="28">
        <v>1</v>
      </c>
      <c r="D597" s="28">
        <v>4</v>
      </c>
      <c r="E597" s="28">
        <v>5</v>
      </c>
      <c r="F597" s="28"/>
      <c r="G597" s="28">
        <v>1</v>
      </c>
      <c r="H597" s="28">
        <v>1</v>
      </c>
      <c r="I597" s="28">
        <v>2</v>
      </c>
      <c r="J597" s="28">
        <v>7</v>
      </c>
    </row>
    <row r="598" spans="1:10" x14ac:dyDescent="0.25">
      <c r="A598" s="8" t="s">
        <v>228</v>
      </c>
      <c r="B598" s="28">
        <v>2</v>
      </c>
      <c r="C598" s="28"/>
      <c r="D598" s="28">
        <v>1</v>
      </c>
      <c r="E598" s="28">
        <v>3</v>
      </c>
      <c r="F598" s="28"/>
      <c r="G598" s="28">
        <v>2</v>
      </c>
      <c r="H598" s="28">
        <v>10</v>
      </c>
      <c r="I598" s="28">
        <v>12</v>
      </c>
      <c r="J598" s="28">
        <v>15</v>
      </c>
    </row>
    <row r="599" spans="1:10" x14ac:dyDescent="0.25">
      <c r="A599" s="8" t="s">
        <v>227</v>
      </c>
      <c r="B599" s="28"/>
      <c r="C599" s="28"/>
      <c r="D599" s="28"/>
      <c r="E599" s="28"/>
      <c r="F599" s="28">
        <v>1</v>
      </c>
      <c r="G599" s="28"/>
      <c r="H599" s="28"/>
      <c r="I599" s="28">
        <v>1</v>
      </c>
      <c r="J599" s="28">
        <v>1</v>
      </c>
    </row>
    <row r="600" spans="1:10" x14ac:dyDescent="0.25">
      <c r="A600" s="7" t="s">
        <v>483</v>
      </c>
      <c r="B600" s="28">
        <v>7</v>
      </c>
      <c r="C600" s="28">
        <v>21</v>
      </c>
      <c r="D600" s="28">
        <v>29</v>
      </c>
      <c r="E600" s="28">
        <v>57</v>
      </c>
      <c r="F600" s="28">
        <v>5</v>
      </c>
      <c r="G600" s="28">
        <v>25</v>
      </c>
      <c r="H600" s="28">
        <v>52</v>
      </c>
      <c r="I600" s="28">
        <v>82</v>
      </c>
      <c r="J600" s="28">
        <v>139</v>
      </c>
    </row>
  </sheetData>
  <pageMargins left="0.7" right="0.7" top="0.75" bottom="0.75" header="0.3" footer="0.3"/>
  <drawing r:id="rId1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3B5F8-D0F0-4418-A24B-AF1C56560653}">
  <dimension ref="A1:A9"/>
  <sheetViews>
    <sheetView workbookViewId="0">
      <selection activeCell="E7" sqref="E7"/>
    </sheetView>
  </sheetViews>
  <sheetFormatPr defaultRowHeight="15" x14ac:dyDescent="0.25"/>
  <sheetData>
    <row r="1" spans="1:1" x14ac:dyDescent="0.25">
      <c r="A1" s="46" t="s">
        <v>132</v>
      </c>
    </row>
    <row r="2" spans="1:1" x14ac:dyDescent="0.25">
      <c r="A2" t="s">
        <v>333</v>
      </c>
    </row>
    <row r="3" spans="1:1" x14ac:dyDescent="0.25">
      <c r="A3" s="3" t="s">
        <v>966</v>
      </c>
    </row>
    <row r="4" spans="1:1" x14ac:dyDescent="0.25">
      <c r="A4" t="s">
        <v>335</v>
      </c>
    </row>
    <row r="5" spans="1:1" x14ac:dyDescent="0.25">
      <c r="A5" s="46" t="s">
        <v>273</v>
      </c>
    </row>
    <row r="6" spans="1:1" x14ac:dyDescent="0.25">
      <c r="A6" t="s">
        <v>334</v>
      </c>
    </row>
    <row r="7" spans="1:1" x14ac:dyDescent="0.25">
      <c r="A7" t="s">
        <v>336</v>
      </c>
    </row>
    <row r="8" spans="1:1" x14ac:dyDescent="0.25">
      <c r="A8" s="46" t="s">
        <v>1451</v>
      </c>
    </row>
    <row r="9" spans="1:1" x14ac:dyDescent="0.25">
      <c r="A9" s="46" t="s">
        <v>599</v>
      </c>
    </row>
  </sheetData>
  <sortState xmlns:xlrd2="http://schemas.microsoft.com/office/spreadsheetml/2017/richdata2" ref="A1:A29">
    <sortCondition ref="A1:A29"/>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B2FE4-2BD2-4296-891B-B7EEAA9F3346}">
  <dimension ref="A3:F84"/>
  <sheetViews>
    <sheetView zoomScale="130" zoomScaleNormal="130" workbookViewId="0">
      <selection activeCell="O17" sqref="O17"/>
    </sheetView>
  </sheetViews>
  <sheetFormatPr defaultRowHeight="15" x14ac:dyDescent="0.25"/>
  <cols>
    <col min="1" max="1" width="76.28515625" bestFit="1" customWidth="1"/>
    <col min="2" max="2" width="17.85546875" bestFit="1" customWidth="1"/>
    <col min="3" max="4" width="3.28515625" bestFit="1" customWidth="1"/>
    <col min="5" max="5" width="2.140625" bestFit="1" customWidth="1"/>
    <col min="6" max="7" width="11.28515625" bestFit="1" customWidth="1"/>
    <col min="8" max="8" width="2.140625" bestFit="1" customWidth="1"/>
    <col min="9" max="9" width="2.28515625" bestFit="1" customWidth="1"/>
    <col min="10" max="10" width="2" bestFit="1" customWidth="1"/>
    <col min="11" max="11" width="7.28515625" bestFit="1" customWidth="1"/>
    <col min="12" max="12" width="11.28515625" bestFit="1" customWidth="1"/>
  </cols>
  <sheetData>
    <row r="3" spans="1:6" x14ac:dyDescent="0.25">
      <c r="A3" s="6" t="s">
        <v>676</v>
      </c>
      <c r="B3" t="s">
        <v>716</v>
      </c>
    </row>
    <row r="4" spans="1:6" x14ac:dyDescent="0.25">
      <c r="A4" s="6" t="s">
        <v>485</v>
      </c>
      <c r="B4" t="s">
        <v>484</v>
      </c>
    </row>
    <row r="5" spans="1:6" x14ac:dyDescent="0.25">
      <c r="A5" s="6" t="s">
        <v>3</v>
      </c>
      <c r="B5" t="s">
        <v>484</v>
      </c>
    </row>
    <row r="6" spans="1:6" x14ac:dyDescent="0.25">
      <c r="A6" s="6" t="s">
        <v>4</v>
      </c>
      <c r="B6" t="s">
        <v>484</v>
      </c>
    </row>
    <row r="8" spans="1:6" x14ac:dyDescent="0.25">
      <c r="A8" s="6" t="s">
        <v>717</v>
      </c>
      <c r="B8" s="6" t="s">
        <v>714</v>
      </c>
    </row>
    <row r="9" spans="1:6" x14ac:dyDescent="0.25">
      <c r="A9" s="6" t="s">
        <v>482</v>
      </c>
      <c r="B9" t="s">
        <v>229</v>
      </c>
      <c r="C9" t="s">
        <v>228</v>
      </c>
      <c r="D9" t="s">
        <v>227</v>
      </c>
      <c r="E9" t="s">
        <v>226</v>
      </c>
      <c r="F9" t="s">
        <v>483</v>
      </c>
    </row>
    <row r="10" spans="1:6" x14ac:dyDescent="0.25">
      <c r="A10" s="7" t="s">
        <v>467</v>
      </c>
      <c r="B10" s="28"/>
      <c r="C10" s="28"/>
      <c r="D10" s="28">
        <v>1</v>
      </c>
      <c r="E10" s="28"/>
      <c r="F10" s="28">
        <v>1</v>
      </c>
    </row>
    <row r="11" spans="1:6" x14ac:dyDescent="0.25">
      <c r="A11" s="8" t="s">
        <v>470</v>
      </c>
      <c r="B11" s="28"/>
      <c r="C11" s="28"/>
      <c r="D11" s="28">
        <v>1</v>
      </c>
      <c r="E11" s="28"/>
      <c r="F11" s="28">
        <v>1</v>
      </c>
    </row>
    <row r="12" spans="1:6" x14ac:dyDescent="0.25">
      <c r="A12" s="9" t="s">
        <v>243</v>
      </c>
      <c r="B12" s="28"/>
      <c r="C12" s="28"/>
      <c r="D12" s="28">
        <v>1</v>
      </c>
      <c r="E12" s="28"/>
      <c r="F12" s="28">
        <v>1</v>
      </c>
    </row>
    <row r="13" spans="1:6" x14ac:dyDescent="0.25">
      <c r="A13" s="7" t="s">
        <v>481</v>
      </c>
      <c r="B13" s="28"/>
      <c r="C13" s="28"/>
      <c r="D13" s="28"/>
      <c r="E13" s="28">
        <v>1</v>
      </c>
      <c r="F13" s="28">
        <v>1</v>
      </c>
    </row>
    <row r="14" spans="1:6" x14ac:dyDescent="0.25">
      <c r="A14" s="8" t="s">
        <v>470</v>
      </c>
      <c r="B14" s="28"/>
      <c r="C14" s="28"/>
      <c r="D14" s="28"/>
      <c r="E14" s="28">
        <v>1</v>
      </c>
      <c r="F14" s="28">
        <v>1</v>
      </c>
    </row>
    <row r="15" spans="1:6" x14ac:dyDescent="0.25">
      <c r="A15" s="9" t="s">
        <v>254</v>
      </c>
      <c r="B15" s="28"/>
      <c r="C15" s="28"/>
      <c r="D15" s="28"/>
      <c r="E15" s="28">
        <v>1</v>
      </c>
      <c r="F15" s="28">
        <v>1</v>
      </c>
    </row>
    <row r="16" spans="1:6" x14ac:dyDescent="0.25">
      <c r="A16" s="7" t="s">
        <v>465</v>
      </c>
      <c r="B16" s="28">
        <v>1</v>
      </c>
      <c r="C16" s="28">
        <v>5</v>
      </c>
      <c r="D16" s="28">
        <v>2</v>
      </c>
      <c r="E16" s="28"/>
      <c r="F16" s="28">
        <v>8</v>
      </c>
    </row>
    <row r="17" spans="1:6" x14ac:dyDescent="0.25">
      <c r="A17" s="8" t="s">
        <v>469</v>
      </c>
      <c r="B17" s="28"/>
      <c r="C17" s="28">
        <v>3</v>
      </c>
      <c r="D17" s="28">
        <v>2</v>
      </c>
      <c r="E17" s="28"/>
      <c r="F17" s="28">
        <v>5</v>
      </c>
    </row>
    <row r="18" spans="1:6" x14ac:dyDescent="0.25">
      <c r="A18" s="9" t="s">
        <v>133</v>
      </c>
      <c r="B18" s="28"/>
      <c r="C18" s="28"/>
      <c r="D18" s="28">
        <v>2</v>
      </c>
      <c r="E18" s="28"/>
      <c r="F18" s="28">
        <v>2</v>
      </c>
    </row>
    <row r="19" spans="1:6" x14ac:dyDescent="0.25">
      <c r="A19" s="9" t="s">
        <v>47</v>
      </c>
      <c r="B19" s="28"/>
      <c r="C19" s="28">
        <v>2</v>
      </c>
      <c r="D19" s="28"/>
      <c r="E19" s="28"/>
      <c r="F19" s="28">
        <v>2</v>
      </c>
    </row>
    <row r="20" spans="1:6" x14ac:dyDescent="0.25">
      <c r="A20" s="9" t="s">
        <v>666</v>
      </c>
      <c r="B20" s="28"/>
      <c r="C20" s="28">
        <v>1</v>
      </c>
      <c r="D20" s="28"/>
      <c r="E20" s="28"/>
      <c r="F20" s="28">
        <v>1</v>
      </c>
    </row>
    <row r="21" spans="1:6" x14ac:dyDescent="0.25">
      <c r="A21" s="8" t="s">
        <v>470</v>
      </c>
      <c r="B21" s="28">
        <v>1</v>
      </c>
      <c r="C21" s="28">
        <v>2</v>
      </c>
      <c r="D21" s="28"/>
      <c r="E21" s="28"/>
      <c r="F21" s="28">
        <v>3</v>
      </c>
    </row>
    <row r="22" spans="1:6" x14ac:dyDescent="0.25">
      <c r="A22" s="9" t="s">
        <v>135</v>
      </c>
      <c r="B22" s="28">
        <v>1</v>
      </c>
      <c r="C22" s="28">
        <v>1</v>
      </c>
      <c r="D22" s="28"/>
      <c r="E22" s="28"/>
      <c r="F22" s="28">
        <v>2</v>
      </c>
    </row>
    <row r="23" spans="1:6" x14ac:dyDescent="0.25">
      <c r="A23" s="9" t="s">
        <v>1528</v>
      </c>
      <c r="B23" s="28"/>
      <c r="C23" s="28">
        <v>1</v>
      </c>
      <c r="D23" s="28"/>
      <c r="E23" s="28"/>
      <c r="F23" s="28">
        <v>1</v>
      </c>
    </row>
    <row r="24" spans="1:6" x14ac:dyDescent="0.25">
      <c r="A24" s="7" t="s">
        <v>466</v>
      </c>
      <c r="B24" s="28"/>
      <c r="C24" s="28">
        <v>1</v>
      </c>
      <c r="D24" s="28">
        <v>2</v>
      </c>
      <c r="E24" s="28">
        <v>2</v>
      </c>
      <c r="F24" s="28">
        <v>5</v>
      </c>
    </row>
    <row r="25" spans="1:6" x14ac:dyDescent="0.25">
      <c r="A25" s="8" t="s">
        <v>470</v>
      </c>
      <c r="B25" s="28"/>
      <c r="C25" s="28">
        <v>1</v>
      </c>
      <c r="D25" s="28">
        <v>2</v>
      </c>
      <c r="E25" s="28">
        <v>2</v>
      </c>
      <c r="F25" s="28">
        <v>5</v>
      </c>
    </row>
    <row r="26" spans="1:6" x14ac:dyDescent="0.25">
      <c r="A26" s="9" t="s">
        <v>253</v>
      </c>
      <c r="B26" s="28"/>
      <c r="C26" s="28"/>
      <c r="D26" s="28"/>
      <c r="E26" s="28">
        <v>1</v>
      </c>
      <c r="F26" s="28">
        <v>1</v>
      </c>
    </row>
    <row r="27" spans="1:6" x14ac:dyDescent="0.25">
      <c r="A27" s="9" t="s">
        <v>68</v>
      </c>
      <c r="B27" s="28"/>
      <c r="C27" s="28"/>
      <c r="D27" s="28">
        <v>2</v>
      </c>
      <c r="E27" s="28">
        <v>1</v>
      </c>
      <c r="F27" s="28">
        <v>3</v>
      </c>
    </row>
    <row r="28" spans="1:6" x14ac:dyDescent="0.25">
      <c r="A28" s="9" t="s">
        <v>364</v>
      </c>
      <c r="B28" s="28"/>
      <c r="C28" s="28">
        <v>1</v>
      </c>
      <c r="D28" s="28"/>
      <c r="E28" s="28"/>
      <c r="F28" s="28">
        <v>1</v>
      </c>
    </row>
    <row r="29" spans="1:6" x14ac:dyDescent="0.25">
      <c r="A29" s="7" t="s">
        <v>662</v>
      </c>
      <c r="B29" s="28"/>
      <c r="C29" s="28"/>
      <c r="D29" s="28"/>
      <c r="E29" s="28">
        <v>1</v>
      </c>
      <c r="F29" s="28">
        <v>1</v>
      </c>
    </row>
    <row r="30" spans="1:6" x14ac:dyDescent="0.25">
      <c r="A30" s="8" t="s">
        <v>470</v>
      </c>
      <c r="B30" s="28"/>
      <c r="C30" s="28"/>
      <c r="D30" s="28"/>
      <c r="E30" s="28">
        <v>1</v>
      </c>
      <c r="F30" s="28">
        <v>1</v>
      </c>
    </row>
    <row r="31" spans="1:6" x14ac:dyDescent="0.25">
      <c r="A31" s="9" t="s">
        <v>361</v>
      </c>
      <c r="B31" s="28"/>
      <c r="C31" s="28"/>
      <c r="D31" s="28"/>
      <c r="E31" s="28">
        <v>1</v>
      </c>
      <c r="F31" s="28">
        <v>1</v>
      </c>
    </row>
    <row r="32" spans="1:6" x14ac:dyDescent="0.25">
      <c r="A32" s="7" t="s">
        <v>659</v>
      </c>
      <c r="B32" s="28"/>
      <c r="C32" s="28">
        <v>1</v>
      </c>
      <c r="D32" s="28"/>
      <c r="E32" s="28">
        <v>1</v>
      </c>
      <c r="F32" s="28">
        <v>2</v>
      </c>
    </row>
    <row r="33" spans="1:6" x14ac:dyDescent="0.25">
      <c r="A33" s="8" t="s">
        <v>470</v>
      </c>
      <c r="B33" s="28"/>
      <c r="C33" s="28">
        <v>1</v>
      </c>
      <c r="D33" s="28"/>
      <c r="E33" s="28">
        <v>1</v>
      </c>
      <c r="F33" s="28">
        <v>2</v>
      </c>
    </row>
    <row r="34" spans="1:6" x14ac:dyDescent="0.25">
      <c r="A34" s="9" t="s">
        <v>601</v>
      </c>
      <c r="B34" s="28"/>
      <c r="C34" s="28"/>
      <c r="D34" s="28"/>
      <c r="E34" s="28">
        <v>1</v>
      </c>
      <c r="F34" s="28">
        <v>1</v>
      </c>
    </row>
    <row r="35" spans="1:6" x14ac:dyDescent="0.25">
      <c r="A35" s="9" t="s">
        <v>611</v>
      </c>
      <c r="B35" s="28"/>
      <c r="C35" s="28">
        <v>1</v>
      </c>
      <c r="D35" s="28"/>
      <c r="E35" s="28"/>
      <c r="F35" s="28">
        <v>1</v>
      </c>
    </row>
    <row r="36" spans="1:6" x14ac:dyDescent="0.25">
      <c r="A36" s="7" t="s">
        <v>660</v>
      </c>
      <c r="B36" s="28"/>
      <c r="C36" s="28"/>
      <c r="D36" s="28">
        <v>3</v>
      </c>
      <c r="E36" s="28"/>
      <c r="F36" s="28">
        <v>3</v>
      </c>
    </row>
    <row r="37" spans="1:6" x14ac:dyDescent="0.25">
      <c r="A37" s="8" t="s">
        <v>469</v>
      </c>
      <c r="B37" s="28"/>
      <c r="C37" s="28"/>
      <c r="D37" s="28">
        <v>2</v>
      </c>
      <c r="E37" s="28"/>
      <c r="F37" s="28">
        <v>2</v>
      </c>
    </row>
    <row r="38" spans="1:6" x14ac:dyDescent="0.25">
      <c r="A38" s="9" t="s">
        <v>605</v>
      </c>
      <c r="B38" s="28"/>
      <c r="C38" s="28"/>
      <c r="D38" s="28">
        <v>1</v>
      </c>
      <c r="E38" s="28"/>
      <c r="F38" s="28">
        <v>1</v>
      </c>
    </row>
    <row r="39" spans="1:6" x14ac:dyDescent="0.25">
      <c r="A39" s="9" t="s">
        <v>606</v>
      </c>
      <c r="B39" s="28"/>
      <c r="C39" s="28"/>
      <c r="D39" s="28">
        <v>1</v>
      </c>
      <c r="E39" s="28"/>
      <c r="F39" s="28">
        <v>1</v>
      </c>
    </row>
    <row r="40" spans="1:6" x14ac:dyDescent="0.25">
      <c r="A40" s="8" t="s">
        <v>470</v>
      </c>
      <c r="B40" s="28"/>
      <c r="C40" s="28"/>
      <c r="D40" s="28">
        <v>1</v>
      </c>
      <c r="E40" s="28"/>
      <c r="F40" s="28">
        <v>1</v>
      </c>
    </row>
    <row r="41" spans="1:6" x14ac:dyDescent="0.25">
      <c r="A41" s="9" t="s">
        <v>604</v>
      </c>
      <c r="B41" s="28"/>
      <c r="C41" s="28"/>
      <c r="D41" s="28">
        <v>1</v>
      </c>
      <c r="E41" s="28"/>
      <c r="F41" s="28">
        <v>1</v>
      </c>
    </row>
    <row r="42" spans="1:6" x14ac:dyDescent="0.25">
      <c r="A42" s="7" t="s">
        <v>673</v>
      </c>
      <c r="B42" s="28">
        <v>1</v>
      </c>
      <c r="C42" s="28">
        <v>1</v>
      </c>
      <c r="D42" s="28">
        <v>1</v>
      </c>
      <c r="E42" s="28"/>
      <c r="F42" s="28">
        <v>3</v>
      </c>
    </row>
    <row r="43" spans="1:6" x14ac:dyDescent="0.25">
      <c r="A43" s="8" t="s">
        <v>469</v>
      </c>
      <c r="B43" s="28">
        <v>1</v>
      </c>
      <c r="C43" s="28">
        <v>1</v>
      </c>
      <c r="D43" s="28">
        <v>1</v>
      </c>
      <c r="E43" s="28"/>
      <c r="F43" s="28">
        <v>3</v>
      </c>
    </row>
    <row r="44" spans="1:6" x14ac:dyDescent="0.25">
      <c r="A44" s="9" t="s">
        <v>122</v>
      </c>
      <c r="B44" s="28"/>
      <c r="C44" s="28">
        <v>1</v>
      </c>
      <c r="D44" s="28"/>
      <c r="E44" s="28"/>
      <c r="F44" s="28">
        <v>1</v>
      </c>
    </row>
    <row r="45" spans="1:6" x14ac:dyDescent="0.25">
      <c r="A45" s="9" t="s">
        <v>472</v>
      </c>
      <c r="B45" s="28"/>
      <c r="C45" s="28"/>
      <c r="D45" s="28">
        <v>1</v>
      </c>
      <c r="E45" s="28"/>
      <c r="F45" s="28">
        <v>1</v>
      </c>
    </row>
    <row r="46" spans="1:6" x14ac:dyDescent="0.25">
      <c r="A46" s="9" t="s">
        <v>674</v>
      </c>
      <c r="B46" s="28">
        <v>1</v>
      </c>
      <c r="C46" s="28"/>
      <c r="D46" s="28"/>
      <c r="E46" s="28"/>
      <c r="F46" s="28">
        <v>1</v>
      </c>
    </row>
    <row r="47" spans="1:6" x14ac:dyDescent="0.25">
      <c r="A47" s="7" t="s">
        <v>708</v>
      </c>
      <c r="B47" s="28"/>
      <c r="C47" s="28"/>
      <c r="D47" s="28">
        <v>4</v>
      </c>
      <c r="E47" s="28">
        <v>2</v>
      </c>
      <c r="F47" s="28">
        <v>6</v>
      </c>
    </row>
    <row r="48" spans="1:6" x14ac:dyDescent="0.25">
      <c r="A48" s="8" t="s">
        <v>470</v>
      </c>
      <c r="B48" s="28"/>
      <c r="C48" s="28"/>
      <c r="D48" s="28">
        <v>4</v>
      </c>
      <c r="E48" s="28">
        <v>2</v>
      </c>
      <c r="F48" s="28">
        <v>6</v>
      </c>
    </row>
    <row r="49" spans="1:6" x14ac:dyDescent="0.25">
      <c r="A49" s="9" t="s">
        <v>256</v>
      </c>
      <c r="B49" s="28"/>
      <c r="C49" s="28"/>
      <c r="D49" s="28">
        <v>1</v>
      </c>
      <c r="E49" s="28">
        <v>1</v>
      </c>
      <c r="F49" s="28">
        <v>2</v>
      </c>
    </row>
    <row r="50" spans="1:6" x14ac:dyDescent="0.25">
      <c r="A50" s="9" t="s">
        <v>370</v>
      </c>
      <c r="B50" s="28"/>
      <c r="C50" s="28"/>
      <c r="D50" s="28">
        <v>1</v>
      </c>
      <c r="E50" s="28"/>
      <c r="F50" s="28">
        <v>1</v>
      </c>
    </row>
    <row r="51" spans="1:6" x14ac:dyDescent="0.25">
      <c r="A51" s="9" t="s">
        <v>255</v>
      </c>
      <c r="B51" s="28"/>
      <c r="C51" s="28"/>
      <c r="D51" s="28">
        <v>1</v>
      </c>
      <c r="E51" s="28"/>
      <c r="F51" s="28">
        <v>1</v>
      </c>
    </row>
    <row r="52" spans="1:6" x14ac:dyDescent="0.25">
      <c r="A52" s="9" t="s">
        <v>709</v>
      </c>
      <c r="B52" s="28"/>
      <c r="C52" s="28"/>
      <c r="D52" s="28"/>
      <c r="E52" s="28">
        <v>1</v>
      </c>
      <c r="F52" s="28">
        <v>1</v>
      </c>
    </row>
    <row r="53" spans="1:6" x14ac:dyDescent="0.25">
      <c r="A53" s="9" t="s">
        <v>710</v>
      </c>
      <c r="B53" s="28"/>
      <c r="C53" s="28"/>
      <c r="D53" s="28">
        <v>1</v>
      </c>
      <c r="E53" s="28"/>
      <c r="F53" s="28">
        <v>1</v>
      </c>
    </row>
    <row r="54" spans="1:6" x14ac:dyDescent="0.25">
      <c r="A54" s="7" t="s">
        <v>800</v>
      </c>
      <c r="B54" s="28"/>
      <c r="C54" s="28">
        <v>1</v>
      </c>
      <c r="D54" s="28">
        <v>8</v>
      </c>
      <c r="E54" s="28"/>
      <c r="F54" s="28">
        <v>9</v>
      </c>
    </row>
    <row r="55" spans="1:6" x14ac:dyDescent="0.25">
      <c r="A55" s="8" t="s">
        <v>469</v>
      </c>
      <c r="B55" s="28"/>
      <c r="C55" s="28"/>
      <c r="D55" s="28">
        <v>2</v>
      </c>
      <c r="E55" s="28"/>
      <c r="F55" s="28">
        <v>2</v>
      </c>
    </row>
    <row r="56" spans="1:6" x14ac:dyDescent="0.25">
      <c r="A56" s="9" t="s">
        <v>245</v>
      </c>
      <c r="B56" s="28"/>
      <c r="C56" s="28"/>
      <c r="D56" s="28">
        <v>2</v>
      </c>
      <c r="E56" s="28"/>
      <c r="F56" s="28">
        <v>2</v>
      </c>
    </row>
    <row r="57" spans="1:6" x14ac:dyDescent="0.25">
      <c r="A57" s="8" t="s">
        <v>470</v>
      </c>
      <c r="B57" s="28"/>
      <c r="C57" s="28">
        <v>1</v>
      </c>
      <c r="D57" s="28">
        <v>6</v>
      </c>
      <c r="E57" s="28"/>
      <c r="F57" s="28">
        <v>7</v>
      </c>
    </row>
    <row r="58" spans="1:6" x14ac:dyDescent="0.25">
      <c r="A58" s="9" t="s">
        <v>248</v>
      </c>
      <c r="B58" s="28"/>
      <c r="C58" s="28">
        <v>1</v>
      </c>
      <c r="D58" s="28"/>
      <c r="E58" s="28"/>
      <c r="F58" s="28">
        <v>1</v>
      </c>
    </row>
    <row r="59" spans="1:6" x14ac:dyDescent="0.25">
      <c r="A59" s="9" t="s">
        <v>90</v>
      </c>
      <c r="B59" s="28"/>
      <c r="C59" s="28"/>
      <c r="D59" s="28">
        <v>1</v>
      </c>
      <c r="E59" s="28"/>
      <c r="F59" s="28">
        <v>1</v>
      </c>
    </row>
    <row r="60" spans="1:6" x14ac:dyDescent="0.25">
      <c r="A60" s="9" t="s">
        <v>372</v>
      </c>
      <c r="B60" s="28"/>
      <c r="C60" s="28"/>
      <c r="D60" s="28">
        <v>2</v>
      </c>
      <c r="E60" s="28"/>
      <c r="F60" s="28">
        <v>2</v>
      </c>
    </row>
    <row r="61" spans="1:6" x14ac:dyDescent="0.25">
      <c r="A61" s="9" t="s">
        <v>373</v>
      </c>
      <c r="B61" s="28"/>
      <c r="C61" s="28"/>
      <c r="D61" s="28">
        <v>2</v>
      </c>
      <c r="E61" s="28"/>
      <c r="F61" s="28">
        <v>2</v>
      </c>
    </row>
    <row r="62" spans="1:6" x14ac:dyDescent="0.25">
      <c r="A62" s="9" t="s">
        <v>603</v>
      </c>
      <c r="B62" s="28"/>
      <c r="C62" s="28"/>
      <c r="D62" s="28">
        <v>1</v>
      </c>
      <c r="E62" s="28"/>
      <c r="F62" s="28">
        <v>1</v>
      </c>
    </row>
    <row r="63" spans="1:6" x14ac:dyDescent="0.25">
      <c r="A63" s="7" t="s">
        <v>801</v>
      </c>
      <c r="B63" s="28">
        <v>1</v>
      </c>
      <c r="C63" s="28">
        <v>1</v>
      </c>
      <c r="D63" s="28"/>
      <c r="E63" s="28"/>
      <c r="F63" s="28">
        <v>2</v>
      </c>
    </row>
    <row r="64" spans="1:6" x14ac:dyDescent="0.25">
      <c r="A64" s="8" t="s">
        <v>470</v>
      </c>
      <c r="B64" s="28">
        <v>1</v>
      </c>
      <c r="C64" s="28">
        <v>1</v>
      </c>
      <c r="D64" s="28"/>
      <c r="E64" s="28"/>
      <c r="F64" s="28">
        <v>2</v>
      </c>
    </row>
    <row r="65" spans="1:6" x14ac:dyDescent="0.25">
      <c r="A65" s="9" t="s">
        <v>244</v>
      </c>
      <c r="B65" s="28"/>
      <c r="C65" s="28">
        <v>1</v>
      </c>
      <c r="D65" s="28"/>
      <c r="E65" s="28"/>
      <c r="F65" s="28">
        <v>1</v>
      </c>
    </row>
    <row r="66" spans="1:6" x14ac:dyDescent="0.25">
      <c r="A66" s="9" t="s">
        <v>613</v>
      </c>
      <c r="B66" s="28">
        <v>1</v>
      </c>
      <c r="C66" s="28"/>
      <c r="D66" s="28"/>
      <c r="E66" s="28"/>
      <c r="F66" s="28">
        <v>1</v>
      </c>
    </row>
    <row r="67" spans="1:6" x14ac:dyDescent="0.25">
      <c r="A67" s="7" t="s">
        <v>562</v>
      </c>
      <c r="B67" s="28">
        <v>3</v>
      </c>
      <c r="C67" s="28">
        <v>7</v>
      </c>
      <c r="D67" s="28"/>
      <c r="E67" s="28"/>
      <c r="F67" s="28">
        <v>10</v>
      </c>
    </row>
    <row r="68" spans="1:6" x14ac:dyDescent="0.25">
      <c r="A68" s="8" t="s">
        <v>469</v>
      </c>
      <c r="B68" s="28">
        <v>2</v>
      </c>
      <c r="C68" s="28"/>
      <c r="D68" s="28"/>
      <c r="E68" s="28"/>
      <c r="F68" s="28">
        <v>2</v>
      </c>
    </row>
    <row r="69" spans="1:6" x14ac:dyDescent="0.25">
      <c r="A69" s="9" t="s">
        <v>26</v>
      </c>
      <c r="B69" s="28">
        <v>2</v>
      </c>
      <c r="C69" s="28"/>
      <c r="D69" s="28"/>
      <c r="E69" s="28"/>
      <c r="F69" s="28">
        <v>2</v>
      </c>
    </row>
    <row r="70" spans="1:6" x14ac:dyDescent="0.25">
      <c r="A70" s="8" t="s">
        <v>470</v>
      </c>
      <c r="B70" s="28">
        <v>1</v>
      </c>
      <c r="C70" s="28">
        <v>7</v>
      </c>
      <c r="D70" s="28"/>
      <c r="E70" s="28"/>
      <c r="F70" s="28">
        <v>8</v>
      </c>
    </row>
    <row r="71" spans="1:6" x14ac:dyDescent="0.25">
      <c r="A71" s="9" t="s">
        <v>259</v>
      </c>
      <c r="B71" s="28"/>
      <c r="C71" s="28">
        <v>1</v>
      </c>
      <c r="D71" s="28"/>
      <c r="E71" s="28"/>
      <c r="F71" s="28">
        <v>1</v>
      </c>
    </row>
    <row r="72" spans="1:6" x14ac:dyDescent="0.25">
      <c r="A72" s="9" t="s">
        <v>260</v>
      </c>
      <c r="B72" s="28"/>
      <c r="C72" s="28">
        <v>1</v>
      </c>
      <c r="D72" s="28"/>
      <c r="E72" s="28"/>
      <c r="F72" s="28">
        <v>1</v>
      </c>
    </row>
    <row r="73" spans="1:6" x14ac:dyDescent="0.25">
      <c r="A73" s="9" t="s">
        <v>261</v>
      </c>
      <c r="B73" s="28"/>
      <c r="C73" s="28">
        <v>1</v>
      </c>
      <c r="D73" s="28"/>
      <c r="E73" s="28"/>
      <c r="F73" s="28">
        <v>1</v>
      </c>
    </row>
    <row r="74" spans="1:6" x14ac:dyDescent="0.25">
      <c r="A74" s="9" t="s">
        <v>258</v>
      </c>
      <c r="B74" s="28"/>
      <c r="C74" s="28">
        <v>1</v>
      </c>
      <c r="D74" s="28"/>
      <c r="E74" s="28"/>
      <c r="F74" s="28">
        <v>1</v>
      </c>
    </row>
    <row r="75" spans="1:6" x14ac:dyDescent="0.25">
      <c r="A75" s="9" t="s">
        <v>386</v>
      </c>
      <c r="B75" s="28"/>
      <c r="C75" s="28">
        <v>1</v>
      </c>
      <c r="D75" s="28"/>
      <c r="E75" s="28"/>
      <c r="F75" s="28">
        <v>1</v>
      </c>
    </row>
    <row r="76" spans="1:6" x14ac:dyDescent="0.25">
      <c r="A76" s="9" t="s">
        <v>385</v>
      </c>
      <c r="B76" s="28">
        <v>1</v>
      </c>
      <c r="C76" s="28"/>
      <c r="D76" s="28"/>
      <c r="E76" s="28"/>
      <c r="F76" s="28">
        <v>1</v>
      </c>
    </row>
    <row r="77" spans="1:6" x14ac:dyDescent="0.25">
      <c r="A77" s="9" t="s">
        <v>44</v>
      </c>
      <c r="B77" s="28"/>
      <c r="C77" s="28">
        <v>2</v>
      </c>
      <c r="D77" s="28"/>
      <c r="E77" s="28"/>
      <c r="F77" s="28">
        <v>2</v>
      </c>
    </row>
    <row r="78" spans="1:6" x14ac:dyDescent="0.25">
      <c r="A78" s="7" t="s">
        <v>805</v>
      </c>
      <c r="B78" s="28"/>
      <c r="C78" s="28">
        <v>5</v>
      </c>
      <c r="D78" s="28"/>
      <c r="E78" s="28"/>
      <c r="F78" s="28">
        <v>5</v>
      </c>
    </row>
    <row r="79" spans="1:6" x14ac:dyDescent="0.25">
      <c r="A79" s="8" t="s">
        <v>470</v>
      </c>
      <c r="B79" s="28"/>
      <c r="C79" s="28">
        <v>5</v>
      </c>
      <c r="D79" s="28"/>
      <c r="E79" s="28"/>
      <c r="F79" s="28">
        <v>5</v>
      </c>
    </row>
    <row r="80" spans="1:6" x14ac:dyDescent="0.25">
      <c r="A80" s="9" t="s">
        <v>369</v>
      </c>
      <c r="B80" s="28"/>
      <c r="C80" s="28">
        <v>1</v>
      </c>
      <c r="D80" s="28"/>
      <c r="E80" s="28"/>
      <c r="F80" s="28">
        <v>1</v>
      </c>
    </row>
    <row r="81" spans="1:6" x14ac:dyDescent="0.25">
      <c r="A81" s="9" t="s">
        <v>366</v>
      </c>
      <c r="B81" s="28"/>
      <c r="C81" s="28">
        <v>1</v>
      </c>
      <c r="D81" s="28"/>
      <c r="E81" s="28"/>
      <c r="F81" s="28">
        <v>1</v>
      </c>
    </row>
    <row r="82" spans="1:6" x14ac:dyDescent="0.25">
      <c r="A82" s="9" t="s">
        <v>95</v>
      </c>
      <c r="B82" s="28"/>
      <c r="C82" s="28">
        <v>1</v>
      </c>
      <c r="D82" s="28"/>
      <c r="E82" s="28"/>
      <c r="F82" s="28">
        <v>1</v>
      </c>
    </row>
    <row r="83" spans="1:6" x14ac:dyDescent="0.25">
      <c r="A83" s="9" t="s">
        <v>149</v>
      </c>
      <c r="B83" s="28"/>
      <c r="C83" s="28">
        <v>2</v>
      </c>
      <c r="D83" s="28"/>
      <c r="E83" s="28"/>
      <c r="F83" s="28">
        <v>2</v>
      </c>
    </row>
    <row r="84" spans="1:6" x14ac:dyDescent="0.25">
      <c r="A84" s="7" t="s">
        <v>483</v>
      </c>
      <c r="B84" s="28">
        <v>6</v>
      </c>
      <c r="C84" s="28">
        <v>22</v>
      </c>
      <c r="D84" s="28">
        <v>21</v>
      </c>
      <c r="E84" s="28">
        <v>7</v>
      </c>
      <c r="F84" s="28">
        <v>56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690F3-F15D-48DC-BC10-048CA70EC63E}">
  <dimension ref="A2:F13"/>
  <sheetViews>
    <sheetView workbookViewId="0">
      <selection activeCell="K17" sqref="K17"/>
    </sheetView>
  </sheetViews>
  <sheetFormatPr defaultRowHeight="15" x14ac:dyDescent="0.25"/>
  <sheetData>
    <row r="2" spans="1:6" ht="18.75" x14ac:dyDescent="0.25">
      <c r="A2" s="15" t="s">
        <v>498</v>
      </c>
    </row>
    <row r="4" spans="1:6" ht="15.75" thickBot="1" x14ac:dyDescent="0.3"/>
    <row r="5" spans="1:6" ht="42.75" x14ac:dyDescent="0.25">
      <c r="A5" s="111" t="s">
        <v>486</v>
      </c>
      <c r="B5" s="111" t="s">
        <v>487</v>
      </c>
      <c r="C5" s="113" t="s">
        <v>488</v>
      </c>
      <c r="D5" s="10" t="s">
        <v>489</v>
      </c>
      <c r="E5" s="113" t="s">
        <v>490</v>
      </c>
      <c r="F5" s="113" t="s">
        <v>491</v>
      </c>
    </row>
    <row r="6" spans="1:6" ht="29.25" thickBot="1" x14ac:dyDescent="0.3">
      <c r="A6" s="112"/>
      <c r="B6" s="112"/>
      <c r="C6" s="114"/>
      <c r="D6" s="11" t="s">
        <v>4</v>
      </c>
      <c r="E6" s="114"/>
      <c r="F6" s="114"/>
    </row>
    <row r="7" spans="1:6" ht="33.75" thickBot="1" x14ac:dyDescent="0.3">
      <c r="A7" s="12" t="s">
        <v>492</v>
      </c>
      <c r="B7" s="13" t="s">
        <v>227</v>
      </c>
      <c r="C7" s="14" t="s">
        <v>215</v>
      </c>
      <c r="D7" s="14"/>
      <c r="E7" s="14" t="s">
        <v>493</v>
      </c>
      <c r="F7" s="14" t="s">
        <v>494</v>
      </c>
    </row>
    <row r="8" spans="1:6" ht="33.75" thickBot="1" x14ac:dyDescent="0.3">
      <c r="A8" s="12" t="s">
        <v>495</v>
      </c>
      <c r="B8" s="13"/>
      <c r="C8" s="14"/>
      <c r="D8" s="14" t="s">
        <v>227</v>
      </c>
      <c r="E8" s="14" t="s">
        <v>496</v>
      </c>
      <c r="F8" s="14" t="s">
        <v>497</v>
      </c>
    </row>
    <row r="11" spans="1:6" ht="15.75" x14ac:dyDescent="0.25">
      <c r="A11" s="16" t="s">
        <v>499</v>
      </c>
    </row>
    <row r="12" spans="1:6" ht="15.75" x14ac:dyDescent="0.25">
      <c r="A12" s="16" t="s">
        <v>500</v>
      </c>
    </row>
    <row r="13" spans="1:6" ht="15.75" x14ac:dyDescent="0.25">
      <c r="A13" s="17" t="s">
        <v>501</v>
      </c>
    </row>
  </sheetData>
  <mergeCells count="5">
    <mergeCell ref="A5:A6"/>
    <mergeCell ref="B5:B6"/>
    <mergeCell ref="C5:C6"/>
    <mergeCell ref="E5:E6"/>
    <mergeCell ref="F5:F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01449-9C58-4D66-AB2C-4C92C935F774}">
  <dimension ref="A3:F35"/>
  <sheetViews>
    <sheetView topLeftCell="A3" workbookViewId="0">
      <selection activeCell="I12" sqref="I12"/>
    </sheetView>
  </sheetViews>
  <sheetFormatPr defaultRowHeight="15" x14ac:dyDescent="0.25"/>
  <sheetData>
    <row r="3" spans="1:6" ht="18.75" x14ac:dyDescent="0.25">
      <c r="A3" s="15" t="s">
        <v>528</v>
      </c>
    </row>
    <row r="4" spans="1:6" ht="15.75" thickBot="1" x14ac:dyDescent="0.3"/>
    <row r="5" spans="1:6" ht="42" customHeight="1" x14ac:dyDescent="0.25">
      <c r="A5" s="111" t="s">
        <v>486</v>
      </c>
      <c r="B5" s="111" t="s">
        <v>487</v>
      </c>
      <c r="C5" s="113" t="s">
        <v>488</v>
      </c>
      <c r="D5" s="10" t="s">
        <v>502</v>
      </c>
      <c r="E5" s="113" t="s">
        <v>490</v>
      </c>
      <c r="F5" s="113" t="s">
        <v>491</v>
      </c>
    </row>
    <row r="6" spans="1:6" ht="29.25" thickBot="1" x14ac:dyDescent="0.3">
      <c r="A6" s="112"/>
      <c r="B6" s="112"/>
      <c r="C6" s="114"/>
      <c r="D6" s="11" t="s">
        <v>4</v>
      </c>
      <c r="E6" s="114"/>
      <c r="F6" s="114"/>
    </row>
    <row r="7" spans="1:6" ht="33.75" thickBot="1" x14ac:dyDescent="0.3">
      <c r="A7" s="18" t="s">
        <v>503</v>
      </c>
      <c r="B7" s="19" t="s">
        <v>228</v>
      </c>
      <c r="C7" s="20"/>
      <c r="D7" s="20"/>
      <c r="E7" s="20" t="s">
        <v>504</v>
      </c>
      <c r="F7" s="20" t="s">
        <v>505</v>
      </c>
    </row>
    <row r="8" spans="1:6" ht="15.75" thickBot="1" x14ac:dyDescent="0.3">
      <c r="A8" s="18" t="s">
        <v>506</v>
      </c>
      <c r="B8" s="19" t="s">
        <v>227</v>
      </c>
      <c r="C8" s="20"/>
      <c r="D8" s="20"/>
      <c r="E8" s="20" t="s">
        <v>507</v>
      </c>
      <c r="F8" s="20" t="s">
        <v>40</v>
      </c>
    </row>
    <row r="9" spans="1:6" ht="33.75" thickBot="1" x14ac:dyDescent="0.3">
      <c r="A9" s="18" t="s">
        <v>508</v>
      </c>
      <c r="B9" s="19" t="s">
        <v>227</v>
      </c>
      <c r="C9" s="20" t="s">
        <v>228</v>
      </c>
      <c r="D9" s="20" t="s">
        <v>215</v>
      </c>
      <c r="E9" s="20" t="s">
        <v>509</v>
      </c>
      <c r="F9" s="20" t="s">
        <v>505</v>
      </c>
    </row>
    <row r="10" spans="1:6" ht="15.75" thickBot="1" x14ac:dyDescent="0.3">
      <c r="A10" s="18" t="s">
        <v>510</v>
      </c>
      <c r="B10" s="19" t="s">
        <v>229</v>
      </c>
      <c r="C10" s="20"/>
      <c r="D10" s="20"/>
      <c r="E10" s="20" t="s">
        <v>507</v>
      </c>
      <c r="F10" s="20" t="s">
        <v>40</v>
      </c>
    </row>
    <row r="11" spans="1:6" ht="15.75" thickBot="1" x14ac:dyDescent="0.3">
      <c r="A11" s="18" t="s">
        <v>511</v>
      </c>
      <c r="B11" s="19" t="s">
        <v>229</v>
      </c>
      <c r="C11" s="20" t="s">
        <v>229</v>
      </c>
      <c r="D11" s="20"/>
      <c r="E11" s="20" t="s">
        <v>507</v>
      </c>
      <c r="F11" s="20" t="s">
        <v>40</v>
      </c>
    </row>
    <row r="12" spans="1:6" ht="33.75" thickBot="1" x14ac:dyDescent="0.3">
      <c r="A12" s="18" t="s">
        <v>186</v>
      </c>
      <c r="B12" s="19" t="s">
        <v>227</v>
      </c>
      <c r="C12" s="20" t="s">
        <v>226</v>
      </c>
      <c r="D12" s="20" t="s">
        <v>227</v>
      </c>
      <c r="E12" s="20" t="s">
        <v>512</v>
      </c>
      <c r="F12" s="20" t="s">
        <v>505</v>
      </c>
    </row>
    <row r="13" spans="1:6" ht="15.75" thickBot="1" x14ac:dyDescent="0.3">
      <c r="A13" s="18" t="s">
        <v>190</v>
      </c>
      <c r="B13" s="19" t="s">
        <v>229</v>
      </c>
      <c r="C13" s="20" t="s">
        <v>229</v>
      </c>
      <c r="D13" s="20" t="s">
        <v>215</v>
      </c>
      <c r="E13" s="20" t="s">
        <v>507</v>
      </c>
      <c r="F13" s="20" t="s">
        <v>40</v>
      </c>
    </row>
    <row r="14" spans="1:6" ht="33.75" thickBot="1" x14ac:dyDescent="0.3">
      <c r="A14" s="18" t="s">
        <v>195</v>
      </c>
      <c r="B14" s="19" t="s">
        <v>228</v>
      </c>
      <c r="C14" s="20" t="s">
        <v>229</v>
      </c>
      <c r="D14" s="20"/>
      <c r="E14" s="20" t="s">
        <v>512</v>
      </c>
      <c r="F14" s="20" t="s">
        <v>505</v>
      </c>
    </row>
    <row r="15" spans="1:6" ht="33.75" thickBot="1" x14ac:dyDescent="0.3">
      <c r="A15" s="18" t="s">
        <v>196</v>
      </c>
      <c r="B15" s="19" t="s">
        <v>226</v>
      </c>
      <c r="C15" s="20" t="s">
        <v>229</v>
      </c>
      <c r="D15" s="20" t="s">
        <v>227</v>
      </c>
      <c r="E15" s="20" t="s">
        <v>513</v>
      </c>
      <c r="F15" s="20" t="s">
        <v>505</v>
      </c>
    </row>
    <row r="16" spans="1:6" ht="33.75" thickBot="1" x14ac:dyDescent="0.3">
      <c r="A16" s="18" t="s">
        <v>181</v>
      </c>
      <c r="B16" s="19" t="s">
        <v>226</v>
      </c>
      <c r="C16" s="20" t="s">
        <v>226</v>
      </c>
      <c r="D16" s="20" t="s">
        <v>227</v>
      </c>
      <c r="E16" s="20" t="s">
        <v>514</v>
      </c>
      <c r="F16" s="20" t="s">
        <v>505</v>
      </c>
    </row>
    <row r="17" spans="1:6" ht="33.75" thickBot="1" x14ac:dyDescent="0.3">
      <c r="A17" s="18" t="s">
        <v>515</v>
      </c>
      <c r="B17" s="19" t="s">
        <v>229</v>
      </c>
      <c r="C17" s="20"/>
      <c r="D17" s="20"/>
      <c r="E17" s="20" t="s">
        <v>516</v>
      </c>
      <c r="F17" s="20" t="s">
        <v>505</v>
      </c>
    </row>
    <row r="18" spans="1:6" ht="15.75" thickBot="1" x14ac:dyDescent="0.3">
      <c r="A18" s="18" t="s">
        <v>185</v>
      </c>
      <c r="B18" s="19" t="s">
        <v>226</v>
      </c>
      <c r="C18" s="20"/>
      <c r="D18" s="20" t="s">
        <v>227</v>
      </c>
      <c r="E18" s="20" t="s">
        <v>507</v>
      </c>
      <c r="F18" s="20" t="s">
        <v>40</v>
      </c>
    </row>
    <row r="19" spans="1:6" ht="33.75" thickBot="1" x14ac:dyDescent="0.3">
      <c r="A19" s="18" t="s">
        <v>192</v>
      </c>
      <c r="B19" s="19" t="s">
        <v>226</v>
      </c>
      <c r="C19" s="20" t="s">
        <v>226</v>
      </c>
      <c r="D19" s="20" t="s">
        <v>226</v>
      </c>
      <c r="E19" s="20" t="s">
        <v>517</v>
      </c>
      <c r="F19" s="20" t="s">
        <v>505</v>
      </c>
    </row>
    <row r="20" spans="1:6" ht="33.75" thickBot="1" x14ac:dyDescent="0.3">
      <c r="A20" s="18" t="s">
        <v>187</v>
      </c>
      <c r="B20" s="19" t="s">
        <v>518</v>
      </c>
      <c r="C20" s="20" t="s">
        <v>230</v>
      </c>
      <c r="D20" s="20" t="s">
        <v>519</v>
      </c>
      <c r="E20" s="20" t="s">
        <v>520</v>
      </c>
      <c r="F20" s="20" t="s">
        <v>505</v>
      </c>
    </row>
    <row r="21" spans="1:6" ht="33.75" thickBot="1" x14ac:dyDescent="0.3">
      <c r="A21" s="18" t="s">
        <v>188</v>
      </c>
      <c r="B21" s="19" t="s">
        <v>226</v>
      </c>
      <c r="C21" s="20" t="s">
        <v>228</v>
      </c>
      <c r="D21" s="20" t="s">
        <v>227</v>
      </c>
      <c r="E21" s="20" t="s">
        <v>521</v>
      </c>
      <c r="F21" s="20" t="s">
        <v>505</v>
      </c>
    </row>
    <row r="22" spans="1:6" ht="33.75" thickBot="1" x14ac:dyDescent="0.3">
      <c r="A22" s="18" t="s">
        <v>184</v>
      </c>
      <c r="B22" s="19" t="s">
        <v>226</v>
      </c>
      <c r="C22" s="20" t="s">
        <v>226</v>
      </c>
      <c r="D22" s="20" t="s">
        <v>227</v>
      </c>
      <c r="E22" s="20" t="s">
        <v>521</v>
      </c>
      <c r="F22" s="20" t="s">
        <v>505</v>
      </c>
    </row>
    <row r="23" spans="1:6" ht="33.75" thickBot="1" x14ac:dyDescent="0.3">
      <c r="A23" s="18" t="s">
        <v>182</v>
      </c>
      <c r="B23" s="19" t="s">
        <v>227</v>
      </c>
      <c r="C23" s="20" t="s">
        <v>227</v>
      </c>
      <c r="D23" s="20" t="s">
        <v>215</v>
      </c>
      <c r="E23" s="20" t="s">
        <v>521</v>
      </c>
      <c r="F23" s="20" t="s">
        <v>505</v>
      </c>
    </row>
    <row r="24" spans="1:6" ht="18.75" thickBot="1" x14ac:dyDescent="0.3">
      <c r="A24" s="18" t="s">
        <v>193</v>
      </c>
      <c r="B24" s="19" t="s">
        <v>227</v>
      </c>
      <c r="C24" s="20" t="s">
        <v>522</v>
      </c>
      <c r="D24" s="20" t="s">
        <v>215</v>
      </c>
      <c r="E24" s="20" t="s">
        <v>507</v>
      </c>
      <c r="F24" s="20" t="s">
        <v>40</v>
      </c>
    </row>
    <row r="25" spans="1:6" ht="15.75" thickBot="1" x14ac:dyDescent="0.3">
      <c r="A25" s="18" t="s">
        <v>194</v>
      </c>
      <c r="B25" s="19" t="s">
        <v>226</v>
      </c>
      <c r="C25" s="20" t="s">
        <v>228</v>
      </c>
      <c r="D25" s="20"/>
      <c r="E25" s="20" t="s">
        <v>507</v>
      </c>
      <c r="F25" s="20" t="s">
        <v>40</v>
      </c>
    </row>
    <row r="26" spans="1:6" ht="33.75" thickBot="1" x14ac:dyDescent="0.3">
      <c r="A26" s="18" t="s">
        <v>191</v>
      </c>
      <c r="B26" s="19" t="s">
        <v>523</v>
      </c>
      <c r="C26" s="20" t="s">
        <v>228</v>
      </c>
      <c r="D26" s="20" t="s">
        <v>227</v>
      </c>
      <c r="E26" s="20" t="s">
        <v>524</v>
      </c>
      <c r="F26" s="20" t="s">
        <v>505</v>
      </c>
    </row>
    <row r="27" spans="1:6" ht="33.75" thickBot="1" x14ac:dyDescent="0.3">
      <c r="A27" s="18" t="s">
        <v>525</v>
      </c>
      <c r="B27" s="19"/>
      <c r="C27" s="20"/>
      <c r="D27" s="20" t="s">
        <v>228</v>
      </c>
      <c r="E27" s="20" t="s">
        <v>526</v>
      </c>
      <c r="F27" s="20" t="s">
        <v>505</v>
      </c>
    </row>
    <row r="28" spans="1:6" ht="33.75" thickBot="1" x14ac:dyDescent="0.3">
      <c r="A28" s="18" t="s">
        <v>527</v>
      </c>
      <c r="B28" s="19" t="s">
        <v>523</v>
      </c>
      <c r="C28" s="20" t="s">
        <v>228</v>
      </c>
      <c r="D28" s="20" t="s">
        <v>227</v>
      </c>
      <c r="E28" s="20" t="s">
        <v>521</v>
      </c>
      <c r="F28" s="20" t="s">
        <v>505</v>
      </c>
    </row>
    <row r="29" spans="1:6" ht="15.75" thickBot="1" x14ac:dyDescent="0.3">
      <c r="A29" s="18" t="s">
        <v>203</v>
      </c>
      <c r="B29" s="19" t="s">
        <v>229</v>
      </c>
      <c r="C29" s="20" t="s">
        <v>228</v>
      </c>
      <c r="D29" s="20" t="s">
        <v>215</v>
      </c>
      <c r="E29" s="20" t="s">
        <v>507</v>
      </c>
      <c r="F29" s="20" t="s">
        <v>40</v>
      </c>
    </row>
    <row r="31" spans="1:6" ht="15.75" x14ac:dyDescent="0.25">
      <c r="A31" s="16" t="s">
        <v>529</v>
      </c>
    </row>
    <row r="32" spans="1:6" ht="15.75" x14ac:dyDescent="0.25">
      <c r="A32" s="16" t="s">
        <v>530</v>
      </c>
    </row>
    <row r="33" spans="1:1" ht="15.75" x14ac:dyDescent="0.25">
      <c r="A33" s="16" t="s">
        <v>531</v>
      </c>
    </row>
    <row r="34" spans="1:1" ht="15.75" x14ac:dyDescent="0.25">
      <c r="A34" s="16" t="s">
        <v>532</v>
      </c>
    </row>
    <row r="35" spans="1:1" x14ac:dyDescent="0.25">
      <c r="A35" s="17" t="s">
        <v>533</v>
      </c>
    </row>
  </sheetData>
  <mergeCells count="5">
    <mergeCell ref="A5:A6"/>
    <mergeCell ref="B5:B6"/>
    <mergeCell ref="C5:C6"/>
    <mergeCell ref="E5:E6"/>
    <mergeCell ref="F5:F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4F865-9C33-4792-BC32-CFE0DE9D5574}">
  <dimension ref="A3:D45"/>
  <sheetViews>
    <sheetView zoomScale="120" zoomScaleNormal="120" workbookViewId="0">
      <selection activeCell="E14" sqref="E14"/>
    </sheetView>
  </sheetViews>
  <sheetFormatPr defaultRowHeight="15" x14ac:dyDescent="0.25"/>
  <cols>
    <col min="1" max="1" width="137.5703125" bestFit="1" customWidth="1"/>
    <col min="2" max="2" width="27.5703125" bestFit="1" customWidth="1"/>
    <col min="3" max="3" width="19.140625" customWidth="1"/>
    <col min="4" max="4" width="7.5703125" bestFit="1" customWidth="1"/>
  </cols>
  <sheetData>
    <row r="3" spans="1:4" ht="18.75" x14ac:dyDescent="0.25">
      <c r="A3" s="15" t="s">
        <v>570</v>
      </c>
    </row>
    <row r="4" spans="1:4" ht="15.75" thickBot="1" x14ac:dyDescent="0.3"/>
    <row r="5" spans="1:4" ht="29.25" thickBot="1" x14ac:dyDescent="0.3">
      <c r="A5" s="21" t="s">
        <v>486</v>
      </c>
      <c r="B5" s="22" t="s">
        <v>534</v>
      </c>
      <c r="C5" s="23" t="s">
        <v>490</v>
      </c>
      <c r="D5" s="23" t="s">
        <v>535</v>
      </c>
    </row>
    <row r="6" spans="1:4" ht="15.75" thickBot="1" x14ac:dyDescent="0.3">
      <c r="A6" s="117" t="s">
        <v>536</v>
      </c>
      <c r="B6" s="118"/>
      <c r="C6" s="118"/>
      <c r="D6" s="119"/>
    </row>
    <row r="7" spans="1:4" ht="19.5" thickBot="1" x14ac:dyDescent="0.3">
      <c r="A7" s="12" t="s">
        <v>537</v>
      </c>
      <c r="B7" s="13" t="s">
        <v>226</v>
      </c>
      <c r="C7" s="14" t="s">
        <v>538</v>
      </c>
      <c r="D7" s="14" t="s">
        <v>505</v>
      </c>
    </row>
    <row r="8" spans="1:4" ht="34.5" thickBot="1" x14ac:dyDescent="0.3">
      <c r="A8" s="12" t="s">
        <v>539</v>
      </c>
      <c r="B8" s="13" t="s">
        <v>227</v>
      </c>
      <c r="C8" s="14" t="s">
        <v>538</v>
      </c>
      <c r="D8" s="14" t="s">
        <v>505</v>
      </c>
    </row>
    <row r="9" spans="1:4" ht="17.25" thickBot="1" x14ac:dyDescent="0.3">
      <c r="A9" s="12" t="s">
        <v>540</v>
      </c>
      <c r="B9" s="13" t="s">
        <v>227</v>
      </c>
      <c r="C9" s="14" t="s">
        <v>507</v>
      </c>
      <c r="D9" s="14" t="s">
        <v>40</v>
      </c>
    </row>
    <row r="10" spans="1:4" ht="19.5" thickBot="1" x14ac:dyDescent="0.3">
      <c r="A10" s="117" t="s">
        <v>541</v>
      </c>
      <c r="B10" s="118"/>
      <c r="C10" s="118"/>
      <c r="D10" s="119"/>
    </row>
    <row r="11" spans="1:4" ht="15.75" thickBot="1" x14ac:dyDescent="0.3">
      <c r="A11" s="12" t="s">
        <v>542</v>
      </c>
      <c r="B11" s="13" t="s">
        <v>227</v>
      </c>
      <c r="C11" s="24"/>
      <c r="D11" s="24"/>
    </row>
    <row r="12" spans="1:4" ht="15.75" thickBot="1" x14ac:dyDescent="0.3">
      <c r="A12" s="12" t="s">
        <v>543</v>
      </c>
      <c r="B12" s="13" t="s">
        <v>227</v>
      </c>
      <c r="C12" s="24"/>
      <c r="D12" s="24"/>
    </row>
    <row r="13" spans="1:4" ht="15.75" thickBot="1" x14ac:dyDescent="0.3">
      <c r="A13" s="12" t="s">
        <v>544</v>
      </c>
      <c r="B13" s="13" t="s">
        <v>227</v>
      </c>
      <c r="C13" s="24"/>
      <c r="D13" s="24" t="s">
        <v>494</v>
      </c>
    </row>
    <row r="14" spans="1:4" ht="15.75" thickBot="1" x14ac:dyDescent="0.3">
      <c r="A14" s="12" t="s">
        <v>545</v>
      </c>
      <c r="B14" s="13" t="s">
        <v>227</v>
      </c>
      <c r="C14" s="24"/>
      <c r="D14" s="26"/>
    </row>
    <row r="15" spans="1:4" ht="18.75" thickBot="1" x14ac:dyDescent="0.3">
      <c r="A15" s="12" t="s">
        <v>544</v>
      </c>
      <c r="B15" s="13" t="s">
        <v>226</v>
      </c>
      <c r="C15" s="24" t="s">
        <v>493</v>
      </c>
      <c r="D15" s="24"/>
    </row>
    <row r="16" spans="1:4" ht="15.75" thickBot="1" x14ac:dyDescent="0.3">
      <c r="A16" s="12" t="s">
        <v>545</v>
      </c>
      <c r="B16" s="13" t="s">
        <v>226</v>
      </c>
      <c r="C16" s="25"/>
      <c r="D16" s="24" t="s">
        <v>494</v>
      </c>
    </row>
    <row r="17" spans="1:4" ht="15.75" thickBot="1" x14ac:dyDescent="0.3">
      <c r="A17" s="12" t="s">
        <v>546</v>
      </c>
      <c r="B17" s="13" t="s">
        <v>226</v>
      </c>
      <c r="C17" s="25"/>
      <c r="D17" s="26"/>
    </row>
    <row r="18" spans="1:4" ht="15.75" thickBot="1" x14ac:dyDescent="0.3">
      <c r="A18" s="12" t="s">
        <v>547</v>
      </c>
      <c r="B18" s="13" t="s">
        <v>227</v>
      </c>
      <c r="C18" s="26"/>
      <c r="D18" s="14" t="s">
        <v>494</v>
      </c>
    </row>
    <row r="19" spans="1:4" ht="15.75" thickBot="1" x14ac:dyDescent="0.3">
      <c r="A19" s="117" t="s">
        <v>548</v>
      </c>
      <c r="B19" s="118"/>
      <c r="C19" s="118"/>
      <c r="D19" s="119"/>
    </row>
    <row r="20" spans="1:4" ht="17.25" thickBot="1" x14ac:dyDescent="0.3">
      <c r="A20" s="12" t="s">
        <v>549</v>
      </c>
      <c r="B20" s="13" t="s">
        <v>228</v>
      </c>
      <c r="C20" s="24"/>
      <c r="D20" s="24"/>
    </row>
    <row r="21" spans="1:4" ht="17.25" thickBot="1" x14ac:dyDescent="0.3">
      <c r="A21" s="12" t="s">
        <v>550</v>
      </c>
      <c r="B21" s="13" t="s">
        <v>228</v>
      </c>
      <c r="C21" s="24"/>
      <c r="D21" s="24"/>
    </row>
    <row r="22" spans="1:4" ht="17.25" thickBot="1" x14ac:dyDescent="0.3">
      <c r="A22" s="12" t="s">
        <v>551</v>
      </c>
      <c r="B22" s="13" t="s">
        <v>227</v>
      </c>
      <c r="C22" s="24" t="s">
        <v>507</v>
      </c>
      <c r="D22" s="24" t="s">
        <v>40</v>
      </c>
    </row>
    <row r="23" spans="1:4" ht="17.25" thickBot="1" x14ac:dyDescent="0.3">
      <c r="A23" s="12" t="s">
        <v>552</v>
      </c>
      <c r="B23" s="13" t="s">
        <v>227</v>
      </c>
      <c r="C23" s="25"/>
      <c r="D23" s="25"/>
    </row>
    <row r="24" spans="1:4" ht="17.25" thickBot="1" x14ac:dyDescent="0.3">
      <c r="A24" s="12" t="s">
        <v>553</v>
      </c>
      <c r="B24" s="13" t="s">
        <v>227</v>
      </c>
      <c r="C24" s="26"/>
      <c r="D24" s="26"/>
    </row>
    <row r="25" spans="1:4" ht="15.75" thickBot="1" x14ac:dyDescent="0.3">
      <c r="A25" s="117" t="s">
        <v>481</v>
      </c>
      <c r="B25" s="118"/>
      <c r="C25" s="118"/>
      <c r="D25" s="119"/>
    </row>
    <row r="26" spans="1:4" ht="15.75" thickBot="1" x14ac:dyDescent="0.3">
      <c r="A26" s="12" t="s">
        <v>554</v>
      </c>
      <c r="B26" s="13" t="s">
        <v>226</v>
      </c>
      <c r="C26" s="14" t="s">
        <v>507</v>
      </c>
      <c r="D26" s="14" t="s">
        <v>40</v>
      </c>
    </row>
    <row r="27" spans="1:4" ht="15.75" thickBot="1" x14ac:dyDescent="0.3">
      <c r="A27" s="117" t="s">
        <v>555</v>
      </c>
      <c r="B27" s="118"/>
      <c r="C27" s="118"/>
      <c r="D27" s="119"/>
    </row>
    <row r="28" spans="1:4" ht="17.25" thickBot="1" x14ac:dyDescent="0.3">
      <c r="A28" s="12" t="s">
        <v>556</v>
      </c>
      <c r="B28" s="13" t="s">
        <v>228</v>
      </c>
      <c r="C28" s="24"/>
      <c r="D28" s="24"/>
    </row>
    <row r="29" spans="1:4" ht="19.5" thickBot="1" x14ac:dyDescent="0.3">
      <c r="A29" s="12" t="s">
        <v>558</v>
      </c>
      <c r="B29" s="13" t="s">
        <v>228</v>
      </c>
      <c r="C29" s="24" t="s">
        <v>557</v>
      </c>
      <c r="D29" s="24" t="s">
        <v>505</v>
      </c>
    </row>
    <row r="30" spans="1:4" ht="17.25" thickBot="1" x14ac:dyDescent="0.3">
      <c r="A30" s="12" t="s">
        <v>559</v>
      </c>
      <c r="B30" s="13" t="s">
        <v>228</v>
      </c>
      <c r="C30" s="26"/>
      <c r="D30" s="26"/>
    </row>
    <row r="31" spans="1:4" ht="15.75" thickBot="1" x14ac:dyDescent="0.3">
      <c r="A31" s="117" t="s">
        <v>466</v>
      </c>
      <c r="B31" s="118"/>
      <c r="C31" s="118"/>
      <c r="D31" s="119"/>
    </row>
    <row r="32" spans="1:4" ht="17.25" customHeight="1" thickBot="1" x14ac:dyDescent="0.3">
      <c r="A32" s="12" t="s">
        <v>560</v>
      </c>
      <c r="B32" s="13" t="s">
        <v>227</v>
      </c>
      <c r="C32" s="115" t="s">
        <v>561</v>
      </c>
      <c r="D32" s="115" t="s">
        <v>494</v>
      </c>
    </row>
    <row r="33" spans="1:4" ht="15.75" thickBot="1" x14ac:dyDescent="0.3">
      <c r="A33" s="12" t="s">
        <v>560</v>
      </c>
      <c r="B33" s="13" t="s">
        <v>226</v>
      </c>
      <c r="C33" s="116"/>
      <c r="D33" s="116"/>
    </row>
    <row r="34" spans="1:4" ht="15.75" thickBot="1" x14ac:dyDescent="0.3">
      <c r="A34" s="117" t="s">
        <v>562</v>
      </c>
      <c r="B34" s="118"/>
      <c r="C34" s="118"/>
      <c r="D34" s="119"/>
    </row>
    <row r="35" spans="1:4" ht="17.25" thickBot="1" x14ac:dyDescent="0.3">
      <c r="A35" s="12" t="s">
        <v>563</v>
      </c>
      <c r="B35" s="13" t="s">
        <v>228</v>
      </c>
      <c r="C35" s="24"/>
      <c r="D35" s="24"/>
    </row>
    <row r="36" spans="1:4" ht="17.25" thickBot="1" x14ac:dyDescent="0.3">
      <c r="A36" s="12" t="s">
        <v>565</v>
      </c>
      <c r="B36" s="13" t="s">
        <v>228</v>
      </c>
      <c r="C36" s="24"/>
      <c r="D36" s="24"/>
    </row>
    <row r="37" spans="1:4" ht="18.75" thickBot="1" x14ac:dyDescent="0.3">
      <c r="A37" s="12" t="s">
        <v>566</v>
      </c>
      <c r="B37" s="13" t="s">
        <v>228</v>
      </c>
      <c r="C37" s="24" t="s">
        <v>564</v>
      </c>
      <c r="D37" s="24" t="s">
        <v>505</v>
      </c>
    </row>
    <row r="38" spans="1:4" ht="17.25" thickBot="1" x14ac:dyDescent="0.3">
      <c r="A38" s="12" t="s">
        <v>567</v>
      </c>
      <c r="B38" s="13" t="s">
        <v>228</v>
      </c>
      <c r="C38" s="26"/>
      <c r="D38" s="26"/>
    </row>
    <row r="39" spans="1:4" ht="15.75" thickBot="1" x14ac:dyDescent="0.3">
      <c r="A39" s="117" t="s">
        <v>568</v>
      </c>
      <c r="B39" s="118"/>
      <c r="C39" s="118"/>
      <c r="D39" s="119"/>
    </row>
    <row r="40" spans="1:4" ht="18.75" thickBot="1" x14ac:dyDescent="0.3">
      <c r="A40" s="12" t="s">
        <v>569</v>
      </c>
      <c r="B40" s="13" t="s">
        <v>228</v>
      </c>
      <c r="C40" s="14" t="s">
        <v>516</v>
      </c>
      <c r="D40" s="14" t="s">
        <v>505</v>
      </c>
    </row>
    <row r="42" spans="1:4" ht="15.75" x14ac:dyDescent="0.25">
      <c r="A42" s="16" t="s">
        <v>571</v>
      </c>
    </row>
    <row r="43" spans="1:4" ht="15.75" x14ac:dyDescent="0.25">
      <c r="A43" s="16" t="s">
        <v>572</v>
      </c>
    </row>
    <row r="44" spans="1:4" ht="15.75" x14ac:dyDescent="0.25">
      <c r="A44" s="16" t="s">
        <v>573</v>
      </c>
    </row>
    <row r="45" spans="1:4" x14ac:dyDescent="0.25">
      <c r="A45" s="17" t="s">
        <v>574</v>
      </c>
    </row>
  </sheetData>
  <mergeCells count="10">
    <mergeCell ref="C32:C33"/>
    <mergeCell ref="D32:D33"/>
    <mergeCell ref="A34:D34"/>
    <mergeCell ref="A39:D39"/>
    <mergeCell ref="A6:D6"/>
    <mergeCell ref="A10:D10"/>
    <mergeCell ref="A19:D19"/>
    <mergeCell ref="A25:D25"/>
    <mergeCell ref="A27:D27"/>
    <mergeCell ref="A31:D3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F503A-E39E-4C87-A709-442719C879D4}">
  <dimension ref="A3:D13"/>
  <sheetViews>
    <sheetView workbookViewId="0">
      <selection activeCell="B6" sqref="B6"/>
    </sheetView>
  </sheetViews>
  <sheetFormatPr defaultRowHeight="15" x14ac:dyDescent="0.25"/>
  <cols>
    <col min="1" max="1" width="117" bestFit="1" customWidth="1"/>
  </cols>
  <sheetData>
    <row r="3" spans="1:4" ht="18.75" x14ac:dyDescent="0.25">
      <c r="A3" s="15" t="s">
        <v>582</v>
      </c>
    </row>
    <row r="4" spans="1:4" ht="15.75" thickBot="1" x14ac:dyDescent="0.3"/>
    <row r="5" spans="1:4" ht="72" thickBot="1" x14ac:dyDescent="0.3">
      <c r="A5" s="21" t="s">
        <v>486</v>
      </c>
      <c r="B5" s="22" t="s">
        <v>534</v>
      </c>
      <c r="C5" s="23" t="s">
        <v>490</v>
      </c>
      <c r="D5" s="23" t="s">
        <v>575</v>
      </c>
    </row>
    <row r="6" spans="1:4" ht="33.75" thickBot="1" x14ac:dyDescent="0.3">
      <c r="A6" s="18" t="s">
        <v>576</v>
      </c>
      <c r="B6" s="19" t="s">
        <v>227</v>
      </c>
      <c r="C6" s="20" t="s">
        <v>577</v>
      </c>
      <c r="D6" s="20" t="s">
        <v>505</v>
      </c>
    </row>
    <row r="7" spans="1:4" ht="33.75" thickBot="1" x14ac:dyDescent="0.3">
      <c r="A7" s="18" t="s">
        <v>578</v>
      </c>
      <c r="B7" s="19" t="s">
        <v>226</v>
      </c>
      <c r="C7" s="20" t="s">
        <v>577</v>
      </c>
      <c r="D7" s="20" t="s">
        <v>505</v>
      </c>
    </row>
    <row r="8" spans="1:4" ht="33.75" thickBot="1" x14ac:dyDescent="0.3">
      <c r="A8" s="18" t="s">
        <v>579</v>
      </c>
      <c r="B8" s="19" t="s">
        <v>226</v>
      </c>
      <c r="C8" s="20" t="s">
        <v>580</v>
      </c>
      <c r="D8" s="20" t="s">
        <v>505</v>
      </c>
    </row>
    <row r="9" spans="1:4" ht="33.75" thickBot="1" x14ac:dyDescent="0.3">
      <c r="A9" s="18" t="s">
        <v>581</v>
      </c>
      <c r="B9" s="19" t="s">
        <v>228</v>
      </c>
      <c r="C9" s="20" t="s">
        <v>526</v>
      </c>
      <c r="D9" s="20" t="s">
        <v>505</v>
      </c>
    </row>
    <row r="11" spans="1:4" ht="15.75" x14ac:dyDescent="0.25">
      <c r="A11" s="16" t="s">
        <v>583</v>
      </c>
    </row>
    <row r="12" spans="1:4" ht="15.75" x14ac:dyDescent="0.25">
      <c r="A12" s="16" t="s">
        <v>584</v>
      </c>
    </row>
    <row r="13" spans="1:4" ht="15.75" x14ac:dyDescent="0.25">
      <c r="A13" s="16" t="s">
        <v>585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5E8D2-CDC1-478C-AFA0-6AA1EDC53C40}">
  <dimension ref="A1:J100"/>
  <sheetViews>
    <sheetView workbookViewId="0">
      <selection activeCell="E89" sqref="E89"/>
    </sheetView>
  </sheetViews>
  <sheetFormatPr defaultRowHeight="15" x14ac:dyDescent="0.25"/>
  <cols>
    <col min="1" max="1" width="3" bestFit="1" customWidth="1"/>
    <col min="2" max="2" width="10.7109375" bestFit="1" customWidth="1"/>
    <col min="3" max="3" width="7.85546875" bestFit="1" customWidth="1"/>
    <col min="4" max="4" width="72.140625" bestFit="1" customWidth="1"/>
    <col min="5" max="5" width="139.28515625" bestFit="1" customWidth="1"/>
    <col min="6" max="6" width="10" bestFit="1" customWidth="1"/>
    <col min="7" max="7" width="24.140625" bestFit="1" customWidth="1"/>
    <col min="8" max="8" width="7.5703125" bestFit="1" customWidth="1"/>
    <col min="9" max="9" width="31.42578125" bestFit="1" customWidth="1"/>
    <col min="10" max="10" width="21.42578125" bestFit="1" customWidth="1"/>
  </cols>
  <sheetData>
    <row r="1" spans="1:10" x14ac:dyDescent="0.25">
      <c r="B1" t="s">
        <v>354</v>
      </c>
      <c r="C1" t="s">
        <v>468</v>
      </c>
      <c r="D1" t="s">
        <v>1</v>
      </c>
      <c r="E1" t="s">
        <v>2</v>
      </c>
      <c r="F1" t="s">
        <v>5</v>
      </c>
      <c r="G1" t="s">
        <v>6</v>
      </c>
      <c r="H1" t="s">
        <v>7</v>
      </c>
      <c r="I1" t="s">
        <v>0</v>
      </c>
      <c r="J1" t="s">
        <v>24</v>
      </c>
    </row>
    <row r="2" spans="1:10" x14ac:dyDescent="0.25">
      <c r="A2">
        <v>1</v>
      </c>
      <c r="B2" t="s">
        <v>659</v>
      </c>
      <c r="C2" t="s">
        <v>469</v>
      </c>
      <c r="D2" t="s">
        <v>611</v>
      </c>
      <c r="E2" t="s">
        <v>625</v>
      </c>
      <c r="F2" t="s">
        <v>30</v>
      </c>
      <c r="G2" t="s">
        <v>654</v>
      </c>
      <c r="H2" t="s">
        <v>476</v>
      </c>
      <c r="I2" t="s">
        <v>596</v>
      </c>
      <c r="J2" t="s">
        <v>228</v>
      </c>
    </row>
    <row r="3" spans="1:10" x14ac:dyDescent="0.25">
      <c r="A3">
        <v>2</v>
      </c>
      <c r="B3" t="s">
        <v>659</v>
      </c>
      <c r="C3" t="s">
        <v>470</v>
      </c>
      <c r="D3" t="s">
        <v>601</v>
      </c>
      <c r="E3" t="s">
        <v>616</v>
      </c>
      <c r="F3" t="s">
        <v>38</v>
      </c>
      <c r="G3" t="s">
        <v>223</v>
      </c>
      <c r="H3" t="s">
        <v>476</v>
      </c>
      <c r="I3" t="s">
        <v>586</v>
      </c>
      <c r="J3" t="s">
        <v>226</v>
      </c>
    </row>
    <row r="4" spans="1:10" x14ac:dyDescent="0.25">
      <c r="A4">
        <v>3</v>
      </c>
      <c r="B4" t="s">
        <v>467</v>
      </c>
      <c r="C4" t="s">
        <v>470</v>
      </c>
      <c r="D4" t="s">
        <v>243</v>
      </c>
      <c r="E4" t="s">
        <v>91</v>
      </c>
      <c r="F4" t="s">
        <v>215</v>
      </c>
      <c r="G4" t="s">
        <v>215</v>
      </c>
      <c r="H4" t="s">
        <v>215</v>
      </c>
      <c r="I4" t="s">
        <v>266</v>
      </c>
      <c r="J4" t="s">
        <v>227</v>
      </c>
    </row>
    <row r="5" spans="1:10" x14ac:dyDescent="0.25">
      <c r="A5">
        <v>4</v>
      </c>
      <c r="B5" t="s">
        <v>355</v>
      </c>
      <c r="C5" t="s">
        <v>470</v>
      </c>
      <c r="D5" t="s">
        <v>762</v>
      </c>
      <c r="E5" t="s">
        <v>398</v>
      </c>
      <c r="F5" t="s">
        <v>38</v>
      </c>
      <c r="G5" t="s">
        <v>215</v>
      </c>
      <c r="H5" t="s">
        <v>215</v>
      </c>
      <c r="I5" t="s">
        <v>301</v>
      </c>
      <c r="J5" t="s">
        <v>228</v>
      </c>
    </row>
    <row r="6" spans="1:10" x14ac:dyDescent="0.25">
      <c r="A6">
        <v>5</v>
      </c>
      <c r="B6" t="s">
        <v>355</v>
      </c>
      <c r="C6" t="s">
        <v>470</v>
      </c>
      <c r="D6" t="s">
        <v>366</v>
      </c>
      <c r="E6" t="s">
        <v>392</v>
      </c>
      <c r="F6" t="s">
        <v>38</v>
      </c>
      <c r="G6" t="s">
        <v>215</v>
      </c>
      <c r="H6" t="s">
        <v>215</v>
      </c>
      <c r="I6" t="s">
        <v>294</v>
      </c>
      <c r="J6" t="s">
        <v>227</v>
      </c>
    </row>
    <row r="7" spans="1:10" x14ac:dyDescent="0.25">
      <c r="A7">
        <v>6</v>
      </c>
      <c r="B7" t="s">
        <v>355</v>
      </c>
      <c r="C7" t="s">
        <v>470</v>
      </c>
      <c r="D7" t="s">
        <v>366</v>
      </c>
      <c r="E7" t="s">
        <v>396</v>
      </c>
      <c r="F7" t="s">
        <v>38</v>
      </c>
      <c r="G7" t="s">
        <v>215</v>
      </c>
      <c r="H7" t="s">
        <v>215</v>
      </c>
      <c r="I7" t="s">
        <v>300</v>
      </c>
      <c r="J7" t="s">
        <v>228</v>
      </c>
    </row>
    <row r="8" spans="1:10" x14ac:dyDescent="0.25">
      <c r="A8">
        <v>7</v>
      </c>
      <c r="B8" t="s">
        <v>355</v>
      </c>
      <c r="C8" t="s">
        <v>470</v>
      </c>
      <c r="D8" t="s">
        <v>368</v>
      </c>
      <c r="E8" t="s">
        <v>395</v>
      </c>
      <c r="F8" t="s">
        <v>38</v>
      </c>
      <c r="G8" t="s">
        <v>215</v>
      </c>
      <c r="H8" t="s">
        <v>215</v>
      </c>
      <c r="I8" t="s">
        <v>299</v>
      </c>
      <c r="J8" t="s">
        <v>228</v>
      </c>
    </row>
    <row r="9" spans="1:10" x14ac:dyDescent="0.25">
      <c r="A9">
        <v>8</v>
      </c>
      <c r="B9" t="s">
        <v>355</v>
      </c>
      <c r="C9" t="s">
        <v>470</v>
      </c>
      <c r="D9" t="s">
        <v>95</v>
      </c>
      <c r="E9" t="s">
        <v>96</v>
      </c>
      <c r="F9" t="s">
        <v>215</v>
      </c>
      <c r="G9" t="s">
        <v>97</v>
      </c>
      <c r="H9" t="s">
        <v>93</v>
      </c>
      <c r="I9" t="s">
        <v>94</v>
      </c>
      <c r="J9" t="s">
        <v>228</v>
      </c>
    </row>
    <row r="10" spans="1:10" x14ac:dyDescent="0.25">
      <c r="A10">
        <v>9</v>
      </c>
      <c r="B10" t="s">
        <v>355</v>
      </c>
      <c r="C10" t="s">
        <v>470</v>
      </c>
      <c r="D10" t="s">
        <v>144</v>
      </c>
      <c r="E10" t="s">
        <v>27</v>
      </c>
      <c r="F10" t="s">
        <v>30</v>
      </c>
      <c r="G10" t="s">
        <v>146</v>
      </c>
      <c r="H10" t="s">
        <v>124</v>
      </c>
      <c r="I10" t="s">
        <v>143</v>
      </c>
      <c r="J10" t="s">
        <v>227</v>
      </c>
    </row>
    <row r="11" spans="1:10" x14ac:dyDescent="0.25">
      <c r="A11">
        <v>10</v>
      </c>
      <c r="B11" t="s">
        <v>355</v>
      </c>
      <c r="C11" t="s">
        <v>470</v>
      </c>
      <c r="D11" t="s">
        <v>144</v>
      </c>
      <c r="E11" t="s">
        <v>27</v>
      </c>
      <c r="F11" t="s">
        <v>41</v>
      </c>
      <c r="G11" t="s">
        <v>147</v>
      </c>
      <c r="H11" t="s">
        <v>124</v>
      </c>
      <c r="I11" t="s">
        <v>143</v>
      </c>
      <c r="J11" t="s">
        <v>227</v>
      </c>
    </row>
    <row r="12" spans="1:10" x14ac:dyDescent="0.25">
      <c r="A12">
        <v>11</v>
      </c>
      <c r="B12" t="s">
        <v>355</v>
      </c>
      <c r="C12" t="s">
        <v>470</v>
      </c>
      <c r="D12" t="s">
        <v>144</v>
      </c>
      <c r="E12" t="s">
        <v>27</v>
      </c>
      <c r="F12" t="s">
        <v>38</v>
      </c>
      <c r="G12" t="s">
        <v>39</v>
      </c>
      <c r="H12" t="s">
        <v>478</v>
      </c>
      <c r="I12" t="s">
        <v>143</v>
      </c>
      <c r="J12" t="s">
        <v>226</v>
      </c>
    </row>
    <row r="13" spans="1:10" x14ac:dyDescent="0.25">
      <c r="A13">
        <v>12</v>
      </c>
      <c r="B13" t="s">
        <v>355</v>
      </c>
      <c r="C13" t="s">
        <v>470</v>
      </c>
      <c r="D13" t="s">
        <v>145</v>
      </c>
      <c r="E13" t="s">
        <v>27</v>
      </c>
      <c r="F13" t="s">
        <v>38</v>
      </c>
      <c r="G13" t="s">
        <v>39</v>
      </c>
      <c r="H13" t="s">
        <v>124</v>
      </c>
      <c r="I13" t="s">
        <v>143</v>
      </c>
      <c r="J13" t="s">
        <v>229</v>
      </c>
    </row>
    <row r="14" spans="1:10" x14ac:dyDescent="0.25">
      <c r="A14">
        <v>13</v>
      </c>
      <c r="B14" t="s">
        <v>355</v>
      </c>
      <c r="C14" t="s">
        <v>470</v>
      </c>
      <c r="D14" t="s">
        <v>149</v>
      </c>
      <c r="E14" t="s">
        <v>27</v>
      </c>
      <c r="F14" t="s">
        <v>215</v>
      </c>
      <c r="G14" t="s">
        <v>128</v>
      </c>
      <c r="H14" t="s">
        <v>124</v>
      </c>
      <c r="I14" t="s">
        <v>148</v>
      </c>
      <c r="J14" t="s">
        <v>228</v>
      </c>
    </row>
    <row r="15" spans="1:10" x14ac:dyDescent="0.25">
      <c r="A15">
        <v>14</v>
      </c>
      <c r="B15" t="s">
        <v>355</v>
      </c>
      <c r="C15" t="s">
        <v>470</v>
      </c>
      <c r="D15" t="s">
        <v>149</v>
      </c>
      <c r="E15" t="s">
        <v>27</v>
      </c>
      <c r="F15" t="s">
        <v>215</v>
      </c>
      <c r="G15" t="s">
        <v>146</v>
      </c>
      <c r="H15" t="s">
        <v>124</v>
      </c>
      <c r="I15" t="s">
        <v>148</v>
      </c>
      <c r="J15" t="s">
        <v>228</v>
      </c>
    </row>
    <row r="16" spans="1:10" x14ac:dyDescent="0.25">
      <c r="A16">
        <v>15</v>
      </c>
      <c r="B16" t="s">
        <v>355</v>
      </c>
      <c r="C16" t="s">
        <v>470</v>
      </c>
      <c r="D16" t="s">
        <v>149</v>
      </c>
      <c r="E16" t="s">
        <v>27</v>
      </c>
      <c r="F16" t="s">
        <v>215</v>
      </c>
      <c r="G16" t="s">
        <v>147</v>
      </c>
      <c r="H16" t="s">
        <v>124</v>
      </c>
      <c r="I16" t="s">
        <v>148</v>
      </c>
      <c r="J16" t="s">
        <v>228</v>
      </c>
    </row>
    <row r="17" spans="1:10" x14ac:dyDescent="0.25">
      <c r="A17">
        <v>16</v>
      </c>
      <c r="B17" t="s">
        <v>708</v>
      </c>
      <c r="C17" t="s">
        <v>470</v>
      </c>
      <c r="D17" t="s">
        <v>711</v>
      </c>
      <c r="E17" t="s">
        <v>96</v>
      </c>
      <c r="F17" t="s">
        <v>38</v>
      </c>
      <c r="G17" t="s">
        <v>223</v>
      </c>
      <c r="H17" t="s">
        <v>49</v>
      </c>
      <c r="I17" t="s">
        <v>288</v>
      </c>
      <c r="J17" t="s">
        <v>228</v>
      </c>
    </row>
    <row r="18" spans="1:10" x14ac:dyDescent="0.25">
      <c r="A18">
        <v>17</v>
      </c>
      <c r="B18" t="s">
        <v>708</v>
      </c>
      <c r="C18" t="s">
        <v>470</v>
      </c>
      <c r="D18" t="s">
        <v>711</v>
      </c>
      <c r="E18" t="s">
        <v>96</v>
      </c>
      <c r="F18" t="s">
        <v>38</v>
      </c>
      <c r="G18" t="s">
        <v>223</v>
      </c>
      <c r="H18" t="s">
        <v>32</v>
      </c>
      <c r="I18" t="s">
        <v>288</v>
      </c>
      <c r="J18" t="s">
        <v>228</v>
      </c>
    </row>
    <row r="19" spans="1:10" x14ac:dyDescent="0.25">
      <c r="A19">
        <v>18</v>
      </c>
      <c r="B19" t="s">
        <v>708</v>
      </c>
      <c r="C19" t="s">
        <v>470</v>
      </c>
      <c r="D19" t="s">
        <v>256</v>
      </c>
      <c r="E19" t="s">
        <v>63</v>
      </c>
      <c r="F19" t="s">
        <v>215</v>
      </c>
      <c r="G19" t="s">
        <v>215</v>
      </c>
      <c r="H19" t="s">
        <v>215</v>
      </c>
      <c r="I19" t="s">
        <v>279</v>
      </c>
      <c r="J19" t="s">
        <v>226</v>
      </c>
    </row>
    <row r="20" spans="1:10" x14ac:dyDescent="0.25">
      <c r="A20">
        <v>19</v>
      </c>
      <c r="B20" t="s">
        <v>708</v>
      </c>
      <c r="C20" t="s">
        <v>470</v>
      </c>
      <c r="D20" t="s">
        <v>256</v>
      </c>
      <c r="E20" t="s">
        <v>91</v>
      </c>
      <c r="F20" t="s">
        <v>215</v>
      </c>
      <c r="G20" t="s">
        <v>215</v>
      </c>
      <c r="H20" t="s">
        <v>215</v>
      </c>
      <c r="I20" t="s">
        <v>282</v>
      </c>
      <c r="J20" t="s">
        <v>227</v>
      </c>
    </row>
    <row r="21" spans="1:10" x14ac:dyDescent="0.25">
      <c r="A21">
        <v>20</v>
      </c>
      <c r="B21" t="s">
        <v>708</v>
      </c>
      <c r="C21" t="s">
        <v>470</v>
      </c>
      <c r="D21" t="s">
        <v>256</v>
      </c>
      <c r="E21" t="s">
        <v>63</v>
      </c>
      <c r="F21" t="s">
        <v>30</v>
      </c>
      <c r="G21" t="s">
        <v>215</v>
      </c>
      <c r="H21" t="s">
        <v>215</v>
      </c>
      <c r="I21" t="s">
        <v>283</v>
      </c>
      <c r="J21" t="s">
        <v>229</v>
      </c>
    </row>
    <row r="22" spans="1:10" x14ac:dyDescent="0.25">
      <c r="A22">
        <v>21</v>
      </c>
      <c r="B22" t="s">
        <v>708</v>
      </c>
      <c r="C22" t="s">
        <v>470</v>
      </c>
      <c r="D22" t="s">
        <v>256</v>
      </c>
      <c r="E22" t="s">
        <v>55</v>
      </c>
      <c r="F22" t="s">
        <v>30</v>
      </c>
      <c r="G22" t="s">
        <v>215</v>
      </c>
      <c r="H22" t="s">
        <v>215</v>
      </c>
      <c r="I22" t="s">
        <v>283</v>
      </c>
      <c r="J22" t="s">
        <v>229</v>
      </c>
    </row>
    <row r="23" spans="1:10" x14ac:dyDescent="0.25">
      <c r="A23">
        <v>22</v>
      </c>
      <c r="B23" t="s">
        <v>708</v>
      </c>
      <c r="C23" t="s">
        <v>470</v>
      </c>
      <c r="D23" t="s">
        <v>710</v>
      </c>
      <c r="E23" t="s">
        <v>401</v>
      </c>
      <c r="F23" t="s">
        <v>38</v>
      </c>
      <c r="G23" t="s">
        <v>215</v>
      </c>
      <c r="H23" t="s">
        <v>215</v>
      </c>
      <c r="I23" t="s">
        <v>303</v>
      </c>
      <c r="J23" t="s">
        <v>227</v>
      </c>
    </row>
    <row r="24" spans="1:10" x14ac:dyDescent="0.25">
      <c r="A24">
        <v>23</v>
      </c>
      <c r="B24" t="s">
        <v>708</v>
      </c>
      <c r="C24" t="s">
        <v>470</v>
      </c>
      <c r="D24" t="s">
        <v>713</v>
      </c>
      <c r="E24" t="s">
        <v>96</v>
      </c>
      <c r="F24" t="s">
        <v>215</v>
      </c>
      <c r="G24" t="s">
        <v>215</v>
      </c>
      <c r="H24" t="s">
        <v>215</v>
      </c>
      <c r="I24" t="s">
        <v>289</v>
      </c>
      <c r="J24" t="s">
        <v>227</v>
      </c>
    </row>
    <row r="25" spans="1:10" x14ac:dyDescent="0.25">
      <c r="A25">
        <v>24</v>
      </c>
      <c r="B25" t="s">
        <v>708</v>
      </c>
      <c r="C25" t="s">
        <v>470</v>
      </c>
      <c r="D25" t="s">
        <v>709</v>
      </c>
      <c r="E25" t="s">
        <v>55</v>
      </c>
      <c r="F25" t="s">
        <v>215</v>
      </c>
      <c r="G25" t="s">
        <v>215</v>
      </c>
      <c r="H25" t="s">
        <v>215</v>
      </c>
      <c r="I25" t="s">
        <v>279</v>
      </c>
      <c r="J25" t="s">
        <v>226</v>
      </c>
    </row>
    <row r="26" spans="1:10" x14ac:dyDescent="0.25">
      <c r="A26">
        <v>25</v>
      </c>
      <c r="B26" t="s">
        <v>708</v>
      </c>
      <c r="C26" t="s">
        <v>470</v>
      </c>
      <c r="D26" t="s">
        <v>257</v>
      </c>
      <c r="E26" t="s">
        <v>96</v>
      </c>
      <c r="F26" t="s">
        <v>215</v>
      </c>
      <c r="G26" t="s">
        <v>215</v>
      </c>
      <c r="H26" t="s">
        <v>215</v>
      </c>
      <c r="I26" t="s">
        <v>280</v>
      </c>
      <c r="J26" t="s">
        <v>227</v>
      </c>
    </row>
    <row r="27" spans="1:10" x14ac:dyDescent="0.25">
      <c r="A27">
        <v>26</v>
      </c>
      <c r="B27" t="s">
        <v>708</v>
      </c>
      <c r="C27" t="s">
        <v>470</v>
      </c>
      <c r="D27" t="s">
        <v>257</v>
      </c>
      <c r="E27" t="s">
        <v>129</v>
      </c>
      <c r="F27" t="s">
        <v>215</v>
      </c>
      <c r="G27" t="s">
        <v>215</v>
      </c>
      <c r="H27" t="s">
        <v>215</v>
      </c>
      <c r="I27" t="s">
        <v>281</v>
      </c>
      <c r="J27" t="s">
        <v>226</v>
      </c>
    </row>
    <row r="28" spans="1:10" x14ac:dyDescent="0.25">
      <c r="A28">
        <v>27</v>
      </c>
      <c r="B28" t="s">
        <v>708</v>
      </c>
      <c r="C28" t="s">
        <v>470</v>
      </c>
      <c r="D28" t="s">
        <v>370</v>
      </c>
      <c r="E28" t="s">
        <v>761</v>
      </c>
      <c r="F28" t="s">
        <v>38</v>
      </c>
      <c r="G28" t="s">
        <v>215</v>
      </c>
      <c r="H28" t="s">
        <v>215</v>
      </c>
      <c r="I28" t="s">
        <v>304</v>
      </c>
      <c r="J28" t="s">
        <v>227</v>
      </c>
    </row>
    <row r="29" spans="1:10" x14ac:dyDescent="0.25">
      <c r="A29">
        <v>28</v>
      </c>
      <c r="B29" t="s">
        <v>708</v>
      </c>
      <c r="C29" t="s">
        <v>470</v>
      </c>
      <c r="D29" t="s">
        <v>370</v>
      </c>
      <c r="E29" t="s">
        <v>403</v>
      </c>
      <c r="F29" t="s">
        <v>38</v>
      </c>
      <c r="G29" t="s">
        <v>215</v>
      </c>
      <c r="H29" t="s">
        <v>215</v>
      </c>
      <c r="I29" t="s">
        <v>305</v>
      </c>
      <c r="J29" t="s">
        <v>227</v>
      </c>
    </row>
    <row r="30" spans="1:10" x14ac:dyDescent="0.25">
      <c r="A30">
        <v>29</v>
      </c>
      <c r="B30" t="s">
        <v>708</v>
      </c>
      <c r="C30" t="s">
        <v>470</v>
      </c>
      <c r="D30" t="s">
        <v>255</v>
      </c>
      <c r="E30" t="s">
        <v>96</v>
      </c>
      <c r="F30" t="s">
        <v>215</v>
      </c>
      <c r="G30" t="s">
        <v>215</v>
      </c>
      <c r="H30" t="s">
        <v>215</v>
      </c>
      <c r="I30" t="s">
        <v>277</v>
      </c>
      <c r="J30" t="s">
        <v>227</v>
      </c>
    </row>
    <row r="31" spans="1:10" x14ac:dyDescent="0.25">
      <c r="A31">
        <v>30</v>
      </c>
      <c r="B31" t="s">
        <v>708</v>
      </c>
      <c r="C31" t="s">
        <v>470</v>
      </c>
      <c r="D31" t="s">
        <v>255</v>
      </c>
      <c r="E31" t="s">
        <v>91</v>
      </c>
      <c r="F31" t="s">
        <v>215</v>
      </c>
      <c r="G31" t="s">
        <v>215</v>
      </c>
      <c r="H31" t="s">
        <v>215</v>
      </c>
      <c r="I31" t="s">
        <v>278</v>
      </c>
      <c r="J31" t="s">
        <v>227</v>
      </c>
    </row>
    <row r="32" spans="1:10" x14ac:dyDescent="0.25">
      <c r="A32">
        <v>31</v>
      </c>
      <c r="B32" t="s">
        <v>249</v>
      </c>
      <c r="C32" t="s">
        <v>469</v>
      </c>
      <c r="D32" t="s">
        <v>245</v>
      </c>
      <c r="E32" t="s">
        <v>91</v>
      </c>
      <c r="F32" t="s">
        <v>215</v>
      </c>
      <c r="G32" t="s">
        <v>215</v>
      </c>
      <c r="H32" t="s">
        <v>215</v>
      </c>
      <c r="I32" t="s">
        <v>268</v>
      </c>
      <c r="J32" t="s">
        <v>228</v>
      </c>
    </row>
    <row r="33" spans="1:10" x14ac:dyDescent="0.25">
      <c r="A33">
        <v>32</v>
      </c>
      <c r="B33" t="s">
        <v>249</v>
      </c>
      <c r="C33" t="s">
        <v>469</v>
      </c>
      <c r="D33" t="s">
        <v>245</v>
      </c>
      <c r="E33" t="s">
        <v>91</v>
      </c>
      <c r="F33" t="s">
        <v>38</v>
      </c>
      <c r="G33" t="s">
        <v>211</v>
      </c>
      <c r="H33" t="s">
        <v>49</v>
      </c>
      <c r="I33" t="s">
        <v>658</v>
      </c>
      <c r="J33" t="s">
        <v>227</v>
      </c>
    </row>
    <row r="34" spans="1:10" x14ac:dyDescent="0.25">
      <c r="A34">
        <v>33</v>
      </c>
      <c r="B34" t="s">
        <v>249</v>
      </c>
      <c r="C34" t="s">
        <v>469</v>
      </c>
      <c r="D34" t="s">
        <v>245</v>
      </c>
      <c r="E34" t="s">
        <v>91</v>
      </c>
      <c r="F34" t="s">
        <v>38</v>
      </c>
      <c r="G34" t="s">
        <v>211</v>
      </c>
      <c r="H34" t="s">
        <v>32</v>
      </c>
      <c r="I34" t="s">
        <v>658</v>
      </c>
      <c r="J34" t="s">
        <v>227</v>
      </c>
    </row>
    <row r="35" spans="1:10" x14ac:dyDescent="0.25">
      <c r="A35">
        <v>34</v>
      </c>
      <c r="B35" t="s">
        <v>249</v>
      </c>
      <c r="C35" t="s">
        <v>470</v>
      </c>
      <c r="D35" t="s">
        <v>602</v>
      </c>
      <c r="E35" t="s">
        <v>618</v>
      </c>
      <c r="F35" t="s">
        <v>38</v>
      </c>
      <c r="G35" t="s">
        <v>39</v>
      </c>
      <c r="H35" t="s">
        <v>476</v>
      </c>
      <c r="I35" t="s">
        <v>588</v>
      </c>
      <c r="J35" t="s">
        <v>227</v>
      </c>
    </row>
    <row r="36" spans="1:10" x14ac:dyDescent="0.25">
      <c r="A36">
        <v>35</v>
      </c>
      <c r="B36" t="s">
        <v>249</v>
      </c>
      <c r="C36" t="s">
        <v>470</v>
      </c>
      <c r="D36" t="s">
        <v>603</v>
      </c>
      <c r="E36" t="s">
        <v>618</v>
      </c>
      <c r="F36" t="s">
        <v>38</v>
      </c>
      <c r="G36" t="s">
        <v>211</v>
      </c>
      <c r="H36" t="s">
        <v>478</v>
      </c>
      <c r="I36" t="s">
        <v>587</v>
      </c>
      <c r="J36" t="s">
        <v>227</v>
      </c>
    </row>
    <row r="37" spans="1:10" x14ac:dyDescent="0.25">
      <c r="A37">
        <v>36</v>
      </c>
      <c r="B37" t="s">
        <v>249</v>
      </c>
      <c r="C37" t="s">
        <v>470</v>
      </c>
      <c r="D37" t="s">
        <v>603</v>
      </c>
      <c r="E37" t="s">
        <v>91</v>
      </c>
      <c r="F37" t="s">
        <v>38</v>
      </c>
      <c r="G37" t="s">
        <v>211</v>
      </c>
      <c r="H37" t="s">
        <v>478</v>
      </c>
      <c r="I37" t="s">
        <v>589</v>
      </c>
      <c r="J37" t="s">
        <v>228</v>
      </c>
    </row>
    <row r="38" spans="1:10" x14ac:dyDescent="0.25">
      <c r="A38">
        <v>37</v>
      </c>
      <c r="B38" t="s">
        <v>249</v>
      </c>
      <c r="C38" t="s">
        <v>470</v>
      </c>
      <c r="D38" t="s">
        <v>603</v>
      </c>
      <c r="E38" t="s">
        <v>96</v>
      </c>
      <c r="F38" t="s">
        <v>38</v>
      </c>
      <c r="G38" t="s">
        <v>211</v>
      </c>
      <c r="H38" t="s">
        <v>478</v>
      </c>
      <c r="I38" t="s">
        <v>589</v>
      </c>
      <c r="J38" t="s">
        <v>227</v>
      </c>
    </row>
    <row r="39" spans="1:10" x14ac:dyDescent="0.25">
      <c r="A39">
        <v>38</v>
      </c>
      <c r="B39" t="s">
        <v>249</v>
      </c>
      <c r="C39" t="s">
        <v>470</v>
      </c>
      <c r="D39" t="s">
        <v>248</v>
      </c>
      <c r="E39" t="s">
        <v>96</v>
      </c>
      <c r="F39" t="s">
        <v>215</v>
      </c>
      <c r="G39" t="s">
        <v>215</v>
      </c>
      <c r="H39" t="s">
        <v>215</v>
      </c>
      <c r="I39" t="s">
        <v>271</v>
      </c>
      <c r="J39" t="s">
        <v>228</v>
      </c>
    </row>
    <row r="40" spans="1:10" x14ac:dyDescent="0.25">
      <c r="A40">
        <v>39</v>
      </c>
      <c r="B40" t="s">
        <v>249</v>
      </c>
      <c r="C40" t="s">
        <v>470</v>
      </c>
      <c r="D40" t="s">
        <v>90</v>
      </c>
      <c r="E40" t="s">
        <v>91</v>
      </c>
      <c r="F40" t="s">
        <v>215</v>
      </c>
      <c r="G40" t="s">
        <v>92</v>
      </c>
      <c r="H40" t="s">
        <v>93</v>
      </c>
      <c r="I40" t="s">
        <v>89</v>
      </c>
      <c r="J40" t="s">
        <v>227</v>
      </c>
    </row>
    <row r="41" spans="1:10" x14ac:dyDescent="0.25">
      <c r="A41">
        <v>40</v>
      </c>
      <c r="B41" t="s">
        <v>249</v>
      </c>
      <c r="C41" t="s">
        <v>470</v>
      </c>
      <c r="D41" t="s">
        <v>372</v>
      </c>
      <c r="E41" t="s">
        <v>91</v>
      </c>
      <c r="F41" t="s">
        <v>38</v>
      </c>
      <c r="G41" t="s">
        <v>211</v>
      </c>
      <c r="H41" t="s">
        <v>49</v>
      </c>
      <c r="I41" t="s">
        <v>658</v>
      </c>
      <c r="J41" t="s">
        <v>227</v>
      </c>
    </row>
    <row r="42" spans="1:10" x14ac:dyDescent="0.25">
      <c r="A42">
        <v>41</v>
      </c>
      <c r="B42" t="s">
        <v>249</v>
      </c>
      <c r="C42" t="s">
        <v>470</v>
      </c>
      <c r="D42" t="s">
        <v>372</v>
      </c>
      <c r="E42" t="s">
        <v>91</v>
      </c>
      <c r="F42" t="s">
        <v>38</v>
      </c>
      <c r="G42" t="s">
        <v>211</v>
      </c>
      <c r="H42" t="s">
        <v>32</v>
      </c>
      <c r="I42" t="s">
        <v>658</v>
      </c>
      <c r="J42" t="s">
        <v>227</v>
      </c>
    </row>
    <row r="43" spans="1:10" x14ac:dyDescent="0.25">
      <c r="A43">
        <v>42</v>
      </c>
      <c r="B43" t="s">
        <v>249</v>
      </c>
      <c r="C43" t="s">
        <v>470</v>
      </c>
      <c r="D43" t="s">
        <v>246</v>
      </c>
      <c r="E43" t="s">
        <v>96</v>
      </c>
      <c r="F43" t="s">
        <v>215</v>
      </c>
      <c r="G43" t="s">
        <v>215</v>
      </c>
      <c r="H43" t="s">
        <v>215</v>
      </c>
      <c r="I43" t="s">
        <v>269</v>
      </c>
      <c r="J43" t="s">
        <v>227</v>
      </c>
    </row>
    <row r="44" spans="1:10" x14ac:dyDescent="0.25">
      <c r="A44">
        <v>43</v>
      </c>
      <c r="B44" t="s">
        <v>249</v>
      </c>
      <c r="C44" t="s">
        <v>470</v>
      </c>
      <c r="D44" t="s">
        <v>247</v>
      </c>
      <c r="E44" t="s">
        <v>96</v>
      </c>
      <c r="F44" t="s">
        <v>215</v>
      </c>
      <c r="G44" t="s">
        <v>215</v>
      </c>
      <c r="H44" t="s">
        <v>215</v>
      </c>
      <c r="I44" t="s">
        <v>270</v>
      </c>
      <c r="J44" t="s">
        <v>227</v>
      </c>
    </row>
    <row r="45" spans="1:10" x14ac:dyDescent="0.25">
      <c r="A45">
        <v>44</v>
      </c>
      <c r="B45" t="s">
        <v>249</v>
      </c>
      <c r="C45" t="s">
        <v>470</v>
      </c>
      <c r="D45" t="s">
        <v>373</v>
      </c>
      <c r="E45" t="s">
        <v>91</v>
      </c>
      <c r="F45" t="s">
        <v>38</v>
      </c>
      <c r="G45" t="s">
        <v>211</v>
      </c>
      <c r="H45" t="s">
        <v>49</v>
      </c>
      <c r="I45" t="s">
        <v>658</v>
      </c>
      <c r="J45" t="s">
        <v>227</v>
      </c>
    </row>
    <row r="46" spans="1:10" x14ac:dyDescent="0.25">
      <c r="A46">
        <v>45</v>
      </c>
      <c r="B46" t="s">
        <v>249</v>
      </c>
      <c r="C46" t="s">
        <v>470</v>
      </c>
      <c r="D46" t="s">
        <v>373</v>
      </c>
      <c r="E46" t="s">
        <v>91</v>
      </c>
      <c r="F46" t="s">
        <v>38</v>
      </c>
      <c r="G46" t="s">
        <v>211</v>
      </c>
      <c r="H46" t="s">
        <v>32</v>
      </c>
      <c r="I46" t="s">
        <v>658</v>
      </c>
      <c r="J46" t="s">
        <v>227</v>
      </c>
    </row>
    <row r="47" spans="1:10" x14ac:dyDescent="0.25">
      <c r="A47">
        <v>46</v>
      </c>
      <c r="B47" t="s">
        <v>196</v>
      </c>
      <c r="C47" t="s">
        <v>469</v>
      </c>
      <c r="D47" t="s">
        <v>356</v>
      </c>
      <c r="E47" t="s">
        <v>412</v>
      </c>
      <c r="F47" t="s">
        <v>670</v>
      </c>
      <c r="G47" t="s">
        <v>215</v>
      </c>
      <c r="H47" t="s">
        <v>215</v>
      </c>
      <c r="I47" t="s">
        <v>311</v>
      </c>
      <c r="J47" t="s">
        <v>228</v>
      </c>
    </row>
    <row r="48" spans="1:10" x14ac:dyDescent="0.25">
      <c r="A48">
        <v>47</v>
      </c>
      <c r="B48" t="s">
        <v>196</v>
      </c>
      <c r="C48" t="s">
        <v>469</v>
      </c>
      <c r="D48" t="s">
        <v>356</v>
      </c>
      <c r="E48" t="s">
        <v>412</v>
      </c>
      <c r="F48" t="s">
        <v>670</v>
      </c>
      <c r="G48" t="s">
        <v>215</v>
      </c>
      <c r="H48" t="s">
        <v>215</v>
      </c>
      <c r="I48" t="s">
        <v>312</v>
      </c>
      <c r="J48" t="s">
        <v>228</v>
      </c>
    </row>
    <row r="49" spans="1:10" x14ac:dyDescent="0.25">
      <c r="A49">
        <v>48</v>
      </c>
      <c r="B49" t="s">
        <v>481</v>
      </c>
      <c r="C49" t="s">
        <v>470</v>
      </c>
      <c r="D49" t="s">
        <v>254</v>
      </c>
      <c r="E49" t="s">
        <v>96</v>
      </c>
      <c r="F49" t="s">
        <v>215</v>
      </c>
      <c r="G49" t="s">
        <v>215</v>
      </c>
      <c r="H49" t="s">
        <v>215</v>
      </c>
      <c r="I49" t="s">
        <v>276</v>
      </c>
      <c r="J49" t="s">
        <v>226</v>
      </c>
    </row>
    <row r="50" spans="1:10" x14ac:dyDescent="0.25">
      <c r="A50">
        <v>49</v>
      </c>
      <c r="B50" t="s">
        <v>660</v>
      </c>
      <c r="C50" t="s">
        <v>469</v>
      </c>
      <c r="D50" t="s">
        <v>606</v>
      </c>
      <c r="E50" t="s">
        <v>618</v>
      </c>
      <c r="F50" t="s">
        <v>38</v>
      </c>
      <c r="G50" t="s">
        <v>223</v>
      </c>
      <c r="H50" t="s">
        <v>476</v>
      </c>
      <c r="I50" t="s">
        <v>590</v>
      </c>
      <c r="J50" t="s">
        <v>227</v>
      </c>
    </row>
    <row r="51" spans="1:10" x14ac:dyDescent="0.25">
      <c r="A51">
        <v>50</v>
      </c>
      <c r="B51" t="s">
        <v>660</v>
      </c>
      <c r="C51" t="s">
        <v>469</v>
      </c>
      <c r="D51" t="s">
        <v>605</v>
      </c>
      <c r="E51" t="s">
        <v>618</v>
      </c>
      <c r="F51" t="s">
        <v>38</v>
      </c>
      <c r="G51" t="s">
        <v>223</v>
      </c>
      <c r="H51" t="s">
        <v>476</v>
      </c>
      <c r="I51" t="s">
        <v>590</v>
      </c>
      <c r="J51" t="s">
        <v>227</v>
      </c>
    </row>
    <row r="52" spans="1:10" x14ac:dyDescent="0.25">
      <c r="A52">
        <v>51</v>
      </c>
      <c r="B52" t="s">
        <v>660</v>
      </c>
      <c r="C52" t="s">
        <v>470</v>
      </c>
      <c r="D52" t="s">
        <v>604</v>
      </c>
      <c r="E52" t="s">
        <v>618</v>
      </c>
      <c r="F52" t="s">
        <v>38</v>
      </c>
      <c r="G52" t="s">
        <v>223</v>
      </c>
      <c r="H52" t="s">
        <v>476</v>
      </c>
      <c r="I52" t="s">
        <v>590</v>
      </c>
      <c r="J52" t="s">
        <v>227</v>
      </c>
    </row>
    <row r="53" spans="1:10" x14ac:dyDescent="0.25">
      <c r="A53">
        <v>52</v>
      </c>
      <c r="B53" t="s">
        <v>673</v>
      </c>
      <c r="C53" t="s">
        <v>469</v>
      </c>
      <c r="D53" t="s">
        <v>760</v>
      </c>
      <c r="E53" t="s">
        <v>419</v>
      </c>
      <c r="F53" t="s">
        <v>38</v>
      </c>
      <c r="G53" t="s">
        <v>215</v>
      </c>
      <c r="H53" t="s">
        <v>215</v>
      </c>
      <c r="I53" t="s">
        <v>320</v>
      </c>
      <c r="J53" t="s">
        <v>229</v>
      </c>
    </row>
    <row r="54" spans="1:10" x14ac:dyDescent="0.25">
      <c r="A54">
        <v>53</v>
      </c>
      <c r="B54" t="s">
        <v>673</v>
      </c>
      <c r="C54" t="s">
        <v>469</v>
      </c>
      <c r="D54" t="s">
        <v>122</v>
      </c>
      <c r="E54" t="s">
        <v>27</v>
      </c>
      <c r="F54" t="s">
        <v>215</v>
      </c>
      <c r="G54" t="s">
        <v>123</v>
      </c>
      <c r="H54" t="s">
        <v>124</v>
      </c>
      <c r="I54" t="s">
        <v>121</v>
      </c>
      <c r="J54" t="s">
        <v>228</v>
      </c>
    </row>
    <row r="55" spans="1:10" x14ac:dyDescent="0.25">
      <c r="A55">
        <v>54</v>
      </c>
      <c r="B55" t="s">
        <v>673</v>
      </c>
      <c r="C55" t="s">
        <v>469</v>
      </c>
      <c r="D55" t="s">
        <v>122</v>
      </c>
      <c r="E55" t="s">
        <v>215</v>
      </c>
      <c r="F55" t="s">
        <v>38</v>
      </c>
      <c r="G55" t="s">
        <v>477</v>
      </c>
      <c r="H55" t="s">
        <v>476</v>
      </c>
      <c r="I55" t="s">
        <v>121</v>
      </c>
      <c r="J55" t="s">
        <v>227</v>
      </c>
    </row>
    <row r="56" spans="1:10" x14ac:dyDescent="0.25">
      <c r="A56">
        <v>55</v>
      </c>
      <c r="B56" t="s">
        <v>673</v>
      </c>
      <c r="C56" t="s">
        <v>469</v>
      </c>
      <c r="D56" t="s">
        <v>759</v>
      </c>
      <c r="E56" t="s">
        <v>215</v>
      </c>
      <c r="F56" t="s">
        <v>38</v>
      </c>
      <c r="G56" t="s">
        <v>477</v>
      </c>
      <c r="H56" t="s">
        <v>476</v>
      </c>
      <c r="I56" t="s">
        <v>475</v>
      </c>
      <c r="J56" t="s">
        <v>226</v>
      </c>
    </row>
    <row r="57" spans="1:10" x14ac:dyDescent="0.25">
      <c r="A57">
        <v>56</v>
      </c>
      <c r="B57" t="s">
        <v>673</v>
      </c>
      <c r="C57" t="s">
        <v>469</v>
      </c>
      <c r="D57" t="s">
        <v>672</v>
      </c>
      <c r="E57" t="s">
        <v>418</v>
      </c>
      <c r="F57" t="s">
        <v>38</v>
      </c>
      <c r="G57" t="s">
        <v>215</v>
      </c>
      <c r="H57" t="s">
        <v>215</v>
      </c>
      <c r="I57" t="s">
        <v>319</v>
      </c>
      <c r="J57" t="s">
        <v>229</v>
      </c>
    </row>
    <row r="58" spans="1:10" x14ac:dyDescent="0.25">
      <c r="A58">
        <v>57</v>
      </c>
      <c r="B58" t="s">
        <v>673</v>
      </c>
      <c r="C58" t="s">
        <v>469</v>
      </c>
      <c r="D58" t="s">
        <v>758</v>
      </c>
      <c r="E58" t="s">
        <v>215</v>
      </c>
      <c r="F58" t="s">
        <v>38</v>
      </c>
      <c r="G58" t="s">
        <v>477</v>
      </c>
      <c r="H58" t="s">
        <v>476</v>
      </c>
      <c r="I58" t="s">
        <v>475</v>
      </c>
      <c r="J58" t="s">
        <v>226</v>
      </c>
    </row>
    <row r="59" spans="1:10" x14ac:dyDescent="0.25">
      <c r="A59">
        <v>58</v>
      </c>
      <c r="B59" t="s">
        <v>673</v>
      </c>
      <c r="C59" t="s">
        <v>470</v>
      </c>
      <c r="D59" t="s">
        <v>610</v>
      </c>
      <c r="E59" t="s">
        <v>624</v>
      </c>
      <c r="F59" t="s">
        <v>38</v>
      </c>
      <c r="G59" t="s">
        <v>653</v>
      </c>
      <c r="H59" t="s">
        <v>478</v>
      </c>
      <c r="I59" t="s">
        <v>595</v>
      </c>
      <c r="J59" t="s">
        <v>227</v>
      </c>
    </row>
    <row r="60" spans="1:10" x14ac:dyDescent="0.25">
      <c r="A60">
        <v>59</v>
      </c>
      <c r="B60" t="s">
        <v>662</v>
      </c>
      <c r="C60" t="s">
        <v>469</v>
      </c>
      <c r="D60" t="s">
        <v>360</v>
      </c>
      <c r="E60" t="s">
        <v>422</v>
      </c>
      <c r="F60" t="s">
        <v>670</v>
      </c>
      <c r="G60" t="s">
        <v>215</v>
      </c>
      <c r="H60" t="s">
        <v>215</v>
      </c>
      <c r="I60" t="s">
        <v>323</v>
      </c>
      <c r="J60" t="s">
        <v>227</v>
      </c>
    </row>
    <row r="61" spans="1:10" x14ac:dyDescent="0.25">
      <c r="A61">
        <v>60</v>
      </c>
      <c r="B61" t="s">
        <v>662</v>
      </c>
      <c r="C61" t="s">
        <v>470</v>
      </c>
      <c r="D61" t="s">
        <v>361</v>
      </c>
      <c r="E61" t="s">
        <v>433</v>
      </c>
      <c r="F61" t="s">
        <v>38</v>
      </c>
      <c r="G61" t="s">
        <v>215</v>
      </c>
      <c r="H61" t="s">
        <v>215</v>
      </c>
      <c r="I61" t="s">
        <v>331</v>
      </c>
      <c r="J61" t="s">
        <v>226</v>
      </c>
    </row>
    <row r="62" spans="1:10" x14ac:dyDescent="0.25">
      <c r="A62">
        <v>61</v>
      </c>
      <c r="B62" t="s">
        <v>662</v>
      </c>
      <c r="C62" t="s">
        <v>470</v>
      </c>
      <c r="D62" t="s">
        <v>361</v>
      </c>
      <c r="E62" t="s">
        <v>434</v>
      </c>
      <c r="F62" t="s">
        <v>38</v>
      </c>
      <c r="G62" t="s">
        <v>215</v>
      </c>
      <c r="H62" t="s">
        <v>215</v>
      </c>
      <c r="I62" t="s">
        <v>332</v>
      </c>
      <c r="J62" t="s">
        <v>226</v>
      </c>
    </row>
    <row r="63" spans="1:10" x14ac:dyDescent="0.25">
      <c r="A63">
        <v>62</v>
      </c>
      <c r="B63" t="s">
        <v>465</v>
      </c>
      <c r="C63" t="s">
        <v>469</v>
      </c>
      <c r="D63" t="s">
        <v>135</v>
      </c>
      <c r="E63" t="s">
        <v>134</v>
      </c>
      <c r="F63" t="s">
        <v>215</v>
      </c>
      <c r="G63" t="s">
        <v>128</v>
      </c>
      <c r="H63" t="s">
        <v>93</v>
      </c>
      <c r="I63" t="s">
        <v>132</v>
      </c>
      <c r="J63" t="s">
        <v>228</v>
      </c>
    </row>
    <row r="64" spans="1:10" x14ac:dyDescent="0.25">
      <c r="A64">
        <v>63</v>
      </c>
      <c r="B64" t="s">
        <v>465</v>
      </c>
      <c r="C64" t="s">
        <v>469</v>
      </c>
      <c r="D64" t="s">
        <v>135</v>
      </c>
      <c r="E64" t="s">
        <v>27</v>
      </c>
      <c r="F64" t="s">
        <v>215</v>
      </c>
      <c r="G64" t="s">
        <v>128</v>
      </c>
      <c r="H64" t="s">
        <v>93</v>
      </c>
      <c r="I64" t="s">
        <v>132</v>
      </c>
      <c r="J64" t="s">
        <v>229</v>
      </c>
    </row>
    <row r="65" spans="1:10" x14ac:dyDescent="0.25">
      <c r="A65">
        <v>64</v>
      </c>
      <c r="B65" t="s">
        <v>465</v>
      </c>
      <c r="C65" t="s">
        <v>469</v>
      </c>
      <c r="D65" t="s">
        <v>126</v>
      </c>
      <c r="E65" t="s">
        <v>127</v>
      </c>
      <c r="F65" t="s">
        <v>215</v>
      </c>
      <c r="G65" t="s">
        <v>128</v>
      </c>
      <c r="H65" t="s">
        <v>93</v>
      </c>
      <c r="I65" t="s">
        <v>125</v>
      </c>
      <c r="J65" t="s">
        <v>227</v>
      </c>
    </row>
    <row r="66" spans="1:10" x14ac:dyDescent="0.25">
      <c r="A66">
        <v>65</v>
      </c>
      <c r="B66" t="s">
        <v>465</v>
      </c>
      <c r="C66" t="s">
        <v>469</v>
      </c>
      <c r="D66" t="s">
        <v>126</v>
      </c>
      <c r="E66" t="s">
        <v>129</v>
      </c>
      <c r="F66" t="s">
        <v>215</v>
      </c>
      <c r="G66" t="s">
        <v>128</v>
      </c>
      <c r="H66" t="s">
        <v>93</v>
      </c>
      <c r="I66" t="s">
        <v>125</v>
      </c>
      <c r="J66" t="s">
        <v>227</v>
      </c>
    </row>
    <row r="67" spans="1:10" x14ac:dyDescent="0.25">
      <c r="A67">
        <v>66</v>
      </c>
      <c r="B67" t="s">
        <v>465</v>
      </c>
      <c r="C67" t="s">
        <v>469</v>
      </c>
      <c r="D67" t="s">
        <v>133</v>
      </c>
      <c r="E67" t="s">
        <v>134</v>
      </c>
      <c r="F67" t="s">
        <v>215</v>
      </c>
      <c r="G67" t="s">
        <v>128</v>
      </c>
      <c r="H67" t="s">
        <v>93</v>
      </c>
      <c r="I67" t="s">
        <v>132</v>
      </c>
      <c r="J67" t="s">
        <v>227</v>
      </c>
    </row>
    <row r="68" spans="1:10" x14ac:dyDescent="0.25">
      <c r="A68">
        <v>67</v>
      </c>
      <c r="B68" t="s">
        <v>465</v>
      </c>
      <c r="C68" t="s">
        <v>469</v>
      </c>
      <c r="D68" t="s">
        <v>133</v>
      </c>
      <c r="E68" t="s">
        <v>27</v>
      </c>
      <c r="F68" t="s">
        <v>215</v>
      </c>
      <c r="G68" t="s">
        <v>128</v>
      </c>
      <c r="H68" t="s">
        <v>93</v>
      </c>
      <c r="I68" t="s">
        <v>132</v>
      </c>
      <c r="J68" t="s">
        <v>227</v>
      </c>
    </row>
    <row r="69" spans="1:10" x14ac:dyDescent="0.25">
      <c r="A69">
        <v>68</v>
      </c>
      <c r="B69" t="s">
        <v>465</v>
      </c>
      <c r="C69" t="s">
        <v>469</v>
      </c>
      <c r="D69" t="s">
        <v>666</v>
      </c>
      <c r="E69" t="s">
        <v>445</v>
      </c>
      <c r="F69" t="s">
        <v>38</v>
      </c>
      <c r="G69" t="s">
        <v>215</v>
      </c>
      <c r="H69" t="s">
        <v>215</v>
      </c>
      <c r="I69" t="s">
        <v>340</v>
      </c>
      <c r="J69" t="s">
        <v>228</v>
      </c>
    </row>
    <row r="70" spans="1:10" x14ac:dyDescent="0.25">
      <c r="A70">
        <v>69</v>
      </c>
      <c r="B70" t="s">
        <v>465</v>
      </c>
      <c r="C70" t="s">
        <v>469</v>
      </c>
      <c r="D70" t="s">
        <v>47</v>
      </c>
      <c r="E70" t="s">
        <v>55</v>
      </c>
      <c r="F70" t="s">
        <v>38</v>
      </c>
      <c r="G70" t="s">
        <v>39</v>
      </c>
      <c r="H70" t="s">
        <v>49</v>
      </c>
      <c r="I70" t="s">
        <v>46</v>
      </c>
      <c r="J70" t="s">
        <v>228</v>
      </c>
    </row>
    <row r="71" spans="1:10" x14ac:dyDescent="0.25">
      <c r="A71">
        <v>70</v>
      </c>
      <c r="B71" t="s">
        <v>465</v>
      </c>
      <c r="C71" t="s">
        <v>469</v>
      </c>
      <c r="D71" t="s">
        <v>47</v>
      </c>
      <c r="E71" t="s">
        <v>62</v>
      </c>
      <c r="F71" t="s">
        <v>38</v>
      </c>
      <c r="G71" t="s">
        <v>39</v>
      </c>
      <c r="H71" t="s">
        <v>49</v>
      </c>
      <c r="I71" t="s">
        <v>61</v>
      </c>
      <c r="J71" t="s">
        <v>228</v>
      </c>
    </row>
    <row r="72" spans="1:10" x14ac:dyDescent="0.25">
      <c r="A72">
        <v>71</v>
      </c>
      <c r="B72" t="s">
        <v>465</v>
      </c>
      <c r="C72" t="s">
        <v>470</v>
      </c>
      <c r="D72" t="s">
        <v>250</v>
      </c>
      <c r="E72" t="s">
        <v>91</v>
      </c>
      <c r="F72" t="s">
        <v>215</v>
      </c>
      <c r="G72" t="s">
        <v>215</v>
      </c>
      <c r="H72" t="s">
        <v>215</v>
      </c>
      <c r="I72" t="s">
        <v>273</v>
      </c>
      <c r="J72" t="s">
        <v>228</v>
      </c>
    </row>
    <row r="73" spans="1:10" x14ac:dyDescent="0.25">
      <c r="A73">
        <v>72</v>
      </c>
      <c r="B73" t="s">
        <v>465</v>
      </c>
      <c r="C73" t="s">
        <v>470</v>
      </c>
      <c r="D73" t="s">
        <v>252</v>
      </c>
      <c r="E73" t="s">
        <v>91</v>
      </c>
      <c r="F73" t="s">
        <v>215</v>
      </c>
      <c r="G73" t="s">
        <v>215</v>
      </c>
      <c r="H73" t="s">
        <v>215</v>
      </c>
      <c r="I73" t="s">
        <v>273</v>
      </c>
      <c r="J73" t="s">
        <v>228</v>
      </c>
    </row>
    <row r="74" spans="1:10" x14ac:dyDescent="0.25">
      <c r="A74">
        <v>73</v>
      </c>
      <c r="B74" t="s">
        <v>465</v>
      </c>
      <c r="C74" t="s">
        <v>470</v>
      </c>
      <c r="D74" t="s">
        <v>612</v>
      </c>
      <c r="E74" t="s">
        <v>626</v>
      </c>
      <c r="F74" t="s">
        <v>38</v>
      </c>
      <c r="G74" t="s">
        <v>223</v>
      </c>
      <c r="H74" t="s">
        <v>476</v>
      </c>
      <c r="I74" t="s">
        <v>597</v>
      </c>
      <c r="J74" t="s">
        <v>228</v>
      </c>
    </row>
    <row r="75" spans="1:10" x14ac:dyDescent="0.25">
      <c r="A75">
        <v>74</v>
      </c>
      <c r="B75" t="s">
        <v>465</v>
      </c>
      <c r="C75" t="s">
        <v>470</v>
      </c>
      <c r="D75" t="s">
        <v>251</v>
      </c>
      <c r="E75" t="s">
        <v>96</v>
      </c>
      <c r="F75" t="s">
        <v>215</v>
      </c>
      <c r="G75" t="s">
        <v>215</v>
      </c>
      <c r="H75" t="s">
        <v>215</v>
      </c>
      <c r="I75" t="s">
        <v>273</v>
      </c>
      <c r="J75" t="s">
        <v>228</v>
      </c>
    </row>
    <row r="76" spans="1:10" x14ac:dyDescent="0.25">
      <c r="A76">
        <v>75</v>
      </c>
      <c r="B76" t="s">
        <v>466</v>
      </c>
      <c r="C76" t="s">
        <v>470</v>
      </c>
      <c r="D76" t="s">
        <v>253</v>
      </c>
      <c r="E76" t="s">
        <v>96</v>
      </c>
      <c r="F76" t="s">
        <v>215</v>
      </c>
      <c r="G76" t="s">
        <v>215</v>
      </c>
      <c r="H76" t="s">
        <v>215</v>
      </c>
      <c r="I76" t="s">
        <v>275</v>
      </c>
      <c r="J76" t="s">
        <v>226</v>
      </c>
    </row>
    <row r="77" spans="1:10" x14ac:dyDescent="0.25">
      <c r="A77">
        <v>76</v>
      </c>
      <c r="B77" t="s">
        <v>466</v>
      </c>
      <c r="C77" t="s">
        <v>470</v>
      </c>
      <c r="D77" t="s">
        <v>68</v>
      </c>
      <c r="E77" t="s">
        <v>76</v>
      </c>
      <c r="F77" t="s">
        <v>215</v>
      </c>
      <c r="G77" t="s">
        <v>215</v>
      </c>
      <c r="H77" t="s">
        <v>49</v>
      </c>
      <c r="I77" t="s">
        <v>75</v>
      </c>
      <c r="J77" t="s">
        <v>226</v>
      </c>
    </row>
    <row r="78" spans="1:10" x14ac:dyDescent="0.25">
      <c r="A78">
        <v>77</v>
      </c>
      <c r="B78" t="s">
        <v>466</v>
      </c>
      <c r="C78" t="s">
        <v>470</v>
      </c>
      <c r="D78" t="s">
        <v>68</v>
      </c>
      <c r="E78" t="s">
        <v>76</v>
      </c>
      <c r="F78" t="s">
        <v>215</v>
      </c>
      <c r="G78" t="s">
        <v>215</v>
      </c>
      <c r="H78" t="s">
        <v>32</v>
      </c>
      <c r="I78" t="s">
        <v>75</v>
      </c>
      <c r="J78" t="s">
        <v>227</v>
      </c>
    </row>
    <row r="79" spans="1:10" x14ac:dyDescent="0.25">
      <c r="A79">
        <v>78</v>
      </c>
      <c r="B79" t="s">
        <v>466</v>
      </c>
      <c r="C79" t="s">
        <v>470</v>
      </c>
      <c r="D79" t="s">
        <v>68</v>
      </c>
      <c r="E79" t="s">
        <v>69</v>
      </c>
      <c r="F79" t="s">
        <v>215</v>
      </c>
      <c r="G79" t="s">
        <v>215</v>
      </c>
      <c r="H79" t="s">
        <v>49</v>
      </c>
      <c r="I79" t="s">
        <v>67</v>
      </c>
      <c r="J79" t="s">
        <v>227</v>
      </c>
    </row>
    <row r="80" spans="1:10" x14ac:dyDescent="0.25">
      <c r="A80">
        <v>79</v>
      </c>
      <c r="B80" t="s">
        <v>466</v>
      </c>
      <c r="C80" t="s">
        <v>470</v>
      </c>
      <c r="D80" t="s">
        <v>364</v>
      </c>
      <c r="E80" t="s">
        <v>388</v>
      </c>
      <c r="F80" t="s">
        <v>38</v>
      </c>
      <c r="G80" t="s">
        <v>215</v>
      </c>
      <c r="H80" t="s">
        <v>215</v>
      </c>
      <c r="I80" t="s">
        <v>291</v>
      </c>
      <c r="J80" t="s">
        <v>228</v>
      </c>
    </row>
    <row r="81" spans="1:10" x14ac:dyDescent="0.25">
      <c r="A81">
        <v>80</v>
      </c>
      <c r="B81" t="s">
        <v>236</v>
      </c>
      <c r="C81" t="s">
        <v>469</v>
      </c>
      <c r="D81" t="s">
        <v>26</v>
      </c>
      <c r="E81" t="s">
        <v>27</v>
      </c>
      <c r="F81" t="s">
        <v>30</v>
      </c>
      <c r="G81" t="s">
        <v>31</v>
      </c>
      <c r="H81" t="s">
        <v>32</v>
      </c>
      <c r="I81" t="s">
        <v>25</v>
      </c>
      <c r="J81" t="s">
        <v>229</v>
      </c>
    </row>
    <row r="82" spans="1:10" x14ac:dyDescent="0.25">
      <c r="A82">
        <v>81</v>
      </c>
      <c r="B82" t="s">
        <v>236</v>
      </c>
      <c r="C82" t="s">
        <v>469</v>
      </c>
      <c r="D82" t="s">
        <v>26</v>
      </c>
      <c r="E82" t="s">
        <v>27</v>
      </c>
      <c r="F82" t="s">
        <v>38</v>
      </c>
      <c r="G82" t="s">
        <v>39</v>
      </c>
      <c r="H82" t="s">
        <v>32</v>
      </c>
      <c r="I82" t="s">
        <v>25</v>
      </c>
      <c r="J82" t="s">
        <v>229</v>
      </c>
    </row>
    <row r="83" spans="1:10" x14ac:dyDescent="0.25">
      <c r="A83">
        <v>82</v>
      </c>
      <c r="B83" t="s">
        <v>236</v>
      </c>
      <c r="C83" t="s">
        <v>469</v>
      </c>
      <c r="D83" t="s">
        <v>26</v>
      </c>
      <c r="E83" t="s">
        <v>27</v>
      </c>
      <c r="F83" t="s">
        <v>41</v>
      </c>
      <c r="G83" t="s">
        <v>42</v>
      </c>
      <c r="H83" t="s">
        <v>32</v>
      </c>
      <c r="I83" t="s">
        <v>25</v>
      </c>
      <c r="J83" t="s">
        <v>229</v>
      </c>
    </row>
    <row r="84" spans="1:10" x14ac:dyDescent="0.25">
      <c r="A84">
        <v>83</v>
      </c>
      <c r="B84" t="s">
        <v>236</v>
      </c>
      <c r="C84" t="s">
        <v>469</v>
      </c>
      <c r="D84" t="s">
        <v>131</v>
      </c>
      <c r="E84" t="s">
        <v>127</v>
      </c>
      <c r="F84" t="s">
        <v>215</v>
      </c>
      <c r="G84" t="s">
        <v>128</v>
      </c>
      <c r="H84" t="s">
        <v>93</v>
      </c>
      <c r="I84" t="s">
        <v>125</v>
      </c>
      <c r="J84" t="s">
        <v>229</v>
      </c>
    </row>
    <row r="85" spans="1:10" x14ac:dyDescent="0.25">
      <c r="A85">
        <v>84</v>
      </c>
      <c r="B85" t="s">
        <v>236</v>
      </c>
      <c r="C85" t="s">
        <v>469</v>
      </c>
      <c r="D85" t="s">
        <v>131</v>
      </c>
      <c r="E85" t="s">
        <v>129</v>
      </c>
      <c r="F85" t="s">
        <v>215</v>
      </c>
      <c r="G85" t="s">
        <v>128</v>
      </c>
      <c r="H85" t="s">
        <v>93</v>
      </c>
      <c r="I85" t="s">
        <v>125</v>
      </c>
      <c r="J85" t="s">
        <v>228</v>
      </c>
    </row>
    <row r="86" spans="1:10" x14ac:dyDescent="0.25">
      <c r="A86">
        <v>85</v>
      </c>
      <c r="B86" t="s">
        <v>236</v>
      </c>
      <c r="C86" t="s">
        <v>470</v>
      </c>
      <c r="D86" t="s">
        <v>259</v>
      </c>
      <c r="E86" t="s">
        <v>264</v>
      </c>
      <c r="F86" t="s">
        <v>215</v>
      </c>
      <c r="G86" t="s">
        <v>215</v>
      </c>
      <c r="H86" t="s">
        <v>215</v>
      </c>
      <c r="I86" t="s">
        <v>287</v>
      </c>
      <c r="J86" t="s">
        <v>228</v>
      </c>
    </row>
    <row r="87" spans="1:10" x14ac:dyDescent="0.25">
      <c r="A87">
        <v>86</v>
      </c>
      <c r="B87" t="s">
        <v>236</v>
      </c>
      <c r="C87" t="s">
        <v>470</v>
      </c>
      <c r="D87" t="s">
        <v>260</v>
      </c>
      <c r="E87" t="s">
        <v>91</v>
      </c>
      <c r="F87" t="s">
        <v>215</v>
      </c>
      <c r="G87" t="s">
        <v>215</v>
      </c>
      <c r="H87" t="s">
        <v>215</v>
      </c>
      <c r="I87" t="s">
        <v>287</v>
      </c>
      <c r="J87" t="s">
        <v>228</v>
      </c>
    </row>
    <row r="88" spans="1:10" x14ac:dyDescent="0.25">
      <c r="A88">
        <v>87</v>
      </c>
      <c r="B88" t="s">
        <v>236</v>
      </c>
      <c r="C88" t="s">
        <v>470</v>
      </c>
      <c r="D88" t="s">
        <v>261</v>
      </c>
      <c r="E88" t="s">
        <v>55</v>
      </c>
      <c r="F88" t="s">
        <v>215</v>
      </c>
      <c r="G88" t="s">
        <v>215</v>
      </c>
      <c r="H88" t="s">
        <v>215</v>
      </c>
      <c r="I88" t="s">
        <v>287</v>
      </c>
      <c r="J88" t="s">
        <v>228</v>
      </c>
    </row>
    <row r="89" spans="1:10" x14ac:dyDescent="0.25">
      <c r="A89">
        <v>88</v>
      </c>
      <c r="B89" t="s">
        <v>236</v>
      </c>
      <c r="C89" t="s">
        <v>470</v>
      </c>
      <c r="D89" t="s">
        <v>258</v>
      </c>
      <c r="E89" t="s">
        <v>263</v>
      </c>
      <c r="F89" t="s">
        <v>215</v>
      </c>
      <c r="G89" t="s">
        <v>215</v>
      </c>
      <c r="H89" t="s">
        <v>215</v>
      </c>
      <c r="I89" t="s">
        <v>284</v>
      </c>
      <c r="J89" t="s">
        <v>228</v>
      </c>
    </row>
    <row r="90" spans="1:10" x14ac:dyDescent="0.25">
      <c r="A90">
        <v>89</v>
      </c>
      <c r="B90" t="s">
        <v>236</v>
      </c>
      <c r="C90" t="s">
        <v>470</v>
      </c>
      <c r="D90" t="s">
        <v>258</v>
      </c>
      <c r="E90" t="s">
        <v>96</v>
      </c>
      <c r="F90" t="s">
        <v>215</v>
      </c>
      <c r="G90" t="s">
        <v>215</v>
      </c>
      <c r="H90" t="s">
        <v>215</v>
      </c>
      <c r="I90" t="s">
        <v>757</v>
      </c>
      <c r="J90" t="s">
        <v>228</v>
      </c>
    </row>
    <row r="91" spans="1:10" x14ac:dyDescent="0.25">
      <c r="A91">
        <v>90</v>
      </c>
      <c r="B91" t="s">
        <v>236</v>
      </c>
      <c r="C91" t="s">
        <v>470</v>
      </c>
      <c r="D91" t="s">
        <v>258</v>
      </c>
      <c r="E91" t="s">
        <v>91</v>
      </c>
      <c r="F91" t="s">
        <v>215</v>
      </c>
      <c r="G91" t="s">
        <v>215</v>
      </c>
      <c r="H91" t="s">
        <v>215</v>
      </c>
      <c r="I91" t="s">
        <v>284</v>
      </c>
      <c r="J91" t="s">
        <v>228</v>
      </c>
    </row>
    <row r="92" spans="1:10" x14ac:dyDescent="0.25">
      <c r="A92">
        <v>91</v>
      </c>
      <c r="B92" t="s">
        <v>236</v>
      </c>
      <c r="C92" t="s">
        <v>470</v>
      </c>
      <c r="D92" t="s">
        <v>386</v>
      </c>
      <c r="E92" t="s">
        <v>455</v>
      </c>
      <c r="F92" t="s">
        <v>38</v>
      </c>
      <c r="G92" t="s">
        <v>215</v>
      </c>
      <c r="H92" t="s">
        <v>215</v>
      </c>
      <c r="I92" t="s">
        <v>352</v>
      </c>
      <c r="J92" t="s">
        <v>228</v>
      </c>
    </row>
    <row r="93" spans="1:10" x14ac:dyDescent="0.25">
      <c r="A93">
        <v>92</v>
      </c>
      <c r="B93" t="s">
        <v>236</v>
      </c>
      <c r="C93" t="s">
        <v>470</v>
      </c>
      <c r="D93" t="s">
        <v>385</v>
      </c>
      <c r="E93" t="s">
        <v>419</v>
      </c>
      <c r="F93" t="s">
        <v>38</v>
      </c>
      <c r="G93" t="s">
        <v>215</v>
      </c>
      <c r="H93" t="s">
        <v>215</v>
      </c>
      <c r="I93" t="s">
        <v>320</v>
      </c>
      <c r="J93" t="s">
        <v>229</v>
      </c>
    </row>
    <row r="94" spans="1:10" x14ac:dyDescent="0.25">
      <c r="A94">
        <v>93</v>
      </c>
      <c r="B94" t="s">
        <v>236</v>
      </c>
      <c r="C94" t="s">
        <v>470</v>
      </c>
      <c r="D94" t="s">
        <v>44</v>
      </c>
      <c r="E94" t="s">
        <v>27</v>
      </c>
      <c r="F94" t="s">
        <v>30</v>
      </c>
      <c r="G94" t="s">
        <v>31</v>
      </c>
      <c r="H94" t="s">
        <v>32</v>
      </c>
      <c r="I94" t="s">
        <v>43</v>
      </c>
      <c r="J94" t="s">
        <v>228</v>
      </c>
    </row>
    <row r="95" spans="1:10" x14ac:dyDescent="0.25">
      <c r="A95">
        <v>94</v>
      </c>
      <c r="B95" t="s">
        <v>236</v>
      </c>
      <c r="C95" t="s">
        <v>470</v>
      </c>
      <c r="D95" t="s">
        <v>44</v>
      </c>
      <c r="E95" t="s">
        <v>27</v>
      </c>
      <c r="F95" t="s">
        <v>38</v>
      </c>
      <c r="G95" t="s">
        <v>39</v>
      </c>
      <c r="H95" t="s">
        <v>32</v>
      </c>
      <c r="I95" t="s">
        <v>43</v>
      </c>
      <c r="J95" t="s">
        <v>228</v>
      </c>
    </row>
    <row r="96" spans="1:10" x14ac:dyDescent="0.25">
      <c r="A96">
        <v>95</v>
      </c>
      <c r="B96" t="s">
        <v>236</v>
      </c>
      <c r="C96" t="s">
        <v>470</v>
      </c>
      <c r="D96" t="s">
        <v>44</v>
      </c>
      <c r="E96" t="s">
        <v>27</v>
      </c>
      <c r="F96" t="s">
        <v>41</v>
      </c>
      <c r="G96" t="s">
        <v>42</v>
      </c>
      <c r="H96" t="s">
        <v>32</v>
      </c>
      <c r="I96" t="s">
        <v>43</v>
      </c>
      <c r="J96" t="s">
        <v>229</v>
      </c>
    </row>
    <row r="97" spans="1:10" x14ac:dyDescent="0.25">
      <c r="A97">
        <v>96</v>
      </c>
      <c r="B97" t="s">
        <v>236</v>
      </c>
      <c r="C97" t="s">
        <v>470</v>
      </c>
      <c r="D97" t="s">
        <v>130</v>
      </c>
      <c r="E97" t="s">
        <v>127</v>
      </c>
      <c r="F97" t="s">
        <v>215</v>
      </c>
      <c r="G97" t="s">
        <v>128</v>
      </c>
      <c r="H97" t="s">
        <v>93</v>
      </c>
      <c r="I97" t="s">
        <v>125</v>
      </c>
      <c r="J97" t="s">
        <v>228</v>
      </c>
    </row>
    <row r="98" spans="1:10" x14ac:dyDescent="0.25">
      <c r="A98">
        <v>97</v>
      </c>
      <c r="B98" t="s">
        <v>236</v>
      </c>
      <c r="C98" t="s">
        <v>470</v>
      </c>
      <c r="D98" t="s">
        <v>130</v>
      </c>
      <c r="E98" t="s">
        <v>129</v>
      </c>
      <c r="F98" t="s">
        <v>215</v>
      </c>
      <c r="G98" t="s">
        <v>128</v>
      </c>
      <c r="H98" t="s">
        <v>93</v>
      </c>
      <c r="I98" t="s">
        <v>125</v>
      </c>
      <c r="J98" t="s">
        <v>228</v>
      </c>
    </row>
    <row r="99" spans="1:10" x14ac:dyDescent="0.25">
      <c r="A99">
        <v>98</v>
      </c>
      <c r="B99" t="s">
        <v>363</v>
      </c>
      <c r="C99" t="s">
        <v>470</v>
      </c>
      <c r="D99" t="s">
        <v>756</v>
      </c>
      <c r="E99" t="s">
        <v>91</v>
      </c>
      <c r="F99" t="s">
        <v>215</v>
      </c>
      <c r="G99" t="s">
        <v>215</v>
      </c>
      <c r="H99" t="s">
        <v>215</v>
      </c>
      <c r="I99" t="s">
        <v>267</v>
      </c>
      <c r="J99" t="s">
        <v>228</v>
      </c>
    </row>
    <row r="100" spans="1:10" x14ac:dyDescent="0.25">
      <c r="A100">
        <v>99</v>
      </c>
      <c r="B100" t="s">
        <v>363</v>
      </c>
      <c r="C100" t="s">
        <v>470</v>
      </c>
      <c r="D100" t="s">
        <v>613</v>
      </c>
      <c r="E100" t="s">
        <v>627</v>
      </c>
      <c r="F100" t="s">
        <v>30</v>
      </c>
      <c r="G100" t="s">
        <v>655</v>
      </c>
      <c r="H100" t="s">
        <v>476</v>
      </c>
      <c r="I100" t="s">
        <v>598</v>
      </c>
      <c r="J100" t="s">
        <v>229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9F8FB-41FB-4325-94C0-DE0C2321926D}">
  <dimension ref="A3:B183"/>
  <sheetViews>
    <sheetView topLeftCell="A28" workbookViewId="0">
      <selection activeCell="A44" sqref="A44"/>
    </sheetView>
  </sheetViews>
  <sheetFormatPr defaultRowHeight="15" x14ac:dyDescent="0.25"/>
  <cols>
    <col min="1" max="1" width="13.140625" bestFit="1" customWidth="1"/>
    <col min="2" max="2" width="27.5703125" bestFit="1" customWidth="1"/>
    <col min="3" max="3" width="4.140625" bestFit="1" customWidth="1"/>
    <col min="4" max="4" width="3.28515625" bestFit="1" customWidth="1"/>
    <col min="5" max="5" width="5.7109375" bestFit="1" customWidth="1"/>
    <col min="6" max="6" width="4.5703125" bestFit="1" customWidth="1"/>
    <col min="7" max="7" width="6.7109375" bestFit="1" customWidth="1"/>
    <col min="8" max="8" width="5.28515625" bestFit="1" customWidth="1"/>
    <col min="9" max="9" width="7.28515625" bestFit="1" customWidth="1"/>
    <col min="10" max="10" width="4.5703125" bestFit="1" customWidth="1"/>
    <col min="11" max="11" width="6.5703125" bestFit="1" customWidth="1"/>
    <col min="12" max="12" width="5.5703125" bestFit="1" customWidth="1"/>
    <col min="13" max="13" width="6" bestFit="1" customWidth="1"/>
    <col min="14" max="14" width="5" bestFit="1" customWidth="1"/>
    <col min="15" max="15" width="4.5703125" bestFit="1" customWidth="1"/>
    <col min="16" max="16" width="11.28515625" bestFit="1" customWidth="1"/>
    <col min="17" max="17" width="4.140625" bestFit="1" customWidth="1"/>
    <col min="18" max="18" width="3.28515625" bestFit="1" customWidth="1"/>
    <col min="19" max="19" width="5.7109375" bestFit="1" customWidth="1"/>
    <col min="20" max="20" width="4.5703125" bestFit="1" customWidth="1"/>
    <col min="21" max="21" width="6.7109375" bestFit="1" customWidth="1"/>
    <col min="22" max="22" width="5.28515625" bestFit="1" customWidth="1"/>
    <col min="23" max="23" width="7.28515625" bestFit="1" customWidth="1"/>
    <col min="24" max="24" width="4.5703125" bestFit="1" customWidth="1"/>
    <col min="25" max="25" width="6.5703125" bestFit="1" customWidth="1"/>
    <col min="26" max="26" width="5.5703125" bestFit="1" customWidth="1"/>
    <col min="27" max="27" width="6" bestFit="1" customWidth="1"/>
    <col min="28" max="28" width="5" bestFit="1" customWidth="1"/>
    <col min="29" max="29" width="4.5703125" bestFit="1" customWidth="1"/>
    <col min="30" max="30" width="32.5703125" bestFit="1" customWidth="1"/>
    <col min="31" max="31" width="21.85546875" bestFit="1" customWidth="1"/>
  </cols>
  <sheetData>
    <row r="3" spans="1:2" x14ac:dyDescent="0.25">
      <c r="A3" s="6" t="s">
        <v>228</v>
      </c>
      <c r="B3" t="s">
        <v>763</v>
      </c>
    </row>
    <row r="4" spans="1:2" x14ac:dyDescent="0.25">
      <c r="A4" t="s">
        <v>229</v>
      </c>
      <c r="B4" s="28">
        <v>13</v>
      </c>
    </row>
    <row r="5" spans="1:2" x14ac:dyDescent="0.25">
      <c r="A5" t="s">
        <v>228</v>
      </c>
      <c r="B5" s="28">
        <v>37</v>
      </c>
    </row>
    <row r="6" spans="1:2" x14ac:dyDescent="0.25">
      <c r="A6" t="s">
        <v>227</v>
      </c>
      <c r="B6" s="28">
        <v>36</v>
      </c>
    </row>
    <row r="7" spans="1:2" x14ac:dyDescent="0.25">
      <c r="A7" t="s">
        <v>226</v>
      </c>
      <c r="B7" s="28">
        <v>12</v>
      </c>
    </row>
    <row r="19" spans="1:2" x14ac:dyDescent="0.25">
      <c r="A19" s="6" t="s">
        <v>482</v>
      </c>
      <c r="B19" t="s">
        <v>717</v>
      </c>
    </row>
    <row r="20" spans="1:2" x14ac:dyDescent="0.25">
      <c r="A20" s="7" t="s">
        <v>469</v>
      </c>
      <c r="B20" s="28">
        <v>29</v>
      </c>
    </row>
    <row r="21" spans="1:2" x14ac:dyDescent="0.25">
      <c r="A21" s="8" t="s">
        <v>229</v>
      </c>
      <c r="B21" s="28">
        <v>7</v>
      </c>
    </row>
    <row r="22" spans="1:2" x14ac:dyDescent="0.25">
      <c r="A22" s="8" t="s">
        <v>228</v>
      </c>
      <c r="B22" s="28">
        <v>10</v>
      </c>
    </row>
    <row r="23" spans="1:2" x14ac:dyDescent="0.25">
      <c r="A23" s="8" t="s">
        <v>227</v>
      </c>
      <c r="B23" s="28">
        <v>10</v>
      </c>
    </row>
    <row r="24" spans="1:2" x14ac:dyDescent="0.25">
      <c r="A24" s="8" t="s">
        <v>226</v>
      </c>
      <c r="B24" s="28">
        <v>2</v>
      </c>
    </row>
    <row r="25" spans="1:2" x14ac:dyDescent="0.25">
      <c r="A25" s="7" t="s">
        <v>470</v>
      </c>
      <c r="B25" s="28">
        <v>70</v>
      </c>
    </row>
    <row r="26" spans="1:2" x14ac:dyDescent="0.25">
      <c r="A26" s="8" t="s">
        <v>229</v>
      </c>
      <c r="B26" s="28">
        <v>6</v>
      </c>
    </row>
    <row r="27" spans="1:2" x14ac:dyDescent="0.25">
      <c r="A27" s="8" t="s">
        <v>228</v>
      </c>
      <c r="B27" s="28">
        <v>28</v>
      </c>
    </row>
    <row r="28" spans="1:2" x14ac:dyDescent="0.25">
      <c r="A28" s="8" t="s">
        <v>227</v>
      </c>
      <c r="B28" s="28">
        <v>26</v>
      </c>
    </row>
    <row r="29" spans="1:2" x14ac:dyDescent="0.25">
      <c r="A29" s="8" t="s">
        <v>226</v>
      </c>
      <c r="B29" s="28">
        <v>10</v>
      </c>
    </row>
    <row r="30" spans="1:2" x14ac:dyDescent="0.25">
      <c r="A30" s="7" t="s">
        <v>483</v>
      </c>
      <c r="B30" s="28">
        <v>99</v>
      </c>
    </row>
    <row r="37" spans="1:2" x14ac:dyDescent="0.25">
      <c r="A37" s="6" t="s">
        <v>482</v>
      </c>
      <c r="B37" t="s">
        <v>764</v>
      </c>
    </row>
    <row r="38" spans="1:2" x14ac:dyDescent="0.25">
      <c r="A38" s="7" t="s">
        <v>236</v>
      </c>
      <c r="B38" s="28">
        <v>18</v>
      </c>
    </row>
    <row r="39" spans="1:2" x14ac:dyDescent="0.25">
      <c r="A39" s="7" t="s">
        <v>708</v>
      </c>
      <c r="B39" s="28">
        <v>15</v>
      </c>
    </row>
    <row r="40" spans="1:2" x14ac:dyDescent="0.25">
      <c r="A40" s="7" t="s">
        <v>249</v>
      </c>
      <c r="B40" s="28">
        <v>15</v>
      </c>
    </row>
    <row r="41" spans="1:2" x14ac:dyDescent="0.25">
      <c r="A41" s="7" t="s">
        <v>465</v>
      </c>
      <c r="B41" s="28">
        <v>13</v>
      </c>
    </row>
    <row r="42" spans="1:2" x14ac:dyDescent="0.25">
      <c r="A42" s="7" t="s">
        <v>355</v>
      </c>
      <c r="B42" s="28">
        <v>12</v>
      </c>
    </row>
    <row r="43" spans="1:2" x14ac:dyDescent="0.25">
      <c r="A43" s="7" t="s">
        <v>673</v>
      </c>
      <c r="B43" s="28">
        <v>7</v>
      </c>
    </row>
    <row r="44" spans="1:2" x14ac:dyDescent="0.25">
      <c r="A44" s="7" t="s">
        <v>466</v>
      </c>
      <c r="B44" s="28">
        <v>5</v>
      </c>
    </row>
    <row r="45" spans="1:2" x14ac:dyDescent="0.25">
      <c r="A45" s="7" t="s">
        <v>662</v>
      </c>
      <c r="B45" s="28">
        <v>3</v>
      </c>
    </row>
    <row r="46" spans="1:2" x14ac:dyDescent="0.25">
      <c r="A46" s="7" t="s">
        <v>660</v>
      </c>
      <c r="B46" s="28">
        <v>3</v>
      </c>
    </row>
    <row r="47" spans="1:2" x14ac:dyDescent="0.25">
      <c r="A47" s="7" t="s">
        <v>196</v>
      </c>
      <c r="B47" s="28">
        <v>2</v>
      </c>
    </row>
    <row r="48" spans="1:2" x14ac:dyDescent="0.25">
      <c r="A48" s="7" t="s">
        <v>363</v>
      </c>
      <c r="B48" s="28">
        <v>2</v>
      </c>
    </row>
    <row r="49" spans="1:2" x14ac:dyDescent="0.25">
      <c r="A49" s="7" t="s">
        <v>659</v>
      </c>
      <c r="B49" s="28">
        <v>2</v>
      </c>
    </row>
    <row r="50" spans="1:2" x14ac:dyDescent="0.25">
      <c r="A50" s="7" t="s">
        <v>467</v>
      </c>
      <c r="B50" s="28">
        <v>1</v>
      </c>
    </row>
    <row r="51" spans="1:2" x14ac:dyDescent="0.25">
      <c r="A51" s="7" t="s">
        <v>481</v>
      </c>
      <c r="B51" s="28">
        <v>1</v>
      </c>
    </row>
    <row r="52" spans="1:2" x14ac:dyDescent="0.25">
      <c r="A52" s="7" t="s">
        <v>483</v>
      </c>
      <c r="B52" s="28">
        <v>99</v>
      </c>
    </row>
    <row r="57" spans="1:2" x14ac:dyDescent="0.25">
      <c r="A57" s="6" t="s">
        <v>482</v>
      </c>
      <c r="B57" t="s">
        <v>717</v>
      </c>
    </row>
    <row r="58" spans="1:2" x14ac:dyDescent="0.25">
      <c r="A58" s="7" t="s">
        <v>659</v>
      </c>
      <c r="B58" s="28">
        <v>2</v>
      </c>
    </row>
    <row r="59" spans="1:2" x14ac:dyDescent="0.25">
      <c r="A59" s="8" t="s">
        <v>228</v>
      </c>
      <c r="B59" s="28">
        <v>1</v>
      </c>
    </row>
    <row r="60" spans="1:2" x14ac:dyDescent="0.25">
      <c r="A60" s="8" t="s">
        <v>226</v>
      </c>
      <c r="B60" s="28">
        <v>1</v>
      </c>
    </row>
    <row r="61" spans="1:2" x14ac:dyDescent="0.25">
      <c r="A61" s="7" t="s">
        <v>467</v>
      </c>
      <c r="B61" s="28">
        <v>1</v>
      </c>
    </row>
    <row r="62" spans="1:2" x14ac:dyDescent="0.25">
      <c r="A62" s="8" t="s">
        <v>227</v>
      </c>
      <c r="B62" s="28">
        <v>1</v>
      </c>
    </row>
    <row r="63" spans="1:2" x14ac:dyDescent="0.25">
      <c r="A63" s="7" t="s">
        <v>355</v>
      </c>
      <c r="B63" s="28">
        <v>12</v>
      </c>
    </row>
    <row r="64" spans="1:2" x14ac:dyDescent="0.25">
      <c r="A64" s="8" t="s">
        <v>229</v>
      </c>
      <c r="B64" s="28">
        <v>1</v>
      </c>
    </row>
    <row r="65" spans="1:2" x14ac:dyDescent="0.25">
      <c r="A65" s="8" t="s">
        <v>228</v>
      </c>
      <c r="B65" s="28">
        <v>7</v>
      </c>
    </row>
    <row r="66" spans="1:2" x14ac:dyDescent="0.25">
      <c r="A66" s="8" t="s">
        <v>227</v>
      </c>
      <c r="B66" s="28">
        <v>3</v>
      </c>
    </row>
    <row r="67" spans="1:2" x14ac:dyDescent="0.25">
      <c r="A67" s="8" t="s">
        <v>226</v>
      </c>
      <c r="B67" s="28">
        <v>1</v>
      </c>
    </row>
    <row r="68" spans="1:2" x14ac:dyDescent="0.25">
      <c r="A68" s="7" t="s">
        <v>249</v>
      </c>
      <c r="B68" s="28">
        <v>15</v>
      </c>
    </row>
    <row r="69" spans="1:2" x14ac:dyDescent="0.25">
      <c r="A69" s="8" t="s">
        <v>228</v>
      </c>
      <c r="B69" s="28">
        <v>3</v>
      </c>
    </row>
    <row r="70" spans="1:2" x14ac:dyDescent="0.25">
      <c r="A70" s="8" t="s">
        <v>227</v>
      </c>
      <c r="B70" s="28">
        <v>12</v>
      </c>
    </row>
    <row r="71" spans="1:2" x14ac:dyDescent="0.25">
      <c r="A71" s="7" t="s">
        <v>708</v>
      </c>
      <c r="B71" s="28">
        <v>15</v>
      </c>
    </row>
    <row r="72" spans="1:2" x14ac:dyDescent="0.25">
      <c r="A72" s="8" t="s">
        <v>229</v>
      </c>
      <c r="B72" s="28">
        <v>2</v>
      </c>
    </row>
    <row r="73" spans="1:2" x14ac:dyDescent="0.25">
      <c r="A73" s="8" t="s">
        <v>228</v>
      </c>
      <c r="B73" s="28">
        <v>2</v>
      </c>
    </row>
    <row r="74" spans="1:2" x14ac:dyDescent="0.25">
      <c r="A74" s="8" t="s">
        <v>227</v>
      </c>
      <c r="B74" s="28">
        <v>8</v>
      </c>
    </row>
    <row r="75" spans="1:2" x14ac:dyDescent="0.25">
      <c r="A75" s="8" t="s">
        <v>226</v>
      </c>
      <c r="B75" s="28">
        <v>3</v>
      </c>
    </row>
    <row r="76" spans="1:2" x14ac:dyDescent="0.25">
      <c r="A76" s="7" t="s">
        <v>196</v>
      </c>
      <c r="B76" s="28">
        <v>2</v>
      </c>
    </row>
    <row r="77" spans="1:2" x14ac:dyDescent="0.25">
      <c r="A77" s="8" t="s">
        <v>228</v>
      </c>
      <c r="B77" s="28">
        <v>2</v>
      </c>
    </row>
    <row r="78" spans="1:2" x14ac:dyDescent="0.25">
      <c r="A78" s="7" t="s">
        <v>481</v>
      </c>
      <c r="B78" s="28">
        <v>1</v>
      </c>
    </row>
    <row r="79" spans="1:2" x14ac:dyDescent="0.25">
      <c r="A79" s="8" t="s">
        <v>226</v>
      </c>
      <c r="B79" s="28">
        <v>1</v>
      </c>
    </row>
    <row r="80" spans="1:2" x14ac:dyDescent="0.25">
      <c r="A80" s="7" t="s">
        <v>660</v>
      </c>
      <c r="B80" s="28">
        <v>3</v>
      </c>
    </row>
    <row r="81" spans="1:2" x14ac:dyDescent="0.25">
      <c r="A81" s="8" t="s">
        <v>227</v>
      </c>
      <c r="B81" s="28">
        <v>3</v>
      </c>
    </row>
    <row r="82" spans="1:2" x14ac:dyDescent="0.25">
      <c r="A82" s="7" t="s">
        <v>673</v>
      </c>
      <c r="B82" s="28">
        <v>7</v>
      </c>
    </row>
    <row r="83" spans="1:2" x14ac:dyDescent="0.25">
      <c r="A83" s="8" t="s">
        <v>229</v>
      </c>
      <c r="B83" s="28">
        <v>2</v>
      </c>
    </row>
    <row r="84" spans="1:2" x14ac:dyDescent="0.25">
      <c r="A84" s="8" t="s">
        <v>228</v>
      </c>
      <c r="B84" s="28">
        <v>1</v>
      </c>
    </row>
    <row r="85" spans="1:2" x14ac:dyDescent="0.25">
      <c r="A85" s="8" t="s">
        <v>227</v>
      </c>
      <c r="B85" s="28">
        <v>2</v>
      </c>
    </row>
    <row r="86" spans="1:2" x14ac:dyDescent="0.25">
      <c r="A86" s="8" t="s">
        <v>226</v>
      </c>
      <c r="B86" s="28">
        <v>2</v>
      </c>
    </row>
    <row r="87" spans="1:2" x14ac:dyDescent="0.25">
      <c r="A87" s="7" t="s">
        <v>662</v>
      </c>
      <c r="B87" s="28">
        <v>3</v>
      </c>
    </row>
    <row r="88" spans="1:2" x14ac:dyDescent="0.25">
      <c r="A88" s="8" t="s">
        <v>227</v>
      </c>
      <c r="B88" s="28">
        <v>1</v>
      </c>
    </row>
    <row r="89" spans="1:2" x14ac:dyDescent="0.25">
      <c r="A89" s="8" t="s">
        <v>226</v>
      </c>
      <c r="B89" s="28">
        <v>2</v>
      </c>
    </row>
    <row r="90" spans="1:2" x14ac:dyDescent="0.25">
      <c r="A90" s="7" t="s">
        <v>465</v>
      </c>
      <c r="B90" s="28">
        <v>13</v>
      </c>
    </row>
    <row r="91" spans="1:2" x14ac:dyDescent="0.25">
      <c r="A91" s="8" t="s">
        <v>229</v>
      </c>
      <c r="B91" s="28">
        <v>1</v>
      </c>
    </row>
    <row r="92" spans="1:2" x14ac:dyDescent="0.25">
      <c r="A92" s="8" t="s">
        <v>228</v>
      </c>
      <c r="B92" s="28">
        <v>8</v>
      </c>
    </row>
    <row r="93" spans="1:2" x14ac:dyDescent="0.25">
      <c r="A93" s="8" t="s">
        <v>227</v>
      </c>
      <c r="B93" s="28">
        <v>4</v>
      </c>
    </row>
    <row r="94" spans="1:2" x14ac:dyDescent="0.25">
      <c r="A94" s="7" t="s">
        <v>466</v>
      </c>
      <c r="B94" s="28">
        <v>5</v>
      </c>
    </row>
    <row r="95" spans="1:2" x14ac:dyDescent="0.25">
      <c r="A95" s="8" t="s">
        <v>228</v>
      </c>
      <c r="B95" s="28">
        <v>1</v>
      </c>
    </row>
    <row r="96" spans="1:2" x14ac:dyDescent="0.25">
      <c r="A96" s="8" t="s">
        <v>227</v>
      </c>
      <c r="B96" s="28">
        <v>2</v>
      </c>
    </row>
    <row r="97" spans="1:2" x14ac:dyDescent="0.25">
      <c r="A97" s="8" t="s">
        <v>226</v>
      </c>
      <c r="B97" s="28">
        <v>2</v>
      </c>
    </row>
    <row r="98" spans="1:2" x14ac:dyDescent="0.25">
      <c r="A98" s="7" t="s">
        <v>236</v>
      </c>
      <c r="B98" s="28">
        <v>18</v>
      </c>
    </row>
    <row r="99" spans="1:2" x14ac:dyDescent="0.25">
      <c r="A99" s="8" t="s">
        <v>229</v>
      </c>
      <c r="B99" s="28">
        <v>6</v>
      </c>
    </row>
    <row r="100" spans="1:2" x14ac:dyDescent="0.25">
      <c r="A100" s="8" t="s">
        <v>228</v>
      </c>
      <c r="B100" s="28">
        <v>12</v>
      </c>
    </row>
    <row r="101" spans="1:2" x14ac:dyDescent="0.25">
      <c r="A101" s="7" t="s">
        <v>363</v>
      </c>
      <c r="B101" s="28">
        <v>2</v>
      </c>
    </row>
    <row r="102" spans="1:2" x14ac:dyDescent="0.25">
      <c r="A102" s="8" t="s">
        <v>229</v>
      </c>
      <c r="B102" s="28">
        <v>1</v>
      </c>
    </row>
    <row r="103" spans="1:2" x14ac:dyDescent="0.25">
      <c r="A103" s="8" t="s">
        <v>228</v>
      </c>
      <c r="B103" s="28">
        <v>1</v>
      </c>
    </row>
    <row r="104" spans="1:2" x14ac:dyDescent="0.25">
      <c r="A104" s="7" t="s">
        <v>483</v>
      </c>
      <c r="B104" s="28">
        <v>99</v>
      </c>
    </row>
    <row r="108" spans="1:2" x14ac:dyDescent="0.25">
      <c r="A108" s="6" t="s">
        <v>482</v>
      </c>
      <c r="B108" t="s">
        <v>717</v>
      </c>
    </row>
    <row r="109" spans="1:2" x14ac:dyDescent="0.25">
      <c r="A109" s="7" t="s">
        <v>659</v>
      </c>
      <c r="B109" s="28">
        <v>2</v>
      </c>
    </row>
    <row r="110" spans="1:2" x14ac:dyDescent="0.25">
      <c r="A110" s="8" t="s">
        <v>469</v>
      </c>
      <c r="B110" s="28">
        <v>1</v>
      </c>
    </row>
    <row r="111" spans="1:2" x14ac:dyDescent="0.25">
      <c r="A111" s="9" t="s">
        <v>228</v>
      </c>
      <c r="B111" s="28">
        <v>1</v>
      </c>
    </row>
    <row r="112" spans="1:2" x14ac:dyDescent="0.25">
      <c r="A112" s="8" t="s">
        <v>470</v>
      </c>
      <c r="B112" s="28">
        <v>1</v>
      </c>
    </row>
    <row r="113" spans="1:2" x14ac:dyDescent="0.25">
      <c r="A113" s="9" t="s">
        <v>226</v>
      </c>
      <c r="B113" s="28">
        <v>1</v>
      </c>
    </row>
    <row r="114" spans="1:2" x14ac:dyDescent="0.25">
      <c r="A114" s="7" t="s">
        <v>467</v>
      </c>
      <c r="B114" s="28">
        <v>1</v>
      </c>
    </row>
    <row r="115" spans="1:2" x14ac:dyDescent="0.25">
      <c r="A115" s="8" t="s">
        <v>470</v>
      </c>
      <c r="B115" s="28">
        <v>1</v>
      </c>
    </row>
    <row r="116" spans="1:2" x14ac:dyDescent="0.25">
      <c r="A116" s="9" t="s">
        <v>227</v>
      </c>
      <c r="B116" s="28">
        <v>1</v>
      </c>
    </row>
    <row r="117" spans="1:2" x14ac:dyDescent="0.25">
      <c r="A117" s="7" t="s">
        <v>355</v>
      </c>
      <c r="B117" s="28">
        <v>12</v>
      </c>
    </row>
    <row r="118" spans="1:2" x14ac:dyDescent="0.25">
      <c r="A118" s="8" t="s">
        <v>470</v>
      </c>
      <c r="B118" s="28">
        <v>12</v>
      </c>
    </row>
    <row r="119" spans="1:2" x14ac:dyDescent="0.25">
      <c r="A119" s="9" t="s">
        <v>229</v>
      </c>
      <c r="B119" s="28">
        <v>1</v>
      </c>
    </row>
    <row r="120" spans="1:2" x14ac:dyDescent="0.25">
      <c r="A120" s="9" t="s">
        <v>228</v>
      </c>
      <c r="B120" s="28">
        <v>7</v>
      </c>
    </row>
    <row r="121" spans="1:2" x14ac:dyDescent="0.25">
      <c r="A121" s="9" t="s">
        <v>227</v>
      </c>
      <c r="B121" s="28">
        <v>3</v>
      </c>
    </row>
    <row r="122" spans="1:2" x14ac:dyDescent="0.25">
      <c r="A122" s="9" t="s">
        <v>226</v>
      </c>
      <c r="B122" s="28">
        <v>1</v>
      </c>
    </row>
    <row r="123" spans="1:2" x14ac:dyDescent="0.25">
      <c r="A123" s="7" t="s">
        <v>249</v>
      </c>
      <c r="B123" s="28">
        <v>15</v>
      </c>
    </row>
    <row r="124" spans="1:2" x14ac:dyDescent="0.25">
      <c r="A124" s="8" t="s">
        <v>469</v>
      </c>
      <c r="B124" s="28">
        <v>3</v>
      </c>
    </row>
    <row r="125" spans="1:2" x14ac:dyDescent="0.25">
      <c r="A125" s="9" t="s">
        <v>228</v>
      </c>
      <c r="B125" s="28">
        <v>1</v>
      </c>
    </row>
    <row r="126" spans="1:2" x14ac:dyDescent="0.25">
      <c r="A126" s="9" t="s">
        <v>227</v>
      </c>
      <c r="B126" s="28">
        <v>2</v>
      </c>
    </row>
    <row r="127" spans="1:2" x14ac:dyDescent="0.25">
      <c r="A127" s="8" t="s">
        <v>470</v>
      </c>
      <c r="B127" s="28">
        <v>12</v>
      </c>
    </row>
    <row r="128" spans="1:2" x14ac:dyDescent="0.25">
      <c r="A128" s="9" t="s">
        <v>228</v>
      </c>
      <c r="B128" s="28">
        <v>2</v>
      </c>
    </row>
    <row r="129" spans="1:2" x14ac:dyDescent="0.25">
      <c r="A129" s="9" t="s">
        <v>227</v>
      </c>
      <c r="B129" s="28">
        <v>10</v>
      </c>
    </row>
    <row r="130" spans="1:2" x14ac:dyDescent="0.25">
      <c r="A130" s="7" t="s">
        <v>708</v>
      </c>
      <c r="B130" s="28">
        <v>15</v>
      </c>
    </row>
    <row r="131" spans="1:2" x14ac:dyDescent="0.25">
      <c r="A131" s="8" t="s">
        <v>470</v>
      </c>
      <c r="B131" s="28">
        <v>15</v>
      </c>
    </row>
    <row r="132" spans="1:2" x14ac:dyDescent="0.25">
      <c r="A132" s="9" t="s">
        <v>229</v>
      </c>
      <c r="B132" s="28">
        <v>2</v>
      </c>
    </row>
    <row r="133" spans="1:2" x14ac:dyDescent="0.25">
      <c r="A133" s="9" t="s">
        <v>228</v>
      </c>
      <c r="B133" s="28">
        <v>2</v>
      </c>
    </row>
    <row r="134" spans="1:2" x14ac:dyDescent="0.25">
      <c r="A134" s="9" t="s">
        <v>227</v>
      </c>
      <c r="B134" s="28">
        <v>8</v>
      </c>
    </row>
    <row r="135" spans="1:2" x14ac:dyDescent="0.25">
      <c r="A135" s="9" t="s">
        <v>226</v>
      </c>
      <c r="B135" s="28">
        <v>3</v>
      </c>
    </row>
    <row r="136" spans="1:2" x14ac:dyDescent="0.25">
      <c r="A136" s="7" t="s">
        <v>196</v>
      </c>
      <c r="B136" s="28">
        <v>2</v>
      </c>
    </row>
    <row r="137" spans="1:2" x14ac:dyDescent="0.25">
      <c r="A137" s="8" t="s">
        <v>469</v>
      </c>
      <c r="B137" s="28">
        <v>2</v>
      </c>
    </row>
    <row r="138" spans="1:2" x14ac:dyDescent="0.25">
      <c r="A138" s="9" t="s">
        <v>228</v>
      </c>
      <c r="B138" s="28">
        <v>2</v>
      </c>
    </row>
    <row r="139" spans="1:2" x14ac:dyDescent="0.25">
      <c r="A139" s="7" t="s">
        <v>481</v>
      </c>
      <c r="B139" s="28">
        <v>1</v>
      </c>
    </row>
    <row r="140" spans="1:2" x14ac:dyDescent="0.25">
      <c r="A140" s="8" t="s">
        <v>470</v>
      </c>
      <c r="B140" s="28">
        <v>1</v>
      </c>
    </row>
    <row r="141" spans="1:2" x14ac:dyDescent="0.25">
      <c r="A141" s="9" t="s">
        <v>226</v>
      </c>
      <c r="B141" s="28">
        <v>1</v>
      </c>
    </row>
    <row r="142" spans="1:2" x14ac:dyDescent="0.25">
      <c r="A142" s="7" t="s">
        <v>660</v>
      </c>
      <c r="B142" s="28">
        <v>3</v>
      </c>
    </row>
    <row r="143" spans="1:2" x14ac:dyDescent="0.25">
      <c r="A143" s="8" t="s">
        <v>469</v>
      </c>
      <c r="B143" s="28">
        <v>2</v>
      </c>
    </row>
    <row r="144" spans="1:2" x14ac:dyDescent="0.25">
      <c r="A144" s="9" t="s">
        <v>227</v>
      </c>
      <c r="B144" s="28">
        <v>2</v>
      </c>
    </row>
    <row r="145" spans="1:2" x14ac:dyDescent="0.25">
      <c r="A145" s="8" t="s">
        <v>470</v>
      </c>
      <c r="B145" s="28">
        <v>1</v>
      </c>
    </row>
    <row r="146" spans="1:2" x14ac:dyDescent="0.25">
      <c r="A146" s="9" t="s">
        <v>227</v>
      </c>
      <c r="B146" s="28">
        <v>1</v>
      </c>
    </row>
    <row r="147" spans="1:2" x14ac:dyDescent="0.25">
      <c r="A147" s="7" t="s">
        <v>673</v>
      </c>
      <c r="B147" s="28">
        <v>7</v>
      </c>
    </row>
    <row r="148" spans="1:2" x14ac:dyDescent="0.25">
      <c r="A148" s="8" t="s">
        <v>469</v>
      </c>
      <c r="B148" s="28">
        <v>6</v>
      </c>
    </row>
    <row r="149" spans="1:2" x14ac:dyDescent="0.25">
      <c r="A149" s="9" t="s">
        <v>229</v>
      </c>
      <c r="B149" s="28">
        <v>2</v>
      </c>
    </row>
    <row r="150" spans="1:2" x14ac:dyDescent="0.25">
      <c r="A150" s="9" t="s">
        <v>228</v>
      </c>
      <c r="B150" s="28">
        <v>1</v>
      </c>
    </row>
    <row r="151" spans="1:2" x14ac:dyDescent="0.25">
      <c r="A151" s="9" t="s">
        <v>227</v>
      </c>
      <c r="B151" s="28">
        <v>1</v>
      </c>
    </row>
    <row r="152" spans="1:2" x14ac:dyDescent="0.25">
      <c r="A152" s="9" t="s">
        <v>226</v>
      </c>
      <c r="B152" s="28">
        <v>2</v>
      </c>
    </row>
    <row r="153" spans="1:2" x14ac:dyDescent="0.25">
      <c r="A153" s="8" t="s">
        <v>470</v>
      </c>
      <c r="B153" s="28">
        <v>1</v>
      </c>
    </row>
    <row r="154" spans="1:2" x14ac:dyDescent="0.25">
      <c r="A154" s="9" t="s">
        <v>227</v>
      </c>
      <c r="B154" s="28">
        <v>1</v>
      </c>
    </row>
    <row r="155" spans="1:2" x14ac:dyDescent="0.25">
      <c r="A155" s="7" t="s">
        <v>662</v>
      </c>
      <c r="B155" s="28">
        <v>3</v>
      </c>
    </row>
    <row r="156" spans="1:2" x14ac:dyDescent="0.25">
      <c r="A156" s="8" t="s">
        <v>469</v>
      </c>
      <c r="B156" s="28">
        <v>1</v>
      </c>
    </row>
    <row r="157" spans="1:2" x14ac:dyDescent="0.25">
      <c r="A157" s="9" t="s">
        <v>227</v>
      </c>
      <c r="B157" s="28">
        <v>1</v>
      </c>
    </row>
    <row r="158" spans="1:2" x14ac:dyDescent="0.25">
      <c r="A158" s="8" t="s">
        <v>470</v>
      </c>
      <c r="B158" s="28">
        <v>2</v>
      </c>
    </row>
    <row r="159" spans="1:2" x14ac:dyDescent="0.25">
      <c r="A159" s="9" t="s">
        <v>226</v>
      </c>
      <c r="B159" s="28">
        <v>2</v>
      </c>
    </row>
    <row r="160" spans="1:2" x14ac:dyDescent="0.25">
      <c r="A160" s="7" t="s">
        <v>465</v>
      </c>
      <c r="B160" s="28">
        <v>13</v>
      </c>
    </row>
    <row r="161" spans="1:2" x14ac:dyDescent="0.25">
      <c r="A161" s="8" t="s">
        <v>469</v>
      </c>
      <c r="B161" s="28">
        <v>9</v>
      </c>
    </row>
    <row r="162" spans="1:2" x14ac:dyDescent="0.25">
      <c r="A162" s="9" t="s">
        <v>229</v>
      </c>
      <c r="B162" s="28">
        <v>1</v>
      </c>
    </row>
    <row r="163" spans="1:2" x14ac:dyDescent="0.25">
      <c r="A163" s="9" t="s">
        <v>228</v>
      </c>
      <c r="B163" s="28">
        <v>4</v>
      </c>
    </row>
    <row r="164" spans="1:2" x14ac:dyDescent="0.25">
      <c r="A164" s="9" t="s">
        <v>227</v>
      </c>
      <c r="B164" s="28">
        <v>4</v>
      </c>
    </row>
    <row r="165" spans="1:2" x14ac:dyDescent="0.25">
      <c r="A165" s="8" t="s">
        <v>470</v>
      </c>
      <c r="B165" s="28">
        <v>4</v>
      </c>
    </row>
    <row r="166" spans="1:2" x14ac:dyDescent="0.25">
      <c r="A166" s="9" t="s">
        <v>228</v>
      </c>
      <c r="B166" s="28">
        <v>4</v>
      </c>
    </row>
    <row r="167" spans="1:2" x14ac:dyDescent="0.25">
      <c r="A167" s="7" t="s">
        <v>466</v>
      </c>
      <c r="B167" s="28">
        <v>5</v>
      </c>
    </row>
    <row r="168" spans="1:2" x14ac:dyDescent="0.25">
      <c r="A168" s="8" t="s">
        <v>470</v>
      </c>
      <c r="B168" s="28">
        <v>5</v>
      </c>
    </row>
    <row r="169" spans="1:2" x14ac:dyDescent="0.25">
      <c r="A169" s="9" t="s">
        <v>228</v>
      </c>
      <c r="B169" s="28">
        <v>1</v>
      </c>
    </row>
    <row r="170" spans="1:2" x14ac:dyDescent="0.25">
      <c r="A170" s="9" t="s">
        <v>227</v>
      </c>
      <c r="B170" s="28">
        <v>2</v>
      </c>
    </row>
    <row r="171" spans="1:2" x14ac:dyDescent="0.25">
      <c r="A171" s="9" t="s">
        <v>226</v>
      </c>
      <c r="B171" s="28">
        <v>2</v>
      </c>
    </row>
    <row r="172" spans="1:2" x14ac:dyDescent="0.25">
      <c r="A172" s="7" t="s">
        <v>236</v>
      </c>
      <c r="B172" s="28">
        <v>18</v>
      </c>
    </row>
    <row r="173" spans="1:2" x14ac:dyDescent="0.25">
      <c r="A173" s="8" t="s">
        <v>469</v>
      </c>
      <c r="B173" s="28">
        <v>5</v>
      </c>
    </row>
    <row r="174" spans="1:2" x14ac:dyDescent="0.25">
      <c r="A174" s="9" t="s">
        <v>229</v>
      </c>
      <c r="B174" s="28">
        <v>4</v>
      </c>
    </row>
    <row r="175" spans="1:2" x14ac:dyDescent="0.25">
      <c r="A175" s="9" t="s">
        <v>228</v>
      </c>
      <c r="B175" s="28">
        <v>1</v>
      </c>
    </row>
    <row r="176" spans="1:2" x14ac:dyDescent="0.25">
      <c r="A176" s="8" t="s">
        <v>470</v>
      </c>
      <c r="B176" s="28">
        <v>13</v>
      </c>
    </row>
    <row r="177" spans="1:2" x14ac:dyDescent="0.25">
      <c r="A177" s="9" t="s">
        <v>229</v>
      </c>
      <c r="B177" s="28">
        <v>2</v>
      </c>
    </row>
    <row r="178" spans="1:2" x14ac:dyDescent="0.25">
      <c r="A178" s="9" t="s">
        <v>228</v>
      </c>
      <c r="B178" s="28">
        <v>11</v>
      </c>
    </row>
    <row r="179" spans="1:2" x14ac:dyDescent="0.25">
      <c r="A179" s="7" t="s">
        <v>363</v>
      </c>
      <c r="B179" s="28">
        <v>2</v>
      </c>
    </row>
    <row r="180" spans="1:2" x14ac:dyDescent="0.25">
      <c r="A180" s="8" t="s">
        <v>470</v>
      </c>
      <c r="B180" s="28">
        <v>2</v>
      </c>
    </row>
    <row r="181" spans="1:2" x14ac:dyDescent="0.25">
      <c r="A181" s="9" t="s">
        <v>229</v>
      </c>
      <c r="B181" s="28">
        <v>1</v>
      </c>
    </row>
    <row r="182" spans="1:2" x14ac:dyDescent="0.25">
      <c r="A182" s="9" t="s">
        <v>228</v>
      </c>
      <c r="B182" s="28">
        <v>1</v>
      </c>
    </row>
    <row r="183" spans="1:2" x14ac:dyDescent="0.25">
      <c r="A183" s="7" t="s">
        <v>483</v>
      </c>
      <c r="B183" s="28">
        <v>99</v>
      </c>
    </row>
  </sheetData>
  <pageMargins left="0.7" right="0.7" top="0.75" bottom="0.75" header="0.3" footer="0.3"/>
  <drawing r:id="rId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730CD-6C82-4BC9-BC92-EF7AE7503568}">
  <dimension ref="A1:E10"/>
  <sheetViews>
    <sheetView workbookViewId="0">
      <selection activeCell="Q34" sqref="Q34"/>
    </sheetView>
  </sheetViews>
  <sheetFormatPr defaultRowHeight="15" x14ac:dyDescent="0.25"/>
  <cols>
    <col min="1" max="1" width="27.5703125" bestFit="1" customWidth="1"/>
    <col min="2" max="2" width="17.85546875" bestFit="1" customWidth="1"/>
    <col min="3" max="3" width="2.85546875" bestFit="1" customWidth="1"/>
    <col min="4" max="4" width="12" bestFit="1" customWidth="1"/>
    <col min="5" max="5" width="11.28515625" bestFit="1" customWidth="1"/>
    <col min="6" max="6" width="2.85546875" bestFit="1" customWidth="1"/>
    <col min="7" max="7" width="8.7109375" bestFit="1" customWidth="1"/>
    <col min="8" max="8" width="11.28515625" bestFit="1" customWidth="1"/>
  </cols>
  <sheetData>
    <row r="1" spans="1:5" x14ac:dyDescent="0.25">
      <c r="A1" s="6" t="s">
        <v>0</v>
      </c>
      <c r="B1" t="s">
        <v>180</v>
      </c>
    </row>
    <row r="2" spans="1:5" x14ac:dyDescent="0.25">
      <c r="A2" s="6" t="s">
        <v>485</v>
      </c>
      <c r="B2" t="s">
        <v>484</v>
      </c>
    </row>
    <row r="4" spans="1:5" x14ac:dyDescent="0.25">
      <c r="A4" s="6" t="s">
        <v>717</v>
      </c>
      <c r="B4" s="6" t="s">
        <v>714</v>
      </c>
    </row>
    <row r="5" spans="1:5" x14ac:dyDescent="0.25">
      <c r="B5" t="s">
        <v>30</v>
      </c>
      <c r="D5" t="s">
        <v>774</v>
      </c>
      <c r="E5" t="s">
        <v>483</v>
      </c>
    </row>
    <row r="6" spans="1:5" x14ac:dyDescent="0.25">
      <c r="A6" s="6" t="s">
        <v>482</v>
      </c>
      <c r="B6" t="s">
        <v>32</v>
      </c>
      <c r="C6" t="s">
        <v>49</v>
      </c>
    </row>
    <row r="7" spans="1:5" x14ac:dyDescent="0.25">
      <c r="A7" s="7" t="s">
        <v>186</v>
      </c>
      <c r="B7" s="28">
        <v>1</v>
      </c>
      <c r="C7" s="28">
        <v>1</v>
      </c>
      <c r="D7" s="28">
        <v>2</v>
      </c>
      <c r="E7" s="28">
        <v>2</v>
      </c>
    </row>
    <row r="8" spans="1:5" x14ac:dyDescent="0.25">
      <c r="A8" s="8" t="s">
        <v>771</v>
      </c>
      <c r="B8" s="28">
        <v>1</v>
      </c>
      <c r="C8" s="28">
        <v>1</v>
      </c>
      <c r="D8" s="28">
        <v>2</v>
      </c>
      <c r="E8" s="28">
        <v>2</v>
      </c>
    </row>
    <row r="9" spans="1:5" x14ac:dyDescent="0.25">
      <c r="A9" s="9" t="s">
        <v>227</v>
      </c>
      <c r="B9" s="28">
        <v>1</v>
      </c>
      <c r="C9" s="28">
        <v>1</v>
      </c>
      <c r="D9" s="28">
        <v>2</v>
      </c>
      <c r="E9" s="28">
        <v>2</v>
      </c>
    </row>
    <row r="10" spans="1:5" x14ac:dyDescent="0.25">
      <c r="A10" s="7" t="s">
        <v>483</v>
      </c>
      <c r="B10" s="28">
        <v>1</v>
      </c>
      <c r="C10" s="28">
        <v>1</v>
      </c>
      <c r="D10" s="28">
        <v>2</v>
      </c>
      <c r="E10" s="28">
        <v>2</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03269-F09E-4488-B8AE-6F9AF4FBD0D4}">
  <dimension ref="A1:E233"/>
  <sheetViews>
    <sheetView zoomScaleNormal="100" workbookViewId="0">
      <selection activeCell="C131" sqref="C131"/>
    </sheetView>
  </sheetViews>
  <sheetFormatPr defaultRowHeight="15" x14ac:dyDescent="0.25"/>
  <cols>
    <col min="1" max="1" width="27.5703125" bestFit="1" customWidth="1"/>
    <col min="2" max="2" width="20.140625" bestFit="1" customWidth="1"/>
    <col min="3" max="3" width="5.7109375" bestFit="1" customWidth="1"/>
    <col min="4" max="5" width="11.28515625" bestFit="1" customWidth="1"/>
    <col min="6" max="6" width="42.85546875" bestFit="1" customWidth="1"/>
    <col min="7" max="7" width="46" bestFit="1" customWidth="1"/>
    <col min="8" max="8" width="12.140625" bestFit="1" customWidth="1"/>
    <col min="9" max="9" width="2" bestFit="1" customWidth="1"/>
    <col min="10" max="10" width="15.28515625" bestFit="1" customWidth="1"/>
    <col min="11" max="11" width="19.28515625" bestFit="1" customWidth="1"/>
    <col min="12" max="12" width="2.28515625" bestFit="1" customWidth="1"/>
    <col min="13" max="13" width="22.42578125" bestFit="1" customWidth="1"/>
    <col min="14" max="14" width="6" bestFit="1" customWidth="1"/>
    <col min="15" max="15" width="9" bestFit="1" customWidth="1"/>
    <col min="16" max="16" width="18.85546875" bestFit="1" customWidth="1"/>
    <col min="17" max="17" width="22.140625" bestFit="1" customWidth="1"/>
    <col min="18" max="18" width="5.140625" bestFit="1" customWidth="1"/>
    <col min="19" max="19" width="2.140625" bestFit="1" customWidth="1"/>
    <col min="20" max="20" width="2.28515625" bestFit="1" customWidth="1"/>
    <col min="21" max="21" width="2" bestFit="1" customWidth="1"/>
    <col min="22" max="22" width="8.140625" bestFit="1" customWidth="1"/>
    <col min="23" max="23" width="7.5703125" bestFit="1" customWidth="1"/>
    <col min="24" max="24" width="3" bestFit="1" customWidth="1"/>
    <col min="25" max="25" width="10.5703125" bestFit="1" customWidth="1"/>
    <col min="26" max="26" width="12.140625" bestFit="1" customWidth="1"/>
    <col min="27" max="27" width="15.28515625" bestFit="1" customWidth="1"/>
    <col min="28" max="28" width="6.42578125" bestFit="1" customWidth="1"/>
    <col min="29" max="29" width="2.140625" bestFit="1" customWidth="1"/>
    <col min="30" max="30" width="2.28515625" bestFit="1" customWidth="1"/>
    <col min="31" max="31" width="2" bestFit="1" customWidth="1"/>
    <col min="32" max="32" width="9.42578125" bestFit="1" customWidth="1"/>
    <col min="33" max="33" width="8.5703125" bestFit="1" customWidth="1"/>
    <col min="34" max="34" width="2.28515625" bestFit="1" customWidth="1"/>
    <col min="35" max="35" width="2" bestFit="1" customWidth="1"/>
    <col min="36" max="36" width="11.5703125" bestFit="1" customWidth="1"/>
    <col min="37" max="37" width="28.140625" bestFit="1" customWidth="1"/>
    <col min="38" max="38" width="2" bestFit="1" customWidth="1"/>
    <col min="39" max="39" width="31.28515625" bestFit="1" customWidth="1"/>
    <col min="40" max="40" width="11.85546875" bestFit="1" customWidth="1"/>
    <col min="41" max="41" width="15" bestFit="1" customWidth="1"/>
    <col min="42" max="42" width="18.140625" bestFit="1" customWidth="1"/>
    <col min="43" max="43" width="2" bestFit="1" customWidth="1"/>
    <col min="44" max="44" width="21.42578125" bestFit="1" customWidth="1"/>
    <col min="45" max="45" width="7.140625" bestFit="1" customWidth="1"/>
    <col min="46" max="46" width="10.140625" bestFit="1" customWidth="1"/>
    <col min="48" max="48" width="12.140625" bestFit="1" customWidth="1"/>
    <col min="49" max="49" width="19.28515625" bestFit="1" customWidth="1"/>
    <col min="50" max="50" width="22.42578125" bestFit="1" customWidth="1"/>
    <col min="51" max="51" width="6.42578125" bestFit="1" customWidth="1"/>
    <col min="52" max="52" width="2.140625" bestFit="1" customWidth="1"/>
    <col min="53" max="53" width="2.28515625" bestFit="1" customWidth="1"/>
    <col min="54" max="54" width="2" bestFit="1" customWidth="1"/>
    <col min="55" max="55" width="9.42578125" bestFit="1" customWidth="1"/>
    <col min="56" max="56" width="22.5703125" bestFit="1" customWidth="1"/>
    <col min="57" max="58" width="2.140625" bestFit="1" customWidth="1"/>
    <col min="59" max="59" width="25.85546875" bestFit="1" customWidth="1"/>
    <col min="60" max="60" width="8.42578125" bestFit="1" customWidth="1"/>
    <col min="61" max="61" width="11.42578125" bestFit="1" customWidth="1"/>
    <col min="62" max="62" width="17" bestFit="1" customWidth="1"/>
    <col min="63" max="63" width="2" bestFit="1" customWidth="1"/>
    <col min="64" max="64" width="20.140625" bestFit="1" customWidth="1"/>
    <col min="65" max="65" width="18.28515625" bestFit="1" customWidth="1"/>
    <col min="66" max="66" width="2" bestFit="1" customWidth="1"/>
    <col min="67" max="67" width="21.5703125" bestFit="1" customWidth="1"/>
    <col min="68" max="68" width="27" bestFit="1" customWidth="1"/>
    <col min="69" max="69" width="2.28515625" bestFit="1" customWidth="1"/>
    <col min="70" max="70" width="30.28515625" bestFit="1" customWidth="1"/>
    <col min="71" max="71" width="33.28515625" bestFit="1" customWidth="1"/>
    <col min="72" max="72" width="2.28515625" bestFit="1" customWidth="1"/>
    <col min="73" max="73" width="36.42578125" bestFit="1" customWidth="1"/>
    <col min="74" max="74" width="22.7109375" bestFit="1" customWidth="1"/>
    <col min="75" max="75" width="26" bestFit="1" customWidth="1"/>
    <col min="76" max="76" width="7.42578125" bestFit="1" customWidth="1"/>
    <col min="77" max="77" width="2.140625" bestFit="1" customWidth="1"/>
    <col min="78" max="78" width="2.28515625" bestFit="1" customWidth="1"/>
    <col min="79" max="79" width="10.42578125" bestFit="1" customWidth="1"/>
    <col min="80" max="80" width="7.85546875" bestFit="1" customWidth="1"/>
    <col min="81" max="81" width="2.28515625" bestFit="1" customWidth="1"/>
    <col min="82" max="82" width="2" bestFit="1" customWidth="1"/>
    <col min="83" max="83" width="10.85546875" bestFit="1" customWidth="1"/>
    <col min="84" max="84" width="6.28515625" bestFit="1" customWidth="1"/>
    <col min="85" max="85" width="2" bestFit="1" customWidth="1"/>
    <col min="86" max="86" width="9.28515625" bestFit="1" customWidth="1"/>
    <col min="87" max="87" width="6.85546875" bestFit="1" customWidth="1"/>
    <col min="88" max="88" width="3" bestFit="1" customWidth="1"/>
    <col min="89" max="89" width="9.85546875" bestFit="1" customWidth="1"/>
    <col min="90" max="90" width="21.7109375" bestFit="1" customWidth="1"/>
    <col min="91" max="91" width="2.28515625" bestFit="1" customWidth="1"/>
    <col min="92" max="92" width="2" bestFit="1" customWidth="1"/>
    <col min="93" max="93" width="24.85546875" bestFit="1" customWidth="1"/>
    <col min="94" max="94" width="29.7109375" bestFit="1" customWidth="1"/>
    <col min="95" max="95" width="32.85546875" bestFit="1" customWidth="1"/>
    <col min="96" max="96" width="6.42578125" bestFit="1" customWidth="1"/>
    <col min="97" max="97" width="2.140625" bestFit="1" customWidth="1"/>
    <col min="98" max="98" width="9.42578125" bestFit="1" customWidth="1"/>
    <col min="99" max="99" width="11.28515625" bestFit="1" customWidth="1"/>
  </cols>
  <sheetData>
    <row r="1" spans="1:2" x14ac:dyDescent="0.25">
      <c r="A1" s="6" t="s">
        <v>676</v>
      </c>
      <c r="B1" t="s">
        <v>716</v>
      </c>
    </row>
    <row r="2" spans="1:2" x14ac:dyDescent="0.25">
      <c r="A2" s="6" t="s">
        <v>485</v>
      </c>
      <c r="B2" t="s">
        <v>484</v>
      </c>
    </row>
    <row r="3" spans="1:2" x14ac:dyDescent="0.25">
      <c r="A3" s="6" t="s">
        <v>5</v>
      </c>
      <c r="B3" t="s">
        <v>484</v>
      </c>
    </row>
    <row r="5" spans="1:2" x14ac:dyDescent="0.25">
      <c r="A5" s="6" t="s">
        <v>482</v>
      </c>
      <c r="B5" t="s">
        <v>717</v>
      </c>
    </row>
    <row r="6" spans="1:2" x14ac:dyDescent="0.25">
      <c r="A6" s="7" t="s">
        <v>230</v>
      </c>
      <c r="B6" s="28">
        <v>4</v>
      </c>
    </row>
    <row r="7" spans="1:2" x14ac:dyDescent="0.25">
      <c r="A7" s="7" t="s">
        <v>229</v>
      </c>
      <c r="B7" s="28">
        <v>35</v>
      </c>
    </row>
    <row r="8" spans="1:2" x14ac:dyDescent="0.25">
      <c r="A8" s="7" t="s">
        <v>228</v>
      </c>
      <c r="B8" s="28">
        <v>58</v>
      </c>
    </row>
    <row r="9" spans="1:2" x14ac:dyDescent="0.25">
      <c r="A9" s="7" t="s">
        <v>227</v>
      </c>
      <c r="B9" s="28">
        <v>46</v>
      </c>
    </row>
    <row r="10" spans="1:2" x14ac:dyDescent="0.25">
      <c r="A10" s="7" t="s">
        <v>226</v>
      </c>
      <c r="B10" s="28">
        <v>31</v>
      </c>
    </row>
    <row r="11" spans="1:2" x14ac:dyDescent="0.25">
      <c r="A11" s="7" t="s">
        <v>483</v>
      </c>
      <c r="B11" s="28">
        <v>174</v>
      </c>
    </row>
    <row r="18" spans="1:2" x14ac:dyDescent="0.25">
      <c r="A18" s="6" t="s">
        <v>676</v>
      </c>
      <c r="B18" t="s">
        <v>716</v>
      </c>
    </row>
    <row r="19" spans="1:2" x14ac:dyDescent="0.25">
      <c r="A19" s="6" t="s">
        <v>485</v>
      </c>
      <c r="B19" t="s">
        <v>484</v>
      </c>
    </row>
    <row r="20" spans="1:2" x14ac:dyDescent="0.25">
      <c r="A20" s="6" t="s">
        <v>5</v>
      </c>
      <c r="B20" t="s">
        <v>484</v>
      </c>
    </row>
    <row r="22" spans="1:2" x14ac:dyDescent="0.25">
      <c r="A22" s="6" t="s">
        <v>482</v>
      </c>
      <c r="B22" t="s">
        <v>717</v>
      </c>
    </row>
    <row r="23" spans="1:2" x14ac:dyDescent="0.25">
      <c r="A23" s="7" t="s">
        <v>771</v>
      </c>
      <c r="B23" s="28">
        <v>17</v>
      </c>
    </row>
    <row r="24" spans="1:2" x14ac:dyDescent="0.25">
      <c r="A24" s="8" t="s">
        <v>228</v>
      </c>
      <c r="B24" s="28">
        <v>2</v>
      </c>
    </row>
    <row r="25" spans="1:2" x14ac:dyDescent="0.25">
      <c r="A25" s="8" t="s">
        <v>227</v>
      </c>
      <c r="B25" s="28">
        <v>14</v>
      </c>
    </row>
    <row r="26" spans="1:2" x14ac:dyDescent="0.25">
      <c r="A26" s="8" t="s">
        <v>226</v>
      </c>
      <c r="B26" s="28">
        <v>1</v>
      </c>
    </row>
    <row r="27" spans="1:2" x14ac:dyDescent="0.25">
      <c r="A27" s="7" t="s">
        <v>770</v>
      </c>
      <c r="B27" s="28">
        <v>77</v>
      </c>
    </row>
    <row r="28" spans="1:2" x14ac:dyDescent="0.25">
      <c r="A28" s="8" t="s">
        <v>230</v>
      </c>
      <c r="B28" s="28">
        <v>4</v>
      </c>
    </row>
    <row r="29" spans="1:2" x14ac:dyDescent="0.25">
      <c r="A29" s="8" t="s">
        <v>229</v>
      </c>
      <c r="B29" s="28">
        <v>25</v>
      </c>
    </row>
    <row r="30" spans="1:2" x14ac:dyDescent="0.25">
      <c r="A30" s="8" t="s">
        <v>228</v>
      </c>
      <c r="B30" s="28">
        <v>29</v>
      </c>
    </row>
    <row r="31" spans="1:2" x14ac:dyDescent="0.25">
      <c r="A31" s="8" t="s">
        <v>227</v>
      </c>
      <c r="B31" s="28">
        <v>4</v>
      </c>
    </row>
    <row r="32" spans="1:2" x14ac:dyDescent="0.25">
      <c r="A32" s="8" t="s">
        <v>226</v>
      </c>
      <c r="B32" s="28">
        <v>15</v>
      </c>
    </row>
    <row r="33" spans="1:2" x14ac:dyDescent="0.25">
      <c r="A33" s="7" t="s">
        <v>773</v>
      </c>
      <c r="B33" s="28">
        <v>80</v>
      </c>
    </row>
    <row r="34" spans="1:2" x14ac:dyDescent="0.25">
      <c r="A34" s="8" t="s">
        <v>229</v>
      </c>
      <c r="B34" s="28">
        <v>10</v>
      </c>
    </row>
    <row r="35" spans="1:2" x14ac:dyDescent="0.25">
      <c r="A35" s="8" t="s">
        <v>228</v>
      </c>
      <c r="B35" s="28">
        <v>27</v>
      </c>
    </row>
    <row r="36" spans="1:2" x14ac:dyDescent="0.25">
      <c r="A36" s="8" t="s">
        <v>227</v>
      </c>
      <c r="B36" s="28">
        <v>28</v>
      </c>
    </row>
    <row r="37" spans="1:2" x14ac:dyDescent="0.25">
      <c r="A37" s="8" t="s">
        <v>226</v>
      </c>
      <c r="B37" s="28">
        <v>15</v>
      </c>
    </row>
    <row r="38" spans="1:2" x14ac:dyDescent="0.25">
      <c r="A38" s="7" t="s">
        <v>483</v>
      </c>
      <c r="B38" s="28">
        <v>174</v>
      </c>
    </row>
    <row r="50" spans="1:4" x14ac:dyDescent="0.25">
      <c r="A50" s="6" t="s">
        <v>676</v>
      </c>
      <c r="B50" t="s">
        <v>716</v>
      </c>
    </row>
    <row r="51" spans="1:4" x14ac:dyDescent="0.25">
      <c r="A51" s="6" t="s">
        <v>485</v>
      </c>
      <c r="B51" t="s">
        <v>484</v>
      </c>
    </row>
    <row r="52" spans="1:4" x14ac:dyDescent="0.25">
      <c r="A52" s="6" t="s">
        <v>5</v>
      </c>
      <c r="B52" t="s">
        <v>484</v>
      </c>
    </row>
    <row r="54" spans="1:4" x14ac:dyDescent="0.25">
      <c r="A54" s="6" t="s">
        <v>717</v>
      </c>
      <c r="B54" s="6" t="s">
        <v>714</v>
      </c>
    </row>
    <row r="55" spans="1:4" x14ac:dyDescent="0.25">
      <c r="A55" s="6" t="s">
        <v>482</v>
      </c>
      <c r="B55" t="s">
        <v>469</v>
      </c>
      <c r="C55" t="s">
        <v>470</v>
      </c>
      <c r="D55" t="s">
        <v>483</v>
      </c>
    </row>
    <row r="56" spans="1:4" x14ac:dyDescent="0.25">
      <c r="A56" s="7" t="s">
        <v>771</v>
      </c>
      <c r="B56" s="28">
        <v>17</v>
      </c>
      <c r="C56" s="28"/>
      <c r="D56" s="28">
        <v>17</v>
      </c>
    </row>
    <row r="57" spans="1:4" x14ac:dyDescent="0.25">
      <c r="A57" s="8" t="s">
        <v>228</v>
      </c>
      <c r="B57" s="28">
        <v>2</v>
      </c>
      <c r="C57" s="28"/>
      <c r="D57" s="28">
        <v>2</v>
      </c>
    </row>
    <row r="58" spans="1:4" x14ac:dyDescent="0.25">
      <c r="A58" s="8" t="s">
        <v>227</v>
      </c>
      <c r="B58" s="28">
        <v>14</v>
      </c>
      <c r="C58" s="28"/>
      <c r="D58" s="28">
        <v>14</v>
      </c>
    </row>
    <row r="59" spans="1:4" x14ac:dyDescent="0.25">
      <c r="A59" s="8" t="s">
        <v>226</v>
      </c>
      <c r="B59" s="28">
        <v>1</v>
      </c>
      <c r="C59" s="28"/>
      <c r="D59" s="28">
        <v>1</v>
      </c>
    </row>
    <row r="60" spans="1:4" x14ac:dyDescent="0.25">
      <c r="A60" s="7" t="s">
        <v>770</v>
      </c>
      <c r="B60" s="28">
        <v>77</v>
      </c>
      <c r="C60" s="28"/>
      <c r="D60" s="28">
        <v>77</v>
      </c>
    </row>
    <row r="61" spans="1:4" x14ac:dyDescent="0.25">
      <c r="A61" s="8" t="s">
        <v>230</v>
      </c>
      <c r="B61" s="28">
        <v>4</v>
      </c>
      <c r="C61" s="28"/>
      <c r="D61" s="28">
        <v>4</v>
      </c>
    </row>
    <row r="62" spans="1:4" x14ac:dyDescent="0.25">
      <c r="A62" s="8" t="s">
        <v>229</v>
      </c>
      <c r="B62" s="28">
        <v>25</v>
      </c>
      <c r="C62" s="28"/>
      <c r="D62" s="28">
        <v>25</v>
      </c>
    </row>
    <row r="63" spans="1:4" x14ac:dyDescent="0.25">
      <c r="A63" s="8" t="s">
        <v>228</v>
      </c>
      <c r="B63" s="28">
        <v>29</v>
      </c>
      <c r="C63" s="28"/>
      <c r="D63" s="28">
        <v>29</v>
      </c>
    </row>
    <row r="64" spans="1:4" x14ac:dyDescent="0.25">
      <c r="A64" s="8" t="s">
        <v>227</v>
      </c>
      <c r="B64" s="28">
        <v>4</v>
      </c>
      <c r="C64" s="28"/>
      <c r="D64" s="28">
        <v>4</v>
      </c>
    </row>
    <row r="65" spans="1:4" x14ac:dyDescent="0.25">
      <c r="A65" s="8" t="s">
        <v>226</v>
      </c>
      <c r="B65" s="28">
        <v>15</v>
      </c>
      <c r="C65" s="28"/>
      <c r="D65" s="28">
        <v>15</v>
      </c>
    </row>
    <row r="66" spans="1:4" x14ac:dyDescent="0.25">
      <c r="A66" s="7" t="s">
        <v>773</v>
      </c>
      <c r="B66" s="28">
        <v>30</v>
      </c>
      <c r="C66" s="28">
        <v>50</v>
      </c>
      <c r="D66" s="28">
        <v>80</v>
      </c>
    </row>
    <row r="67" spans="1:4" x14ac:dyDescent="0.25">
      <c r="A67" s="8" t="s">
        <v>229</v>
      </c>
      <c r="B67" s="28">
        <v>7</v>
      </c>
      <c r="C67" s="28">
        <v>3</v>
      </c>
      <c r="D67" s="28">
        <v>10</v>
      </c>
    </row>
    <row r="68" spans="1:4" x14ac:dyDescent="0.25">
      <c r="A68" s="8" t="s">
        <v>228</v>
      </c>
      <c r="B68" s="28">
        <v>7</v>
      </c>
      <c r="C68" s="28">
        <v>20</v>
      </c>
      <c r="D68" s="28">
        <v>27</v>
      </c>
    </row>
    <row r="69" spans="1:4" x14ac:dyDescent="0.25">
      <c r="A69" s="8" t="s">
        <v>227</v>
      </c>
      <c r="B69" s="28">
        <v>10</v>
      </c>
      <c r="C69" s="28">
        <v>18</v>
      </c>
      <c r="D69" s="28">
        <v>28</v>
      </c>
    </row>
    <row r="70" spans="1:4" x14ac:dyDescent="0.25">
      <c r="A70" s="8" t="s">
        <v>226</v>
      </c>
      <c r="B70" s="28">
        <v>6</v>
      </c>
      <c r="C70" s="28">
        <v>9</v>
      </c>
      <c r="D70" s="28">
        <v>15</v>
      </c>
    </row>
    <row r="71" spans="1:4" x14ac:dyDescent="0.25">
      <c r="A71" s="7" t="s">
        <v>483</v>
      </c>
      <c r="B71" s="28">
        <v>124</v>
      </c>
      <c r="C71" s="28">
        <v>50</v>
      </c>
      <c r="D71" s="28">
        <v>174</v>
      </c>
    </row>
    <row r="80" spans="1:4" x14ac:dyDescent="0.25">
      <c r="A80" s="6" t="s">
        <v>676</v>
      </c>
      <c r="B80" t="s">
        <v>716</v>
      </c>
    </row>
    <row r="81" spans="1:5" x14ac:dyDescent="0.25">
      <c r="A81" s="6" t="s">
        <v>485</v>
      </c>
      <c r="B81" t="s">
        <v>484</v>
      </c>
    </row>
    <row r="82" spans="1:5" x14ac:dyDescent="0.25">
      <c r="A82" s="6" t="s">
        <v>5</v>
      </c>
      <c r="B82" t="s">
        <v>484</v>
      </c>
    </row>
    <row r="84" spans="1:5" x14ac:dyDescent="0.25">
      <c r="A84" s="6" t="s">
        <v>717</v>
      </c>
      <c r="B84" s="6" t="s">
        <v>714</v>
      </c>
    </row>
    <row r="85" spans="1:5" x14ac:dyDescent="0.25">
      <c r="A85" s="6" t="s">
        <v>482</v>
      </c>
      <c r="B85" t="s">
        <v>32</v>
      </c>
      <c r="C85" t="s">
        <v>49</v>
      </c>
      <c r="D85" t="s">
        <v>716</v>
      </c>
      <c r="E85" t="s">
        <v>483</v>
      </c>
    </row>
    <row r="86" spans="1:5" x14ac:dyDescent="0.25">
      <c r="A86" s="7" t="s">
        <v>771</v>
      </c>
      <c r="B86" s="28">
        <v>8</v>
      </c>
      <c r="C86" s="28">
        <v>9</v>
      </c>
      <c r="D86" s="28"/>
      <c r="E86" s="28">
        <v>17</v>
      </c>
    </row>
    <row r="87" spans="1:5" x14ac:dyDescent="0.25">
      <c r="A87" s="8" t="s">
        <v>228</v>
      </c>
      <c r="B87" s="28">
        <v>1</v>
      </c>
      <c r="C87" s="28">
        <v>1</v>
      </c>
      <c r="D87" s="28"/>
      <c r="E87" s="28">
        <v>2</v>
      </c>
    </row>
    <row r="88" spans="1:5" x14ac:dyDescent="0.25">
      <c r="A88" s="8" t="s">
        <v>227</v>
      </c>
      <c r="B88" s="28">
        <v>7</v>
      </c>
      <c r="C88" s="28">
        <v>7</v>
      </c>
      <c r="D88" s="28"/>
      <c r="E88" s="28">
        <v>14</v>
      </c>
    </row>
    <row r="89" spans="1:5" x14ac:dyDescent="0.25">
      <c r="A89" s="8" t="s">
        <v>226</v>
      </c>
      <c r="B89" s="28"/>
      <c r="C89" s="28">
        <v>1</v>
      </c>
      <c r="D89" s="28"/>
      <c r="E89" s="28">
        <v>1</v>
      </c>
    </row>
    <row r="90" spans="1:5" x14ac:dyDescent="0.25">
      <c r="A90" s="7" t="s">
        <v>770</v>
      </c>
      <c r="B90" s="28">
        <v>35</v>
      </c>
      <c r="C90" s="28">
        <v>42</v>
      </c>
      <c r="D90" s="28"/>
      <c r="E90" s="28">
        <v>77</v>
      </c>
    </row>
    <row r="91" spans="1:5" x14ac:dyDescent="0.25">
      <c r="A91" s="8" t="s">
        <v>230</v>
      </c>
      <c r="B91" s="28">
        <v>2</v>
      </c>
      <c r="C91" s="28">
        <v>2</v>
      </c>
      <c r="D91" s="28"/>
      <c r="E91" s="28">
        <v>4</v>
      </c>
    </row>
    <row r="92" spans="1:5" x14ac:dyDescent="0.25">
      <c r="A92" s="8" t="s">
        <v>229</v>
      </c>
      <c r="B92" s="28">
        <v>10</v>
      </c>
      <c r="C92" s="28">
        <v>15</v>
      </c>
      <c r="D92" s="28"/>
      <c r="E92" s="28">
        <v>25</v>
      </c>
    </row>
    <row r="93" spans="1:5" x14ac:dyDescent="0.25">
      <c r="A93" s="8" t="s">
        <v>228</v>
      </c>
      <c r="B93" s="28">
        <v>14</v>
      </c>
      <c r="C93" s="28">
        <v>15</v>
      </c>
      <c r="D93" s="28"/>
      <c r="E93" s="28">
        <v>29</v>
      </c>
    </row>
    <row r="94" spans="1:5" x14ac:dyDescent="0.25">
      <c r="A94" s="8" t="s">
        <v>227</v>
      </c>
      <c r="B94" s="28">
        <v>1</v>
      </c>
      <c r="C94" s="28">
        <v>3</v>
      </c>
      <c r="D94" s="28"/>
      <c r="E94" s="28">
        <v>4</v>
      </c>
    </row>
    <row r="95" spans="1:5" x14ac:dyDescent="0.25">
      <c r="A95" s="8" t="s">
        <v>226</v>
      </c>
      <c r="B95" s="28">
        <v>8</v>
      </c>
      <c r="C95" s="28">
        <v>7</v>
      </c>
      <c r="D95" s="28"/>
      <c r="E95" s="28">
        <v>15</v>
      </c>
    </row>
    <row r="96" spans="1:5" x14ac:dyDescent="0.25">
      <c r="A96" s="7" t="s">
        <v>773</v>
      </c>
      <c r="B96" s="28">
        <v>27</v>
      </c>
      <c r="C96" s="28">
        <v>43</v>
      </c>
      <c r="D96" s="28">
        <v>10</v>
      </c>
      <c r="E96" s="28">
        <v>80</v>
      </c>
    </row>
    <row r="97" spans="1:5" x14ac:dyDescent="0.25">
      <c r="A97" s="8" t="s">
        <v>229</v>
      </c>
      <c r="B97" s="28">
        <v>4</v>
      </c>
      <c r="C97" s="28">
        <v>4</v>
      </c>
      <c r="D97" s="28">
        <v>2</v>
      </c>
      <c r="E97" s="28">
        <v>10</v>
      </c>
    </row>
    <row r="98" spans="1:5" x14ac:dyDescent="0.25">
      <c r="A98" s="8" t="s">
        <v>228</v>
      </c>
      <c r="B98" s="28">
        <v>8</v>
      </c>
      <c r="C98" s="28">
        <v>14</v>
      </c>
      <c r="D98" s="28">
        <v>5</v>
      </c>
      <c r="E98" s="28">
        <v>27</v>
      </c>
    </row>
    <row r="99" spans="1:5" x14ac:dyDescent="0.25">
      <c r="A99" s="8" t="s">
        <v>227</v>
      </c>
      <c r="B99" s="28">
        <v>9</v>
      </c>
      <c r="C99" s="28">
        <v>17</v>
      </c>
      <c r="D99" s="28">
        <v>2</v>
      </c>
      <c r="E99" s="28">
        <v>28</v>
      </c>
    </row>
    <row r="100" spans="1:5" x14ac:dyDescent="0.25">
      <c r="A100" s="8" t="s">
        <v>226</v>
      </c>
      <c r="B100" s="28">
        <v>6</v>
      </c>
      <c r="C100" s="28">
        <v>8</v>
      </c>
      <c r="D100" s="28">
        <v>1</v>
      </c>
      <c r="E100" s="28">
        <v>15</v>
      </c>
    </row>
    <row r="101" spans="1:5" x14ac:dyDescent="0.25">
      <c r="A101" s="7" t="s">
        <v>483</v>
      </c>
      <c r="B101" s="28">
        <v>70</v>
      </c>
      <c r="C101" s="28">
        <v>94</v>
      </c>
      <c r="D101" s="28">
        <v>10</v>
      </c>
      <c r="E101" s="28">
        <v>174</v>
      </c>
    </row>
    <row r="110" spans="1:5" x14ac:dyDescent="0.25">
      <c r="A110" s="6" t="s">
        <v>676</v>
      </c>
      <c r="B110" t="s">
        <v>716</v>
      </c>
    </row>
    <row r="111" spans="1:5" x14ac:dyDescent="0.25">
      <c r="A111" s="6" t="s">
        <v>485</v>
      </c>
      <c r="B111" t="s">
        <v>484</v>
      </c>
    </row>
    <row r="112" spans="1:5" x14ac:dyDescent="0.25">
      <c r="A112" s="6" t="s">
        <v>5</v>
      </c>
      <c r="B112" t="s">
        <v>484</v>
      </c>
    </row>
    <row r="113" spans="1:4" x14ac:dyDescent="0.25">
      <c r="A113" s="6" t="s">
        <v>769</v>
      </c>
      <c r="B113" t="s">
        <v>773</v>
      </c>
    </row>
    <row r="114" spans="1:4" x14ac:dyDescent="0.25">
      <c r="A114" s="6" t="s">
        <v>4</v>
      </c>
      <c r="B114" t="s">
        <v>792</v>
      </c>
    </row>
    <row r="115" spans="1:4" x14ac:dyDescent="0.25">
      <c r="A115" s="6" t="s">
        <v>14</v>
      </c>
      <c r="B115" t="s">
        <v>484</v>
      </c>
    </row>
    <row r="117" spans="1:4" x14ac:dyDescent="0.25">
      <c r="A117" s="6" t="s">
        <v>717</v>
      </c>
      <c r="B117" s="6" t="s">
        <v>714</v>
      </c>
    </row>
    <row r="118" spans="1:4" x14ac:dyDescent="0.25">
      <c r="A118" s="6" t="s">
        <v>482</v>
      </c>
      <c r="B118" t="s">
        <v>469</v>
      </c>
      <c r="C118" t="s">
        <v>470</v>
      </c>
      <c r="D118" t="s">
        <v>483</v>
      </c>
    </row>
    <row r="119" spans="1:4" x14ac:dyDescent="0.25">
      <c r="A119" s="7" t="s">
        <v>229</v>
      </c>
      <c r="B119" s="28">
        <v>1</v>
      </c>
      <c r="C119" s="28">
        <v>1</v>
      </c>
      <c r="D119" s="28">
        <v>2</v>
      </c>
    </row>
    <row r="120" spans="1:4" x14ac:dyDescent="0.25">
      <c r="A120" s="7" t="s">
        <v>228</v>
      </c>
      <c r="B120" s="28">
        <v>2</v>
      </c>
      <c r="C120" s="28">
        <v>8</v>
      </c>
      <c r="D120" s="28">
        <v>10</v>
      </c>
    </row>
    <row r="121" spans="1:4" x14ac:dyDescent="0.25">
      <c r="A121" s="7" t="s">
        <v>227</v>
      </c>
      <c r="B121" s="28">
        <v>5</v>
      </c>
      <c r="C121" s="28">
        <v>15</v>
      </c>
      <c r="D121" s="28">
        <v>20</v>
      </c>
    </row>
    <row r="122" spans="1:4" x14ac:dyDescent="0.25">
      <c r="A122" s="7" t="s">
        <v>226</v>
      </c>
      <c r="B122" s="28"/>
      <c r="C122" s="28">
        <v>4</v>
      </c>
      <c r="D122" s="28">
        <v>4</v>
      </c>
    </row>
    <row r="123" spans="1:4" x14ac:dyDescent="0.25">
      <c r="A123" s="7" t="s">
        <v>483</v>
      </c>
      <c r="B123" s="28">
        <v>8</v>
      </c>
      <c r="C123" s="28">
        <v>28</v>
      </c>
      <c r="D123" s="28">
        <v>36</v>
      </c>
    </row>
    <row r="220" spans="1:2" x14ac:dyDescent="0.25">
      <c r="A220" s="6" t="s">
        <v>676</v>
      </c>
      <c r="B220" t="s">
        <v>716</v>
      </c>
    </row>
    <row r="221" spans="1:2" x14ac:dyDescent="0.25">
      <c r="A221" s="6" t="s">
        <v>485</v>
      </c>
      <c r="B221" t="s">
        <v>484</v>
      </c>
    </row>
    <row r="222" spans="1:2" x14ac:dyDescent="0.25">
      <c r="A222" s="6" t="s">
        <v>5</v>
      </c>
      <c r="B222" t="s">
        <v>484</v>
      </c>
    </row>
    <row r="223" spans="1:2" x14ac:dyDescent="0.25">
      <c r="A223" s="6" t="s">
        <v>769</v>
      </c>
      <c r="B223" t="s">
        <v>770</v>
      </c>
    </row>
    <row r="225" spans="1:2" x14ac:dyDescent="0.25">
      <c r="A225" s="6" t="s">
        <v>482</v>
      </c>
      <c r="B225" t="s">
        <v>717</v>
      </c>
    </row>
    <row r="226" spans="1:2" x14ac:dyDescent="0.25">
      <c r="A226" s="7" t="s">
        <v>209</v>
      </c>
      <c r="B226" s="28">
        <v>1</v>
      </c>
    </row>
    <row r="227" spans="1:2" x14ac:dyDescent="0.25">
      <c r="A227" s="7" t="s">
        <v>104</v>
      </c>
      <c r="B227" s="28">
        <v>2</v>
      </c>
    </row>
    <row r="228" spans="1:2" x14ac:dyDescent="0.25">
      <c r="A228" s="7" t="s">
        <v>27</v>
      </c>
      <c r="B228" s="28">
        <v>2</v>
      </c>
    </row>
    <row r="229" spans="1:2" x14ac:dyDescent="0.25">
      <c r="A229" s="7" t="s">
        <v>101</v>
      </c>
      <c r="B229" s="28">
        <v>2</v>
      </c>
    </row>
    <row r="230" spans="1:2" x14ac:dyDescent="0.25">
      <c r="A230" s="7" t="s">
        <v>115</v>
      </c>
      <c r="B230" s="28">
        <v>2</v>
      </c>
    </row>
    <row r="231" spans="1:2" x14ac:dyDescent="0.25">
      <c r="A231" s="7" t="s">
        <v>798</v>
      </c>
      <c r="B231" s="28">
        <v>52</v>
      </c>
    </row>
    <row r="232" spans="1:2" x14ac:dyDescent="0.25">
      <c r="A232" s="7" t="s">
        <v>796</v>
      </c>
      <c r="B232" s="28">
        <v>16</v>
      </c>
    </row>
    <row r="233" spans="1:2" x14ac:dyDescent="0.25">
      <c r="A233" s="7" t="s">
        <v>483</v>
      </c>
      <c r="B233" s="28">
        <v>77</v>
      </c>
    </row>
  </sheetData>
  <pageMargins left="0.7" right="0.7" top="0.75" bottom="0.75" header="0.3" footer="0.3"/>
  <drawing r:id="rId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A06C1-3981-47FE-9F4B-00C649A68225}">
  <dimension ref="A4:BL214"/>
  <sheetViews>
    <sheetView topLeftCell="A5" zoomScale="106" zoomScaleNormal="106" workbookViewId="0">
      <selection activeCell="AC5" sqref="AC5"/>
    </sheetView>
  </sheetViews>
  <sheetFormatPr defaultRowHeight="15" x14ac:dyDescent="0.25"/>
  <cols>
    <col min="1" max="1" width="32" bestFit="1" customWidth="1"/>
    <col min="2" max="2" width="17.85546875" bestFit="1" customWidth="1"/>
    <col min="3" max="3" width="3.140625" bestFit="1" customWidth="1"/>
    <col min="4" max="4" width="2" bestFit="1" customWidth="1"/>
    <col min="5" max="5" width="11.85546875" bestFit="1" customWidth="1"/>
    <col min="10" max="10" width="81" bestFit="1" customWidth="1"/>
    <col min="11" max="11" width="17.85546875" bestFit="1" customWidth="1"/>
    <col min="12" max="12" width="6" bestFit="1" customWidth="1"/>
    <col min="13" max="13" width="11.85546875" bestFit="1" customWidth="1"/>
    <col min="14" max="14" width="7.7109375" bestFit="1" customWidth="1"/>
    <col min="15" max="15" width="3" bestFit="1" customWidth="1"/>
    <col min="16" max="16" width="10.85546875" bestFit="1" customWidth="1"/>
    <col min="20" max="20" width="81" bestFit="1" customWidth="1"/>
    <col min="21" max="21" width="20.140625" bestFit="1" customWidth="1"/>
    <col min="22" max="24" width="3.140625" bestFit="1" customWidth="1"/>
    <col min="25" max="25" width="11.85546875" bestFit="1" customWidth="1"/>
    <col min="26" max="26" width="11.28515625" bestFit="1" customWidth="1"/>
    <col min="29" max="29" width="81" bestFit="1" customWidth="1"/>
    <col min="30" max="30" width="17.85546875" bestFit="1" customWidth="1"/>
    <col min="31" max="34" width="3.140625" bestFit="1" customWidth="1"/>
    <col min="35" max="35" width="7.140625" bestFit="1" customWidth="1"/>
    <col min="36" max="36" width="4.85546875" bestFit="1" customWidth="1"/>
    <col min="37" max="40" width="3.140625" bestFit="1" customWidth="1"/>
    <col min="41" max="41" width="8.140625" bestFit="1" customWidth="1"/>
    <col min="42" max="42" width="9.42578125" bestFit="1" customWidth="1"/>
    <col min="43" max="43" width="2.140625" bestFit="1" customWidth="1"/>
    <col min="44" max="44" width="12.7109375" bestFit="1" customWidth="1"/>
    <col min="45" max="45" width="11.5703125" bestFit="1" customWidth="1"/>
    <col min="46" max="46" width="8" bestFit="1" customWidth="1"/>
    <col min="47" max="49" width="3.140625" bestFit="1" customWidth="1"/>
    <col min="50" max="50" width="2" bestFit="1" customWidth="1"/>
    <col min="51" max="51" width="7.140625" bestFit="1" customWidth="1"/>
    <col min="52" max="52" width="4.85546875" bestFit="1" customWidth="1"/>
    <col min="53" max="53" width="2.140625" bestFit="1" customWidth="1"/>
    <col min="54" max="55" width="3.140625" bestFit="1" customWidth="1"/>
    <col min="56" max="56" width="2" bestFit="1" customWidth="1"/>
    <col min="57" max="57" width="8.140625" bestFit="1" customWidth="1"/>
    <col min="58" max="58" width="9.42578125" bestFit="1" customWidth="1"/>
    <col min="59" max="59" width="2.140625" bestFit="1" customWidth="1"/>
    <col min="60" max="60" width="2.28515625" bestFit="1" customWidth="1"/>
    <col min="61" max="61" width="2" bestFit="1" customWidth="1"/>
    <col min="62" max="62" width="12.7109375" bestFit="1" customWidth="1"/>
    <col min="63" max="63" width="11.140625" bestFit="1" customWidth="1"/>
    <col min="64" max="64" width="11.85546875" bestFit="1" customWidth="1"/>
  </cols>
  <sheetData>
    <row r="4" spans="1:64" x14ac:dyDescent="0.25">
      <c r="A4" s="6" t="s">
        <v>676</v>
      </c>
      <c r="B4" t="s">
        <v>484</v>
      </c>
      <c r="J4" s="6" t="s">
        <v>676</v>
      </c>
      <c r="K4" t="s">
        <v>484</v>
      </c>
      <c r="T4" s="6" t="s">
        <v>676</v>
      </c>
      <c r="U4" t="s">
        <v>484</v>
      </c>
    </row>
    <row r="5" spans="1:64" x14ac:dyDescent="0.25">
      <c r="A5" s="6" t="s">
        <v>769</v>
      </c>
      <c r="B5" t="s">
        <v>771</v>
      </c>
      <c r="J5" s="6" t="s">
        <v>769</v>
      </c>
      <c r="K5" t="s">
        <v>770</v>
      </c>
      <c r="T5" s="6" t="s">
        <v>769</v>
      </c>
      <c r="U5" t="s">
        <v>773</v>
      </c>
      <c r="AC5" s="6" t="s">
        <v>676</v>
      </c>
      <c r="AD5" t="s">
        <v>484</v>
      </c>
    </row>
    <row r="7" spans="1:64" x14ac:dyDescent="0.25">
      <c r="A7" s="6" t="s">
        <v>717</v>
      </c>
      <c r="B7" s="6" t="s">
        <v>714</v>
      </c>
      <c r="J7" s="6" t="s">
        <v>717</v>
      </c>
      <c r="K7" s="6" t="s">
        <v>714</v>
      </c>
      <c r="T7" s="6" t="s">
        <v>717</v>
      </c>
      <c r="U7" s="6" t="s">
        <v>714</v>
      </c>
      <c r="AC7" s="6" t="s">
        <v>717</v>
      </c>
      <c r="AD7" s="6" t="s">
        <v>714</v>
      </c>
    </row>
    <row r="8" spans="1:64" x14ac:dyDescent="0.25">
      <c r="A8" s="6" t="s">
        <v>482</v>
      </c>
      <c r="B8" t="s">
        <v>228</v>
      </c>
      <c r="C8" t="s">
        <v>227</v>
      </c>
      <c r="D8" t="s">
        <v>226</v>
      </c>
      <c r="E8" t="s">
        <v>483</v>
      </c>
      <c r="J8" s="6" t="s">
        <v>482</v>
      </c>
      <c r="K8" t="s">
        <v>469</v>
      </c>
      <c r="L8" t="s">
        <v>470</v>
      </c>
      <c r="M8" t="s">
        <v>483</v>
      </c>
      <c r="T8" s="6" t="s">
        <v>482</v>
      </c>
      <c r="U8" t="s">
        <v>229</v>
      </c>
      <c r="V8" t="s">
        <v>228</v>
      </c>
      <c r="W8" t="s">
        <v>227</v>
      </c>
      <c r="X8" t="s">
        <v>226</v>
      </c>
      <c r="Y8" t="s">
        <v>483</v>
      </c>
      <c r="AD8" t="s">
        <v>469</v>
      </c>
      <c r="AS8" t="s">
        <v>1491</v>
      </c>
      <c r="AT8" t="s">
        <v>470</v>
      </c>
      <c r="BK8" t="s">
        <v>1492</v>
      </c>
      <c r="BL8" t="s">
        <v>483</v>
      </c>
    </row>
    <row r="9" spans="1:64" x14ac:dyDescent="0.25">
      <c r="A9" s="7" t="s">
        <v>469</v>
      </c>
      <c r="B9" s="28">
        <v>2</v>
      </c>
      <c r="C9" s="28">
        <v>17</v>
      </c>
      <c r="D9" s="28">
        <v>1</v>
      </c>
      <c r="E9" s="28">
        <v>20</v>
      </c>
      <c r="J9" s="7" t="s">
        <v>230</v>
      </c>
      <c r="K9" s="28">
        <v>6</v>
      </c>
      <c r="L9" s="28">
        <v>6</v>
      </c>
      <c r="M9" s="28">
        <v>12</v>
      </c>
      <c r="T9" s="7" t="s">
        <v>469</v>
      </c>
      <c r="U9" s="28">
        <v>9</v>
      </c>
      <c r="V9" s="28">
        <v>12</v>
      </c>
      <c r="W9" s="28">
        <v>21</v>
      </c>
      <c r="X9" s="28">
        <v>6</v>
      </c>
      <c r="Y9" s="28">
        <v>48</v>
      </c>
      <c r="AD9" t="s">
        <v>32</v>
      </c>
      <c r="AI9" t="s">
        <v>1493</v>
      </c>
      <c r="AJ9" t="s">
        <v>49</v>
      </c>
      <c r="AO9" t="s">
        <v>1494</v>
      </c>
      <c r="AP9" t="s">
        <v>716</v>
      </c>
      <c r="AR9" t="s">
        <v>1495</v>
      </c>
      <c r="AT9" t="s">
        <v>32</v>
      </c>
      <c r="AY9" t="s">
        <v>1493</v>
      </c>
      <c r="AZ9" t="s">
        <v>49</v>
      </c>
      <c r="BE9" t="s">
        <v>1494</v>
      </c>
      <c r="BF9" t="s">
        <v>716</v>
      </c>
      <c r="BJ9" t="s">
        <v>1495</v>
      </c>
    </row>
    <row r="10" spans="1:64" x14ac:dyDescent="0.25">
      <c r="A10" s="8" t="s">
        <v>196</v>
      </c>
      <c r="B10" s="28"/>
      <c r="C10" s="28">
        <v>6</v>
      </c>
      <c r="D10" s="28"/>
      <c r="E10" s="28">
        <v>6</v>
      </c>
      <c r="J10" s="8" t="s">
        <v>1024</v>
      </c>
      <c r="K10" s="28"/>
      <c r="L10" s="28">
        <v>1</v>
      </c>
      <c r="M10" s="28">
        <v>1</v>
      </c>
      <c r="T10" s="8" t="s">
        <v>800</v>
      </c>
      <c r="U10" s="28"/>
      <c r="V10" s="28"/>
      <c r="W10" s="28">
        <v>2</v>
      </c>
      <c r="X10" s="28"/>
      <c r="Y10" s="28">
        <v>2</v>
      </c>
      <c r="AC10" s="6" t="s">
        <v>482</v>
      </c>
      <c r="AD10" t="s">
        <v>230</v>
      </c>
      <c r="AE10" t="s">
        <v>229</v>
      </c>
      <c r="AF10" t="s">
        <v>228</v>
      </c>
      <c r="AG10" t="s">
        <v>227</v>
      </c>
      <c r="AH10" t="s">
        <v>226</v>
      </c>
      <c r="AJ10" t="s">
        <v>230</v>
      </c>
      <c r="AK10" t="s">
        <v>229</v>
      </c>
      <c r="AL10" t="s">
        <v>228</v>
      </c>
      <c r="AM10" t="s">
        <v>227</v>
      </c>
      <c r="AN10" t="s">
        <v>226</v>
      </c>
      <c r="AP10" t="s">
        <v>229</v>
      </c>
      <c r="AQ10" t="s">
        <v>228</v>
      </c>
      <c r="AT10" t="s">
        <v>230</v>
      </c>
      <c r="AU10" t="s">
        <v>229</v>
      </c>
      <c r="AV10" t="s">
        <v>228</v>
      </c>
      <c r="AW10" t="s">
        <v>227</v>
      </c>
      <c r="AX10" t="s">
        <v>226</v>
      </c>
      <c r="AZ10" t="s">
        <v>230</v>
      </c>
      <c r="BA10" t="s">
        <v>229</v>
      </c>
      <c r="BB10" t="s">
        <v>228</v>
      </c>
      <c r="BC10" t="s">
        <v>227</v>
      </c>
      <c r="BD10" t="s">
        <v>226</v>
      </c>
      <c r="BF10" t="s">
        <v>229</v>
      </c>
      <c r="BG10" t="s">
        <v>228</v>
      </c>
      <c r="BH10" t="s">
        <v>227</v>
      </c>
      <c r="BI10" t="s">
        <v>226</v>
      </c>
    </row>
    <row r="11" spans="1:64" x14ac:dyDescent="0.25">
      <c r="A11" s="9" t="s">
        <v>196</v>
      </c>
      <c r="B11" s="28"/>
      <c r="C11" s="28">
        <v>3</v>
      </c>
      <c r="D11" s="28"/>
      <c r="E11" s="28">
        <v>3</v>
      </c>
      <c r="J11" s="9" t="s">
        <v>1025</v>
      </c>
      <c r="K11" s="28"/>
      <c r="L11" s="28">
        <v>1</v>
      </c>
      <c r="M11" s="28">
        <v>1</v>
      </c>
      <c r="T11" s="9" t="s">
        <v>245</v>
      </c>
      <c r="U11" s="28"/>
      <c r="V11" s="28"/>
      <c r="W11" s="28">
        <v>2</v>
      </c>
      <c r="X11" s="28"/>
      <c r="Y11" s="28">
        <v>2</v>
      </c>
      <c r="AC11" s="7" t="s">
        <v>659</v>
      </c>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v>1</v>
      </c>
      <c r="BC11" s="28"/>
      <c r="BD11" s="28">
        <v>1</v>
      </c>
      <c r="BE11" s="28">
        <v>2</v>
      </c>
      <c r="BF11" s="28"/>
      <c r="BG11" s="28"/>
      <c r="BH11" s="28"/>
      <c r="BI11" s="28"/>
      <c r="BJ11" s="28"/>
      <c r="BK11" s="28">
        <v>2</v>
      </c>
      <c r="BL11" s="28">
        <v>2</v>
      </c>
    </row>
    <row r="12" spans="1:64" x14ac:dyDescent="0.25">
      <c r="A12" s="51" t="s">
        <v>180</v>
      </c>
      <c r="B12" s="28"/>
      <c r="C12" s="28">
        <v>3</v>
      </c>
      <c r="D12" s="28"/>
      <c r="E12" s="28">
        <v>3</v>
      </c>
      <c r="J12" s="51" t="s">
        <v>931</v>
      </c>
      <c r="K12" s="28"/>
      <c r="L12" s="28">
        <v>1</v>
      </c>
      <c r="M12" s="28">
        <v>1</v>
      </c>
      <c r="T12" s="8" t="s">
        <v>196</v>
      </c>
      <c r="U12" s="28"/>
      <c r="V12" s="28"/>
      <c r="W12" s="28">
        <v>2</v>
      </c>
      <c r="X12" s="28">
        <v>2</v>
      </c>
      <c r="Y12" s="28">
        <v>4</v>
      </c>
      <c r="AC12" s="8" t="s">
        <v>773</v>
      </c>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v>1</v>
      </c>
      <c r="BC12" s="28"/>
      <c r="BD12" s="28">
        <v>1</v>
      </c>
      <c r="BE12" s="28">
        <v>2</v>
      </c>
      <c r="BF12" s="28"/>
      <c r="BG12" s="28"/>
      <c r="BH12" s="28"/>
      <c r="BI12" s="28"/>
      <c r="BJ12" s="28"/>
      <c r="BK12" s="28">
        <v>2</v>
      </c>
      <c r="BL12" s="28">
        <v>2</v>
      </c>
    </row>
    <row r="13" spans="1:64" x14ac:dyDescent="0.25">
      <c r="A13" s="9" t="s">
        <v>181</v>
      </c>
      <c r="B13" s="28"/>
      <c r="C13" s="28">
        <v>3</v>
      </c>
      <c r="D13" s="28"/>
      <c r="E13" s="28">
        <v>3</v>
      </c>
      <c r="J13" s="8" t="s">
        <v>805</v>
      </c>
      <c r="K13" s="28"/>
      <c r="L13" s="28">
        <v>1</v>
      </c>
      <c r="M13" s="28">
        <v>1</v>
      </c>
      <c r="T13" s="9" t="s">
        <v>196</v>
      </c>
      <c r="U13" s="28"/>
      <c r="V13" s="28"/>
      <c r="W13" s="28">
        <v>2</v>
      </c>
      <c r="X13" s="28">
        <v>2</v>
      </c>
      <c r="Y13" s="28">
        <v>4</v>
      </c>
      <c r="AC13" s="9" t="s">
        <v>611</v>
      </c>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v>1</v>
      </c>
      <c r="BC13" s="28"/>
      <c r="BD13" s="28"/>
      <c r="BE13" s="28">
        <v>1</v>
      </c>
      <c r="BF13" s="28"/>
      <c r="BG13" s="28"/>
      <c r="BH13" s="28"/>
      <c r="BI13" s="28"/>
      <c r="BJ13" s="28"/>
      <c r="BK13" s="28">
        <v>1</v>
      </c>
      <c r="BL13" s="28">
        <v>1</v>
      </c>
    </row>
    <row r="14" spans="1:64" x14ac:dyDescent="0.25">
      <c r="A14" s="51" t="s">
        <v>180</v>
      </c>
      <c r="B14" s="28"/>
      <c r="C14" s="28">
        <v>3</v>
      </c>
      <c r="D14" s="28"/>
      <c r="E14" s="28">
        <v>3</v>
      </c>
      <c r="J14" s="9" t="s">
        <v>1363</v>
      </c>
      <c r="K14" s="28"/>
      <c r="L14" s="28">
        <v>1</v>
      </c>
      <c r="M14" s="28">
        <v>1</v>
      </c>
      <c r="T14" s="8" t="s">
        <v>660</v>
      </c>
      <c r="U14" s="28"/>
      <c r="V14" s="28"/>
      <c r="W14" s="28">
        <v>10</v>
      </c>
      <c r="X14" s="28">
        <v>4</v>
      </c>
      <c r="Y14" s="28">
        <v>14</v>
      </c>
      <c r="AC14" s="9" t="s">
        <v>601</v>
      </c>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v>1</v>
      </c>
      <c r="BE14" s="28">
        <v>1</v>
      </c>
      <c r="BF14" s="28"/>
      <c r="BG14" s="28"/>
      <c r="BH14" s="28"/>
      <c r="BI14" s="28"/>
      <c r="BJ14" s="28"/>
      <c r="BK14" s="28">
        <v>1</v>
      </c>
      <c r="BL14" s="28">
        <v>1</v>
      </c>
    </row>
    <row r="15" spans="1:64" x14ac:dyDescent="0.25">
      <c r="A15" s="8" t="s">
        <v>660</v>
      </c>
      <c r="B15" s="28"/>
      <c r="C15" s="28">
        <v>3</v>
      </c>
      <c r="D15" s="28">
        <v>1</v>
      </c>
      <c r="E15" s="28">
        <v>4</v>
      </c>
      <c r="J15" s="51" t="s">
        <v>1508</v>
      </c>
      <c r="K15" s="28"/>
      <c r="L15" s="28">
        <v>1</v>
      </c>
      <c r="M15" s="28">
        <v>1</v>
      </c>
      <c r="T15" s="9" t="s">
        <v>1312</v>
      </c>
      <c r="U15" s="28"/>
      <c r="V15" s="28"/>
      <c r="W15" s="28">
        <v>4</v>
      </c>
      <c r="X15" s="28"/>
      <c r="Y15" s="28">
        <v>4</v>
      </c>
      <c r="AC15" s="7" t="s">
        <v>1024</v>
      </c>
      <c r="AD15" s="28"/>
      <c r="AE15" s="28"/>
      <c r="AF15" s="28"/>
      <c r="AG15" s="28"/>
      <c r="AH15" s="28"/>
      <c r="AI15" s="28"/>
      <c r="AJ15" s="28"/>
      <c r="AK15" s="28"/>
      <c r="AL15" s="28"/>
      <c r="AM15" s="28"/>
      <c r="AN15" s="28"/>
      <c r="AO15" s="28"/>
      <c r="AP15" s="28"/>
      <c r="AQ15" s="28"/>
      <c r="AR15" s="28"/>
      <c r="AS15" s="28"/>
      <c r="AT15" s="28">
        <v>1</v>
      </c>
      <c r="AU15" s="28">
        <v>3</v>
      </c>
      <c r="AV15" s="28"/>
      <c r="AW15" s="28"/>
      <c r="AX15" s="28"/>
      <c r="AY15" s="28">
        <v>4</v>
      </c>
      <c r="AZ15" s="28"/>
      <c r="BA15" s="28"/>
      <c r="BB15" s="28"/>
      <c r="BC15" s="28"/>
      <c r="BD15" s="28"/>
      <c r="BE15" s="28"/>
      <c r="BF15" s="28"/>
      <c r="BG15" s="28"/>
      <c r="BH15" s="28"/>
      <c r="BI15" s="28"/>
      <c r="BJ15" s="28"/>
      <c r="BK15" s="28">
        <v>4</v>
      </c>
      <c r="BL15" s="28">
        <v>4</v>
      </c>
    </row>
    <row r="16" spans="1:64" x14ac:dyDescent="0.25">
      <c r="A16" s="9" t="s">
        <v>192</v>
      </c>
      <c r="B16" s="28"/>
      <c r="C16" s="28"/>
      <c r="D16" s="28">
        <v>1</v>
      </c>
      <c r="E16" s="28">
        <v>1</v>
      </c>
      <c r="J16" s="8" t="s">
        <v>465</v>
      </c>
      <c r="K16" s="28"/>
      <c r="L16" s="28">
        <v>4</v>
      </c>
      <c r="M16" s="28">
        <v>4</v>
      </c>
      <c r="T16" s="9" t="s">
        <v>192</v>
      </c>
      <c r="U16" s="28"/>
      <c r="V16" s="28"/>
      <c r="W16" s="28"/>
      <c r="X16" s="28">
        <v>4</v>
      </c>
      <c r="Y16" s="28">
        <v>4</v>
      </c>
      <c r="AC16" s="8" t="s">
        <v>770</v>
      </c>
      <c r="AD16" s="28"/>
      <c r="AE16" s="28"/>
      <c r="AF16" s="28"/>
      <c r="AG16" s="28"/>
      <c r="AH16" s="28"/>
      <c r="AI16" s="28"/>
      <c r="AJ16" s="28"/>
      <c r="AK16" s="28"/>
      <c r="AL16" s="28"/>
      <c r="AM16" s="28"/>
      <c r="AN16" s="28"/>
      <c r="AO16" s="28"/>
      <c r="AP16" s="28"/>
      <c r="AQ16" s="28"/>
      <c r="AR16" s="28"/>
      <c r="AS16" s="28"/>
      <c r="AT16" s="28">
        <v>1</v>
      </c>
      <c r="AU16" s="28"/>
      <c r="AV16" s="28"/>
      <c r="AW16" s="28"/>
      <c r="AX16" s="28"/>
      <c r="AY16" s="28">
        <v>1</v>
      </c>
      <c r="AZ16" s="28"/>
      <c r="BA16" s="28"/>
      <c r="BB16" s="28"/>
      <c r="BC16" s="28"/>
      <c r="BD16" s="28"/>
      <c r="BE16" s="28"/>
      <c r="BF16" s="28"/>
      <c r="BG16" s="28"/>
      <c r="BH16" s="28"/>
      <c r="BI16" s="28"/>
      <c r="BJ16" s="28"/>
      <c r="BK16" s="28">
        <v>1</v>
      </c>
      <c r="BL16" s="28">
        <v>1</v>
      </c>
    </row>
    <row r="17" spans="1:64" x14ac:dyDescent="0.25">
      <c r="A17" s="51" t="s">
        <v>180</v>
      </c>
      <c r="B17" s="28"/>
      <c r="C17" s="28"/>
      <c r="D17" s="28">
        <v>1</v>
      </c>
      <c r="E17" s="28">
        <v>1</v>
      </c>
      <c r="J17" s="9" t="s">
        <v>1478</v>
      </c>
      <c r="K17" s="28"/>
      <c r="L17" s="28">
        <v>2</v>
      </c>
      <c r="M17" s="28">
        <v>2</v>
      </c>
      <c r="T17" s="9" t="s">
        <v>1300</v>
      </c>
      <c r="U17" s="28"/>
      <c r="V17" s="28"/>
      <c r="W17" s="28">
        <v>4</v>
      </c>
      <c r="X17" s="28"/>
      <c r="Y17" s="28">
        <v>4</v>
      </c>
      <c r="AC17" s="9" t="s">
        <v>1025</v>
      </c>
      <c r="AD17" s="28"/>
      <c r="AE17" s="28"/>
      <c r="AF17" s="28"/>
      <c r="AG17" s="28"/>
      <c r="AH17" s="28"/>
      <c r="AI17" s="28"/>
      <c r="AJ17" s="28"/>
      <c r="AK17" s="28"/>
      <c r="AL17" s="28"/>
      <c r="AM17" s="28"/>
      <c r="AN17" s="28"/>
      <c r="AO17" s="28"/>
      <c r="AP17" s="28"/>
      <c r="AQ17" s="28"/>
      <c r="AR17" s="28"/>
      <c r="AS17" s="28"/>
      <c r="AT17" s="28">
        <v>1</v>
      </c>
      <c r="AU17" s="28"/>
      <c r="AV17" s="28"/>
      <c r="AW17" s="28"/>
      <c r="AX17" s="28"/>
      <c r="AY17" s="28">
        <v>1</v>
      </c>
      <c r="AZ17" s="28"/>
      <c r="BA17" s="28"/>
      <c r="BB17" s="28"/>
      <c r="BC17" s="28"/>
      <c r="BD17" s="28"/>
      <c r="BE17" s="28"/>
      <c r="BF17" s="28"/>
      <c r="BG17" s="28"/>
      <c r="BH17" s="28"/>
      <c r="BI17" s="28"/>
      <c r="BJ17" s="28"/>
      <c r="BK17" s="28">
        <v>1</v>
      </c>
      <c r="BL17" s="28">
        <v>1</v>
      </c>
    </row>
    <row r="18" spans="1:64" x14ac:dyDescent="0.25">
      <c r="A18" s="9" t="s">
        <v>604</v>
      </c>
      <c r="B18" s="28"/>
      <c r="C18" s="28">
        <v>3</v>
      </c>
      <c r="D18" s="28"/>
      <c r="E18" s="28">
        <v>3</v>
      </c>
      <c r="J18" s="51" t="s">
        <v>1385</v>
      </c>
      <c r="K18" s="28"/>
      <c r="L18" s="28">
        <v>2</v>
      </c>
      <c r="M18" s="28">
        <v>2</v>
      </c>
      <c r="T18" s="9" t="s">
        <v>606</v>
      </c>
      <c r="U18" s="28"/>
      <c r="V18" s="28"/>
      <c r="W18" s="28">
        <v>1</v>
      </c>
      <c r="X18" s="28"/>
      <c r="Y18" s="28">
        <v>1</v>
      </c>
      <c r="AC18" s="8" t="s">
        <v>773</v>
      </c>
      <c r="AD18" s="28"/>
      <c r="AE18" s="28"/>
      <c r="AF18" s="28"/>
      <c r="AG18" s="28"/>
      <c r="AH18" s="28"/>
      <c r="AI18" s="28"/>
      <c r="AJ18" s="28"/>
      <c r="AK18" s="28"/>
      <c r="AL18" s="28"/>
      <c r="AM18" s="28"/>
      <c r="AN18" s="28"/>
      <c r="AO18" s="28"/>
      <c r="AP18" s="28"/>
      <c r="AQ18" s="28"/>
      <c r="AR18" s="28"/>
      <c r="AS18" s="28"/>
      <c r="AT18" s="28"/>
      <c r="AU18" s="28">
        <v>3</v>
      </c>
      <c r="AV18" s="28"/>
      <c r="AW18" s="28"/>
      <c r="AX18" s="28"/>
      <c r="AY18" s="28">
        <v>3</v>
      </c>
      <c r="AZ18" s="28"/>
      <c r="BA18" s="28"/>
      <c r="BB18" s="28"/>
      <c r="BC18" s="28"/>
      <c r="BD18" s="28"/>
      <c r="BE18" s="28"/>
      <c r="BF18" s="28"/>
      <c r="BG18" s="28"/>
      <c r="BH18" s="28"/>
      <c r="BI18" s="28"/>
      <c r="BJ18" s="28"/>
      <c r="BK18" s="28">
        <v>3</v>
      </c>
      <c r="BL18" s="28">
        <v>3</v>
      </c>
    </row>
    <row r="19" spans="1:64" x14ac:dyDescent="0.25">
      <c r="A19" s="51" t="s">
        <v>1466</v>
      </c>
      <c r="B19" s="28"/>
      <c r="C19" s="28">
        <v>3</v>
      </c>
      <c r="D19" s="28"/>
      <c r="E19" s="28">
        <v>3</v>
      </c>
      <c r="J19" s="9" t="s">
        <v>1479</v>
      </c>
      <c r="K19" s="28"/>
      <c r="L19" s="28">
        <v>2</v>
      </c>
      <c r="M19" s="28">
        <v>2</v>
      </c>
      <c r="T19" s="9" t="s">
        <v>605</v>
      </c>
      <c r="U19" s="28"/>
      <c r="V19" s="28"/>
      <c r="W19" s="28">
        <v>1</v>
      </c>
      <c r="X19" s="28"/>
      <c r="Y19" s="28">
        <v>1</v>
      </c>
      <c r="AC19" s="9" t="s">
        <v>1025</v>
      </c>
      <c r="AD19" s="28"/>
      <c r="AE19" s="28"/>
      <c r="AF19" s="28"/>
      <c r="AG19" s="28"/>
      <c r="AH19" s="28"/>
      <c r="AI19" s="28"/>
      <c r="AJ19" s="28"/>
      <c r="AK19" s="28"/>
      <c r="AL19" s="28"/>
      <c r="AM19" s="28"/>
      <c r="AN19" s="28"/>
      <c r="AO19" s="28"/>
      <c r="AP19" s="28"/>
      <c r="AQ19" s="28"/>
      <c r="AR19" s="28"/>
      <c r="AS19" s="28"/>
      <c r="AT19" s="28"/>
      <c r="AU19" s="28">
        <v>3</v>
      </c>
      <c r="AV19" s="28"/>
      <c r="AW19" s="28"/>
      <c r="AX19" s="28"/>
      <c r="AY19" s="28">
        <v>3</v>
      </c>
      <c r="AZ19" s="28"/>
      <c r="BA19" s="28"/>
      <c r="BB19" s="28"/>
      <c r="BC19" s="28"/>
      <c r="BD19" s="28"/>
      <c r="BE19" s="28"/>
      <c r="BF19" s="28"/>
      <c r="BG19" s="28"/>
      <c r="BH19" s="28"/>
      <c r="BI19" s="28"/>
      <c r="BJ19" s="28"/>
      <c r="BK19" s="28">
        <v>3</v>
      </c>
      <c r="BL19" s="28">
        <v>3</v>
      </c>
    </row>
    <row r="20" spans="1:64" x14ac:dyDescent="0.25">
      <c r="A20" s="8" t="s">
        <v>662</v>
      </c>
      <c r="B20" s="28"/>
      <c r="C20" s="28">
        <v>2</v>
      </c>
      <c r="D20" s="28"/>
      <c r="E20" s="28">
        <v>2</v>
      </c>
      <c r="J20" s="51" t="s">
        <v>1385</v>
      </c>
      <c r="K20" s="28"/>
      <c r="L20" s="28">
        <v>2</v>
      </c>
      <c r="M20" s="28">
        <v>2</v>
      </c>
      <c r="T20" s="8" t="s">
        <v>673</v>
      </c>
      <c r="U20" s="28">
        <v>5</v>
      </c>
      <c r="V20" s="28">
        <v>5</v>
      </c>
      <c r="W20" s="28">
        <v>1</v>
      </c>
      <c r="X20" s="28"/>
      <c r="Y20" s="28">
        <v>11</v>
      </c>
      <c r="AC20" s="7" t="s">
        <v>467</v>
      </c>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v>1</v>
      </c>
      <c r="BD20" s="28"/>
      <c r="BE20" s="28">
        <v>1</v>
      </c>
      <c r="BF20" s="28"/>
      <c r="BG20" s="28"/>
      <c r="BH20" s="28"/>
      <c r="BI20" s="28"/>
      <c r="BJ20" s="28"/>
      <c r="BK20" s="28">
        <v>1</v>
      </c>
      <c r="BL20" s="28">
        <v>1</v>
      </c>
    </row>
    <row r="21" spans="1:64" x14ac:dyDescent="0.25">
      <c r="A21" s="9" t="s">
        <v>188</v>
      </c>
      <c r="B21" s="28"/>
      <c r="C21" s="28">
        <v>1</v>
      </c>
      <c r="D21" s="28"/>
      <c r="E21" s="28">
        <v>1</v>
      </c>
      <c r="J21" s="8" t="s">
        <v>562</v>
      </c>
      <c r="K21" s="28">
        <v>2</v>
      </c>
      <c r="L21" s="28"/>
      <c r="M21" s="28">
        <v>2</v>
      </c>
      <c r="T21" s="9" t="s">
        <v>674</v>
      </c>
      <c r="U21" s="28">
        <v>1</v>
      </c>
      <c r="V21" s="28"/>
      <c r="W21" s="28"/>
      <c r="X21" s="28"/>
      <c r="Y21" s="28">
        <v>1</v>
      </c>
      <c r="AC21" s="8" t="s">
        <v>773</v>
      </c>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v>1</v>
      </c>
      <c r="BD21" s="28"/>
      <c r="BE21" s="28">
        <v>1</v>
      </c>
      <c r="BF21" s="28"/>
      <c r="BG21" s="28"/>
      <c r="BH21" s="28"/>
      <c r="BI21" s="28"/>
      <c r="BJ21" s="28"/>
      <c r="BK21" s="28">
        <v>1</v>
      </c>
      <c r="BL21" s="28">
        <v>1</v>
      </c>
    </row>
    <row r="22" spans="1:64" x14ac:dyDescent="0.25">
      <c r="A22" s="51" t="s">
        <v>180</v>
      </c>
      <c r="B22" s="28"/>
      <c r="C22" s="28">
        <v>1</v>
      </c>
      <c r="D22" s="28"/>
      <c r="E22" s="28">
        <v>1</v>
      </c>
      <c r="J22" s="9" t="s">
        <v>26</v>
      </c>
      <c r="K22" s="28">
        <v>2</v>
      </c>
      <c r="L22" s="28"/>
      <c r="M22" s="28">
        <v>2</v>
      </c>
      <c r="T22" s="9" t="s">
        <v>122</v>
      </c>
      <c r="U22" s="28"/>
      <c r="V22" s="28">
        <v>1</v>
      </c>
      <c r="W22" s="28"/>
      <c r="X22" s="28"/>
      <c r="Y22" s="28">
        <v>1</v>
      </c>
      <c r="AC22" s="9" t="s">
        <v>243</v>
      </c>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v>1</v>
      </c>
      <c r="BD22" s="28"/>
      <c r="BE22" s="28">
        <v>1</v>
      </c>
      <c r="BF22" s="28"/>
      <c r="BG22" s="28"/>
      <c r="BH22" s="28"/>
      <c r="BI22" s="28"/>
      <c r="BJ22" s="28"/>
      <c r="BK22" s="28">
        <v>1</v>
      </c>
      <c r="BL22" s="28">
        <v>1</v>
      </c>
    </row>
    <row r="23" spans="1:64" x14ac:dyDescent="0.25">
      <c r="A23" s="9" t="s">
        <v>184</v>
      </c>
      <c r="B23" s="28"/>
      <c r="C23" s="28">
        <v>1</v>
      </c>
      <c r="D23" s="28"/>
      <c r="E23" s="28">
        <v>1</v>
      </c>
      <c r="J23" s="51" t="s">
        <v>25</v>
      </c>
      <c r="K23" s="28">
        <v>2</v>
      </c>
      <c r="L23" s="28"/>
      <c r="M23" s="28">
        <v>2</v>
      </c>
      <c r="T23" s="9" t="s">
        <v>472</v>
      </c>
      <c r="U23" s="28"/>
      <c r="V23" s="28"/>
      <c r="W23" s="28">
        <v>1</v>
      </c>
      <c r="X23" s="28"/>
      <c r="Y23" s="28">
        <v>1</v>
      </c>
      <c r="AC23" s="7" t="s">
        <v>190</v>
      </c>
      <c r="AD23" s="28"/>
      <c r="AE23" s="28"/>
      <c r="AF23" s="28"/>
      <c r="AG23" s="28"/>
      <c r="AH23" s="28"/>
      <c r="AI23" s="28"/>
      <c r="AJ23" s="28"/>
      <c r="AK23" s="28">
        <v>1</v>
      </c>
      <c r="AL23" s="28"/>
      <c r="AM23" s="28"/>
      <c r="AN23" s="28"/>
      <c r="AO23" s="28">
        <v>1</v>
      </c>
      <c r="AP23" s="28"/>
      <c r="AQ23" s="28"/>
      <c r="AR23" s="28"/>
      <c r="AS23" s="28">
        <v>1</v>
      </c>
      <c r="AT23" s="28"/>
      <c r="AU23" s="28"/>
      <c r="AV23" s="28"/>
      <c r="AW23" s="28"/>
      <c r="AX23" s="28"/>
      <c r="AY23" s="28"/>
      <c r="AZ23" s="28"/>
      <c r="BA23" s="28"/>
      <c r="BB23" s="28"/>
      <c r="BC23" s="28"/>
      <c r="BD23" s="28"/>
      <c r="BE23" s="28"/>
      <c r="BF23" s="28"/>
      <c r="BG23" s="28"/>
      <c r="BH23" s="28"/>
      <c r="BI23" s="28"/>
      <c r="BJ23" s="28"/>
      <c r="BK23" s="28"/>
      <c r="BL23" s="28">
        <v>1</v>
      </c>
    </row>
    <row r="24" spans="1:64" x14ac:dyDescent="0.25">
      <c r="A24" s="51" t="s">
        <v>180</v>
      </c>
      <c r="B24" s="28"/>
      <c r="C24" s="28">
        <v>1</v>
      </c>
      <c r="D24" s="28"/>
      <c r="E24" s="28">
        <v>1</v>
      </c>
      <c r="J24" s="8" t="s">
        <v>1489</v>
      </c>
      <c r="K24" s="28">
        <v>4</v>
      </c>
      <c r="L24" s="28"/>
      <c r="M24" s="28">
        <v>4</v>
      </c>
      <c r="T24" s="9" t="s">
        <v>1276</v>
      </c>
      <c r="U24" s="28"/>
      <c r="V24" s="28">
        <v>3</v>
      </c>
      <c r="W24" s="28"/>
      <c r="X24" s="28"/>
      <c r="Y24" s="28">
        <v>3</v>
      </c>
      <c r="AC24" s="8" t="s">
        <v>770</v>
      </c>
      <c r="AD24" s="28"/>
      <c r="AE24" s="28"/>
      <c r="AF24" s="28"/>
      <c r="AG24" s="28"/>
      <c r="AH24" s="28"/>
      <c r="AI24" s="28"/>
      <c r="AJ24" s="28"/>
      <c r="AK24" s="28">
        <v>1</v>
      </c>
      <c r="AL24" s="28"/>
      <c r="AM24" s="28"/>
      <c r="AN24" s="28"/>
      <c r="AO24" s="28">
        <v>1</v>
      </c>
      <c r="AP24" s="28"/>
      <c r="AQ24" s="28"/>
      <c r="AR24" s="28"/>
      <c r="AS24" s="28">
        <v>1</v>
      </c>
      <c r="AT24" s="28"/>
      <c r="AU24" s="28"/>
      <c r="AV24" s="28"/>
      <c r="AW24" s="28"/>
      <c r="AX24" s="28"/>
      <c r="AY24" s="28"/>
      <c r="AZ24" s="28"/>
      <c r="BA24" s="28"/>
      <c r="BB24" s="28"/>
      <c r="BC24" s="28"/>
      <c r="BD24" s="28"/>
      <c r="BE24" s="28"/>
      <c r="BF24" s="28"/>
      <c r="BG24" s="28"/>
      <c r="BH24" s="28"/>
      <c r="BI24" s="28"/>
      <c r="BJ24" s="28"/>
      <c r="BK24" s="28"/>
      <c r="BL24" s="28">
        <v>1</v>
      </c>
    </row>
    <row r="25" spans="1:64" x14ac:dyDescent="0.25">
      <c r="A25" s="8" t="s">
        <v>191</v>
      </c>
      <c r="B25" s="28"/>
      <c r="C25" s="28">
        <v>1</v>
      </c>
      <c r="D25" s="28"/>
      <c r="E25" s="28">
        <v>1</v>
      </c>
      <c r="J25" s="9" t="s">
        <v>187</v>
      </c>
      <c r="K25" s="28">
        <v>4</v>
      </c>
      <c r="L25" s="28"/>
      <c r="M25" s="28">
        <v>4</v>
      </c>
      <c r="T25" s="9" t="s">
        <v>1280</v>
      </c>
      <c r="U25" s="28"/>
      <c r="V25" s="28">
        <v>1</v>
      </c>
      <c r="W25" s="28"/>
      <c r="X25" s="28"/>
      <c r="Y25" s="28">
        <v>1</v>
      </c>
      <c r="AC25" s="9" t="s">
        <v>190</v>
      </c>
      <c r="AD25" s="28"/>
      <c r="AE25" s="28"/>
      <c r="AF25" s="28"/>
      <c r="AG25" s="28"/>
      <c r="AH25" s="28"/>
      <c r="AI25" s="28"/>
      <c r="AJ25" s="28"/>
      <c r="AK25" s="28">
        <v>1</v>
      </c>
      <c r="AL25" s="28"/>
      <c r="AM25" s="28"/>
      <c r="AN25" s="28"/>
      <c r="AO25" s="28">
        <v>1</v>
      </c>
      <c r="AP25" s="28"/>
      <c r="AQ25" s="28"/>
      <c r="AR25" s="28"/>
      <c r="AS25" s="28">
        <v>1</v>
      </c>
      <c r="AT25" s="28"/>
      <c r="AU25" s="28"/>
      <c r="AV25" s="28"/>
      <c r="AW25" s="28"/>
      <c r="AX25" s="28"/>
      <c r="AY25" s="28"/>
      <c r="AZ25" s="28"/>
      <c r="BA25" s="28"/>
      <c r="BB25" s="28"/>
      <c r="BC25" s="28"/>
      <c r="BD25" s="28"/>
      <c r="BE25" s="28"/>
      <c r="BF25" s="28"/>
      <c r="BG25" s="28"/>
      <c r="BH25" s="28"/>
      <c r="BI25" s="28"/>
      <c r="BJ25" s="28"/>
      <c r="BK25" s="28"/>
      <c r="BL25" s="28">
        <v>1</v>
      </c>
    </row>
    <row r="26" spans="1:64" x14ac:dyDescent="0.25">
      <c r="A26" s="9" t="s">
        <v>191</v>
      </c>
      <c r="B26" s="28"/>
      <c r="C26" s="28">
        <v>1</v>
      </c>
      <c r="D26" s="28"/>
      <c r="E26" s="28">
        <v>1</v>
      </c>
      <c r="J26" s="51" t="s">
        <v>180</v>
      </c>
      <c r="K26" s="28">
        <v>4</v>
      </c>
      <c r="L26" s="28"/>
      <c r="M26" s="28">
        <v>4</v>
      </c>
      <c r="T26" s="9" t="s">
        <v>1529</v>
      </c>
      <c r="U26" s="28">
        <v>4</v>
      </c>
      <c r="V26" s="28"/>
      <c r="W26" s="28"/>
      <c r="X26" s="28"/>
      <c r="Y26" s="28">
        <v>4</v>
      </c>
      <c r="AC26" s="7" t="s">
        <v>805</v>
      </c>
      <c r="AD26" s="28"/>
      <c r="AE26" s="28"/>
      <c r="AF26" s="28"/>
      <c r="AG26" s="28"/>
      <c r="AH26" s="28"/>
      <c r="AI26" s="28"/>
      <c r="AJ26" s="28"/>
      <c r="AK26" s="28"/>
      <c r="AL26" s="28"/>
      <c r="AM26" s="28"/>
      <c r="AN26" s="28"/>
      <c r="AO26" s="28"/>
      <c r="AP26" s="28"/>
      <c r="AQ26" s="28"/>
      <c r="AR26" s="28"/>
      <c r="AS26" s="28"/>
      <c r="AT26" s="28">
        <v>1</v>
      </c>
      <c r="AU26" s="28">
        <v>3</v>
      </c>
      <c r="AV26" s="28">
        <v>4</v>
      </c>
      <c r="AW26" s="28">
        <v>1</v>
      </c>
      <c r="AX26" s="28"/>
      <c r="AY26" s="28">
        <v>9</v>
      </c>
      <c r="AZ26" s="28"/>
      <c r="BA26" s="28"/>
      <c r="BB26" s="28">
        <v>5</v>
      </c>
      <c r="BC26" s="28"/>
      <c r="BD26" s="28"/>
      <c r="BE26" s="28">
        <v>5</v>
      </c>
      <c r="BF26" s="28"/>
      <c r="BG26" s="28">
        <v>2</v>
      </c>
      <c r="BH26" s="28"/>
      <c r="BI26" s="28"/>
      <c r="BJ26" s="28">
        <v>2</v>
      </c>
      <c r="BK26" s="28">
        <v>16</v>
      </c>
      <c r="BL26" s="28">
        <v>16</v>
      </c>
    </row>
    <row r="27" spans="1:64" x14ac:dyDescent="0.25">
      <c r="A27" s="51" t="s">
        <v>180</v>
      </c>
      <c r="B27" s="28"/>
      <c r="C27" s="28">
        <v>1</v>
      </c>
      <c r="D27" s="28"/>
      <c r="E27" s="28">
        <v>1</v>
      </c>
      <c r="J27" s="7" t="s">
        <v>229</v>
      </c>
      <c r="K27" s="28">
        <v>30</v>
      </c>
      <c r="L27" s="28">
        <v>9</v>
      </c>
      <c r="M27" s="28">
        <v>39</v>
      </c>
      <c r="T27" s="8" t="s">
        <v>465</v>
      </c>
      <c r="U27" s="28"/>
      <c r="V27" s="28">
        <v>3</v>
      </c>
      <c r="W27" s="28">
        <v>5</v>
      </c>
      <c r="X27" s="28"/>
      <c r="Y27" s="28">
        <v>8</v>
      </c>
      <c r="AC27" s="8" t="s">
        <v>771</v>
      </c>
      <c r="AD27" s="28"/>
      <c r="AE27" s="28"/>
      <c r="AF27" s="28"/>
      <c r="AG27" s="28"/>
      <c r="AH27" s="28"/>
      <c r="AI27" s="28"/>
      <c r="AJ27" s="28"/>
      <c r="AK27" s="28"/>
      <c r="AL27" s="28"/>
      <c r="AM27" s="28"/>
      <c r="AN27" s="28"/>
      <c r="AO27" s="28"/>
      <c r="AP27" s="28"/>
      <c r="AQ27" s="28"/>
      <c r="AR27" s="28"/>
      <c r="AS27" s="28"/>
      <c r="AT27" s="28"/>
      <c r="AU27" s="28"/>
      <c r="AV27" s="28"/>
      <c r="AW27" s="28">
        <v>1</v>
      </c>
      <c r="AX27" s="28"/>
      <c r="AY27" s="28">
        <v>1</v>
      </c>
      <c r="AZ27" s="28"/>
      <c r="BA27" s="28"/>
      <c r="BB27" s="28"/>
      <c r="BC27" s="28"/>
      <c r="BD27" s="28"/>
      <c r="BE27" s="28"/>
      <c r="BF27" s="28"/>
      <c r="BG27" s="28"/>
      <c r="BH27" s="28"/>
      <c r="BI27" s="28"/>
      <c r="BJ27" s="28"/>
      <c r="BK27" s="28">
        <v>1</v>
      </c>
      <c r="BL27" s="28">
        <v>1</v>
      </c>
    </row>
    <row r="28" spans="1:64" x14ac:dyDescent="0.25">
      <c r="A28" s="8" t="s">
        <v>562</v>
      </c>
      <c r="B28" s="28">
        <v>2</v>
      </c>
      <c r="C28" s="28"/>
      <c r="D28" s="28"/>
      <c r="E28" s="28">
        <v>2</v>
      </c>
      <c r="J28" s="8" t="s">
        <v>190</v>
      </c>
      <c r="K28" s="28">
        <v>1</v>
      </c>
      <c r="L28" s="28"/>
      <c r="M28" s="28">
        <v>1</v>
      </c>
      <c r="T28" s="9" t="s">
        <v>133</v>
      </c>
      <c r="U28" s="28"/>
      <c r="V28" s="28"/>
      <c r="W28" s="28">
        <v>2</v>
      </c>
      <c r="X28" s="28"/>
      <c r="Y28" s="28">
        <v>2</v>
      </c>
      <c r="AC28" s="9" t="s">
        <v>805</v>
      </c>
      <c r="AD28" s="28"/>
      <c r="AE28" s="28"/>
      <c r="AF28" s="28"/>
      <c r="AG28" s="28"/>
      <c r="AH28" s="28"/>
      <c r="AI28" s="28"/>
      <c r="AJ28" s="28"/>
      <c r="AK28" s="28"/>
      <c r="AL28" s="28"/>
      <c r="AM28" s="28"/>
      <c r="AN28" s="28"/>
      <c r="AO28" s="28"/>
      <c r="AP28" s="28"/>
      <c r="AQ28" s="28"/>
      <c r="AR28" s="28"/>
      <c r="AS28" s="28"/>
      <c r="AT28" s="28"/>
      <c r="AU28" s="28"/>
      <c r="AV28" s="28"/>
      <c r="AW28" s="28">
        <v>1</v>
      </c>
      <c r="AX28" s="28"/>
      <c r="AY28" s="28">
        <v>1</v>
      </c>
      <c r="AZ28" s="28"/>
      <c r="BA28" s="28"/>
      <c r="BB28" s="28"/>
      <c r="BC28" s="28"/>
      <c r="BD28" s="28"/>
      <c r="BE28" s="28"/>
      <c r="BF28" s="28"/>
      <c r="BG28" s="28"/>
      <c r="BH28" s="28"/>
      <c r="BI28" s="28"/>
      <c r="BJ28" s="28"/>
      <c r="BK28" s="28">
        <v>1</v>
      </c>
      <c r="BL28" s="28">
        <v>1</v>
      </c>
    </row>
    <row r="29" spans="1:64" x14ac:dyDescent="0.25">
      <c r="A29" s="9" t="s">
        <v>236</v>
      </c>
      <c r="B29" s="28">
        <v>2</v>
      </c>
      <c r="C29" s="28"/>
      <c r="D29" s="28"/>
      <c r="E29" s="28">
        <v>2</v>
      </c>
      <c r="J29" s="9" t="s">
        <v>190</v>
      </c>
      <c r="K29" s="28">
        <v>1</v>
      </c>
      <c r="L29" s="28"/>
      <c r="M29" s="28">
        <v>1</v>
      </c>
      <c r="T29" s="9" t="s">
        <v>1476</v>
      </c>
      <c r="U29" s="28"/>
      <c r="V29" s="28"/>
      <c r="W29" s="28">
        <v>3</v>
      </c>
      <c r="X29" s="28"/>
      <c r="Y29" s="28">
        <v>3</v>
      </c>
      <c r="AC29" s="8" t="s">
        <v>770</v>
      </c>
      <c r="AD29" s="28"/>
      <c r="AE29" s="28"/>
      <c r="AF29" s="28"/>
      <c r="AG29" s="28"/>
      <c r="AH29" s="28"/>
      <c r="AI29" s="28"/>
      <c r="AJ29" s="28"/>
      <c r="AK29" s="28"/>
      <c r="AL29" s="28"/>
      <c r="AM29" s="28"/>
      <c r="AN29" s="28"/>
      <c r="AO29" s="28"/>
      <c r="AP29" s="28"/>
      <c r="AQ29" s="28"/>
      <c r="AR29" s="28"/>
      <c r="AS29" s="28"/>
      <c r="AT29" s="28">
        <v>1</v>
      </c>
      <c r="AU29" s="28">
        <v>2</v>
      </c>
      <c r="AV29" s="28"/>
      <c r="AW29" s="28"/>
      <c r="AX29" s="28"/>
      <c r="AY29" s="28">
        <v>3</v>
      </c>
      <c r="AZ29" s="28"/>
      <c r="BA29" s="28"/>
      <c r="BB29" s="28">
        <v>2</v>
      </c>
      <c r="BC29" s="28"/>
      <c r="BD29" s="28"/>
      <c r="BE29" s="28">
        <v>2</v>
      </c>
      <c r="BF29" s="28"/>
      <c r="BG29" s="28"/>
      <c r="BH29" s="28"/>
      <c r="BI29" s="28"/>
      <c r="BJ29" s="28"/>
      <c r="BK29" s="28">
        <v>5</v>
      </c>
      <c r="BL29" s="28">
        <v>5</v>
      </c>
    </row>
    <row r="30" spans="1:64" x14ac:dyDescent="0.25">
      <c r="A30" s="51" t="s">
        <v>180</v>
      </c>
      <c r="B30" s="28">
        <v>2</v>
      </c>
      <c r="C30" s="28"/>
      <c r="D30" s="28"/>
      <c r="E30" s="28">
        <v>2</v>
      </c>
      <c r="J30" s="51" t="s">
        <v>180</v>
      </c>
      <c r="K30" s="28">
        <v>1</v>
      </c>
      <c r="L30" s="28"/>
      <c r="M30" s="28">
        <v>1</v>
      </c>
      <c r="T30" s="9" t="s">
        <v>666</v>
      </c>
      <c r="U30" s="28"/>
      <c r="V30" s="28">
        <v>1</v>
      </c>
      <c r="W30" s="28"/>
      <c r="X30" s="28"/>
      <c r="Y30" s="28">
        <v>1</v>
      </c>
      <c r="AC30" s="9" t="s">
        <v>95</v>
      </c>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v>1</v>
      </c>
      <c r="BC30" s="28"/>
      <c r="BD30" s="28"/>
      <c r="BE30" s="28">
        <v>1</v>
      </c>
      <c r="BF30" s="28"/>
      <c r="BG30" s="28"/>
      <c r="BH30" s="28"/>
      <c r="BI30" s="28"/>
      <c r="BJ30" s="28"/>
      <c r="BK30" s="28">
        <v>1</v>
      </c>
      <c r="BL30" s="28">
        <v>1</v>
      </c>
    </row>
    <row r="31" spans="1:64" x14ac:dyDescent="0.25">
      <c r="A31" s="8" t="s">
        <v>799</v>
      </c>
      <c r="B31" s="28"/>
      <c r="C31" s="28">
        <v>1</v>
      </c>
      <c r="D31" s="28"/>
      <c r="E31" s="28">
        <v>1</v>
      </c>
      <c r="J31" s="8" t="s">
        <v>805</v>
      </c>
      <c r="K31" s="28"/>
      <c r="L31" s="28">
        <v>2</v>
      </c>
      <c r="M31" s="28">
        <v>2</v>
      </c>
      <c r="T31" s="9" t="s">
        <v>47</v>
      </c>
      <c r="U31" s="28"/>
      <c r="V31" s="28">
        <v>2</v>
      </c>
      <c r="W31" s="28"/>
      <c r="X31" s="28"/>
      <c r="Y31" s="28">
        <v>2</v>
      </c>
      <c r="AC31" s="9" t="s">
        <v>1337</v>
      </c>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v>1</v>
      </c>
      <c r="BC31" s="28"/>
      <c r="BD31" s="28"/>
      <c r="BE31" s="28">
        <v>1</v>
      </c>
      <c r="BF31" s="28"/>
      <c r="BG31" s="28"/>
      <c r="BH31" s="28"/>
      <c r="BI31" s="28"/>
      <c r="BJ31" s="28"/>
      <c r="BK31" s="28">
        <v>1</v>
      </c>
      <c r="BL31" s="28">
        <v>1</v>
      </c>
    </row>
    <row r="32" spans="1:64" x14ac:dyDescent="0.25">
      <c r="A32" s="9" t="s">
        <v>189</v>
      </c>
      <c r="B32" s="28"/>
      <c r="C32" s="28">
        <v>1</v>
      </c>
      <c r="D32" s="28"/>
      <c r="E32" s="28">
        <v>1</v>
      </c>
      <c r="J32" s="9" t="s">
        <v>1363</v>
      </c>
      <c r="K32" s="28"/>
      <c r="L32" s="28">
        <v>1</v>
      </c>
      <c r="M32" s="28">
        <v>1</v>
      </c>
      <c r="T32" s="8" t="s">
        <v>562</v>
      </c>
      <c r="U32" s="28">
        <v>4</v>
      </c>
      <c r="V32" s="28">
        <v>1</v>
      </c>
      <c r="W32" s="28"/>
      <c r="X32" s="28"/>
      <c r="Y32" s="28">
        <v>5</v>
      </c>
      <c r="AC32" s="9" t="s">
        <v>1363</v>
      </c>
      <c r="AD32" s="28"/>
      <c r="AE32" s="28"/>
      <c r="AF32" s="28"/>
      <c r="AG32" s="28"/>
      <c r="AH32" s="28"/>
      <c r="AI32" s="28"/>
      <c r="AJ32" s="28"/>
      <c r="AK32" s="28"/>
      <c r="AL32" s="28"/>
      <c r="AM32" s="28"/>
      <c r="AN32" s="28"/>
      <c r="AO32" s="28"/>
      <c r="AP32" s="28"/>
      <c r="AQ32" s="28"/>
      <c r="AR32" s="28"/>
      <c r="AS32" s="28"/>
      <c r="AT32" s="28">
        <v>1</v>
      </c>
      <c r="AU32" s="28">
        <v>1</v>
      </c>
      <c r="AV32" s="28"/>
      <c r="AW32" s="28"/>
      <c r="AX32" s="28"/>
      <c r="AY32" s="28">
        <v>2</v>
      </c>
      <c r="AZ32" s="28"/>
      <c r="BA32" s="28"/>
      <c r="BB32" s="28"/>
      <c r="BC32" s="28"/>
      <c r="BD32" s="28"/>
      <c r="BE32" s="28"/>
      <c r="BF32" s="28"/>
      <c r="BG32" s="28"/>
      <c r="BH32" s="28"/>
      <c r="BI32" s="28"/>
      <c r="BJ32" s="28"/>
      <c r="BK32" s="28">
        <v>2</v>
      </c>
      <c r="BL32" s="28">
        <v>2</v>
      </c>
    </row>
    <row r="33" spans="1:64" x14ac:dyDescent="0.25">
      <c r="A33" s="51" t="s">
        <v>180</v>
      </c>
      <c r="B33" s="28"/>
      <c r="C33" s="28">
        <v>1</v>
      </c>
      <c r="D33" s="28"/>
      <c r="E33" s="28">
        <v>1</v>
      </c>
      <c r="J33" s="51" t="s">
        <v>1508</v>
      </c>
      <c r="K33" s="28"/>
      <c r="L33" s="28">
        <v>1</v>
      </c>
      <c r="M33" s="28">
        <v>1</v>
      </c>
      <c r="T33" s="9" t="s">
        <v>26</v>
      </c>
      <c r="U33" s="28">
        <v>2</v>
      </c>
      <c r="V33" s="28"/>
      <c r="W33" s="28"/>
      <c r="X33" s="28"/>
      <c r="Y33" s="28">
        <v>2</v>
      </c>
      <c r="AC33" s="9" t="s">
        <v>1511</v>
      </c>
      <c r="AD33" s="28"/>
      <c r="AE33" s="28"/>
      <c r="AF33" s="28"/>
      <c r="AG33" s="28"/>
      <c r="AH33" s="28"/>
      <c r="AI33" s="28"/>
      <c r="AJ33" s="28"/>
      <c r="AK33" s="28"/>
      <c r="AL33" s="28"/>
      <c r="AM33" s="28"/>
      <c r="AN33" s="28"/>
      <c r="AO33" s="28"/>
      <c r="AP33" s="28"/>
      <c r="AQ33" s="28"/>
      <c r="AR33" s="28"/>
      <c r="AS33" s="28"/>
      <c r="AT33" s="28"/>
      <c r="AU33" s="28">
        <v>1</v>
      </c>
      <c r="AV33" s="28"/>
      <c r="AW33" s="28"/>
      <c r="AX33" s="28"/>
      <c r="AY33" s="28">
        <v>1</v>
      </c>
      <c r="AZ33" s="28"/>
      <c r="BA33" s="28"/>
      <c r="BB33" s="28"/>
      <c r="BC33" s="28"/>
      <c r="BD33" s="28"/>
      <c r="BE33" s="28"/>
      <c r="BF33" s="28"/>
      <c r="BG33" s="28"/>
      <c r="BH33" s="28"/>
      <c r="BI33" s="28"/>
      <c r="BJ33" s="28"/>
      <c r="BK33" s="28">
        <v>1</v>
      </c>
      <c r="BL33" s="28">
        <v>1</v>
      </c>
    </row>
    <row r="34" spans="1:64" x14ac:dyDescent="0.25">
      <c r="A34" s="8" t="s">
        <v>1488</v>
      </c>
      <c r="B34" s="28"/>
      <c r="C34" s="28">
        <v>1</v>
      </c>
      <c r="D34" s="28"/>
      <c r="E34" s="28">
        <v>1</v>
      </c>
      <c r="J34" s="9" t="s">
        <v>1511</v>
      </c>
      <c r="K34" s="28"/>
      <c r="L34" s="28">
        <v>1</v>
      </c>
      <c r="M34" s="28">
        <v>1</v>
      </c>
      <c r="T34" s="9" t="s">
        <v>1354</v>
      </c>
      <c r="U34" s="28">
        <v>2</v>
      </c>
      <c r="V34" s="28">
        <v>1</v>
      </c>
      <c r="W34" s="28"/>
      <c r="X34" s="28"/>
      <c r="Y34" s="28">
        <v>3</v>
      </c>
      <c r="AC34" s="8" t="s">
        <v>773</v>
      </c>
      <c r="AD34" s="28"/>
      <c r="AE34" s="28"/>
      <c r="AF34" s="28"/>
      <c r="AG34" s="28"/>
      <c r="AH34" s="28"/>
      <c r="AI34" s="28"/>
      <c r="AJ34" s="28"/>
      <c r="AK34" s="28"/>
      <c r="AL34" s="28"/>
      <c r="AM34" s="28"/>
      <c r="AN34" s="28"/>
      <c r="AO34" s="28"/>
      <c r="AP34" s="28"/>
      <c r="AQ34" s="28"/>
      <c r="AR34" s="28"/>
      <c r="AS34" s="28"/>
      <c r="AT34" s="28"/>
      <c r="AU34" s="28">
        <v>1</v>
      </c>
      <c r="AV34" s="28">
        <v>4</v>
      </c>
      <c r="AW34" s="28"/>
      <c r="AX34" s="28"/>
      <c r="AY34" s="28">
        <v>5</v>
      </c>
      <c r="AZ34" s="28"/>
      <c r="BA34" s="28"/>
      <c r="BB34" s="28">
        <v>3</v>
      </c>
      <c r="BC34" s="28"/>
      <c r="BD34" s="28"/>
      <c r="BE34" s="28">
        <v>3</v>
      </c>
      <c r="BF34" s="28"/>
      <c r="BG34" s="28">
        <v>2</v>
      </c>
      <c r="BH34" s="28"/>
      <c r="BI34" s="28"/>
      <c r="BJ34" s="28">
        <v>2</v>
      </c>
      <c r="BK34" s="28">
        <v>10</v>
      </c>
      <c r="BL34" s="28">
        <v>10</v>
      </c>
    </row>
    <row r="35" spans="1:64" x14ac:dyDescent="0.25">
      <c r="A35" s="9" t="s">
        <v>185</v>
      </c>
      <c r="B35" s="28"/>
      <c r="C35" s="28">
        <v>1</v>
      </c>
      <c r="D35" s="28"/>
      <c r="E35" s="28">
        <v>1</v>
      </c>
      <c r="J35" s="51" t="s">
        <v>1508</v>
      </c>
      <c r="K35" s="28"/>
      <c r="L35" s="28">
        <v>1</v>
      </c>
      <c r="M35" s="28">
        <v>1</v>
      </c>
      <c r="T35" s="8" t="s">
        <v>799</v>
      </c>
      <c r="U35" s="28"/>
      <c r="V35" s="28">
        <v>3</v>
      </c>
      <c r="W35" s="28">
        <v>1</v>
      </c>
      <c r="X35" s="28"/>
      <c r="Y35" s="28">
        <v>4</v>
      </c>
      <c r="AC35" s="9" t="s">
        <v>369</v>
      </c>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v>1</v>
      </c>
      <c r="BH35" s="28"/>
      <c r="BI35" s="28"/>
      <c r="BJ35" s="28">
        <v>1</v>
      </c>
      <c r="BK35" s="28">
        <v>1</v>
      </c>
      <c r="BL35" s="28">
        <v>1</v>
      </c>
    </row>
    <row r="36" spans="1:64" x14ac:dyDescent="0.25">
      <c r="A36" s="51" t="s">
        <v>180</v>
      </c>
      <c r="B36" s="28"/>
      <c r="C36" s="28">
        <v>1</v>
      </c>
      <c r="D36" s="28"/>
      <c r="E36" s="28">
        <v>1</v>
      </c>
      <c r="J36" s="8" t="s">
        <v>195</v>
      </c>
      <c r="K36" s="28">
        <v>1</v>
      </c>
      <c r="L36" s="28"/>
      <c r="M36" s="28">
        <v>1</v>
      </c>
      <c r="T36" s="9" t="s">
        <v>189</v>
      </c>
      <c r="U36" s="28"/>
      <c r="V36" s="28">
        <v>3</v>
      </c>
      <c r="W36" s="28">
        <v>1</v>
      </c>
      <c r="X36" s="28"/>
      <c r="Y36" s="28">
        <v>4</v>
      </c>
      <c r="AC36" s="9" t="s">
        <v>366</v>
      </c>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v>1</v>
      </c>
      <c r="BH36" s="28"/>
      <c r="BI36" s="28"/>
      <c r="BJ36" s="28">
        <v>1</v>
      </c>
      <c r="BK36" s="28">
        <v>1</v>
      </c>
      <c r="BL36" s="28">
        <v>1</v>
      </c>
    </row>
    <row r="37" spans="1:64" x14ac:dyDescent="0.25">
      <c r="A37" s="8" t="s">
        <v>1487</v>
      </c>
      <c r="B37" s="28"/>
      <c r="C37" s="28">
        <v>2</v>
      </c>
      <c r="D37" s="28"/>
      <c r="E37" s="28">
        <v>2</v>
      </c>
      <c r="J37" s="9" t="s">
        <v>195</v>
      </c>
      <c r="K37" s="28">
        <v>1</v>
      </c>
      <c r="L37" s="28"/>
      <c r="M37" s="28">
        <v>1</v>
      </c>
      <c r="T37" s="7" t="s">
        <v>470</v>
      </c>
      <c r="U37" s="28">
        <v>7</v>
      </c>
      <c r="V37" s="28">
        <v>30</v>
      </c>
      <c r="W37" s="28">
        <v>26</v>
      </c>
      <c r="X37" s="28">
        <v>11</v>
      </c>
      <c r="Y37" s="28">
        <v>74</v>
      </c>
      <c r="AC37" s="9" t="s">
        <v>95</v>
      </c>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v>1</v>
      </c>
      <c r="BC37" s="28"/>
      <c r="BD37" s="28"/>
      <c r="BE37" s="28">
        <v>1</v>
      </c>
      <c r="BF37" s="28"/>
      <c r="BG37" s="28"/>
      <c r="BH37" s="28"/>
      <c r="BI37" s="28"/>
      <c r="BJ37" s="28"/>
      <c r="BK37" s="28">
        <v>1</v>
      </c>
      <c r="BL37" s="28">
        <v>1</v>
      </c>
    </row>
    <row r="38" spans="1:64" x14ac:dyDescent="0.25">
      <c r="A38" s="9" t="s">
        <v>186</v>
      </c>
      <c r="B38" s="28"/>
      <c r="C38" s="28">
        <v>2</v>
      </c>
      <c r="D38" s="28"/>
      <c r="E38" s="28">
        <v>2</v>
      </c>
      <c r="J38" s="51" t="s">
        <v>180</v>
      </c>
      <c r="K38" s="28">
        <v>1</v>
      </c>
      <c r="L38" s="28"/>
      <c r="M38" s="28">
        <v>1</v>
      </c>
      <c r="T38" s="8" t="s">
        <v>659</v>
      </c>
      <c r="U38" s="28"/>
      <c r="V38" s="28">
        <v>1</v>
      </c>
      <c r="W38" s="28"/>
      <c r="X38" s="28">
        <v>1</v>
      </c>
      <c r="Y38" s="28">
        <v>2</v>
      </c>
      <c r="AC38" s="9" t="s">
        <v>1337</v>
      </c>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v>2</v>
      </c>
      <c r="BC38" s="28"/>
      <c r="BD38" s="28"/>
      <c r="BE38" s="28">
        <v>2</v>
      </c>
      <c r="BF38" s="28"/>
      <c r="BG38" s="28"/>
      <c r="BH38" s="28"/>
      <c r="BI38" s="28"/>
      <c r="BJ38" s="28"/>
      <c r="BK38" s="28">
        <v>2</v>
      </c>
      <c r="BL38" s="28">
        <v>2</v>
      </c>
    </row>
    <row r="39" spans="1:64" x14ac:dyDescent="0.25">
      <c r="A39" s="51" t="s">
        <v>180</v>
      </c>
      <c r="B39" s="28"/>
      <c r="C39" s="28">
        <v>2</v>
      </c>
      <c r="D39" s="28"/>
      <c r="E39" s="28">
        <v>2</v>
      </c>
      <c r="J39" s="8" t="s">
        <v>708</v>
      </c>
      <c r="K39" s="28"/>
      <c r="L39" s="28">
        <v>2</v>
      </c>
      <c r="M39" s="28">
        <v>2</v>
      </c>
      <c r="T39" s="9" t="s">
        <v>611</v>
      </c>
      <c r="U39" s="28"/>
      <c r="V39" s="28">
        <v>1</v>
      </c>
      <c r="W39" s="28"/>
      <c r="X39" s="28"/>
      <c r="Y39" s="28">
        <v>1</v>
      </c>
      <c r="AC39" s="9" t="s">
        <v>149</v>
      </c>
      <c r="AD39" s="28"/>
      <c r="AE39" s="28"/>
      <c r="AF39" s="28"/>
      <c r="AG39" s="28"/>
      <c r="AH39" s="28"/>
      <c r="AI39" s="28"/>
      <c r="AJ39" s="28"/>
      <c r="AK39" s="28"/>
      <c r="AL39" s="28"/>
      <c r="AM39" s="28"/>
      <c r="AN39" s="28"/>
      <c r="AO39" s="28"/>
      <c r="AP39" s="28"/>
      <c r="AQ39" s="28"/>
      <c r="AR39" s="28"/>
      <c r="AS39" s="28"/>
      <c r="AT39" s="28"/>
      <c r="AU39" s="28"/>
      <c r="AV39" s="28">
        <v>2</v>
      </c>
      <c r="AW39" s="28"/>
      <c r="AX39" s="28"/>
      <c r="AY39" s="28">
        <v>2</v>
      </c>
      <c r="AZ39" s="28"/>
      <c r="BA39" s="28"/>
      <c r="BB39" s="28"/>
      <c r="BC39" s="28"/>
      <c r="BD39" s="28"/>
      <c r="BE39" s="28"/>
      <c r="BF39" s="28"/>
      <c r="BG39" s="28"/>
      <c r="BH39" s="28"/>
      <c r="BI39" s="28"/>
      <c r="BJ39" s="28"/>
      <c r="BK39" s="28">
        <v>2</v>
      </c>
      <c r="BL39" s="28">
        <v>2</v>
      </c>
    </row>
    <row r="40" spans="1:64" x14ac:dyDescent="0.25">
      <c r="A40" s="8" t="s">
        <v>1489</v>
      </c>
      <c r="B40" s="28"/>
      <c r="C40" s="28">
        <v>1</v>
      </c>
      <c r="D40" s="28"/>
      <c r="E40" s="28">
        <v>1</v>
      </c>
      <c r="J40" s="9" t="s">
        <v>1397</v>
      </c>
      <c r="K40" s="28"/>
      <c r="L40" s="28">
        <v>2</v>
      </c>
      <c r="M40" s="28">
        <v>2</v>
      </c>
      <c r="T40" s="9" t="s">
        <v>601</v>
      </c>
      <c r="U40" s="28"/>
      <c r="V40" s="28"/>
      <c r="W40" s="28"/>
      <c r="X40" s="28">
        <v>1</v>
      </c>
      <c r="Y40" s="28">
        <v>1</v>
      </c>
      <c r="AC40" s="9" t="s">
        <v>1363</v>
      </c>
      <c r="AD40" s="28"/>
      <c r="AE40" s="28"/>
      <c r="AF40" s="28"/>
      <c r="AG40" s="28"/>
      <c r="AH40" s="28"/>
      <c r="AI40" s="28"/>
      <c r="AJ40" s="28"/>
      <c r="AK40" s="28"/>
      <c r="AL40" s="28"/>
      <c r="AM40" s="28"/>
      <c r="AN40" s="28"/>
      <c r="AO40" s="28"/>
      <c r="AP40" s="28"/>
      <c r="AQ40" s="28"/>
      <c r="AR40" s="28"/>
      <c r="AS40" s="28"/>
      <c r="AT40" s="28"/>
      <c r="AU40" s="28"/>
      <c r="AV40" s="28">
        <v>2</v>
      </c>
      <c r="AW40" s="28"/>
      <c r="AX40" s="28"/>
      <c r="AY40" s="28">
        <v>2</v>
      </c>
      <c r="AZ40" s="28"/>
      <c r="BA40" s="28"/>
      <c r="BB40" s="28"/>
      <c r="BC40" s="28"/>
      <c r="BD40" s="28"/>
      <c r="BE40" s="28"/>
      <c r="BF40" s="28"/>
      <c r="BG40" s="28"/>
      <c r="BH40" s="28"/>
      <c r="BI40" s="28"/>
      <c r="BJ40" s="28"/>
      <c r="BK40" s="28">
        <v>2</v>
      </c>
      <c r="BL40" s="28">
        <v>2</v>
      </c>
    </row>
    <row r="41" spans="1:64" x14ac:dyDescent="0.25">
      <c r="A41" s="9" t="s">
        <v>187</v>
      </c>
      <c r="B41" s="28"/>
      <c r="C41" s="28">
        <v>1</v>
      </c>
      <c r="D41" s="28"/>
      <c r="E41" s="28">
        <v>1</v>
      </c>
      <c r="J41" s="51" t="s">
        <v>1396</v>
      </c>
      <c r="K41" s="28"/>
      <c r="L41" s="28">
        <v>2</v>
      </c>
      <c r="M41" s="28">
        <v>2</v>
      </c>
      <c r="T41" s="8" t="s">
        <v>1024</v>
      </c>
      <c r="U41" s="28">
        <v>3</v>
      </c>
      <c r="V41" s="28"/>
      <c r="W41" s="28"/>
      <c r="X41" s="28"/>
      <c r="Y41" s="28">
        <v>3</v>
      </c>
      <c r="AC41" s="9" t="s">
        <v>1511</v>
      </c>
      <c r="AD41" s="28"/>
      <c r="AE41" s="28"/>
      <c r="AF41" s="28"/>
      <c r="AG41" s="28"/>
      <c r="AH41" s="28"/>
      <c r="AI41" s="28"/>
      <c r="AJ41" s="28"/>
      <c r="AK41" s="28"/>
      <c r="AL41" s="28"/>
      <c r="AM41" s="28"/>
      <c r="AN41" s="28"/>
      <c r="AO41" s="28"/>
      <c r="AP41" s="28"/>
      <c r="AQ41" s="28"/>
      <c r="AR41" s="28"/>
      <c r="AS41" s="28"/>
      <c r="AT41" s="28"/>
      <c r="AU41" s="28">
        <v>1</v>
      </c>
      <c r="AV41" s="28"/>
      <c r="AW41" s="28"/>
      <c r="AX41" s="28"/>
      <c r="AY41" s="28">
        <v>1</v>
      </c>
      <c r="AZ41" s="28"/>
      <c r="BA41" s="28"/>
      <c r="BB41" s="28"/>
      <c r="BC41" s="28"/>
      <c r="BD41" s="28"/>
      <c r="BE41" s="28"/>
      <c r="BF41" s="28"/>
      <c r="BG41" s="28"/>
      <c r="BH41" s="28"/>
      <c r="BI41" s="28"/>
      <c r="BJ41" s="28"/>
      <c r="BK41" s="28">
        <v>1</v>
      </c>
      <c r="BL41" s="28">
        <v>1</v>
      </c>
    </row>
    <row r="42" spans="1:64" x14ac:dyDescent="0.25">
      <c r="A42" s="51" t="s">
        <v>180</v>
      </c>
      <c r="B42" s="28"/>
      <c r="C42" s="28">
        <v>1</v>
      </c>
      <c r="D42" s="28"/>
      <c r="E42" s="28">
        <v>1</v>
      </c>
      <c r="J42" s="8" t="s">
        <v>196</v>
      </c>
      <c r="K42" s="28">
        <v>8</v>
      </c>
      <c r="L42" s="28"/>
      <c r="M42" s="28">
        <v>8</v>
      </c>
      <c r="T42" s="9" t="s">
        <v>1025</v>
      </c>
      <c r="U42" s="28">
        <v>3</v>
      </c>
      <c r="V42" s="28"/>
      <c r="W42" s="28"/>
      <c r="X42" s="28"/>
      <c r="Y42" s="28">
        <v>3</v>
      </c>
      <c r="AC42" s="7" t="s">
        <v>800</v>
      </c>
      <c r="AD42" s="28"/>
      <c r="AE42" s="28"/>
      <c r="AF42" s="28"/>
      <c r="AG42" s="28">
        <v>1</v>
      </c>
      <c r="AH42" s="28"/>
      <c r="AI42" s="28">
        <v>1</v>
      </c>
      <c r="AJ42" s="28"/>
      <c r="AK42" s="28"/>
      <c r="AL42" s="28"/>
      <c r="AM42" s="28">
        <v>1</v>
      </c>
      <c r="AN42" s="28"/>
      <c r="AO42" s="28">
        <v>1</v>
      </c>
      <c r="AP42" s="28"/>
      <c r="AQ42" s="28"/>
      <c r="AR42" s="28"/>
      <c r="AS42" s="28">
        <v>2</v>
      </c>
      <c r="AT42" s="28"/>
      <c r="AU42" s="28"/>
      <c r="AV42" s="28">
        <v>3</v>
      </c>
      <c r="AW42" s="28">
        <v>6</v>
      </c>
      <c r="AX42" s="28"/>
      <c r="AY42" s="28">
        <v>9</v>
      </c>
      <c r="AZ42" s="28"/>
      <c r="BA42" s="28"/>
      <c r="BB42" s="28">
        <v>1</v>
      </c>
      <c r="BC42" s="28">
        <v>4</v>
      </c>
      <c r="BD42" s="28"/>
      <c r="BE42" s="28">
        <v>5</v>
      </c>
      <c r="BF42" s="28"/>
      <c r="BG42" s="28"/>
      <c r="BH42" s="28"/>
      <c r="BI42" s="28"/>
      <c r="BJ42" s="28"/>
      <c r="BK42" s="28">
        <v>14</v>
      </c>
      <c r="BL42" s="28">
        <v>16</v>
      </c>
    </row>
    <row r="43" spans="1:64" x14ac:dyDescent="0.25">
      <c r="A43" s="7" t="s">
        <v>470</v>
      </c>
      <c r="B43" s="28"/>
      <c r="C43" s="28">
        <v>3</v>
      </c>
      <c r="D43" s="28"/>
      <c r="E43" s="28">
        <v>3</v>
      </c>
      <c r="J43" s="9" t="s">
        <v>196</v>
      </c>
      <c r="K43" s="28">
        <v>8</v>
      </c>
      <c r="L43" s="28"/>
      <c r="M43" s="28">
        <v>8</v>
      </c>
      <c r="T43" s="8" t="s">
        <v>467</v>
      </c>
      <c r="U43" s="28"/>
      <c r="V43" s="28"/>
      <c r="W43" s="28">
        <v>1</v>
      </c>
      <c r="X43" s="28"/>
      <c r="Y43" s="28">
        <v>1</v>
      </c>
      <c r="AC43" s="8" t="s">
        <v>770</v>
      </c>
      <c r="AD43" s="28"/>
      <c r="AE43" s="28"/>
      <c r="AF43" s="28"/>
      <c r="AG43" s="28"/>
      <c r="AH43" s="28"/>
      <c r="AI43" s="28"/>
      <c r="AJ43" s="28"/>
      <c r="AK43" s="28"/>
      <c r="AL43" s="28"/>
      <c r="AM43" s="28"/>
      <c r="AN43" s="28"/>
      <c r="AO43" s="28"/>
      <c r="AP43" s="28"/>
      <c r="AQ43" s="28"/>
      <c r="AR43" s="28"/>
      <c r="AS43" s="28"/>
      <c r="AT43" s="28"/>
      <c r="AU43" s="28"/>
      <c r="AV43" s="28">
        <v>1</v>
      </c>
      <c r="AW43" s="28"/>
      <c r="AX43" s="28"/>
      <c r="AY43" s="28">
        <v>1</v>
      </c>
      <c r="AZ43" s="28"/>
      <c r="BA43" s="28"/>
      <c r="BB43" s="28"/>
      <c r="BC43" s="28"/>
      <c r="BD43" s="28"/>
      <c r="BE43" s="28"/>
      <c r="BF43" s="28"/>
      <c r="BG43" s="28"/>
      <c r="BH43" s="28"/>
      <c r="BI43" s="28"/>
      <c r="BJ43" s="28"/>
      <c r="BK43" s="28">
        <v>1</v>
      </c>
      <c r="BL43" s="28">
        <v>1</v>
      </c>
    </row>
    <row r="44" spans="1:64" x14ac:dyDescent="0.25">
      <c r="A44" s="8" t="s">
        <v>805</v>
      </c>
      <c r="B44" s="28"/>
      <c r="C44" s="28">
        <v>1</v>
      </c>
      <c r="D44" s="28"/>
      <c r="E44" s="28">
        <v>1</v>
      </c>
      <c r="J44" s="51" t="s">
        <v>180</v>
      </c>
      <c r="K44" s="28">
        <v>8</v>
      </c>
      <c r="L44" s="28"/>
      <c r="M44" s="28">
        <v>8</v>
      </c>
      <c r="T44" s="9" t="s">
        <v>243</v>
      </c>
      <c r="U44" s="28"/>
      <c r="V44" s="28"/>
      <c r="W44" s="28">
        <v>1</v>
      </c>
      <c r="X44" s="28"/>
      <c r="Y44" s="28">
        <v>1</v>
      </c>
      <c r="AC44" s="9" t="s">
        <v>1023</v>
      </c>
      <c r="AD44" s="28"/>
      <c r="AE44" s="28"/>
      <c r="AF44" s="28"/>
      <c r="AG44" s="28"/>
      <c r="AH44" s="28"/>
      <c r="AI44" s="28"/>
      <c r="AJ44" s="28"/>
      <c r="AK44" s="28"/>
      <c r="AL44" s="28"/>
      <c r="AM44" s="28"/>
      <c r="AN44" s="28"/>
      <c r="AO44" s="28"/>
      <c r="AP44" s="28"/>
      <c r="AQ44" s="28"/>
      <c r="AR44" s="28"/>
      <c r="AS44" s="28"/>
      <c r="AT44" s="28"/>
      <c r="AU44" s="28"/>
      <c r="AV44" s="28">
        <v>1</v>
      </c>
      <c r="AW44" s="28"/>
      <c r="AX44" s="28"/>
      <c r="AY44" s="28">
        <v>1</v>
      </c>
      <c r="AZ44" s="28"/>
      <c r="BA44" s="28"/>
      <c r="BB44" s="28"/>
      <c r="BC44" s="28"/>
      <c r="BD44" s="28"/>
      <c r="BE44" s="28"/>
      <c r="BF44" s="28"/>
      <c r="BG44" s="28"/>
      <c r="BH44" s="28"/>
      <c r="BI44" s="28"/>
      <c r="BJ44" s="28"/>
      <c r="BK44" s="28">
        <v>1</v>
      </c>
      <c r="BL44" s="28">
        <v>1</v>
      </c>
    </row>
    <row r="45" spans="1:64" x14ac:dyDescent="0.25">
      <c r="A45" s="9" t="s">
        <v>805</v>
      </c>
      <c r="B45" s="28"/>
      <c r="C45" s="28">
        <v>1</v>
      </c>
      <c r="D45" s="28"/>
      <c r="E45" s="28">
        <v>1</v>
      </c>
      <c r="J45" s="8" t="s">
        <v>673</v>
      </c>
      <c r="K45" s="28">
        <v>8</v>
      </c>
      <c r="L45" s="28"/>
      <c r="M45" s="28">
        <v>8</v>
      </c>
      <c r="T45" s="8" t="s">
        <v>805</v>
      </c>
      <c r="U45" s="28">
        <v>1</v>
      </c>
      <c r="V45" s="28">
        <v>9</v>
      </c>
      <c r="W45" s="28"/>
      <c r="X45" s="28"/>
      <c r="Y45" s="28">
        <v>10</v>
      </c>
      <c r="AC45" s="8" t="s">
        <v>773</v>
      </c>
      <c r="AD45" s="28"/>
      <c r="AE45" s="28"/>
      <c r="AF45" s="28"/>
      <c r="AG45" s="28">
        <v>1</v>
      </c>
      <c r="AH45" s="28"/>
      <c r="AI45" s="28">
        <v>1</v>
      </c>
      <c r="AJ45" s="28"/>
      <c r="AK45" s="28"/>
      <c r="AL45" s="28"/>
      <c r="AM45" s="28">
        <v>1</v>
      </c>
      <c r="AN45" s="28"/>
      <c r="AO45" s="28">
        <v>1</v>
      </c>
      <c r="AP45" s="28"/>
      <c r="AQ45" s="28"/>
      <c r="AR45" s="28"/>
      <c r="AS45" s="28">
        <v>2</v>
      </c>
      <c r="AT45" s="28"/>
      <c r="AU45" s="28"/>
      <c r="AV45" s="28">
        <v>2</v>
      </c>
      <c r="AW45" s="28">
        <v>6</v>
      </c>
      <c r="AX45" s="28"/>
      <c r="AY45" s="28">
        <v>8</v>
      </c>
      <c r="AZ45" s="28"/>
      <c r="BA45" s="28"/>
      <c r="BB45" s="28">
        <v>1</v>
      </c>
      <c r="BC45" s="28">
        <v>4</v>
      </c>
      <c r="BD45" s="28"/>
      <c r="BE45" s="28">
        <v>5</v>
      </c>
      <c r="BF45" s="28"/>
      <c r="BG45" s="28"/>
      <c r="BH45" s="28"/>
      <c r="BI45" s="28"/>
      <c r="BJ45" s="28"/>
      <c r="BK45" s="28">
        <v>13</v>
      </c>
      <c r="BL45" s="28">
        <v>15</v>
      </c>
    </row>
    <row r="46" spans="1:64" x14ac:dyDescent="0.25">
      <c r="A46" s="51" t="s">
        <v>1467</v>
      </c>
      <c r="B46" s="28"/>
      <c r="C46" s="28">
        <v>1</v>
      </c>
      <c r="D46" s="28"/>
      <c r="E46" s="28">
        <v>1</v>
      </c>
      <c r="J46" s="9" t="s">
        <v>122</v>
      </c>
      <c r="K46" s="28">
        <v>2</v>
      </c>
      <c r="L46" s="28"/>
      <c r="M46" s="28">
        <v>2</v>
      </c>
      <c r="T46" s="9" t="s">
        <v>369</v>
      </c>
      <c r="U46" s="28"/>
      <c r="V46" s="28">
        <v>1</v>
      </c>
      <c r="W46" s="28"/>
      <c r="X46" s="28"/>
      <c r="Y46" s="28">
        <v>1</v>
      </c>
      <c r="AC46" s="9" t="s">
        <v>249</v>
      </c>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v>1</v>
      </c>
      <c r="BD46" s="28"/>
      <c r="BE46" s="28">
        <v>1</v>
      </c>
      <c r="BF46" s="28"/>
      <c r="BG46" s="28"/>
      <c r="BH46" s="28"/>
      <c r="BI46" s="28"/>
      <c r="BJ46" s="28"/>
      <c r="BK46" s="28">
        <v>1</v>
      </c>
      <c r="BL46" s="28">
        <v>1</v>
      </c>
    </row>
    <row r="47" spans="1:64" x14ac:dyDescent="0.25">
      <c r="A47" s="8" t="s">
        <v>708</v>
      </c>
      <c r="B47" s="28"/>
      <c r="C47" s="28">
        <v>2</v>
      </c>
      <c r="D47" s="28"/>
      <c r="E47" s="28">
        <v>2</v>
      </c>
      <c r="J47" s="51" t="s">
        <v>121</v>
      </c>
      <c r="K47" s="28">
        <v>2</v>
      </c>
      <c r="L47" s="28"/>
      <c r="M47" s="28">
        <v>2</v>
      </c>
      <c r="T47" s="9" t="s">
        <v>366</v>
      </c>
      <c r="U47" s="28"/>
      <c r="V47" s="28">
        <v>1</v>
      </c>
      <c r="W47" s="28"/>
      <c r="X47" s="28"/>
      <c r="Y47" s="28">
        <v>1</v>
      </c>
      <c r="AC47" s="9" t="s">
        <v>248</v>
      </c>
      <c r="AD47" s="28"/>
      <c r="AE47" s="28"/>
      <c r="AF47" s="28"/>
      <c r="AG47" s="28"/>
      <c r="AH47" s="28"/>
      <c r="AI47" s="28"/>
      <c r="AJ47" s="28"/>
      <c r="AK47" s="28"/>
      <c r="AL47" s="28"/>
      <c r="AM47" s="28"/>
      <c r="AN47" s="28"/>
      <c r="AO47" s="28"/>
      <c r="AP47" s="28"/>
      <c r="AQ47" s="28"/>
      <c r="AR47" s="28"/>
      <c r="AS47" s="28"/>
      <c r="AT47" s="28"/>
      <c r="AU47" s="28"/>
      <c r="AV47" s="28">
        <v>1</v>
      </c>
      <c r="AW47" s="28"/>
      <c r="AX47" s="28"/>
      <c r="AY47" s="28">
        <v>1</v>
      </c>
      <c r="AZ47" s="28"/>
      <c r="BA47" s="28"/>
      <c r="BB47" s="28">
        <v>1</v>
      </c>
      <c r="BC47" s="28"/>
      <c r="BD47" s="28"/>
      <c r="BE47" s="28">
        <v>1</v>
      </c>
      <c r="BF47" s="28"/>
      <c r="BG47" s="28"/>
      <c r="BH47" s="28"/>
      <c r="BI47" s="28"/>
      <c r="BJ47" s="28"/>
      <c r="BK47" s="28">
        <v>2</v>
      </c>
      <c r="BL47" s="28">
        <v>2</v>
      </c>
    </row>
    <row r="48" spans="1:64" x14ac:dyDescent="0.25">
      <c r="A48" s="9" t="s">
        <v>256</v>
      </c>
      <c r="B48" s="28"/>
      <c r="C48" s="28">
        <v>2</v>
      </c>
      <c r="D48" s="28"/>
      <c r="E48" s="28">
        <v>2</v>
      </c>
      <c r="J48" s="9" t="s">
        <v>1276</v>
      </c>
      <c r="K48" s="28">
        <v>2</v>
      </c>
      <c r="L48" s="28"/>
      <c r="M48" s="28">
        <v>2</v>
      </c>
      <c r="T48" s="9" t="s">
        <v>95</v>
      </c>
      <c r="U48" s="28"/>
      <c r="V48" s="28">
        <v>1</v>
      </c>
      <c r="W48" s="28"/>
      <c r="X48" s="28"/>
      <c r="Y48" s="28">
        <v>1</v>
      </c>
      <c r="AC48" s="9" t="s">
        <v>603</v>
      </c>
      <c r="AD48" s="28"/>
      <c r="AE48" s="28"/>
      <c r="AF48" s="28"/>
      <c r="AG48" s="28"/>
      <c r="AH48" s="28"/>
      <c r="AI48" s="28"/>
      <c r="AJ48" s="28"/>
      <c r="AK48" s="28"/>
      <c r="AL48" s="28"/>
      <c r="AM48" s="28"/>
      <c r="AN48" s="28"/>
      <c r="AO48" s="28"/>
      <c r="AP48" s="28"/>
      <c r="AQ48" s="28"/>
      <c r="AR48" s="28"/>
      <c r="AS48" s="28"/>
      <c r="AT48" s="28"/>
      <c r="AU48" s="28"/>
      <c r="AV48" s="28">
        <v>1</v>
      </c>
      <c r="AW48" s="28">
        <v>1</v>
      </c>
      <c r="AX48" s="28"/>
      <c r="AY48" s="28">
        <v>2</v>
      </c>
      <c r="AZ48" s="28"/>
      <c r="BA48" s="28"/>
      <c r="BB48" s="28"/>
      <c r="BC48" s="28"/>
      <c r="BD48" s="28"/>
      <c r="BE48" s="28"/>
      <c r="BF48" s="28"/>
      <c r="BG48" s="28"/>
      <c r="BH48" s="28"/>
      <c r="BI48" s="28"/>
      <c r="BJ48" s="28"/>
      <c r="BK48" s="28">
        <v>2</v>
      </c>
      <c r="BL48" s="28">
        <v>2</v>
      </c>
    </row>
    <row r="49" spans="1:64" x14ac:dyDescent="0.25">
      <c r="A49" s="51" t="s">
        <v>1465</v>
      </c>
      <c r="B49" s="28"/>
      <c r="C49" s="28">
        <v>2</v>
      </c>
      <c r="D49" s="28"/>
      <c r="E49" s="28">
        <v>2</v>
      </c>
      <c r="J49" s="51" t="s">
        <v>1283</v>
      </c>
      <c r="K49" s="28">
        <v>2</v>
      </c>
      <c r="L49" s="28"/>
      <c r="M49" s="28">
        <v>2</v>
      </c>
      <c r="T49" s="9" t="s">
        <v>1337</v>
      </c>
      <c r="U49" s="28"/>
      <c r="V49" s="28">
        <v>2</v>
      </c>
      <c r="W49" s="28"/>
      <c r="X49" s="28"/>
      <c r="Y49" s="28">
        <v>2</v>
      </c>
      <c r="AC49" s="9" t="s">
        <v>90</v>
      </c>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v>1</v>
      </c>
      <c r="BD49" s="28"/>
      <c r="BE49" s="28">
        <v>1</v>
      </c>
      <c r="BF49" s="28"/>
      <c r="BG49" s="28"/>
      <c r="BH49" s="28"/>
      <c r="BI49" s="28"/>
      <c r="BJ49" s="28"/>
      <c r="BK49" s="28">
        <v>1</v>
      </c>
      <c r="BL49" s="28">
        <v>1</v>
      </c>
    </row>
    <row r="50" spans="1:64" x14ac:dyDescent="0.25">
      <c r="A50" s="7" t="s">
        <v>483</v>
      </c>
      <c r="B50" s="28">
        <v>2</v>
      </c>
      <c r="C50" s="28">
        <v>20</v>
      </c>
      <c r="D50" s="28">
        <v>1</v>
      </c>
      <c r="E50" s="28">
        <v>23</v>
      </c>
      <c r="J50" s="9" t="s">
        <v>1529</v>
      </c>
      <c r="K50" s="28">
        <v>4</v>
      </c>
      <c r="L50" s="28"/>
      <c r="M50" s="28">
        <v>4</v>
      </c>
      <c r="T50" s="9" t="s">
        <v>149</v>
      </c>
      <c r="U50" s="28"/>
      <c r="V50" s="28">
        <v>2</v>
      </c>
      <c r="W50" s="28"/>
      <c r="X50" s="28"/>
      <c r="Y50" s="28">
        <v>2</v>
      </c>
      <c r="AC50" s="9" t="s">
        <v>372</v>
      </c>
      <c r="AD50" s="28"/>
      <c r="AE50" s="28"/>
      <c r="AF50" s="28"/>
      <c r="AG50" s="28"/>
      <c r="AH50" s="28"/>
      <c r="AI50" s="28"/>
      <c r="AJ50" s="28"/>
      <c r="AK50" s="28"/>
      <c r="AL50" s="28"/>
      <c r="AM50" s="28"/>
      <c r="AN50" s="28"/>
      <c r="AO50" s="28"/>
      <c r="AP50" s="28"/>
      <c r="AQ50" s="28"/>
      <c r="AR50" s="28"/>
      <c r="AS50" s="28"/>
      <c r="AT50" s="28"/>
      <c r="AU50" s="28"/>
      <c r="AV50" s="28"/>
      <c r="AW50" s="28">
        <v>1</v>
      </c>
      <c r="AX50" s="28"/>
      <c r="AY50" s="28">
        <v>1</v>
      </c>
      <c r="AZ50" s="28"/>
      <c r="BA50" s="28"/>
      <c r="BB50" s="28"/>
      <c r="BC50" s="28">
        <v>1</v>
      </c>
      <c r="BD50" s="28"/>
      <c r="BE50" s="28">
        <v>1</v>
      </c>
      <c r="BF50" s="28"/>
      <c r="BG50" s="28"/>
      <c r="BH50" s="28"/>
      <c r="BI50" s="28"/>
      <c r="BJ50" s="28"/>
      <c r="BK50" s="28">
        <v>2</v>
      </c>
      <c r="BL50" s="28">
        <v>2</v>
      </c>
    </row>
    <row r="51" spans="1:64" x14ac:dyDescent="0.25">
      <c r="J51" s="51" t="s">
        <v>180</v>
      </c>
      <c r="K51" s="28">
        <v>4</v>
      </c>
      <c r="L51" s="28"/>
      <c r="M51" s="28">
        <v>4</v>
      </c>
      <c r="T51" s="9" t="s">
        <v>1363</v>
      </c>
      <c r="U51" s="28"/>
      <c r="V51" s="28">
        <v>2</v>
      </c>
      <c r="W51" s="28"/>
      <c r="X51" s="28"/>
      <c r="Y51" s="28">
        <v>2</v>
      </c>
      <c r="AC51" s="9" t="s">
        <v>373</v>
      </c>
      <c r="AD51" s="28"/>
      <c r="AE51" s="28"/>
      <c r="AF51" s="28"/>
      <c r="AG51" s="28"/>
      <c r="AH51" s="28"/>
      <c r="AI51" s="28"/>
      <c r="AJ51" s="28"/>
      <c r="AK51" s="28"/>
      <c r="AL51" s="28"/>
      <c r="AM51" s="28"/>
      <c r="AN51" s="28"/>
      <c r="AO51" s="28"/>
      <c r="AP51" s="28"/>
      <c r="AQ51" s="28"/>
      <c r="AR51" s="28"/>
      <c r="AS51" s="28"/>
      <c r="AT51" s="28"/>
      <c r="AU51" s="28"/>
      <c r="AV51" s="28"/>
      <c r="AW51" s="28">
        <v>1</v>
      </c>
      <c r="AX51" s="28"/>
      <c r="AY51" s="28">
        <v>1</v>
      </c>
      <c r="AZ51" s="28"/>
      <c r="BA51" s="28"/>
      <c r="BB51" s="28"/>
      <c r="BC51" s="28">
        <v>1</v>
      </c>
      <c r="BD51" s="28"/>
      <c r="BE51" s="28">
        <v>1</v>
      </c>
      <c r="BF51" s="28"/>
      <c r="BG51" s="28"/>
      <c r="BH51" s="28"/>
      <c r="BI51" s="28"/>
      <c r="BJ51" s="28"/>
      <c r="BK51" s="28">
        <v>2</v>
      </c>
      <c r="BL51" s="28">
        <v>2</v>
      </c>
    </row>
    <row r="52" spans="1:64" x14ac:dyDescent="0.25">
      <c r="J52" s="8" t="s">
        <v>662</v>
      </c>
      <c r="K52" s="28">
        <v>2</v>
      </c>
      <c r="L52" s="28"/>
      <c r="M52" s="28">
        <v>2</v>
      </c>
      <c r="T52" s="9" t="s">
        <v>1511</v>
      </c>
      <c r="U52" s="28">
        <v>1</v>
      </c>
      <c r="V52" s="28"/>
      <c r="W52" s="28"/>
      <c r="X52" s="28"/>
      <c r="Y52" s="28">
        <v>1</v>
      </c>
      <c r="AC52" s="9" t="s">
        <v>1023</v>
      </c>
      <c r="AD52" s="28"/>
      <c r="AE52" s="28"/>
      <c r="AF52" s="28"/>
      <c r="AG52" s="28"/>
      <c r="AH52" s="28"/>
      <c r="AI52" s="28"/>
      <c r="AJ52" s="28"/>
      <c r="AK52" s="28"/>
      <c r="AL52" s="28"/>
      <c r="AM52" s="28"/>
      <c r="AN52" s="28"/>
      <c r="AO52" s="28"/>
      <c r="AP52" s="28"/>
      <c r="AQ52" s="28"/>
      <c r="AR52" s="28"/>
      <c r="AS52" s="28"/>
      <c r="AT52" s="28"/>
      <c r="AU52" s="28"/>
      <c r="AV52" s="28"/>
      <c r="AW52" s="28">
        <v>3</v>
      </c>
      <c r="AX52" s="28"/>
      <c r="AY52" s="28">
        <v>3</v>
      </c>
      <c r="AZ52" s="28"/>
      <c r="BA52" s="28"/>
      <c r="BB52" s="28"/>
      <c r="BC52" s="28"/>
      <c r="BD52" s="28"/>
      <c r="BE52" s="28"/>
      <c r="BF52" s="28"/>
      <c r="BG52" s="28"/>
      <c r="BH52" s="28"/>
      <c r="BI52" s="28"/>
      <c r="BJ52" s="28"/>
      <c r="BK52" s="28">
        <v>3</v>
      </c>
      <c r="BL52" s="28">
        <v>3</v>
      </c>
    </row>
    <row r="53" spans="1:64" x14ac:dyDescent="0.25">
      <c r="J53" s="9" t="s">
        <v>188</v>
      </c>
      <c r="K53" s="28">
        <v>2</v>
      </c>
      <c r="L53" s="28"/>
      <c r="M53" s="28">
        <v>2</v>
      </c>
      <c r="T53" s="8" t="s">
        <v>800</v>
      </c>
      <c r="U53" s="28"/>
      <c r="V53" s="28">
        <v>3</v>
      </c>
      <c r="W53" s="28">
        <v>10</v>
      </c>
      <c r="X53" s="28"/>
      <c r="Y53" s="28">
        <v>13</v>
      </c>
      <c r="AC53" s="9" t="s">
        <v>245</v>
      </c>
      <c r="AD53" s="28"/>
      <c r="AE53" s="28"/>
      <c r="AF53" s="28"/>
      <c r="AG53" s="28">
        <v>1</v>
      </c>
      <c r="AH53" s="28"/>
      <c r="AI53" s="28">
        <v>1</v>
      </c>
      <c r="AJ53" s="28"/>
      <c r="AK53" s="28"/>
      <c r="AL53" s="28"/>
      <c r="AM53" s="28">
        <v>1</v>
      </c>
      <c r="AN53" s="28"/>
      <c r="AO53" s="28">
        <v>1</v>
      </c>
      <c r="AP53" s="28"/>
      <c r="AQ53" s="28"/>
      <c r="AR53" s="28"/>
      <c r="AS53" s="28">
        <v>2</v>
      </c>
      <c r="AT53" s="28"/>
      <c r="AU53" s="28"/>
      <c r="AV53" s="28"/>
      <c r="AW53" s="28"/>
      <c r="AX53" s="28"/>
      <c r="AY53" s="28"/>
      <c r="AZ53" s="28"/>
      <c r="BA53" s="28"/>
      <c r="BB53" s="28"/>
      <c r="BC53" s="28"/>
      <c r="BD53" s="28"/>
      <c r="BE53" s="28"/>
      <c r="BF53" s="28"/>
      <c r="BG53" s="28"/>
      <c r="BH53" s="28"/>
      <c r="BI53" s="28"/>
      <c r="BJ53" s="28"/>
      <c r="BK53" s="28"/>
      <c r="BL53" s="28">
        <v>2</v>
      </c>
    </row>
    <row r="54" spans="1:64" x14ac:dyDescent="0.25">
      <c r="J54" s="51" t="s">
        <v>180</v>
      </c>
      <c r="K54" s="28">
        <v>2</v>
      </c>
      <c r="L54" s="28"/>
      <c r="M54" s="28">
        <v>2</v>
      </c>
      <c r="T54" s="9" t="s">
        <v>249</v>
      </c>
      <c r="U54" s="28"/>
      <c r="V54" s="28"/>
      <c r="W54" s="28">
        <v>1</v>
      </c>
      <c r="X54" s="28"/>
      <c r="Y54" s="28">
        <v>1</v>
      </c>
      <c r="AC54" s="7" t="s">
        <v>195</v>
      </c>
      <c r="AD54" s="28"/>
      <c r="AE54" s="28"/>
      <c r="AF54" s="28"/>
      <c r="AG54" s="28"/>
      <c r="AH54" s="28"/>
      <c r="AI54" s="28"/>
      <c r="AJ54" s="28"/>
      <c r="AK54" s="28">
        <v>1</v>
      </c>
      <c r="AL54" s="28"/>
      <c r="AM54" s="28"/>
      <c r="AN54" s="28"/>
      <c r="AO54" s="28">
        <v>1</v>
      </c>
      <c r="AP54" s="28"/>
      <c r="AQ54" s="28"/>
      <c r="AR54" s="28"/>
      <c r="AS54" s="28">
        <v>1</v>
      </c>
      <c r="AT54" s="28"/>
      <c r="AU54" s="28"/>
      <c r="AV54" s="28"/>
      <c r="AW54" s="28"/>
      <c r="AX54" s="28"/>
      <c r="AY54" s="28"/>
      <c r="AZ54" s="28"/>
      <c r="BA54" s="28"/>
      <c r="BB54" s="28"/>
      <c r="BC54" s="28"/>
      <c r="BD54" s="28"/>
      <c r="BE54" s="28"/>
      <c r="BF54" s="28"/>
      <c r="BG54" s="28"/>
      <c r="BH54" s="28"/>
      <c r="BI54" s="28"/>
      <c r="BJ54" s="28"/>
      <c r="BK54" s="28"/>
      <c r="BL54" s="28">
        <v>1</v>
      </c>
    </row>
    <row r="55" spans="1:64" x14ac:dyDescent="0.25">
      <c r="J55" s="8" t="s">
        <v>465</v>
      </c>
      <c r="K55" s="28">
        <v>2</v>
      </c>
      <c r="L55" s="28">
        <v>4</v>
      </c>
      <c r="M55" s="28">
        <v>6</v>
      </c>
      <c r="T55" s="9" t="s">
        <v>248</v>
      </c>
      <c r="U55" s="28"/>
      <c r="V55" s="28">
        <v>2</v>
      </c>
      <c r="W55" s="28"/>
      <c r="X55" s="28"/>
      <c r="Y55" s="28">
        <v>2</v>
      </c>
      <c r="AC55" s="8" t="s">
        <v>770</v>
      </c>
      <c r="AD55" s="28"/>
      <c r="AE55" s="28"/>
      <c r="AF55" s="28"/>
      <c r="AG55" s="28"/>
      <c r="AH55" s="28"/>
      <c r="AI55" s="28"/>
      <c r="AJ55" s="28"/>
      <c r="AK55" s="28">
        <v>1</v>
      </c>
      <c r="AL55" s="28"/>
      <c r="AM55" s="28"/>
      <c r="AN55" s="28"/>
      <c r="AO55" s="28">
        <v>1</v>
      </c>
      <c r="AP55" s="28"/>
      <c r="AQ55" s="28"/>
      <c r="AR55" s="28"/>
      <c r="AS55" s="28">
        <v>1</v>
      </c>
      <c r="AT55" s="28"/>
      <c r="AU55" s="28"/>
      <c r="AV55" s="28"/>
      <c r="AW55" s="28"/>
      <c r="AX55" s="28"/>
      <c r="AY55" s="28"/>
      <c r="AZ55" s="28"/>
      <c r="BA55" s="28"/>
      <c r="BB55" s="28"/>
      <c r="BC55" s="28"/>
      <c r="BD55" s="28"/>
      <c r="BE55" s="28"/>
      <c r="BF55" s="28"/>
      <c r="BG55" s="28"/>
      <c r="BH55" s="28"/>
      <c r="BI55" s="28"/>
      <c r="BJ55" s="28"/>
      <c r="BK55" s="28"/>
      <c r="BL55" s="28">
        <v>1</v>
      </c>
    </row>
    <row r="56" spans="1:64" x14ac:dyDescent="0.25">
      <c r="J56" s="9" t="s">
        <v>135</v>
      </c>
      <c r="K56" s="28"/>
      <c r="L56" s="28">
        <v>1</v>
      </c>
      <c r="M56" s="28">
        <v>1</v>
      </c>
      <c r="T56" s="9" t="s">
        <v>603</v>
      </c>
      <c r="U56" s="28"/>
      <c r="V56" s="28">
        <v>1</v>
      </c>
      <c r="W56" s="28">
        <v>1</v>
      </c>
      <c r="X56" s="28"/>
      <c r="Y56" s="28">
        <v>2</v>
      </c>
      <c r="AC56" s="9" t="s">
        <v>195</v>
      </c>
      <c r="AD56" s="28"/>
      <c r="AE56" s="28"/>
      <c r="AF56" s="28"/>
      <c r="AG56" s="28"/>
      <c r="AH56" s="28"/>
      <c r="AI56" s="28"/>
      <c r="AJ56" s="28"/>
      <c r="AK56" s="28">
        <v>1</v>
      </c>
      <c r="AL56" s="28"/>
      <c r="AM56" s="28"/>
      <c r="AN56" s="28"/>
      <c r="AO56" s="28">
        <v>1</v>
      </c>
      <c r="AP56" s="28"/>
      <c r="AQ56" s="28"/>
      <c r="AR56" s="28"/>
      <c r="AS56" s="28">
        <v>1</v>
      </c>
      <c r="AT56" s="28"/>
      <c r="AU56" s="28"/>
      <c r="AV56" s="28"/>
      <c r="AW56" s="28"/>
      <c r="AX56" s="28"/>
      <c r="AY56" s="28"/>
      <c r="AZ56" s="28"/>
      <c r="BA56" s="28"/>
      <c r="BB56" s="28"/>
      <c r="BC56" s="28"/>
      <c r="BD56" s="28"/>
      <c r="BE56" s="28"/>
      <c r="BF56" s="28"/>
      <c r="BG56" s="28"/>
      <c r="BH56" s="28"/>
      <c r="BI56" s="28"/>
      <c r="BJ56" s="28"/>
      <c r="BK56" s="28"/>
      <c r="BL56" s="28">
        <v>1</v>
      </c>
    </row>
    <row r="57" spans="1:64" x14ac:dyDescent="0.25">
      <c r="J57" s="51" t="s">
        <v>1258</v>
      </c>
      <c r="K57" s="28"/>
      <c r="L57" s="28">
        <v>1</v>
      </c>
      <c r="M57" s="28">
        <v>1</v>
      </c>
      <c r="T57" s="9" t="s">
        <v>90</v>
      </c>
      <c r="U57" s="28"/>
      <c r="V57" s="28"/>
      <c r="W57" s="28">
        <v>1</v>
      </c>
      <c r="X57" s="28"/>
      <c r="Y57" s="28">
        <v>1</v>
      </c>
      <c r="AC57" s="7" t="s">
        <v>708</v>
      </c>
      <c r="AD57" s="28"/>
      <c r="AE57" s="28"/>
      <c r="AF57" s="28"/>
      <c r="AG57" s="28"/>
      <c r="AH57" s="28"/>
      <c r="AI57" s="28"/>
      <c r="AJ57" s="28"/>
      <c r="AK57" s="28"/>
      <c r="AL57" s="28"/>
      <c r="AM57" s="28"/>
      <c r="AN57" s="28"/>
      <c r="AO57" s="28"/>
      <c r="AP57" s="28"/>
      <c r="AQ57" s="28"/>
      <c r="AR57" s="28"/>
      <c r="AS57" s="28"/>
      <c r="AT57" s="28"/>
      <c r="AU57" s="28">
        <v>1</v>
      </c>
      <c r="AV57" s="28">
        <v>2</v>
      </c>
      <c r="AW57" s="28">
        <v>5</v>
      </c>
      <c r="AX57" s="28">
        <v>1</v>
      </c>
      <c r="AY57" s="28">
        <v>9</v>
      </c>
      <c r="AZ57" s="28"/>
      <c r="BA57" s="28">
        <v>1</v>
      </c>
      <c r="BB57" s="28">
        <v>2</v>
      </c>
      <c r="BC57" s="28">
        <v>8</v>
      </c>
      <c r="BD57" s="28">
        <v>1</v>
      </c>
      <c r="BE57" s="28">
        <v>12</v>
      </c>
      <c r="BF57" s="28"/>
      <c r="BG57" s="28"/>
      <c r="BH57" s="28">
        <v>2</v>
      </c>
      <c r="BI57" s="28"/>
      <c r="BJ57" s="28">
        <v>2</v>
      </c>
      <c r="BK57" s="28">
        <v>23</v>
      </c>
      <c r="BL57" s="28">
        <v>23</v>
      </c>
    </row>
    <row r="58" spans="1:64" x14ac:dyDescent="0.25">
      <c r="J58" s="9" t="s">
        <v>1477</v>
      </c>
      <c r="K58" s="28"/>
      <c r="L58" s="28">
        <v>2</v>
      </c>
      <c r="M58" s="28">
        <v>2</v>
      </c>
      <c r="T58" s="9" t="s">
        <v>372</v>
      </c>
      <c r="U58" s="28"/>
      <c r="V58" s="28"/>
      <c r="W58" s="28">
        <v>2</v>
      </c>
      <c r="X58" s="28"/>
      <c r="Y58" s="28">
        <v>2</v>
      </c>
      <c r="AC58" s="8" t="s">
        <v>771</v>
      </c>
      <c r="AD58" s="28"/>
      <c r="AE58" s="28"/>
      <c r="AF58" s="28"/>
      <c r="AG58" s="28"/>
      <c r="AH58" s="28"/>
      <c r="AI58" s="28"/>
      <c r="AJ58" s="28"/>
      <c r="AK58" s="28"/>
      <c r="AL58" s="28"/>
      <c r="AM58" s="28"/>
      <c r="AN58" s="28"/>
      <c r="AO58" s="28"/>
      <c r="AP58" s="28"/>
      <c r="AQ58" s="28"/>
      <c r="AR58" s="28"/>
      <c r="AS58" s="28"/>
      <c r="AT58" s="28"/>
      <c r="AU58" s="28"/>
      <c r="AV58" s="28"/>
      <c r="AW58" s="28">
        <v>1</v>
      </c>
      <c r="AX58" s="28"/>
      <c r="AY58" s="28">
        <v>1</v>
      </c>
      <c r="AZ58" s="28"/>
      <c r="BA58" s="28"/>
      <c r="BB58" s="28"/>
      <c r="BC58" s="28">
        <v>1</v>
      </c>
      <c r="BD58" s="28"/>
      <c r="BE58" s="28">
        <v>1</v>
      </c>
      <c r="BF58" s="28"/>
      <c r="BG58" s="28"/>
      <c r="BH58" s="28"/>
      <c r="BI58" s="28"/>
      <c r="BJ58" s="28"/>
      <c r="BK58" s="28">
        <v>2</v>
      </c>
      <c r="BL58" s="28">
        <v>2</v>
      </c>
    </row>
    <row r="59" spans="1:64" x14ac:dyDescent="0.25">
      <c r="J59" s="51" t="s">
        <v>1385</v>
      </c>
      <c r="K59" s="28"/>
      <c r="L59" s="28">
        <v>2</v>
      </c>
      <c r="M59" s="28">
        <v>2</v>
      </c>
      <c r="T59" s="9" t="s">
        <v>373</v>
      </c>
      <c r="U59" s="28"/>
      <c r="V59" s="28"/>
      <c r="W59" s="28">
        <v>2</v>
      </c>
      <c r="X59" s="28"/>
      <c r="Y59" s="28">
        <v>2</v>
      </c>
      <c r="AC59" s="9" t="s">
        <v>256</v>
      </c>
      <c r="AD59" s="28"/>
      <c r="AE59" s="28"/>
      <c r="AF59" s="28"/>
      <c r="AG59" s="28"/>
      <c r="AH59" s="28"/>
      <c r="AI59" s="28"/>
      <c r="AJ59" s="28"/>
      <c r="AK59" s="28"/>
      <c r="AL59" s="28"/>
      <c r="AM59" s="28"/>
      <c r="AN59" s="28"/>
      <c r="AO59" s="28"/>
      <c r="AP59" s="28"/>
      <c r="AQ59" s="28"/>
      <c r="AR59" s="28"/>
      <c r="AS59" s="28"/>
      <c r="AT59" s="28"/>
      <c r="AU59" s="28"/>
      <c r="AV59" s="28"/>
      <c r="AW59" s="28">
        <v>1</v>
      </c>
      <c r="AX59" s="28"/>
      <c r="AY59" s="28">
        <v>1</v>
      </c>
      <c r="AZ59" s="28"/>
      <c r="BA59" s="28"/>
      <c r="BB59" s="28"/>
      <c r="BC59" s="28">
        <v>1</v>
      </c>
      <c r="BD59" s="28"/>
      <c r="BE59" s="28">
        <v>1</v>
      </c>
      <c r="BF59" s="28"/>
      <c r="BG59" s="28"/>
      <c r="BH59" s="28"/>
      <c r="BI59" s="28"/>
      <c r="BJ59" s="28"/>
      <c r="BK59" s="28">
        <v>2</v>
      </c>
      <c r="BL59" s="28">
        <v>2</v>
      </c>
    </row>
    <row r="60" spans="1:64" x14ac:dyDescent="0.25">
      <c r="J60" s="9" t="s">
        <v>1480</v>
      </c>
      <c r="K60" s="28">
        <v>2</v>
      </c>
      <c r="L60" s="28"/>
      <c r="M60" s="28">
        <v>2</v>
      </c>
      <c r="T60" s="9" t="s">
        <v>1023</v>
      </c>
      <c r="U60" s="28"/>
      <c r="V60" s="28"/>
      <c r="W60" s="28">
        <v>3</v>
      </c>
      <c r="X60" s="28"/>
      <c r="Y60" s="28">
        <v>3</v>
      </c>
      <c r="AC60" s="8" t="s">
        <v>770</v>
      </c>
      <c r="AD60" s="28"/>
      <c r="AE60" s="28"/>
      <c r="AF60" s="28"/>
      <c r="AG60" s="28"/>
      <c r="AH60" s="28"/>
      <c r="AI60" s="28"/>
      <c r="AJ60" s="28"/>
      <c r="AK60" s="28"/>
      <c r="AL60" s="28"/>
      <c r="AM60" s="28"/>
      <c r="AN60" s="28"/>
      <c r="AO60" s="28"/>
      <c r="AP60" s="28"/>
      <c r="AQ60" s="28"/>
      <c r="AR60" s="28"/>
      <c r="AS60" s="28"/>
      <c r="AT60" s="28"/>
      <c r="AU60" s="28">
        <v>1</v>
      </c>
      <c r="AV60" s="28">
        <v>1</v>
      </c>
      <c r="AW60" s="28">
        <v>1</v>
      </c>
      <c r="AX60" s="28"/>
      <c r="AY60" s="28">
        <v>3</v>
      </c>
      <c r="AZ60" s="28"/>
      <c r="BA60" s="28">
        <v>1</v>
      </c>
      <c r="BB60" s="28">
        <v>1</v>
      </c>
      <c r="BC60" s="28">
        <v>2</v>
      </c>
      <c r="BD60" s="28"/>
      <c r="BE60" s="28">
        <v>4</v>
      </c>
      <c r="BF60" s="28"/>
      <c r="BG60" s="28"/>
      <c r="BH60" s="28"/>
      <c r="BI60" s="28"/>
      <c r="BJ60" s="28"/>
      <c r="BK60" s="28">
        <v>7</v>
      </c>
      <c r="BL60" s="28">
        <v>7</v>
      </c>
    </row>
    <row r="61" spans="1:64" x14ac:dyDescent="0.25">
      <c r="J61" s="51" t="s">
        <v>1385</v>
      </c>
      <c r="K61" s="28">
        <v>2</v>
      </c>
      <c r="L61" s="28"/>
      <c r="M61" s="28">
        <v>2</v>
      </c>
      <c r="T61" s="8" t="s">
        <v>708</v>
      </c>
      <c r="U61" s="28"/>
      <c r="V61" s="28">
        <v>2</v>
      </c>
      <c r="W61" s="28">
        <v>10</v>
      </c>
      <c r="X61" s="28">
        <v>2</v>
      </c>
      <c r="Y61" s="28">
        <v>14</v>
      </c>
      <c r="AC61" s="9" t="s">
        <v>1397</v>
      </c>
      <c r="AD61" s="28"/>
      <c r="AE61" s="28"/>
      <c r="AF61" s="28"/>
      <c r="AG61" s="28"/>
      <c r="AH61" s="28"/>
      <c r="AI61" s="28"/>
      <c r="AJ61" s="28"/>
      <c r="AK61" s="28"/>
      <c r="AL61" s="28"/>
      <c r="AM61" s="28"/>
      <c r="AN61" s="28"/>
      <c r="AO61" s="28"/>
      <c r="AP61" s="28"/>
      <c r="AQ61" s="28"/>
      <c r="AR61" s="28"/>
      <c r="AS61" s="28"/>
      <c r="AT61" s="28"/>
      <c r="AU61" s="28">
        <v>1</v>
      </c>
      <c r="AV61" s="28"/>
      <c r="AW61" s="28"/>
      <c r="AX61" s="28"/>
      <c r="AY61" s="28">
        <v>1</v>
      </c>
      <c r="AZ61" s="28"/>
      <c r="BA61" s="28">
        <v>1</v>
      </c>
      <c r="BB61" s="28"/>
      <c r="BC61" s="28"/>
      <c r="BD61" s="28"/>
      <c r="BE61" s="28">
        <v>1</v>
      </c>
      <c r="BF61" s="28"/>
      <c r="BG61" s="28"/>
      <c r="BH61" s="28"/>
      <c r="BI61" s="28"/>
      <c r="BJ61" s="28"/>
      <c r="BK61" s="28">
        <v>2</v>
      </c>
      <c r="BL61" s="28">
        <v>2</v>
      </c>
    </row>
    <row r="62" spans="1:64" x14ac:dyDescent="0.25">
      <c r="J62" s="9" t="s">
        <v>1429</v>
      </c>
      <c r="K62" s="28"/>
      <c r="L62" s="28">
        <v>1</v>
      </c>
      <c r="M62" s="28">
        <v>1</v>
      </c>
      <c r="T62" s="9" t="s">
        <v>202</v>
      </c>
      <c r="U62" s="28"/>
      <c r="V62" s="28"/>
      <c r="W62" s="28">
        <v>4</v>
      </c>
      <c r="X62" s="28"/>
      <c r="Y62" s="28">
        <v>4</v>
      </c>
      <c r="AC62" s="9" t="s">
        <v>256</v>
      </c>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v>1</v>
      </c>
      <c r="BD62" s="28"/>
      <c r="BE62" s="28">
        <v>1</v>
      </c>
      <c r="BF62" s="28"/>
      <c r="BG62" s="28"/>
      <c r="BH62" s="28"/>
      <c r="BI62" s="28"/>
      <c r="BJ62" s="28"/>
      <c r="BK62" s="28">
        <v>1</v>
      </c>
      <c r="BL62" s="28">
        <v>1</v>
      </c>
    </row>
    <row r="63" spans="1:64" x14ac:dyDescent="0.25">
      <c r="J63" s="51" t="s">
        <v>599</v>
      </c>
      <c r="K63" s="28"/>
      <c r="L63" s="28">
        <v>1</v>
      </c>
      <c r="M63" s="28">
        <v>1</v>
      </c>
      <c r="T63" s="9" t="s">
        <v>1397</v>
      </c>
      <c r="U63" s="28"/>
      <c r="V63" s="28"/>
      <c r="W63" s="28">
        <v>2</v>
      </c>
      <c r="X63" s="28"/>
      <c r="Y63" s="28">
        <v>2</v>
      </c>
      <c r="AC63" s="9" t="s">
        <v>370</v>
      </c>
      <c r="AD63" s="28"/>
      <c r="AE63" s="28"/>
      <c r="AF63" s="28"/>
      <c r="AG63" s="28"/>
      <c r="AH63" s="28"/>
      <c r="AI63" s="28"/>
      <c r="AJ63" s="28"/>
      <c r="AK63" s="28"/>
      <c r="AL63" s="28"/>
      <c r="AM63" s="28"/>
      <c r="AN63" s="28"/>
      <c r="AO63" s="28"/>
      <c r="AP63" s="28"/>
      <c r="AQ63" s="28"/>
      <c r="AR63" s="28"/>
      <c r="AS63" s="28"/>
      <c r="AT63" s="28"/>
      <c r="AU63" s="28"/>
      <c r="AV63" s="28"/>
      <c r="AW63" s="28">
        <v>1</v>
      </c>
      <c r="AX63" s="28"/>
      <c r="AY63" s="28">
        <v>1</v>
      </c>
      <c r="AZ63" s="28"/>
      <c r="BA63" s="28"/>
      <c r="BB63" s="28"/>
      <c r="BC63" s="28">
        <v>1</v>
      </c>
      <c r="BD63" s="28"/>
      <c r="BE63" s="28">
        <v>1</v>
      </c>
      <c r="BF63" s="28"/>
      <c r="BG63" s="28"/>
      <c r="BH63" s="28"/>
      <c r="BI63" s="28"/>
      <c r="BJ63" s="28"/>
      <c r="BK63" s="28">
        <v>2</v>
      </c>
      <c r="BL63" s="28">
        <v>2</v>
      </c>
    </row>
    <row r="64" spans="1:64" x14ac:dyDescent="0.25">
      <c r="J64" s="8" t="s">
        <v>191</v>
      </c>
      <c r="K64" s="28">
        <v>2</v>
      </c>
      <c r="L64" s="28"/>
      <c r="M64" s="28">
        <v>2</v>
      </c>
      <c r="T64" s="9" t="s">
        <v>256</v>
      </c>
      <c r="U64" s="28"/>
      <c r="V64" s="28"/>
      <c r="W64" s="28">
        <v>1</v>
      </c>
      <c r="X64" s="28">
        <v>1</v>
      </c>
      <c r="Y64" s="28">
        <v>2</v>
      </c>
      <c r="AC64" s="9" t="s">
        <v>1406</v>
      </c>
      <c r="AD64" s="28"/>
      <c r="AE64" s="28"/>
      <c r="AF64" s="28"/>
      <c r="AG64" s="28"/>
      <c r="AH64" s="28"/>
      <c r="AI64" s="28"/>
      <c r="AJ64" s="28"/>
      <c r="AK64" s="28"/>
      <c r="AL64" s="28"/>
      <c r="AM64" s="28"/>
      <c r="AN64" s="28"/>
      <c r="AO64" s="28"/>
      <c r="AP64" s="28"/>
      <c r="AQ64" s="28"/>
      <c r="AR64" s="28"/>
      <c r="AS64" s="28"/>
      <c r="AT64" s="28"/>
      <c r="AU64" s="28"/>
      <c r="AV64" s="28">
        <v>1</v>
      </c>
      <c r="AW64" s="28"/>
      <c r="AX64" s="28"/>
      <c r="AY64" s="28">
        <v>1</v>
      </c>
      <c r="AZ64" s="28"/>
      <c r="BA64" s="28"/>
      <c r="BB64" s="28">
        <v>1</v>
      </c>
      <c r="BC64" s="28"/>
      <c r="BD64" s="28"/>
      <c r="BE64" s="28">
        <v>1</v>
      </c>
      <c r="BF64" s="28"/>
      <c r="BG64" s="28"/>
      <c r="BH64" s="28"/>
      <c r="BI64" s="28"/>
      <c r="BJ64" s="28"/>
      <c r="BK64" s="28">
        <v>2</v>
      </c>
      <c r="BL64" s="28">
        <v>2</v>
      </c>
    </row>
    <row r="65" spans="10:64" x14ac:dyDescent="0.25">
      <c r="J65" s="9" t="s">
        <v>191</v>
      </c>
      <c r="K65" s="28">
        <v>2</v>
      </c>
      <c r="L65" s="28"/>
      <c r="M65" s="28">
        <v>2</v>
      </c>
      <c r="T65" s="9" t="s">
        <v>710</v>
      </c>
      <c r="U65" s="28"/>
      <c r="V65" s="28"/>
      <c r="W65" s="28">
        <v>1</v>
      </c>
      <c r="X65" s="28"/>
      <c r="Y65" s="28">
        <v>1</v>
      </c>
      <c r="AC65" s="8" t="s">
        <v>773</v>
      </c>
      <c r="AD65" s="28"/>
      <c r="AE65" s="28"/>
      <c r="AF65" s="28"/>
      <c r="AG65" s="28"/>
      <c r="AH65" s="28"/>
      <c r="AI65" s="28"/>
      <c r="AJ65" s="28"/>
      <c r="AK65" s="28"/>
      <c r="AL65" s="28"/>
      <c r="AM65" s="28"/>
      <c r="AN65" s="28"/>
      <c r="AO65" s="28"/>
      <c r="AP65" s="28"/>
      <c r="AQ65" s="28"/>
      <c r="AR65" s="28"/>
      <c r="AS65" s="28"/>
      <c r="AT65" s="28"/>
      <c r="AU65" s="28"/>
      <c r="AV65" s="28">
        <v>1</v>
      </c>
      <c r="AW65" s="28">
        <v>3</v>
      </c>
      <c r="AX65" s="28">
        <v>1</v>
      </c>
      <c r="AY65" s="28">
        <v>5</v>
      </c>
      <c r="AZ65" s="28"/>
      <c r="BA65" s="28"/>
      <c r="BB65" s="28">
        <v>1</v>
      </c>
      <c r="BC65" s="28">
        <v>5</v>
      </c>
      <c r="BD65" s="28">
        <v>1</v>
      </c>
      <c r="BE65" s="28">
        <v>7</v>
      </c>
      <c r="BF65" s="28"/>
      <c r="BG65" s="28"/>
      <c r="BH65" s="28">
        <v>2</v>
      </c>
      <c r="BI65" s="28"/>
      <c r="BJ65" s="28">
        <v>2</v>
      </c>
      <c r="BK65" s="28">
        <v>14</v>
      </c>
      <c r="BL65" s="28">
        <v>14</v>
      </c>
    </row>
    <row r="66" spans="10:64" x14ac:dyDescent="0.25">
      <c r="J66" s="51" t="s">
        <v>180</v>
      </c>
      <c r="K66" s="28">
        <v>2</v>
      </c>
      <c r="L66" s="28"/>
      <c r="M66" s="28">
        <v>2</v>
      </c>
      <c r="T66" s="9" t="s">
        <v>709</v>
      </c>
      <c r="U66" s="28"/>
      <c r="V66" s="28"/>
      <c r="W66" s="28"/>
      <c r="X66" s="28">
        <v>1</v>
      </c>
      <c r="Y66" s="28">
        <v>1</v>
      </c>
      <c r="AC66" s="9" t="s">
        <v>202</v>
      </c>
      <c r="AD66" s="28"/>
      <c r="AE66" s="28"/>
      <c r="AF66" s="28"/>
      <c r="AG66" s="28"/>
      <c r="AH66" s="28"/>
      <c r="AI66" s="28"/>
      <c r="AJ66" s="28"/>
      <c r="AK66" s="28"/>
      <c r="AL66" s="28"/>
      <c r="AM66" s="28"/>
      <c r="AN66" s="28"/>
      <c r="AO66" s="28"/>
      <c r="AP66" s="28"/>
      <c r="AQ66" s="28"/>
      <c r="AR66" s="28"/>
      <c r="AS66" s="28"/>
      <c r="AT66" s="28"/>
      <c r="AU66" s="28"/>
      <c r="AV66" s="28"/>
      <c r="AW66" s="28">
        <v>2</v>
      </c>
      <c r="AX66" s="28"/>
      <c r="AY66" s="28">
        <v>2</v>
      </c>
      <c r="AZ66" s="28"/>
      <c r="BA66" s="28"/>
      <c r="BB66" s="28"/>
      <c r="BC66" s="28">
        <v>2</v>
      </c>
      <c r="BD66" s="28"/>
      <c r="BE66" s="28">
        <v>2</v>
      </c>
      <c r="BF66" s="28"/>
      <c r="BG66" s="28"/>
      <c r="BH66" s="28"/>
      <c r="BI66" s="28"/>
      <c r="BJ66" s="28"/>
      <c r="BK66" s="28">
        <v>4</v>
      </c>
      <c r="BL66" s="28">
        <v>4</v>
      </c>
    </row>
    <row r="67" spans="10:64" x14ac:dyDescent="0.25">
      <c r="J67" s="8" t="s">
        <v>562</v>
      </c>
      <c r="K67" s="28">
        <v>1</v>
      </c>
      <c r="L67" s="28">
        <v>1</v>
      </c>
      <c r="M67" s="28">
        <v>2</v>
      </c>
      <c r="T67" s="9" t="s">
        <v>370</v>
      </c>
      <c r="U67" s="28"/>
      <c r="V67" s="28"/>
      <c r="W67" s="28">
        <v>1</v>
      </c>
      <c r="X67" s="28"/>
      <c r="Y67" s="28">
        <v>1</v>
      </c>
      <c r="AC67" s="9" t="s">
        <v>1397</v>
      </c>
      <c r="AD67" s="28"/>
      <c r="AE67" s="28"/>
      <c r="AF67" s="28"/>
      <c r="AG67" s="28"/>
      <c r="AH67" s="28"/>
      <c r="AI67" s="28"/>
      <c r="AJ67" s="28"/>
      <c r="AK67" s="28"/>
      <c r="AL67" s="28"/>
      <c r="AM67" s="28"/>
      <c r="AN67" s="28"/>
      <c r="AO67" s="28"/>
      <c r="AP67" s="28"/>
      <c r="AQ67" s="28"/>
      <c r="AR67" s="28"/>
      <c r="AS67" s="28"/>
      <c r="AT67" s="28"/>
      <c r="AU67" s="28"/>
      <c r="AV67" s="28"/>
      <c r="AW67" s="28">
        <v>1</v>
      </c>
      <c r="AX67" s="28"/>
      <c r="AY67" s="28">
        <v>1</v>
      </c>
      <c r="AZ67" s="28"/>
      <c r="BA67" s="28"/>
      <c r="BB67" s="28"/>
      <c r="BC67" s="28">
        <v>1</v>
      </c>
      <c r="BD67" s="28"/>
      <c r="BE67" s="28">
        <v>1</v>
      </c>
      <c r="BF67" s="28"/>
      <c r="BG67" s="28"/>
      <c r="BH67" s="28"/>
      <c r="BI67" s="28"/>
      <c r="BJ67" s="28"/>
      <c r="BK67" s="28">
        <v>2</v>
      </c>
      <c r="BL67" s="28">
        <v>2</v>
      </c>
    </row>
    <row r="68" spans="10:64" x14ac:dyDescent="0.25">
      <c r="J68" s="9" t="s">
        <v>44</v>
      </c>
      <c r="K68" s="28"/>
      <c r="L68" s="28">
        <v>1</v>
      </c>
      <c r="M68" s="28">
        <v>1</v>
      </c>
      <c r="T68" s="9" t="s">
        <v>255</v>
      </c>
      <c r="U68" s="28"/>
      <c r="V68" s="28"/>
      <c r="W68" s="28">
        <v>1</v>
      </c>
      <c r="X68" s="28"/>
      <c r="Y68" s="28">
        <v>1</v>
      </c>
      <c r="AC68" s="9" t="s">
        <v>256</v>
      </c>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v>1</v>
      </c>
      <c r="BD68" s="28">
        <v>1</v>
      </c>
      <c r="BE68" s="28">
        <v>2</v>
      </c>
      <c r="BF68" s="28"/>
      <c r="BG68" s="28"/>
      <c r="BH68" s="28"/>
      <c r="BI68" s="28"/>
      <c r="BJ68" s="28"/>
      <c r="BK68" s="28">
        <v>2</v>
      </c>
      <c r="BL68" s="28">
        <v>2</v>
      </c>
    </row>
    <row r="69" spans="10:64" x14ac:dyDescent="0.25">
      <c r="J69" s="51" t="s">
        <v>43</v>
      </c>
      <c r="K69" s="28"/>
      <c r="L69" s="28">
        <v>1</v>
      </c>
      <c r="M69" s="28">
        <v>1</v>
      </c>
      <c r="T69" s="9" t="s">
        <v>1406</v>
      </c>
      <c r="U69" s="28"/>
      <c r="V69" s="28">
        <v>2</v>
      </c>
      <c r="W69" s="28"/>
      <c r="X69" s="28"/>
      <c r="Y69" s="28">
        <v>2</v>
      </c>
      <c r="AC69" s="9" t="s">
        <v>710</v>
      </c>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v>1</v>
      </c>
      <c r="BI69" s="28"/>
      <c r="BJ69" s="28">
        <v>1</v>
      </c>
      <c r="BK69" s="28">
        <v>1</v>
      </c>
      <c r="BL69" s="28">
        <v>1</v>
      </c>
    </row>
    <row r="70" spans="10:64" x14ac:dyDescent="0.25">
      <c r="J70" s="9" t="s">
        <v>1354</v>
      </c>
      <c r="K70" s="28">
        <v>1</v>
      </c>
      <c r="L70" s="28"/>
      <c r="M70" s="28">
        <v>1</v>
      </c>
      <c r="T70" s="8" t="s">
        <v>481</v>
      </c>
      <c r="U70" s="28"/>
      <c r="V70" s="28"/>
      <c r="W70" s="28"/>
      <c r="X70" s="28">
        <v>2</v>
      </c>
      <c r="Y70" s="28">
        <v>2</v>
      </c>
      <c r="AC70" s="9" t="s">
        <v>709</v>
      </c>
      <c r="AD70" s="28"/>
      <c r="AE70" s="28"/>
      <c r="AF70" s="28"/>
      <c r="AG70" s="28"/>
      <c r="AH70" s="28"/>
      <c r="AI70" s="28"/>
      <c r="AJ70" s="28"/>
      <c r="AK70" s="28"/>
      <c r="AL70" s="28"/>
      <c r="AM70" s="28"/>
      <c r="AN70" s="28"/>
      <c r="AO70" s="28"/>
      <c r="AP70" s="28"/>
      <c r="AQ70" s="28"/>
      <c r="AR70" s="28"/>
      <c r="AS70" s="28"/>
      <c r="AT70" s="28"/>
      <c r="AU70" s="28"/>
      <c r="AV70" s="28"/>
      <c r="AW70" s="28"/>
      <c r="AX70" s="28">
        <v>1</v>
      </c>
      <c r="AY70" s="28">
        <v>1</v>
      </c>
      <c r="AZ70" s="28"/>
      <c r="BA70" s="28"/>
      <c r="BB70" s="28"/>
      <c r="BC70" s="28"/>
      <c r="BD70" s="28"/>
      <c r="BE70" s="28"/>
      <c r="BF70" s="28"/>
      <c r="BG70" s="28"/>
      <c r="BH70" s="28"/>
      <c r="BI70" s="28"/>
      <c r="BJ70" s="28"/>
      <c r="BK70" s="28">
        <v>1</v>
      </c>
      <c r="BL70" s="28">
        <v>1</v>
      </c>
    </row>
    <row r="71" spans="10:64" x14ac:dyDescent="0.25">
      <c r="J71" s="51" t="s">
        <v>1345</v>
      </c>
      <c r="K71" s="28">
        <v>1</v>
      </c>
      <c r="L71" s="28"/>
      <c r="M71" s="28">
        <v>1</v>
      </c>
      <c r="T71" s="9" t="s">
        <v>254</v>
      </c>
      <c r="U71" s="28"/>
      <c r="V71" s="28"/>
      <c r="W71" s="28"/>
      <c r="X71" s="28">
        <v>2</v>
      </c>
      <c r="Y71" s="28">
        <v>2</v>
      </c>
      <c r="AC71" s="9" t="s">
        <v>370</v>
      </c>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v>1</v>
      </c>
      <c r="BI71" s="28"/>
      <c r="BJ71" s="28">
        <v>1</v>
      </c>
      <c r="BK71" s="28">
        <v>1</v>
      </c>
      <c r="BL71" s="28">
        <v>1</v>
      </c>
    </row>
    <row r="72" spans="10:64" x14ac:dyDescent="0.25">
      <c r="J72" s="8" t="s">
        <v>799</v>
      </c>
      <c r="K72" s="28">
        <v>2</v>
      </c>
      <c r="L72" s="28"/>
      <c r="M72" s="28">
        <v>2</v>
      </c>
      <c r="T72" s="8" t="s">
        <v>1237</v>
      </c>
      <c r="U72" s="28"/>
      <c r="V72" s="28">
        <v>1</v>
      </c>
      <c r="W72" s="28"/>
      <c r="X72" s="28"/>
      <c r="Y72" s="28">
        <v>1</v>
      </c>
      <c r="AC72" s="9" t="s">
        <v>255</v>
      </c>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v>1</v>
      </c>
      <c r="BD72" s="28"/>
      <c r="BE72" s="28">
        <v>1</v>
      </c>
      <c r="BF72" s="28"/>
      <c r="BG72" s="28"/>
      <c r="BH72" s="28"/>
      <c r="BI72" s="28"/>
      <c r="BJ72" s="28"/>
      <c r="BK72" s="28">
        <v>1</v>
      </c>
      <c r="BL72" s="28">
        <v>1</v>
      </c>
    </row>
    <row r="73" spans="10:64" x14ac:dyDescent="0.25">
      <c r="J73" s="9" t="s">
        <v>189</v>
      </c>
      <c r="K73" s="28">
        <v>2</v>
      </c>
      <c r="L73" s="28"/>
      <c r="M73" s="28">
        <v>2</v>
      </c>
      <c r="T73" s="9" t="s">
        <v>1293</v>
      </c>
      <c r="U73" s="28"/>
      <c r="V73" s="28">
        <v>1</v>
      </c>
      <c r="W73" s="28"/>
      <c r="X73" s="28"/>
      <c r="Y73" s="28">
        <v>1</v>
      </c>
      <c r="AC73" s="9" t="s">
        <v>1406</v>
      </c>
      <c r="AD73" s="28"/>
      <c r="AE73" s="28"/>
      <c r="AF73" s="28"/>
      <c r="AG73" s="28"/>
      <c r="AH73" s="28"/>
      <c r="AI73" s="28"/>
      <c r="AJ73" s="28"/>
      <c r="AK73" s="28"/>
      <c r="AL73" s="28"/>
      <c r="AM73" s="28"/>
      <c r="AN73" s="28"/>
      <c r="AO73" s="28"/>
      <c r="AP73" s="28"/>
      <c r="AQ73" s="28"/>
      <c r="AR73" s="28"/>
      <c r="AS73" s="28"/>
      <c r="AT73" s="28"/>
      <c r="AU73" s="28"/>
      <c r="AV73" s="28">
        <v>1</v>
      </c>
      <c r="AW73" s="28"/>
      <c r="AX73" s="28"/>
      <c r="AY73" s="28">
        <v>1</v>
      </c>
      <c r="AZ73" s="28"/>
      <c r="BA73" s="28"/>
      <c r="BB73" s="28">
        <v>1</v>
      </c>
      <c r="BC73" s="28"/>
      <c r="BD73" s="28"/>
      <c r="BE73" s="28">
        <v>1</v>
      </c>
      <c r="BF73" s="28"/>
      <c r="BG73" s="28"/>
      <c r="BH73" s="28"/>
      <c r="BI73" s="28"/>
      <c r="BJ73" s="28"/>
      <c r="BK73" s="28">
        <v>2</v>
      </c>
      <c r="BL73" s="28">
        <v>2</v>
      </c>
    </row>
    <row r="74" spans="10:64" x14ac:dyDescent="0.25">
      <c r="J74" s="51" t="s">
        <v>180</v>
      </c>
      <c r="K74" s="28">
        <v>2</v>
      </c>
      <c r="L74" s="28"/>
      <c r="M74" s="28">
        <v>2</v>
      </c>
      <c r="T74" s="8" t="s">
        <v>660</v>
      </c>
      <c r="U74" s="28"/>
      <c r="V74" s="28"/>
      <c r="W74" s="28">
        <v>1</v>
      </c>
      <c r="X74" s="28"/>
      <c r="Y74" s="28">
        <v>1</v>
      </c>
      <c r="AC74" s="7" t="s">
        <v>196</v>
      </c>
      <c r="AD74" s="28"/>
      <c r="AE74" s="28">
        <v>4</v>
      </c>
      <c r="AF74" s="28">
        <v>1</v>
      </c>
      <c r="AG74" s="28">
        <v>3</v>
      </c>
      <c r="AH74" s="28">
        <v>2</v>
      </c>
      <c r="AI74" s="28">
        <v>10</v>
      </c>
      <c r="AJ74" s="28"/>
      <c r="AK74" s="28">
        <v>4</v>
      </c>
      <c r="AL74" s="28">
        <v>1</v>
      </c>
      <c r="AM74" s="28">
        <v>5</v>
      </c>
      <c r="AN74" s="28">
        <v>2</v>
      </c>
      <c r="AO74" s="28">
        <v>12</v>
      </c>
      <c r="AP74" s="28"/>
      <c r="AQ74" s="28"/>
      <c r="AR74" s="28"/>
      <c r="AS74" s="28">
        <v>22</v>
      </c>
      <c r="AT74" s="28"/>
      <c r="AU74" s="28"/>
      <c r="AV74" s="28"/>
      <c r="AW74" s="28"/>
      <c r="AX74" s="28"/>
      <c r="AY74" s="28"/>
      <c r="AZ74" s="28"/>
      <c r="BA74" s="28"/>
      <c r="BB74" s="28"/>
      <c r="BC74" s="28"/>
      <c r="BD74" s="28"/>
      <c r="BE74" s="28"/>
      <c r="BF74" s="28"/>
      <c r="BG74" s="28"/>
      <c r="BH74" s="28"/>
      <c r="BI74" s="28"/>
      <c r="BJ74" s="28"/>
      <c r="BK74" s="28"/>
      <c r="BL74" s="28">
        <v>22</v>
      </c>
    </row>
    <row r="75" spans="10:64" x14ac:dyDescent="0.25">
      <c r="J75" s="8" t="s">
        <v>1676</v>
      </c>
      <c r="K75" s="28">
        <v>1</v>
      </c>
      <c r="L75" s="28"/>
      <c r="M75" s="28">
        <v>1</v>
      </c>
      <c r="T75" s="9" t="s">
        <v>604</v>
      </c>
      <c r="U75" s="28"/>
      <c r="V75" s="28"/>
      <c r="W75" s="28">
        <v>1</v>
      </c>
      <c r="X75" s="28"/>
      <c r="Y75" s="28">
        <v>1</v>
      </c>
      <c r="AC75" s="8" t="s">
        <v>771</v>
      </c>
      <c r="AD75" s="28"/>
      <c r="AE75" s="28"/>
      <c r="AF75" s="28"/>
      <c r="AG75" s="28">
        <v>2</v>
      </c>
      <c r="AH75" s="28"/>
      <c r="AI75" s="28">
        <v>2</v>
      </c>
      <c r="AJ75" s="28"/>
      <c r="AK75" s="28"/>
      <c r="AL75" s="28"/>
      <c r="AM75" s="28">
        <v>4</v>
      </c>
      <c r="AN75" s="28"/>
      <c r="AO75" s="28">
        <v>4</v>
      </c>
      <c r="AP75" s="28"/>
      <c r="AQ75" s="28"/>
      <c r="AR75" s="28"/>
      <c r="AS75" s="28">
        <v>6</v>
      </c>
      <c r="AT75" s="28"/>
      <c r="AU75" s="28"/>
      <c r="AV75" s="28"/>
      <c r="AW75" s="28"/>
      <c r="AX75" s="28"/>
      <c r="AY75" s="28"/>
      <c r="AZ75" s="28"/>
      <c r="BA75" s="28"/>
      <c r="BB75" s="28"/>
      <c r="BC75" s="28"/>
      <c r="BD75" s="28"/>
      <c r="BE75" s="28"/>
      <c r="BF75" s="28"/>
      <c r="BG75" s="28"/>
      <c r="BH75" s="28"/>
      <c r="BI75" s="28"/>
      <c r="BJ75" s="28"/>
      <c r="BK75" s="28"/>
      <c r="BL75" s="28">
        <v>6</v>
      </c>
    </row>
    <row r="76" spans="10:64" x14ac:dyDescent="0.25">
      <c r="J76" s="9" t="s">
        <v>201</v>
      </c>
      <c r="K76" s="28">
        <v>1</v>
      </c>
      <c r="L76" s="28"/>
      <c r="M76" s="28">
        <v>1</v>
      </c>
      <c r="T76" s="8" t="s">
        <v>673</v>
      </c>
      <c r="U76" s="28"/>
      <c r="V76" s="28"/>
      <c r="W76" s="28">
        <v>1</v>
      </c>
      <c r="X76" s="28"/>
      <c r="Y76" s="28">
        <v>1</v>
      </c>
      <c r="AC76" s="9" t="s">
        <v>196</v>
      </c>
      <c r="AD76" s="28"/>
      <c r="AE76" s="28"/>
      <c r="AF76" s="28"/>
      <c r="AG76" s="28">
        <v>1</v>
      </c>
      <c r="AH76" s="28"/>
      <c r="AI76" s="28">
        <v>1</v>
      </c>
      <c r="AJ76" s="28"/>
      <c r="AK76" s="28"/>
      <c r="AL76" s="28"/>
      <c r="AM76" s="28">
        <v>2</v>
      </c>
      <c r="AN76" s="28"/>
      <c r="AO76" s="28">
        <v>2</v>
      </c>
      <c r="AP76" s="28"/>
      <c r="AQ76" s="28"/>
      <c r="AR76" s="28"/>
      <c r="AS76" s="28">
        <v>3</v>
      </c>
      <c r="AT76" s="28"/>
      <c r="AU76" s="28"/>
      <c r="AV76" s="28"/>
      <c r="AW76" s="28"/>
      <c r="AX76" s="28"/>
      <c r="AY76" s="28"/>
      <c r="AZ76" s="28"/>
      <c r="BA76" s="28"/>
      <c r="BB76" s="28"/>
      <c r="BC76" s="28"/>
      <c r="BD76" s="28"/>
      <c r="BE76" s="28"/>
      <c r="BF76" s="28"/>
      <c r="BG76" s="28"/>
      <c r="BH76" s="28"/>
      <c r="BI76" s="28"/>
      <c r="BJ76" s="28"/>
      <c r="BK76" s="28"/>
      <c r="BL76" s="28">
        <v>3</v>
      </c>
    </row>
    <row r="77" spans="10:64" x14ac:dyDescent="0.25">
      <c r="J77" s="51" t="s">
        <v>180</v>
      </c>
      <c r="K77" s="28">
        <v>1</v>
      </c>
      <c r="L77" s="28"/>
      <c r="M77" s="28">
        <v>1</v>
      </c>
      <c r="T77" s="9" t="s">
        <v>1425</v>
      </c>
      <c r="U77" s="28"/>
      <c r="V77" s="28"/>
      <c r="W77" s="28">
        <v>1</v>
      </c>
      <c r="X77" s="28"/>
      <c r="Y77" s="28">
        <v>1</v>
      </c>
      <c r="AC77" s="9" t="s">
        <v>181</v>
      </c>
      <c r="AD77" s="28"/>
      <c r="AE77" s="28"/>
      <c r="AF77" s="28"/>
      <c r="AG77" s="28">
        <v>1</v>
      </c>
      <c r="AH77" s="28"/>
      <c r="AI77" s="28">
        <v>1</v>
      </c>
      <c r="AJ77" s="28"/>
      <c r="AK77" s="28"/>
      <c r="AL77" s="28"/>
      <c r="AM77" s="28">
        <v>2</v>
      </c>
      <c r="AN77" s="28"/>
      <c r="AO77" s="28">
        <v>2</v>
      </c>
      <c r="AP77" s="28"/>
      <c r="AQ77" s="28"/>
      <c r="AR77" s="28"/>
      <c r="AS77" s="28">
        <v>3</v>
      </c>
      <c r="AT77" s="28"/>
      <c r="AU77" s="28"/>
      <c r="AV77" s="28"/>
      <c r="AW77" s="28"/>
      <c r="AX77" s="28"/>
      <c r="AY77" s="28"/>
      <c r="AZ77" s="28"/>
      <c r="BA77" s="28"/>
      <c r="BB77" s="28"/>
      <c r="BC77" s="28"/>
      <c r="BD77" s="28"/>
      <c r="BE77" s="28"/>
      <c r="BF77" s="28"/>
      <c r="BG77" s="28"/>
      <c r="BH77" s="28"/>
      <c r="BI77" s="28"/>
      <c r="BJ77" s="28"/>
      <c r="BK77" s="28"/>
      <c r="BL77" s="28">
        <v>3</v>
      </c>
    </row>
    <row r="78" spans="10:64" x14ac:dyDescent="0.25">
      <c r="J78" s="8" t="s">
        <v>1678</v>
      </c>
      <c r="K78" s="28">
        <v>2</v>
      </c>
      <c r="L78" s="28"/>
      <c r="M78" s="28">
        <v>2</v>
      </c>
      <c r="T78" s="8" t="s">
        <v>1026</v>
      </c>
      <c r="U78" s="28"/>
      <c r="V78" s="28"/>
      <c r="W78" s="28">
        <v>1</v>
      </c>
      <c r="X78" s="28">
        <v>1</v>
      </c>
      <c r="Y78" s="28">
        <v>2</v>
      </c>
      <c r="AC78" s="8" t="s">
        <v>770</v>
      </c>
      <c r="AD78" s="28"/>
      <c r="AE78" s="28">
        <v>4</v>
      </c>
      <c r="AF78" s="28">
        <v>1</v>
      </c>
      <c r="AG78" s="28"/>
      <c r="AH78" s="28">
        <v>1</v>
      </c>
      <c r="AI78" s="28">
        <v>6</v>
      </c>
      <c r="AJ78" s="28"/>
      <c r="AK78" s="28">
        <v>4</v>
      </c>
      <c r="AL78" s="28">
        <v>1</v>
      </c>
      <c r="AM78" s="28"/>
      <c r="AN78" s="28">
        <v>1</v>
      </c>
      <c r="AO78" s="28">
        <v>6</v>
      </c>
      <c r="AP78" s="28"/>
      <c r="AQ78" s="28"/>
      <c r="AR78" s="28"/>
      <c r="AS78" s="28">
        <v>12</v>
      </c>
      <c r="AT78" s="28"/>
      <c r="AU78" s="28"/>
      <c r="AV78" s="28"/>
      <c r="AW78" s="28"/>
      <c r="AX78" s="28"/>
      <c r="AY78" s="28"/>
      <c r="AZ78" s="28"/>
      <c r="BA78" s="28"/>
      <c r="BB78" s="28"/>
      <c r="BC78" s="28"/>
      <c r="BD78" s="28"/>
      <c r="BE78" s="28"/>
      <c r="BF78" s="28"/>
      <c r="BG78" s="28"/>
      <c r="BH78" s="28"/>
      <c r="BI78" s="28"/>
      <c r="BJ78" s="28"/>
      <c r="BK78" s="28"/>
      <c r="BL78" s="28">
        <v>12</v>
      </c>
    </row>
    <row r="79" spans="10:64" x14ac:dyDescent="0.25">
      <c r="J79" s="9" t="s">
        <v>203</v>
      </c>
      <c r="K79" s="28">
        <v>2</v>
      </c>
      <c r="L79" s="28"/>
      <c r="M79" s="28">
        <v>2</v>
      </c>
      <c r="T79" s="9" t="s">
        <v>1027</v>
      </c>
      <c r="U79" s="28"/>
      <c r="V79" s="28"/>
      <c r="W79" s="28">
        <v>1</v>
      </c>
      <c r="X79" s="28">
        <v>1</v>
      </c>
      <c r="Y79" s="28">
        <v>2</v>
      </c>
      <c r="AC79" s="9" t="s">
        <v>196</v>
      </c>
      <c r="AD79" s="28"/>
      <c r="AE79" s="28">
        <v>4</v>
      </c>
      <c r="AF79" s="28"/>
      <c r="AG79" s="28"/>
      <c r="AH79" s="28"/>
      <c r="AI79" s="28">
        <v>4</v>
      </c>
      <c r="AJ79" s="28"/>
      <c r="AK79" s="28">
        <v>4</v>
      </c>
      <c r="AL79" s="28"/>
      <c r="AM79" s="28"/>
      <c r="AN79" s="28"/>
      <c r="AO79" s="28">
        <v>4</v>
      </c>
      <c r="AP79" s="28"/>
      <c r="AQ79" s="28"/>
      <c r="AR79" s="28"/>
      <c r="AS79" s="28">
        <v>8</v>
      </c>
      <c r="AT79" s="28"/>
      <c r="AU79" s="28"/>
      <c r="AV79" s="28"/>
      <c r="AW79" s="28"/>
      <c r="AX79" s="28"/>
      <c r="AY79" s="28"/>
      <c r="AZ79" s="28"/>
      <c r="BA79" s="28"/>
      <c r="BB79" s="28"/>
      <c r="BC79" s="28"/>
      <c r="BD79" s="28"/>
      <c r="BE79" s="28"/>
      <c r="BF79" s="28"/>
      <c r="BG79" s="28"/>
      <c r="BH79" s="28"/>
      <c r="BI79" s="28"/>
      <c r="BJ79" s="28"/>
      <c r="BK79" s="28"/>
      <c r="BL79" s="28">
        <v>8</v>
      </c>
    </row>
    <row r="80" spans="10:64" x14ac:dyDescent="0.25">
      <c r="J80" s="51" t="s">
        <v>180</v>
      </c>
      <c r="K80" s="28">
        <v>2</v>
      </c>
      <c r="L80" s="28"/>
      <c r="M80" s="28">
        <v>2</v>
      </c>
      <c r="T80" s="8" t="s">
        <v>662</v>
      </c>
      <c r="U80" s="28"/>
      <c r="V80" s="28"/>
      <c r="W80" s="28"/>
      <c r="X80" s="28">
        <v>2</v>
      </c>
      <c r="Y80" s="28">
        <v>2</v>
      </c>
      <c r="AC80" s="9" t="s">
        <v>181</v>
      </c>
      <c r="AD80" s="28"/>
      <c r="AE80" s="28"/>
      <c r="AF80" s="28">
        <v>1</v>
      </c>
      <c r="AG80" s="28"/>
      <c r="AH80" s="28">
        <v>1</v>
      </c>
      <c r="AI80" s="28">
        <v>2</v>
      </c>
      <c r="AJ80" s="28"/>
      <c r="AK80" s="28"/>
      <c r="AL80" s="28">
        <v>1</v>
      </c>
      <c r="AM80" s="28"/>
      <c r="AN80" s="28">
        <v>1</v>
      </c>
      <c r="AO80" s="28">
        <v>2</v>
      </c>
      <c r="AP80" s="28"/>
      <c r="AQ80" s="28"/>
      <c r="AR80" s="28"/>
      <c r="AS80" s="28">
        <v>4</v>
      </c>
      <c r="AT80" s="28"/>
      <c r="AU80" s="28"/>
      <c r="AV80" s="28"/>
      <c r="AW80" s="28"/>
      <c r="AX80" s="28"/>
      <c r="AY80" s="28"/>
      <c r="AZ80" s="28"/>
      <c r="BA80" s="28"/>
      <c r="BB80" s="28"/>
      <c r="BC80" s="28"/>
      <c r="BD80" s="28"/>
      <c r="BE80" s="28"/>
      <c r="BF80" s="28"/>
      <c r="BG80" s="28"/>
      <c r="BH80" s="28"/>
      <c r="BI80" s="28"/>
      <c r="BJ80" s="28"/>
      <c r="BK80" s="28"/>
      <c r="BL80" s="28">
        <v>4</v>
      </c>
    </row>
    <row r="81" spans="10:64" x14ac:dyDescent="0.25">
      <c r="J81" s="7" t="s">
        <v>228</v>
      </c>
      <c r="K81" s="28">
        <v>29</v>
      </c>
      <c r="L81" s="28">
        <v>7</v>
      </c>
      <c r="M81" s="28">
        <v>36</v>
      </c>
      <c r="T81" s="9" t="s">
        <v>361</v>
      </c>
      <c r="U81" s="28"/>
      <c r="V81" s="28"/>
      <c r="W81" s="28"/>
      <c r="X81" s="28">
        <v>2</v>
      </c>
      <c r="Y81" s="28">
        <v>2</v>
      </c>
      <c r="AC81" s="8" t="s">
        <v>773</v>
      </c>
      <c r="AD81" s="28"/>
      <c r="AE81" s="28"/>
      <c r="AF81" s="28"/>
      <c r="AG81" s="28">
        <v>1</v>
      </c>
      <c r="AH81" s="28">
        <v>1</v>
      </c>
      <c r="AI81" s="28">
        <v>2</v>
      </c>
      <c r="AJ81" s="28"/>
      <c r="AK81" s="28"/>
      <c r="AL81" s="28"/>
      <c r="AM81" s="28">
        <v>1</v>
      </c>
      <c r="AN81" s="28">
        <v>1</v>
      </c>
      <c r="AO81" s="28">
        <v>2</v>
      </c>
      <c r="AP81" s="28"/>
      <c r="AQ81" s="28"/>
      <c r="AR81" s="28"/>
      <c r="AS81" s="28">
        <v>4</v>
      </c>
      <c r="AT81" s="28"/>
      <c r="AU81" s="28"/>
      <c r="AV81" s="28"/>
      <c r="AW81" s="28"/>
      <c r="AX81" s="28"/>
      <c r="AY81" s="28"/>
      <c r="AZ81" s="28"/>
      <c r="BA81" s="28"/>
      <c r="BB81" s="28"/>
      <c r="BC81" s="28"/>
      <c r="BD81" s="28"/>
      <c r="BE81" s="28"/>
      <c r="BF81" s="28"/>
      <c r="BG81" s="28"/>
      <c r="BH81" s="28"/>
      <c r="BI81" s="28"/>
      <c r="BJ81" s="28"/>
      <c r="BK81" s="28"/>
      <c r="BL81" s="28">
        <v>4</v>
      </c>
    </row>
    <row r="82" spans="10:64" x14ac:dyDescent="0.25">
      <c r="J82" s="8" t="s">
        <v>805</v>
      </c>
      <c r="K82" s="28"/>
      <c r="L82" s="28">
        <v>2</v>
      </c>
      <c r="M82" s="28">
        <v>2</v>
      </c>
      <c r="T82" s="8" t="s">
        <v>465</v>
      </c>
      <c r="U82" s="28">
        <v>1</v>
      </c>
      <c r="V82" s="28">
        <v>2</v>
      </c>
      <c r="W82" s="28"/>
      <c r="X82" s="28"/>
      <c r="Y82" s="28">
        <v>3</v>
      </c>
      <c r="AC82" s="9" t="s">
        <v>196</v>
      </c>
      <c r="AD82" s="28"/>
      <c r="AE82" s="28"/>
      <c r="AF82" s="28"/>
      <c r="AG82" s="28">
        <v>1</v>
      </c>
      <c r="AH82" s="28">
        <v>1</v>
      </c>
      <c r="AI82" s="28">
        <v>2</v>
      </c>
      <c r="AJ82" s="28"/>
      <c r="AK82" s="28"/>
      <c r="AL82" s="28"/>
      <c r="AM82" s="28">
        <v>1</v>
      </c>
      <c r="AN82" s="28">
        <v>1</v>
      </c>
      <c r="AO82" s="28">
        <v>2</v>
      </c>
      <c r="AP82" s="28"/>
      <c r="AQ82" s="28"/>
      <c r="AR82" s="28"/>
      <c r="AS82" s="28">
        <v>4</v>
      </c>
      <c r="AT82" s="28"/>
      <c r="AU82" s="28"/>
      <c r="AV82" s="28"/>
      <c r="AW82" s="28"/>
      <c r="AX82" s="28"/>
      <c r="AY82" s="28"/>
      <c r="AZ82" s="28"/>
      <c r="BA82" s="28"/>
      <c r="BB82" s="28"/>
      <c r="BC82" s="28"/>
      <c r="BD82" s="28"/>
      <c r="BE82" s="28"/>
      <c r="BF82" s="28"/>
      <c r="BG82" s="28"/>
      <c r="BH82" s="28"/>
      <c r="BI82" s="28"/>
      <c r="BJ82" s="28"/>
      <c r="BK82" s="28"/>
      <c r="BL82" s="28">
        <v>4</v>
      </c>
    </row>
    <row r="83" spans="10:64" x14ac:dyDescent="0.25">
      <c r="J83" s="9" t="s">
        <v>95</v>
      </c>
      <c r="K83" s="28"/>
      <c r="L83" s="28">
        <v>1</v>
      </c>
      <c r="M83" s="28">
        <v>1</v>
      </c>
      <c r="T83" s="9" t="s">
        <v>135</v>
      </c>
      <c r="U83" s="28">
        <v>1</v>
      </c>
      <c r="V83" s="28">
        <v>1</v>
      </c>
      <c r="W83" s="28"/>
      <c r="X83" s="28"/>
      <c r="Y83" s="28">
        <v>2</v>
      </c>
      <c r="AC83" s="7" t="s">
        <v>481</v>
      </c>
      <c r="AD83" s="28"/>
      <c r="AE83" s="28"/>
      <c r="AF83" s="28"/>
      <c r="AG83" s="28"/>
      <c r="AH83" s="28"/>
      <c r="AI83" s="28"/>
      <c r="AJ83" s="28"/>
      <c r="AK83" s="28"/>
      <c r="AL83" s="28"/>
      <c r="AM83" s="28"/>
      <c r="AN83" s="28"/>
      <c r="AO83" s="28"/>
      <c r="AP83" s="28"/>
      <c r="AQ83" s="28"/>
      <c r="AR83" s="28"/>
      <c r="AS83" s="28"/>
      <c r="AT83" s="28"/>
      <c r="AU83" s="28"/>
      <c r="AV83" s="28"/>
      <c r="AW83" s="28"/>
      <c r="AX83" s="28">
        <v>1</v>
      </c>
      <c r="AY83" s="28">
        <v>1</v>
      </c>
      <c r="AZ83" s="28"/>
      <c r="BA83" s="28"/>
      <c r="BB83" s="28"/>
      <c r="BC83" s="28"/>
      <c r="BD83" s="28">
        <v>1</v>
      </c>
      <c r="BE83" s="28">
        <v>1</v>
      </c>
      <c r="BF83" s="28"/>
      <c r="BG83" s="28"/>
      <c r="BH83" s="28"/>
      <c r="BI83" s="28"/>
      <c r="BJ83" s="28"/>
      <c r="BK83" s="28">
        <v>2</v>
      </c>
      <c r="BL83" s="28">
        <v>2</v>
      </c>
    </row>
    <row r="84" spans="10:64" x14ac:dyDescent="0.25">
      <c r="J84" s="51" t="s">
        <v>94</v>
      </c>
      <c r="K84" s="28"/>
      <c r="L84" s="28">
        <v>1</v>
      </c>
      <c r="M84" s="28">
        <v>1</v>
      </c>
      <c r="T84" s="9" t="s">
        <v>1528</v>
      </c>
      <c r="U84" s="28"/>
      <c r="V84" s="28">
        <v>1</v>
      </c>
      <c r="W84" s="28"/>
      <c r="X84" s="28"/>
      <c r="Y84" s="28">
        <v>1</v>
      </c>
      <c r="AC84" s="8" t="s">
        <v>773</v>
      </c>
      <c r="AD84" s="28"/>
      <c r="AE84" s="28"/>
      <c r="AF84" s="28"/>
      <c r="AG84" s="28"/>
      <c r="AH84" s="28"/>
      <c r="AI84" s="28"/>
      <c r="AJ84" s="28"/>
      <c r="AK84" s="28"/>
      <c r="AL84" s="28"/>
      <c r="AM84" s="28"/>
      <c r="AN84" s="28"/>
      <c r="AO84" s="28"/>
      <c r="AP84" s="28"/>
      <c r="AQ84" s="28"/>
      <c r="AR84" s="28"/>
      <c r="AS84" s="28"/>
      <c r="AT84" s="28"/>
      <c r="AU84" s="28"/>
      <c r="AV84" s="28"/>
      <c r="AW84" s="28"/>
      <c r="AX84" s="28">
        <v>1</v>
      </c>
      <c r="AY84" s="28">
        <v>1</v>
      </c>
      <c r="AZ84" s="28"/>
      <c r="BA84" s="28"/>
      <c r="BB84" s="28"/>
      <c r="BC84" s="28"/>
      <c r="BD84" s="28">
        <v>1</v>
      </c>
      <c r="BE84" s="28">
        <v>1</v>
      </c>
      <c r="BF84" s="28"/>
      <c r="BG84" s="28"/>
      <c r="BH84" s="28"/>
      <c r="BI84" s="28"/>
      <c r="BJ84" s="28"/>
      <c r="BK84" s="28">
        <v>2</v>
      </c>
      <c r="BL84" s="28">
        <v>2</v>
      </c>
    </row>
    <row r="85" spans="10:64" x14ac:dyDescent="0.25">
      <c r="J85" s="9" t="s">
        <v>1337</v>
      </c>
      <c r="K85" s="28"/>
      <c r="L85" s="28">
        <v>1</v>
      </c>
      <c r="M85" s="28">
        <v>1</v>
      </c>
      <c r="T85" s="8" t="s">
        <v>466</v>
      </c>
      <c r="U85" s="28"/>
      <c r="V85" s="28">
        <v>1</v>
      </c>
      <c r="W85" s="28">
        <v>2</v>
      </c>
      <c r="X85" s="28">
        <v>3</v>
      </c>
      <c r="Y85" s="28">
        <v>6</v>
      </c>
      <c r="AC85" s="9" t="s">
        <v>254</v>
      </c>
      <c r="AD85" s="28"/>
      <c r="AE85" s="28"/>
      <c r="AF85" s="28"/>
      <c r="AG85" s="28"/>
      <c r="AH85" s="28"/>
      <c r="AI85" s="28"/>
      <c r="AJ85" s="28"/>
      <c r="AK85" s="28"/>
      <c r="AL85" s="28"/>
      <c r="AM85" s="28"/>
      <c r="AN85" s="28"/>
      <c r="AO85" s="28"/>
      <c r="AP85" s="28"/>
      <c r="AQ85" s="28"/>
      <c r="AR85" s="28"/>
      <c r="AS85" s="28"/>
      <c r="AT85" s="28"/>
      <c r="AU85" s="28"/>
      <c r="AV85" s="28"/>
      <c r="AW85" s="28"/>
      <c r="AX85" s="28">
        <v>1</v>
      </c>
      <c r="AY85" s="28">
        <v>1</v>
      </c>
      <c r="AZ85" s="28"/>
      <c r="BA85" s="28"/>
      <c r="BB85" s="28"/>
      <c r="BC85" s="28"/>
      <c r="BD85" s="28">
        <v>1</v>
      </c>
      <c r="BE85" s="28">
        <v>1</v>
      </c>
      <c r="BF85" s="28"/>
      <c r="BG85" s="28"/>
      <c r="BH85" s="28"/>
      <c r="BI85" s="28"/>
      <c r="BJ85" s="28"/>
      <c r="BK85" s="28">
        <v>2</v>
      </c>
      <c r="BL85" s="28">
        <v>2</v>
      </c>
    </row>
    <row r="86" spans="10:64" x14ac:dyDescent="0.25">
      <c r="J86" s="51" t="s">
        <v>1336</v>
      </c>
      <c r="K86" s="28"/>
      <c r="L86" s="28">
        <v>1</v>
      </c>
      <c r="M86" s="28">
        <v>1</v>
      </c>
      <c r="T86" s="9" t="s">
        <v>253</v>
      </c>
      <c r="U86" s="28"/>
      <c r="V86" s="28"/>
      <c r="W86" s="28"/>
      <c r="X86" s="28">
        <v>2</v>
      </c>
      <c r="Y86" s="28">
        <v>2</v>
      </c>
      <c r="AC86" s="7" t="s">
        <v>1237</v>
      </c>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v>1</v>
      </c>
      <c r="BC86" s="28"/>
      <c r="BD86" s="28"/>
      <c r="BE86" s="28">
        <v>1</v>
      </c>
      <c r="BF86" s="28"/>
      <c r="BG86" s="28"/>
      <c r="BH86" s="28"/>
      <c r="BI86" s="28"/>
      <c r="BJ86" s="28"/>
      <c r="BK86" s="28">
        <v>1</v>
      </c>
      <c r="BL86" s="28">
        <v>1</v>
      </c>
    </row>
    <row r="87" spans="10:64" x14ac:dyDescent="0.25">
      <c r="J87" s="8" t="s">
        <v>800</v>
      </c>
      <c r="K87" s="28"/>
      <c r="L87" s="28">
        <v>1</v>
      </c>
      <c r="M87" s="28">
        <v>1</v>
      </c>
      <c r="T87" s="9" t="s">
        <v>68</v>
      </c>
      <c r="U87" s="28"/>
      <c r="V87" s="28"/>
      <c r="W87" s="28">
        <v>2</v>
      </c>
      <c r="X87" s="28">
        <v>1</v>
      </c>
      <c r="Y87" s="28">
        <v>3</v>
      </c>
      <c r="AC87" s="8" t="s">
        <v>773</v>
      </c>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v>1</v>
      </c>
      <c r="BC87" s="28"/>
      <c r="BD87" s="28"/>
      <c r="BE87" s="28">
        <v>1</v>
      </c>
      <c r="BF87" s="28"/>
      <c r="BG87" s="28"/>
      <c r="BH87" s="28"/>
      <c r="BI87" s="28"/>
      <c r="BJ87" s="28"/>
      <c r="BK87" s="28">
        <v>1</v>
      </c>
      <c r="BL87" s="28">
        <v>1</v>
      </c>
    </row>
    <row r="88" spans="10:64" x14ac:dyDescent="0.25">
      <c r="J88" s="9" t="s">
        <v>1023</v>
      </c>
      <c r="K88" s="28"/>
      <c r="L88" s="28">
        <v>1</v>
      </c>
      <c r="M88" s="28">
        <v>1</v>
      </c>
      <c r="T88" s="9" t="s">
        <v>364</v>
      </c>
      <c r="U88" s="28"/>
      <c r="V88" s="28">
        <v>1</v>
      </c>
      <c r="W88" s="28"/>
      <c r="X88" s="28"/>
      <c r="Y88" s="28">
        <v>1</v>
      </c>
      <c r="AC88" s="9" t="s">
        <v>1293</v>
      </c>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v>1</v>
      </c>
      <c r="BC88" s="28"/>
      <c r="BD88" s="28"/>
      <c r="BE88" s="28">
        <v>1</v>
      </c>
      <c r="BF88" s="28"/>
      <c r="BG88" s="28"/>
      <c r="BH88" s="28"/>
      <c r="BI88" s="28"/>
      <c r="BJ88" s="28"/>
      <c r="BK88" s="28">
        <v>1</v>
      </c>
      <c r="BL88" s="28">
        <v>1</v>
      </c>
    </row>
    <row r="89" spans="10:64" x14ac:dyDescent="0.25">
      <c r="J89" s="51" t="s">
        <v>931</v>
      </c>
      <c r="K89" s="28"/>
      <c r="L89" s="28">
        <v>1</v>
      </c>
      <c r="M89" s="28">
        <v>1</v>
      </c>
      <c r="T89" s="8" t="s">
        <v>562</v>
      </c>
      <c r="U89" s="28">
        <v>1</v>
      </c>
      <c r="V89" s="28">
        <v>10</v>
      </c>
      <c r="W89" s="28"/>
      <c r="X89" s="28"/>
      <c r="Y89" s="28">
        <v>11</v>
      </c>
      <c r="AC89" s="7" t="s">
        <v>660</v>
      </c>
      <c r="AD89" s="28"/>
      <c r="AE89" s="28"/>
      <c r="AF89" s="28">
        <v>1</v>
      </c>
      <c r="AG89" s="28">
        <v>6</v>
      </c>
      <c r="AH89" s="28">
        <v>8</v>
      </c>
      <c r="AI89" s="28">
        <v>15</v>
      </c>
      <c r="AJ89" s="28"/>
      <c r="AK89" s="28"/>
      <c r="AL89" s="28"/>
      <c r="AM89" s="28">
        <v>9</v>
      </c>
      <c r="AN89" s="28">
        <v>8</v>
      </c>
      <c r="AO89" s="28">
        <v>17</v>
      </c>
      <c r="AP89" s="28"/>
      <c r="AQ89" s="28"/>
      <c r="AR89" s="28"/>
      <c r="AS89" s="28">
        <v>32</v>
      </c>
      <c r="AT89" s="28"/>
      <c r="AU89" s="28"/>
      <c r="AV89" s="28"/>
      <c r="AW89" s="28"/>
      <c r="AX89" s="28"/>
      <c r="AY89" s="28"/>
      <c r="AZ89" s="28"/>
      <c r="BA89" s="28"/>
      <c r="BB89" s="28"/>
      <c r="BC89" s="28">
        <v>1</v>
      </c>
      <c r="BD89" s="28"/>
      <c r="BE89" s="28">
        <v>1</v>
      </c>
      <c r="BF89" s="28"/>
      <c r="BG89" s="28"/>
      <c r="BH89" s="28"/>
      <c r="BI89" s="28"/>
      <c r="BJ89" s="28"/>
      <c r="BK89" s="28">
        <v>1</v>
      </c>
      <c r="BL89" s="28">
        <v>33</v>
      </c>
    </row>
    <row r="90" spans="10:64" x14ac:dyDescent="0.25">
      <c r="J90" s="8" t="s">
        <v>708</v>
      </c>
      <c r="K90" s="28"/>
      <c r="L90" s="28">
        <v>2</v>
      </c>
      <c r="M90" s="28">
        <v>2</v>
      </c>
      <c r="T90" s="9" t="s">
        <v>259</v>
      </c>
      <c r="U90" s="28"/>
      <c r="V90" s="28">
        <v>1</v>
      </c>
      <c r="W90" s="28"/>
      <c r="X90" s="28"/>
      <c r="Y90" s="28">
        <v>1</v>
      </c>
      <c r="AC90" s="8" t="s">
        <v>771</v>
      </c>
      <c r="AD90" s="28"/>
      <c r="AE90" s="28"/>
      <c r="AF90" s="28"/>
      <c r="AG90" s="28">
        <v>2</v>
      </c>
      <c r="AH90" s="28"/>
      <c r="AI90" s="28">
        <v>2</v>
      </c>
      <c r="AJ90" s="28"/>
      <c r="AK90" s="28"/>
      <c r="AL90" s="28"/>
      <c r="AM90" s="28">
        <v>1</v>
      </c>
      <c r="AN90" s="28">
        <v>1</v>
      </c>
      <c r="AO90" s="28">
        <v>2</v>
      </c>
      <c r="AP90" s="28"/>
      <c r="AQ90" s="28"/>
      <c r="AR90" s="28"/>
      <c r="AS90" s="28">
        <v>4</v>
      </c>
      <c r="AT90" s="28"/>
      <c r="AU90" s="28"/>
      <c r="AV90" s="28"/>
      <c r="AW90" s="28"/>
      <c r="AX90" s="28"/>
      <c r="AY90" s="28"/>
      <c r="AZ90" s="28"/>
      <c r="BA90" s="28"/>
      <c r="BB90" s="28"/>
      <c r="BC90" s="28"/>
      <c r="BD90" s="28"/>
      <c r="BE90" s="28"/>
      <c r="BF90" s="28"/>
      <c r="BG90" s="28"/>
      <c r="BH90" s="28"/>
      <c r="BI90" s="28"/>
      <c r="BJ90" s="28"/>
      <c r="BK90" s="28"/>
      <c r="BL90" s="28">
        <v>4</v>
      </c>
    </row>
    <row r="91" spans="10:64" x14ac:dyDescent="0.25">
      <c r="J91" s="9" t="s">
        <v>1406</v>
      </c>
      <c r="K91" s="28"/>
      <c r="L91" s="28">
        <v>2</v>
      </c>
      <c r="M91" s="28">
        <v>2</v>
      </c>
      <c r="T91" s="9" t="s">
        <v>260</v>
      </c>
      <c r="U91" s="28"/>
      <c r="V91" s="28">
        <v>1</v>
      </c>
      <c r="W91" s="28"/>
      <c r="X91" s="28"/>
      <c r="Y91" s="28">
        <v>1</v>
      </c>
      <c r="AC91" s="9" t="s">
        <v>192</v>
      </c>
      <c r="AD91" s="28"/>
      <c r="AE91" s="28"/>
      <c r="AF91" s="28"/>
      <c r="AG91" s="28"/>
      <c r="AH91" s="28"/>
      <c r="AI91" s="28"/>
      <c r="AJ91" s="28"/>
      <c r="AK91" s="28"/>
      <c r="AL91" s="28"/>
      <c r="AM91" s="28"/>
      <c r="AN91" s="28">
        <v>1</v>
      </c>
      <c r="AO91" s="28">
        <v>1</v>
      </c>
      <c r="AP91" s="28"/>
      <c r="AQ91" s="28"/>
      <c r="AR91" s="28"/>
      <c r="AS91" s="28">
        <v>1</v>
      </c>
      <c r="AT91" s="28"/>
      <c r="AU91" s="28"/>
      <c r="AV91" s="28"/>
      <c r="AW91" s="28"/>
      <c r="AX91" s="28"/>
      <c r="AY91" s="28"/>
      <c r="AZ91" s="28"/>
      <c r="BA91" s="28"/>
      <c r="BB91" s="28"/>
      <c r="BC91" s="28"/>
      <c r="BD91" s="28"/>
      <c r="BE91" s="28"/>
      <c r="BF91" s="28"/>
      <c r="BG91" s="28"/>
      <c r="BH91" s="28"/>
      <c r="BI91" s="28"/>
      <c r="BJ91" s="28"/>
      <c r="BK91" s="28"/>
      <c r="BL91" s="28">
        <v>1</v>
      </c>
    </row>
    <row r="92" spans="10:64" x14ac:dyDescent="0.25">
      <c r="J92" s="51" t="s">
        <v>1405</v>
      </c>
      <c r="K92" s="28"/>
      <c r="L92" s="28">
        <v>2</v>
      </c>
      <c r="M92" s="28">
        <v>2</v>
      </c>
      <c r="T92" s="9" t="s">
        <v>261</v>
      </c>
      <c r="U92" s="28"/>
      <c r="V92" s="28">
        <v>1</v>
      </c>
      <c r="W92" s="28"/>
      <c r="X92" s="28"/>
      <c r="Y92" s="28">
        <v>1</v>
      </c>
      <c r="AC92" s="9" t="s">
        <v>604</v>
      </c>
      <c r="AD92" s="28"/>
      <c r="AE92" s="28"/>
      <c r="AF92" s="28"/>
      <c r="AG92" s="28">
        <v>2</v>
      </c>
      <c r="AH92" s="28"/>
      <c r="AI92" s="28">
        <v>2</v>
      </c>
      <c r="AJ92" s="28"/>
      <c r="AK92" s="28"/>
      <c r="AL92" s="28"/>
      <c r="AM92" s="28">
        <v>1</v>
      </c>
      <c r="AN92" s="28"/>
      <c r="AO92" s="28">
        <v>1</v>
      </c>
      <c r="AP92" s="28"/>
      <c r="AQ92" s="28"/>
      <c r="AR92" s="28"/>
      <c r="AS92" s="28">
        <v>3</v>
      </c>
      <c r="AT92" s="28"/>
      <c r="AU92" s="28"/>
      <c r="AV92" s="28"/>
      <c r="AW92" s="28"/>
      <c r="AX92" s="28"/>
      <c r="AY92" s="28"/>
      <c r="AZ92" s="28"/>
      <c r="BA92" s="28"/>
      <c r="BB92" s="28"/>
      <c r="BC92" s="28"/>
      <c r="BD92" s="28"/>
      <c r="BE92" s="28"/>
      <c r="BF92" s="28"/>
      <c r="BG92" s="28"/>
      <c r="BH92" s="28"/>
      <c r="BI92" s="28"/>
      <c r="BJ92" s="28"/>
      <c r="BK92" s="28"/>
      <c r="BL92" s="28">
        <v>3</v>
      </c>
    </row>
    <row r="93" spans="10:64" x14ac:dyDescent="0.25">
      <c r="J93" s="8" t="s">
        <v>196</v>
      </c>
      <c r="K93" s="28">
        <v>2</v>
      </c>
      <c r="L93" s="28"/>
      <c r="M93" s="28">
        <v>2</v>
      </c>
      <c r="T93" s="9" t="s">
        <v>258</v>
      </c>
      <c r="U93" s="28"/>
      <c r="V93" s="28">
        <v>1</v>
      </c>
      <c r="W93" s="28"/>
      <c r="X93" s="28"/>
      <c r="Y93" s="28">
        <v>1</v>
      </c>
      <c r="AC93" s="8" t="s">
        <v>770</v>
      </c>
      <c r="AD93" s="28"/>
      <c r="AE93" s="28"/>
      <c r="AF93" s="28">
        <v>1</v>
      </c>
      <c r="AG93" s="28"/>
      <c r="AH93" s="28">
        <v>6</v>
      </c>
      <c r="AI93" s="28">
        <v>7</v>
      </c>
      <c r="AJ93" s="28"/>
      <c r="AK93" s="28"/>
      <c r="AL93" s="28"/>
      <c r="AM93" s="28">
        <v>2</v>
      </c>
      <c r="AN93" s="28">
        <v>5</v>
      </c>
      <c r="AO93" s="28">
        <v>7</v>
      </c>
      <c r="AP93" s="28"/>
      <c r="AQ93" s="28"/>
      <c r="AR93" s="28"/>
      <c r="AS93" s="28">
        <v>14</v>
      </c>
      <c r="AT93" s="28"/>
      <c r="AU93" s="28"/>
      <c r="AV93" s="28"/>
      <c r="AW93" s="28"/>
      <c r="AX93" s="28"/>
      <c r="AY93" s="28"/>
      <c r="AZ93" s="28"/>
      <c r="BA93" s="28"/>
      <c r="BB93" s="28"/>
      <c r="BC93" s="28"/>
      <c r="BD93" s="28"/>
      <c r="BE93" s="28"/>
      <c r="BF93" s="28"/>
      <c r="BG93" s="28"/>
      <c r="BH93" s="28"/>
      <c r="BI93" s="28"/>
      <c r="BJ93" s="28"/>
      <c r="BK93" s="28"/>
      <c r="BL93" s="28">
        <v>14</v>
      </c>
    </row>
    <row r="94" spans="10:64" x14ac:dyDescent="0.25">
      <c r="J94" s="9" t="s">
        <v>181</v>
      </c>
      <c r="K94" s="28">
        <v>2</v>
      </c>
      <c r="L94" s="28"/>
      <c r="M94" s="28">
        <v>2</v>
      </c>
      <c r="T94" s="9" t="s">
        <v>386</v>
      </c>
      <c r="U94" s="28"/>
      <c r="V94" s="28">
        <v>1</v>
      </c>
      <c r="W94" s="28"/>
      <c r="X94" s="28"/>
      <c r="Y94" s="28">
        <v>1</v>
      </c>
      <c r="AC94" s="9" t="s">
        <v>192</v>
      </c>
      <c r="AD94" s="28"/>
      <c r="AE94" s="28"/>
      <c r="AF94" s="28">
        <v>1</v>
      </c>
      <c r="AG94" s="28"/>
      <c r="AH94" s="28">
        <v>3</v>
      </c>
      <c r="AI94" s="28">
        <v>4</v>
      </c>
      <c r="AJ94" s="28"/>
      <c r="AK94" s="28"/>
      <c r="AL94" s="28"/>
      <c r="AM94" s="28">
        <v>2</v>
      </c>
      <c r="AN94" s="28">
        <v>2</v>
      </c>
      <c r="AO94" s="28">
        <v>4</v>
      </c>
      <c r="AP94" s="28"/>
      <c r="AQ94" s="28"/>
      <c r="AR94" s="28"/>
      <c r="AS94" s="28">
        <v>8</v>
      </c>
      <c r="AT94" s="28"/>
      <c r="AU94" s="28"/>
      <c r="AV94" s="28"/>
      <c r="AW94" s="28"/>
      <c r="AX94" s="28"/>
      <c r="AY94" s="28"/>
      <c r="AZ94" s="28"/>
      <c r="BA94" s="28"/>
      <c r="BB94" s="28"/>
      <c r="BC94" s="28"/>
      <c r="BD94" s="28"/>
      <c r="BE94" s="28"/>
      <c r="BF94" s="28"/>
      <c r="BG94" s="28"/>
      <c r="BH94" s="28"/>
      <c r="BI94" s="28"/>
      <c r="BJ94" s="28"/>
      <c r="BK94" s="28"/>
      <c r="BL94" s="28">
        <v>8</v>
      </c>
    </row>
    <row r="95" spans="10:64" x14ac:dyDescent="0.25">
      <c r="J95" s="51" t="s">
        <v>180</v>
      </c>
      <c r="K95" s="28">
        <v>2</v>
      </c>
      <c r="L95" s="28"/>
      <c r="M95" s="28">
        <v>2</v>
      </c>
      <c r="T95" s="9" t="s">
        <v>385</v>
      </c>
      <c r="U95" s="28">
        <v>1</v>
      </c>
      <c r="V95" s="28"/>
      <c r="W95" s="28"/>
      <c r="X95" s="28"/>
      <c r="Y95" s="28">
        <v>1</v>
      </c>
      <c r="AC95" s="9" t="s">
        <v>1300</v>
      </c>
      <c r="AD95" s="28"/>
      <c r="AE95" s="28"/>
      <c r="AF95" s="28"/>
      <c r="AG95" s="28"/>
      <c r="AH95" s="28">
        <v>1</v>
      </c>
      <c r="AI95" s="28">
        <v>1</v>
      </c>
      <c r="AJ95" s="28"/>
      <c r="AK95" s="28"/>
      <c r="AL95" s="28"/>
      <c r="AM95" s="28"/>
      <c r="AN95" s="28">
        <v>1</v>
      </c>
      <c r="AO95" s="28">
        <v>1</v>
      </c>
      <c r="AP95" s="28"/>
      <c r="AQ95" s="28"/>
      <c r="AR95" s="28"/>
      <c r="AS95" s="28">
        <v>2</v>
      </c>
      <c r="AT95" s="28"/>
      <c r="AU95" s="28"/>
      <c r="AV95" s="28"/>
      <c r="AW95" s="28"/>
      <c r="AX95" s="28"/>
      <c r="AY95" s="28"/>
      <c r="AZ95" s="28"/>
      <c r="BA95" s="28"/>
      <c r="BB95" s="28"/>
      <c r="BC95" s="28"/>
      <c r="BD95" s="28"/>
      <c r="BE95" s="28"/>
      <c r="BF95" s="28"/>
      <c r="BG95" s="28"/>
      <c r="BH95" s="28"/>
      <c r="BI95" s="28"/>
      <c r="BJ95" s="28"/>
      <c r="BK95" s="28"/>
      <c r="BL95" s="28">
        <v>2</v>
      </c>
    </row>
    <row r="96" spans="10:64" x14ac:dyDescent="0.25">
      <c r="J96" s="8" t="s">
        <v>660</v>
      </c>
      <c r="K96" s="28">
        <v>1</v>
      </c>
      <c r="L96" s="28"/>
      <c r="M96" s="28">
        <v>1</v>
      </c>
      <c r="T96" s="9" t="s">
        <v>44</v>
      </c>
      <c r="U96" s="28"/>
      <c r="V96" s="28">
        <v>2</v>
      </c>
      <c r="W96" s="28"/>
      <c r="X96" s="28"/>
      <c r="Y96" s="28">
        <v>2</v>
      </c>
      <c r="AC96" s="9" t="s">
        <v>604</v>
      </c>
      <c r="AD96" s="28"/>
      <c r="AE96" s="28"/>
      <c r="AF96" s="28"/>
      <c r="AG96" s="28"/>
      <c r="AH96" s="28">
        <v>2</v>
      </c>
      <c r="AI96" s="28">
        <v>2</v>
      </c>
      <c r="AJ96" s="28"/>
      <c r="AK96" s="28"/>
      <c r="AL96" s="28"/>
      <c r="AM96" s="28"/>
      <c r="AN96" s="28">
        <v>2</v>
      </c>
      <c r="AO96" s="28">
        <v>2</v>
      </c>
      <c r="AP96" s="28"/>
      <c r="AQ96" s="28"/>
      <c r="AR96" s="28"/>
      <c r="AS96" s="28">
        <v>4</v>
      </c>
      <c r="AT96" s="28"/>
      <c r="AU96" s="28"/>
      <c r="AV96" s="28"/>
      <c r="AW96" s="28"/>
      <c r="AX96" s="28"/>
      <c r="AY96" s="28"/>
      <c r="AZ96" s="28"/>
      <c r="BA96" s="28"/>
      <c r="BB96" s="28"/>
      <c r="BC96" s="28"/>
      <c r="BD96" s="28"/>
      <c r="BE96" s="28"/>
      <c r="BF96" s="28"/>
      <c r="BG96" s="28"/>
      <c r="BH96" s="28"/>
      <c r="BI96" s="28"/>
      <c r="BJ96" s="28"/>
      <c r="BK96" s="28"/>
      <c r="BL96" s="28">
        <v>4</v>
      </c>
    </row>
    <row r="97" spans="10:64" x14ac:dyDescent="0.25">
      <c r="J97" s="9" t="s">
        <v>192</v>
      </c>
      <c r="K97" s="28">
        <v>1</v>
      </c>
      <c r="L97" s="28"/>
      <c r="M97" s="28">
        <v>1</v>
      </c>
      <c r="T97" s="9" t="s">
        <v>1351</v>
      </c>
      <c r="U97" s="28"/>
      <c r="V97" s="28">
        <v>3</v>
      </c>
      <c r="W97" s="28"/>
      <c r="X97" s="28"/>
      <c r="Y97" s="28">
        <v>3</v>
      </c>
      <c r="AC97" s="8" t="s">
        <v>773</v>
      </c>
      <c r="AD97" s="28"/>
      <c r="AE97" s="28"/>
      <c r="AF97" s="28"/>
      <c r="AG97" s="28">
        <v>4</v>
      </c>
      <c r="AH97" s="28">
        <v>2</v>
      </c>
      <c r="AI97" s="28">
        <v>6</v>
      </c>
      <c r="AJ97" s="28"/>
      <c r="AK97" s="28"/>
      <c r="AL97" s="28"/>
      <c r="AM97" s="28">
        <v>6</v>
      </c>
      <c r="AN97" s="28">
        <v>2</v>
      </c>
      <c r="AO97" s="28">
        <v>8</v>
      </c>
      <c r="AP97" s="28"/>
      <c r="AQ97" s="28"/>
      <c r="AR97" s="28"/>
      <c r="AS97" s="28">
        <v>14</v>
      </c>
      <c r="AT97" s="28"/>
      <c r="AU97" s="28"/>
      <c r="AV97" s="28"/>
      <c r="AW97" s="28"/>
      <c r="AX97" s="28"/>
      <c r="AY97" s="28"/>
      <c r="AZ97" s="28"/>
      <c r="BA97" s="28"/>
      <c r="BB97" s="28"/>
      <c r="BC97" s="28">
        <v>1</v>
      </c>
      <c r="BD97" s="28"/>
      <c r="BE97" s="28">
        <v>1</v>
      </c>
      <c r="BF97" s="28"/>
      <c r="BG97" s="28"/>
      <c r="BH97" s="28"/>
      <c r="BI97" s="28"/>
      <c r="BJ97" s="28"/>
      <c r="BK97" s="28">
        <v>1</v>
      </c>
      <c r="BL97" s="28">
        <v>15</v>
      </c>
    </row>
    <row r="98" spans="10:64" x14ac:dyDescent="0.25">
      <c r="J98" s="51" t="s">
        <v>180</v>
      </c>
      <c r="K98" s="28">
        <v>1</v>
      </c>
      <c r="L98" s="28"/>
      <c r="M98" s="28">
        <v>1</v>
      </c>
      <c r="T98" s="8" t="s">
        <v>801</v>
      </c>
      <c r="U98" s="28">
        <v>1</v>
      </c>
      <c r="V98" s="28">
        <v>1</v>
      </c>
      <c r="W98" s="28"/>
      <c r="X98" s="28"/>
      <c r="Y98" s="28">
        <v>2</v>
      </c>
      <c r="AC98" s="9" t="s">
        <v>1312</v>
      </c>
      <c r="AD98" s="28"/>
      <c r="AE98" s="28"/>
      <c r="AF98" s="28"/>
      <c r="AG98" s="28">
        <v>2</v>
      </c>
      <c r="AH98" s="28"/>
      <c r="AI98" s="28">
        <v>2</v>
      </c>
      <c r="AJ98" s="28"/>
      <c r="AK98" s="28"/>
      <c r="AL98" s="28"/>
      <c r="AM98" s="28">
        <v>2</v>
      </c>
      <c r="AN98" s="28"/>
      <c r="AO98" s="28">
        <v>2</v>
      </c>
      <c r="AP98" s="28"/>
      <c r="AQ98" s="28"/>
      <c r="AR98" s="28"/>
      <c r="AS98" s="28">
        <v>4</v>
      </c>
      <c r="AT98" s="28"/>
      <c r="AU98" s="28"/>
      <c r="AV98" s="28"/>
      <c r="AW98" s="28"/>
      <c r="AX98" s="28"/>
      <c r="AY98" s="28"/>
      <c r="AZ98" s="28"/>
      <c r="BA98" s="28"/>
      <c r="BB98" s="28"/>
      <c r="BC98" s="28"/>
      <c r="BD98" s="28"/>
      <c r="BE98" s="28"/>
      <c r="BF98" s="28"/>
      <c r="BG98" s="28"/>
      <c r="BH98" s="28"/>
      <c r="BI98" s="28"/>
      <c r="BJ98" s="28"/>
      <c r="BK98" s="28"/>
      <c r="BL98" s="28">
        <v>4</v>
      </c>
    </row>
    <row r="99" spans="10:64" x14ac:dyDescent="0.25">
      <c r="J99" s="8" t="s">
        <v>662</v>
      </c>
      <c r="K99" s="28">
        <v>6</v>
      </c>
      <c r="L99" s="28"/>
      <c r="M99" s="28">
        <v>6</v>
      </c>
      <c r="T99" s="9" t="s">
        <v>244</v>
      </c>
      <c r="U99" s="28"/>
      <c r="V99" s="28">
        <v>1</v>
      </c>
      <c r="W99" s="28"/>
      <c r="X99" s="28"/>
      <c r="Y99" s="28">
        <v>1</v>
      </c>
      <c r="AC99" s="9" t="s">
        <v>192</v>
      </c>
      <c r="AD99" s="28"/>
      <c r="AE99" s="28"/>
      <c r="AF99" s="28"/>
      <c r="AG99" s="28"/>
      <c r="AH99" s="28">
        <v>2</v>
      </c>
      <c r="AI99" s="28">
        <v>2</v>
      </c>
      <c r="AJ99" s="28"/>
      <c r="AK99" s="28"/>
      <c r="AL99" s="28"/>
      <c r="AM99" s="28"/>
      <c r="AN99" s="28">
        <v>2</v>
      </c>
      <c r="AO99" s="28">
        <v>2</v>
      </c>
      <c r="AP99" s="28"/>
      <c r="AQ99" s="28"/>
      <c r="AR99" s="28"/>
      <c r="AS99" s="28">
        <v>4</v>
      </c>
      <c r="AT99" s="28"/>
      <c r="AU99" s="28"/>
      <c r="AV99" s="28"/>
      <c r="AW99" s="28"/>
      <c r="AX99" s="28"/>
      <c r="AY99" s="28"/>
      <c r="AZ99" s="28"/>
      <c r="BA99" s="28"/>
      <c r="BB99" s="28"/>
      <c r="BC99" s="28"/>
      <c r="BD99" s="28"/>
      <c r="BE99" s="28"/>
      <c r="BF99" s="28"/>
      <c r="BG99" s="28"/>
      <c r="BH99" s="28"/>
      <c r="BI99" s="28"/>
      <c r="BJ99" s="28"/>
      <c r="BK99" s="28"/>
      <c r="BL99" s="28">
        <v>4</v>
      </c>
    </row>
    <row r="100" spans="10:64" x14ac:dyDescent="0.25">
      <c r="J100" s="9" t="s">
        <v>188</v>
      </c>
      <c r="K100" s="28">
        <v>2</v>
      </c>
      <c r="L100" s="28"/>
      <c r="M100" s="28">
        <v>2</v>
      </c>
      <c r="T100" s="9" t="s">
        <v>613</v>
      </c>
      <c r="U100" s="28">
        <v>1</v>
      </c>
      <c r="V100" s="28"/>
      <c r="W100" s="28"/>
      <c r="X100" s="28"/>
      <c r="Y100" s="28">
        <v>1</v>
      </c>
      <c r="AC100" s="9" t="s">
        <v>1300</v>
      </c>
      <c r="AD100" s="28"/>
      <c r="AE100" s="28"/>
      <c r="AF100" s="28"/>
      <c r="AG100" s="28">
        <v>2</v>
      </c>
      <c r="AH100" s="28"/>
      <c r="AI100" s="28">
        <v>2</v>
      </c>
      <c r="AJ100" s="28"/>
      <c r="AK100" s="28"/>
      <c r="AL100" s="28"/>
      <c r="AM100" s="28">
        <v>2</v>
      </c>
      <c r="AN100" s="28"/>
      <c r="AO100" s="28">
        <v>2</v>
      </c>
      <c r="AP100" s="28"/>
      <c r="AQ100" s="28"/>
      <c r="AR100" s="28"/>
      <c r="AS100" s="28">
        <v>4</v>
      </c>
      <c r="AT100" s="28"/>
      <c r="AU100" s="28"/>
      <c r="AV100" s="28"/>
      <c r="AW100" s="28"/>
      <c r="AX100" s="28"/>
      <c r="AY100" s="28"/>
      <c r="AZ100" s="28"/>
      <c r="BA100" s="28"/>
      <c r="BB100" s="28"/>
      <c r="BC100" s="28"/>
      <c r="BD100" s="28"/>
      <c r="BE100" s="28"/>
      <c r="BF100" s="28"/>
      <c r="BG100" s="28"/>
      <c r="BH100" s="28"/>
      <c r="BI100" s="28"/>
      <c r="BJ100" s="28"/>
      <c r="BK100" s="28"/>
      <c r="BL100" s="28">
        <v>4</v>
      </c>
    </row>
    <row r="101" spans="10:64" x14ac:dyDescent="0.25">
      <c r="J101" s="51" t="s">
        <v>180</v>
      </c>
      <c r="K101" s="28">
        <v>2</v>
      </c>
      <c r="L101" s="28"/>
      <c r="M101" s="28">
        <v>2</v>
      </c>
      <c r="T101" s="7" t="s">
        <v>483</v>
      </c>
      <c r="U101" s="28">
        <v>16</v>
      </c>
      <c r="V101" s="28">
        <v>42</v>
      </c>
      <c r="W101" s="28">
        <v>47</v>
      </c>
      <c r="X101" s="28">
        <v>17</v>
      </c>
      <c r="Y101" s="28">
        <v>122</v>
      </c>
      <c r="AC101" s="9" t="s">
        <v>606</v>
      </c>
      <c r="AD101" s="28"/>
      <c r="AE101" s="28"/>
      <c r="AF101" s="28"/>
      <c r="AG101" s="28"/>
      <c r="AH101" s="28"/>
      <c r="AI101" s="28"/>
      <c r="AJ101" s="28"/>
      <c r="AK101" s="28"/>
      <c r="AL101" s="28"/>
      <c r="AM101" s="28">
        <v>1</v>
      </c>
      <c r="AN101" s="28"/>
      <c r="AO101" s="28">
        <v>1</v>
      </c>
      <c r="AP101" s="28"/>
      <c r="AQ101" s="28"/>
      <c r="AR101" s="28"/>
      <c r="AS101" s="28">
        <v>1</v>
      </c>
      <c r="AT101" s="28"/>
      <c r="AU101" s="28"/>
      <c r="AV101" s="28"/>
      <c r="AW101" s="28"/>
      <c r="AX101" s="28"/>
      <c r="AY101" s="28"/>
      <c r="AZ101" s="28"/>
      <c r="BA101" s="28"/>
      <c r="BB101" s="28"/>
      <c r="BC101" s="28"/>
      <c r="BD101" s="28"/>
      <c r="BE101" s="28"/>
      <c r="BF101" s="28"/>
      <c r="BG101" s="28"/>
      <c r="BH101" s="28"/>
      <c r="BI101" s="28"/>
      <c r="BJ101" s="28"/>
      <c r="BK101" s="28"/>
      <c r="BL101" s="28">
        <v>1</v>
      </c>
    </row>
    <row r="102" spans="10:64" x14ac:dyDescent="0.25">
      <c r="J102" s="9" t="s">
        <v>184</v>
      </c>
      <c r="K102" s="28">
        <v>2</v>
      </c>
      <c r="L102" s="28"/>
      <c r="M102" s="28">
        <v>2</v>
      </c>
      <c r="AC102" s="9" t="s">
        <v>605</v>
      </c>
      <c r="AD102" s="28"/>
      <c r="AE102" s="28"/>
      <c r="AF102" s="28"/>
      <c r="AG102" s="28"/>
      <c r="AH102" s="28"/>
      <c r="AI102" s="28"/>
      <c r="AJ102" s="28"/>
      <c r="AK102" s="28"/>
      <c r="AL102" s="28"/>
      <c r="AM102" s="28">
        <v>1</v>
      </c>
      <c r="AN102" s="28"/>
      <c r="AO102" s="28">
        <v>1</v>
      </c>
      <c r="AP102" s="28"/>
      <c r="AQ102" s="28"/>
      <c r="AR102" s="28"/>
      <c r="AS102" s="28">
        <v>1</v>
      </c>
      <c r="AT102" s="28"/>
      <c r="AU102" s="28"/>
      <c r="AV102" s="28"/>
      <c r="AW102" s="28"/>
      <c r="AX102" s="28"/>
      <c r="AY102" s="28"/>
      <c r="AZ102" s="28"/>
      <c r="BA102" s="28"/>
      <c r="BB102" s="28"/>
      <c r="BC102" s="28"/>
      <c r="BD102" s="28"/>
      <c r="BE102" s="28"/>
      <c r="BF102" s="28"/>
      <c r="BG102" s="28"/>
      <c r="BH102" s="28"/>
      <c r="BI102" s="28"/>
      <c r="BJ102" s="28"/>
      <c r="BK102" s="28"/>
      <c r="BL102" s="28">
        <v>1</v>
      </c>
    </row>
    <row r="103" spans="10:64" x14ac:dyDescent="0.25">
      <c r="J103" s="51" t="s">
        <v>180</v>
      </c>
      <c r="K103" s="28">
        <v>2</v>
      </c>
      <c r="L103" s="28"/>
      <c r="M103" s="28">
        <v>2</v>
      </c>
      <c r="AC103" s="9" t="s">
        <v>604</v>
      </c>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v>1</v>
      </c>
      <c r="BD103" s="28"/>
      <c r="BE103" s="28">
        <v>1</v>
      </c>
      <c r="BF103" s="28"/>
      <c r="BG103" s="28"/>
      <c r="BH103" s="28"/>
      <c r="BI103" s="28"/>
      <c r="BJ103" s="28"/>
      <c r="BK103" s="28">
        <v>1</v>
      </c>
      <c r="BL103" s="28">
        <v>1</v>
      </c>
    </row>
    <row r="104" spans="10:64" x14ac:dyDescent="0.25">
      <c r="J104" s="9" t="s">
        <v>182</v>
      </c>
      <c r="K104" s="28">
        <v>2</v>
      </c>
      <c r="L104" s="28"/>
      <c r="M104" s="28">
        <v>2</v>
      </c>
      <c r="AC104" s="7" t="s">
        <v>673</v>
      </c>
      <c r="AD104" s="28"/>
      <c r="AE104" s="28">
        <v>6</v>
      </c>
      <c r="AF104" s="28">
        <v>2</v>
      </c>
      <c r="AG104" s="28"/>
      <c r="AH104" s="28"/>
      <c r="AI104" s="28">
        <v>8</v>
      </c>
      <c r="AJ104" s="28"/>
      <c r="AK104" s="28">
        <v>6</v>
      </c>
      <c r="AL104" s="28">
        <v>3</v>
      </c>
      <c r="AM104" s="28">
        <v>1</v>
      </c>
      <c r="AN104" s="28"/>
      <c r="AO104" s="28">
        <v>10</v>
      </c>
      <c r="AP104" s="28">
        <v>1</v>
      </c>
      <c r="AQ104" s="28"/>
      <c r="AR104" s="28">
        <v>1</v>
      </c>
      <c r="AS104" s="28">
        <v>19</v>
      </c>
      <c r="AT104" s="28"/>
      <c r="AU104" s="28"/>
      <c r="AV104" s="28"/>
      <c r="AW104" s="28">
        <v>1</v>
      </c>
      <c r="AX104" s="28"/>
      <c r="AY104" s="28">
        <v>1</v>
      </c>
      <c r="AZ104" s="28"/>
      <c r="BA104" s="28"/>
      <c r="BB104" s="28"/>
      <c r="BC104" s="28"/>
      <c r="BD104" s="28"/>
      <c r="BE104" s="28"/>
      <c r="BF104" s="28"/>
      <c r="BG104" s="28"/>
      <c r="BH104" s="28"/>
      <c r="BI104" s="28"/>
      <c r="BJ104" s="28"/>
      <c r="BK104" s="28">
        <v>1</v>
      </c>
      <c r="BL104" s="28">
        <v>20</v>
      </c>
    </row>
    <row r="105" spans="10:64" x14ac:dyDescent="0.25">
      <c r="J105" s="51" t="s">
        <v>180</v>
      </c>
      <c r="K105" s="28">
        <v>2</v>
      </c>
      <c r="L105" s="28"/>
      <c r="M105" s="28">
        <v>2</v>
      </c>
      <c r="AC105" s="8" t="s">
        <v>770</v>
      </c>
      <c r="AD105" s="28"/>
      <c r="AE105" s="28">
        <v>4</v>
      </c>
      <c r="AF105" s="28"/>
      <c r="AG105" s="28"/>
      <c r="AH105" s="28"/>
      <c r="AI105" s="28">
        <v>4</v>
      </c>
      <c r="AJ105" s="28"/>
      <c r="AK105" s="28">
        <v>4</v>
      </c>
      <c r="AL105" s="28"/>
      <c r="AM105" s="28"/>
      <c r="AN105" s="28"/>
      <c r="AO105" s="28">
        <v>4</v>
      </c>
      <c r="AP105" s="28"/>
      <c r="AQ105" s="28"/>
      <c r="AR105" s="28"/>
      <c r="AS105" s="28">
        <v>8</v>
      </c>
      <c r="AT105" s="28"/>
      <c r="AU105" s="28"/>
      <c r="AV105" s="28"/>
      <c r="AW105" s="28"/>
      <c r="AX105" s="28"/>
      <c r="AY105" s="28"/>
      <c r="AZ105" s="28"/>
      <c r="BA105" s="28"/>
      <c r="BB105" s="28"/>
      <c r="BC105" s="28"/>
      <c r="BD105" s="28"/>
      <c r="BE105" s="28"/>
      <c r="BF105" s="28"/>
      <c r="BG105" s="28"/>
      <c r="BH105" s="28"/>
      <c r="BI105" s="28"/>
      <c r="BJ105" s="28"/>
      <c r="BK105" s="28"/>
      <c r="BL105" s="28">
        <v>8</v>
      </c>
    </row>
    <row r="106" spans="10:64" x14ac:dyDescent="0.25">
      <c r="J106" s="8" t="s">
        <v>191</v>
      </c>
      <c r="K106" s="28">
        <v>2</v>
      </c>
      <c r="L106" s="28"/>
      <c r="M106" s="28">
        <v>2</v>
      </c>
      <c r="AC106" s="9" t="s">
        <v>122</v>
      </c>
      <c r="AD106" s="28"/>
      <c r="AE106" s="28">
        <v>1</v>
      </c>
      <c r="AF106" s="28"/>
      <c r="AG106" s="28"/>
      <c r="AH106" s="28"/>
      <c r="AI106" s="28">
        <v>1</v>
      </c>
      <c r="AJ106" s="28"/>
      <c r="AK106" s="28">
        <v>1</v>
      </c>
      <c r="AL106" s="28"/>
      <c r="AM106" s="28"/>
      <c r="AN106" s="28"/>
      <c r="AO106" s="28">
        <v>1</v>
      </c>
      <c r="AP106" s="28"/>
      <c r="AQ106" s="28"/>
      <c r="AR106" s="28"/>
      <c r="AS106" s="28">
        <v>2</v>
      </c>
      <c r="AT106" s="28"/>
      <c r="AU106" s="28"/>
      <c r="AV106" s="28"/>
      <c r="AW106" s="28"/>
      <c r="AX106" s="28"/>
      <c r="AY106" s="28"/>
      <c r="AZ106" s="28"/>
      <c r="BA106" s="28"/>
      <c r="BB106" s="28"/>
      <c r="BC106" s="28"/>
      <c r="BD106" s="28"/>
      <c r="BE106" s="28"/>
      <c r="BF106" s="28"/>
      <c r="BG106" s="28"/>
      <c r="BH106" s="28"/>
      <c r="BI106" s="28"/>
      <c r="BJ106" s="28"/>
      <c r="BK106" s="28"/>
      <c r="BL106" s="28">
        <v>2</v>
      </c>
    </row>
    <row r="107" spans="10:64" x14ac:dyDescent="0.25">
      <c r="J107" s="9" t="s">
        <v>191</v>
      </c>
      <c r="K107" s="28">
        <v>2</v>
      </c>
      <c r="L107" s="28"/>
      <c r="M107" s="28">
        <v>2</v>
      </c>
      <c r="AC107" s="9" t="s">
        <v>1276</v>
      </c>
      <c r="AD107" s="28"/>
      <c r="AE107" s="28">
        <v>1</v>
      </c>
      <c r="AF107" s="28"/>
      <c r="AG107" s="28"/>
      <c r="AH107" s="28"/>
      <c r="AI107" s="28">
        <v>1</v>
      </c>
      <c r="AJ107" s="28"/>
      <c r="AK107" s="28">
        <v>1</v>
      </c>
      <c r="AL107" s="28"/>
      <c r="AM107" s="28"/>
      <c r="AN107" s="28"/>
      <c r="AO107" s="28">
        <v>1</v>
      </c>
      <c r="AP107" s="28"/>
      <c r="AQ107" s="28"/>
      <c r="AR107" s="28"/>
      <c r="AS107" s="28">
        <v>2</v>
      </c>
      <c r="AT107" s="28"/>
      <c r="AU107" s="28"/>
      <c r="AV107" s="28"/>
      <c r="AW107" s="28"/>
      <c r="AX107" s="28"/>
      <c r="AY107" s="28"/>
      <c r="AZ107" s="28"/>
      <c r="BA107" s="28"/>
      <c r="BB107" s="28"/>
      <c r="BC107" s="28"/>
      <c r="BD107" s="28"/>
      <c r="BE107" s="28"/>
      <c r="BF107" s="28"/>
      <c r="BG107" s="28"/>
      <c r="BH107" s="28"/>
      <c r="BI107" s="28"/>
      <c r="BJ107" s="28"/>
      <c r="BK107" s="28"/>
      <c r="BL107" s="28">
        <v>2</v>
      </c>
    </row>
    <row r="108" spans="10:64" x14ac:dyDescent="0.25">
      <c r="J108" s="51" t="s">
        <v>180</v>
      </c>
      <c r="K108" s="28">
        <v>2</v>
      </c>
      <c r="L108" s="28"/>
      <c r="M108" s="28">
        <v>2</v>
      </c>
      <c r="AC108" s="9" t="s">
        <v>1529</v>
      </c>
      <c r="AD108" s="28"/>
      <c r="AE108" s="28">
        <v>2</v>
      </c>
      <c r="AF108" s="28"/>
      <c r="AG108" s="28"/>
      <c r="AH108" s="28"/>
      <c r="AI108" s="28">
        <v>2</v>
      </c>
      <c r="AJ108" s="28"/>
      <c r="AK108" s="28">
        <v>2</v>
      </c>
      <c r="AL108" s="28"/>
      <c r="AM108" s="28"/>
      <c r="AN108" s="28"/>
      <c r="AO108" s="28">
        <v>2</v>
      </c>
      <c r="AP108" s="28"/>
      <c r="AQ108" s="28"/>
      <c r="AR108" s="28"/>
      <c r="AS108" s="28">
        <v>4</v>
      </c>
      <c r="AT108" s="28"/>
      <c r="AU108" s="28"/>
      <c r="AV108" s="28"/>
      <c r="AW108" s="28"/>
      <c r="AX108" s="28"/>
      <c r="AY108" s="28"/>
      <c r="AZ108" s="28"/>
      <c r="BA108" s="28"/>
      <c r="BB108" s="28"/>
      <c r="BC108" s="28"/>
      <c r="BD108" s="28"/>
      <c r="BE108" s="28"/>
      <c r="BF108" s="28"/>
      <c r="BG108" s="28"/>
      <c r="BH108" s="28"/>
      <c r="BI108" s="28"/>
      <c r="BJ108" s="28"/>
      <c r="BK108" s="28"/>
      <c r="BL108" s="28">
        <v>4</v>
      </c>
    </row>
    <row r="109" spans="10:64" x14ac:dyDescent="0.25">
      <c r="J109" s="8" t="s">
        <v>562</v>
      </c>
      <c r="K109" s="28"/>
      <c r="L109" s="28">
        <v>2</v>
      </c>
      <c r="M109" s="28">
        <v>2</v>
      </c>
      <c r="AC109" s="8" t="s">
        <v>773</v>
      </c>
      <c r="AD109" s="28"/>
      <c r="AE109" s="28">
        <v>2</v>
      </c>
      <c r="AF109" s="28">
        <v>2</v>
      </c>
      <c r="AG109" s="28"/>
      <c r="AH109" s="28"/>
      <c r="AI109" s="28">
        <v>4</v>
      </c>
      <c r="AJ109" s="28"/>
      <c r="AK109" s="28">
        <v>2</v>
      </c>
      <c r="AL109" s="28">
        <v>3</v>
      </c>
      <c r="AM109" s="28">
        <v>1</v>
      </c>
      <c r="AN109" s="28"/>
      <c r="AO109" s="28">
        <v>6</v>
      </c>
      <c r="AP109" s="28">
        <v>1</v>
      </c>
      <c r="AQ109" s="28"/>
      <c r="AR109" s="28">
        <v>1</v>
      </c>
      <c r="AS109" s="28">
        <v>11</v>
      </c>
      <c r="AT109" s="28"/>
      <c r="AU109" s="28"/>
      <c r="AV109" s="28"/>
      <c r="AW109" s="28">
        <v>1</v>
      </c>
      <c r="AX109" s="28"/>
      <c r="AY109" s="28">
        <v>1</v>
      </c>
      <c r="AZ109" s="28"/>
      <c r="BA109" s="28"/>
      <c r="BB109" s="28"/>
      <c r="BC109" s="28"/>
      <c r="BD109" s="28"/>
      <c r="BE109" s="28"/>
      <c r="BF109" s="28"/>
      <c r="BG109" s="28"/>
      <c r="BH109" s="28"/>
      <c r="BI109" s="28"/>
      <c r="BJ109" s="28"/>
      <c r="BK109" s="28">
        <v>1</v>
      </c>
      <c r="BL109" s="28">
        <v>12</v>
      </c>
    </row>
    <row r="110" spans="10:64" x14ac:dyDescent="0.25">
      <c r="J110" s="9" t="s">
        <v>44</v>
      </c>
      <c r="K110" s="28"/>
      <c r="L110" s="28">
        <v>1</v>
      </c>
      <c r="M110" s="28">
        <v>1</v>
      </c>
      <c r="AC110" s="9" t="s">
        <v>674</v>
      </c>
      <c r="AD110" s="28"/>
      <c r="AE110" s="28"/>
      <c r="AF110" s="28"/>
      <c r="AG110" s="28"/>
      <c r="AH110" s="28"/>
      <c r="AI110" s="28"/>
      <c r="AJ110" s="28"/>
      <c r="AK110" s="28"/>
      <c r="AL110" s="28"/>
      <c r="AM110" s="28"/>
      <c r="AN110" s="28"/>
      <c r="AO110" s="28"/>
      <c r="AP110" s="28">
        <v>1</v>
      </c>
      <c r="AQ110" s="28"/>
      <c r="AR110" s="28">
        <v>1</v>
      </c>
      <c r="AS110" s="28">
        <v>1</v>
      </c>
      <c r="AT110" s="28"/>
      <c r="AU110" s="28"/>
      <c r="AV110" s="28"/>
      <c r="AW110" s="28"/>
      <c r="AX110" s="28"/>
      <c r="AY110" s="28"/>
      <c r="AZ110" s="28"/>
      <c r="BA110" s="28"/>
      <c r="BB110" s="28"/>
      <c r="BC110" s="28"/>
      <c r="BD110" s="28"/>
      <c r="BE110" s="28"/>
      <c r="BF110" s="28"/>
      <c r="BG110" s="28"/>
      <c r="BH110" s="28"/>
      <c r="BI110" s="28"/>
      <c r="BJ110" s="28"/>
      <c r="BK110" s="28"/>
      <c r="BL110" s="28">
        <v>1</v>
      </c>
    </row>
    <row r="111" spans="10:64" x14ac:dyDescent="0.25">
      <c r="J111" s="51" t="s">
        <v>43</v>
      </c>
      <c r="K111" s="28"/>
      <c r="L111" s="28">
        <v>1</v>
      </c>
      <c r="M111" s="28">
        <v>1</v>
      </c>
      <c r="AC111" s="9" t="s">
        <v>1425</v>
      </c>
      <c r="AD111" s="28"/>
      <c r="AE111" s="28"/>
      <c r="AF111" s="28"/>
      <c r="AG111" s="28"/>
      <c r="AH111" s="28"/>
      <c r="AI111" s="28"/>
      <c r="AJ111" s="28"/>
      <c r="AK111" s="28"/>
      <c r="AL111" s="28"/>
      <c r="AM111" s="28"/>
      <c r="AN111" s="28"/>
      <c r="AO111" s="28"/>
      <c r="AP111" s="28"/>
      <c r="AQ111" s="28"/>
      <c r="AR111" s="28"/>
      <c r="AS111" s="28"/>
      <c r="AT111" s="28"/>
      <c r="AU111" s="28"/>
      <c r="AV111" s="28"/>
      <c r="AW111" s="28">
        <v>1</v>
      </c>
      <c r="AX111" s="28"/>
      <c r="AY111" s="28">
        <v>1</v>
      </c>
      <c r="AZ111" s="28"/>
      <c r="BA111" s="28"/>
      <c r="BB111" s="28"/>
      <c r="BC111" s="28"/>
      <c r="BD111" s="28"/>
      <c r="BE111" s="28"/>
      <c r="BF111" s="28"/>
      <c r="BG111" s="28"/>
      <c r="BH111" s="28"/>
      <c r="BI111" s="28"/>
      <c r="BJ111" s="28"/>
      <c r="BK111" s="28">
        <v>1</v>
      </c>
      <c r="BL111" s="28">
        <v>1</v>
      </c>
    </row>
    <row r="112" spans="10:64" x14ac:dyDescent="0.25">
      <c r="J112" s="9" t="s">
        <v>1351</v>
      </c>
      <c r="K112" s="28"/>
      <c r="L112" s="28">
        <v>1</v>
      </c>
      <c r="M112" s="28">
        <v>1</v>
      </c>
      <c r="AC112" s="9" t="s">
        <v>122</v>
      </c>
      <c r="AD112" s="28"/>
      <c r="AE112" s="28"/>
      <c r="AF112" s="28">
        <v>1</v>
      </c>
      <c r="AG112" s="28"/>
      <c r="AH112" s="28"/>
      <c r="AI112" s="28">
        <v>1</v>
      </c>
      <c r="AJ112" s="28"/>
      <c r="AK112" s="28"/>
      <c r="AL112" s="28"/>
      <c r="AM112" s="28"/>
      <c r="AN112" s="28"/>
      <c r="AO112" s="28"/>
      <c r="AP112" s="28"/>
      <c r="AQ112" s="28"/>
      <c r="AR112" s="28"/>
      <c r="AS112" s="28">
        <v>1</v>
      </c>
      <c r="AT112" s="28"/>
      <c r="AU112" s="28"/>
      <c r="AV112" s="28"/>
      <c r="AW112" s="28"/>
      <c r="AX112" s="28"/>
      <c r="AY112" s="28"/>
      <c r="AZ112" s="28"/>
      <c r="BA112" s="28"/>
      <c r="BB112" s="28"/>
      <c r="BC112" s="28"/>
      <c r="BD112" s="28"/>
      <c r="BE112" s="28"/>
      <c r="BF112" s="28"/>
      <c r="BG112" s="28"/>
      <c r="BH112" s="28"/>
      <c r="BI112" s="28"/>
      <c r="BJ112" s="28"/>
      <c r="BK112" s="28"/>
      <c r="BL112" s="28">
        <v>1</v>
      </c>
    </row>
    <row r="113" spans="10:64" x14ac:dyDescent="0.25">
      <c r="J113" s="51" t="s">
        <v>1345</v>
      </c>
      <c r="K113" s="28"/>
      <c r="L113" s="28">
        <v>1</v>
      </c>
      <c r="M113" s="28">
        <v>1</v>
      </c>
      <c r="AC113" s="9" t="s">
        <v>472</v>
      </c>
      <c r="AD113" s="28"/>
      <c r="AE113" s="28"/>
      <c r="AF113" s="28"/>
      <c r="AG113" s="28"/>
      <c r="AH113" s="28"/>
      <c r="AI113" s="28"/>
      <c r="AJ113" s="28"/>
      <c r="AK113" s="28"/>
      <c r="AL113" s="28"/>
      <c r="AM113" s="28">
        <v>1</v>
      </c>
      <c r="AN113" s="28"/>
      <c r="AO113" s="28">
        <v>1</v>
      </c>
      <c r="AP113" s="28"/>
      <c r="AQ113" s="28"/>
      <c r="AR113" s="28"/>
      <c r="AS113" s="28">
        <v>1</v>
      </c>
      <c r="AT113" s="28"/>
      <c r="AU113" s="28"/>
      <c r="AV113" s="28"/>
      <c r="AW113" s="28"/>
      <c r="AX113" s="28"/>
      <c r="AY113" s="28"/>
      <c r="AZ113" s="28"/>
      <c r="BA113" s="28"/>
      <c r="BB113" s="28"/>
      <c r="BC113" s="28"/>
      <c r="BD113" s="28"/>
      <c r="BE113" s="28"/>
      <c r="BF113" s="28"/>
      <c r="BG113" s="28"/>
      <c r="BH113" s="28"/>
      <c r="BI113" s="28"/>
      <c r="BJ113" s="28"/>
      <c r="BK113" s="28"/>
      <c r="BL113" s="28">
        <v>1</v>
      </c>
    </row>
    <row r="114" spans="10:64" x14ac:dyDescent="0.25">
      <c r="J114" s="8" t="s">
        <v>799</v>
      </c>
      <c r="K114" s="28">
        <v>6</v>
      </c>
      <c r="L114" s="28"/>
      <c r="M114" s="28">
        <v>6</v>
      </c>
      <c r="AC114" s="9" t="s">
        <v>1276</v>
      </c>
      <c r="AD114" s="28"/>
      <c r="AE114" s="28"/>
      <c r="AF114" s="28">
        <v>1</v>
      </c>
      <c r="AG114" s="28"/>
      <c r="AH114" s="28"/>
      <c r="AI114" s="28">
        <v>1</v>
      </c>
      <c r="AJ114" s="28"/>
      <c r="AK114" s="28"/>
      <c r="AL114" s="28">
        <v>2</v>
      </c>
      <c r="AM114" s="28"/>
      <c r="AN114" s="28"/>
      <c r="AO114" s="28">
        <v>2</v>
      </c>
      <c r="AP114" s="28"/>
      <c r="AQ114" s="28"/>
      <c r="AR114" s="28"/>
      <c r="AS114" s="28">
        <v>3</v>
      </c>
      <c r="AT114" s="28"/>
      <c r="AU114" s="28"/>
      <c r="AV114" s="28"/>
      <c r="AW114" s="28"/>
      <c r="AX114" s="28"/>
      <c r="AY114" s="28"/>
      <c r="AZ114" s="28"/>
      <c r="BA114" s="28"/>
      <c r="BB114" s="28"/>
      <c r="BC114" s="28"/>
      <c r="BD114" s="28"/>
      <c r="BE114" s="28"/>
      <c r="BF114" s="28"/>
      <c r="BG114" s="28"/>
      <c r="BH114" s="28"/>
      <c r="BI114" s="28"/>
      <c r="BJ114" s="28"/>
      <c r="BK114" s="28"/>
      <c r="BL114" s="28">
        <v>3</v>
      </c>
    </row>
    <row r="115" spans="10:64" x14ac:dyDescent="0.25">
      <c r="J115" s="9" t="s">
        <v>189</v>
      </c>
      <c r="K115" s="28">
        <v>6</v>
      </c>
      <c r="L115" s="28"/>
      <c r="M115" s="28">
        <v>6</v>
      </c>
      <c r="AC115" s="9" t="s">
        <v>1280</v>
      </c>
      <c r="AD115" s="28"/>
      <c r="AE115" s="28"/>
      <c r="AF115" s="28"/>
      <c r="AG115" s="28"/>
      <c r="AH115" s="28"/>
      <c r="AI115" s="28"/>
      <c r="AJ115" s="28"/>
      <c r="AK115" s="28"/>
      <c r="AL115" s="28">
        <v>1</v>
      </c>
      <c r="AM115" s="28"/>
      <c r="AN115" s="28"/>
      <c r="AO115" s="28">
        <v>1</v>
      </c>
      <c r="AP115" s="28"/>
      <c r="AQ115" s="28"/>
      <c r="AR115" s="28"/>
      <c r="AS115" s="28">
        <v>1</v>
      </c>
      <c r="AT115" s="28"/>
      <c r="AU115" s="28"/>
      <c r="AV115" s="28"/>
      <c r="AW115" s="28"/>
      <c r="AX115" s="28"/>
      <c r="AY115" s="28"/>
      <c r="AZ115" s="28"/>
      <c r="BA115" s="28"/>
      <c r="BB115" s="28"/>
      <c r="BC115" s="28"/>
      <c r="BD115" s="28"/>
      <c r="BE115" s="28"/>
      <c r="BF115" s="28"/>
      <c r="BG115" s="28"/>
      <c r="BH115" s="28"/>
      <c r="BI115" s="28"/>
      <c r="BJ115" s="28"/>
      <c r="BK115" s="28"/>
      <c r="BL115" s="28">
        <v>1</v>
      </c>
    </row>
    <row r="116" spans="10:64" x14ac:dyDescent="0.25">
      <c r="J116" s="51" t="s">
        <v>180</v>
      </c>
      <c r="K116" s="28">
        <v>6</v>
      </c>
      <c r="L116" s="28"/>
      <c r="M116" s="28">
        <v>6</v>
      </c>
      <c r="AC116" s="9" t="s">
        <v>1529</v>
      </c>
      <c r="AD116" s="28"/>
      <c r="AE116" s="28">
        <v>2</v>
      </c>
      <c r="AF116" s="28"/>
      <c r="AG116" s="28"/>
      <c r="AH116" s="28"/>
      <c r="AI116" s="28">
        <v>2</v>
      </c>
      <c r="AJ116" s="28"/>
      <c r="AK116" s="28">
        <v>2</v>
      </c>
      <c r="AL116" s="28"/>
      <c r="AM116" s="28"/>
      <c r="AN116" s="28"/>
      <c r="AO116" s="28">
        <v>2</v>
      </c>
      <c r="AP116" s="28"/>
      <c r="AQ116" s="28"/>
      <c r="AR116" s="28"/>
      <c r="AS116" s="28">
        <v>4</v>
      </c>
      <c r="AT116" s="28"/>
      <c r="AU116" s="28"/>
      <c r="AV116" s="28"/>
      <c r="AW116" s="28"/>
      <c r="AX116" s="28"/>
      <c r="AY116" s="28"/>
      <c r="AZ116" s="28"/>
      <c r="BA116" s="28"/>
      <c r="BB116" s="28"/>
      <c r="BC116" s="28"/>
      <c r="BD116" s="28"/>
      <c r="BE116" s="28"/>
      <c r="BF116" s="28"/>
      <c r="BG116" s="28"/>
      <c r="BH116" s="28"/>
      <c r="BI116" s="28"/>
      <c r="BJ116" s="28"/>
      <c r="BK116" s="28"/>
      <c r="BL116" s="28">
        <v>4</v>
      </c>
    </row>
    <row r="117" spans="10:64" x14ac:dyDescent="0.25">
      <c r="J117" s="8" t="s">
        <v>1488</v>
      </c>
      <c r="K117" s="28">
        <v>4</v>
      </c>
      <c r="L117" s="28"/>
      <c r="M117" s="28">
        <v>4</v>
      </c>
      <c r="AC117" s="7" t="s">
        <v>1026</v>
      </c>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v>1</v>
      </c>
      <c r="BD117" s="28">
        <v>1</v>
      </c>
      <c r="BE117" s="28">
        <v>2</v>
      </c>
      <c r="BF117" s="28"/>
      <c r="BG117" s="28"/>
      <c r="BH117" s="28"/>
      <c r="BI117" s="28"/>
      <c r="BJ117" s="28"/>
      <c r="BK117" s="28">
        <v>2</v>
      </c>
      <c r="BL117" s="28">
        <v>2</v>
      </c>
    </row>
    <row r="118" spans="10:64" x14ac:dyDescent="0.25">
      <c r="J118" s="9" t="s">
        <v>185</v>
      </c>
      <c r="K118" s="28">
        <v>4</v>
      </c>
      <c r="L118" s="28"/>
      <c r="M118" s="28">
        <v>4</v>
      </c>
      <c r="AC118" s="8" t="s">
        <v>773</v>
      </c>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v>1</v>
      </c>
      <c r="BD118" s="28">
        <v>1</v>
      </c>
      <c r="BE118" s="28">
        <v>2</v>
      </c>
      <c r="BF118" s="28"/>
      <c r="BG118" s="28"/>
      <c r="BH118" s="28"/>
      <c r="BI118" s="28"/>
      <c r="BJ118" s="28"/>
      <c r="BK118" s="28">
        <v>2</v>
      </c>
      <c r="BL118" s="28">
        <v>2</v>
      </c>
    </row>
    <row r="119" spans="10:64" x14ac:dyDescent="0.25">
      <c r="J119" s="51" t="s">
        <v>180</v>
      </c>
      <c r="K119" s="28">
        <v>4</v>
      </c>
      <c r="L119" s="28"/>
      <c r="M119" s="28">
        <v>4</v>
      </c>
      <c r="AC119" s="9" t="s">
        <v>1027</v>
      </c>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v>1</v>
      </c>
      <c r="BD119" s="28">
        <v>1</v>
      </c>
      <c r="BE119" s="28">
        <v>2</v>
      </c>
      <c r="BF119" s="28"/>
      <c r="BG119" s="28"/>
      <c r="BH119" s="28"/>
      <c r="BI119" s="28"/>
      <c r="BJ119" s="28"/>
      <c r="BK119" s="28">
        <v>2</v>
      </c>
      <c r="BL119" s="28">
        <v>2</v>
      </c>
    </row>
    <row r="120" spans="10:64" x14ac:dyDescent="0.25">
      <c r="J120" s="8" t="s">
        <v>1487</v>
      </c>
      <c r="K120" s="28">
        <v>2</v>
      </c>
      <c r="L120" s="28"/>
      <c r="M120" s="28">
        <v>2</v>
      </c>
      <c r="AC120" s="7" t="s">
        <v>662</v>
      </c>
      <c r="AD120" s="28"/>
      <c r="AE120" s="28">
        <v>1</v>
      </c>
      <c r="AF120" s="28">
        <v>3</v>
      </c>
      <c r="AG120" s="28">
        <v>2</v>
      </c>
      <c r="AH120" s="28">
        <v>1</v>
      </c>
      <c r="AI120" s="28">
        <v>7</v>
      </c>
      <c r="AJ120" s="28"/>
      <c r="AK120" s="28">
        <v>1</v>
      </c>
      <c r="AL120" s="28">
        <v>3</v>
      </c>
      <c r="AM120" s="28">
        <v>2</v>
      </c>
      <c r="AN120" s="28">
        <v>1</v>
      </c>
      <c r="AO120" s="28">
        <v>7</v>
      </c>
      <c r="AP120" s="28"/>
      <c r="AQ120" s="28"/>
      <c r="AR120" s="28"/>
      <c r="AS120" s="28">
        <v>14</v>
      </c>
      <c r="AT120" s="28"/>
      <c r="AU120" s="28"/>
      <c r="AV120" s="28"/>
      <c r="AW120" s="28"/>
      <c r="AX120" s="28">
        <v>1</v>
      </c>
      <c r="AY120" s="28">
        <v>1</v>
      </c>
      <c r="AZ120" s="28"/>
      <c r="BA120" s="28"/>
      <c r="BB120" s="28"/>
      <c r="BC120" s="28"/>
      <c r="BD120" s="28"/>
      <c r="BE120" s="28"/>
      <c r="BF120" s="28"/>
      <c r="BG120" s="28"/>
      <c r="BH120" s="28"/>
      <c r="BI120" s="28">
        <v>1</v>
      </c>
      <c r="BJ120" s="28">
        <v>1</v>
      </c>
      <c r="BK120" s="28">
        <v>2</v>
      </c>
      <c r="BL120" s="28">
        <v>16</v>
      </c>
    </row>
    <row r="121" spans="10:64" x14ac:dyDescent="0.25">
      <c r="J121" s="9" t="s">
        <v>186</v>
      </c>
      <c r="K121" s="28">
        <v>2</v>
      </c>
      <c r="L121" s="28"/>
      <c r="M121" s="28">
        <v>2</v>
      </c>
      <c r="AC121" s="8" t="s">
        <v>771</v>
      </c>
      <c r="AD121" s="28"/>
      <c r="AE121" s="28"/>
      <c r="AF121" s="28"/>
      <c r="AG121" s="28">
        <v>1</v>
      </c>
      <c r="AH121" s="28"/>
      <c r="AI121" s="28">
        <v>1</v>
      </c>
      <c r="AJ121" s="28"/>
      <c r="AK121" s="28"/>
      <c r="AL121" s="28"/>
      <c r="AM121" s="28">
        <v>1</v>
      </c>
      <c r="AN121" s="28"/>
      <c r="AO121" s="28">
        <v>1</v>
      </c>
      <c r="AP121" s="28"/>
      <c r="AQ121" s="28"/>
      <c r="AR121" s="28"/>
      <c r="AS121" s="28">
        <v>2</v>
      </c>
      <c r="AT121" s="28"/>
      <c r="AU121" s="28"/>
      <c r="AV121" s="28"/>
      <c r="AW121" s="28"/>
      <c r="AX121" s="28"/>
      <c r="AY121" s="28"/>
      <c r="AZ121" s="28"/>
      <c r="BA121" s="28"/>
      <c r="BB121" s="28"/>
      <c r="BC121" s="28"/>
      <c r="BD121" s="28"/>
      <c r="BE121" s="28"/>
      <c r="BF121" s="28"/>
      <c r="BG121" s="28"/>
      <c r="BH121" s="28"/>
      <c r="BI121" s="28"/>
      <c r="BJ121" s="28"/>
      <c r="BK121" s="28"/>
      <c r="BL121" s="28">
        <v>2</v>
      </c>
    </row>
    <row r="122" spans="10:64" x14ac:dyDescent="0.25">
      <c r="J122" s="51" t="s">
        <v>180</v>
      </c>
      <c r="K122" s="28">
        <v>2</v>
      </c>
      <c r="L122" s="28"/>
      <c r="M122" s="28">
        <v>2</v>
      </c>
      <c r="AC122" s="9" t="s">
        <v>188</v>
      </c>
      <c r="AD122" s="28"/>
      <c r="AE122" s="28"/>
      <c r="AF122" s="28"/>
      <c r="AG122" s="28"/>
      <c r="AH122" s="28"/>
      <c r="AI122" s="28"/>
      <c r="AJ122" s="28"/>
      <c r="AK122" s="28"/>
      <c r="AL122" s="28"/>
      <c r="AM122" s="28">
        <v>1</v>
      </c>
      <c r="AN122" s="28"/>
      <c r="AO122" s="28">
        <v>1</v>
      </c>
      <c r="AP122" s="28"/>
      <c r="AQ122" s="28"/>
      <c r="AR122" s="28"/>
      <c r="AS122" s="28">
        <v>1</v>
      </c>
      <c r="AT122" s="28"/>
      <c r="AU122" s="28"/>
      <c r="AV122" s="28"/>
      <c r="AW122" s="28"/>
      <c r="AX122" s="28"/>
      <c r="AY122" s="28"/>
      <c r="AZ122" s="28"/>
      <c r="BA122" s="28"/>
      <c r="BB122" s="28"/>
      <c r="BC122" s="28"/>
      <c r="BD122" s="28"/>
      <c r="BE122" s="28"/>
      <c r="BF122" s="28"/>
      <c r="BG122" s="28"/>
      <c r="BH122" s="28"/>
      <c r="BI122" s="28"/>
      <c r="BJ122" s="28"/>
      <c r="BK122" s="28"/>
      <c r="BL122" s="28">
        <v>1</v>
      </c>
    </row>
    <row r="123" spans="10:64" x14ac:dyDescent="0.25">
      <c r="J123" s="8" t="s">
        <v>1677</v>
      </c>
      <c r="K123" s="28">
        <v>4</v>
      </c>
      <c r="L123" s="28"/>
      <c r="M123" s="28">
        <v>4</v>
      </c>
      <c r="AC123" s="9" t="s">
        <v>184</v>
      </c>
      <c r="AD123" s="28"/>
      <c r="AE123" s="28"/>
      <c r="AF123" s="28"/>
      <c r="AG123" s="28">
        <v>1</v>
      </c>
      <c r="AH123" s="28"/>
      <c r="AI123" s="28">
        <v>1</v>
      </c>
      <c r="AJ123" s="28"/>
      <c r="AK123" s="28"/>
      <c r="AL123" s="28"/>
      <c r="AM123" s="28"/>
      <c r="AN123" s="28"/>
      <c r="AO123" s="28"/>
      <c r="AP123" s="28"/>
      <c r="AQ123" s="28"/>
      <c r="AR123" s="28"/>
      <c r="AS123" s="28">
        <v>1</v>
      </c>
      <c r="AT123" s="28"/>
      <c r="AU123" s="28"/>
      <c r="AV123" s="28"/>
      <c r="AW123" s="28"/>
      <c r="AX123" s="28"/>
      <c r="AY123" s="28"/>
      <c r="AZ123" s="28"/>
      <c r="BA123" s="28"/>
      <c r="BB123" s="28"/>
      <c r="BC123" s="28"/>
      <c r="BD123" s="28"/>
      <c r="BE123" s="28"/>
      <c r="BF123" s="28"/>
      <c r="BG123" s="28"/>
      <c r="BH123" s="28"/>
      <c r="BI123" s="28"/>
      <c r="BJ123" s="28"/>
      <c r="BK123" s="28"/>
      <c r="BL123" s="28">
        <v>1</v>
      </c>
    </row>
    <row r="124" spans="10:64" x14ac:dyDescent="0.25">
      <c r="J124" s="9" t="s">
        <v>193</v>
      </c>
      <c r="K124" s="28">
        <v>4</v>
      </c>
      <c r="L124" s="28"/>
      <c r="M124" s="28">
        <v>4</v>
      </c>
      <c r="AC124" s="8" t="s">
        <v>770</v>
      </c>
      <c r="AD124" s="28"/>
      <c r="AE124" s="28">
        <v>1</v>
      </c>
      <c r="AF124" s="28">
        <v>3</v>
      </c>
      <c r="AG124" s="28">
        <v>1</v>
      </c>
      <c r="AH124" s="28">
        <v>1</v>
      </c>
      <c r="AI124" s="28">
        <v>6</v>
      </c>
      <c r="AJ124" s="28"/>
      <c r="AK124" s="28">
        <v>1</v>
      </c>
      <c r="AL124" s="28">
        <v>3</v>
      </c>
      <c r="AM124" s="28">
        <v>1</v>
      </c>
      <c r="AN124" s="28">
        <v>1</v>
      </c>
      <c r="AO124" s="28">
        <v>6</v>
      </c>
      <c r="AP124" s="28"/>
      <c r="AQ124" s="28"/>
      <c r="AR124" s="28"/>
      <c r="AS124" s="28">
        <v>12</v>
      </c>
      <c r="AT124" s="28"/>
      <c r="AU124" s="28"/>
      <c r="AV124" s="28"/>
      <c r="AW124" s="28"/>
      <c r="AX124" s="28"/>
      <c r="AY124" s="28"/>
      <c r="AZ124" s="28"/>
      <c r="BA124" s="28"/>
      <c r="BB124" s="28"/>
      <c r="BC124" s="28"/>
      <c r="BD124" s="28"/>
      <c r="BE124" s="28"/>
      <c r="BF124" s="28"/>
      <c r="BG124" s="28"/>
      <c r="BH124" s="28"/>
      <c r="BI124" s="28"/>
      <c r="BJ124" s="28"/>
      <c r="BK124" s="28"/>
      <c r="BL124" s="28">
        <v>12</v>
      </c>
    </row>
    <row r="125" spans="10:64" x14ac:dyDescent="0.25">
      <c r="J125" s="51" t="s">
        <v>180</v>
      </c>
      <c r="K125" s="28">
        <v>4</v>
      </c>
      <c r="L125" s="28"/>
      <c r="M125" s="28">
        <v>4</v>
      </c>
      <c r="AC125" s="9" t="s">
        <v>188</v>
      </c>
      <c r="AD125" s="28"/>
      <c r="AE125" s="28">
        <v>1</v>
      </c>
      <c r="AF125" s="28">
        <v>1</v>
      </c>
      <c r="AG125" s="28"/>
      <c r="AH125" s="28"/>
      <c r="AI125" s="28">
        <v>2</v>
      </c>
      <c r="AJ125" s="28"/>
      <c r="AK125" s="28">
        <v>1</v>
      </c>
      <c r="AL125" s="28">
        <v>1</v>
      </c>
      <c r="AM125" s="28"/>
      <c r="AN125" s="28"/>
      <c r="AO125" s="28">
        <v>2</v>
      </c>
      <c r="AP125" s="28"/>
      <c r="AQ125" s="28"/>
      <c r="AR125" s="28"/>
      <c r="AS125" s="28">
        <v>4</v>
      </c>
      <c r="AT125" s="28"/>
      <c r="AU125" s="28"/>
      <c r="AV125" s="28"/>
      <c r="AW125" s="28"/>
      <c r="AX125" s="28"/>
      <c r="AY125" s="28"/>
      <c r="AZ125" s="28"/>
      <c r="BA125" s="28"/>
      <c r="BB125" s="28"/>
      <c r="BC125" s="28"/>
      <c r="BD125" s="28"/>
      <c r="BE125" s="28"/>
      <c r="BF125" s="28"/>
      <c r="BG125" s="28"/>
      <c r="BH125" s="28"/>
      <c r="BI125" s="28"/>
      <c r="BJ125" s="28"/>
      <c r="BK125" s="28"/>
      <c r="BL125" s="28">
        <v>4</v>
      </c>
    </row>
    <row r="126" spans="10:64" x14ac:dyDescent="0.25">
      <c r="J126" s="8" t="s">
        <v>1672</v>
      </c>
      <c r="K126" s="28">
        <v>1</v>
      </c>
      <c r="L126" s="28"/>
      <c r="M126" s="28">
        <v>1</v>
      </c>
      <c r="AC126" s="9" t="s">
        <v>184</v>
      </c>
      <c r="AD126" s="28"/>
      <c r="AE126" s="28"/>
      <c r="AF126" s="28">
        <v>1</v>
      </c>
      <c r="AG126" s="28"/>
      <c r="AH126" s="28">
        <v>1</v>
      </c>
      <c r="AI126" s="28">
        <v>2</v>
      </c>
      <c r="AJ126" s="28"/>
      <c r="AK126" s="28"/>
      <c r="AL126" s="28">
        <v>1</v>
      </c>
      <c r="AM126" s="28"/>
      <c r="AN126" s="28">
        <v>1</v>
      </c>
      <c r="AO126" s="28">
        <v>2</v>
      </c>
      <c r="AP126" s="28"/>
      <c r="AQ126" s="28"/>
      <c r="AR126" s="28"/>
      <c r="AS126" s="28">
        <v>4</v>
      </c>
      <c r="AT126" s="28"/>
      <c r="AU126" s="28"/>
      <c r="AV126" s="28"/>
      <c r="AW126" s="28"/>
      <c r="AX126" s="28"/>
      <c r="AY126" s="28"/>
      <c r="AZ126" s="28"/>
      <c r="BA126" s="28"/>
      <c r="BB126" s="28"/>
      <c r="BC126" s="28"/>
      <c r="BD126" s="28"/>
      <c r="BE126" s="28"/>
      <c r="BF126" s="28"/>
      <c r="BG126" s="28"/>
      <c r="BH126" s="28"/>
      <c r="BI126" s="28"/>
      <c r="BJ126" s="28"/>
      <c r="BK126" s="28"/>
      <c r="BL126" s="28">
        <v>4</v>
      </c>
    </row>
    <row r="127" spans="10:64" x14ac:dyDescent="0.25">
      <c r="J127" s="9" t="s">
        <v>197</v>
      </c>
      <c r="K127" s="28">
        <v>1</v>
      </c>
      <c r="L127" s="28"/>
      <c r="M127" s="28">
        <v>1</v>
      </c>
      <c r="AC127" s="9" t="s">
        <v>182</v>
      </c>
      <c r="AD127" s="28"/>
      <c r="AE127" s="28"/>
      <c r="AF127" s="28">
        <v>1</v>
      </c>
      <c r="AG127" s="28">
        <v>1</v>
      </c>
      <c r="AH127" s="28"/>
      <c r="AI127" s="28">
        <v>2</v>
      </c>
      <c r="AJ127" s="28"/>
      <c r="AK127" s="28"/>
      <c r="AL127" s="28">
        <v>1</v>
      </c>
      <c r="AM127" s="28">
        <v>1</v>
      </c>
      <c r="AN127" s="28"/>
      <c r="AO127" s="28">
        <v>2</v>
      </c>
      <c r="AP127" s="28"/>
      <c r="AQ127" s="28"/>
      <c r="AR127" s="28"/>
      <c r="AS127" s="28">
        <v>4</v>
      </c>
      <c r="AT127" s="28"/>
      <c r="AU127" s="28"/>
      <c r="AV127" s="28"/>
      <c r="AW127" s="28"/>
      <c r="AX127" s="28"/>
      <c r="AY127" s="28"/>
      <c r="AZ127" s="28"/>
      <c r="BA127" s="28"/>
      <c r="BB127" s="28"/>
      <c r="BC127" s="28"/>
      <c r="BD127" s="28"/>
      <c r="BE127" s="28"/>
      <c r="BF127" s="28"/>
      <c r="BG127" s="28"/>
      <c r="BH127" s="28"/>
      <c r="BI127" s="28"/>
      <c r="BJ127" s="28"/>
      <c r="BK127" s="28"/>
      <c r="BL127" s="28">
        <v>4</v>
      </c>
    </row>
    <row r="128" spans="10:64" x14ac:dyDescent="0.25">
      <c r="J128" s="51" t="s">
        <v>180</v>
      </c>
      <c r="K128" s="28">
        <v>1</v>
      </c>
      <c r="L128" s="28"/>
      <c r="M128" s="28">
        <v>1</v>
      </c>
      <c r="AC128" s="8" t="s">
        <v>773</v>
      </c>
      <c r="AD128" s="28"/>
      <c r="AE128" s="28"/>
      <c r="AF128" s="28"/>
      <c r="AG128" s="28"/>
      <c r="AH128" s="28"/>
      <c r="AI128" s="28"/>
      <c r="AJ128" s="28"/>
      <c r="AK128" s="28"/>
      <c r="AL128" s="28"/>
      <c r="AM128" s="28"/>
      <c r="AN128" s="28"/>
      <c r="AO128" s="28"/>
      <c r="AP128" s="28"/>
      <c r="AQ128" s="28"/>
      <c r="AR128" s="28"/>
      <c r="AS128" s="28"/>
      <c r="AT128" s="28"/>
      <c r="AU128" s="28"/>
      <c r="AV128" s="28"/>
      <c r="AW128" s="28"/>
      <c r="AX128" s="28">
        <v>1</v>
      </c>
      <c r="AY128" s="28">
        <v>1</v>
      </c>
      <c r="AZ128" s="28"/>
      <c r="BA128" s="28"/>
      <c r="BB128" s="28"/>
      <c r="BC128" s="28"/>
      <c r="BD128" s="28"/>
      <c r="BE128" s="28"/>
      <c r="BF128" s="28"/>
      <c r="BG128" s="28"/>
      <c r="BH128" s="28"/>
      <c r="BI128" s="28">
        <v>1</v>
      </c>
      <c r="BJ128" s="28">
        <v>1</v>
      </c>
      <c r="BK128" s="28">
        <v>2</v>
      </c>
      <c r="BL128" s="28">
        <v>2</v>
      </c>
    </row>
    <row r="129" spans="10:64" x14ac:dyDescent="0.25">
      <c r="J129" s="8" t="s">
        <v>1678</v>
      </c>
      <c r="K129" s="28">
        <v>1</v>
      </c>
      <c r="L129" s="28"/>
      <c r="M129" s="28">
        <v>1</v>
      </c>
      <c r="AC129" s="9" t="s">
        <v>361</v>
      </c>
      <c r="AD129" s="28"/>
      <c r="AE129" s="28"/>
      <c r="AF129" s="28"/>
      <c r="AG129" s="28"/>
      <c r="AH129" s="28"/>
      <c r="AI129" s="28"/>
      <c r="AJ129" s="28"/>
      <c r="AK129" s="28"/>
      <c r="AL129" s="28"/>
      <c r="AM129" s="28"/>
      <c r="AN129" s="28"/>
      <c r="AO129" s="28"/>
      <c r="AP129" s="28"/>
      <c r="AQ129" s="28"/>
      <c r="AR129" s="28"/>
      <c r="AS129" s="28"/>
      <c r="AT129" s="28"/>
      <c r="AU129" s="28"/>
      <c r="AV129" s="28"/>
      <c r="AW129" s="28"/>
      <c r="AX129" s="28">
        <v>1</v>
      </c>
      <c r="AY129" s="28">
        <v>1</v>
      </c>
      <c r="AZ129" s="28"/>
      <c r="BA129" s="28"/>
      <c r="BB129" s="28"/>
      <c r="BC129" s="28"/>
      <c r="BD129" s="28"/>
      <c r="BE129" s="28"/>
      <c r="BF129" s="28"/>
      <c r="BG129" s="28"/>
      <c r="BH129" s="28"/>
      <c r="BI129" s="28">
        <v>1</v>
      </c>
      <c r="BJ129" s="28">
        <v>1</v>
      </c>
      <c r="BK129" s="28">
        <v>2</v>
      </c>
      <c r="BL129" s="28">
        <v>2</v>
      </c>
    </row>
    <row r="130" spans="10:64" x14ac:dyDescent="0.25">
      <c r="J130" s="9" t="s">
        <v>203</v>
      </c>
      <c r="K130" s="28">
        <v>1</v>
      </c>
      <c r="L130" s="28"/>
      <c r="M130" s="28">
        <v>1</v>
      </c>
      <c r="AC130" s="7" t="s">
        <v>465</v>
      </c>
      <c r="AD130" s="28"/>
      <c r="AE130" s="28">
        <v>1</v>
      </c>
      <c r="AF130" s="28"/>
      <c r="AG130" s="28"/>
      <c r="AH130" s="28"/>
      <c r="AI130" s="28">
        <v>1</v>
      </c>
      <c r="AJ130" s="28"/>
      <c r="AK130" s="28">
        <v>1</v>
      </c>
      <c r="AL130" s="28">
        <v>2</v>
      </c>
      <c r="AM130" s="28">
        <v>7</v>
      </c>
      <c r="AN130" s="28"/>
      <c r="AO130" s="28">
        <v>10</v>
      </c>
      <c r="AP130" s="28"/>
      <c r="AQ130" s="28">
        <v>1</v>
      </c>
      <c r="AR130" s="28">
        <v>1</v>
      </c>
      <c r="AS130" s="28">
        <v>12</v>
      </c>
      <c r="AT130" s="28">
        <v>2</v>
      </c>
      <c r="AU130" s="28">
        <v>2</v>
      </c>
      <c r="AV130" s="28"/>
      <c r="AW130" s="28">
        <v>1</v>
      </c>
      <c r="AX130" s="28"/>
      <c r="AY130" s="28">
        <v>5</v>
      </c>
      <c r="AZ130" s="28">
        <v>2</v>
      </c>
      <c r="BA130" s="28">
        <v>3</v>
      </c>
      <c r="BB130" s="28">
        <v>2</v>
      </c>
      <c r="BC130" s="28"/>
      <c r="BD130" s="28"/>
      <c r="BE130" s="28">
        <v>7</v>
      </c>
      <c r="BF130" s="28"/>
      <c r="BG130" s="28"/>
      <c r="BH130" s="28"/>
      <c r="BI130" s="28"/>
      <c r="BJ130" s="28"/>
      <c r="BK130" s="28">
        <v>12</v>
      </c>
      <c r="BL130" s="28">
        <v>24</v>
      </c>
    </row>
    <row r="131" spans="10:64" x14ac:dyDescent="0.25">
      <c r="J131" s="51" t="s">
        <v>180</v>
      </c>
      <c r="K131" s="28">
        <v>1</v>
      </c>
      <c r="L131" s="28"/>
      <c r="M131" s="28">
        <v>1</v>
      </c>
      <c r="AC131" s="8" t="s">
        <v>770</v>
      </c>
      <c r="AD131" s="28"/>
      <c r="AE131" s="28">
        <v>1</v>
      </c>
      <c r="AF131" s="28"/>
      <c r="AG131" s="28"/>
      <c r="AH131" s="28"/>
      <c r="AI131" s="28">
        <v>1</v>
      </c>
      <c r="AJ131" s="28"/>
      <c r="AK131" s="28">
        <v>1</v>
      </c>
      <c r="AL131" s="28"/>
      <c r="AM131" s="28">
        <v>2</v>
      </c>
      <c r="AN131" s="28"/>
      <c r="AO131" s="28">
        <v>3</v>
      </c>
      <c r="AP131" s="28"/>
      <c r="AQ131" s="28"/>
      <c r="AR131" s="28"/>
      <c r="AS131" s="28">
        <v>4</v>
      </c>
      <c r="AT131" s="28">
        <v>2</v>
      </c>
      <c r="AU131" s="28">
        <v>2</v>
      </c>
      <c r="AV131" s="28"/>
      <c r="AW131" s="28">
        <v>1</v>
      </c>
      <c r="AX131" s="28"/>
      <c r="AY131" s="28">
        <v>5</v>
      </c>
      <c r="AZ131" s="28">
        <v>2</v>
      </c>
      <c r="BA131" s="28">
        <v>2</v>
      </c>
      <c r="BB131" s="28"/>
      <c r="BC131" s="28"/>
      <c r="BD131" s="28"/>
      <c r="BE131" s="28">
        <v>4</v>
      </c>
      <c r="BF131" s="28"/>
      <c r="BG131" s="28"/>
      <c r="BH131" s="28"/>
      <c r="BI131" s="28"/>
      <c r="BJ131" s="28"/>
      <c r="BK131" s="28">
        <v>9</v>
      </c>
      <c r="BL131" s="28">
        <v>13</v>
      </c>
    </row>
    <row r="132" spans="10:64" x14ac:dyDescent="0.25">
      <c r="J132" s="7" t="s">
        <v>227</v>
      </c>
      <c r="K132" s="28">
        <v>6</v>
      </c>
      <c r="L132" s="28">
        <v>4</v>
      </c>
      <c r="M132" s="28">
        <v>10</v>
      </c>
      <c r="AC132" s="9" t="s">
        <v>135</v>
      </c>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v>1</v>
      </c>
      <c r="BB132" s="28"/>
      <c r="BC132" s="28"/>
      <c r="BD132" s="28"/>
      <c r="BE132" s="28">
        <v>1</v>
      </c>
      <c r="BF132" s="28"/>
      <c r="BG132" s="28"/>
      <c r="BH132" s="28"/>
      <c r="BI132" s="28"/>
      <c r="BJ132" s="28"/>
      <c r="BK132" s="28">
        <v>1</v>
      </c>
      <c r="BL132" s="28">
        <v>1</v>
      </c>
    </row>
    <row r="133" spans="10:64" x14ac:dyDescent="0.25">
      <c r="J133" s="8" t="s">
        <v>708</v>
      </c>
      <c r="K133" s="28"/>
      <c r="L133" s="28">
        <v>3</v>
      </c>
      <c r="M133" s="28">
        <v>3</v>
      </c>
      <c r="AC133" s="9" t="s">
        <v>1477</v>
      </c>
      <c r="AD133" s="28"/>
      <c r="AE133" s="28"/>
      <c r="AF133" s="28"/>
      <c r="AG133" s="28"/>
      <c r="AH133" s="28"/>
      <c r="AI133" s="28"/>
      <c r="AJ133" s="28"/>
      <c r="AK133" s="28"/>
      <c r="AL133" s="28"/>
      <c r="AM133" s="28"/>
      <c r="AN133" s="28"/>
      <c r="AO133" s="28"/>
      <c r="AP133" s="28"/>
      <c r="AQ133" s="28"/>
      <c r="AR133" s="28"/>
      <c r="AS133" s="28"/>
      <c r="AT133" s="28"/>
      <c r="AU133" s="28">
        <v>1</v>
      </c>
      <c r="AV133" s="28"/>
      <c r="AW133" s="28"/>
      <c r="AX133" s="28"/>
      <c r="AY133" s="28">
        <v>1</v>
      </c>
      <c r="AZ133" s="28"/>
      <c r="BA133" s="28">
        <v>1</v>
      </c>
      <c r="BB133" s="28"/>
      <c r="BC133" s="28"/>
      <c r="BD133" s="28"/>
      <c r="BE133" s="28">
        <v>1</v>
      </c>
      <c r="BF133" s="28"/>
      <c r="BG133" s="28"/>
      <c r="BH133" s="28"/>
      <c r="BI133" s="28"/>
      <c r="BJ133" s="28"/>
      <c r="BK133" s="28">
        <v>2</v>
      </c>
      <c r="BL133" s="28">
        <v>2</v>
      </c>
    </row>
    <row r="134" spans="10:64" x14ac:dyDescent="0.25">
      <c r="J134" s="9" t="s">
        <v>256</v>
      </c>
      <c r="K134" s="28"/>
      <c r="L134" s="28">
        <v>1</v>
      </c>
      <c r="M134" s="28">
        <v>1</v>
      </c>
      <c r="AC134" s="9" t="s">
        <v>1478</v>
      </c>
      <c r="AD134" s="28"/>
      <c r="AE134" s="28"/>
      <c r="AF134" s="28"/>
      <c r="AG134" s="28"/>
      <c r="AH134" s="28"/>
      <c r="AI134" s="28"/>
      <c r="AJ134" s="28"/>
      <c r="AK134" s="28"/>
      <c r="AL134" s="28"/>
      <c r="AM134" s="28"/>
      <c r="AN134" s="28"/>
      <c r="AO134" s="28"/>
      <c r="AP134" s="28"/>
      <c r="AQ134" s="28"/>
      <c r="AR134" s="28"/>
      <c r="AS134" s="28"/>
      <c r="AT134" s="28">
        <v>1</v>
      </c>
      <c r="AU134" s="28"/>
      <c r="AV134" s="28"/>
      <c r="AW134" s="28"/>
      <c r="AX134" s="28"/>
      <c r="AY134" s="28">
        <v>1</v>
      </c>
      <c r="AZ134" s="28">
        <v>1</v>
      </c>
      <c r="BA134" s="28"/>
      <c r="BB134" s="28"/>
      <c r="BC134" s="28"/>
      <c r="BD134" s="28"/>
      <c r="BE134" s="28">
        <v>1</v>
      </c>
      <c r="BF134" s="28"/>
      <c r="BG134" s="28"/>
      <c r="BH134" s="28"/>
      <c r="BI134" s="28"/>
      <c r="BJ134" s="28"/>
      <c r="BK134" s="28">
        <v>2</v>
      </c>
      <c r="BL134" s="28">
        <v>2</v>
      </c>
    </row>
    <row r="135" spans="10:64" x14ac:dyDescent="0.25">
      <c r="J135" s="51" t="s">
        <v>1262</v>
      </c>
      <c r="K135" s="28"/>
      <c r="L135" s="28">
        <v>1</v>
      </c>
      <c r="M135" s="28">
        <v>1</v>
      </c>
      <c r="AC135" s="9" t="s">
        <v>1479</v>
      </c>
      <c r="AD135" s="28"/>
      <c r="AE135" s="28"/>
      <c r="AF135" s="28"/>
      <c r="AG135" s="28"/>
      <c r="AH135" s="28"/>
      <c r="AI135" s="28"/>
      <c r="AJ135" s="28"/>
      <c r="AK135" s="28"/>
      <c r="AL135" s="28"/>
      <c r="AM135" s="28"/>
      <c r="AN135" s="28"/>
      <c r="AO135" s="28"/>
      <c r="AP135" s="28"/>
      <c r="AQ135" s="28"/>
      <c r="AR135" s="28"/>
      <c r="AS135" s="28"/>
      <c r="AT135" s="28">
        <v>1</v>
      </c>
      <c r="AU135" s="28"/>
      <c r="AV135" s="28"/>
      <c r="AW135" s="28"/>
      <c r="AX135" s="28"/>
      <c r="AY135" s="28">
        <v>1</v>
      </c>
      <c r="AZ135" s="28">
        <v>1</v>
      </c>
      <c r="BA135" s="28"/>
      <c r="BB135" s="28"/>
      <c r="BC135" s="28"/>
      <c r="BD135" s="28"/>
      <c r="BE135" s="28">
        <v>1</v>
      </c>
      <c r="BF135" s="28"/>
      <c r="BG135" s="28"/>
      <c r="BH135" s="28"/>
      <c r="BI135" s="28"/>
      <c r="BJ135" s="28"/>
      <c r="BK135" s="28">
        <v>2</v>
      </c>
      <c r="BL135" s="28">
        <v>2</v>
      </c>
    </row>
    <row r="136" spans="10:64" x14ac:dyDescent="0.25">
      <c r="J136" s="9" t="s">
        <v>370</v>
      </c>
      <c r="K136" s="28"/>
      <c r="L136" s="28">
        <v>2</v>
      </c>
      <c r="M136" s="28">
        <v>2</v>
      </c>
      <c r="AC136" s="9" t="s">
        <v>133</v>
      </c>
      <c r="AD136" s="28"/>
      <c r="AE136" s="28"/>
      <c r="AF136" s="28"/>
      <c r="AG136" s="28"/>
      <c r="AH136" s="28"/>
      <c r="AI136" s="28"/>
      <c r="AJ136" s="28"/>
      <c r="AK136" s="28"/>
      <c r="AL136" s="28"/>
      <c r="AM136" s="28">
        <v>1</v>
      </c>
      <c r="AN136" s="28"/>
      <c r="AO136" s="28">
        <v>1</v>
      </c>
      <c r="AP136" s="28"/>
      <c r="AQ136" s="28"/>
      <c r="AR136" s="28"/>
      <c r="AS136" s="28">
        <v>1</v>
      </c>
      <c r="AT136" s="28"/>
      <c r="AU136" s="28"/>
      <c r="AV136" s="28"/>
      <c r="AW136" s="28"/>
      <c r="AX136" s="28"/>
      <c r="AY136" s="28"/>
      <c r="AZ136" s="28"/>
      <c r="BA136" s="28"/>
      <c r="BB136" s="28"/>
      <c r="BC136" s="28"/>
      <c r="BD136" s="28"/>
      <c r="BE136" s="28"/>
      <c r="BF136" s="28"/>
      <c r="BG136" s="28"/>
      <c r="BH136" s="28"/>
      <c r="BI136" s="28"/>
      <c r="BJ136" s="28"/>
      <c r="BK136" s="28"/>
      <c r="BL136" s="28">
        <v>1</v>
      </c>
    </row>
    <row r="137" spans="10:64" x14ac:dyDescent="0.25">
      <c r="J137" s="51" t="s">
        <v>951</v>
      </c>
      <c r="K137" s="28"/>
      <c r="L137" s="28">
        <v>2</v>
      </c>
      <c r="M137" s="28">
        <v>2</v>
      </c>
      <c r="AC137" s="9" t="s">
        <v>1476</v>
      </c>
      <c r="AD137" s="28"/>
      <c r="AE137" s="28"/>
      <c r="AF137" s="28"/>
      <c r="AG137" s="28"/>
      <c r="AH137" s="28"/>
      <c r="AI137" s="28"/>
      <c r="AJ137" s="28"/>
      <c r="AK137" s="28"/>
      <c r="AL137" s="28"/>
      <c r="AM137" s="28">
        <v>1</v>
      </c>
      <c r="AN137" s="28"/>
      <c r="AO137" s="28">
        <v>1</v>
      </c>
      <c r="AP137" s="28"/>
      <c r="AQ137" s="28"/>
      <c r="AR137" s="28"/>
      <c r="AS137" s="28">
        <v>1</v>
      </c>
      <c r="AT137" s="28"/>
      <c r="AU137" s="28"/>
      <c r="AV137" s="28"/>
      <c r="AW137" s="28"/>
      <c r="AX137" s="28"/>
      <c r="AY137" s="28"/>
      <c r="AZ137" s="28"/>
      <c r="BA137" s="28"/>
      <c r="BB137" s="28"/>
      <c r="BC137" s="28"/>
      <c r="BD137" s="28"/>
      <c r="BE137" s="28"/>
      <c r="BF137" s="28"/>
      <c r="BG137" s="28"/>
      <c r="BH137" s="28"/>
      <c r="BI137" s="28"/>
      <c r="BJ137" s="28"/>
      <c r="BK137" s="28"/>
      <c r="BL137" s="28">
        <v>1</v>
      </c>
    </row>
    <row r="138" spans="10:64" x14ac:dyDescent="0.25">
      <c r="J138" s="8" t="s">
        <v>660</v>
      </c>
      <c r="K138" s="28">
        <v>2</v>
      </c>
      <c r="L138" s="28"/>
      <c r="M138" s="28">
        <v>2</v>
      </c>
      <c r="AC138" s="9" t="s">
        <v>1480</v>
      </c>
      <c r="AD138" s="28"/>
      <c r="AE138" s="28">
        <v>1</v>
      </c>
      <c r="AF138" s="28"/>
      <c r="AG138" s="28"/>
      <c r="AH138" s="28"/>
      <c r="AI138" s="28">
        <v>1</v>
      </c>
      <c r="AJ138" s="28"/>
      <c r="AK138" s="28">
        <v>1</v>
      </c>
      <c r="AL138" s="28"/>
      <c r="AM138" s="28"/>
      <c r="AN138" s="28"/>
      <c r="AO138" s="28">
        <v>1</v>
      </c>
      <c r="AP138" s="28"/>
      <c r="AQ138" s="28"/>
      <c r="AR138" s="28"/>
      <c r="AS138" s="28">
        <v>2</v>
      </c>
      <c r="AT138" s="28"/>
      <c r="AU138" s="28"/>
      <c r="AV138" s="28"/>
      <c r="AW138" s="28"/>
      <c r="AX138" s="28"/>
      <c r="AY138" s="28"/>
      <c r="AZ138" s="28"/>
      <c r="BA138" s="28"/>
      <c r="BB138" s="28"/>
      <c r="BC138" s="28"/>
      <c r="BD138" s="28"/>
      <c r="BE138" s="28"/>
      <c r="BF138" s="28"/>
      <c r="BG138" s="28"/>
      <c r="BH138" s="28"/>
      <c r="BI138" s="28"/>
      <c r="BJ138" s="28"/>
      <c r="BK138" s="28"/>
      <c r="BL138" s="28">
        <v>2</v>
      </c>
    </row>
    <row r="139" spans="10:64" x14ac:dyDescent="0.25">
      <c r="J139" s="9" t="s">
        <v>192</v>
      </c>
      <c r="K139" s="28">
        <v>2</v>
      </c>
      <c r="L139" s="28"/>
      <c r="M139" s="28">
        <v>2</v>
      </c>
      <c r="AC139" s="9" t="s">
        <v>1429</v>
      </c>
      <c r="AD139" s="28"/>
      <c r="AE139" s="28"/>
      <c r="AF139" s="28"/>
      <c r="AG139" s="28"/>
      <c r="AH139" s="28"/>
      <c r="AI139" s="28"/>
      <c r="AJ139" s="28"/>
      <c r="AK139" s="28"/>
      <c r="AL139" s="28"/>
      <c r="AM139" s="28"/>
      <c r="AN139" s="28"/>
      <c r="AO139" s="28"/>
      <c r="AP139" s="28"/>
      <c r="AQ139" s="28"/>
      <c r="AR139" s="28"/>
      <c r="AS139" s="28"/>
      <c r="AT139" s="28"/>
      <c r="AU139" s="28">
        <v>1</v>
      </c>
      <c r="AV139" s="28"/>
      <c r="AW139" s="28">
        <v>1</v>
      </c>
      <c r="AX139" s="28"/>
      <c r="AY139" s="28">
        <v>2</v>
      </c>
      <c r="AZ139" s="28"/>
      <c r="BA139" s="28"/>
      <c r="BB139" s="28"/>
      <c r="BC139" s="28"/>
      <c r="BD139" s="28"/>
      <c r="BE139" s="28"/>
      <c r="BF139" s="28"/>
      <c r="BG139" s="28"/>
      <c r="BH139" s="28"/>
      <c r="BI139" s="28"/>
      <c r="BJ139" s="28"/>
      <c r="BK139" s="28">
        <v>2</v>
      </c>
      <c r="BL139" s="28">
        <v>2</v>
      </c>
    </row>
    <row r="140" spans="10:64" x14ac:dyDescent="0.25">
      <c r="J140" s="51" t="s">
        <v>180</v>
      </c>
      <c r="K140" s="28">
        <v>2</v>
      </c>
      <c r="L140" s="28"/>
      <c r="M140" s="28">
        <v>2</v>
      </c>
      <c r="AC140" s="8" t="s">
        <v>773</v>
      </c>
      <c r="AD140" s="28"/>
      <c r="AE140" s="28"/>
      <c r="AF140" s="28"/>
      <c r="AG140" s="28"/>
      <c r="AH140" s="28"/>
      <c r="AI140" s="28"/>
      <c r="AJ140" s="28"/>
      <c r="AK140" s="28"/>
      <c r="AL140" s="28">
        <v>2</v>
      </c>
      <c r="AM140" s="28">
        <v>5</v>
      </c>
      <c r="AN140" s="28"/>
      <c r="AO140" s="28">
        <v>7</v>
      </c>
      <c r="AP140" s="28"/>
      <c r="AQ140" s="28">
        <v>1</v>
      </c>
      <c r="AR140" s="28">
        <v>1</v>
      </c>
      <c r="AS140" s="28">
        <v>8</v>
      </c>
      <c r="AT140" s="28"/>
      <c r="AU140" s="28"/>
      <c r="AV140" s="28"/>
      <c r="AW140" s="28"/>
      <c r="AX140" s="28"/>
      <c r="AY140" s="28"/>
      <c r="AZ140" s="28"/>
      <c r="BA140" s="28">
        <v>1</v>
      </c>
      <c r="BB140" s="28">
        <v>2</v>
      </c>
      <c r="BC140" s="28"/>
      <c r="BD140" s="28"/>
      <c r="BE140" s="28">
        <v>3</v>
      </c>
      <c r="BF140" s="28"/>
      <c r="BG140" s="28"/>
      <c r="BH140" s="28"/>
      <c r="BI140" s="28"/>
      <c r="BJ140" s="28"/>
      <c r="BK140" s="28">
        <v>3</v>
      </c>
      <c r="BL140" s="28">
        <v>11</v>
      </c>
    </row>
    <row r="141" spans="10:64" x14ac:dyDescent="0.25">
      <c r="J141" s="8" t="s">
        <v>662</v>
      </c>
      <c r="K141" s="28">
        <v>2</v>
      </c>
      <c r="L141" s="28"/>
      <c r="M141" s="28">
        <v>2</v>
      </c>
      <c r="AC141" s="9" t="s">
        <v>135</v>
      </c>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v>1</v>
      </c>
      <c r="BB141" s="28">
        <v>1</v>
      </c>
      <c r="BC141" s="28"/>
      <c r="BD141" s="28"/>
      <c r="BE141" s="28">
        <v>2</v>
      </c>
      <c r="BF141" s="28"/>
      <c r="BG141" s="28"/>
      <c r="BH141" s="28"/>
      <c r="BI141" s="28"/>
      <c r="BJ141" s="28"/>
      <c r="BK141" s="28">
        <v>2</v>
      </c>
      <c r="BL141" s="28">
        <v>2</v>
      </c>
    </row>
    <row r="142" spans="10:64" x14ac:dyDescent="0.25">
      <c r="J142" s="9" t="s">
        <v>182</v>
      </c>
      <c r="K142" s="28">
        <v>2</v>
      </c>
      <c r="L142" s="28"/>
      <c r="M142" s="28">
        <v>2</v>
      </c>
      <c r="AC142" s="9" t="s">
        <v>133</v>
      </c>
      <c r="AD142" s="28"/>
      <c r="AE142" s="28"/>
      <c r="AF142" s="28"/>
      <c r="AG142" s="28"/>
      <c r="AH142" s="28"/>
      <c r="AI142" s="28"/>
      <c r="AJ142" s="28"/>
      <c r="AK142" s="28"/>
      <c r="AL142" s="28"/>
      <c r="AM142" s="28">
        <v>2</v>
      </c>
      <c r="AN142" s="28"/>
      <c r="AO142" s="28">
        <v>2</v>
      </c>
      <c r="AP142" s="28"/>
      <c r="AQ142" s="28"/>
      <c r="AR142" s="28"/>
      <c r="AS142" s="28">
        <v>2</v>
      </c>
      <c r="AT142" s="28"/>
      <c r="AU142" s="28"/>
      <c r="AV142" s="28"/>
      <c r="AW142" s="28"/>
      <c r="AX142" s="28"/>
      <c r="AY142" s="28"/>
      <c r="AZ142" s="28"/>
      <c r="BA142" s="28"/>
      <c r="BB142" s="28"/>
      <c r="BC142" s="28"/>
      <c r="BD142" s="28"/>
      <c r="BE142" s="28"/>
      <c r="BF142" s="28"/>
      <c r="BG142" s="28"/>
      <c r="BH142" s="28"/>
      <c r="BI142" s="28"/>
      <c r="BJ142" s="28"/>
      <c r="BK142" s="28"/>
      <c r="BL142" s="28">
        <v>2</v>
      </c>
    </row>
    <row r="143" spans="10:64" x14ac:dyDescent="0.25">
      <c r="J143" s="51" t="s">
        <v>180</v>
      </c>
      <c r="K143" s="28">
        <v>2</v>
      </c>
      <c r="L143" s="28"/>
      <c r="M143" s="28">
        <v>2</v>
      </c>
      <c r="AC143" s="9" t="s">
        <v>1476</v>
      </c>
      <c r="AD143" s="28"/>
      <c r="AE143" s="28"/>
      <c r="AF143" s="28"/>
      <c r="AG143" s="28"/>
      <c r="AH143" s="28"/>
      <c r="AI143" s="28"/>
      <c r="AJ143" s="28"/>
      <c r="AK143" s="28"/>
      <c r="AL143" s="28"/>
      <c r="AM143" s="28">
        <v>3</v>
      </c>
      <c r="AN143" s="28"/>
      <c r="AO143" s="28">
        <v>3</v>
      </c>
      <c r="AP143" s="28"/>
      <c r="AQ143" s="28"/>
      <c r="AR143" s="28"/>
      <c r="AS143" s="28">
        <v>3</v>
      </c>
      <c r="AT143" s="28"/>
      <c r="AU143" s="28"/>
      <c r="AV143" s="28"/>
      <c r="AW143" s="28"/>
      <c r="AX143" s="28"/>
      <c r="AY143" s="28"/>
      <c r="AZ143" s="28"/>
      <c r="BA143" s="28"/>
      <c r="BB143" s="28"/>
      <c r="BC143" s="28"/>
      <c r="BD143" s="28"/>
      <c r="BE143" s="28"/>
      <c r="BF143" s="28"/>
      <c r="BG143" s="28"/>
      <c r="BH143" s="28"/>
      <c r="BI143" s="28"/>
      <c r="BJ143" s="28"/>
      <c r="BK143" s="28"/>
      <c r="BL143" s="28">
        <v>3</v>
      </c>
    </row>
    <row r="144" spans="10:64" x14ac:dyDescent="0.25">
      <c r="J144" s="8" t="s">
        <v>465</v>
      </c>
      <c r="K144" s="28">
        <v>2</v>
      </c>
      <c r="L144" s="28">
        <v>1</v>
      </c>
      <c r="M144" s="28">
        <v>3</v>
      </c>
      <c r="AC144" s="9" t="s">
        <v>666</v>
      </c>
      <c r="AD144" s="28"/>
      <c r="AE144" s="28"/>
      <c r="AF144" s="28"/>
      <c r="AG144" s="28"/>
      <c r="AH144" s="28"/>
      <c r="AI144" s="28"/>
      <c r="AJ144" s="28"/>
      <c r="AK144" s="28"/>
      <c r="AL144" s="28"/>
      <c r="AM144" s="28"/>
      <c r="AN144" s="28"/>
      <c r="AO144" s="28"/>
      <c r="AP144" s="28"/>
      <c r="AQ144" s="28">
        <v>1</v>
      </c>
      <c r="AR144" s="28">
        <v>1</v>
      </c>
      <c r="AS144" s="28">
        <v>1</v>
      </c>
      <c r="AT144" s="28"/>
      <c r="AU144" s="28"/>
      <c r="AV144" s="28"/>
      <c r="AW144" s="28"/>
      <c r="AX144" s="28"/>
      <c r="AY144" s="28"/>
      <c r="AZ144" s="28"/>
      <c r="BA144" s="28"/>
      <c r="BB144" s="28"/>
      <c r="BC144" s="28"/>
      <c r="BD144" s="28"/>
      <c r="BE144" s="28"/>
      <c r="BF144" s="28"/>
      <c r="BG144" s="28"/>
      <c r="BH144" s="28"/>
      <c r="BI144" s="28"/>
      <c r="BJ144" s="28"/>
      <c r="BK144" s="28"/>
      <c r="BL144" s="28">
        <v>1</v>
      </c>
    </row>
    <row r="145" spans="10:64" x14ac:dyDescent="0.25">
      <c r="J145" s="9" t="s">
        <v>133</v>
      </c>
      <c r="K145" s="28">
        <v>1</v>
      </c>
      <c r="L145" s="28"/>
      <c r="M145" s="28">
        <v>1</v>
      </c>
      <c r="AC145" s="9" t="s">
        <v>47</v>
      </c>
      <c r="AD145" s="28"/>
      <c r="AE145" s="28"/>
      <c r="AF145" s="28"/>
      <c r="AG145" s="28"/>
      <c r="AH145" s="28"/>
      <c r="AI145" s="28"/>
      <c r="AJ145" s="28"/>
      <c r="AK145" s="28"/>
      <c r="AL145" s="28">
        <v>2</v>
      </c>
      <c r="AM145" s="28"/>
      <c r="AN145" s="28"/>
      <c r="AO145" s="28">
        <v>2</v>
      </c>
      <c r="AP145" s="28"/>
      <c r="AQ145" s="28"/>
      <c r="AR145" s="28"/>
      <c r="AS145" s="28">
        <v>2</v>
      </c>
      <c r="AT145" s="28"/>
      <c r="AU145" s="28"/>
      <c r="AV145" s="28"/>
      <c r="AW145" s="28"/>
      <c r="AX145" s="28"/>
      <c r="AY145" s="28"/>
      <c r="AZ145" s="28"/>
      <c r="BA145" s="28"/>
      <c r="BB145" s="28"/>
      <c r="BC145" s="28"/>
      <c r="BD145" s="28"/>
      <c r="BE145" s="28"/>
      <c r="BF145" s="28"/>
      <c r="BG145" s="28"/>
      <c r="BH145" s="28"/>
      <c r="BI145" s="28"/>
      <c r="BJ145" s="28"/>
      <c r="BK145" s="28"/>
      <c r="BL145" s="28">
        <v>2</v>
      </c>
    </row>
    <row r="146" spans="10:64" x14ac:dyDescent="0.25">
      <c r="J146" s="51" t="s">
        <v>1258</v>
      </c>
      <c r="K146" s="28">
        <v>1</v>
      </c>
      <c r="L146" s="28"/>
      <c r="M146" s="28">
        <v>1</v>
      </c>
      <c r="AC146" s="9" t="s">
        <v>1528</v>
      </c>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v>1</v>
      </c>
      <c r="BC146" s="28"/>
      <c r="BD146" s="28"/>
      <c r="BE146" s="28">
        <v>1</v>
      </c>
      <c r="BF146" s="28"/>
      <c r="BG146" s="28"/>
      <c r="BH146" s="28"/>
      <c r="BI146" s="28"/>
      <c r="BJ146" s="28"/>
      <c r="BK146" s="28">
        <v>1</v>
      </c>
      <c r="BL146" s="28">
        <v>1</v>
      </c>
    </row>
    <row r="147" spans="10:64" x14ac:dyDescent="0.25">
      <c r="J147" s="9" t="s">
        <v>1476</v>
      </c>
      <c r="K147" s="28">
        <v>1</v>
      </c>
      <c r="L147" s="28"/>
      <c r="M147" s="28">
        <v>1</v>
      </c>
      <c r="AC147" s="7" t="s">
        <v>466</v>
      </c>
      <c r="AD147" s="28"/>
      <c r="AE147" s="28"/>
      <c r="AF147" s="28"/>
      <c r="AG147" s="28"/>
      <c r="AH147" s="28"/>
      <c r="AI147" s="28"/>
      <c r="AJ147" s="28"/>
      <c r="AK147" s="28"/>
      <c r="AL147" s="28"/>
      <c r="AM147" s="28"/>
      <c r="AN147" s="28"/>
      <c r="AO147" s="28"/>
      <c r="AP147" s="28"/>
      <c r="AQ147" s="28"/>
      <c r="AR147" s="28"/>
      <c r="AS147" s="28"/>
      <c r="AT147" s="28"/>
      <c r="AU147" s="28"/>
      <c r="AV147" s="28"/>
      <c r="AW147" s="28">
        <v>1</v>
      </c>
      <c r="AX147" s="28">
        <v>1</v>
      </c>
      <c r="AY147" s="28">
        <v>2</v>
      </c>
      <c r="AZ147" s="28"/>
      <c r="BA147" s="28"/>
      <c r="BB147" s="28"/>
      <c r="BC147" s="28">
        <v>1</v>
      </c>
      <c r="BD147" s="28">
        <v>2</v>
      </c>
      <c r="BE147" s="28">
        <v>3</v>
      </c>
      <c r="BF147" s="28"/>
      <c r="BG147" s="28">
        <v>1</v>
      </c>
      <c r="BH147" s="28"/>
      <c r="BI147" s="28"/>
      <c r="BJ147" s="28">
        <v>1</v>
      </c>
      <c r="BK147" s="28">
        <v>6</v>
      </c>
      <c r="BL147" s="28">
        <v>6</v>
      </c>
    </row>
    <row r="148" spans="10:64" x14ac:dyDescent="0.25">
      <c r="J148" s="51" t="s">
        <v>1345</v>
      </c>
      <c r="K148" s="28">
        <v>1</v>
      </c>
      <c r="L148" s="28"/>
      <c r="M148" s="28">
        <v>1</v>
      </c>
      <c r="AC148" s="8" t="s">
        <v>773</v>
      </c>
      <c r="AD148" s="28"/>
      <c r="AE148" s="28"/>
      <c r="AF148" s="28"/>
      <c r="AG148" s="28"/>
      <c r="AH148" s="28"/>
      <c r="AI148" s="28"/>
      <c r="AJ148" s="28"/>
      <c r="AK148" s="28"/>
      <c r="AL148" s="28"/>
      <c r="AM148" s="28"/>
      <c r="AN148" s="28"/>
      <c r="AO148" s="28"/>
      <c r="AP148" s="28"/>
      <c r="AQ148" s="28"/>
      <c r="AR148" s="28"/>
      <c r="AS148" s="28"/>
      <c r="AT148" s="28"/>
      <c r="AU148" s="28"/>
      <c r="AV148" s="28"/>
      <c r="AW148" s="28">
        <v>1</v>
      </c>
      <c r="AX148" s="28">
        <v>1</v>
      </c>
      <c r="AY148" s="28">
        <v>2</v>
      </c>
      <c r="AZ148" s="28"/>
      <c r="BA148" s="28"/>
      <c r="BB148" s="28"/>
      <c r="BC148" s="28">
        <v>1</v>
      </c>
      <c r="BD148" s="28">
        <v>2</v>
      </c>
      <c r="BE148" s="28">
        <v>3</v>
      </c>
      <c r="BF148" s="28"/>
      <c r="BG148" s="28">
        <v>1</v>
      </c>
      <c r="BH148" s="28"/>
      <c r="BI148" s="28"/>
      <c r="BJ148" s="28">
        <v>1</v>
      </c>
      <c r="BK148" s="28">
        <v>6</v>
      </c>
      <c r="BL148" s="28">
        <v>6</v>
      </c>
    </row>
    <row r="149" spans="10:64" x14ac:dyDescent="0.25">
      <c r="J149" s="9" t="s">
        <v>1429</v>
      </c>
      <c r="K149" s="28"/>
      <c r="L149" s="28">
        <v>1</v>
      </c>
      <c r="M149" s="28">
        <v>1</v>
      </c>
      <c r="AC149" s="9" t="s">
        <v>253</v>
      </c>
      <c r="AD149" s="28"/>
      <c r="AE149" s="28"/>
      <c r="AF149" s="28"/>
      <c r="AG149" s="28"/>
      <c r="AH149" s="28"/>
      <c r="AI149" s="28"/>
      <c r="AJ149" s="28"/>
      <c r="AK149" s="28"/>
      <c r="AL149" s="28"/>
      <c r="AM149" s="28"/>
      <c r="AN149" s="28"/>
      <c r="AO149" s="28"/>
      <c r="AP149" s="28"/>
      <c r="AQ149" s="28"/>
      <c r="AR149" s="28"/>
      <c r="AS149" s="28"/>
      <c r="AT149" s="28"/>
      <c r="AU149" s="28"/>
      <c r="AV149" s="28"/>
      <c r="AW149" s="28"/>
      <c r="AX149" s="28">
        <v>1</v>
      </c>
      <c r="AY149" s="28">
        <v>1</v>
      </c>
      <c r="AZ149" s="28"/>
      <c r="BA149" s="28"/>
      <c r="BB149" s="28"/>
      <c r="BC149" s="28"/>
      <c r="BD149" s="28">
        <v>1</v>
      </c>
      <c r="BE149" s="28">
        <v>1</v>
      </c>
      <c r="BF149" s="28"/>
      <c r="BG149" s="28"/>
      <c r="BH149" s="28"/>
      <c r="BI149" s="28"/>
      <c r="BJ149" s="28"/>
      <c r="BK149" s="28">
        <v>2</v>
      </c>
      <c r="BL149" s="28">
        <v>2</v>
      </c>
    </row>
    <row r="150" spans="10:64" x14ac:dyDescent="0.25">
      <c r="J150" s="51" t="s">
        <v>599</v>
      </c>
      <c r="K150" s="28"/>
      <c r="L150" s="28">
        <v>1</v>
      </c>
      <c r="M150" s="28">
        <v>1</v>
      </c>
      <c r="AC150" s="9" t="s">
        <v>68</v>
      </c>
      <c r="AD150" s="28"/>
      <c r="AE150" s="28"/>
      <c r="AF150" s="28"/>
      <c r="AG150" s="28"/>
      <c r="AH150" s="28"/>
      <c r="AI150" s="28"/>
      <c r="AJ150" s="28"/>
      <c r="AK150" s="28"/>
      <c r="AL150" s="28"/>
      <c r="AM150" s="28"/>
      <c r="AN150" s="28"/>
      <c r="AO150" s="28"/>
      <c r="AP150" s="28"/>
      <c r="AQ150" s="28"/>
      <c r="AR150" s="28"/>
      <c r="AS150" s="28"/>
      <c r="AT150" s="28"/>
      <c r="AU150" s="28"/>
      <c r="AV150" s="28"/>
      <c r="AW150" s="28">
        <v>1</v>
      </c>
      <c r="AX150" s="28"/>
      <c r="AY150" s="28">
        <v>1</v>
      </c>
      <c r="AZ150" s="28"/>
      <c r="BA150" s="28"/>
      <c r="BB150" s="28"/>
      <c r="BC150" s="28">
        <v>1</v>
      </c>
      <c r="BD150" s="28">
        <v>1</v>
      </c>
      <c r="BE150" s="28">
        <v>2</v>
      </c>
      <c r="BF150" s="28"/>
      <c r="BG150" s="28"/>
      <c r="BH150" s="28"/>
      <c r="BI150" s="28"/>
      <c r="BJ150" s="28"/>
      <c r="BK150" s="28">
        <v>3</v>
      </c>
      <c r="BL150" s="28">
        <v>3</v>
      </c>
    </row>
    <row r="151" spans="10:64" x14ac:dyDescent="0.25">
      <c r="J151" s="7" t="s">
        <v>226</v>
      </c>
      <c r="K151" s="28">
        <v>17</v>
      </c>
      <c r="L151" s="28"/>
      <c r="M151" s="28">
        <v>17</v>
      </c>
      <c r="AC151" s="9" t="s">
        <v>364</v>
      </c>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v>1</v>
      </c>
      <c r="BH151" s="28"/>
      <c r="BI151" s="28"/>
      <c r="BJ151" s="28">
        <v>1</v>
      </c>
      <c r="BK151" s="28">
        <v>1</v>
      </c>
      <c r="BL151" s="28">
        <v>1</v>
      </c>
    </row>
    <row r="152" spans="10:64" x14ac:dyDescent="0.25">
      <c r="J152" s="8" t="s">
        <v>196</v>
      </c>
      <c r="K152" s="28">
        <v>2</v>
      </c>
      <c r="L152" s="28"/>
      <c r="M152" s="28">
        <v>2</v>
      </c>
      <c r="AC152" s="7" t="s">
        <v>191</v>
      </c>
      <c r="AD152" s="28"/>
      <c r="AE152" s="28">
        <v>1</v>
      </c>
      <c r="AF152" s="28">
        <v>1</v>
      </c>
      <c r="AG152" s="28">
        <v>1</v>
      </c>
      <c r="AH152" s="28"/>
      <c r="AI152" s="28">
        <v>3</v>
      </c>
      <c r="AJ152" s="28"/>
      <c r="AK152" s="28">
        <v>1</v>
      </c>
      <c r="AL152" s="28">
        <v>1</v>
      </c>
      <c r="AM152" s="28"/>
      <c r="AN152" s="28"/>
      <c r="AO152" s="28">
        <v>2</v>
      </c>
      <c r="AP152" s="28"/>
      <c r="AQ152" s="28"/>
      <c r="AR152" s="28"/>
      <c r="AS152" s="28">
        <v>5</v>
      </c>
      <c r="AT152" s="28"/>
      <c r="AU152" s="28"/>
      <c r="AV152" s="28"/>
      <c r="AW152" s="28"/>
      <c r="AX152" s="28"/>
      <c r="AY152" s="28"/>
      <c r="AZ152" s="28"/>
      <c r="BA152" s="28"/>
      <c r="BB152" s="28"/>
      <c r="BC152" s="28"/>
      <c r="BD152" s="28"/>
      <c r="BE152" s="28"/>
      <c r="BF152" s="28"/>
      <c r="BG152" s="28"/>
      <c r="BH152" s="28"/>
      <c r="BI152" s="28"/>
      <c r="BJ152" s="28"/>
      <c r="BK152" s="28"/>
      <c r="BL152" s="28">
        <v>5</v>
      </c>
    </row>
    <row r="153" spans="10:64" x14ac:dyDescent="0.25">
      <c r="J153" s="9" t="s">
        <v>181</v>
      </c>
      <c r="K153" s="28">
        <v>2</v>
      </c>
      <c r="L153" s="28"/>
      <c r="M153" s="28">
        <v>2</v>
      </c>
      <c r="AC153" s="8" t="s">
        <v>771</v>
      </c>
      <c r="AD153" s="28"/>
      <c r="AE153" s="28"/>
      <c r="AF153" s="28"/>
      <c r="AG153" s="28">
        <v>1</v>
      </c>
      <c r="AH153" s="28"/>
      <c r="AI153" s="28">
        <v>1</v>
      </c>
      <c r="AJ153" s="28"/>
      <c r="AK153" s="28"/>
      <c r="AL153" s="28"/>
      <c r="AM153" s="28"/>
      <c r="AN153" s="28"/>
      <c r="AO153" s="28"/>
      <c r="AP153" s="28"/>
      <c r="AQ153" s="28"/>
      <c r="AR153" s="28"/>
      <c r="AS153" s="28">
        <v>1</v>
      </c>
      <c r="AT153" s="28"/>
      <c r="AU153" s="28"/>
      <c r="AV153" s="28"/>
      <c r="AW153" s="28"/>
      <c r="AX153" s="28"/>
      <c r="AY153" s="28"/>
      <c r="AZ153" s="28"/>
      <c r="BA153" s="28"/>
      <c r="BB153" s="28"/>
      <c r="BC153" s="28"/>
      <c r="BD153" s="28"/>
      <c r="BE153" s="28"/>
      <c r="BF153" s="28"/>
      <c r="BG153" s="28"/>
      <c r="BH153" s="28"/>
      <c r="BI153" s="28"/>
      <c r="BJ153" s="28"/>
      <c r="BK153" s="28"/>
      <c r="BL153" s="28">
        <v>1</v>
      </c>
    </row>
    <row r="154" spans="10:64" x14ac:dyDescent="0.25">
      <c r="J154" s="51" t="s">
        <v>180</v>
      </c>
      <c r="K154" s="28">
        <v>2</v>
      </c>
      <c r="L154" s="28"/>
      <c r="M154" s="28">
        <v>2</v>
      </c>
      <c r="AC154" s="9" t="s">
        <v>191</v>
      </c>
      <c r="AD154" s="28"/>
      <c r="AE154" s="28"/>
      <c r="AF154" s="28"/>
      <c r="AG154" s="28">
        <v>1</v>
      </c>
      <c r="AH154" s="28"/>
      <c r="AI154" s="28">
        <v>1</v>
      </c>
      <c r="AJ154" s="28"/>
      <c r="AK154" s="28"/>
      <c r="AL154" s="28"/>
      <c r="AM154" s="28"/>
      <c r="AN154" s="28"/>
      <c r="AO154" s="28"/>
      <c r="AP154" s="28"/>
      <c r="AQ154" s="28"/>
      <c r="AR154" s="28"/>
      <c r="AS154" s="28">
        <v>1</v>
      </c>
      <c r="AT154" s="28"/>
      <c r="AU154" s="28"/>
      <c r="AV154" s="28"/>
      <c r="AW154" s="28"/>
      <c r="AX154" s="28"/>
      <c r="AY154" s="28"/>
      <c r="AZ154" s="28"/>
      <c r="BA154" s="28"/>
      <c r="BB154" s="28"/>
      <c r="BC154" s="28"/>
      <c r="BD154" s="28"/>
      <c r="BE154" s="28"/>
      <c r="BF154" s="28"/>
      <c r="BG154" s="28"/>
      <c r="BH154" s="28"/>
      <c r="BI154" s="28"/>
      <c r="BJ154" s="28"/>
      <c r="BK154" s="28"/>
      <c r="BL154" s="28">
        <v>1</v>
      </c>
    </row>
    <row r="155" spans="10:64" x14ac:dyDescent="0.25">
      <c r="J155" s="8" t="s">
        <v>660</v>
      </c>
      <c r="K155" s="28">
        <v>11</v>
      </c>
      <c r="L155" s="28"/>
      <c r="M155" s="28">
        <v>11</v>
      </c>
      <c r="AC155" s="8" t="s">
        <v>770</v>
      </c>
      <c r="AD155" s="28"/>
      <c r="AE155" s="28">
        <v>1</v>
      </c>
      <c r="AF155" s="28">
        <v>1</v>
      </c>
      <c r="AG155" s="28"/>
      <c r="AH155" s="28"/>
      <c r="AI155" s="28">
        <v>2</v>
      </c>
      <c r="AJ155" s="28"/>
      <c r="AK155" s="28">
        <v>1</v>
      </c>
      <c r="AL155" s="28">
        <v>1</v>
      </c>
      <c r="AM155" s="28"/>
      <c r="AN155" s="28"/>
      <c r="AO155" s="28">
        <v>2</v>
      </c>
      <c r="AP155" s="28"/>
      <c r="AQ155" s="28"/>
      <c r="AR155" s="28"/>
      <c r="AS155" s="28">
        <v>4</v>
      </c>
      <c r="AT155" s="28"/>
      <c r="AU155" s="28"/>
      <c r="AV155" s="28"/>
      <c r="AW155" s="28"/>
      <c r="AX155" s="28"/>
      <c r="AY155" s="28"/>
      <c r="AZ155" s="28"/>
      <c r="BA155" s="28"/>
      <c r="BB155" s="28"/>
      <c r="BC155" s="28"/>
      <c r="BD155" s="28"/>
      <c r="BE155" s="28"/>
      <c r="BF155" s="28"/>
      <c r="BG155" s="28"/>
      <c r="BH155" s="28"/>
      <c r="BI155" s="28"/>
      <c r="BJ155" s="28"/>
      <c r="BK155" s="28"/>
      <c r="BL155" s="28">
        <v>4</v>
      </c>
    </row>
    <row r="156" spans="10:64" x14ac:dyDescent="0.25">
      <c r="J156" s="9" t="s">
        <v>192</v>
      </c>
      <c r="K156" s="28">
        <v>5</v>
      </c>
      <c r="L156" s="28"/>
      <c r="M156" s="28">
        <v>5</v>
      </c>
      <c r="AC156" s="9" t="s">
        <v>191</v>
      </c>
      <c r="AD156" s="28"/>
      <c r="AE156" s="28">
        <v>1</v>
      </c>
      <c r="AF156" s="28">
        <v>1</v>
      </c>
      <c r="AG156" s="28"/>
      <c r="AH156" s="28"/>
      <c r="AI156" s="28">
        <v>2</v>
      </c>
      <c r="AJ156" s="28"/>
      <c r="AK156" s="28">
        <v>1</v>
      </c>
      <c r="AL156" s="28">
        <v>1</v>
      </c>
      <c r="AM156" s="28"/>
      <c r="AN156" s="28"/>
      <c r="AO156" s="28">
        <v>2</v>
      </c>
      <c r="AP156" s="28"/>
      <c r="AQ156" s="28"/>
      <c r="AR156" s="28"/>
      <c r="AS156" s="28">
        <v>4</v>
      </c>
      <c r="AT156" s="28"/>
      <c r="AU156" s="28"/>
      <c r="AV156" s="28"/>
      <c r="AW156" s="28"/>
      <c r="AX156" s="28"/>
      <c r="AY156" s="28"/>
      <c r="AZ156" s="28"/>
      <c r="BA156" s="28"/>
      <c r="BB156" s="28"/>
      <c r="BC156" s="28"/>
      <c r="BD156" s="28"/>
      <c r="BE156" s="28"/>
      <c r="BF156" s="28"/>
      <c r="BG156" s="28"/>
      <c r="BH156" s="28"/>
      <c r="BI156" s="28"/>
      <c r="BJ156" s="28"/>
      <c r="BK156" s="28"/>
      <c r="BL156" s="28">
        <v>4</v>
      </c>
    </row>
    <row r="157" spans="10:64" x14ac:dyDescent="0.25">
      <c r="J157" s="51" t="s">
        <v>180</v>
      </c>
      <c r="K157" s="28">
        <v>5</v>
      </c>
      <c r="L157" s="28"/>
      <c r="M157" s="28">
        <v>5</v>
      </c>
      <c r="AC157" s="7" t="s">
        <v>562</v>
      </c>
      <c r="AD157" s="28">
        <v>2</v>
      </c>
      <c r="AE157" s="28">
        <v>2</v>
      </c>
      <c r="AF157" s="28">
        <v>1</v>
      </c>
      <c r="AG157" s="28"/>
      <c r="AH157" s="28"/>
      <c r="AI157" s="28">
        <v>5</v>
      </c>
      <c r="AJ157" s="28"/>
      <c r="AK157" s="28">
        <v>3</v>
      </c>
      <c r="AL157" s="28">
        <v>2</v>
      </c>
      <c r="AM157" s="28"/>
      <c r="AN157" s="28"/>
      <c r="AO157" s="28">
        <v>5</v>
      </c>
      <c r="AP157" s="28"/>
      <c r="AQ157" s="28"/>
      <c r="AR157" s="28"/>
      <c r="AS157" s="28">
        <v>10</v>
      </c>
      <c r="AT157" s="28"/>
      <c r="AU157" s="28">
        <v>1</v>
      </c>
      <c r="AV157" s="28">
        <v>3</v>
      </c>
      <c r="AW157" s="28"/>
      <c r="AX157" s="28"/>
      <c r="AY157" s="28">
        <v>4</v>
      </c>
      <c r="AZ157" s="28"/>
      <c r="BA157" s="28"/>
      <c r="BB157" s="28">
        <v>8</v>
      </c>
      <c r="BC157" s="28"/>
      <c r="BD157" s="28"/>
      <c r="BE157" s="28">
        <v>8</v>
      </c>
      <c r="BF157" s="28">
        <v>1</v>
      </c>
      <c r="BG157" s="28">
        <v>1</v>
      </c>
      <c r="BH157" s="28"/>
      <c r="BI157" s="28"/>
      <c r="BJ157" s="28">
        <v>2</v>
      </c>
      <c r="BK157" s="28">
        <v>14</v>
      </c>
      <c r="BL157" s="28">
        <v>24</v>
      </c>
    </row>
    <row r="158" spans="10:64" x14ac:dyDescent="0.25">
      <c r="J158" s="9" t="s">
        <v>1300</v>
      </c>
      <c r="K158" s="28">
        <v>2</v>
      </c>
      <c r="L158" s="28"/>
      <c r="M158" s="28">
        <v>2</v>
      </c>
      <c r="AC158" s="8" t="s">
        <v>771</v>
      </c>
      <c r="AD158" s="28"/>
      <c r="AE158" s="28"/>
      <c r="AF158" s="28">
        <v>1</v>
      </c>
      <c r="AG158" s="28"/>
      <c r="AH158" s="28"/>
      <c r="AI158" s="28">
        <v>1</v>
      </c>
      <c r="AJ158" s="28"/>
      <c r="AK158" s="28"/>
      <c r="AL158" s="28">
        <v>1</v>
      </c>
      <c r="AM158" s="28"/>
      <c r="AN158" s="28"/>
      <c r="AO158" s="28">
        <v>1</v>
      </c>
      <c r="AP158" s="28"/>
      <c r="AQ158" s="28"/>
      <c r="AR158" s="28"/>
      <c r="AS158" s="28">
        <v>2</v>
      </c>
      <c r="AT158" s="28"/>
      <c r="AU158" s="28"/>
      <c r="AV158" s="28"/>
      <c r="AW158" s="28"/>
      <c r="AX158" s="28"/>
      <c r="AY158" s="28"/>
      <c r="AZ158" s="28"/>
      <c r="BA158" s="28"/>
      <c r="BB158" s="28"/>
      <c r="BC158" s="28"/>
      <c r="BD158" s="28"/>
      <c r="BE158" s="28"/>
      <c r="BF158" s="28"/>
      <c r="BG158" s="28"/>
      <c r="BH158" s="28"/>
      <c r="BI158" s="28"/>
      <c r="BJ158" s="28"/>
      <c r="BK158" s="28"/>
      <c r="BL158" s="28">
        <v>2</v>
      </c>
    </row>
    <row r="159" spans="10:64" x14ac:dyDescent="0.25">
      <c r="J159" s="51" t="s">
        <v>1325</v>
      </c>
      <c r="K159" s="28">
        <v>1</v>
      </c>
      <c r="L159" s="28"/>
      <c r="M159" s="28">
        <v>1</v>
      </c>
      <c r="AC159" s="9" t="s">
        <v>236</v>
      </c>
      <c r="AD159" s="28"/>
      <c r="AE159" s="28"/>
      <c r="AF159" s="28">
        <v>1</v>
      </c>
      <c r="AG159" s="28"/>
      <c r="AH159" s="28"/>
      <c r="AI159" s="28">
        <v>1</v>
      </c>
      <c r="AJ159" s="28"/>
      <c r="AK159" s="28"/>
      <c r="AL159" s="28">
        <v>1</v>
      </c>
      <c r="AM159" s="28"/>
      <c r="AN159" s="28"/>
      <c r="AO159" s="28">
        <v>1</v>
      </c>
      <c r="AP159" s="28"/>
      <c r="AQ159" s="28"/>
      <c r="AR159" s="28"/>
      <c r="AS159" s="28">
        <v>2</v>
      </c>
      <c r="AT159" s="28"/>
      <c r="AU159" s="28"/>
      <c r="AV159" s="28"/>
      <c r="AW159" s="28"/>
      <c r="AX159" s="28"/>
      <c r="AY159" s="28"/>
      <c r="AZ159" s="28"/>
      <c r="BA159" s="28"/>
      <c r="BB159" s="28"/>
      <c r="BC159" s="28"/>
      <c r="BD159" s="28"/>
      <c r="BE159" s="28"/>
      <c r="BF159" s="28"/>
      <c r="BG159" s="28"/>
      <c r="BH159" s="28"/>
      <c r="BI159" s="28"/>
      <c r="BJ159" s="28"/>
      <c r="BK159" s="28"/>
      <c r="BL159" s="28">
        <v>2</v>
      </c>
    </row>
    <row r="160" spans="10:64" x14ac:dyDescent="0.25">
      <c r="J160" s="51" t="s">
        <v>1314</v>
      </c>
      <c r="K160" s="28">
        <v>1</v>
      </c>
      <c r="L160" s="28"/>
      <c r="M160" s="28">
        <v>1</v>
      </c>
      <c r="AC160" s="8" t="s">
        <v>770</v>
      </c>
      <c r="AD160" s="28">
        <v>2</v>
      </c>
      <c r="AE160" s="28"/>
      <c r="AF160" s="28"/>
      <c r="AG160" s="28"/>
      <c r="AH160" s="28"/>
      <c r="AI160" s="28">
        <v>2</v>
      </c>
      <c r="AJ160" s="28"/>
      <c r="AK160" s="28">
        <v>1</v>
      </c>
      <c r="AL160" s="28"/>
      <c r="AM160" s="28"/>
      <c r="AN160" s="28"/>
      <c r="AO160" s="28">
        <v>1</v>
      </c>
      <c r="AP160" s="28"/>
      <c r="AQ160" s="28"/>
      <c r="AR160" s="28"/>
      <c r="AS160" s="28">
        <v>3</v>
      </c>
      <c r="AT160" s="28"/>
      <c r="AU160" s="28">
        <v>1</v>
      </c>
      <c r="AV160" s="28">
        <v>1</v>
      </c>
      <c r="AW160" s="28"/>
      <c r="AX160" s="28"/>
      <c r="AY160" s="28">
        <v>2</v>
      </c>
      <c r="AZ160" s="28"/>
      <c r="BA160" s="28"/>
      <c r="BB160" s="28">
        <v>1</v>
      </c>
      <c r="BC160" s="28"/>
      <c r="BD160" s="28"/>
      <c r="BE160" s="28">
        <v>1</v>
      </c>
      <c r="BF160" s="28"/>
      <c r="BG160" s="28"/>
      <c r="BH160" s="28"/>
      <c r="BI160" s="28"/>
      <c r="BJ160" s="28"/>
      <c r="BK160" s="28">
        <v>3</v>
      </c>
      <c r="BL160" s="28">
        <v>6</v>
      </c>
    </row>
    <row r="161" spans="10:64" x14ac:dyDescent="0.25">
      <c r="J161" s="9" t="s">
        <v>604</v>
      </c>
      <c r="K161" s="28">
        <v>4</v>
      </c>
      <c r="L161" s="28"/>
      <c r="M161" s="28">
        <v>4</v>
      </c>
      <c r="AC161" s="9" t="s">
        <v>26</v>
      </c>
      <c r="AD161" s="28">
        <v>2</v>
      </c>
      <c r="AE161" s="28"/>
      <c r="AF161" s="28"/>
      <c r="AG161" s="28"/>
      <c r="AH161" s="28"/>
      <c r="AI161" s="28">
        <v>2</v>
      </c>
      <c r="AJ161" s="28"/>
      <c r="AK161" s="28"/>
      <c r="AL161" s="28"/>
      <c r="AM161" s="28"/>
      <c r="AN161" s="28"/>
      <c r="AO161" s="28"/>
      <c r="AP161" s="28"/>
      <c r="AQ161" s="28"/>
      <c r="AR161" s="28"/>
      <c r="AS161" s="28">
        <v>2</v>
      </c>
      <c r="AT161" s="28"/>
      <c r="AU161" s="28"/>
      <c r="AV161" s="28"/>
      <c r="AW161" s="28"/>
      <c r="AX161" s="28"/>
      <c r="AY161" s="28"/>
      <c r="AZ161" s="28"/>
      <c r="BA161" s="28"/>
      <c r="BB161" s="28"/>
      <c r="BC161" s="28"/>
      <c r="BD161" s="28"/>
      <c r="BE161" s="28"/>
      <c r="BF161" s="28"/>
      <c r="BG161" s="28"/>
      <c r="BH161" s="28"/>
      <c r="BI161" s="28"/>
      <c r="BJ161" s="28"/>
      <c r="BK161" s="28"/>
      <c r="BL161" s="28">
        <v>2</v>
      </c>
    </row>
    <row r="162" spans="10:64" x14ac:dyDescent="0.25">
      <c r="J162" s="51" t="s">
        <v>593</v>
      </c>
      <c r="K162" s="28">
        <v>4</v>
      </c>
      <c r="L162" s="28"/>
      <c r="M162" s="28">
        <v>4</v>
      </c>
      <c r="AC162" s="9" t="s">
        <v>44</v>
      </c>
      <c r="AD162" s="28"/>
      <c r="AE162" s="28"/>
      <c r="AF162" s="28"/>
      <c r="AG162" s="28"/>
      <c r="AH162" s="28"/>
      <c r="AI162" s="28"/>
      <c r="AJ162" s="28"/>
      <c r="AK162" s="28"/>
      <c r="AL162" s="28"/>
      <c r="AM162" s="28"/>
      <c r="AN162" s="28"/>
      <c r="AO162" s="28"/>
      <c r="AP162" s="28"/>
      <c r="AQ162" s="28"/>
      <c r="AR162" s="28"/>
      <c r="AS162" s="28"/>
      <c r="AT162" s="28"/>
      <c r="AU162" s="28">
        <v>1</v>
      </c>
      <c r="AV162" s="28">
        <v>1</v>
      </c>
      <c r="AW162" s="28"/>
      <c r="AX162" s="28"/>
      <c r="AY162" s="28">
        <v>2</v>
      </c>
      <c r="AZ162" s="28"/>
      <c r="BA162" s="28"/>
      <c r="BB162" s="28"/>
      <c r="BC162" s="28"/>
      <c r="BD162" s="28"/>
      <c r="BE162" s="28"/>
      <c r="BF162" s="28"/>
      <c r="BG162" s="28"/>
      <c r="BH162" s="28"/>
      <c r="BI162" s="28"/>
      <c r="BJ162" s="28"/>
      <c r="BK162" s="28">
        <v>2</v>
      </c>
      <c r="BL162" s="28">
        <v>2</v>
      </c>
    </row>
    <row r="163" spans="10:64" x14ac:dyDescent="0.25">
      <c r="J163" s="8" t="s">
        <v>662</v>
      </c>
      <c r="K163" s="28">
        <v>2</v>
      </c>
      <c r="L163" s="28"/>
      <c r="M163" s="28">
        <v>2</v>
      </c>
      <c r="AC163" s="9" t="s">
        <v>1351</v>
      </c>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v>1</v>
      </c>
      <c r="BC163" s="28"/>
      <c r="BD163" s="28"/>
      <c r="BE163" s="28">
        <v>1</v>
      </c>
      <c r="BF163" s="28"/>
      <c r="BG163" s="28"/>
      <c r="BH163" s="28"/>
      <c r="BI163" s="28"/>
      <c r="BJ163" s="28"/>
      <c r="BK163" s="28">
        <v>1</v>
      </c>
      <c r="BL163" s="28">
        <v>1</v>
      </c>
    </row>
    <row r="164" spans="10:64" x14ac:dyDescent="0.25">
      <c r="J164" s="9" t="s">
        <v>184</v>
      </c>
      <c r="K164" s="28">
        <v>2</v>
      </c>
      <c r="L164" s="28"/>
      <c r="M164" s="28">
        <v>2</v>
      </c>
      <c r="AC164" s="9" t="s">
        <v>1354</v>
      </c>
      <c r="AD164" s="28"/>
      <c r="AE164" s="28"/>
      <c r="AF164" s="28"/>
      <c r="AG164" s="28"/>
      <c r="AH164" s="28"/>
      <c r="AI164" s="28"/>
      <c r="AJ164" s="28"/>
      <c r="AK164" s="28">
        <v>1</v>
      </c>
      <c r="AL164" s="28"/>
      <c r="AM164" s="28"/>
      <c r="AN164" s="28"/>
      <c r="AO164" s="28">
        <v>1</v>
      </c>
      <c r="AP164" s="28"/>
      <c r="AQ164" s="28"/>
      <c r="AR164" s="28"/>
      <c r="AS164" s="28">
        <v>1</v>
      </c>
      <c r="AT164" s="28"/>
      <c r="AU164" s="28"/>
      <c r="AV164" s="28"/>
      <c r="AW164" s="28"/>
      <c r="AX164" s="28"/>
      <c r="AY164" s="28"/>
      <c r="AZ164" s="28"/>
      <c r="BA164" s="28"/>
      <c r="BB164" s="28"/>
      <c r="BC164" s="28"/>
      <c r="BD164" s="28"/>
      <c r="BE164" s="28"/>
      <c r="BF164" s="28"/>
      <c r="BG164" s="28"/>
      <c r="BH164" s="28"/>
      <c r="BI164" s="28"/>
      <c r="BJ164" s="28"/>
      <c r="BK164" s="28"/>
      <c r="BL164" s="28">
        <v>1</v>
      </c>
    </row>
    <row r="165" spans="10:64" x14ac:dyDescent="0.25">
      <c r="J165" s="51" t="s">
        <v>180</v>
      </c>
      <c r="K165" s="28">
        <v>2</v>
      </c>
      <c r="L165" s="28"/>
      <c r="M165" s="28">
        <v>2</v>
      </c>
      <c r="AC165" s="8" t="s">
        <v>773</v>
      </c>
      <c r="AD165" s="28"/>
      <c r="AE165" s="28">
        <v>2</v>
      </c>
      <c r="AF165" s="28"/>
      <c r="AG165" s="28"/>
      <c r="AH165" s="28"/>
      <c r="AI165" s="28">
        <v>2</v>
      </c>
      <c r="AJ165" s="28"/>
      <c r="AK165" s="28">
        <v>2</v>
      </c>
      <c r="AL165" s="28">
        <v>1</v>
      </c>
      <c r="AM165" s="28"/>
      <c r="AN165" s="28"/>
      <c r="AO165" s="28">
        <v>3</v>
      </c>
      <c r="AP165" s="28"/>
      <c r="AQ165" s="28"/>
      <c r="AR165" s="28"/>
      <c r="AS165" s="28">
        <v>5</v>
      </c>
      <c r="AT165" s="28"/>
      <c r="AU165" s="28"/>
      <c r="AV165" s="28">
        <v>2</v>
      </c>
      <c r="AW165" s="28"/>
      <c r="AX165" s="28"/>
      <c r="AY165" s="28">
        <v>2</v>
      </c>
      <c r="AZ165" s="28"/>
      <c r="BA165" s="28"/>
      <c r="BB165" s="28">
        <v>7</v>
      </c>
      <c r="BC165" s="28"/>
      <c r="BD165" s="28"/>
      <c r="BE165" s="28">
        <v>7</v>
      </c>
      <c r="BF165" s="28">
        <v>1</v>
      </c>
      <c r="BG165" s="28">
        <v>1</v>
      </c>
      <c r="BH165" s="28"/>
      <c r="BI165" s="28"/>
      <c r="BJ165" s="28">
        <v>2</v>
      </c>
      <c r="BK165" s="28">
        <v>11</v>
      </c>
      <c r="BL165" s="28">
        <v>16</v>
      </c>
    </row>
    <row r="166" spans="10:64" x14ac:dyDescent="0.25">
      <c r="J166" s="8" t="s">
        <v>1487</v>
      </c>
      <c r="K166" s="28">
        <v>2</v>
      </c>
      <c r="L166" s="28"/>
      <c r="M166" s="28">
        <v>2</v>
      </c>
      <c r="AC166" s="9" t="s">
        <v>259</v>
      </c>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v>1</v>
      </c>
      <c r="BC166" s="28"/>
      <c r="BD166" s="28"/>
      <c r="BE166" s="28">
        <v>1</v>
      </c>
      <c r="BF166" s="28"/>
      <c r="BG166" s="28"/>
      <c r="BH166" s="28"/>
      <c r="BI166" s="28"/>
      <c r="BJ166" s="28"/>
      <c r="BK166" s="28">
        <v>1</v>
      </c>
      <c r="BL166" s="28">
        <v>1</v>
      </c>
    </row>
    <row r="167" spans="10:64" x14ac:dyDescent="0.25">
      <c r="J167" s="9" t="s">
        <v>186</v>
      </c>
      <c r="K167" s="28">
        <v>2</v>
      </c>
      <c r="L167" s="28"/>
      <c r="M167" s="28">
        <v>2</v>
      </c>
      <c r="AC167" s="9" t="s">
        <v>260</v>
      </c>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v>1</v>
      </c>
      <c r="BC167" s="28"/>
      <c r="BD167" s="28"/>
      <c r="BE167" s="28">
        <v>1</v>
      </c>
      <c r="BF167" s="28"/>
      <c r="BG167" s="28"/>
      <c r="BH167" s="28"/>
      <c r="BI167" s="28"/>
      <c r="BJ167" s="28"/>
      <c r="BK167" s="28">
        <v>1</v>
      </c>
      <c r="BL167" s="28">
        <v>1</v>
      </c>
    </row>
    <row r="168" spans="10:64" x14ac:dyDescent="0.25">
      <c r="J168" s="51" t="s">
        <v>180</v>
      </c>
      <c r="K168" s="28">
        <v>2</v>
      </c>
      <c r="L168" s="28"/>
      <c r="M168" s="28">
        <v>2</v>
      </c>
      <c r="AC168" s="9" t="s">
        <v>261</v>
      </c>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v>1</v>
      </c>
      <c r="BC168" s="28"/>
      <c r="BD168" s="28"/>
      <c r="BE168" s="28">
        <v>1</v>
      </c>
      <c r="BF168" s="28"/>
      <c r="BG168" s="28"/>
      <c r="BH168" s="28"/>
      <c r="BI168" s="28"/>
      <c r="BJ168" s="28"/>
      <c r="BK168" s="28">
        <v>1</v>
      </c>
      <c r="BL168" s="28">
        <v>1</v>
      </c>
    </row>
    <row r="169" spans="10:64" x14ac:dyDescent="0.25">
      <c r="J169" s="7" t="s">
        <v>483</v>
      </c>
      <c r="K169" s="28">
        <v>88</v>
      </c>
      <c r="L169" s="28">
        <v>26</v>
      </c>
      <c r="M169" s="28">
        <v>114</v>
      </c>
      <c r="AC169" s="9" t="s">
        <v>258</v>
      </c>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v>1</v>
      </c>
      <c r="BC169" s="28"/>
      <c r="BD169" s="28"/>
      <c r="BE169" s="28">
        <v>1</v>
      </c>
      <c r="BF169" s="28"/>
      <c r="BG169" s="28"/>
      <c r="BH169" s="28"/>
      <c r="BI169" s="28"/>
      <c r="BJ169" s="28"/>
      <c r="BK169" s="28">
        <v>1</v>
      </c>
      <c r="BL169" s="28">
        <v>1</v>
      </c>
    </row>
    <row r="170" spans="10:64" x14ac:dyDescent="0.25">
      <c r="AC170" s="9" t="s">
        <v>386</v>
      </c>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v>1</v>
      </c>
      <c r="BH170" s="28"/>
      <c r="BI170" s="28"/>
      <c r="BJ170" s="28">
        <v>1</v>
      </c>
      <c r="BK170" s="28">
        <v>1</v>
      </c>
      <c r="BL170" s="28">
        <v>1</v>
      </c>
    </row>
    <row r="171" spans="10:64" x14ac:dyDescent="0.25">
      <c r="AC171" s="9" t="s">
        <v>26</v>
      </c>
      <c r="AD171" s="28"/>
      <c r="AE171" s="28">
        <v>2</v>
      </c>
      <c r="AF171" s="28"/>
      <c r="AG171" s="28"/>
      <c r="AH171" s="28"/>
      <c r="AI171" s="28">
        <v>2</v>
      </c>
      <c r="AJ171" s="28"/>
      <c r="AK171" s="28"/>
      <c r="AL171" s="28"/>
      <c r="AM171" s="28"/>
      <c r="AN171" s="28"/>
      <c r="AO171" s="28"/>
      <c r="AP171" s="28"/>
      <c r="AQ171" s="28"/>
      <c r="AR171" s="28"/>
      <c r="AS171" s="28">
        <v>2</v>
      </c>
      <c r="AT171" s="28"/>
      <c r="AU171" s="28"/>
      <c r="AV171" s="28"/>
      <c r="AW171" s="28"/>
      <c r="AX171" s="28"/>
      <c r="AY171" s="28"/>
      <c r="AZ171" s="28"/>
      <c r="BA171" s="28"/>
      <c r="BB171" s="28"/>
      <c r="BC171" s="28"/>
      <c r="BD171" s="28"/>
      <c r="BE171" s="28"/>
      <c r="BF171" s="28"/>
      <c r="BG171" s="28"/>
      <c r="BH171" s="28"/>
      <c r="BI171" s="28"/>
      <c r="BJ171" s="28"/>
      <c r="BK171" s="28"/>
      <c r="BL171" s="28">
        <v>2</v>
      </c>
    </row>
    <row r="172" spans="10:64" x14ac:dyDescent="0.25">
      <c r="AC172" s="9" t="s">
        <v>385</v>
      </c>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v>1</v>
      </c>
      <c r="BG172" s="28"/>
      <c r="BH172" s="28"/>
      <c r="BI172" s="28"/>
      <c r="BJ172" s="28">
        <v>1</v>
      </c>
      <c r="BK172" s="28">
        <v>1</v>
      </c>
      <c r="BL172" s="28">
        <v>1</v>
      </c>
    </row>
    <row r="173" spans="10:64" x14ac:dyDescent="0.25">
      <c r="AC173" s="9" t="s">
        <v>44</v>
      </c>
      <c r="AD173" s="28"/>
      <c r="AE173" s="28"/>
      <c r="AF173" s="28"/>
      <c r="AG173" s="28"/>
      <c r="AH173" s="28"/>
      <c r="AI173" s="28"/>
      <c r="AJ173" s="28"/>
      <c r="AK173" s="28"/>
      <c r="AL173" s="28"/>
      <c r="AM173" s="28"/>
      <c r="AN173" s="28"/>
      <c r="AO173" s="28"/>
      <c r="AP173" s="28"/>
      <c r="AQ173" s="28"/>
      <c r="AR173" s="28"/>
      <c r="AS173" s="28"/>
      <c r="AT173" s="28"/>
      <c r="AU173" s="28"/>
      <c r="AV173" s="28">
        <v>2</v>
      </c>
      <c r="AW173" s="28"/>
      <c r="AX173" s="28"/>
      <c r="AY173" s="28">
        <v>2</v>
      </c>
      <c r="AZ173" s="28"/>
      <c r="BA173" s="28"/>
      <c r="BB173" s="28"/>
      <c r="BC173" s="28"/>
      <c r="BD173" s="28"/>
      <c r="BE173" s="28"/>
      <c r="BF173" s="28"/>
      <c r="BG173" s="28"/>
      <c r="BH173" s="28"/>
      <c r="BI173" s="28"/>
      <c r="BJ173" s="28"/>
      <c r="BK173" s="28">
        <v>2</v>
      </c>
      <c r="BL173" s="28">
        <v>2</v>
      </c>
    </row>
    <row r="174" spans="10:64" x14ac:dyDescent="0.25">
      <c r="AC174" s="9" t="s">
        <v>1351</v>
      </c>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v>3</v>
      </c>
      <c r="BC174" s="28"/>
      <c r="BD174" s="28"/>
      <c r="BE174" s="28">
        <v>3</v>
      </c>
      <c r="BF174" s="28"/>
      <c r="BG174" s="28"/>
      <c r="BH174" s="28"/>
      <c r="BI174" s="28"/>
      <c r="BJ174" s="28"/>
      <c r="BK174" s="28">
        <v>3</v>
      </c>
      <c r="BL174" s="28">
        <v>3</v>
      </c>
    </row>
    <row r="175" spans="10:64" x14ac:dyDescent="0.25">
      <c r="AC175" s="9" t="s">
        <v>1354</v>
      </c>
      <c r="AD175" s="28"/>
      <c r="AE175" s="28"/>
      <c r="AF175" s="28"/>
      <c r="AG175" s="28"/>
      <c r="AH175" s="28"/>
      <c r="AI175" s="28"/>
      <c r="AJ175" s="28"/>
      <c r="AK175" s="28">
        <v>2</v>
      </c>
      <c r="AL175" s="28">
        <v>1</v>
      </c>
      <c r="AM175" s="28"/>
      <c r="AN175" s="28"/>
      <c r="AO175" s="28">
        <v>3</v>
      </c>
      <c r="AP175" s="28"/>
      <c r="AQ175" s="28"/>
      <c r="AR175" s="28"/>
      <c r="AS175" s="28">
        <v>3</v>
      </c>
      <c r="AT175" s="28"/>
      <c r="AU175" s="28"/>
      <c r="AV175" s="28"/>
      <c r="AW175" s="28"/>
      <c r="AX175" s="28"/>
      <c r="AY175" s="28"/>
      <c r="AZ175" s="28"/>
      <c r="BA175" s="28"/>
      <c r="BB175" s="28"/>
      <c r="BC175" s="28"/>
      <c r="BD175" s="28"/>
      <c r="BE175" s="28"/>
      <c r="BF175" s="28"/>
      <c r="BG175" s="28"/>
      <c r="BH175" s="28"/>
      <c r="BI175" s="28"/>
      <c r="BJ175" s="28"/>
      <c r="BK175" s="28"/>
      <c r="BL175" s="28">
        <v>3</v>
      </c>
    </row>
    <row r="176" spans="10:64" x14ac:dyDescent="0.25">
      <c r="AC176" s="7" t="s">
        <v>799</v>
      </c>
      <c r="AD176" s="28"/>
      <c r="AE176" s="28">
        <v>1</v>
      </c>
      <c r="AF176" s="28">
        <v>4</v>
      </c>
      <c r="AG176" s="28">
        <v>1</v>
      </c>
      <c r="AH176" s="28"/>
      <c r="AI176" s="28">
        <v>6</v>
      </c>
      <c r="AJ176" s="28"/>
      <c r="AK176" s="28">
        <v>1</v>
      </c>
      <c r="AL176" s="28">
        <v>5</v>
      </c>
      <c r="AM176" s="28">
        <v>1</v>
      </c>
      <c r="AN176" s="28"/>
      <c r="AO176" s="28">
        <v>7</v>
      </c>
      <c r="AP176" s="28"/>
      <c r="AQ176" s="28"/>
      <c r="AR176" s="28"/>
      <c r="AS176" s="28">
        <v>13</v>
      </c>
      <c r="AT176" s="28"/>
      <c r="AU176" s="28"/>
      <c r="AV176" s="28"/>
      <c r="AW176" s="28"/>
      <c r="AX176" s="28"/>
      <c r="AY176" s="28"/>
      <c r="AZ176" s="28"/>
      <c r="BA176" s="28"/>
      <c r="BB176" s="28"/>
      <c r="BC176" s="28"/>
      <c r="BD176" s="28"/>
      <c r="BE176" s="28"/>
      <c r="BF176" s="28"/>
      <c r="BG176" s="28"/>
      <c r="BH176" s="28"/>
      <c r="BI176" s="28"/>
      <c r="BJ176" s="28"/>
      <c r="BK176" s="28"/>
      <c r="BL176" s="28">
        <v>13</v>
      </c>
    </row>
    <row r="177" spans="29:64" x14ac:dyDescent="0.25">
      <c r="AC177" s="8" t="s">
        <v>771</v>
      </c>
      <c r="AD177" s="28"/>
      <c r="AE177" s="28"/>
      <c r="AF177" s="28"/>
      <c r="AG177" s="28"/>
      <c r="AH177" s="28"/>
      <c r="AI177" s="28"/>
      <c r="AJ177" s="28"/>
      <c r="AK177" s="28"/>
      <c r="AL177" s="28"/>
      <c r="AM177" s="28">
        <v>1</v>
      </c>
      <c r="AN177" s="28"/>
      <c r="AO177" s="28">
        <v>1</v>
      </c>
      <c r="AP177" s="28"/>
      <c r="AQ177" s="28"/>
      <c r="AR177" s="28"/>
      <c r="AS177" s="28">
        <v>1</v>
      </c>
      <c r="AT177" s="28"/>
      <c r="AU177" s="28"/>
      <c r="AV177" s="28"/>
      <c r="AW177" s="28"/>
      <c r="AX177" s="28"/>
      <c r="AY177" s="28"/>
      <c r="AZ177" s="28"/>
      <c r="BA177" s="28"/>
      <c r="BB177" s="28"/>
      <c r="BC177" s="28"/>
      <c r="BD177" s="28"/>
      <c r="BE177" s="28"/>
      <c r="BF177" s="28"/>
      <c r="BG177" s="28"/>
      <c r="BH177" s="28"/>
      <c r="BI177" s="28"/>
      <c r="BJ177" s="28"/>
      <c r="BK177" s="28"/>
      <c r="BL177" s="28">
        <v>1</v>
      </c>
    </row>
    <row r="178" spans="29:64" x14ac:dyDescent="0.25">
      <c r="AC178" s="9" t="s">
        <v>189</v>
      </c>
      <c r="AD178" s="28"/>
      <c r="AE178" s="28"/>
      <c r="AF178" s="28"/>
      <c r="AG178" s="28"/>
      <c r="AH178" s="28"/>
      <c r="AI178" s="28"/>
      <c r="AJ178" s="28"/>
      <c r="AK178" s="28"/>
      <c r="AL178" s="28"/>
      <c r="AM178" s="28">
        <v>1</v>
      </c>
      <c r="AN178" s="28"/>
      <c r="AO178" s="28">
        <v>1</v>
      </c>
      <c r="AP178" s="28"/>
      <c r="AQ178" s="28"/>
      <c r="AR178" s="28"/>
      <c r="AS178" s="28">
        <v>1</v>
      </c>
      <c r="AT178" s="28"/>
      <c r="AU178" s="28"/>
      <c r="AV178" s="28"/>
      <c r="AW178" s="28"/>
      <c r="AX178" s="28"/>
      <c r="AY178" s="28"/>
      <c r="AZ178" s="28"/>
      <c r="BA178" s="28"/>
      <c r="BB178" s="28"/>
      <c r="BC178" s="28"/>
      <c r="BD178" s="28"/>
      <c r="BE178" s="28"/>
      <c r="BF178" s="28"/>
      <c r="BG178" s="28"/>
      <c r="BH178" s="28"/>
      <c r="BI178" s="28"/>
      <c r="BJ178" s="28"/>
      <c r="BK178" s="28"/>
      <c r="BL178" s="28">
        <v>1</v>
      </c>
    </row>
    <row r="179" spans="29:64" x14ac:dyDescent="0.25">
      <c r="AC179" s="8" t="s">
        <v>770</v>
      </c>
      <c r="AD179" s="28"/>
      <c r="AE179" s="28">
        <v>1</v>
      </c>
      <c r="AF179" s="28">
        <v>3</v>
      </c>
      <c r="AG179" s="28"/>
      <c r="AH179" s="28"/>
      <c r="AI179" s="28">
        <v>4</v>
      </c>
      <c r="AJ179" s="28"/>
      <c r="AK179" s="28">
        <v>1</v>
      </c>
      <c r="AL179" s="28">
        <v>3</v>
      </c>
      <c r="AM179" s="28"/>
      <c r="AN179" s="28"/>
      <c r="AO179" s="28">
        <v>4</v>
      </c>
      <c r="AP179" s="28"/>
      <c r="AQ179" s="28"/>
      <c r="AR179" s="28"/>
      <c r="AS179" s="28">
        <v>8</v>
      </c>
      <c r="AT179" s="28"/>
      <c r="AU179" s="28"/>
      <c r="AV179" s="28"/>
      <c r="AW179" s="28"/>
      <c r="AX179" s="28"/>
      <c r="AY179" s="28"/>
      <c r="AZ179" s="28"/>
      <c r="BA179" s="28"/>
      <c r="BB179" s="28"/>
      <c r="BC179" s="28"/>
      <c r="BD179" s="28"/>
      <c r="BE179" s="28"/>
      <c r="BF179" s="28"/>
      <c r="BG179" s="28"/>
      <c r="BH179" s="28"/>
      <c r="BI179" s="28"/>
      <c r="BJ179" s="28"/>
      <c r="BK179" s="28"/>
      <c r="BL179" s="28">
        <v>8</v>
      </c>
    </row>
    <row r="180" spans="29:64" x14ac:dyDescent="0.25">
      <c r="AC180" s="9" t="s">
        <v>189</v>
      </c>
      <c r="AD180" s="28"/>
      <c r="AE180" s="28">
        <v>1</v>
      </c>
      <c r="AF180" s="28">
        <v>3</v>
      </c>
      <c r="AG180" s="28"/>
      <c r="AH180" s="28"/>
      <c r="AI180" s="28">
        <v>4</v>
      </c>
      <c r="AJ180" s="28"/>
      <c r="AK180" s="28">
        <v>1</v>
      </c>
      <c r="AL180" s="28">
        <v>3</v>
      </c>
      <c r="AM180" s="28"/>
      <c r="AN180" s="28"/>
      <c r="AO180" s="28">
        <v>4</v>
      </c>
      <c r="AP180" s="28"/>
      <c r="AQ180" s="28"/>
      <c r="AR180" s="28"/>
      <c r="AS180" s="28">
        <v>8</v>
      </c>
      <c r="AT180" s="28"/>
      <c r="AU180" s="28"/>
      <c r="AV180" s="28"/>
      <c r="AW180" s="28"/>
      <c r="AX180" s="28"/>
      <c r="AY180" s="28"/>
      <c r="AZ180" s="28"/>
      <c r="BA180" s="28"/>
      <c r="BB180" s="28"/>
      <c r="BC180" s="28"/>
      <c r="BD180" s="28"/>
      <c r="BE180" s="28"/>
      <c r="BF180" s="28"/>
      <c r="BG180" s="28"/>
      <c r="BH180" s="28"/>
      <c r="BI180" s="28"/>
      <c r="BJ180" s="28"/>
      <c r="BK180" s="28"/>
      <c r="BL180" s="28">
        <v>8</v>
      </c>
    </row>
    <row r="181" spans="29:64" x14ac:dyDescent="0.25">
      <c r="AC181" s="8" t="s">
        <v>773</v>
      </c>
      <c r="AD181" s="28"/>
      <c r="AE181" s="28"/>
      <c r="AF181" s="28">
        <v>1</v>
      </c>
      <c r="AG181" s="28">
        <v>1</v>
      </c>
      <c r="AH181" s="28"/>
      <c r="AI181" s="28">
        <v>2</v>
      </c>
      <c r="AJ181" s="28"/>
      <c r="AK181" s="28"/>
      <c r="AL181" s="28">
        <v>2</v>
      </c>
      <c r="AM181" s="28"/>
      <c r="AN181" s="28"/>
      <c r="AO181" s="28">
        <v>2</v>
      </c>
      <c r="AP181" s="28"/>
      <c r="AQ181" s="28"/>
      <c r="AR181" s="28"/>
      <c r="AS181" s="28">
        <v>4</v>
      </c>
      <c r="AT181" s="28"/>
      <c r="AU181" s="28"/>
      <c r="AV181" s="28"/>
      <c r="AW181" s="28"/>
      <c r="AX181" s="28"/>
      <c r="AY181" s="28"/>
      <c r="AZ181" s="28"/>
      <c r="BA181" s="28"/>
      <c r="BB181" s="28"/>
      <c r="BC181" s="28"/>
      <c r="BD181" s="28"/>
      <c r="BE181" s="28"/>
      <c r="BF181" s="28"/>
      <c r="BG181" s="28"/>
      <c r="BH181" s="28"/>
      <c r="BI181" s="28"/>
      <c r="BJ181" s="28"/>
      <c r="BK181" s="28"/>
      <c r="BL181" s="28">
        <v>4</v>
      </c>
    </row>
    <row r="182" spans="29:64" x14ac:dyDescent="0.25">
      <c r="AC182" s="9" t="s">
        <v>189</v>
      </c>
      <c r="AD182" s="28"/>
      <c r="AE182" s="28"/>
      <c r="AF182" s="28">
        <v>1</v>
      </c>
      <c r="AG182" s="28">
        <v>1</v>
      </c>
      <c r="AH182" s="28"/>
      <c r="AI182" s="28">
        <v>2</v>
      </c>
      <c r="AJ182" s="28"/>
      <c r="AK182" s="28"/>
      <c r="AL182" s="28">
        <v>2</v>
      </c>
      <c r="AM182" s="28"/>
      <c r="AN182" s="28"/>
      <c r="AO182" s="28">
        <v>2</v>
      </c>
      <c r="AP182" s="28"/>
      <c r="AQ182" s="28"/>
      <c r="AR182" s="28"/>
      <c r="AS182" s="28">
        <v>4</v>
      </c>
      <c r="AT182" s="28"/>
      <c r="AU182" s="28"/>
      <c r="AV182" s="28"/>
      <c r="AW182" s="28"/>
      <c r="AX182" s="28"/>
      <c r="AY182" s="28"/>
      <c r="AZ182" s="28"/>
      <c r="BA182" s="28"/>
      <c r="BB182" s="28"/>
      <c r="BC182" s="28"/>
      <c r="BD182" s="28"/>
      <c r="BE182" s="28"/>
      <c r="BF182" s="28"/>
      <c r="BG182" s="28"/>
      <c r="BH182" s="28"/>
      <c r="BI182" s="28"/>
      <c r="BJ182" s="28"/>
      <c r="BK182" s="28"/>
      <c r="BL182" s="28">
        <v>4</v>
      </c>
    </row>
    <row r="183" spans="29:64" x14ac:dyDescent="0.25">
      <c r="AC183" s="7" t="s">
        <v>801</v>
      </c>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v>1</v>
      </c>
      <c r="BB183" s="28">
        <v>1</v>
      </c>
      <c r="BC183" s="28"/>
      <c r="BD183" s="28"/>
      <c r="BE183" s="28">
        <v>2</v>
      </c>
      <c r="BF183" s="28"/>
      <c r="BG183" s="28"/>
      <c r="BH183" s="28"/>
      <c r="BI183" s="28"/>
      <c r="BJ183" s="28"/>
      <c r="BK183" s="28">
        <v>2</v>
      </c>
      <c r="BL183" s="28">
        <v>2</v>
      </c>
    </row>
    <row r="184" spans="29:64" x14ac:dyDescent="0.25">
      <c r="AC184" s="8" t="s">
        <v>773</v>
      </c>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v>1</v>
      </c>
      <c r="BB184" s="28">
        <v>1</v>
      </c>
      <c r="BC184" s="28"/>
      <c r="BD184" s="28"/>
      <c r="BE184" s="28">
        <v>2</v>
      </c>
      <c r="BF184" s="28"/>
      <c r="BG184" s="28"/>
      <c r="BH184" s="28"/>
      <c r="BI184" s="28"/>
      <c r="BJ184" s="28"/>
      <c r="BK184" s="28">
        <v>2</v>
      </c>
      <c r="BL184" s="28">
        <v>2</v>
      </c>
    </row>
    <row r="185" spans="29:64" x14ac:dyDescent="0.25">
      <c r="AC185" s="9" t="s">
        <v>244</v>
      </c>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v>1</v>
      </c>
      <c r="BC185" s="28"/>
      <c r="BD185" s="28"/>
      <c r="BE185" s="28">
        <v>1</v>
      </c>
      <c r="BF185" s="28"/>
      <c r="BG185" s="28"/>
      <c r="BH185" s="28"/>
      <c r="BI185" s="28"/>
      <c r="BJ185" s="28"/>
      <c r="BK185" s="28">
        <v>1</v>
      </c>
      <c r="BL185" s="28">
        <v>1</v>
      </c>
    </row>
    <row r="186" spans="29:64" x14ac:dyDescent="0.25">
      <c r="AC186" s="9" t="s">
        <v>613</v>
      </c>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v>1</v>
      </c>
      <c r="BB186" s="28"/>
      <c r="BC186" s="28"/>
      <c r="BD186" s="28"/>
      <c r="BE186" s="28">
        <v>1</v>
      </c>
      <c r="BF186" s="28"/>
      <c r="BG186" s="28"/>
      <c r="BH186" s="28"/>
      <c r="BI186" s="28"/>
      <c r="BJ186" s="28"/>
      <c r="BK186" s="28">
        <v>1</v>
      </c>
      <c r="BL186" s="28">
        <v>1</v>
      </c>
    </row>
    <row r="187" spans="29:64" x14ac:dyDescent="0.25">
      <c r="AC187" s="7" t="s">
        <v>1488</v>
      </c>
      <c r="AD187" s="28"/>
      <c r="AE187" s="28"/>
      <c r="AF187" s="28">
        <v>2</v>
      </c>
      <c r="AG187" s="28">
        <v>1</v>
      </c>
      <c r="AH187" s="28"/>
      <c r="AI187" s="28">
        <v>3</v>
      </c>
      <c r="AJ187" s="28"/>
      <c r="AK187" s="28"/>
      <c r="AL187" s="28">
        <v>2</v>
      </c>
      <c r="AM187" s="28"/>
      <c r="AN187" s="28"/>
      <c r="AO187" s="28">
        <v>2</v>
      </c>
      <c r="AP187" s="28"/>
      <c r="AQ187" s="28"/>
      <c r="AR187" s="28"/>
      <c r="AS187" s="28">
        <v>5</v>
      </c>
      <c r="AT187" s="28"/>
      <c r="AU187" s="28"/>
      <c r="AV187" s="28"/>
      <c r="AW187" s="28"/>
      <c r="AX187" s="28"/>
      <c r="AY187" s="28"/>
      <c r="AZ187" s="28"/>
      <c r="BA187" s="28"/>
      <c r="BB187" s="28"/>
      <c r="BC187" s="28"/>
      <c r="BD187" s="28"/>
      <c r="BE187" s="28"/>
      <c r="BF187" s="28"/>
      <c r="BG187" s="28"/>
      <c r="BH187" s="28"/>
      <c r="BI187" s="28"/>
      <c r="BJ187" s="28"/>
      <c r="BK187" s="28"/>
      <c r="BL187" s="28">
        <v>5</v>
      </c>
    </row>
    <row r="188" spans="29:64" x14ac:dyDescent="0.25">
      <c r="AC188" s="8" t="s">
        <v>771</v>
      </c>
      <c r="AD188" s="28"/>
      <c r="AE188" s="28"/>
      <c r="AF188" s="28"/>
      <c r="AG188" s="28">
        <v>1</v>
      </c>
      <c r="AH188" s="28"/>
      <c r="AI188" s="28">
        <v>1</v>
      </c>
      <c r="AJ188" s="28"/>
      <c r="AK188" s="28"/>
      <c r="AL188" s="28"/>
      <c r="AM188" s="28"/>
      <c r="AN188" s="28"/>
      <c r="AO188" s="28"/>
      <c r="AP188" s="28"/>
      <c r="AQ188" s="28"/>
      <c r="AR188" s="28"/>
      <c r="AS188" s="28">
        <v>1</v>
      </c>
      <c r="AT188" s="28"/>
      <c r="AU188" s="28"/>
      <c r="AV188" s="28"/>
      <c r="AW188" s="28"/>
      <c r="AX188" s="28"/>
      <c r="AY188" s="28"/>
      <c r="AZ188" s="28"/>
      <c r="BA188" s="28"/>
      <c r="BB188" s="28"/>
      <c r="BC188" s="28"/>
      <c r="BD188" s="28"/>
      <c r="BE188" s="28"/>
      <c r="BF188" s="28"/>
      <c r="BG188" s="28"/>
      <c r="BH188" s="28"/>
      <c r="BI188" s="28"/>
      <c r="BJ188" s="28"/>
      <c r="BK188" s="28"/>
      <c r="BL188" s="28">
        <v>1</v>
      </c>
    </row>
    <row r="189" spans="29:64" x14ac:dyDescent="0.25">
      <c r="AC189" s="9" t="s">
        <v>185</v>
      </c>
      <c r="AD189" s="28"/>
      <c r="AE189" s="28"/>
      <c r="AF189" s="28"/>
      <c r="AG189" s="28">
        <v>1</v>
      </c>
      <c r="AH189" s="28"/>
      <c r="AI189" s="28">
        <v>1</v>
      </c>
      <c r="AJ189" s="28"/>
      <c r="AK189" s="28"/>
      <c r="AL189" s="28"/>
      <c r="AM189" s="28"/>
      <c r="AN189" s="28"/>
      <c r="AO189" s="28"/>
      <c r="AP189" s="28"/>
      <c r="AQ189" s="28"/>
      <c r="AR189" s="28"/>
      <c r="AS189" s="28">
        <v>1</v>
      </c>
      <c r="AT189" s="28"/>
      <c r="AU189" s="28"/>
      <c r="AV189" s="28"/>
      <c r="AW189" s="28"/>
      <c r="AX189" s="28"/>
      <c r="AY189" s="28"/>
      <c r="AZ189" s="28"/>
      <c r="BA189" s="28"/>
      <c r="BB189" s="28"/>
      <c r="BC189" s="28"/>
      <c r="BD189" s="28"/>
      <c r="BE189" s="28"/>
      <c r="BF189" s="28"/>
      <c r="BG189" s="28"/>
      <c r="BH189" s="28"/>
      <c r="BI189" s="28"/>
      <c r="BJ189" s="28"/>
      <c r="BK189" s="28"/>
      <c r="BL189" s="28">
        <v>1</v>
      </c>
    </row>
    <row r="190" spans="29:64" x14ac:dyDescent="0.25">
      <c r="AC190" s="8" t="s">
        <v>770</v>
      </c>
      <c r="AD190" s="28"/>
      <c r="AE190" s="28"/>
      <c r="AF190" s="28">
        <v>2</v>
      </c>
      <c r="AG190" s="28"/>
      <c r="AH190" s="28"/>
      <c r="AI190" s="28">
        <v>2</v>
      </c>
      <c r="AJ190" s="28"/>
      <c r="AK190" s="28"/>
      <c r="AL190" s="28">
        <v>2</v>
      </c>
      <c r="AM190" s="28"/>
      <c r="AN190" s="28"/>
      <c r="AO190" s="28">
        <v>2</v>
      </c>
      <c r="AP190" s="28"/>
      <c r="AQ190" s="28"/>
      <c r="AR190" s="28"/>
      <c r="AS190" s="28">
        <v>4</v>
      </c>
      <c r="AT190" s="28"/>
      <c r="AU190" s="28"/>
      <c r="AV190" s="28"/>
      <c r="AW190" s="28"/>
      <c r="AX190" s="28"/>
      <c r="AY190" s="28"/>
      <c r="AZ190" s="28"/>
      <c r="BA190" s="28"/>
      <c r="BB190" s="28"/>
      <c r="BC190" s="28"/>
      <c r="BD190" s="28"/>
      <c r="BE190" s="28"/>
      <c r="BF190" s="28"/>
      <c r="BG190" s="28"/>
      <c r="BH190" s="28"/>
      <c r="BI190" s="28"/>
      <c r="BJ190" s="28"/>
      <c r="BK190" s="28"/>
      <c r="BL190" s="28">
        <v>4</v>
      </c>
    </row>
    <row r="191" spans="29:64" x14ac:dyDescent="0.25">
      <c r="AC191" s="9" t="s">
        <v>185</v>
      </c>
      <c r="AD191" s="28"/>
      <c r="AE191" s="28"/>
      <c r="AF191" s="28">
        <v>2</v>
      </c>
      <c r="AG191" s="28"/>
      <c r="AH191" s="28"/>
      <c r="AI191" s="28">
        <v>2</v>
      </c>
      <c r="AJ191" s="28"/>
      <c r="AK191" s="28"/>
      <c r="AL191" s="28">
        <v>2</v>
      </c>
      <c r="AM191" s="28"/>
      <c r="AN191" s="28"/>
      <c r="AO191" s="28">
        <v>2</v>
      </c>
      <c r="AP191" s="28"/>
      <c r="AQ191" s="28"/>
      <c r="AR191" s="28"/>
      <c r="AS191" s="28">
        <v>4</v>
      </c>
      <c r="AT191" s="28"/>
      <c r="AU191" s="28"/>
      <c r="AV191" s="28"/>
      <c r="AW191" s="28"/>
      <c r="AX191" s="28"/>
      <c r="AY191" s="28"/>
      <c r="AZ191" s="28"/>
      <c r="BA191" s="28"/>
      <c r="BB191" s="28"/>
      <c r="BC191" s="28"/>
      <c r="BD191" s="28"/>
      <c r="BE191" s="28"/>
      <c r="BF191" s="28"/>
      <c r="BG191" s="28"/>
      <c r="BH191" s="28"/>
      <c r="BI191" s="28"/>
      <c r="BJ191" s="28"/>
      <c r="BK191" s="28"/>
      <c r="BL191" s="28">
        <v>4</v>
      </c>
    </row>
    <row r="192" spans="29:64" x14ac:dyDescent="0.25">
      <c r="AC192" s="7" t="s">
        <v>1487</v>
      </c>
      <c r="AD192" s="28"/>
      <c r="AE192" s="28"/>
      <c r="AF192" s="28">
        <v>1</v>
      </c>
      <c r="AG192" s="28">
        <v>1</v>
      </c>
      <c r="AH192" s="28">
        <v>1</v>
      </c>
      <c r="AI192" s="28">
        <v>3</v>
      </c>
      <c r="AJ192" s="28"/>
      <c r="AK192" s="28"/>
      <c r="AL192" s="28">
        <v>1</v>
      </c>
      <c r="AM192" s="28">
        <v>1</v>
      </c>
      <c r="AN192" s="28">
        <v>1</v>
      </c>
      <c r="AO192" s="28">
        <v>3</v>
      </c>
      <c r="AP192" s="28"/>
      <c r="AQ192" s="28"/>
      <c r="AR192" s="28"/>
      <c r="AS192" s="28">
        <v>6</v>
      </c>
      <c r="AT192" s="28"/>
      <c r="AU192" s="28"/>
      <c r="AV192" s="28"/>
      <c r="AW192" s="28"/>
      <c r="AX192" s="28"/>
      <c r="AY192" s="28"/>
      <c r="AZ192" s="28"/>
      <c r="BA192" s="28"/>
      <c r="BB192" s="28"/>
      <c r="BC192" s="28"/>
      <c r="BD192" s="28"/>
      <c r="BE192" s="28"/>
      <c r="BF192" s="28"/>
      <c r="BG192" s="28"/>
      <c r="BH192" s="28"/>
      <c r="BI192" s="28"/>
      <c r="BJ192" s="28"/>
      <c r="BK192" s="28"/>
      <c r="BL192" s="28">
        <v>6</v>
      </c>
    </row>
    <row r="193" spans="29:64" x14ac:dyDescent="0.25">
      <c r="AC193" s="8" t="s">
        <v>771</v>
      </c>
      <c r="AD193" s="28"/>
      <c r="AE193" s="28"/>
      <c r="AF193" s="28"/>
      <c r="AG193" s="28">
        <v>1</v>
      </c>
      <c r="AH193" s="28"/>
      <c r="AI193" s="28">
        <v>1</v>
      </c>
      <c r="AJ193" s="28"/>
      <c r="AK193" s="28"/>
      <c r="AL193" s="28"/>
      <c r="AM193" s="28">
        <v>1</v>
      </c>
      <c r="AN193" s="28"/>
      <c r="AO193" s="28">
        <v>1</v>
      </c>
      <c r="AP193" s="28"/>
      <c r="AQ193" s="28"/>
      <c r="AR193" s="28"/>
      <c r="AS193" s="28">
        <v>2</v>
      </c>
      <c r="AT193" s="28"/>
      <c r="AU193" s="28"/>
      <c r="AV193" s="28"/>
      <c r="AW193" s="28"/>
      <c r="AX193" s="28"/>
      <c r="AY193" s="28"/>
      <c r="AZ193" s="28"/>
      <c r="BA193" s="28"/>
      <c r="BB193" s="28"/>
      <c r="BC193" s="28"/>
      <c r="BD193" s="28"/>
      <c r="BE193" s="28"/>
      <c r="BF193" s="28"/>
      <c r="BG193" s="28"/>
      <c r="BH193" s="28"/>
      <c r="BI193" s="28"/>
      <c r="BJ193" s="28"/>
      <c r="BK193" s="28"/>
      <c r="BL193" s="28">
        <v>2</v>
      </c>
    </row>
    <row r="194" spans="29:64" x14ac:dyDescent="0.25">
      <c r="AC194" s="9" t="s">
        <v>186</v>
      </c>
      <c r="AD194" s="28"/>
      <c r="AE194" s="28"/>
      <c r="AF194" s="28"/>
      <c r="AG194" s="28">
        <v>1</v>
      </c>
      <c r="AH194" s="28"/>
      <c r="AI194" s="28">
        <v>1</v>
      </c>
      <c r="AJ194" s="28"/>
      <c r="AK194" s="28"/>
      <c r="AL194" s="28"/>
      <c r="AM194" s="28">
        <v>1</v>
      </c>
      <c r="AN194" s="28"/>
      <c r="AO194" s="28">
        <v>1</v>
      </c>
      <c r="AP194" s="28"/>
      <c r="AQ194" s="28"/>
      <c r="AR194" s="28"/>
      <c r="AS194" s="28">
        <v>2</v>
      </c>
      <c r="AT194" s="28"/>
      <c r="AU194" s="28"/>
      <c r="AV194" s="28"/>
      <c r="AW194" s="28"/>
      <c r="AX194" s="28"/>
      <c r="AY194" s="28"/>
      <c r="AZ194" s="28"/>
      <c r="BA194" s="28"/>
      <c r="BB194" s="28"/>
      <c r="BC194" s="28"/>
      <c r="BD194" s="28"/>
      <c r="BE194" s="28"/>
      <c r="BF194" s="28"/>
      <c r="BG194" s="28"/>
      <c r="BH194" s="28"/>
      <c r="BI194" s="28"/>
      <c r="BJ194" s="28"/>
      <c r="BK194" s="28"/>
      <c r="BL194" s="28">
        <v>2</v>
      </c>
    </row>
    <row r="195" spans="29:64" x14ac:dyDescent="0.25">
      <c r="AC195" s="8" t="s">
        <v>770</v>
      </c>
      <c r="AD195" s="28"/>
      <c r="AE195" s="28"/>
      <c r="AF195" s="28">
        <v>1</v>
      </c>
      <c r="AG195" s="28"/>
      <c r="AH195" s="28">
        <v>1</v>
      </c>
      <c r="AI195" s="28">
        <v>2</v>
      </c>
      <c r="AJ195" s="28"/>
      <c r="AK195" s="28"/>
      <c r="AL195" s="28">
        <v>1</v>
      </c>
      <c r="AM195" s="28"/>
      <c r="AN195" s="28">
        <v>1</v>
      </c>
      <c r="AO195" s="28">
        <v>2</v>
      </c>
      <c r="AP195" s="28"/>
      <c r="AQ195" s="28"/>
      <c r="AR195" s="28"/>
      <c r="AS195" s="28">
        <v>4</v>
      </c>
      <c r="AT195" s="28"/>
      <c r="AU195" s="28"/>
      <c r="AV195" s="28"/>
      <c r="AW195" s="28"/>
      <c r="AX195" s="28"/>
      <c r="AY195" s="28"/>
      <c r="AZ195" s="28"/>
      <c r="BA195" s="28"/>
      <c r="BB195" s="28"/>
      <c r="BC195" s="28"/>
      <c r="BD195" s="28"/>
      <c r="BE195" s="28"/>
      <c r="BF195" s="28"/>
      <c r="BG195" s="28"/>
      <c r="BH195" s="28"/>
      <c r="BI195" s="28"/>
      <c r="BJ195" s="28"/>
      <c r="BK195" s="28"/>
      <c r="BL195" s="28">
        <v>4</v>
      </c>
    </row>
    <row r="196" spans="29:64" x14ac:dyDescent="0.25">
      <c r="AC196" s="9" t="s">
        <v>186</v>
      </c>
      <c r="AD196" s="28"/>
      <c r="AE196" s="28"/>
      <c r="AF196" s="28">
        <v>1</v>
      </c>
      <c r="AG196" s="28"/>
      <c r="AH196" s="28">
        <v>1</v>
      </c>
      <c r="AI196" s="28">
        <v>2</v>
      </c>
      <c r="AJ196" s="28"/>
      <c r="AK196" s="28"/>
      <c r="AL196" s="28">
        <v>1</v>
      </c>
      <c r="AM196" s="28"/>
      <c r="AN196" s="28">
        <v>1</v>
      </c>
      <c r="AO196" s="28">
        <v>2</v>
      </c>
      <c r="AP196" s="28"/>
      <c r="AQ196" s="28"/>
      <c r="AR196" s="28"/>
      <c r="AS196" s="28">
        <v>4</v>
      </c>
      <c r="AT196" s="28"/>
      <c r="AU196" s="28"/>
      <c r="AV196" s="28"/>
      <c r="AW196" s="28"/>
      <c r="AX196" s="28"/>
      <c r="AY196" s="28"/>
      <c r="AZ196" s="28"/>
      <c r="BA196" s="28"/>
      <c r="BB196" s="28"/>
      <c r="BC196" s="28"/>
      <c r="BD196" s="28"/>
      <c r="BE196" s="28"/>
      <c r="BF196" s="28"/>
      <c r="BG196" s="28"/>
      <c r="BH196" s="28"/>
      <c r="BI196" s="28"/>
      <c r="BJ196" s="28"/>
      <c r="BK196" s="28"/>
      <c r="BL196" s="28">
        <v>4</v>
      </c>
    </row>
    <row r="197" spans="29:64" x14ac:dyDescent="0.25">
      <c r="AC197" s="7" t="s">
        <v>1489</v>
      </c>
      <c r="AD197" s="28">
        <v>2</v>
      </c>
      <c r="AE197" s="28"/>
      <c r="AF197" s="28"/>
      <c r="AG197" s="28">
        <v>1</v>
      </c>
      <c r="AH197" s="28"/>
      <c r="AI197" s="28">
        <v>3</v>
      </c>
      <c r="AJ197" s="28">
        <v>2</v>
      </c>
      <c r="AK197" s="28"/>
      <c r="AL197" s="28"/>
      <c r="AM197" s="28"/>
      <c r="AN197" s="28"/>
      <c r="AO197" s="28">
        <v>2</v>
      </c>
      <c r="AP197" s="28"/>
      <c r="AQ197" s="28"/>
      <c r="AR197" s="28"/>
      <c r="AS197" s="28">
        <v>5</v>
      </c>
      <c r="AT197" s="28"/>
      <c r="AU197" s="28"/>
      <c r="AV197" s="28"/>
      <c r="AW197" s="28"/>
      <c r="AX197" s="28"/>
      <c r="AY197" s="28"/>
      <c r="AZ197" s="28"/>
      <c r="BA197" s="28"/>
      <c r="BB197" s="28"/>
      <c r="BC197" s="28"/>
      <c r="BD197" s="28"/>
      <c r="BE197" s="28"/>
      <c r="BF197" s="28"/>
      <c r="BG197" s="28"/>
      <c r="BH197" s="28"/>
      <c r="BI197" s="28"/>
      <c r="BJ197" s="28"/>
      <c r="BK197" s="28"/>
      <c r="BL197" s="28">
        <v>5</v>
      </c>
    </row>
    <row r="198" spans="29:64" x14ac:dyDescent="0.25">
      <c r="AC198" s="8" t="s">
        <v>771</v>
      </c>
      <c r="AD198" s="28"/>
      <c r="AE198" s="28"/>
      <c r="AF198" s="28"/>
      <c r="AG198" s="28">
        <v>1</v>
      </c>
      <c r="AH198" s="28"/>
      <c r="AI198" s="28">
        <v>1</v>
      </c>
      <c r="AJ198" s="28"/>
      <c r="AK198" s="28"/>
      <c r="AL198" s="28"/>
      <c r="AM198" s="28"/>
      <c r="AN198" s="28"/>
      <c r="AO198" s="28"/>
      <c r="AP198" s="28"/>
      <c r="AQ198" s="28"/>
      <c r="AR198" s="28"/>
      <c r="AS198" s="28">
        <v>1</v>
      </c>
      <c r="AT198" s="28"/>
      <c r="AU198" s="28"/>
      <c r="AV198" s="28"/>
      <c r="AW198" s="28"/>
      <c r="AX198" s="28"/>
      <c r="AY198" s="28"/>
      <c r="AZ198" s="28"/>
      <c r="BA198" s="28"/>
      <c r="BB198" s="28"/>
      <c r="BC198" s="28"/>
      <c r="BD198" s="28"/>
      <c r="BE198" s="28"/>
      <c r="BF198" s="28"/>
      <c r="BG198" s="28"/>
      <c r="BH198" s="28"/>
      <c r="BI198" s="28"/>
      <c r="BJ198" s="28"/>
      <c r="BK198" s="28"/>
      <c r="BL198" s="28">
        <v>1</v>
      </c>
    </row>
    <row r="199" spans="29:64" x14ac:dyDescent="0.25">
      <c r="AC199" s="9" t="s">
        <v>187</v>
      </c>
      <c r="AD199" s="28"/>
      <c r="AE199" s="28"/>
      <c r="AF199" s="28"/>
      <c r="AG199" s="28">
        <v>1</v>
      </c>
      <c r="AH199" s="28"/>
      <c r="AI199" s="28">
        <v>1</v>
      </c>
      <c r="AJ199" s="28"/>
      <c r="AK199" s="28"/>
      <c r="AL199" s="28"/>
      <c r="AM199" s="28"/>
      <c r="AN199" s="28"/>
      <c r="AO199" s="28"/>
      <c r="AP199" s="28"/>
      <c r="AQ199" s="28"/>
      <c r="AR199" s="28"/>
      <c r="AS199" s="28">
        <v>1</v>
      </c>
      <c r="AT199" s="28"/>
      <c r="AU199" s="28"/>
      <c r="AV199" s="28"/>
      <c r="AW199" s="28"/>
      <c r="AX199" s="28"/>
      <c r="AY199" s="28"/>
      <c r="AZ199" s="28"/>
      <c r="BA199" s="28"/>
      <c r="BB199" s="28"/>
      <c r="BC199" s="28"/>
      <c r="BD199" s="28"/>
      <c r="BE199" s="28"/>
      <c r="BF199" s="28"/>
      <c r="BG199" s="28"/>
      <c r="BH199" s="28"/>
      <c r="BI199" s="28"/>
      <c r="BJ199" s="28"/>
      <c r="BK199" s="28"/>
      <c r="BL199" s="28">
        <v>1</v>
      </c>
    </row>
    <row r="200" spans="29:64" x14ac:dyDescent="0.25">
      <c r="AC200" s="8" t="s">
        <v>770</v>
      </c>
      <c r="AD200" s="28">
        <v>2</v>
      </c>
      <c r="AE200" s="28"/>
      <c r="AF200" s="28"/>
      <c r="AG200" s="28"/>
      <c r="AH200" s="28"/>
      <c r="AI200" s="28">
        <v>2</v>
      </c>
      <c r="AJ200" s="28">
        <v>2</v>
      </c>
      <c r="AK200" s="28"/>
      <c r="AL200" s="28"/>
      <c r="AM200" s="28"/>
      <c r="AN200" s="28"/>
      <c r="AO200" s="28">
        <v>2</v>
      </c>
      <c r="AP200" s="28"/>
      <c r="AQ200" s="28"/>
      <c r="AR200" s="28"/>
      <c r="AS200" s="28">
        <v>4</v>
      </c>
      <c r="AT200" s="28"/>
      <c r="AU200" s="28"/>
      <c r="AV200" s="28"/>
      <c r="AW200" s="28"/>
      <c r="AX200" s="28"/>
      <c r="AY200" s="28"/>
      <c r="AZ200" s="28"/>
      <c r="BA200" s="28"/>
      <c r="BB200" s="28"/>
      <c r="BC200" s="28"/>
      <c r="BD200" s="28"/>
      <c r="BE200" s="28"/>
      <c r="BF200" s="28"/>
      <c r="BG200" s="28"/>
      <c r="BH200" s="28"/>
      <c r="BI200" s="28"/>
      <c r="BJ200" s="28"/>
      <c r="BK200" s="28"/>
      <c r="BL200" s="28">
        <v>4</v>
      </c>
    </row>
    <row r="201" spans="29:64" x14ac:dyDescent="0.25">
      <c r="AC201" s="9" t="s">
        <v>187</v>
      </c>
      <c r="AD201" s="28">
        <v>2</v>
      </c>
      <c r="AE201" s="28"/>
      <c r="AF201" s="28"/>
      <c r="AG201" s="28"/>
      <c r="AH201" s="28"/>
      <c r="AI201" s="28">
        <v>2</v>
      </c>
      <c r="AJ201" s="28">
        <v>2</v>
      </c>
      <c r="AK201" s="28"/>
      <c r="AL201" s="28"/>
      <c r="AM201" s="28"/>
      <c r="AN201" s="28"/>
      <c r="AO201" s="28">
        <v>2</v>
      </c>
      <c r="AP201" s="28"/>
      <c r="AQ201" s="28"/>
      <c r="AR201" s="28"/>
      <c r="AS201" s="28">
        <v>4</v>
      </c>
      <c r="AT201" s="28"/>
      <c r="AU201" s="28"/>
      <c r="AV201" s="28"/>
      <c r="AW201" s="28"/>
      <c r="AX201" s="28"/>
      <c r="AY201" s="28"/>
      <c r="AZ201" s="28"/>
      <c r="BA201" s="28"/>
      <c r="BB201" s="28"/>
      <c r="BC201" s="28"/>
      <c r="BD201" s="28"/>
      <c r="BE201" s="28"/>
      <c r="BF201" s="28"/>
      <c r="BG201" s="28"/>
      <c r="BH201" s="28"/>
      <c r="BI201" s="28"/>
      <c r="BJ201" s="28"/>
      <c r="BK201" s="28"/>
      <c r="BL201" s="28">
        <v>4</v>
      </c>
    </row>
    <row r="202" spans="29:64" x14ac:dyDescent="0.25">
      <c r="AC202" s="7" t="s">
        <v>1677</v>
      </c>
      <c r="AD202" s="28"/>
      <c r="AE202" s="28"/>
      <c r="AF202" s="28">
        <v>2</v>
      </c>
      <c r="AG202" s="28"/>
      <c r="AH202" s="28"/>
      <c r="AI202" s="28">
        <v>2</v>
      </c>
      <c r="AJ202" s="28"/>
      <c r="AK202" s="28"/>
      <c r="AL202" s="28">
        <v>2</v>
      </c>
      <c r="AM202" s="28"/>
      <c r="AN202" s="28"/>
      <c r="AO202" s="28">
        <v>2</v>
      </c>
      <c r="AP202" s="28"/>
      <c r="AQ202" s="28"/>
      <c r="AR202" s="28"/>
      <c r="AS202" s="28">
        <v>4</v>
      </c>
      <c r="AT202" s="28"/>
      <c r="AU202" s="28"/>
      <c r="AV202" s="28"/>
      <c r="AW202" s="28"/>
      <c r="AX202" s="28"/>
      <c r="AY202" s="28"/>
      <c r="AZ202" s="28"/>
      <c r="BA202" s="28"/>
      <c r="BB202" s="28"/>
      <c r="BC202" s="28"/>
      <c r="BD202" s="28"/>
      <c r="BE202" s="28"/>
      <c r="BF202" s="28"/>
      <c r="BG202" s="28"/>
      <c r="BH202" s="28"/>
      <c r="BI202" s="28"/>
      <c r="BJ202" s="28"/>
      <c r="BK202" s="28"/>
      <c r="BL202" s="28">
        <v>4</v>
      </c>
    </row>
    <row r="203" spans="29:64" x14ac:dyDescent="0.25">
      <c r="AC203" s="8" t="s">
        <v>770</v>
      </c>
      <c r="AD203" s="28"/>
      <c r="AE203" s="28"/>
      <c r="AF203" s="28">
        <v>2</v>
      </c>
      <c r="AG203" s="28"/>
      <c r="AH203" s="28"/>
      <c r="AI203" s="28">
        <v>2</v>
      </c>
      <c r="AJ203" s="28"/>
      <c r="AK203" s="28"/>
      <c r="AL203" s="28">
        <v>2</v>
      </c>
      <c r="AM203" s="28"/>
      <c r="AN203" s="28"/>
      <c r="AO203" s="28">
        <v>2</v>
      </c>
      <c r="AP203" s="28"/>
      <c r="AQ203" s="28"/>
      <c r="AR203" s="28"/>
      <c r="AS203" s="28">
        <v>4</v>
      </c>
      <c r="AT203" s="28"/>
      <c r="AU203" s="28"/>
      <c r="AV203" s="28"/>
      <c r="AW203" s="28"/>
      <c r="AX203" s="28"/>
      <c r="AY203" s="28"/>
      <c r="AZ203" s="28"/>
      <c r="BA203" s="28"/>
      <c r="BB203" s="28"/>
      <c r="BC203" s="28"/>
      <c r="BD203" s="28"/>
      <c r="BE203" s="28"/>
      <c r="BF203" s="28"/>
      <c r="BG203" s="28"/>
      <c r="BH203" s="28"/>
      <c r="BI203" s="28"/>
      <c r="BJ203" s="28"/>
      <c r="BK203" s="28"/>
      <c r="BL203" s="28">
        <v>4</v>
      </c>
    </row>
    <row r="204" spans="29:64" x14ac:dyDescent="0.25">
      <c r="AC204" s="9" t="s">
        <v>193</v>
      </c>
      <c r="AD204" s="28"/>
      <c r="AE204" s="28"/>
      <c r="AF204" s="28">
        <v>2</v>
      </c>
      <c r="AG204" s="28"/>
      <c r="AH204" s="28"/>
      <c r="AI204" s="28">
        <v>2</v>
      </c>
      <c r="AJ204" s="28"/>
      <c r="AK204" s="28"/>
      <c r="AL204" s="28">
        <v>2</v>
      </c>
      <c r="AM204" s="28"/>
      <c r="AN204" s="28"/>
      <c r="AO204" s="28">
        <v>2</v>
      </c>
      <c r="AP204" s="28"/>
      <c r="AQ204" s="28"/>
      <c r="AR204" s="28"/>
      <c r="AS204" s="28">
        <v>4</v>
      </c>
      <c r="AT204" s="28"/>
      <c r="AU204" s="28"/>
      <c r="AV204" s="28"/>
      <c r="AW204" s="28"/>
      <c r="AX204" s="28"/>
      <c r="AY204" s="28"/>
      <c r="AZ204" s="28"/>
      <c r="BA204" s="28"/>
      <c r="BB204" s="28"/>
      <c r="BC204" s="28"/>
      <c r="BD204" s="28"/>
      <c r="BE204" s="28"/>
      <c r="BF204" s="28"/>
      <c r="BG204" s="28"/>
      <c r="BH204" s="28"/>
      <c r="BI204" s="28"/>
      <c r="BJ204" s="28"/>
      <c r="BK204" s="28"/>
      <c r="BL204" s="28">
        <v>4</v>
      </c>
    </row>
    <row r="205" spans="29:64" x14ac:dyDescent="0.25">
      <c r="AC205" s="7" t="s">
        <v>1672</v>
      </c>
      <c r="AD205" s="28"/>
      <c r="AE205" s="28"/>
      <c r="AF205" s="28"/>
      <c r="AG205" s="28"/>
      <c r="AH205" s="28"/>
      <c r="AI205" s="28"/>
      <c r="AJ205" s="28"/>
      <c r="AK205" s="28"/>
      <c r="AL205" s="28">
        <v>1</v>
      </c>
      <c r="AM205" s="28"/>
      <c r="AN205" s="28"/>
      <c r="AO205" s="28">
        <v>1</v>
      </c>
      <c r="AP205" s="28"/>
      <c r="AQ205" s="28"/>
      <c r="AR205" s="28"/>
      <c r="AS205" s="28">
        <v>1</v>
      </c>
      <c r="AT205" s="28"/>
      <c r="AU205" s="28"/>
      <c r="AV205" s="28"/>
      <c r="AW205" s="28"/>
      <c r="AX205" s="28"/>
      <c r="AY205" s="28"/>
      <c r="AZ205" s="28"/>
      <c r="BA205" s="28"/>
      <c r="BB205" s="28"/>
      <c r="BC205" s="28"/>
      <c r="BD205" s="28"/>
      <c r="BE205" s="28"/>
      <c r="BF205" s="28"/>
      <c r="BG205" s="28"/>
      <c r="BH205" s="28"/>
      <c r="BI205" s="28"/>
      <c r="BJ205" s="28"/>
      <c r="BK205" s="28"/>
      <c r="BL205" s="28">
        <v>1</v>
      </c>
    </row>
    <row r="206" spans="29:64" x14ac:dyDescent="0.25">
      <c r="AC206" s="8" t="s">
        <v>770</v>
      </c>
      <c r="AD206" s="28"/>
      <c r="AE206" s="28"/>
      <c r="AF206" s="28"/>
      <c r="AG206" s="28"/>
      <c r="AH206" s="28"/>
      <c r="AI206" s="28"/>
      <c r="AJ206" s="28"/>
      <c r="AK206" s="28"/>
      <c r="AL206" s="28">
        <v>1</v>
      </c>
      <c r="AM206" s="28"/>
      <c r="AN206" s="28"/>
      <c r="AO206" s="28">
        <v>1</v>
      </c>
      <c r="AP206" s="28"/>
      <c r="AQ206" s="28"/>
      <c r="AR206" s="28"/>
      <c r="AS206" s="28">
        <v>1</v>
      </c>
      <c r="AT206" s="28"/>
      <c r="AU206" s="28"/>
      <c r="AV206" s="28"/>
      <c r="AW206" s="28"/>
      <c r="AX206" s="28"/>
      <c r="AY206" s="28"/>
      <c r="AZ206" s="28"/>
      <c r="BA206" s="28"/>
      <c r="BB206" s="28"/>
      <c r="BC206" s="28"/>
      <c r="BD206" s="28"/>
      <c r="BE206" s="28"/>
      <c r="BF206" s="28"/>
      <c r="BG206" s="28"/>
      <c r="BH206" s="28"/>
      <c r="BI206" s="28"/>
      <c r="BJ206" s="28"/>
      <c r="BK206" s="28"/>
      <c r="BL206" s="28">
        <v>1</v>
      </c>
    </row>
    <row r="207" spans="29:64" x14ac:dyDescent="0.25">
      <c r="AC207" s="9" t="s">
        <v>197</v>
      </c>
      <c r="AD207" s="28"/>
      <c r="AE207" s="28"/>
      <c r="AF207" s="28"/>
      <c r="AG207" s="28"/>
      <c r="AH207" s="28"/>
      <c r="AI207" s="28"/>
      <c r="AJ207" s="28"/>
      <c r="AK207" s="28"/>
      <c r="AL207" s="28">
        <v>1</v>
      </c>
      <c r="AM207" s="28"/>
      <c r="AN207" s="28"/>
      <c r="AO207" s="28">
        <v>1</v>
      </c>
      <c r="AP207" s="28"/>
      <c r="AQ207" s="28"/>
      <c r="AR207" s="28"/>
      <c r="AS207" s="28">
        <v>1</v>
      </c>
      <c r="AT207" s="28"/>
      <c r="AU207" s="28"/>
      <c r="AV207" s="28"/>
      <c r="AW207" s="28"/>
      <c r="AX207" s="28"/>
      <c r="AY207" s="28"/>
      <c r="AZ207" s="28"/>
      <c r="BA207" s="28"/>
      <c r="BB207" s="28"/>
      <c r="BC207" s="28"/>
      <c r="BD207" s="28"/>
      <c r="BE207" s="28"/>
      <c r="BF207" s="28"/>
      <c r="BG207" s="28"/>
      <c r="BH207" s="28"/>
      <c r="BI207" s="28"/>
      <c r="BJ207" s="28"/>
      <c r="BK207" s="28"/>
      <c r="BL207" s="28">
        <v>1</v>
      </c>
    </row>
    <row r="208" spans="29:64" x14ac:dyDescent="0.25">
      <c r="AC208" s="7" t="s">
        <v>1676</v>
      </c>
      <c r="AD208" s="28"/>
      <c r="AE208" s="28"/>
      <c r="AF208" s="28"/>
      <c r="AG208" s="28"/>
      <c r="AH208" s="28"/>
      <c r="AI208" s="28"/>
      <c r="AJ208" s="28"/>
      <c r="AK208" s="28">
        <v>1</v>
      </c>
      <c r="AL208" s="28"/>
      <c r="AM208" s="28"/>
      <c r="AN208" s="28"/>
      <c r="AO208" s="28">
        <v>1</v>
      </c>
      <c r="AP208" s="28"/>
      <c r="AQ208" s="28"/>
      <c r="AR208" s="28"/>
      <c r="AS208" s="28">
        <v>1</v>
      </c>
      <c r="AT208" s="28"/>
      <c r="AU208" s="28"/>
      <c r="AV208" s="28"/>
      <c r="AW208" s="28"/>
      <c r="AX208" s="28"/>
      <c r="AY208" s="28"/>
      <c r="AZ208" s="28"/>
      <c r="BA208" s="28"/>
      <c r="BB208" s="28"/>
      <c r="BC208" s="28"/>
      <c r="BD208" s="28"/>
      <c r="BE208" s="28"/>
      <c r="BF208" s="28"/>
      <c r="BG208" s="28"/>
      <c r="BH208" s="28"/>
      <c r="BI208" s="28"/>
      <c r="BJ208" s="28"/>
      <c r="BK208" s="28"/>
      <c r="BL208" s="28">
        <v>1</v>
      </c>
    </row>
    <row r="209" spans="29:64" x14ac:dyDescent="0.25">
      <c r="AC209" s="8" t="s">
        <v>770</v>
      </c>
      <c r="AD209" s="28"/>
      <c r="AE209" s="28"/>
      <c r="AF209" s="28"/>
      <c r="AG209" s="28"/>
      <c r="AH209" s="28"/>
      <c r="AI209" s="28"/>
      <c r="AJ209" s="28"/>
      <c r="AK209" s="28">
        <v>1</v>
      </c>
      <c r="AL209" s="28"/>
      <c r="AM209" s="28"/>
      <c r="AN209" s="28"/>
      <c r="AO209" s="28">
        <v>1</v>
      </c>
      <c r="AP209" s="28"/>
      <c r="AQ209" s="28"/>
      <c r="AR209" s="28"/>
      <c r="AS209" s="28">
        <v>1</v>
      </c>
      <c r="AT209" s="28"/>
      <c r="AU209" s="28"/>
      <c r="AV209" s="28"/>
      <c r="AW209" s="28"/>
      <c r="AX209" s="28"/>
      <c r="AY209" s="28"/>
      <c r="AZ209" s="28"/>
      <c r="BA209" s="28"/>
      <c r="BB209" s="28"/>
      <c r="BC209" s="28"/>
      <c r="BD209" s="28"/>
      <c r="BE209" s="28"/>
      <c r="BF209" s="28"/>
      <c r="BG209" s="28"/>
      <c r="BH209" s="28"/>
      <c r="BI209" s="28"/>
      <c r="BJ209" s="28"/>
      <c r="BK209" s="28"/>
      <c r="BL209" s="28">
        <v>1</v>
      </c>
    </row>
    <row r="210" spans="29:64" x14ac:dyDescent="0.25">
      <c r="AC210" s="9" t="s">
        <v>201</v>
      </c>
      <c r="AD210" s="28"/>
      <c r="AE210" s="28"/>
      <c r="AF210" s="28"/>
      <c r="AG210" s="28"/>
      <c r="AH210" s="28"/>
      <c r="AI210" s="28"/>
      <c r="AJ210" s="28"/>
      <c r="AK210" s="28">
        <v>1</v>
      </c>
      <c r="AL210" s="28"/>
      <c r="AM210" s="28"/>
      <c r="AN210" s="28"/>
      <c r="AO210" s="28">
        <v>1</v>
      </c>
      <c r="AP210" s="28"/>
      <c r="AQ210" s="28"/>
      <c r="AR210" s="28"/>
      <c r="AS210" s="28">
        <v>1</v>
      </c>
      <c r="AT210" s="28"/>
      <c r="AU210" s="28"/>
      <c r="AV210" s="28"/>
      <c r="AW210" s="28"/>
      <c r="AX210" s="28"/>
      <c r="AY210" s="28"/>
      <c r="AZ210" s="28"/>
      <c r="BA210" s="28"/>
      <c r="BB210" s="28"/>
      <c r="BC210" s="28"/>
      <c r="BD210" s="28"/>
      <c r="BE210" s="28"/>
      <c r="BF210" s="28"/>
      <c r="BG210" s="28"/>
      <c r="BH210" s="28"/>
      <c r="BI210" s="28"/>
      <c r="BJ210" s="28"/>
      <c r="BK210" s="28"/>
      <c r="BL210" s="28">
        <v>1</v>
      </c>
    </row>
    <row r="211" spans="29:64" x14ac:dyDescent="0.25">
      <c r="AC211" s="7" t="s">
        <v>1678</v>
      </c>
      <c r="AD211" s="28"/>
      <c r="AE211" s="28"/>
      <c r="AF211" s="28"/>
      <c r="AG211" s="28"/>
      <c r="AH211" s="28"/>
      <c r="AI211" s="28"/>
      <c r="AJ211" s="28"/>
      <c r="AK211" s="28">
        <v>2</v>
      </c>
      <c r="AL211" s="28">
        <v>1</v>
      </c>
      <c r="AM211" s="28"/>
      <c r="AN211" s="28"/>
      <c r="AO211" s="28">
        <v>3</v>
      </c>
      <c r="AP211" s="28"/>
      <c r="AQ211" s="28"/>
      <c r="AR211" s="28"/>
      <c r="AS211" s="28">
        <v>3</v>
      </c>
      <c r="AT211" s="28"/>
      <c r="AU211" s="28"/>
      <c r="AV211" s="28"/>
      <c r="AW211" s="28"/>
      <c r="AX211" s="28"/>
      <c r="AY211" s="28"/>
      <c r="AZ211" s="28"/>
      <c r="BA211" s="28"/>
      <c r="BB211" s="28"/>
      <c r="BC211" s="28"/>
      <c r="BD211" s="28"/>
      <c r="BE211" s="28"/>
      <c r="BF211" s="28"/>
      <c r="BG211" s="28"/>
      <c r="BH211" s="28"/>
      <c r="BI211" s="28"/>
      <c r="BJ211" s="28"/>
      <c r="BK211" s="28"/>
      <c r="BL211" s="28">
        <v>3</v>
      </c>
    </row>
    <row r="212" spans="29:64" x14ac:dyDescent="0.25">
      <c r="AC212" s="8" t="s">
        <v>770</v>
      </c>
      <c r="AD212" s="28"/>
      <c r="AE212" s="28"/>
      <c r="AF212" s="28"/>
      <c r="AG212" s="28"/>
      <c r="AH212" s="28"/>
      <c r="AI212" s="28"/>
      <c r="AJ212" s="28"/>
      <c r="AK212" s="28">
        <v>2</v>
      </c>
      <c r="AL212" s="28">
        <v>1</v>
      </c>
      <c r="AM212" s="28"/>
      <c r="AN212" s="28"/>
      <c r="AO212" s="28">
        <v>3</v>
      </c>
      <c r="AP212" s="28"/>
      <c r="AQ212" s="28"/>
      <c r="AR212" s="28"/>
      <c r="AS212" s="28">
        <v>3</v>
      </c>
      <c r="AT212" s="28"/>
      <c r="AU212" s="28"/>
      <c r="AV212" s="28"/>
      <c r="AW212" s="28"/>
      <c r="AX212" s="28"/>
      <c r="AY212" s="28"/>
      <c r="AZ212" s="28"/>
      <c r="BA212" s="28"/>
      <c r="BB212" s="28"/>
      <c r="BC212" s="28"/>
      <c r="BD212" s="28"/>
      <c r="BE212" s="28"/>
      <c r="BF212" s="28"/>
      <c r="BG212" s="28"/>
      <c r="BH212" s="28"/>
      <c r="BI212" s="28"/>
      <c r="BJ212" s="28"/>
      <c r="BK212" s="28"/>
      <c r="BL212" s="28">
        <v>3</v>
      </c>
    </row>
    <row r="213" spans="29:64" x14ac:dyDescent="0.25">
      <c r="AC213" s="9" t="s">
        <v>203</v>
      </c>
      <c r="AD213" s="28"/>
      <c r="AE213" s="28"/>
      <c r="AF213" s="28"/>
      <c r="AG213" s="28"/>
      <c r="AH213" s="28"/>
      <c r="AI213" s="28"/>
      <c r="AJ213" s="28"/>
      <c r="AK213" s="28">
        <v>2</v>
      </c>
      <c r="AL213" s="28">
        <v>1</v>
      </c>
      <c r="AM213" s="28"/>
      <c r="AN213" s="28"/>
      <c r="AO213" s="28">
        <v>3</v>
      </c>
      <c r="AP213" s="28"/>
      <c r="AQ213" s="28"/>
      <c r="AR213" s="28"/>
      <c r="AS213" s="28">
        <v>3</v>
      </c>
      <c r="AT213" s="28"/>
      <c r="AU213" s="28"/>
      <c r="AV213" s="28"/>
      <c r="AW213" s="28"/>
      <c r="AX213" s="28"/>
      <c r="AY213" s="28"/>
      <c r="AZ213" s="28"/>
      <c r="BA213" s="28"/>
      <c r="BB213" s="28"/>
      <c r="BC213" s="28"/>
      <c r="BD213" s="28"/>
      <c r="BE213" s="28"/>
      <c r="BF213" s="28"/>
      <c r="BG213" s="28"/>
      <c r="BH213" s="28"/>
      <c r="BI213" s="28"/>
      <c r="BJ213" s="28"/>
      <c r="BK213" s="28"/>
      <c r="BL213" s="28">
        <v>3</v>
      </c>
    </row>
    <row r="214" spans="29:64" x14ac:dyDescent="0.25">
      <c r="AC214" s="7" t="s">
        <v>483</v>
      </c>
      <c r="AD214" s="28">
        <v>4</v>
      </c>
      <c r="AE214" s="28">
        <v>16</v>
      </c>
      <c r="AF214" s="28">
        <v>18</v>
      </c>
      <c r="AG214" s="28">
        <v>17</v>
      </c>
      <c r="AH214" s="28">
        <v>12</v>
      </c>
      <c r="AI214" s="28">
        <v>67</v>
      </c>
      <c r="AJ214" s="28">
        <v>2</v>
      </c>
      <c r="AK214" s="28">
        <v>22</v>
      </c>
      <c r="AL214" s="28">
        <v>24</v>
      </c>
      <c r="AM214" s="28">
        <v>27</v>
      </c>
      <c r="AN214" s="28">
        <v>12</v>
      </c>
      <c r="AO214" s="28">
        <v>87</v>
      </c>
      <c r="AP214" s="28">
        <v>1</v>
      </c>
      <c r="AQ214" s="28">
        <v>1</v>
      </c>
      <c r="AR214" s="28">
        <v>2</v>
      </c>
      <c r="AS214" s="28">
        <v>156</v>
      </c>
      <c r="AT214" s="28">
        <v>4</v>
      </c>
      <c r="AU214" s="28">
        <v>10</v>
      </c>
      <c r="AV214" s="28">
        <v>12</v>
      </c>
      <c r="AW214" s="28">
        <v>15</v>
      </c>
      <c r="AX214" s="28">
        <v>4</v>
      </c>
      <c r="AY214" s="28">
        <v>45</v>
      </c>
      <c r="AZ214" s="28">
        <v>2</v>
      </c>
      <c r="BA214" s="28">
        <v>5</v>
      </c>
      <c r="BB214" s="28">
        <v>21</v>
      </c>
      <c r="BC214" s="28">
        <v>16</v>
      </c>
      <c r="BD214" s="28">
        <v>6</v>
      </c>
      <c r="BE214" s="28">
        <v>50</v>
      </c>
      <c r="BF214" s="28">
        <v>1</v>
      </c>
      <c r="BG214" s="28">
        <v>4</v>
      </c>
      <c r="BH214" s="28">
        <v>2</v>
      </c>
      <c r="BI214" s="28">
        <v>1</v>
      </c>
      <c r="BJ214" s="28">
        <v>8</v>
      </c>
      <c r="BK214" s="28">
        <v>103</v>
      </c>
      <c r="BL214" s="28">
        <v>259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E0A7A-AF93-4F7C-83A5-F1BEC42545F7}">
  <dimension ref="A1:O100"/>
  <sheetViews>
    <sheetView workbookViewId="0">
      <selection activeCell="K7" sqref="K7:O20"/>
    </sheetView>
  </sheetViews>
  <sheetFormatPr defaultRowHeight="15" x14ac:dyDescent="0.25"/>
  <cols>
    <col min="1" max="1" width="43.7109375" bestFit="1" customWidth="1"/>
    <col min="2" max="2" width="17.85546875" bestFit="1" customWidth="1"/>
    <col min="3" max="3" width="6.42578125" bestFit="1" customWidth="1"/>
    <col min="4" max="4" width="5.5703125" bestFit="1" customWidth="1"/>
    <col min="5" max="5" width="10.140625" bestFit="1" customWidth="1"/>
    <col min="6" max="6" width="14.7109375" bestFit="1" customWidth="1"/>
    <col min="7" max="7" width="12.28515625" bestFit="1" customWidth="1"/>
    <col min="8" max="8" width="8.5703125" bestFit="1" customWidth="1"/>
    <col min="10" max="10" width="5.28515625" bestFit="1" customWidth="1"/>
    <col min="12" max="12" width="7.42578125" bestFit="1" customWidth="1"/>
    <col min="16" max="17" width="8.140625" bestFit="1" customWidth="1"/>
    <col min="18" max="18" width="7.42578125" bestFit="1" customWidth="1"/>
    <col min="19" max="19" width="3.5703125" bestFit="1" customWidth="1"/>
    <col min="20" max="20" width="7.28515625" bestFit="1" customWidth="1"/>
    <col min="21" max="21" width="11.28515625" bestFit="1" customWidth="1"/>
  </cols>
  <sheetData>
    <row r="1" spans="1:15" x14ac:dyDescent="0.25">
      <c r="A1" s="6" t="s">
        <v>676</v>
      </c>
      <c r="B1" t="s">
        <v>484</v>
      </c>
    </row>
    <row r="2" spans="1:15" x14ac:dyDescent="0.25">
      <c r="A2" s="6" t="s">
        <v>769</v>
      </c>
      <c r="B2" t="s">
        <v>770</v>
      </c>
    </row>
    <row r="4" spans="1:15" x14ac:dyDescent="0.25">
      <c r="A4" s="6" t="s">
        <v>482</v>
      </c>
    </row>
    <row r="5" spans="1:15" x14ac:dyDescent="0.25">
      <c r="A5" s="7" t="s">
        <v>25</v>
      </c>
    </row>
    <row r="6" spans="1:15" x14ac:dyDescent="0.25">
      <c r="A6" s="8" t="s">
        <v>562</v>
      </c>
    </row>
    <row r="7" spans="1:15" x14ac:dyDescent="0.25">
      <c r="A7" s="9" t="s">
        <v>795</v>
      </c>
      <c r="F7" s="1" t="s">
        <v>1508</v>
      </c>
      <c r="G7" t="s">
        <v>805</v>
      </c>
      <c r="K7" s="1" t="s">
        <v>1508</v>
      </c>
      <c r="L7" t="s">
        <v>805</v>
      </c>
    </row>
    <row r="8" spans="1:15" x14ac:dyDescent="0.25">
      <c r="A8" s="9" t="s">
        <v>102</v>
      </c>
      <c r="F8" s="1" t="s">
        <v>1262</v>
      </c>
      <c r="G8" t="s">
        <v>708</v>
      </c>
      <c r="M8" t="s">
        <v>149</v>
      </c>
    </row>
    <row r="9" spans="1:15" x14ac:dyDescent="0.25">
      <c r="A9" s="7" t="s">
        <v>43</v>
      </c>
      <c r="F9" s="1" t="s">
        <v>1385</v>
      </c>
      <c r="G9" t="s">
        <v>465</v>
      </c>
      <c r="N9" t="s">
        <v>38</v>
      </c>
      <c r="O9" t="s">
        <v>1512</v>
      </c>
    </row>
    <row r="10" spans="1:15" x14ac:dyDescent="0.25">
      <c r="A10" s="8" t="s">
        <v>562</v>
      </c>
      <c r="F10" s="1" t="s">
        <v>931</v>
      </c>
      <c r="G10" t="s">
        <v>1024</v>
      </c>
      <c r="H10" t="s">
        <v>800</v>
      </c>
      <c r="N10" t="s">
        <v>30</v>
      </c>
      <c r="O10" t="s">
        <v>1513</v>
      </c>
    </row>
    <row r="11" spans="1:15" x14ac:dyDescent="0.25">
      <c r="A11" s="9" t="s">
        <v>1278</v>
      </c>
      <c r="M11" t="s">
        <v>1514</v>
      </c>
      <c r="N11" s="3"/>
    </row>
    <row r="12" spans="1:15" x14ac:dyDescent="0.25">
      <c r="A12" s="9" t="s">
        <v>102</v>
      </c>
      <c r="N12" t="s">
        <v>38</v>
      </c>
      <c r="O12" t="s">
        <v>1512</v>
      </c>
    </row>
    <row r="13" spans="1:15" x14ac:dyDescent="0.25">
      <c r="A13" s="7" t="s">
        <v>94</v>
      </c>
      <c r="K13" s="1" t="s">
        <v>1385</v>
      </c>
      <c r="L13" t="s">
        <v>465</v>
      </c>
    </row>
    <row r="14" spans="1:15" x14ac:dyDescent="0.25">
      <c r="A14" s="8" t="s">
        <v>805</v>
      </c>
      <c r="M14" t="s">
        <v>1515</v>
      </c>
    </row>
    <row r="15" spans="1:15" x14ac:dyDescent="0.25">
      <c r="A15" s="9" t="s">
        <v>716</v>
      </c>
      <c r="K15" s="1" t="s">
        <v>931</v>
      </c>
      <c r="L15" t="s">
        <v>1024</v>
      </c>
    </row>
    <row r="16" spans="1:15" x14ac:dyDescent="0.25">
      <c r="A16" s="7" t="s">
        <v>1405</v>
      </c>
      <c r="M16" t="s">
        <v>1517</v>
      </c>
    </row>
    <row r="17" spans="1:13" x14ac:dyDescent="0.25">
      <c r="A17" s="8" t="s">
        <v>708</v>
      </c>
      <c r="L17" t="s">
        <v>800</v>
      </c>
    </row>
    <row r="18" spans="1:13" x14ac:dyDescent="0.25">
      <c r="A18" s="9" t="s">
        <v>1096</v>
      </c>
      <c r="M18" t="s">
        <v>1516</v>
      </c>
    </row>
    <row r="19" spans="1:13" x14ac:dyDescent="0.25">
      <c r="A19" s="7" t="s">
        <v>1336</v>
      </c>
      <c r="K19" s="1" t="s">
        <v>1262</v>
      </c>
      <c r="L19" t="s">
        <v>708</v>
      </c>
    </row>
    <row r="20" spans="1:13" x14ac:dyDescent="0.25">
      <c r="A20" s="8" t="s">
        <v>805</v>
      </c>
      <c r="M20" t="s">
        <v>1518</v>
      </c>
    </row>
    <row r="21" spans="1:13" x14ac:dyDescent="0.25">
      <c r="A21" s="9" t="s">
        <v>1340</v>
      </c>
    </row>
    <row r="22" spans="1:13" x14ac:dyDescent="0.25">
      <c r="A22" s="7" t="s">
        <v>1345</v>
      </c>
    </row>
    <row r="23" spans="1:13" x14ac:dyDescent="0.25">
      <c r="A23" s="8" t="s">
        <v>465</v>
      </c>
    </row>
    <row r="24" spans="1:13" x14ac:dyDescent="0.25">
      <c r="A24" s="9" t="s">
        <v>1348</v>
      </c>
    </row>
    <row r="25" spans="1:13" x14ac:dyDescent="0.25">
      <c r="A25" s="8" t="s">
        <v>562</v>
      </c>
    </row>
    <row r="26" spans="1:13" x14ac:dyDescent="0.25">
      <c r="A26" s="9" t="s">
        <v>1348</v>
      </c>
    </row>
    <row r="27" spans="1:13" x14ac:dyDescent="0.25">
      <c r="A27" s="7" t="s">
        <v>1258</v>
      </c>
    </row>
    <row r="28" spans="1:13" x14ac:dyDescent="0.25">
      <c r="A28" s="8" t="s">
        <v>465</v>
      </c>
    </row>
    <row r="29" spans="1:13" x14ac:dyDescent="0.25">
      <c r="A29" s="9" t="s">
        <v>716</v>
      </c>
    </row>
    <row r="30" spans="1:13" x14ac:dyDescent="0.25">
      <c r="A30" s="7" t="s">
        <v>121</v>
      </c>
    </row>
    <row r="31" spans="1:13" x14ac:dyDescent="0.25">
      <c r="A31" s="8" t="s">
        <v>673</v>
      </c>
    </row>
    <row r="32" spans="1:13" x14ac:dyDescent="0.25">
      <c r="A32" s="9" t="s">
        <v>716</v>
      </c>
    </row>
    <row r="33" spans="1:1" x14ac:dyDescent="0.25">
      <c r="A33" s="7" t="s">
        <v>951</v>
      </c>
    </row>
    <row r="34" spans="1:1" x14ac:dyDescent="0.25">
      <c r="A34" s="8" t="s">
        <v>708</v>
      </c>
    </row>
    <row r="35" spans="1:1" x14ac:dyDescent="0.25">
      <c r="A35" s="9" t="s">
        <v>1097</v>
      </c>
    </row>
    <row r="36" spans="1:1" x14ac:dyDescent="0.25">
      <c r="A36" s="7" t="s">
        <v>1325</v>
      </c>
    </row>
    <row r="37" spans="1:1" x14ac:dyDescent="0.25">
      <c r="A37" s="8" t="s">
        <v>660</v>
      </c>
    </row>
    <row r="38" spans="1:1" x14ac:dyDescent="0.25">
      <c r="A38" s="9" t="s">
        <v>1285</v>
      </c>
    </row>
    <row r="39" spans="1:1" x14ac:dyDescent="0.25">
      <c r="A39" s="7" t="s">
        <v>1314</v>
      </c>
    </row>
    <row r="40" spans="1:1" x14ac:dyDescent="0.25">
      <c r="A40" s="8" t="s">
        <v>660</v>
      </c>
    </row>
    <row r="41" spans="1:1" x14ac:dyDescent="0.25">
      <c r="A41" s="9" t="s">
        <v>1285</v>
      </c>
    </row>
    <row r="42" spans="1:1" x14ac:dyDescent="0.25">
      <c r="A42" s="7" t="s">
        <v>593</v>
      </c>
    </row>
    <row r="43" spans="1:1" x14ac:dyDescent="0.25">
      <c r="A43" s="8" t="s">
        <v>660</v>
      </c>
    </row>
    <row r="44" spans="1:1" x14ac:dyDescent="0.25">
      <c r="A44" s="9" t="s">
        <v>716</v>
      </c>
    </row>
    <row r="45" spans="1:1" x14ac:dyDescent="0.25">
      <c r="A45" s="7" t="s">
        <v>180</v>
      </c>
    </row>
    <row r="46" spans="1:1" x14ac:dyDescent="0.25">
      <c r="A46" s="8" t="s">
        <v>190</v>
      </c>
    </row>
    <row r="47" spans="1:1" x14ac:dyDescent="0.25">
      <c r="A47" s="9" t="s">
        <v>716</v>
      </c>
    </row>
    <row r="48" spans="1:1" x14ac:dyDescent="0.25">
      <c r="A48" s="8" t="s">
        <v>195</v>
      </c>
    </row>
    <row r="49" spans="1:1" x14ac:dyDescent="0.25">
      <c r="A49" s="9" t="s">
        <v>716</v>
      </c>
    </row>
    <row r="50" spans="1:1" x14ac:dyDescent="0.25">
      <c r="A50" s="8" t="s">
        <v>196</v>
      </c>
    </row>
    <row r="51" spans="1:1" x14ac:dyDescent="0.25">
      <c r="A51" s="9" t="s">
        <v>716</v>
      </c>
    </row>
    <row r="52" spans="1:1" x14ac:dyDescent="0.25">
      <c r="A52" s="8" t="s">
        <v>660</v>
      </c>
    </row>
    <row r="53" spans="1:1" x14ac:dyDescent="0.25">
      <c r="A53" s="9" t="s">
        <v>716</v>
      </c>
    </row>
    <row r="54" spans="1:1" x14ac:dyDescent="0.25">
      <c r="A54" s="8" t="s">
        <v>673</v>
      </c>
    </row>
    <row r="55" spans="1:1" x14ac:dyDescent="0.25">
      <c r="A55" s="9" t="s">
        <v>716</v>
      </c>
    </row>
    <row r="56" spans="1:1" x14ac:dyDescent="0.25">
      <c r="A56" s="8" t="s">
        <v>662</v>
      </c>
    </row>
    <row r="57" spans="1:1" x14ac:dyDescent="0.25">
      <c r="A57" s="9" t="s">
        <v>716</v>
      </c>
    </row>
    <row r="58" spans="1:1" x14ac:dyDescent="0.25">
      <c r="A58" s="8" t="s">
        <v>191</v>
      </c>
    </row>
    <row r="59" spans="1:1" x14ac:dyDescent="0.25">
      <c r="A59" s="9" t="s">
        <v>716</v>
      </c>
    </row>
    <row r="60" spans="1:1" x14ac:dyDescent="0.25">
      <c r="A60" s="8" t="s">
        <v>799</v>
      </c>
    </row>
    <row r="61" spans="1:1" x14ac:dyDescent="0.25">
      <c r="A61" s="9" t="s">
        <v>716</v>
      </c>
    </row>
    <row r="62" spans="1:1" x14ac:dyDescent="0.25">
      <c r="A62" s="8" t="s">
        <v>1488</v>
      </c>
    </row>
    <row r="63" spans="1:1" x14ac:dyDescent="0.25">
      <c r="A63" s="9" t="s">
        <v>716</v>
      </c>
    </row>
    <row r="64" spans="1:1" x14ac:dyDescent="0.25">
      <c r="A64" s="8" t="s">
        <v>1487</v>
      </c>
    </row>
    <row r="65" spans="1:1" x14ac:dyDescent="0.25">
      <c r="A65" s="9" t="s">
        <v>716</v>
      </c>
    </row>
    <row r="66" spans="1:1" x14ac:dyDescent="0.25">
      <c r="A66" s="8" t="s">
        <v>1489</v>
      </c>
    </row>
    <row r="67" spans="1:1" x14ac:dyDescent="0.25">
      <c r="A67" s="9" t="s">
        <v>716</v>
      </c>
    </row>
    <row r="68" spans="1:1" x14ac:dyDescent="0.25">
      <c r="A68" s="8" t="s">
        <v>1677</v>
      </c>
    </row>
    <row r="69" spans="1:1" x14ac:dyDescent="0.25">
      <c r="A69" s="9" t="s">
        <v>716</v>
      </c>
    </row>
    <row r="70" spans="1:1" x14ac:dyDescent="0.25">
      <c r="A70" s="8" t="s">
        <v>1672</v>
      </c>
    </row>
    <row r="71" spans="1:1" x14ac:dyDescent="0.25">
      <c r="A71" s="9" t="s">
        <v>716</v>
      </c>
    </row>
    <row r="72" spans="1:1" x14ac:dyDescent="0.25">
      <c r="A72" s="8" t="s">
        <v>1676</v>
      </c>
    </row>
    <row r="73" spans="1:1" x14ac:dyDescent="0.25">
      <c r="A73" s="9" t="s">
        <v>716</v>
      </c>
    </row>
    <row r="74" spans="1:1" x14ac:dyDescent="0.25">
      <c r="A74" s="8" t="s">
        <v>1678</v>
      </c>
    </row>
    <row r="75" spans="1:1" x14ac:dyDescent="0.25">
      <c r="A75" s="9" t="s">
        <v>716</v>
      </c>
    </row>
    <row r="76" spans="1:1" x14ac:dyDescent="0.25">
      <c r="A76" s="7" t="s">
        <v>1262</v>
      </c>
    </row>
    <row r="77" spans="1:1" x14ac:dyDescent="0.25">
      <c r="A77" s="8" t="s">
        <v>708</v>
      </c>
    </row>
    <row r="78" spans="1:1" x14ac:dyDescent="0.25">
      <c r="A78" s="9" t="s">
        <v>127</v>
      </c>
    </row>
    <row r="79" spans="1:1" x14ac:dyDescent="0.25">
      <c r="A79" s="7" t="s">
        <v>1283</v>
      </c>
    </row>
    <row r="80" spans="1:1" x14ac:dyDescent="0.25">
      <c r="A80" s="8" t="s">
        <v>673</v>
      </c>
    </row>
    <row r="81" spans="1:1" x14ac:dyDescent="0.25">
      <c r="A81" s="9" t="s">
        <v>1278</v>
      </c>
    </row>
    <row r="82" spans="1:1" x14ac:dyDescent="0.25">
      <c r="A82" s="7" t="s">
        <v>1396</v>
      </c>
    </row>
    <row r="83" spans="1:1" x14ac:dyDescent="0.25">
      <c r="A83" s="8" t="s">
        <v>708</v>
      </c>
    </row>
    <row r="84" spans="1:1" x14ac:dyDescent="0.25">
      <c r="A84" s="9" t="s">
        <v>1400</v>
      </c>
    </row>
    <row r="85" spans="1:1" x14ac:dyDescent="0.25">
      <c r="A85" s="7" t="s">
        <v>1385</v>
      </c>
    </row>
    <row r="86" spans="1:1" x14ac:dyDescent="0.25">
      <c r="A86" s="8" t="s">
        <v>465</v>
      </c>
    </row>
    <row r="87" spans="1:1" x14ac:dyDescent="0.25">
      <c r="A87" s="9" t="s">
        <v>1278</v>
      </c>
    </row>
    <row r="88" spans="1:1" x14ac:dyDescent="0.25">
      <c r="A88" s="9" t="s">
        <v>1388</v>
      </c>
    </row>
    <row r="89" spans="1:1" x14ac:dyDescent="0.25">
      <c r="A89" s="7" t="s">
        <v>931</v>
      </c>
    </row>
    <row r="90" spans="1:1" x14ac:dyDescent="0.25">
      <c r="A90" s="8" t="s">
        <v>1024</v>
      </c>
    </row>
    <row r="91" spans="1:1" x14ac:dyDescent="0.25">
      <c r="A91" s="9" t="s">
        <v>96</v>
      </c>
    </row>
    <row r="92" spans="1:1" x14ac:dyDescent="0.25">
      <c r="A92" s="8" t="s">
        <v>800</v>
      </c>
    </row>
    <row r="93" spans="1:1" x14ac:dyDescent="0.25">
      <c r="A93" s="9" t="s">
        <v>96</v>
      </c>
    </row>
    <row r="94" spans="1:1" x14ac:dyDescent="0.25">
      <c r="A94" s="7" t="s">
        <v>599</v>
      </c>
    </row>
    <row r="95" spans="1:1" x14ac:dyDescent="0.25">
      <c r="A95" s="8" t="s">
        <v>465</v>
      </c>
    </row>
    <row r="96" spans="1:1" x14ac:dyDescent="0.25">
      <c r="A96" s="9" t="s">
        <v>1278</v>
      </c>
    </row>
    <row r="97" spans="1:1" x14ac:dyDescent="0.25">
      <c r="A97" s="7" t="s">
        <v>1508</v>
      </c>
    </row>
    <row r="98" spans="1:1" x14ac:dyDescent="0.25">
      <c r="A98" s="8" t="s">
        <v>805</v>
      </c>
    </row>
    <row r="99" spans="1:1" x14ac:dyDescent="0.25">
      <c r="A99" s="9" t="s">
        <v>796</v>
      </c>
    </row>
    <row r="100" spans="1:1" x14ac:dyDescent="0.25">
      <c r="A100" s="7" t="s">
        <v>483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B7E78-C7DD-46F2-BFD9-FB839B563B4E}">
  <dimension ref="A1:P107"/>
  <sheetViews>
    <sheetView topLeftCell="A43" workbookViewId="0">
      <selection activeCell="L91" sqref="L91:P91"/>
    </sheetView>
  </sheetViews>
  <sheetFormatPr defaultRowHeight="15" x14ac:dyDescent="0.25"/>
  <cols>
    <col min="1" max="1" width="19.42578125" bestFit="1" customWidth="1"/>
    <col min="2" max="2" width="17.85546875" bestFit="1" customWidth="1"/>
    <col min="3" max="3" width="12.42578125" bestFit="1" customWidth="1"/>
    <col min="4" max="4" width="17.85546875" bestFit="1" customWidth="1"/>
    <col min="5" max="5" width="7.28515625" bestFit="1" customWidth="1"/>
    <col min="6" max="7" width="11.28515625" bestFit="1" customWidth="1"/>
    <col min="8" max="8" width="11.5703125" bestFit="1" customWidth="1"/>
    <col min="9" max="9" width="12.42578125" bestFit="1" customWidth="1"/>
    <col min="10" max="10" width="17.85546875" bestFit="1" customWidth="1"/>
    <col min="11" max="11" width="41" bestFit="1" customWidth="1"/>
    <col min="12" max="12" width="17" bestFit="1" customWidth="1"/>
    <col min="13" max="13" width="12.42578125" bestFit="1" customWidth="1"/>
    <col min="14" max="14" width="17.85546875" bestFit="1" customWidth="1"/>
    <col min="15" max="15" width="12.42578125" bestFit="1" customWidth="1"/>
    <col min="16" max="16" width="30.7109375" bestFit="1" customWidth="1"/>
    <col min="17" max="17" width="37.7109375" bestFit="1" customWidth="1"/>
    <col min="18" max="18" width="8.7109375" bestFit="1" customWidth="1"/>
    <col min="19" max="19" width="14.7109375" bestFit="1" customWidth="1"/>
    <col min="20" max="20" width="7.85546875" bestFit="1" customWidth="1"/>
    <col min="21" max="21" width="35" bestFit="1" customWidth="1"/>
    <col min="22" max="22" width="65.7109375" bestFit="1" customWidth="1"/>
    <col min="23" max="23" width="32.5703125" bestFit="1" customWidth="1"/>
    <col min="24" max="24" width="17" bestFit="1" customWidth="1"/>
    <col min="25" max="25" width="49.85546875" bestFit="1" customWidth="1"/>
    <col min="26" max="28" width="59.140625" bestFit="1" customWidth="1"/>
    <col min="29" max="29" width="63" bestFit="1" customWidth="1"/>
    <col min="30" max="30" width="18.42578125" bestFit="1" customWidth="1"/>
    <col min="31" max="31" width="31" bestFit="1" customWidth="1"/>
    <col min="32" max="32" width="12.5703125" bestFit="1" customWidth="1"/>
    <col min="33" max="33" width="21.42578125" bestFit="1" customWidth="1"/>
    <col min="34" max="34" width="22.7109375" bestFit="1" customWidth="1"/>
    <col min="35" max="35" width="21.5703125" bestFit="1" customWidth="1"/>
    <col min="36" max="36" width="48.85546875" bestFit="1" customWidth="1"/>
    <col min="37" max="37" width="42.42578125" bestFit="1" customWidth="1"/>
    <col min="38" max="38" width="34.5703125" bestFit="1" customWidth="1"/>
    <col min="39" max="39" width="32.28515625" bestFit="1" customWidth="1"/>
    <col min="40" max="40" width="63.7109375" bestFit="1" customWidth="1"/>
    <col min="41" max="41" width="34.5703125" bestFit="1" customWidth="1"/>
    <col min="42" max="42" width="33" bestFit="1" customWidth="1"/>
    <col min="43" max="43" width="61.7109375" bestFit="1" customWidth="1"/>
    <col min="44" max="44" width="14.85546875" bestFit="1" customWidth="1"/>
    <col min="45" max="45" width="39.28515625" bestFit="1" customWidth="1"/>
    <col min="46" max="46" width="13.140625" bestFit="1" customWidth="1"/>
    <col min="47" max="47" width="22.42578125" bestFit="1" customWidth="1"/>
    <col min="48" max="48" width="17.85546875" bestFit="1" customWidth="1"/>
    <col min="49" max="49" width="16.5703125" bestFit="1" customWidth="1"/>
    <col min="50" max="50" width="19.140625" bestFit="1" customWidth="1"/>
    <col min="51" max="51" width="19.85546875" bestFit="1" customWidth="1"/>
    <col min="52" max="52" width="28.140625" bestFit="1" customWidth="1"/>
    <col min="53" max="53" width="20.5703125" bestFit="1" customWidth="1"/>
    <col min="54" max="54" width="11.140625" bestFit="1" customWidth="1"/>
    <col min="55" max="55" width="7" bestFit="1" customWidth="1"/>
    <col min="56" max="56" width="6.28515625" bestFit="1" customWidth="1"/>
    <col min="57" max="57" width="27.42578125" bestFit="1" customWidth="1"/>
    <col min="58" max="58" width="25.140625" bestFit="1" customWidth="1"/>
    <col min="59" max="59" width="20.28515625" bestFit="1" customWidth="1"/>
    <col min="60" max="60" width="23.85546875" bestFit="1" customWidth="1"/>
    <col min="61" max="61" width="15.7109375" bestFit="1" customWidth="1"/>
    <col min="62" max="62" width="51.42578125" bestFit="1" customWidth="1"/>
    <col min="63" max="63" width="60.140625" bestFit="1" customWidth="1"/>
    <col min="64" max="64" width="20.42578125" bestFit="1" customWidth="1"/>
    <col min="65" max="65" width="15.140625" bestFit="1" customWidth="1"/>
    <col min="66" max="66" width="40.42578125" bestFit="1" customWidth="1"/>
    <col min="67" max="67" width="27.7109375" bestFit="1" customWidth="1"/>
    <col min="68" max="68" width="19.7109375" bestFit="1" customWidth="1"/>
    <col min="69" max="69" width="33.28515625" bestFit="1" customWidth="1"/>
    <col min="70" max="70" width="7.28515625" bestFit="1" customWidth="1"/>
    <col min="71" max="71" width="11.28515625" bestFit="1" customWidth="1"/>
  </cols>
  <sheetData>
    <row r="1" spans="1:16" x14ac:dyDescent="0.25">
      <c r="A1" s="6" t="s">
        <v>676</v>
      </c>
      <c r="B1" t="s">
        <v>484</v>
      </c>
    </row>
    <row r="2" spans="1:16" ht="15.75" thickBot="1" x14ac:dyDescent="0.3"/>
    <row r="3" spans="1:16" ht="15.75" thickBot="1" x14ac:dyDescent="0.3">
      <c r="A3" s="6" t="s">
        <v>1505</v>
      </c>
      <c r="B3" s="6" t="s">
        <v>714</v>
      </c>
      <c r="G3" s="120" t="s">
        <v>1507</v>
      </c>
      <c r="H3" s="121"/>
      <c r="I3" s="121"/>
      <c r="J3" s="121"/>
      <c r="K3" s="122" t="s">
        <v>24</v>
      </c>
      <c r="L3" s="123"/>
      <c r="M3" s="123"/>
      <c r="N3" s="124"/>
      <c r="O3" s="5"/>
      <c r="P3" s="5"/>
    </row>
    <row r="4" spans="1:16" x14ac:dyDescent="0.25">
      <c r="A4" s="6" t="s">
        <v>482</v>
      </c>
      <c r="B4" t="s">
        <v>771</v>
      </c>
      <c r="C4" t="s">
        <v>770</v>
      </c>
      <c r="D4" t="s">
        <v>773</v>
      </c>
      <c r="E4" t="s">
        <v>716</v>
      </c>
      <c r="F4" t="s">
        <v>483</v>
      </c>
      <c r="G4" s="62" t="s">
        <v>482</v>
      </c>
      <c r="H4" s="63" t="s">
        <v>771</v>
      </c>
      <c r="I4" s="63" t="s">
        <v>770</v>
      </c>
      <c r="J4" s="63" t="s">
        <v>773</v>
      </c>
      <c r="K4" s="62" t="s">
        <v>354</v>
      </c>
      <c r="L4" s="63" t="s">
        <v>771</v>
      </c>
      <c r="M4" s="63" t="s">
        <v>770</v>
      </c>
      <c r="N4" s="64" t="s">
        <v>773</v>
      </c>
      <c r="O4" s="70" t="s">
        <v>1506</v>
      </c>
      <c r="P4" s="5"/>
    </row>
    <row r="5" spans="1:16" x14ac:dyDescent="0.25">
      <c r="A5" s="7" t="s">
        <v>659</v>
      </c>
      <c r="B5" s="28"/>
      <c r="C5" s="28"/>
      <c r="D5" s="28">
        <v>5</v>
      </c>
      <c r="E5" s="28"/>
      <c r="F5" s="28">
        <v>5</v>
      </c>
      <c r="G5" s="65" t="s">
        <v>197</v>
      </c>
      <c r="H5" s="5" t="str">
        <f>IF(B5="","None", B5)</f>
        <v>None</v>
      </c>
      <c r="I5" s="5" t="str">
        <f t="shared" ref="I5:J5" si="0">IF(C5="","None", C5)</f>
        <v>None</v>
      </c>
      <c r="J5" s="5">
        <f t="shared" si="0"/>
        <v>5</v>
      </c>
      <c r="K5" s="65" t="str">
        <f>G5</f>
        <v>Abrasive Blasting Agents: Blasting Sand</v>
      </c>
      <c r="L5" s="5" t="str">
        <f>IF(H5=1, "A", IF(H5=2, "B", IF(H5=3,"C", IF(H5=4, "D", IF(H5=5,"E","None")))))</f>
        <v>None</v>
      </c>
      <c r="M5" s="5" t="str">
        <f t="shared" ref="M5:N5" si="1">IF(I5=1, "A", IF(I5=2, "B", IF(I5=3,"C", IF(I5=4, "D", IF(I5=5,"E","None")))))</f>
        <v>None</v>
      </c>
      <c r="N5" s="66" t="str">
        <f t="shared" si="1"/>
        <v>E</v>
      </c>
      <c r="O5" s="5">
        <f>MAX(H5:J5) - MIN(H5:J5)</f>
        <v>0</v>
      </c>
      <c r="P5" s="5"/>
    </row>
    <row r="6" spans="1:16" x14ac:dyDescent="0.25">
      <c r="A6" s="7" t="s">
        <v>1487</v>
      </c>
      <c r="B6" s="28">
        <v>4</v>
      </c>
      <c r="C6" s="28">
        <v>5</v>
      </c>
      <c r="D6" s="28"/>
      <c r="E6" s="28"/>
      <c r="F6" s="28">
        <v>5</v>
      </c>
      <c r="G6" s="65" t="s">
        <v>201</v>
      </c>
      <c r="H6" s="5">
        <f t="shared" ref="H6:H32" si="2">IF(B6="","None", B6)</f>
        <v>4</v>
      </c>
      <c r="I6" s="5">
        <f t="shared" ref="I6:I32" si="3">IF(C6="","None", C6)</f>
        <v>5</v>
      </c>
      <c r="J6" s="5" t="str">
        <f t="shared" ref="J6:J32" si="4">IF(D6="","None", D6)</f>
        <v>None</v>
      </c>
      <c r="K6" s="65" t="str">
        <f t="shared" ref="K6:K32" si="5">G6</f>
        <v>Abrasive Blasting Agents: Specular Hematite</v>
      </c>
      <c r="L6" s="5" t="str">
        <f t="shared" ref="L6:L32" si="6">IF(H6=1, "A", IF(H6=2, "B", IF(H6=3,"C", IF(H6=4, "D", IF(H6=5,"E","None")))))</f>
        <v>D</v>
      </c>
      <c r="M6" s="5" t="str">
        <f t="shared" ref="M6:M32" si="7">IF(I6=1, "A", IF(I6=2, "B", IF(I6=3,"C", IF(I6=4, "D", IF(I6=5,"E","None")))))</f>
        <v>E</v>
      </c>
      <c r="N6" s="66" t="str">
        <f t="shared" ref="N6:N32" si="8">IF(J6=1, "A", IF(J6=2, "B", IF(J6=3,"C", IF(J6=4, "D", IF(J6=5,"E","None")))))</f>
        <v>None</v>
      </c>
      <c r="O6" s="5">
        <f t="shared" ref="O6:O32" si="9">MAX(H6:J6) - MIN(H6:J6)</f>
        <v>1</v>
      </c>
      <c r="P6" s="5"/>
    </row>
    <row r="7" spans="1:16" x14ac:dyDescent="0.25">
      <c r="A7" s="7" t="s">
        <v>1024</v>
      </c>
      <c r="B7" s="28"/>
      <c r="C7" s="28">
        <v>1</v>
      </c>
      <c r="D7" s="28">
        <v>2</v>
      </c>
      <c r="E7" s="28"/>
      <c r="F7" s="28">
        <v>2</v>
      </c>
      <c r="G7" s="65" t="s">
        <v>659</v>
      </c>
      <c r="H7" s="5" t="str">
        <f t="shared" si="2"/>
        <v>None</v>
      </c>
      <c r="I7" s="5">
        <f t="shared" si="3"/>
        <v>1</v>
      </c>
      <c r="J7" s="5">
        <f t="shared" si="4"/>
        <v>2</v>
      </c>
      <c r="K7" s="65" t="str">
        <f t="shared" si="5"/>
        <v>Aluminum</v>
      </c>
      <c r="L7" s="5" t="str">
        <f t="shared" si="6"/>
        <v>None</v>
      </c>
      <c r="M7" s="5" t="str">
        <f t="shared" si="7"/>
        <v>A</v>
      </c>
      <c r="N7" s="66" t="str">
        <f t="shared" si="8"/>
        <v>B</v>
      </c>
      <c r="O7" s="5">
        <f t="shared" si="9"/>
        <v>1</v>
      </c>
      <c r="P7" s="5"/>
    </row>
    <row r="8" spans="1:16" x14ac:dyDescent="0.25">
      <c r="A8" s="7" t="s">
        <v>467</v>
      </c>
      <c r="B8" s="28"/>
      <c r="C8" s="28"/>
      <c r="D8" s="28">
        <v>4</v>
      </c>
      <c r="E8" s="28"/>
      <c r="F8" s="28">
        <v>4</v>
      </c>
      <c r="G8" s="65" t="s">
        <v>1487</v>
      </c>
      <c r="H8" s="5" t="str">
        <f t="shared" si="2"/>
        <v>None</v>
      </c>
      <c r="I8" s="5" t="str">
        <f t="shared" si="3"/>
        <v>None</v>
      </c>
      <c r="J8" s="5">
        <f t="shared" si="4"/>
        <v>4</v>
      </c>
      <c r="K8" s="65" t="str">
        <f t="shared" si="5"/>
        <v>Antimony</v>
      </c>
      <c r="L8" s="5" t="str">
        <f t="shared" si="6"/>
        <v>None</v>
      </c>
      <c r="M8" s="5" t="str">
        <f t="shared" si="7"/>
        <v>None</v>
      </c>
      <c r="N8" s="66" t="str">
        <f t="shared" si="8"/>
        <v>D</v>
      </c>
      <c r="O8" s="5">
        <f t="shared" si="9"/>
        <v>0</v>
      </c>
      <c r="P8" s="5"/>
    </row>
    <row r="9" spans="1:16" x14ac:dyDescent="0.25">
      <c r="A9" s="7" t="s">
        <v>190</v>
      </c>
      <c r="B9" s="28"/>
      <c r="C9" s="28">
        <v>2</v>
      </c>
      <c r="D9" s="28"/>
      <c r="E9" s="28"/>
      <c r="F9" s="28">
        <v>2</v>
      </c>
      <c r="G9" s="65" t="s">
        <v>1024</v>
      </c>
      <c r="H9" s="5" t="str">
        <f t="shared" si="2"/>
        <v>None</v>
      </c>
      <c r="I9" s="5">
        <f t="shared" si="3"/>
        <v>2</v>
      </c>
      <c r="J9" s="5" t="str">
        <f t="shared" si="4"/>
        <v>None</v>
      </c>
      <c r="K9" s="65" t="str">
        <f t="shared" si="5"/>
        <v>Barium</v>
      </c>
      <c r="L9" s="5" t="str">
        <f t="shared" si="6"/>
        <v>None</v>
      </c>
      <c r="M9" s="5" t="str">
        <f t="shared" si="7"/>
        <v>B</v>
      </c>
      <c r="N9" s="66" t="str">
        <f t="shared" si="8"/>
        <v>None</v>
      </c>
      <c r="O9" s="5">
        <f t="shared" si="9"/>
        <v>0</v>
      </c>
      <c r="P9" s="5"/>
    </row>
    <row r="10" spans="1:16" x14ac:dyDescent="0.25">
      <c r="A10" s="7" t="s">
        <v>805</v>
      </c>
      <c r="B10" s="28">
        <v>4</v>
      </c>
      <c r="C10" s="28">
        <v>3</v>
      </c>
      <c r="D10" s="28">
        <v>3</v>
      </c>
      <c r="E10" s="28"/>
      <c r="F10" s="28">
        <v>4</v>
      </c>
      <c r="G10" s="65" t="s">
        <v>467</v>
      </c>
      <c r="H10" s="5">
        <f t="shared" si="2"/>
        <v>4</v>
      </c>
      <c r="I10" s="5">
        <f t="shared" si="3"/>
        <v>3</v>
      </c>
      <c r="J10" s="5">
        <f t="shared" si="4"/>
        <v>3</v>
      </c>
      <c r="K10" s="65" t="str">
        <f t="shared" si="5"/>
        <v>C60</v>
      </c>
      <c r="L10" s="5" t="str">
        <f t="shared" si="6"/>
        <v>D</v>
      </c>
      <c r="M10" s="5" t="str">
        <f t="shared" si="7"/>
        <v>C</v>
      </c>
      <c r="N10" s="66" t="str">
        <f t="shared" si="8"/>
        <v>C</v>
      </c>
      <c r="O10" s="5">
        <f t="shared" si="9"/>
        <v>1</v>
      </c>
      <c r="P10" s="5"/>
    </row>
    <row r="11" spans="1:16" x14ac:dyDescent="0.25">
      <c r="A11" s="7" t="s">
        <v>800</v>
      </c>
      <c r="B11" s="28"/>
      <c r="C11" s="28">
        <v>3</v>
      </c>
      <c r="D11" s="28">
        <v>4</v>
      </c>
      <c r="E11" s="28"/>
      <c r="F11" s="28">
        <v>4</v>
      </c>
      <c r="G11" s="65" t="s">
        <v>190</v>
      </c>
      <c r="H11" s="5" t="str">
        <f t="shared" si="2"/>
        <v>None</v>
      </c>
      <c r="I11" s="5">
        <f t="shared" si="3"/>
        <v>3</v>
      </c>
      <c r="J11" s="5">
        <f t="shared" si="4"/>
        <v>4</v>
      </c>
      <c r="K11" s="65" t="str">
        <f t="shared" si="5"/>
        <v>Calcium chromate</v>
      </c>
      <c r="L11" s="5" t="str">
        <f t="shared" si="6"/>
        <v>None</v>
      </c>
      <c r="M11" s="5" t="str">
        <f t="shared" si="7"/>
        <v>C</v>
      </c>
      <c r="N11" s="66" t="str">
        <f t="shared" si="8"/>
        <v>D</v>
      </c>
      <c r="O11" s="5">
        <f t="shared" si="9"/>
        <v>1</v>
      </c>
      <c r="P11" s="5"/>
    </row>
    <row r="12" spans="1:16" x14ac:dyDescent="0.25">
      <c r="A12" s="7" t="s">
        <v>195</v>
      </c>
      <c r="B12" s="28"/>
      <c r="C12" s="28">
        <v>2</v>
      </c>
      <c r="D12" s="28"/>
      <c r="E12" s="28"/>
      <c r="F12" s="28">
        <v>2</v>
      </c>
      <c r="G12" s="65" t="s">
        <v>805</v>
      </c>
      <c r="H12" s="5" t="str">
        <f t="shared" si="2"/>
        <v>None</v>
      </c>
      <c r="I12" s="5">
        <f t="shared" si="3"/>
        <v>2</v>
      </c>
      <c r="J12" s="5" t="str">
        <f t="shared" si="4"/>
        <v>None</v>
      </c>
      <c r="K12" s="65" t="str">
        <f t="shared" si="5"/>
        <v>Carbon black</v>
      </c>
      <c r="L12" s="5" t="str">
        <f t="shared" si="6"/>
        <v>None</v>
      </c>
      <c r="M12" s="5" t="str">
        <f t="shared" si="7"/>
        <v>B</v>
      </c>
      <c r="N12" s="66" t="str">
        <f t="shared" si="8"/>
        <v>None</v>
      </c>
      <c r="O12" s="5">
        <f t="shared" si="9"/>
        <v>0</v>
      </c>
      <c r="P12" s="5"/>
    </row>
    <row r="13" spans="1:16" x14ac:dyDescent="0.25">
      <c r="A13" s="7" t="s">
        <v>708</v>
      </c>
      <c r="B13" s="28">
        <v>4</v>
      </c>
      <c r="C13" s="28">
        <v>4</v>
      </c>
      <c r="D13" s="28">
        <v>5</v>
      </c>
      <c r="E13" s="28"/>
      <c r="F13" s="28">
        <v>5</v>
      </c>
      <c r="G13" s="65" t="s">
        <v>800</v>
      </c>
      <c r="H13" s="5">
        <f t="shared" si="2"/>
        <v>4</v>
      </c>
      <c r="I13" s="5">
        <f t="shared" si="3"/>
        <v>4</v>
      </c>
      <c r="J13" s="5">
        <f t="shared" si="4"/>
        <v>5</v>
      </c>
      <c r="K13" s="65" t="str">
        <f t="shared" si="5"/>
        <v>Cerium</v>
      </c>
      <c r="L13" s="5" t="str">
        <f t="shared" si="6"/>
        <v>D</v>
      </c>
      <c r="M13" s="5" t="str">
        <f t="shared" si="7"/>
        <v>D</v>
      </c>
      <c r="N13" s="66" t="str">
        <f t="shared" si="8"/>
        <v>E</v>
      </c>
      <c r="O13" s="5">
        <f t="shared" si="9"/>
        <v>1</v>
      </c>
      <c r="P13" s="5"/>
    </row>
    <row r="14" spans="1:16" x14ac:dyDescent="0.25">
      <c r="A14" s="7" t="s">
        <v>196</v>
      </c>
      <c r="B14" s="28">
        <v>4</v>
      </c>
      <c r="C14" s="28">
        <v>5</v>
      </c>
      <c r="D14" s="28">
        <v>5</v>
      </c>
      <c r="E14" s="28"/>
      <c r="F14" s="28">
        <v>5</v>
      </c>
      <c r="G14" s="65" t="s">
        <v>195</v>
      </c>
      <c r="H14" s="5">
        <f t="shared" si="2"/>
        <v>4</v>
      </c>
      <c r="I14" s="5">
        <f t="shared" si="3"/>
        <v>5</v>
      </c>
      <c r="J14" s="5">
        <f t="shared" si="4"/>
        <v>5</v>
      </c>
      <c r="K14" s="65" t="str">
        <f t="shared" si="5"/>
        <v>Chromium</v>
      </c>
      <c r="L14" s="5" t="str">
        <f t="shared" si="6"/>
        <v>D</v>
      </c>
      <c r="M14" s="5" t="str">
        <f t="shared" si="7"/>
        <v>E</v>
      </c>
      <c r="N14" s="66" t="str">
        <f t="shared" si="8"/>
        <v>E</v>
      </c>
      <c r="O14" s="5">
        <f t="shared" si="9"/>
        <v>1</v>
      </c>
      <c r="P14" s="5"/>
    </row>
    <row r="15" spans="1:16" x14ac:dyDescent="0.25">
      <c r="A15" s="7" t="s">
        <v>1488</v>
      </c>
      <c r="B15" s="28">
        <v>4</v>
      </c>
      <c r="C15" s="28">
        <v>3</v>
      </c>
      <c r="D15" s="28"/>
      <c r="E15" s="28"/>
      <c r="F15" s="28">
        <v>4</v>
      </c>
      <c r="G15" s="65" t="s">
        <v>708</v>
      </c>
      <c r="H15" s="5">
        <f t="shared" si="2"/>
        <v>4</v>
      </c>
      <c r="I15" s="5">
        <f t="shared" si="3"/>
        <v>3</v>
      </c>
      <c r="J15" s="5" t="str">
        <f t="shared" si="4"/>
        <v>None</v>
      </c>
      <c r="K15" s="65" t="str">
        <f t="shared" si="5"/>
        <v>CNT</v>
      </c>
      <c r="L15" s="5" t="str">
        <f t="shared" si="6"/>
        <v>D</v>
      </c>
      <c r="M15" s="5" t="str">
        <f t="shared" si="7"/>
        <v>C</v>
      </c>
      <c r="N15" s="66" t="str">
        <f t="shared" si="8"/>
        <v>None</v>
      </c>
      <c r="O15" s="5">
        <f t="shared" si="9"/>
        <v>1</v>
      </c>
      <c r="P15" s="5"/>
    </row>
    <row r="16" spans="1:16" x14ac:dyDescent="0.25">
      <c r="A16" s="7" t="s">
        <v>481</v>
      </c>
      <c r="B16" s="28"/>
      <c r="C16" s="28"/>
      <c r="D16" s="28">
        <v>5</v>
      </c>
      <c r="E16" s="28"/>
      <c r="F16" s="28">
        <v>5</v>
      </c>
      <c r="G16" s="65" t="s">
        <v>196</v>
      </c>
      <c r="H16" s="5" t="str">
        <f t="shared" si="2"/>
        <v>None</v>
      </c>
      <c r="I16" s="5" t="str">
        <f t="shared" si="3"/>
        <v>None</v>
      </c>
      <c r="J16" s="5">
        <f t="shared" si="4"/>
        <v>5</v>
      </c>
      <c r="K16" s="65" t="str">
        <f t="shared" si="5"/>
        <v>Cobalt</v>
      </c>
      <c r="L16" s="5" t="str">
        <f t="shared" si="6"/>
        <v>None</v>
      </c>
      <c r="M16" s="5" t="str">
        <f t="shared" si="7"/>
        <v>None</v>
      </c>
      <c r="N16" s="66" t="str">
        <f t="shared" si="8"/>
        <v>E</v>
      </c>
      <c r="O16" s="5">
        <f t="shared" si="9"/>
        <v>0</v>
      </c>
      <c r="P16" s="5"/>
    </row>
    <row r="17" spans="1:16" x14ac:dyDescent="0.25">
      <c r="A17" s="7" t="s">
        <v>1237</v>
      </c>
      <c r="B17" s="28"/>
      <c r="C17" s="28"/>
      <c r="D17" s="28">
        <v>3</v>
      </c>
      <c r="E17" s="28"/>
      <c r="F17" s="28">
        <v>3</v>
      </c>
      <c r="G17" s="65" t="s">
        <v>183</v>
      </c>
      <c r="H17" s="5" t="str">
        <f t="shared" si="2"/>
        <v>None</v>
      </c>
      <c r="I17" s="5" t="str">
        <f t="shared" si="3"/>
        <v>None</v>
      </c>
      <c r="J17" s="5">
        <f t="shared" si="4"/>
        <v>3</v>
      </c>
      <c r="K17" s="65" t="str">
        <f t="shared" si="5"/>
        <v>Ferrocene</v>
      </c>
      <c r="L17" s="5" t="str">
        <f t="shared" si="6"/>
        <v>None</v>
      </c>
      <c r="M17" s="5" t="str">
        <f t="shared" si="7"/>
        <v>None</v>
      </c>
      <c r="N17" s="66" t="str">
        <f t="shared" si="8"/>
        <v>C</v>
      </c>
      <c r="O17" s="5">
        <f t="shared" si="9"/>
        <v>0</v>
      </c>
      <c r="P17" s="5"/>
    </row>
    <row r="18" spans="1:16" x14ac:dyDescent="0.25">
      <c r="A18" s="7" t="s">
        <v>660</v>
      </c>
      <c r="B18" s="28">
        <v>5</v>
      </c>
      <c r="C18" s="28">
        <v>5</v>
      </c>
      <c r="D18" s="28">
        <v>5</v>
      </c>
      <c r="E18" s="28"/>
      <c r="F18" s="28">
        <v>5</v>
      </c>
      <c r="G18" s="65" t="s">
        <v>1488</v>
      </c>
      <c r="H18" s="5">
        <f t="shared" si="2"/>
        <v>5</v>
      </c>
      <c r="I18" s="5">
        <f t="shared" si="3"/>
        <v>5</v>
      </c>
      <c r="J18" s="5">
        <f t="shared" si="4"/>
        <v>5</v>
      </c>
      <c r="K18" s="65" t="str">
        <f t="shared" si="5"/>
        <v>Gallium</v>
      </c>
      <c r="L18" s="5" t="str">
        <f t="shared" si="6"/>
        <v>E</v>
      </c>
      <c r="M18" s="5" t="str">
        <f t="shared" si="7"/>
        <v>E</v>
      </c>
      <c r="N18" s="66" t="str">
        <f t="shared" si="8"/>
        <v>E</v>
      </c>
      <c r="O18" s="5">
        <f t="shared" si="9"/>
        <v>0</v>
      </c>
      <c r="P18" s="5"/>
    </row>
    <row r="19" spans="1:16" x14ac:dyDescent="0.25">
      <c r="A19" s="7" t="s">
        <v>673</v>
      </c>
      <c r="B19" s="28"/>
      <c r="C19" s="28">
        <v>2</v>
      </c>
      <c r="D19" s="28">
        <v>4</v>
      </c>
      <c r="E19" s="28"/>
      <c r="F19" s="28">
        <v>4</v>
      </c>
      <c r="G19" s="65" t="s">
        <v>481</v>
      </c>
      <c r="H19" s="5" t="str">
        <f t="shared" si="2"/>
        <v>None</v>
      </c>
      <c r="I19" s="5">
        <f t="shared" si="3"/>
        <v>2</v>
      </c>
      <c r="J19" s="5">
        <f t="shared" si="4"/>
        <v>4</v>
      </c>
      <c r="K19" s="65" t="str">
        <f t="shared" si="5"/>
        <v>Gold</v>
      </c>
      <c r="L19" s="5" t="str">
        <f t="shared" si="6"/>
        <v>None</v>
      </c>
      <c r="M19" s="5" t="str">
        <f t="shared" si="7"/>
        <v>B</v>
      </c>
      <c r="N19" s="66" t="str">
        <f t="shared" si="8"/>
        <v>D</v>
      </c>
      <c r="O19" s="5">
        <f t="shared" si="9"/>
        <v>2</v>
      </c>
      <c r="P19" s="5"/>
    </row>
    <row r="20" spans="1:16" x14ac:dyDescent="0.25">
      <c r="A20" s="7" t="s">
        <v>1489</v>
      </c>
      <c r="B20" s="28">
        <v>4</v>
      </c>
      <c r="C20" s="28">
        <v>1</v>
      </c>
      <c r="D20" s="28"/>
      <c r="E20" s="28"/>
      <c r="F20" s="28">
        <v>4</v>
      </c>
      <c r="G20" s="65" t="s">
        <v>660</v>
      </c>
      <c r="H20" s="5">
        <f t="shared" si="2"/>
        <v>4</v>
      </c>
      <c r="I20" s="5">
        <f t="shared" si="3"/>
        <v>1</v>
      </c>
      <c r="J20" s="5" t="str">
        <f t="shared" si="4"/>
        <v>None</v>
      </c>
      <c r="K20" s="65" t="str">
        <f t="shared" si="5"/>
        <v>Indium</v>
      </c>
      <c r="L20" s="5" t="str">
        <f t="shared" si="6"/>
        <v>D</v>
      </c>
      <c r="M20" s="5" t="str">
        <f t="shared" si="7"/>
        <v>A</v>
      </c>
      <c r="N20" s="66" t="str">
        <f t="shared" si="8"/>
        <v>None</v>
      </c>
      <c r="O20" s="5">
        <f t="shared" si="9"/>
        <v>3</v>
      </c>
      <c r="P20" s="5"/>
    </row>
    <row r="21" spans="1:16" x14ac:dyDescent="0.25">
      <c r="A21" s="7" t="s">
        <v>1026</v>
      </c>
      <c r="B21" s="28"/>
      <c r="C21" s="28"/>
      <c r="D21" s="28">
        <v>5</v>
      </c>
      <c r="E21" s="28"/>
      <c r="F21" s="28">
        <v>5</v>
      </c>
      <c r="G21" s="65" t="s">
        <v>673</v>
      </c>
      <c r="H21" s="5" t="str">
        <f t="shared" si="2"/>
        <v>None</v>
      </c>
      <c r="I21" s="5" t="str">
        <f t="shared" si="3"/>
        <v>None</v>
      </c>
      <c r="J21" s="5">
        <f t="shared" si="4"/>
        <v>5</v>
      </c>
      <c r="K21" s="65" t="str">
        <f t="shared" si="5"/>
        <v>Iron</v>
      </c>
      <c r="L21" s="5" t="str">
        <f t="shared" si="6"/>
        <v>None</v>
      </c>
      <c r="M21" s="5" t="str">
        <f t="shared" si="7"/>
        <v>None</v>
      </c>
      <c r="N21" s="66" t="str">
        <f t="shared" si="8"/>
        <v>E</v>
      </c>
      <c r="O21" s="57">
        <f t="shared" si="9"/>
        <v>0</v>
      </c>
      <c r="P21" s="5"/>
    </row>
    <row r="22" spans="1:16" x14ac:dyDescent="0.25">
      <c r="A22" s="7" t="s">
        <v>662</v>
      </c>
      <c r="B22" s="28">
        <v>4</v>
      </c>
      <c r="C22" s="28">
        <v>5</v>
      </c>
      <c r="D22" s="28">
        <v>5</v>
      </c>
      <c r="E22" s="28"/>
      <c r="F22" s="28">
        <v>5</v>
      </c>
      <c r="G22" s="65" t="s">
        <v>1489</v>
      </c>
      <c r="H22" s="5">
        <f t="shared" si="2"/>
        <v>4</v>
      </c>
      <c r="I22" s="5">
        <f t="shared" si="3"/>
        <v>5</v>
      </c>
      <c r="J22" s="5">
        <f t="shared" si="4"/>
        <v>5</v>
      </c>
      <c r="K22" s="65" t="str">
        <f t="shared" si="5"/>
        <v>Molybdenum</v>
      </c>
      <c r="L22" s="5" t="str">
        <f t="shared" si="6"/>
        <v>D</v>
      </c>
      <c r="M22" s="5" t="str">
        <f t="shared" si="7"/>
        <v>E</v>
      </c>
      <c r="N22" s="66" t="str">
        <f t="shared" si="8"/>
        <v>E</v>
      </c>
      <c r="O22" s="57">
        <f t="shared" si="9"/>
        <v>1</v>
      </c>
      <c r="P22" s="5"/>
    </row>
    <row r="23" spans="1:16" x14ac:dyDescent="0.25">
      <c r="A23" s="7" t="s">
        <v>465</v>
      </c>
      <c r="B23" s="28">
        <v>4</v>
      </c>
      <c r="C23" s="28">
        <v>4</v>
      </c>
      <c r="D23" s="28">
        <v>4</v>
      </c>
      <c r="E23" s="28"/>
      <c r="F23" s="28">
        <v>4</v>
      </c>
      <c r="G23" s="65" t="s">
        <v>1026</v>
      </c>
      <c r="H23" s="5">
        <f t="shared" si="2"/>
        <v>4</v>
      </c>
      <c r="I23" s="5">
        <f t="shared" si="3"/>
        <v>4</v>
      </c>
      <c r="J23" s="5">
        <f t="shared" si="4"/>
        <v>4</v>
      </c>
      <c r="K23" s="65" t="str">
        <f t="shared" si="5"/>
        <v>Neodymium</v>
      </c>
      <c r="L23" s="5" t="str">
        <f t="shared" si="6"/>
        <v>D</v>
      </c>
      <c r="M23" s="5" t="str">
        <f t="shared" si="7"/>
        <v>D</v>
      </c>
      <c r="N23" s="66" t="str">
        <f t="shared" si="8"/>
        <v>D</v>
      </c>
      <c r="O23" s="5">
        <f t="shared" si="9"/>
        <v>0</v>
      </c>
      <c r="P23" s="5"/>
    </row>
    <row r="24" spans="1:16" x14ac:dyDescent="0.25">
      <c r="A24" s="7" t="s">
        <v>466</v>
      </c>
      <c r="B24" s="28"/>
      <c r="C24" s="28"/>
      <c r="D24" s="28">
        <v>5</v>
      </c>
      <c r="E24" s="28"/>
      <c r="F24" s="28">
        <v>5</v>
      </c>
      <c r="G24" s="65" t="s">
        <v>662</v>
      </c>
      <c r="H24" s="5" t="str">
        <f t="shared" si="2"/>
        <v>None</v>
      </c>
      <c r="I24" s="5" t="str">
        <f t="shared" si="3"/>
        <v>None</v>
      </c>
      <c r="J24" s="5">
        <f t="shared" si="4"/>
        <v>5</v>
      </c>
      <c r="K24" s="65" t="str">
        <f t="shared" si="5"/>
        <v>Nickel</v>
      </c>
      <c r="L24" s="5" t="str">
        <f t="shared" si="6"/>
        <v>None</v>
      </c>
      <c r="M24" s="5" t="str">
        <f t="shared" si="7"/>
        <v>None</v>
      </c>
      <c r="N24" s="66" t="str">
        <f t="shared" si="8"/>
        <v>E</v>
      </c>
      <c r="O24" s="5">
        <f t="shared" si="9"/>
        <v>0</v>
      </c>
      <c r="P24" s="5"/>
    </row>
    <row r="25" spans="1:16" x14ac:dyDescent="0.25">
      <c r="A25" s="7" t="s">
        <v>191</v>
      </c>
      <c r="B25" s="28">
        <v>4</v>
      </c>
      <c r="C25" s="28">
        <v>3</v>
      </c>
      <c r="D25" s="28"/>
      <c r="E25" s="28"/>
      <c r="F25" s="28">
        <v>4</v>
      </c>
      <c r="G25" s="65" t="s">
        <v>193</v>
      </c>
      <c r="H25" s="5">
        <f t="shared" si="2"/>
        <v>4</v>
      </c>
      <c r="I25" s="5">
        <f t="shared" si="3"/>
        <v>3</v>
      </c>
      <c r="J25" s="5" t="str">
        <f t="shared" si="4"/>
        <v>None</v>
      </c>
      <c r="K25" s="65" t="str">
        <f t="shared" si="5"/>
        <v>o-Chlorobenzalmalononitrile (CS)</v>
      </c>
      <c r="L25" s="5" t="str">
        <f t="shared" si="6"/>
        <v>D</v>
      </c>
      <c r="M25" s="5" t="str">
        <f t="shared" si="7"/>
        <v>C</v>
      </c>
      <c r="N25" s="66" t="str">
        <f t="shared" si="8"/>
        <v>None</v>
      </c>
      <c r="O25" s="5">
        <f t="shared" si="9"/>
        <v>1</v>
      </c>
      <c r="P25" s="5"/>
    </row>
    <row r="26" spans="1:16" x14ac:dyDescent="0.25">
      <c r="A26" s="7" t="s">
        <v>562</v>
      </c>
      <c r="B26" s="28">
        <v>4</v>
      </c>
      <c r="C26" s="28">
        <v>3</v>
      </c>
      <c r="D26" s="28">
        <v>3</v>
      </c>
      <c r="E26" s="28"/>
      <c r="F26" s="28">
        <v>4</v>
      </c>
      <c r="G26" s="65" t="s">
        <v>465</v>
      </c>
      <c r="H26" s="5">
        <f t="shared" si="2"/>
        <v>4</v>
      </c>
      <c r="I26" s="5">
        <f t="shared" si="3"/>
        <v>3</v>
      </c>
      <c r="J26" s="5">
        <f t="shared" si="4"/>
        <v>3</v>
      </c>
      <c r="K26" s="65" t="str">
        <f t="shared" si="5"/>
        <v>Silica</v>
      </c>
      <c r="L26" s="5" t="str">
        <f t="shared" si="6"/>
        <v>D</v>
      </c>
      <c r="M26" s="5" t="str">
        <f t="shared" si="7"/>
        <v>C</v>
      </c>
      <c r="N26" s="66" t="str">
        <f t="shared" si="8"/>
        <v>C</v>
      </c>
      <c r="O26" s="5">
        <f t="shared" si="9"/>
        <v>1</v>
      </c>
      <c r="P26" s="5"/>
    </row>
    <row r="27" spans="1:16" x14ac:dyDescent="0.25">
      <c r="A27" s="7" t="s">
        <v>799</v>
      </c>
      <c r="B27" s="28">
        <v>4</v>
      </c>
      <c r="C27" s="28">
        <v>3</v>
      </c>
      <c r="D27" s="28">
        <v>4</v>
      </c>
      <c r="E27" s="28"/>
      <c r="F27" s="28">
        <v>4</v>
      </c>
      <c r="G27" s="65" t="s">
        <v>466</v>
      </c>
      <c r="H27" s="5">
        <f t="shared" si="2"/>
        <v>4</v>
      </c>
      <c r="I27" s="5">
        <f t="shared" si="3"/>
        <v>3</v>
      </c>
      <c r="J27" s="5">
        <f t="shared" si="4"/>
        <v>4</v>
      </c>
      <c r="K27" s="65" t="str">
        <f t="shared" si="5"/>
        <v>Silver</v>
      </c>
      <c r="L27" s="5" t="str">
        <f t="shared" si="6"/>
        <v>D</v>
      </c>
      <c r="M27" s="5" t="str">
        <f t="shared" si="7"/>
        <v>C</v>
      </c>
      <c r="N27" s="66" t="str">
        <f t="shared" si="8"/>
        <v>D</v>
      </c>
      <c r="O27" s="5">
        <f t="shared" si="9"/>
        <v>1</v>
      </c>
      <c r="P27" s="5"/>
    </row>
    <row r="28" spans="1:16" x14ac:dyDescent="0.25">
      <c r="A28" s="7" t="s">
        <v>801</v>
      </c>
      <c r="B28" s="28"/>
      <c r="C28" s="28"/>
      <c r="D28" s="28">
        <v>3</v>
      </c>
      <c r="E28" s="28"/>
      <c r="F28" s="28">
        <v>3</v>
      </c>
      <c r="G28" s="65" t="s">
        <v>191</v>
      </c>
      <c r="H28" s="5" t="str">
        <f t="shared" si="2"/>
        <v>None</v>
      </c>
      <c r="I28" s="5" t="str">
        <f t="shared" si="3"/>
        <v>None</v>
      </c>
      <c r="J28" s="5">
        <f t="shared" si="4"/>
        <v>3</v>
      </c>
      <c r="K28" s="65" t="str">
        <f t="shared" si="5"/>
        <v>Talc</v>
      </c>
      <c r="L28" s="5" t="str">
        <f t="shared" si="6"/>
        <v>None</v>
      </c>
      <c r="M28" s="5" t="str">
        <f t="shared" si="7"/>
        <v>None</v>
      </c>
      <c r="N28" s="66" t="str">
        <f t="shared" si="8"/>
        <v>C</v>
      </c>
      <c r="O28" s="5">
        <f t="shared" si="9"/>
        <v>0</v>
      </c>
      <c r="P28" s="5"/>
    </row>
    <row r="29" spans="1:16" x14ac:dyDescent="0.25">
      <c r="A29" s="7" t="s">
        <v>716</v>
      </c>
      <c r="B29" s="28"/>
      <c r="C29" s="28"/>
      <c r="D29" s="28"/>
      <c r="E29" s="28"/>
      <c r="F29" s="28"/>
      <c r="G29" s="65" t="s">
        <v>562</v>
      </c>
      <c r="H29" s="5" t="str">
        <f t="shared" si="2"/>
        <v>None</v>
      </c>
      <c r="I29" s="5" t="str">
        <f t="shared" si="3"/>
        <v>None</v>
      </c>
      <c r="J29" s="5" t="str">
        <f t="shared" si="4"/>
        <v>None</v>
      </c>
      <c r="K29" s="65" t="str">
        <f t="shared" si="5"/>
        <v>Titanium dioxide</v>
      </c>
      <c r="L29" s="5" t="str">
        <f t="shared" si="6"/>
        <v>None</v>
      </c>
      <c r="M29" s="5" t="str">
        <f t="shared" si="7"/>
        <v>None</v>
      </c>
      <c r="N29" s="66" t="str">
        <f t="shared" si="8"/>
        <v>None</v>
      </c>
      <c r="O29" s="5">
        <f t="shared" si="9"/>
        <v>0</v>
      </c>
      <c r="P29" s="5"/>
    </row>
    <row r="30" spans="1:16" x14ac:dyDescent="0.25">
      <c r="A30" s="7" t="s">
        <v>1677</v>
      </c>
      <c r="B30" s="28"/>
      <c r="C30" s="28">
        <v>3</v>
      </c>
      <c r="D30" s="28"/>
      <c r="E30" s="28"/>
      <c r="F30" s="28">
        <v>3</v>
      </c>
      <c r="G30" s="65" t="s">
        <v>799</v>
      </c>
      <c r="H30" s="5" t="str">
        <f t="shared" si="2"/>
        <v>None</v>
      </c>
      <c r="I30" s="5">
        <f t="shared" si="3"/>
        <v>3</v>
      </c>
      <c r="J30" s="5" t="str">
        <f t="shared" si="4"/>
        <v>None</v>
      </c>
      <c r="K30" s="65" t="str">
        <f t="shared" si="5"/>
        <v>Vanadium</v>
      </c>
      <c r="L30" s="5" t="str">
        <f t="shared" si="6"/>
        <v>None</v>
      </c>
      <c r="M30" s="5" t="str">
        <f t="shared" si="7"/>
        <v>C</v>
      </c>
      <c r="N30" s="66" t="str">
        <f t="shared" si="8"/>
        <v>None</v>
      </c>
      <c r="O30" s="5">
        <f t="shared" si="9"/>
        <v>0</v>
      </c>
      <c r="P30" s="5"/>
    </row>
    <row r="31" spans="1:16" x14ac:dyDescent="0.25">
      <c r="A31" s="7" t="s">
        <v>1672</v>
      </c>
      <c r="B31" s="28"/>
      <c r="C31" s="28">
        <v>3</v>
      </c>
      <c r="D31" s="28"/>
      <c r="E31" s="28"/>
      <c r="F31" s="28">
        <v>3</v>
      </c>
      <c r="G31" s="65" t="s">
        <v>203</v>
      </c>
      <c r="H31" s="5" t="str">
        <f t="shared" si="2"/>
        <v>None</v>
      </c>
      <c r="I31" s="5">
        <f t="shared" si="3"/>
        <v>3</v>
      </c>
      <c r="J31" s="5" t="str">
        <f t="shared" si="4"/>
        <v>None</v>
      </c>
      <c r="K31" s="65" t="str">
        <f t="shared" si="5"/>
        <v>Wollastonite calcium silicates</v>
      </c>
      <c r="L31" s="5" t="str">
        <f t="shared" si="6"/>
        <v>None</v>
      </c>
      <c r="M31" s="5" t="str">
        <f t="shared" si="7"/>
        <v>C</v>
      </c>
      <c r="N31" s="66" t="str">
        <f t="shared" si="8"/>
        <v>None</v>
      </c>
      <c r="O31" s="5">
        <f t="shared" si="9"/>
        <v>0</v>
      </c>
      <c r="P31" s="5"/>
    </row>
    <row r="32" spans="1:16" ht="15.75" thickBot="1" x14ac:dyDescent="0.3">
      <c r="A32" s="7" t="s">
        <v>1676</v>
      </c>
      <c r="B32" s="28"/>
      <c r="C32" s="28">
        <v>2</v>
      </c>
      <c r="D32" s="28"/>
      <c r="E32" s="28"/>
      <c r="F32" s="28">
        <v>2</v>
      </c>
      <c r="G32" s="67" t="s">
        <v>801</v>
      </c>
      <c r="H32" s="68" t="str">
        <f t="shared" si="2"/>
        <v>None</v>
      </c>
      <c r="I32" s="68">
        <f t="shared" si="3"/>
        <v>2</v>
      </c>
      <c r="J32" s="68" t="str">
        <f t="shared" si="4"/>
        <v>None</v>
      </c>
      <c r="K32" s="67" t="str">
        <f t="shared" si="5"/>
        <v>Zinc</v>
      </c>
      <c r="L32" s="68" t="str">
        <f t="shared" si="6"/>
        <v>None</v>
      </c>
      <c r="M32" s="68" t="str">
        <f t="shared" si="7"/>
        <v>B</v>
      </c>
      <c r="N32" s="69" t="str">
        <f t="shared" si="8"/>
        <v>None</v>
      </c>
      <c r="O32" s="5">
        <f t="shared" si="9"/>
        <v>0</v>
      </c>
      <c r="P32" s="5"/>
    </row>
    <row r="33" spans="1:16" x14ac:dyDescent="0.25">
      <c r="A33" s="7" t="s">
        <v>1678</v>
      </c>
      <c r="B33" s="28"/>
      <c r="C33" s="28">
        <v>3</v>
      </c>
      <c r="D33" s="28"/>
      <c r="E33" s="28"/>
      <c r="F33" s="28">
        <v>3</v>
      </c>
    </row>
    <row r="34" spans="1:16" x14ac:dyDescent="0.25">
      <c r="A34" s="7" t="s">
        <v>483</v>
      </c>
      <c r="B34" s="28">
        <v>5</v>
      </c>
      <c r="C34" s="28">
        <v>5</v>
      </c>
      <c r="D34" s="28">
        <v>5</v>
      </c>
      <c r="E34" s="28"/>
      <c r="F34" s="28">
        <v>5</v>
      </c>
    </row>
    <row r="43" spans="1:16" x14ac:dyDescent="0.25">
      <c r="A43" s="6" t="s">
        <v>676</v>
      </c>
      <c r="B43" t="s">
        <v>484</v>
      </c>
    </row>
    <row r="44" spans="1:16" ht="15.75" thickBot="1" x14ac:dyDescent="0.3"/>
    <row r="45" spans="1:16" ht="15.75" thickBot="1" x14ac:dyDescent="0.3">
      <c r="A45" s="6" t="s">
        <v>1505</v>
      </c>
      <c r="C45" s="6" t="s">
        <v>769</v>
      </c>
      <c r="G45" s="125" t="s">
        <v>1507</v>
      </c>
      <c r="H45" s="126"/>
      <c r="I45" s="126"/>
      <c r="J45" s="126"/>
      <c r="K45" s="127"/>
      <c r="L45" s="128" t="s">
        <v>24</v>
      </c>
      <c r="M45" s="129"/>
      <c r="N45" s="129"/>
      <c r="O45" s="129"/>
      <c r="P45" s="130"/>
    </row>
    <row r="46" spans="1:16" x14ac:dyDescent="0.25">
      <c r="A46" s="6" t="s">
        <v>354</v>
      </c>
      <c r="B46" s="6" t="s">
        <v>468</v>
      </c>
      <c r="C46" t="s">
        <v>771</v>
      </c>
      <c r="D46" t="s">
        <v>770</v>
      </c>
      <c r="E46" t="s">
        <v>773</v>
      </c>
      <c r="F46" t="s">
        <v>483</v>
      </c>
      <c r="G46" s="93" t="str">
        <f>A46</f>
        <v>Material</v>
      </c>
      <c r="H46" s="94" t="str">
        <f t="shared" ref="H46:J46" si="10">B46</f>
        <v>Scale</v>
      </c>
      <c r="I46" s="94" t="str">
        <f t="shared" si="10"/>
        <v>Lung Cancer</v>
      </c>
      <c r="J46" s="94" t="str">
        <f t="shared" si="10"/>
        <v>Lung Fibrosis</v>
      </c>
      <c r="K46" s="95" t="str">
        <f>E46</f>
        <v>Lung Inflammation</v>
      </c>
      <c r="L46" s="88" t="str">
        <f>G46</f>
        <v>Material</v>
      </c>
      <c r="M46" s="87" t="str">
        <f t="shared" ref="M46:O46" si="11">H46</f>
        <v>Scale</v>
      </c>
      <c r="N46" s="87" t="str">
        <f t="shared" si="11"/>
        <v>Lung Cancer</v>
      </c>
      <c r="O46" s="87" t="str">
        <f t="shared" si="11"/>
        <v>Lung Fibrosis</v>
      </c>
      <c r="P46" s="89" t="str">
        <f>K46</f>
        <v>Lung Inflammation</v>
      </c>
    </row>
    <row r="47" spans="1:16" x14ac:dyDescent="0.25">
      <c r="A47" t="s">
        <v>659</v>
      </c>
      <c r="B47" t="s">
        <v>470</v>
      </c>
      <c r="C47" s="28"/>
      <c r="D47" s="28"/>
      <c r="E47" s="28">
        <v>5</v>
      </c>
      <c r="F47" s="28">
        <v>5</v>
      </c>
      <c r="G47" s="96" t="str">
        <f t="shared" ref="G47:G80" si="12">A47</f>
        <v>Aluminum</v>
      </c>
      <c r="H47" s="97" t="str">
        <f t="shared" ref="H47:H80" si="13">B47</f>
        <v>Nano</v>
      </c>
      <c r="I47" s="97" t="str">
        <f>IF(C47="","None",C47)</f>
        <v>None</v>
      </c>
      <c r="J47" s="97" t="str">
        <f t="shared" ref="J47:K47" si="14">IF(D47="","None",D47)</f>
        <v>None</v>
      </c>
      <c r="K47" s="98">
        <f t="shared" si="14"/>
        <v>5</v>
      </c>
      <c r="L47" s="82" t="str">
        <f>G47</f>
        <v>Aluminum</v>
      </c>
      <c r="M47" s="81" t="str">
        <f>H47</f>
        <v>Nano</v>
      </c>
      <c r="N47" s="81" t="str">
        <f>IF(I47=1, "A", IF(I47=2, "B", IF(I47=3,"C", IF(I47=4, "D", IF(I47=5,"E","None")))))</f>
        <v>None</v>
      </c>
      <c r="O47" s="81" t="str">
        <f t="shared" ref="O47:P47" si="15">IF(J47=1, "A", IF(J47=2, "B", IF(J47=3,"C", IF(J47=4, "D", IF(J47=5,"E","None")))))</f>
        <v>None</v>
      </c>
      <c r="P47" s="83" t="str">
        <f t="shared" si="15"/>
        <v>E</v>
      </c>
    </row>
    <row r="48" spans="1:16" x14ac:dyDescent="0.25">
      <c r="A48" t="s">
        <v>1487</v>
      </c>
      <c r="B48" t="s">
        <v>469</v>
      </c>
      <c r="C48" s="28">
        <v>4</v>
      </c>
      <c r="D48" s="28">
        <v>5</v>
      </c>
      <c r="E48" s="28"/>
      <c r="F48" s="28">
        <v>5</v>
      </c>
      <c r="G48" s="96" t="str">
        <f t="shared" si="12"/>
        <v>Antimony</v>
      </c>
      <c r="H48" s="97" t="str">
        <f t="shared" si="13"/>
        <v>Micro</v>
      </c>
      <c r="I48" s="97">
        <f t="shared" ref="I48:I80" si="16">IF(C48="","None",C48)</f>
        <v>4</v>
      </c>
      <c r="J48" s="97">
        <f t="shared" ref="J48:J80" si="17">IF(D48="","None",D48)</f>
        <v>5</v>
      </c>
      <c r="K48" s="98" t="str">
        <f t="shared" ref="K48:K80" si="18">IF(E48="","None",E48)</f>
        <v>None</v>
      </c>
      <c r="L48" s="82" t="str">
        <f t="shared" ref="L48:L80" si="19">G48</f>
        <v>Antimony</v>
      </c>
      <c r="M48" s="81" t="str">
        <f t="shared" ref="M48:M80" si="20">H48</f>
        <v>Micro</v>
      </c>
      <c r="N48" s="81" t="str">
        <f t="shared" ref="N48:N80" si="21">IF(I48=1, "A", IF(I48=2, "B", IF(I48=3,"C", IF(I48=4, "D", IF(I48=5,"E","None")))))</f>
        <v>D</v>
      </c>
      <c r="O48" s="81" t="str">
        <f t="shared" ref="O48:O80" si="22">IF(J48=1, "A", IF(J48=2, "B", IF(J48=3,"C", IF(J48=4, "D", IF(J48=5,"E","None")))))</f>
        <v>E</v>
      </c>
      <c r="P48" s="83" t="str">
        <f t="shared" ref="P48:P80" si="23">IF(K48=1, "A", IF(K48=2, "B", IF(K48=3,"C", IF(K48=4, "D", IF(K48=5,"E","None")))))</f>
        <v>None</v>
      </c>
    </row>
    <row r="49" spans="1:16" x14ac:dyDescent="0.25">
      <c r="A49" t="s">
        <v>1024</v>
      </c>
      <c r="B49" t="s">
        <v>470</v>
      </c>
      <c r="C49" s="28"/>
      <c r="D49" s="28">
        <v>1</v>
      </c>
      <c r="E49" s="28">
        <v>2</v>
      </c>
      <c r="F49" s="28">
        <v>2</v>
      </c>
      <c r="G49" s="96" t="str">
        <f t="shared" si="12"/>
        <v>Barium</v>
      </c>
      <c r="H49" s="97" t="str">
        <f t="shared" si="13"/>
        <v>Nano</v>
      </c>
      <c r="I49" s="97" t="str">
        <f t="shared" si="16"/>
        <v>None</v>
      </c>
      <c r="J49" s="97">
        <f t="shared" si="17"/>
        <v>1</v>
      </c>
      <c r="K49" s="98">
        <f t="shared" si="18"/>
        <v>2</v>
      </c>
      <c r="L49" s="82" t="str">
        <f t="shared" si="19"/>
        <v>Barium</v>
      </c>
      <c r="M49" s="81" t="str">
        <f t="shared" si="20"/>
        <v>Nano</v>
      </c>
      <c r="N49" s="81" t="str">
        <f t="shared" si="21"/>
        <v>None</v>
      </c>
      <c r="O49" s="81" t="str">
        <f t="shared" si="22"/>
        <v>A</v>
      </c>
      <c r="P49" s="83" t="str">
        <f t="shared" si="23"/>
        <v>B</v>
      </c>
    </row>
    <row r="50" spans="1:16" x14ac:dyDescent="0.25">
      <c r="A50" t="s">
        <v>467</v>
      </c>
      <c r="B50" t="s">
        <v>470</v>
      </c>
      <c r="C50" s="28"/>
      <c r="D50" s="28"/>
      <c r="E50" s="28">
        <v>4</v>
      </c>
      <c r="F50" s="28">
        <v>4</v>
      </c>
      <c r="G50" s="96" t="str">
        <f t="shared" si="12"/>
        <v>C60</v>
      </c>
      <c r="H50" s="97" t="str">
        <f t="shared" si="13"/>
        <v>Nano</v>
      </c>
      <c r="I50" s="97" t="str">
        <f t="shared" si="16"/>
        <v>None</v>
      </c>
      <c r="J50" s="97" t="str">
        <f t="shared" si="17"/>
        <v>None</v>
      </c>
      <c r="K50" s="98">
        <f t="shared" si="18"/>
        <v>4</v>
      </c>
      <c r="L50" s="82" t="str">
        <f t="shared" si="19"/>
        <v>C60</v>
      </c>
      <c r="M50" s="81" t="str">
        <f t="shared" si="20"/>
        <v>Nano</v>
      </c>
      <c r="N50" s="81" t="str">
        <f t="shared" si="21"/>
        <v>None</v>
      </c>
      <c r="O50" s="81" t="str">
        <f t="shared" si="22"/>
        <v>None</v>
      </c>
      <c r="P50" s="83" t="str">
        <f t="shared" si="23"/>
        <v>D</v>
      </c>
    </row>
    <row r="51" spans="1:16" x14ac:dyDescent="0.25">
      <c r="A51" t="s">
        <v>190</v>
      </c>
      <c r="B51" t="s">
        <v>469</v>
      </c>
      <c r="C51" s="28"/>
      <c r="D51" s="28">
        <v>2</v>
      </c>
      <c r="E51" s="28"/>
      <c r="F51" s="28">
        <v>2</v>
      </c>
      <c r="G51" s="96" t="str">
        <f t="shared" si="12"/>
        <v>Calcium chromate</v>
      </c>
      <c r="H51" s="97" t="str">
        <f t="shared" si="13"/>
        <v>Micro</v>
      </c>
      <c r="I51" s="97" t="str">
        <f t="shared" si="16"/>
        <v>None</v>
      </c>
      <c r="J51" s="97">
        <f t="shared" si="17"/>
        <v>2</v>
      </c>
      <c r="K51" s="98" t="str">
        <f t="shared" si="18"/>
        <v>None</v>
      </c>
      <c r="L51" s="82" t="str">
        <f t="shared" si="19"/>
        <v>Calcium chromate</v>
      </c>
      <c r="M51" s="81" t="str">
        <f t="shared" si="20"/>
        <v>Micro</v>
      </c>
      <c r="N51" s="81" t="str">
        <f t="shared" si="21"/>
        <v>None</v>
      </c>
      <c r="O51" s="81" t="str">
        <f t="shared" si="22"/>
        <v>B</v>
      </c>
      <c r="P51" s="83" t="str">
        <f t="shared" si="23"/>
        <v>None</v>
      </c>
    </row>
    <row r="52" spans="1:16" x14ac:dyDescent="0.25">
      <c r="A52" t="s">
        <v>805</v>
      </c>
      <c r="B52" t="s">
        <v>470</v>
      </c>
      <c r="C52" s="28">
        <v>4</v>
      </c>
      <c r="D52" s="28">
        <v>3</v>
      </c>
      <c r="E52" s="28">
        <v>3</v>
      </c>
      <c r="F52" s="28">
        <v>4</v>
      </c>
      <c r="G52" s="96" t="str">
        <f t="shared" si="12"/>
        <v>Carbon black</v>
      </c>
      <c r="H52" s="97" t="str">
        <f t="shared" si="13"/>
        <v>Nano</v>
      </c>
      <c r="I52" s="97">
        <f t="shared" si="16"/>
        <v>4</v>
      </c>
      <c r="J52" s="97">
        <f t="shared" si="17"/>
        <v>3</v>
      </c>
      <c r="K52" s="98">
        <f t="shared" si="18"/>
        <v>3</v>
      </c>
      <c r="L52" s="82" t="str">
        <f t="shared" si="19"/>
        <v>Carbon black</v>
      </c>
      <c r="M52" s="81" t="str">
        <f t="shared" si="20"/>
        <v>Nano</v>
      </c>
      <c r="N52" s="81" t="str">
        <f t="shared" si="21"/>
        <v>D</v>
      </c>
      <c r="O52" s="81" t="str">
        <f t="shared" si="22"/>
        <v>C</v>
      </c>
      <c r="P52" s="83" t="str">
        <f t="shared" si="23"/>
        <v>C</v>
      </c>
    </row>
    <row r="53" spans="1:16" x14ac:dyDescent="0.25">
      <c r="A53" t="s">
        <v>800</v>
      </c>
      <c r="B53" t="s">
        <v>469</v>
      </c>
      <c r="C53" s="28"/>
      <c r="D53" s="28"/>
      <c r="E53" s="28">
        <v>4</v>
      </c>
      <c r="F53" s="28">
        <v>4</v>
      </c>
      <c r="G53" s="96" t="str">
        <f t="shared" si="12"/>
        <v>Cerium</v>
      </c>
      <c r="H53" s="97" t="str">
        <f t="shared" si="13"/>
        <v>Micro</v>
      </c>
      <c r="I53" s="97" t="str">
        <f t="shared" si="16"/>
        <v>None</v>
      </c>
      <c r="J53" s="97" t="str">
        <f t="shared" si="17"/>
        <v>None</v>
      </c>
      <c r="K53" s="98">
        <f t="shared" si="18"/>
        <v>4</v>
      </c>
      <c r="L53" s="82" t="str">
        <f t="shared" si="19"/>
        <v>Cerium</v>
      </c>
      <c r="M53" s="81" t="str">
        <f t="shared" si="20"/>
        <v>Micro</v>
      </c>
      <c r="N53" s="81" t="str">
        <f t="shared" si="21"/>
        <v>None</v>
      </c>
      <c r="O53" s="81" t="str">
        <f t="shared" si="22"/>
        <v>None</v>
      </c>
      <c r="P53" s="83" t="str">
        <f t="shared" si="23"/>
        <v>D</v>
      </c>
    </row>
    <row r="54" spans="1:16" x14ac:dyDescent="0.25">
      <c r="B54" t="s">
        <v>470</v>
      </c>
      <c r="C54" s="28"/>
      <c r="D54" s="28">
        <v>3</v>
      </c>
      <c r="E54" s="28">
        <v>4</v>
      </c>
      <c r="F54" s="28">
        <v>4</v>
      </c>
      <c r="G54" s="96" t="s">
        <v>800</v>
      </c>
      <c r="H54" s="97" t="str">
        <f t="shared" si="13"/>
        <v>Nano</v>
      </c>
      <c r="I54" s="97" t="str">
        <f t="shared" si="16"/>
        <v>None</v>
      </c>
      <c r="J54" s="97">
        <f t="shared" si="17"/>
        <v>3</v>
      </c>
      <c r="K54" s="98">
        <f t="shared" si="18"/>
        <v>4</v>
      </c>
      <c r="L54" s="82" t="str">
        <f t="shared" si="19"/>
        <v>Cerium</v>
      </c>
      <c r="M54" s="81" t="str">
        <f t="shared" si="20"/>
        <v>Nano</v>
      </c>
      <c r="N54" s="81" t="str">
        <f t="shared" si="21"/>
        <v>None</v>
      </c>
      <c r="O54" s="81" t="str">
        <f t="shared" si="22"/>
        <v>C</v>
      </c>
      <c r="P54" s="83" t="str">
        <f t="shared" si="23"/>
        <v>D</v>
      </c>
    </row>
    <row r="55" spans="1:16" x14ac:dyDescent="0.25">
      <c r="A55" t="s">
        <v>195</v>
      </c>
      <c r="B55" t="s">
        <v>469</v>
      </c>
      <c r="C55" s="28"/>
      <c r="D55" s="28">
        <v>2</v>
      </c>
      <c r="E55" s="28"/>
      <c r="F55" s="28">
        <v>2</v>
      </c>
      <c r="G55" s="96" t="str">
        <f t="shared" si="12"/>
        <v>Chromium</v>
      </c>
      <c r="H55" s="97" t="str">
        <f t="shared" si="13"/>
        <v>Micro</v>
      </c>
      <c r="I55" s="97" t="str">
        <f t="shared" si="16"/>
        <v>None</v>
      </c>
      <c r="J55" s="97">
        <f t="shared" si="17"/>
        <v>2</v>
      </c>
      <c r="K55" s="98" t="str">
        <f t="shared" si="18"/>
        <v>None</v>
      </c>
      <c r="L55" s="82" t="str">
        <f t="shared" si="19"/>
        <v>Chromium</v>
      </c>
      <c r="M55" s="81" t="str">
        <f t="shared" si="20"/>
        <v>Micro</v>
      </c>
      <c r="N55" s="81" t="str">
        <f t="shared" si="21"/>
        <v>None</v>
      </c>
      <c r="O55" s="81" t="str">
        <f t="shared" si="22"/>
        <v>B</v>
      </c>
      <c r="P55" s="83" t="str">
        <f t="shared" si="23"/>
        <v>None</v>
      </c>
    </row>
    <row r="56" spans="1:16" x14ac:dyDescent="0.25">
      <c r="A56" t="s">
        <v>708</v>
      </c>
      <c r="B56" t="s">
        <v>470</v>
      </c>
      <c r="C56" s="28">
        <v>4</v>
      </c>
      <c r="D56" s="28">
        <v>4</v>
      </c>
      <c r="E56" s="28">
        <v>5</v>
      </c>
      <c r="F56" s="28">
        <v>5</v>
      </c>
      <c r="G56" s="96" t="str">
        <f t="shared" si="12"/>
        <v>CNT</v>
      </c>
      <c r="H56" s="97" t="str">
        <f t="shared" si="13"/>
        <v>Nano</v>
      </c>
      <c r="I56" s="97">
        <f t="shared" si="16"/>
        <v>4</v>
      </c>
      <c r="J56" s="97">
        <f t="shared" si="17"/>
        <v>4</v>
      </c>
      <c r="K56" s="98">
        <f t="shared" si="18"/>
        <v>5</v>
      </c>
      <c r="L56" s="82" t="str">
        <f t="shared" si="19"/>
        <v>CNT</v>
      </c>
      <c r="M56" s="81" t="str">
        <f t="shared" si="20"/>
        <v>Nano</v>
      </c>
      <c r="N56" s="81" t="str">
        <f t="shared" si="21"/>
        <v>D</v>
      </c>
      <c r="O56" s="81" t="str">
        <f t="shared" si="22"/>
        <v>D</v>
      </c>
      <c r="P56" s="83" t="str">
        <f t="shared" si="23"/>
        <v>E</v>
      </c>
    </row>
    <row r="57" spans="1:16" x14ac:dyDescent="0.25">
      <c r="A57" t="s">
        <v>196</v>
      </c>
      <c r="B57" t="s">
        <v>469</v>
      </c>
      <c r="C57" s="28">
        <v>4</v>
      </c>
      <c r="D57" s="28">
        <v>5</v>
      </c>
      <c r="E57" s="28">
        <v>5</v>
      </c>
      <c r="F57" s="28">
        <v>5</v>
      </c>
      <c r="G57" s="96" t="str">
        <f t="shared" si="12"/>
        <v>Cobalt</v>
      </c>
      <c r="H57" s="97" t="str">
        <f t="shared" si="13"/>
        <v>Micro</v>
      </c>
      <c r="I57" s="97">
        <f t="shared" si="16"/>
        <v>4</v>
      </c>
      <c r="J57" s="97">
        <f t="shared" si="17"/>
        <v>5</v>
      </c>
      <c r="K57" s="98">
        <f t="shared" si="18"/>
        <v>5</v>
      </c>
      <c r="L57" s="82" t="str">
        <f t="shared" si="19"/>
        <v>Cobalt</v>
      </c>
      <c r="M57" s="81" t="str">
        <f t="shared" si="20"/>
        <v>Micro</v>
      </c>
      <c r="N57" s="81" t="str">
        <f t="shared" si="21"/>
        <v>D</v>
      </c>
      <c r="O57" s="81" t="str">
        <f t="shared" si="22"/>
        <v>E</v>
      </c>
      <c r="P57" s="83" t="str">
        <f t="shared" si="23"/>
        <v>E</v>
      </c>
    </row>
    <row r="58" spans="1:16" x14ac:dyDescent="0.25">
      <c r="A58" t="s">
        <v>1488</v>
      </c>
      <c r="B58" t="s">
        <v>469</v>
      </c>
      <c r="C58" s="28">
        <v>4</v>
      </c>
      <c r="D58" s="28">
        <v>3</v>
      </c>
      <c r="E58" s="28"/>
      <c r="F58" s="28">
        <v>4</v>
      </c>
      <c r="G58" s="96" t="str">
        <f t="shared" si="12"/>
        <v>Gallium</v>
      </c>
      <c r="H58" s="97" t="str">
        <f t="shared" si="13"/>
        <v>Micro</v>
      </c>
      <c r="I58" s="97">
        <f t="shared" si="16"/>
        <v>4</v>
      </c>
      <c r="J58" s="97">
        <f t="shared" si="17"/>
        <v>3</v>
      </c>
      <c r="K58" s="98" t="str">
        <f t="shared" si="18"/>
        <v>None</v>
      </c>
      <c r="L58" s="82" t="str">
        <f t="shared" si="19"/>
        <v>Gallium</v>
      </c>
      <c r="M58" s="81" t="str">
        <f t="shared" si="20"/>
        <v>Micro</v>
      </c>
      <c r="N58" s="81" t="str">
        <f t="shared" si="21"/>
        <v>D</v>
      </c>
      <c r="O58" s="81" t="str">
        <f t="shared" si="22"/>
        <v>C</v>
      </c>
      <c r="P58" s="83" t="str">
        <f t="shared" si="23"/>
        <v>None</v>
      </c>
    </row>
    <row r="59" spans="1:16" x14ac:dyDescent="0.25">
      <c r="A59" t="s">
        <v>481</v>
      </c>
      <c r="B59" t="s">
        <v>470</v>
      </c>
      <c r="C59" s="28"/>
      <c r="D59" s="28"/>
      <c r="E59" s="28">
        <v>5</v>
      </c>
      <c r="F59" s="28">
        <v>5</v>
      </c>
      <c r="G59" s="96" t="str">
        <f t="shared" si="12"/>
        <v>Gold</v>
      </c>
      <c r="H59" s="97" t="str">
        <f t="shared" si="13"/>
        <v>Nano</v>
      </c>
      <c r="I59" s="97" t="str">
        <f t="shared" si="16"/>
        <v>None</v>
      </c>
      <c r="J59" s="97" t="str">
        <f t="shared" si="17"/>
        <v>None</v>
      </c>
      <c r="K59" s="98">
        <f t="shared" si="18"/>
        <v>5</v>
      </c>
      <c r="L59" s="82" t="str">
        <f t="shared" si="19"/>
        <v>Gold</v>
      </c>
      <c r="M59" s="81" t="str">
        <f t="shared" si="20"/>
        <v>Nano</v>
      </c>
      <c r="N59" s="81" t="str">
        <f t="shared" si="21"/>
        <v>None</v>
      </c>
      <c r="O59" s="81" t="str">
        <f t="shared" si="22"/>
        <v>None</v>
      </c>
      <c r="P59" s="83" t="str">
        <f t="shared" si="23"/>
        <v>E</v>
      </c>
    </row>
    <row r="60" spans="1:16" x14ac:dyDescent="0.25">
      <c r="A60" t="s">
        <v>1237</v>
      </c>
      <c r="B60" t="s">
        <v>470</v>
      </c>
      <c r="C60" s="28"/>
      <c r="D60" s="28"/>
      <c r="E60" s="28">
        <v>3</v>
      </c>
      <c r="F60" s="28">
        <v>3</v>
      </c>
      <c r="G60" s="96" t="str">
        <f t="shared" si="12"/>
        <v>Graphene</v>
      </c>
      <c r="H60" s="97" t="str">
        <f t="shared" si="13"/>
        <v>Nano</v>
      </c>
      <c r="I60" s="97" t="str">
        <f t="shared" si="16"/>
        <v>None</v>
      </c>
      <c r="J60" s="97" t="str">
        <f t="shared" si="17"/>
        <v>None</v>
      </c>
      <c r="K60" s="98">
        <f t="shared" si="18"/>
        <v>3</v>
      </c>
      <c r="L60" s="82" t="str">
        <f t="shared" si="19"/>
        <v>Graphene</v>
      </c>
      <c r="M60" s="81" t="str">
        <f t="shared" si="20"/>
        <v>Nano</v>
      </c>
      <c r="N60" s="81" t="str">
        <f t="shared" si="21"/>
        <v>None</v>
      </c>
      <c r="O60" s="81" t="str">
        <f t="shared" si="22"/>
        <v>None</v>
      </c>
      <c r="P60" s="83" t="str">
        <f t="shared" si="23"/>
        <v>C</v>
      </c>
    </row>
    <row r="61" spans="1:16" x14ac:dyDescent="0.25">
      <c r="A61" t="s">
        <v>660</v>
      </c>
      <c r="B61" t="s">
        <v>469</v>
      </c>
      <c r="C61" s="28">
        <v>5</v>
      </c>
      <c r="D61" s="28">
        <v>5</v>
      </c>
      <c r="E61" s="28">
        <v>5</v>
      </c>
      <c r="F61" s="28">
        <v>5</v>
      </c>
      <c r="G61" s="96" t="str">
        <f t="shared" si="12"/>
        <v>Indium</v>
      </c>
      <c r="H61" s="97" t="str">
        <f t="shared" si="13"/>
        <v>Micro</v>
      </c>
      <c r="I61" s="97">
        <f t="shared" si="16"/>
        <v>5</v>
      </c>
      <c r="J61" s="97">
        <f t="shared" si="17"/>
        <v>5</v>
      </c>
      <c r="K61" s="98">
        <f t="shared" si="18"/>
        <v>5</v>
      </c>
      <c r="L61" s="82" t="str">
        <f t="shared" si="19"/>
        <v>Indium</v>
      </c>
      <c r="M61" s="81" t="str">
        <f t="shared" si="20"/>
        <v>Micro</v>
      </c>
      <c r="N61" s="81" t="str">
        <f t="shared" si="21"/>
        <v>E</v>
      </c>
      <c r="O61" s="81" t="str">
        <f t="shared" si="22"/>
        <v>E</v>
      </c>
      <c r="P61" s="83" t="str">
        <f t="shared" si="23"/>
        <v>E</v>
      </c>
    </row>
    <row r="62" spans="1:16" x14ac:dyDescent="0.25">
      <c r="B62" t="s">
        <v>470</v>
      </c>
      <c r="C62" s="28"/>
      <c r="D62" s="28"/>
      <c r="E62" s="28">
        <v>4</v>
      </c>
      <c r="F62" s="28">
        <v>4</v>
      </c>
      <c r="G62" s="96" t="s">
        <v>660</v>
      </c>
      <c r="H62" s="97" t="str">
        <f t="shared" si="13"/>
        <v>Nano</v>
      </c>
      <c r="I62" s="97" t="str">
        <f t="shared" si="16"/>
        <v>None</v>
      </c>
      <c r="J62" s="97" t="str">
        <f t="shared" si="17"/>
        <v>None</v>
      </c>
      <c r="K62" s="98">
        <f t="shared" si="18"/>
        <v>4</v>
      </c>
      <c r="L62" s="82" t="str">
        <f t="shared" si="19"/>
        <v>Indium</v>
      </c>
      <c r="M62" s="81" t="str">
        <f t="shared" si="20"/>
        <v>Nano</v>
      </c>
      <c r="N62" s="81" t="str">
        <f t="shared" si="21"/>
        <v>None</v>
      </c>
      <c r="O62" s="81" t="str">
        <f t="shared" si="22"/>
        <v>None</v>
      </c>
      <c r="P62" s="83" t="str">
        <f t="shared" si="23"/>
        <v>D</v>
      </c>
    </row>
    <row r="63" spans="1:16" x14ac:dyDescent="0.25">
      <c r="A63" t="s">
        <v>673</v>
      </c>
      <c r="B63" t="s">
        <v>469</v>
      </c>
      <c r="C63" s="28"/>
      <c r="D63" s="28">
        <v>2</v>
      </c>
      <c r="E63" s="28">
        <v>4</v>
      </c>
      <c r="F63" s="28">
        <v>4</v>
      </c>
      <c r="G63" s="96" t="str">
        <f t="shared" si="12"/>
        <v>Iron</v>
      </c>
      <c r="H63" s="97" t="str">
        <f t="shared" si="13"/>
        <v>Micro</v>
      </c>
      <c r="I63" s="97" t="str">
        <f t="shared" si="16"/>
        <v>None</v>
      </c>
      <c r="J63" s="97">
        <f t="shared" si="17"/>
        <v>2</v>
      </c>
      <c r="K63" s="98">
        <f t="shared" si="18"/>
        <v>4</v>
      </c>
      <c r="L63" s="82" t="str">
        <f t="shared" si="19"/>
        <v>Iron</v>
      </c>
      <c r="M63" s="81" t="str">
        <f t="shared" si="20"/>
        <v>Micro</v>
      </c>
      <c r="N63" s="81" t="str">
        <f t="shared" si="21"/>
        <v>None</v>
      </c>
      <c r="O63" s="81" t="str">
        <f t="shared" si="22"/>
        <v>B</v>
      </c>
      <c r="P63" s="83" t="str">
        <f t="shared" si="23"/>
        <v>D</v>
      </c>
    </row>
    <row r="64" spans="1:16" x14ac:dyDescent="0.25">
      <c r="B64" t="s">
        <v>470</v>
      </c>
      <c r="C64" s="28"/>
      <c r="D64" s="28"/>
      <c r="E64" s="28">
        <v>4</v>
      </c>
      <c r="F64" s="28">
        <v>4</v>
      </c>
      <c r="G64" s="96" t="s">
        <v>673</v>
      </c>
      <c r="H64" s="97" t="str">
        <f t="shared" si="13"/>
        <v>Nano</v>
      </c>
      <c r="I64" s="97" t="str">
        <f t="shared" si="16"/>
        <v>None</v>
      </c>
      <c r="J64" s="97" t="str">
        <f t="shared" si="17"/>
        <v>None</v>
      </c>
      <c r="K64" s="98">
        <f t="shared" si="18"/>
        <v>4</v>
      </c>
      <c r="L64" s="82" t="str">
        <f t="shared" si="19"/>
        <v>Iron</v>
      </c>
      <c r="M64" s="81" t="str">
        <f t="shared" si="20"/>
        <v>Nano</v>
      </c>
      <c r="N64" s="81" t="str">
        <f t="shared" si="21"/>
        <v>None</v>
      </c>
      <c r="O64" s="81" t="str">
        <f t="shared" si="22"/>
        <v>None</v>
      </c>
      <c r="P64" s="83" t="str">
        <f t="shared" si="23"/>
        <v>D</v>
      </c>
    </row>
    <row r="65" spans="1:16" x14ac:dyDescent="0.25">
      <c r="A65" t="s">
        <v>1489</v>
      </c>
      <c r="B65" t="s">
        <v>469</v>
      </c>
      <c r="C65" s="28">
        <v>4</v>
      </c>
      <c r="D65" s="28">
        <v>1</v>
      </c>
      <c r="E65" s="28"/>
      <c r="F65" s="28">
        <v>4</v>
      </c>
      <c r="G65" s="96" t="str">
        <f t="shared" si="12"/>
        <v>Molybdenum</v>
      </c>
      <c r="H65" s="97" t="str">
        <f t="shared" si="13"/>
        <v>Micro</v>
      </c>
      <c r="I65" s="97">
        <f t="shared" si="16"/>
        <v>4</v>
      </c>
      <c r="J65" s="97">
        <f t="shared" si="17"/>
        <v>1</v>
      </c>
      <c r="K65" s="98" t="str">
        <f t="shared" si="18"/>
        <v>None</v>
      </c>
      <c r="L65" s="82" t="str">
        <f t="shared" si="19"/>
        <v>Molybdenum</v>
      </c>
      <c r="M65" s="81" t="str">
        <f t="shared" si="20"/>
        <v>Micro</v>
      </c>
      <c r="N65" s="81" t="str">
        <f t="shared" si="21"/>
        <v>D</v>
      </c>
      <c r="O65" s="81" t="str">
        <f t="shared" si="22"/>
        <v>A</v>
      </c>
      <c r="P65" s="83" t="str">
        <f t="shared" si="23"/>
        <v>None</v>
      </c>
    </row>
    <row r="66" spans="1:16" x14ac:dyDescent="0.25">
      <c r="A66" t="s">
        <v>1026</v>
      </c>
      <c r="B66" t="s">
        <v>470</v>
      </c>
      <c r="C66" s="28"/>
      <c r="D66" s="28"/>
      <c r="E66" s="28">
        <v>5</v>
      </c>
      <c r="F66" s="28">
        <v>5</v>
      </c>
      <c r="G66" s="96" t="str">
        <f t="shared" si="12"/>
        <v>Neodymium</v>
      </c>
      <c r="H66" s="97" t="str">
        <f t="shared" si="13"/>
        <v>Nano</v>
      </c>
      <c r="I66" s="97" t="str">
        <f t="shared" si="16"/>
        <v>None</v>
      </c>
      <c r="J66" s="97" t="str">
        <f t="shared" si="17"/>
        <v>None</v>
      </c>
      <c r="K66" s="98">
        <f t="shared" si="18"/>
        <v>5</v>
      </c>
      <c r="L66" s="82" t="str">
        <f t="shared" si="19"/>
        <v>Neodymium</v>
      </c>
      <c r="M66" s="81" t="str">
        <f t="shared" si="20"/>
        <v>Nano</v>
      </c>
      <c r="N66" s="81" t="str">
        <f t="shared" si="21"/>
        <v>None</v>
      </c>
      <c r="O66" s="81" t="str">
        <f t="shared" si="22"/>
        <v>None</v>
      </c>
      <c r="P66" s="83" t="str">
        <f t="shared" si="23"/>
        <v>E</v>
      </c>
    </row>
    <row r="67" spans="1:16" x14ac:dyDescent="0.25">
      <c r="A67" t="s">
        <v>662</v>
      </c>
      <c r="B67" t="s">
        <v>469</v>
      </c>
      <c r="C67" s="28">
        <v>4</v>
      </c>
      <c r="D67" s="28">
        <v>5</v>
      </c>
      <c r="E67" s="28"/>
      <c r="F67" s="28">
        <v>5</v>
      </c>
      <c r="G67" s="96" t="str">
        <f t="shared" si="12"/>
        <v>Nickel</v>
      </c>
      <c r="H67" s="97" t="str">
        <f t="shared" si="13"/>
        <v>Micro</v>
      </c>
      <c r="I67" s="97">
        <f t="shared" si="16"/>
        <v>4</v>
      </c>
      <c r="J67" s="97">
        <f t="shared" si="17"/>
        <v>5</v>
      </c>
      <c r="K67" s="98" t="str">
        <f t="shared" si="18"/>
        <v>None</v>
      </c>
      <c r="L67" s="82" t="str">
        <f t="shared" si="19"/>
        <v>Nickel</v>
      </c>
      <c r="M67" s="81" t="str">
        <f t="shared" si="20"/>
        <v>Micro</v>
      </c>
      <c r="N67" s="81" t="str">
        <f t="shared" si="21"/>
        <v>D</v>
      </c>
      <c r="O67" s="81" t="str">
        <f t="shared" si="22"/>
        <v>E</v>
      </c>
      <c r="P67" s="83" t="str">
        <f t="shared" si="23"/>
        <v>None</v>
      </c>
    </row>
    <row r="68" spans="1:16" x14ac:dyDescent="0.25">
      <c r="B68" t="s">
        <v>470</v>
      </c>
      <c r="C68" s="28"/>
      <c r="D68" s="28"/>
      <c r="E68" s="28">
        <v>5</v>
      </c>
      <c r="F68" s="28">
        <v>5</v>
      </c>
      <c r="G68" s="96" t="s">
        <v>662</v>
      </c>
      <c r="H68" s="97" t="str">
        <f t="shared" si="13"/>
        <v>Nano</v>
      </c>
      <c r="I68" s="97" t="str">
        <f t="shared" si="16"/>
        <v>None</v>
      </c>
      <c r="J68" s="97" t="str">
        <f t="shared" si="17"/>
        <v>None</v>
      </c>
      <c r="K68" s="98">
        <f t="shared" si="18"/>
        <v>5</v>
      </c>
      <c r="L68" s="82" t="str">
        <f t="shared" si="19"/>
        <v>Nickel</v>
      </c>
      <c r="M68" s="81" t="str">
        <f t="shared" si="20"/>
        <v>Nano</v>
      </c>
      <c r="N68" s="81" t="str">
        <f t="shared" si="21"/>
        <v>None</v>
      </c>
      <c r="O68" s="81" t="str">
        <f t="shared" si="22"/>
        <v>None</v>
      </c>
      <c r="P68" s="83" t="str">
        <f t="shared" si="23"/>
        <v>E</v>
      </c>
    </row>
    <row r="69" spans="1:16" x14ac:dyDescent="0.25">
      <c r="A69" t="s">
        <v>465</v>
      </c>
      <c r="B69" t="s">
        <v>469</v>
      </c>
      <c r="C69" s="28">
        <v>4</v>
      </c>
      <c r="D69" s="28">
        <v>4</v>
      </c>
      <c r="E69" s="28">
        <v>4</v>
      </c>
      <c r="F69" s="28">
        <v>4</v>
      </c>
      <c r="G69" s="96" t="str">
        <f t="shared" si="12"/>
        <v>Silica</v>
      </c>
      <c r="H69" s="97" t="str">
        <f t="shared" si="13"/>
        <v>Micro</v>
      </c>
      <c r="I69" s="97">
        <f t="shared" si="16"/>
        <v>4</v>
      </c>
      <c r="J69" s="97">
        <f t="shared" si="17"/>
        <v>4</v>
      </c>
      <c r="K69" s="98">
        <f t="shared" si="18"/>
        <v>4</v>
      </c>
      <c r="L69" s="82" t="str">
        <f t="shared" si="19"/>
        <v>Silica</v>
      </c>
      <c r="M69" s="81" t="str">
        <f t="shared" si="20"/>
        <v>Micro</v>
      </c>
      <c r="N69" s="81" t="str">
        <f t="shared" si="21"/>
        <v>D</v>
      </c>
      <c r="O69" s="81" t="str">
        <f t="shared" si="22"/>
        <v>D</v>
      </c>
      <c r="P69" s="83" t="str">
        <f t="shared" si="23"/>
        <v>D</v>
      </c>
    </row>
    <row r="70" spans="1:16" x14ac:dyDescent="0.25">
      <c r="B70" t="s">
        <v>470</v>
      </c>
      <c r="C70" s="28"/>
      <c r="D70" s="28">
        <v>4</v>
      </c>
      <c r="E70" s="28">
        <v>3</v>
      </c>
      <c r="F70" s="28">
        <v>4</v>
      </c>
      <c r="G70" s="96" t="s">
        <v>465</v>
      </c>
      <c r="H70" s="97" t="str">
        <f t="shared" si="13"/>
        <v>Nano</v>
      </c>
      <c r="I70" s="97" t="str">
        <f t="shared" si="16"/>
        <v>None</v>
      </c>
      <c r="J70" s="97">
        <f t="shared" si="17"/>
        <v>4</v>
      </c>
      <c r="K70" s="98">
        <f t="shared" si="18"/>
        <v>3</v>
      </c>
      <c r="L70" s="82" t="str">
        <f t="shared" si="19"/>
        <v>Silica</v>
      </c>
      <c r="M70" s="81" t="str">
        <f t="shared" si="20"/>
        <v>Nano</v>
      </c>
      <c r="N70" s="81" t="str">
        <f t="shared" si="21"/>
        <v>None</v>
      </c>
      <c r="O70" s="81" t="str">
        <f t="shared" si="22"/>
        <v>D</v>
      </c>
      <c r="P70" s="83" t="str">
        <f t="shared" si="23"/>
        <v>C</v>
      </c>
    </row>
    <row r="71" spans="1:16" x14ac:dyDescent="0.25">
      <c r="A71" t="s">
        <v>466</v>
      </c>
      <c r="B71" t="s">
        <v>470</v>
      </c>
      <c r="C71" s="28"/>
      <c r="D71" s="28"/>
      <c r="E71" s="28">
        <v>5</v>
      </c>
      <c r="F71" s="28">
        <v>5</v>
      </c>
      <c r="G71" s="96" t="str">
        <f t="shared" si="12"/>
        <v>Silver</v>
      </c>
      <c r="H71" s="97" t="str">
        <f t="shared" si="13"/>
        <v>Nano</v>
      </c>
      <c r="I71" s="97" t="str">
        <f t="shared" si="16"/>
        <v>None</v>
      </c>
      <c r="J71" s="97" t="str">
        <f t="shared" si="17"/>
        <v>None</v>
      </c>
      <c r="K71" s="98">
        <f t="shared" si="18"/>
        <v>5</v>
      </c>
      <c r="L71" s="82" t="str">
        <f t="shared" si="19"/>
        <v>Silver</v>
      </c>
      <c r="M71" s="81" t="str">
        <f t="shared" si="20"/>
        <v>Nano</v>
      </c>
      <c r="N71" s="81" t="str">
        <f t="shared" si="21"/>
        <v>None</v>
      </c>
      <c r="O71" s="81" t="str">
        <f t="shared" si="22"/>
        <v>None</v>
      </c>
      <c r="P71" s="83" t="str">
        <f t="shared" si="23"/>
        <v>E</v>
      </c>
    </row>
    <row r="72" spans="1:16" x14ac:dyDescent="0.25">
      <c r="A72" t="s">
        <v>191</v>
      </c>
      <c r="B72" t="s">
        <v>469</v>
      </c>
      <c r="C72" s="28">
        <v>4</v>
      </c>
      <c r="D72" s="28">
        <v>3</v>
      </c>
      <c r="E72" s="28"/>
      <c r="F72" s="28">
        <v>4</v>
      </c>
      <c r="G72" s="96" t="str">
        <f t="shared" si="12"/>
        <v>Talc</v>
      </c>
      <c r="H72" s="97" t="str">
        <f t="shared" si="13"/>
        <v>Micro</v>
      </c>
      <c r="I72" s="97">
        <f t="shared" si="16"/>
        <v>4</v>
      </c>
      <c r="J72" s="97">
        <f t="shared" si="17"/>
        <v>3</v>
      </c>
      <c r="K72" s="98" t="str">
        <f t="shared" si="18"/>
        <v>None</v>
      </c>
      <c r="L72" s="82" t="str">
        <f t="shared" si="19"/>
        <v>Talc</v>
      </c>
      <c r="M72" s="81" t="str">
        <f t="shared" si="20"/>
        <v>Micro</v>
      </c>
      <c r="N72" s="81" t="str">
        <f t="shared" si="21"/>
        <v>D</v>
      </c>
      <c r="O72" s="81" t="str">
        <f t="shared" si="22"/>
        <v>C</v>
      </c>
      <c r="P72" s="83" t="str">
        <f t="shared" si="23"/>
        <v>None</v>
      </c>
    </row>
    <row r="73" spans="1:16" x14ac:dyDescent="0.25">
      <c r="A73" t="s">
        <v>562</v>
      </c>
      <c r="B73" t="s">
        <v>469</v>
      </c>
      <c r="C73" s="28">
        <v>3</v>
      </c>
      <c r="D73" s="28">
        <v>2</v>
      </c>
      <c r="E73" s="28">
        <v>3</v>
      </c>
      <c r="F73" s="28">
        <v>3</v>
      </c>
      <c r="G73" s="96" t="str">
        <f t="shared" si="12"/>
        <v>Titanium dioxide</v>
      </c>
      <c r="H73" s="97" t="str">
        <f t="shared" si="13"/>
        <v>Micro</v>
      </c>
      <c r="I73" s="97">
        <f t="shared" si="16"/>
        <v>3</v>
      </c>
      <c r="J73" s="97">
        <f t="shared" si="17"/>
        <v>2</v>
      </c>
      <c r="K73" s="98">
        <f t="shared" si="18"/>
        <v>3</v>
      </c>
      <c r="L73" s="82" t="str">
        <f t="shared" si="19"/>
        <v>Titanium dioxide</v>
      </c>
      <c r="M73" s="81" t="str">
        <f t="shared" si="20"/>
        <v>Micro</v>
      </c>
      <c r="N73" s="81" t="str">
        <f t="shared" si="21"/>
        <v>C</v>
      </c>
      <c r="O73" s="81" t="str">
        <f t="shared" si="22"/>
        <v>B</v>
      </c>
      <c r="P73" s="83" t="str">
        <f t="shared" si="23"/>
        <v>C</v>
      </c>
    </row>
    <row r="74" spans="1:16" x14ac:dyDescent="0.25">
      <c r="B74" t="s">
        <v>470</v>
      </c>
      <c r="C74" s="28">
        <v>4</v>
      </c>
      <c r="D74" s="28">
        <v>3</v>
      </c>
      <c r="E74" s="28">
        <v>3</v>
      </c>
      <c r="F74" s="28">
        <v>4</v>
      </c>
      <c r="G74" s="96" t="s">
        <v>562</v>
      </c>
      <c r="H74" s="97" t="str">
        <f t="shared" si="13"/>
        <v>Nano</v>
      </c>
      <c r="I74" s="97">
        <f t="shared" si="16"/>
        <v>4</v>
      </c>
      <c r="J74" s="97">
        <f t="shared" si="17"/>
        <v>3</v>
      </c>
      <c r="K74" s="98">
        <f t="shared" si="18"/>
        <v>3</v>
      </c>
      <c r="L74" s="82" t="str">
        <f t="shared" si="19"/>
        <v>Titanium dioxide</v>
      </c>
      <c r="M74" s="81" t="str">
        <f t="shared" si="20"/>
        <v>Nano</v>
      </c>
      <c r="N74" s="81" t="str">
        <f t="shared" si="21"/>
        <v>D</v>
      </c>
      <c r="O74" s="81" t="str">
        <f t="shared" si="22"/>
        <v>C</v>
      </c>
      <c r="P74" s="83" t="str">
        <f t="shared" si="23"/>
        <v>C</v>
      </c>
    </row>
    <row r="75" spans="1:16" x14ac:dyDescent="0.25">
      <c r="A75" t="s">
        <v>799</v>
      </c>
      <c r="B75" t="s">
        <v>469</v>
      </c>
      <c r="C75" s="28">
        <v>4</v>
      </c>
      <c r="D75" s="28">
        <v>3</v>
      </c>
      <c r="E75" s="28">
        <v>4</v>
      </c>
      <c r="F75" s="28">
        <v>4</v>
      </c>
      <c r="G75" s="96" t="str">
        <f t="shared" si="12"/>
        <v>Vanadium</v>
      </c>
      <c r="H75" s="97" t="str">
        <f t="shared" si="13"/>
        <v>Micro</v>
      </c>
      <c r="I75" s="97">
        <f t="shared" si="16"/>
        <v>4</v>
      </c>
      <c r="J75" s="97">
        <f t="shared" si="17"/>
        <v>3</v>
      </c>
      <c r="K75" s="98">
        <f t="shared" si="18"/>
        <v>4</v>
      </c>
      <c r="L75" s="82" t="str">
        <f t="shared" si="19"/>
        <v>Vanadium</v>
      </c>
      <c r="M75" s="81" t="str">
        <f t="shared" si="20"/>
        <v>Micro</v>
      </c>
      <c r="N75" s="81" t="str">
        <f t="shared" si="21"/>
        <v>D</v>
      </c>
      <c r="O75" s="81" t="str">
        <f t="shared" si="22"/>
        <v>C</v>
      </c>
      <c r="P75" s="83" t="str">
        <f t="shared" si="23"/>
        <v>D</v>
      </c>
    </row>
    <row r="76" spans="1:16" x14ac:dyDescent="0.25">
      <c r="A76" t="s">
        <v>801</v>
      </c>
      <c r="B76" t="s">
        <v>470</v>
      </c>
      <c r="C76" s="28"/>
      <c r="D76" s="28"/>
      <c r="E76" s="28">
        <v>3</v>
      </c>
      <c r="F76" s="28">
        <v>3</v>
      </c>
      <c r="G76" s="96" t="str">
        <f t="shared" si="12"/>
        <v>Zinc</v>
      </c>
      <c r="H76" s="97" t="str">
        <f t="shared" si="13"/>
        <v>Nano</v>
      </c>
      <c r="I76" s="97" t="str">
        <f t="shared" si="16"/>
        <v>None</v>
      </c>
      <c r="J76" s="97" t="str">
        <f t="shared" si="17"/>
        <v>None</v>
      </c>
      <c r="K76" s="98">
        <f t="shared" si="18"/>
        <v>3</v>
      </c>
      <c r="L76" s="82" t="str">
        <f t="shared" si="19"/>
        <v>Zinc</v>
      </c>
      <c r="M76" s="81" t="str">
        <f t="shared" si="20"/>
        <v>Nano</v>
      </c>
      <c r="N76" s="81" t="str">
        <f t="shared" si="21"/>
        <v>None</v>
      </c>
      <c r="O76" s="81" t="str">
        <f t="shared" si="22"/>
        <v>None</v>
      </c>
      <c r="P76" s="83" t="str">
        <f t="shared" si="23"/>
        <v>C</v>
      </c>
    </row>
    <row r="77" spans="1:16" x14ac:dyDescent="0.25">
      <c r="A77" t="s">
        <v>1677</v>
      </c>
      <c r="B77" t="s">
        <v>469</v>
      </c>
      <c r="C77" s="28"/>
      <c r="D77" s="28">
        <v>3</v>
      </c>
      <c r="E77" s="28"/>
      <c r="F77" s="28">
        <v>3</v>
      </c>
      <c r="G77" s="96" t="str">
        <f t="shared" si="12"/>
        <v>CS</v>
      </c>
      <c r="H77" s="97" t="str">
        <f t="shared" si="13"/>
        <v>Micro</v>
      </c>
      <c r="I77" s="97" t="str">
        <f t="shared" si="16"/>
        <v>None</v>
      </c>
      <c r="J77" s="97">
        <f t="shared" si="17"/>
        <v>3</v>
      </c>
      <c r="K77" s="98" t="str">
        <f t="shared" si="18"/>
        <v>None</v>
      </c>
      <c r="L77" s="82" t="str">
        <f t="shared" si="19"/>
        <v>CS</v>
      </c>
      <c r="M77" s="81" t="str">
        <f t="shared" si="20"/>
        <v>Micro</v>
      </c>
      <c r="N77" s="81" t="str">
        <f t="shared" si="21"/>
        <v>None</v>
      </c>
      <c r="O77" s="81" t="str">
        <f t="shared" si="22"/>
        <v>C</v>
      </c>
      <c r="P77" s="83" t="str">
        <f t="shared" si="23"/>
        <v>None</v>
      </c>
    </row>
    <row r="78" spans="1:16" x14ac:dyDescent="0.25">
      <c r="A78" t="s">
        <v>1672</v>
      </c>
      <c r="B78" t="s">
        <v>469</v>
      </c>
      <c r="C78" s="28"/>
      <c r="D78" s="28">
        <v>3</v>
      </c>
      <c r="E78" s="28"/>
      <c r="F78" s="28">
        <v>3</v>
      </c>
      <c r="G78" s="96" t="str">
        <f t="shared" si="12"/>
        <v>ABA:BS</v>
      </c>
      <c r="H78" s="97" t="str">
        <f t="shared" si="13"/>
        <v>Micro</v>
      </c>
      <c r="I78" s="97" t="str">
        <f t="shared" si="16"/>
        <v>None</v>
      </c>
      <c r="J78" s="97">
        <f t="shared" si="17"/>
        <v>3</v>
      </c>
      <c r="K78" s="98" t="str">
        <f t="shared" si="18"/>
        <v>None</v>
      </c>
      <c r="L78" s="82" t="str">
        <f t="shared" si="19"/>
        <v>ABA:BS</v>
      </c>
      <c r="M78" s="81" t="str">
        <f t="shared" si="20"/>
        <v>Micro</v>
      </c>
      <c r="N78" s="81" t="str">
        <f t="shared" si="21"/>
        <v>None</v>
      </c>
      <c r="O78" s="81" t="str">
        <f t="shared" si="22"/>
        <v>C</v>
      </c>
      <c r="P78" s="83" t="str">
        <f t="shared" si="23"/>
        <v>None</v>
      </c>
    </row>
    <row r="79" spans="1:16" x14ac:dyDescent="0.25">
      <c r="A79" t="s">
        <v>1676</v>
      </c>
      <c r="B79" t="s">
        <v>469</v>
      </c>
      <c r="C79" s="28"/>
      <c r="D79" s="28">
        <v>2</v>
      </c>
      <c r="E79" s="28"/>
      <c r="F79" s="28">
        <v>2</v>
      </c>
      <c r="G79" s="96" t="str">
        <f t="shared" si="12"/>
        <v>ABA:SH</v>
      </c>
      <c r="H79" s="97" t="str">
        <f t="shared" si="13"/>
        <v>Micro</v>
      </c>
      <c r="I79" s="97" t="str">
        <f t="shared" si="16"/>
        <v>None</v>
      </c>
      <c r="J79" s="97">
        <f t="shared" si="17"/>
        <v>2</v>
      </c>
      <c r="K79" s="98" t="str">
        <f t="shared" si="18"/>
        <v>None</v>
      </c>
      <c r="L79" s="82" t="str">
        <f t="shared" si="19"/>
        <v>ABA:SH</v>
      </c>
      <c r="M79" s="81" t="str">
        <f t="shared" si="20"/>
        <v>Micro</v>
      </c>
      <c r="N79" s="81" t="str">
        <f t="shared" si="21"/>
        <v>None</v>
      </c>
      <c r="O79" s="81" t="str">
        <f t="shared" si="22"/>
        <v>B</v>
      </c>
      <c r="P79" s="83" t="str">
        <f t="shared" si="23"/>
        <v>None</v>
      </c>
    </row>
    <row r="80" spans="1:16" ht="15.75" thickBot="1" x14ac:dyDescent="0.3">
      <c r="A80" t="s">
        <v>1678</v>
      </c>
      <c r="B80" t="s">
        <v>469</v>
      </c>
      <c r="C80" s="28"/>
      <c r="D80" s="28">
        <v>3</v>
      </c>
      <c r="E80" s="28"/>
      <c r="F80" s="28">
        <v>3</v>
      </c>
      <c r="G80" s="99" t="str">
        <f t="shared" si="12"/>
        <v>WCS</v>
      </c>
      <c r="H80" s="100" t="str">
        <f t="shared" si="13"/>
        <v>Micro</v>
      </c>
      <c r="I80" s="100" t="str">
        <f t="shared" si="16"/>
        <v>None</v>
      </c>
      <c r="J80" s="100">
        <f t="shared" si="17"/>
        <v>3</v>
      </c>
      <c r="K80" s="101" t="str">
        <f t="shared" si="18"/>
        <v>None</v>
      </c>
      <c r="L80" s="84" t="str">
        <f t="shared" si="19"/>
        <v>WCS</v>
      </c>
      <c r="M80" s="85" t="str">
        <f t="shared" si="20"/>
        <v>Micro</v>
      </c>
      <c r="N80" s="85" t="str">
        <f t="shared" si="21"/>
        <v>None</v>
      </c>
      <c r="O80" s="85" t="str">
        <f t="shared" si="22"/>
        <v>C</v>
      </c>
      <c r="P80" s="86" t="str">
        <f t="shared" si="23"/>
        <v>None</v>
      </c>
    </row>
    <row r="81" spans="1:16" x14ac:dyDescent="0.25">
      <c r="A81" t="s">
        <v>483</v>
      </c>
      <c r="C81" s="28">
        <v>5</v>
      </c>
      <c r="D81" s="28">
        <v>5</v>
      </c>
      <c r="E81" s="28">
        <v>5</v>
      </c>
      <c r="F81" s="28">
        <v>5</v>
      </c>
    </row>
    <row r="88" spans="1:16" x14ac:dyDescent="0.25">
      <c r="A88" s="6" t="s">
        <v>676</v>
      </c>
      <c r="B88" t="s">
        <v>484</v>
      </c>
    </row>
    <row r="89" spans="1:16" x14ac:dyDescent="0.25">
      <c r="A89" s="6" t="s">
        <v>1496</v>
      </c>
      <c r="B89" t="s">
        <v>50</v>
      </c>
    </row>
    <row r="90" spans="1:16" ht="15.75" thickBot="1" x14ac:dyDescent="0.3"/>
    <row r="91" spans="1:16" ht="15.75" thickBot="1" x14ac:dyDescent="0.3">
      <c r="A91" s="6" t="s">
        <v>1505</v>
      </c>
      <c r="C91" s="6" t="s">
        <v>769</v>
      </c>
      <c r="G91" s="125" t="s">
        <v>1507</v>
      </c>
      <c r="H91" s="126"/>
      <c r="I91" s="126"/>
      <c r="J91" s="126"/>
      <c r="K91" s="127"/>
      <c r="L91" s="131" t="s">
        <v>1737</v>
      </c>
      <c r="M91" s="132"/>
      <c r="N91" s="132"/>
      <c r="O91" s="132"/>
      <c r="P91" s="133"/>
    </row>
    <row r="92" spans="1:16" ht="15.75" thickBot="1" x14ac:dyDescent="0.3">
      <c r="A92" s="6" t="s">
        <v>354</v>
      </c>
      <c r="B92" s="6" t="s">
        <v>468</v>
      </c>
      <c r="C92" t="s">
        <v>771</v>
      </c>
      <c r="D92" t="s">
        <v>770</v>
      </c>
      <c r="E92" t="s">
        <v>773</v>
      </c>
      <c r="F92" t="s">
        <v>483</v>
      </c>
      <c r="G92" s="93" t="str">
        <f>A92</f>
        <v>Material</v>
      </c>
      <c r="H92" s="93" t="str">
        <f t="shared" ref="H92:J92" si="24">B92</f>
        <v>Scale</v>
      </c>
      <c r="I92" s="93" t="str">
        <f t="shared" si="24"/>
        <v>Lung Cancer</v>
      </c>
      <c r="J92" s="93" t="str">
        <f t="shared" si="24"/>
        <v>Lung Fibrosis</v>
      </c>
      <c r="K92" s="102" t="str">
        <f>E92</f>
        <v>Lung Inflammation</v>
      </c>
      <c r="L92" s="90" t="str">
        <f>G92</f>
        <v>Material</v>
      </c>
      <c r="M92" s="91" t="str">
        <f t="shared" ref="M92" si="25">H92</f>
        <v>Scale</v>
      </c>
      <c r="N92" s="91" t="str">
        <f t="shared" ref="N92" si="26">I92</f>
        <v>Lung Cancer</v>
      </c>
      <c r="O92" s="91" t="str">
        <f t="shared" ref="O92" si="27">J92</f>
        <v>Lung Fibrosis</v>
      </c>
      <c r="P92" s="92" t="str">
        <f>K92</f>
        <v>Lung Inflammation</v>
      </c>
    </row>
    <row r="93" spans="1:16" ht="15.75" thickBot="1" x14ac:dyDescent="0.3">
      <c r="A93" t="s">
        <v>659</v>
      </c>
      <c r="B93" t="s">
        <v>470</v>
      </c>
      <c r="C93" s="28"/>
      <c r="D93" s="28"/>
      <c r="E93" s="28">
        <v>5</v>
      </c>
      <c r="F93" s="28">
        <v>5</v>
      </c>
      <c r="G93" s="103" t="str">
        <f t="shared" ref="G93:G106" si="28">A93</f>
        <v>Aluminum</v>
      </c>
      <c r="H93" s="103" t="str">
        <f t="shared" ref="H93:H106" si="29">B93</f>
        <v>Nano</v>
      </c>
      <c r="I93" s="97" t="str">
        <f>IF(C93="","None",C93)</f>
        <v>None</v>
      </c>
      <c r="J93" s="97" t="str">
        <f t="shared" ref="J93:K93" si="30">IF(D93="","None",D93)</f>
        <v>None</v>
      </c>
      <c r="K93" s="104">
        <f t="shared" si="30"/>
        <v>5</v>
      </c>
      <c r="L93" s="82" t="str">
        <f>G93</f>
        <v>Aluminum</v>
      </c>
      <c r="M93" s="81" t="str">
        <f>H93</f>
        <v>Nano</v>
      </c>
      <c r="N93" s="81" t="str">
        <f>IF(I93=1, "A", IF(I93=2, "B", IF(I93=3,"C", IF(I93=4, "D", IF(I93=5,"E","None")))))</f>
        <v>None</v>
      </c>
      <c r="O93" s="81" t="str">
        <f t="shared" ref="O93" si="31">IF(J93=1, "A", IF(J93=2, "B", IF(J93=3,"C", IF(J93=4, "D", IF(J93=5,"E","None")))))</f>
        <v>None</v>
      </c>
      <c r="P93" s="83" t="str">
        <f t="shared" ref="P93" si="32">IF(K93=1, "A", IF(K93=2, "B", IF(K93=3,"C", IF(K93=4, "D", IF(K93=5,"E","None")))))</f>
        <v>E</v>
      </c>
    </row>
    <row r="94" spans="1:16" ht="15.75" thickBot="1" x14ac:dyDescent="0.3">
      <c r="A94" t="s">
        <v>805</v>
      </c>
      <c r="B94" t="s">
        <v>470</v>
      </c>
      <c r="C94" s="28">
        <v>4</v>
      </c>
      <c r="D94" s="28">
        <v>3</v>
      </c>
      <c r="E94" s="28">
        <v>3</v>
      </c>
      <c r="F94" s="28">
        <v>4</v>
      </c>
      <c r="G94" s="103" t="str">
        <f t="shared" si="28"/>
        <v>Carbon black</v>
      </c>
      <c r="H94" s="103" t="str">
        <f t="shared" si="29"/>
        <v>Nano</v>
      </c>
      <c r="I94" s="97">
        <f t="shared" ref="I94:I106" si="33">IF(C94="","None",C94)</f>
        <v>4</v>
      </c>
      <c r="J94" s="97">
        <f t="shared" ref="J94:J106" si="34">IF(D94="","None",D94)</f>
        <v>3</v>
      </c>
      <c r="K94" s="104">
        <f t="shared" ref="K94:K106" si="35">IF(E94="","None",E94)</f>
        <v>3</v>
      </c>
      <c r="L94" s="82" t="str">
        <f t="shared" ref="L94:L106" si="36">G94</f>
        <v>Carbon black</v>
      </c>
      <c r="M94" s="81" t="str">
        <f t="shared" ref="M94:M106" si="37">H94</f>
        <v>Nano</v>
      </c>
      <c r="N94" s="81" t="str">
        <f t="shared" ref="N94:N106" si="38">IF(I94=1, "A", IF(I94=2, "B", IF(I94=3,"C", IF(I94=4, "D", IF(I94=5,"E","None")))))</f>
        <v>D</v>
      </c>
      <c r="O94" s="81" t="str">
        <f t="shared" ref="O94:O106" si="39">IF(J94=1, "A", IF(J94=2, "B", IF(J94=3,"C", IF(J94=4, "D", IF(J94=5,"E","None")))))</f>
        <v>C</v>
      </c>
      <c r="P94" s="83" t="str">
        <f t="shared" ref="P94:P106" si="40">IF(K94=1, "A", IF(K94=2, "B", IF(K94=3,"C", IF(K94=4, "D", IF(K94=5,"E","None")))))</f>
        <v>C</v>
      </c>
    </row>
    <row r="95" spans="1:16" ht="15.75" thickBot="1" x14ac:dyDescent="0.3">
      <c r="A95" t="s">
        <v>800</v>
      </c>
      <c r="B95" t="s">
        <v>469</v>
      </c>
      <c r="C95" s="28"/>
      <c r="D95" s="28"/>
      <c r="E95" s="28">
        <v>4</v>
      </c>
      <c r="F95" s="28">
        <v>4</v>
      </c>
      <c r="G95" s="103" t="str">
        <f t="shared" si="28"/>
        <v>Cerium</v>
      </c>
      <c r="H95" s="103" t="str">
        <f t="shared" si="29"/>
        <v>Micro</v>
      </c>
      <c r="I95" s="97" t="str">
        <f t="shared" si="33"/>
        <v>None</v>
      </c>
      <c r="J95" s="97" t="str">
        <f t="shared" si="34"/>
        <v>None</v>
      </c>
      <c r="K95" s="104">
        <f t="shared" si="35"/>
        <v>4</v>
      </c>
      <c r="L95" s="82" t="str">
        <f t="shared" si="36"/>
        <v>Cerium</v>
      </c>
      <c r="M95" s="81" t="str">
        <f t="shared" si="37"/>
        <v>Micro</v>
      </c>
      <c r="N95" s="81" t="str">
        <f t="shared" si="38"/>
        <v>None</v>
      </c>
      <c r="O95" s="81" t="str">
        <f t="shared" si="39"/>
        <v>None</v>
      </c>
      <c r="P95" s="83" t="str">
        <f t="shared" si="40"/>
        <v>D</v>
      </c>
    </row>
    <row r="96" spans="1:16" ht="15.75" thickBot="1" x14ac:dyDescent="0.3">
      <c r="B96" t="s">
        <v>470</v>
      </c>
      <c r="C96" s="28"/>
      <c r="D96" s="28">
        <v>3</v>
      </c>
      <c r="E96" s="28">
        <v>4</v>
      </c>
      <c r="F96" s="28">
        <v>4</v>
      </c>
      <c r="G96" s="103" t="s">
        <v>800</v>
      </c>
      <c r="H96" s="103" t="str">
        <f t="shared" si="29"/>
        <v>Nano</v>
      </c>
      <c r="I96" s="97" t="str">
        <f t="shared" si="33"/>
        <v>None</v>
      </c>
      <c r="J96" s="97">
        <f t="shared" si="34"/>
        <v>3</v>
      </c>
      <c r="K96" s="104">
        <f t="shared" si="35"/>
        <v>4</v>
      </c>
      <c r="L96" s="82" t="str">
        <f t="shared" si="36"/>
        <v>Cerium</v>
      </c>
      <c r="M96" s="81" t="str">
        <f t="shared" si="37"/>
        <v>Nano</v>
      </c>
      <c r="N96" s="81" t="str">
        <f t="shared" si="38"/>
        <v>None</v>
      </c>
      <c r="O96" s="81" t="str">
        <f t="shared" si="39"/>
        <v>C</v>
      </c>
      <c r="P96" s="83" t="str">
        <f t="shared" si="40"/>
        <v>D</v>
      </c>
    </row>
    <row r="97" spans="1:16" ht="15.75" thickBot="1" x14ac:dyDescent="0.3">
      <c r="A97" t="s">
        <v>708</v>
      </c>
      <c r="B97" t="s">
        <v>470</v>
      </c>
      <c r="C97" s="28">
        <v>4</v>
      </c>
      <c r="D97" s="28">
        <v>4</v>
      </c>
      <c r="E97" s="28">
        <v>5</v>
      </c>
      <c r="F97" s="28">
        <v>5</v>
      </c>
      <c r="G97" s="103" t="str">
        <f t="shared" si="28"/>
        <v>CNT</v>
      </c>
      <c r="H97" s="103" t="str">
        <f t="shared" si="29"/>
        <v>Nano</v>
      </c>
      <c r="I97" s="97">
        <f t="shared" si="33"/>
        <v>4</v>
      </c>
      <c r="J97" s="97">
        <f t="shared" si="34"/>
        <v>4</v>
      </c>
      <c r="K97" s="104">
        <f t="shared" si="35"/>
        <v>5</v>
      </c>
      <c r="L97" s="82" t="str">
        <f t="shared" si="36"/>
        <v>CNT</v>
      </c>
      <c r="M97" s="81" t="str">
        <f t="shared" si="37"/>
        <v>Nano</v>
      </c>
      <c r="N97" s="81" t="str">
        <f t="shared" si="38"/>
        <v>D</v>
      </c>
      <c r="O97" s="81" t="str">
        <f t="shared" si="39"/>
        <v>D</v>
      </c>
      <c r="P97" s="83" t="str">
        <f t="shared" si="40"/>
        <v>E</v>
      </c>
    </row>
    <row r="98" spans="1:16" ht="15.75" thickBot="1" x14ac:dyDescent="0.3">
      <c r="A98" t="s">
        <v>1237</v>
      </c>
      <c r="B98" t="s">
        <v>470</v>
      </c>
      <c r="C98" s="28"/>
      <c r="D98" s="28"/>
      <c r="E98" s="28">
        <v>3</v>
      </c>
      <c r="F98" s="28">
        <v>3</v>
      </c>
      <c r="G98" s="103" t="str">
        <f t="shared" si="28"/>
        <v>Graphene</v>
      </c>
      <c r="H98" s="103" t="str">
        <f t="shared" si="29"/>
        <v>Nano</v>
      </c>
      <c r="I98" s="97" t="str">
        <f t="shared" si="33"/>
        <v>None</v>
      </c>
      <c r="J98" s="97" t="str">
        <f t="shared" si="34"/>
        <v>None</v>
      </c>
      <c r="K98" s="104">
        <f t="shared" si="35"/>
        <v>3</v>
      </c>
      <c r="L98" s="82" t="str">
        <f t="shared" si="36"/>
        <v>Graphene</v>
      </c>
      <c r="M98" s="81" t="str">
        <f t="shared" si="37"/>
        <v>Nano</v>
      </c>
      <c r="N98" s="81" t="str">
        <f t="shared" si="38"/>
        <v>None</v>
      </c>
      <c r="O98" s="81" t="str">
        <f t="shared" si="39"/>
        <v>None</v>
      </c>
      <c r="P98" s="83" t="str">
        <f t="shared" si="40"/>
        <v>C</v>
      </c>
    </row>
    <row r="99" spans="1:16" ht="15.75" thickBot="1" x14ac:dyDescent="0.3">
      <c r="A99" t="s">
        <v>660</v>
      </c>
      <c r="B99" t="s">
        <v>469</v>
      </c>
      <c r="C99" s="28">
        <v>5</v>
      </c>
      <c r="D99" s="28">
        <v>5</v>
      </c>
      <c r="E99" s="28">
        <v>5</v>
      </c>
      <c r="F99" s="28">
        <v>5</v>
      </c>
      <c r="G99" s="103" t="str">
        <f t="shared" si="28"/>
        <v>Indium</v>
      </c>
      <c r="H99" s="103" t="str">
        <f t="shared" si="29"/>
        <v>Micro</v>
      </c>
      <c r="I99" s="97">
        <f t="shared" si="33"/>
        <v>5</v>
      </c>
      <c r="J99" s="97">
        <f t="shared" si="34"/>
        <v>5</v>
      </c>
      <c r="K99" s="104">
        <f t="shared" si="35"/>
        <v>5</v>
      </c>
      <c r="L99" s="82" t="str">
        <f t="shared" si="36"/>
        <v>Indium</v>
      </c>
      <c r="M99" s="81" t="str">
        <f t="shared" si="37"/>
        <v>Micro</v>
      </c>
      <c r="N99" s="81" t="str">
        <f t="shared" si="38"/>
        <v>E</v>
      </c>
      <c r="O99" s="81" t="str">
        <f t="shared" si="39"/>
        <v>E</v>
      </c>
      <c r="P99" s="83" t="str">
        <f t="shared" si="40"/>
        <v>E</v>
      </c>
    </row>
    <row r="100" spans="1:16" ht="15.75" thickBot="1" x14ac:dyDescent="0.3">
      <c r="B100" t="s">
        <v>470</v>
      </c>
      <c r="C100" s="28"/>
      <c r="D100" s="28"/>
      <c r="E100" s="28">
        <v>4</v>
      </c>
      <c r="F100" s="28">
        <v>4</v>
      </c>
      <c r="G100" s="103" t="s">
        <v>660</v>
      </c>
      <c r="H100" s="103" t="str">
        <f t="shared" si="29"/>
        <v>Nano</v>
      </c>
      <c r="I100" s="97" t="str">
        <f t="shared" si="33"/>
        <v>None</v>
      </c>
      <c r="J100" s="97" t="str">
        <f t="shared" si="34"/>
        <v>None</v>
      </c>
      <c r="K100" s="104">
        <f t="shared" si="35"/>
        <v>4</v>
      </c>
      <c r="L100" s="82" t="str">
        <f t="shared" si="36"/>
        <v>Indium</v>
      </c>
      <c r="M100" s="81" t="str">
        <f t="shared" si="37"/>
        <v>Nano</v>
      </c>
      <c r="N100" s="81" t="str">
        <f t="shared" si="38"/>
        <v>None</v>
      </c>
      <c r="O100" s="81" t="str">
        <f t="shared" si="39"/>
        <v>None</v>
      </c>
      <c r="P100" s="83" t="str">
        <f t="shared" si="40"/>
        <v>D</v>
      </c>
    </row>
    <row r="101" spans="1:16" ht="15.75" thickBot="1" x14ac:dyDescent="0.3">
      <c r="A101" t="s">
        <v>465</v>
      </c>
      <c r="B101" t="s">
        <v>469</v>
      </c>
      <c r="C101" s="28">
        <v>4</v>
      </c>
      <c r="D101" s="28">
        <v>4</v>
      </c>
      <c r="E101" s="28">
        <v>4</v>
      </c>
      <c r="F101" s="28">
        <v>4</v>
      </c>
      <c r="G101" s="103" t="str">
        <f t="shared" si="28"/>
        <v>Silica</v>
      </c>
      <c r="H101" s="103" t="str">
        <f t="shared" si="29"/>
        <v>Micro</v>
      </c>
      <c r="I101" s="97">
        <f t="shared" si="33"/>
        <v>4</v>
      </c>
      <c r="J101" s="97">
        <f t="shared" si="34"/>
        <v>4</v>
      </c>
      <c r="K101" s="104">
        <f t="shared" si="35"/>
        <v>4</v>
      </c>
      <c r="L101" s="82" t="str">
        <f t="shared" si="36"/>
        <v>Silica</v>
      </c>
      <c r="M101" s="81" t="str">
        <f t="shared" si="37"/>
        <v>Micro</v>
      </c>
      <c r="N101" s="81" t="str">
        <f t="shared" si="38"/>
        <v>D</v>
      </c>
      <c r="O101" s="81" t="str">
        <f t="shared" si="39"/>
        <v>D</v>
      </c>
      <c r="P101" s="83" t="str">
        <f t="shared" si="40"/>
        <v>D</v>
      </c>
    </row>
    <row r="102" spans="1:16" ht="15.75" thickBot="1" x14ac:dyDescent="0.3">
      <c r="B102" t="s">
        <v>470</v>
      </c>
      <c r="C102" s="28"/>
      <c r="D102" s="28">
        <v>4</v>
      </c>
      <c r="E102" s="28">
        <v>3</v>
      </c>
      <c r="F102" s="28">
        <v>4</v>
      </c>
      <c r="G102" s="103" t="s">
        <v>465</v>
      </c>
      <c r="H102" s="103" t="str">
        <f t="shared" si="29"/>
        <v>Nano</v>
      </c>
      <c r="I102" s="97" t="str">
        <f t="shared" si="33"/>
        <v>None</v>
      </c>
      <c r="J102" s="97">
        <f t="shared" si="34"/>
        <v>4</v>
      </c>
      <c r="K102" s="104">
        <f t="shared" si="35"/>
        <v>3</v>
      </c>
      <c r="L102" s="82" t="str">
        <f t="shared" si="36"/>
        <v>Silica</v>
      </c>
      <c r="M102" s="81" t="str">
        <f t="shared" si="37"/>
        <v>Nano</v>
      </c>
      <c r="N102" s="81" t="str">
        <f t="shared" si="38"/>
        <v>None</v>
      </c>
      <c r="O102" s="81" t="str">
        <f t="shared" si="39"/>
        <v>D</v>
      </c>
      <c r="P102" s="83" t="str">
        <f t="shared" si="40"/>
        <v>C</v>
      </c>
    </row>
    <row r="103" spans="1:16" ht="15.75" thickBot="1" x14ac:dyDescent="0.3">
      <c r="A103" t="s">
        <v>466</v>
      </c>
      <c r="B103" t="s">
        <v>470</v>
      </c>
      <c r="C103" s="28"/>
      <c r="D103" s="28"/>
      <c r="E103" s="28">
        <v>5</v>
      </c>
      <c r="F103" s="28">
        <v>5</v>
      </c>
      <c r="G103" s="103" t="str">
        <f t="shared" si="28"/>
        <v>Silver</v>
      </c>
      <c r="H103" s="103" t="str">
        <f t="shared" si="29"/>
        <v>Nano</v>
      </c>
      <c r="I103" s="97" t="str">
        <f t="shared" si="33"/>
        <v>None</v>
      </c>
      <c r="J103" s="97" t="str">
        <f t="shared" si="34"/>
        <v>None</v>
      </c>
      <c r="K103" s="104">
        <f t="shared" si="35"/>
        <v>5</v>
      </c>
      <c r="L103" s="82" t="str">
        <f t="shared" si="36"/>
        <v>Silver</v>
      </c>
      <c r="M103" s="81" t="str">
        <f t="shared" si="37"/>
        <v>Nano</v>
      </c>
      <c r="N103" s="81" t="str">
        <f t="shared" si="38"/>
        <v>None</v>
      </c>
      <c r="O103" s="81" t="str">
        <f t="shared" si="39"/>
        <v>None</v>
      </c>
      <c r="P103" s="83" t="str">
        <f t="shared" si="40"/>
        <v>E</v>
      </c>
    </row>
    <row r="104" spans="1:16" ht="15.75" thickBot="1" x14ac:dyDescent="0.3">
      <c r="A104" t="s">
        <v>562</v>
      </c>
      <c r="B104" t="s">
        <v>469</v>
      </c>
      <c r="C104" s="28">
        <v>3</v>
      </c>
      <c r="D104" s="28">
        <v>2</v>
      </c>
      <c r="E104" s="28">
        <v>3</v>
      </c>
      <c r="F104" s="28">
        <v>3</v>
      </c>
      <c r="G104" s="103" t="str">
        <f t="shared" si="28"/>
        <v>Titanium dioxide</v>
      </c>
      <c r="H104" s="103" t="str">
        <f t="shared" si="29"/>
        <v>Micro</v>
      </c>
      <c r="I104" s="97">
        <f t="shared" si="33"/>
        <v>3</v>
      </c>
      <c r="J104" s="97">
        <f t="shared" si="34"/>
        <v>2</v>
      </c>
      <c r="K104" s="104">
        <f t="shared" si="35"/>
        <v>3</v>
      </c>
      <c r="L104" s="82" t="str">
        <f t="shared" si="36"/>
        <v>Titanium dioxide</v>
      </c>
      <c r="M104" s="81" t="str">
        <f t="shared" si="37"/>
        <v>Micro</v>
      </c>
      <c r="N104" s="81" t="str">
        <f t="shared" si="38"/>
        <v>C</v>
      </c>
      <c r="O104" s="81" t="str">
        <f t="shared" si="39"/>
        <v>B</v>
      </c>
      <c r="P104" s="83" t="str">
        <f t="shared" si="40"/>
        <v>C</v>
      </c>
    </row>
    <row r="105" spans="1:16" ht="15.75" thickBot="1" x14ac:dyDescent="0.3">
      <c r="B105" t="s">
        <v>470</v>
      </c>
      <c r="C105" s="28">
        <v>4</v>
      </c>
      <c r="D105" s="28">
        <v>3</v>
      </c>
      <c r="E105" s="28">
        <v>3</v>
      </c>
      <c r="F105" s="28">
        <v>4</v>
      </c>
      <c r="G105" s="103" t="s">
        <v>562</v>
      </c>
      <c r="H105" s="103" t="str">
        <f t="shared" si="29"/>
        <v>Nano</v>
      </c>
      <c r="I105" s="97">
        <f t="shared" si="33"/>
        <v>4</v>
      </c>
      <c r="J105" s="97">
        <f t="shared" si="34"/>
        <v>3</v>
      </c>
      <c r="K105" s="104">
        <f t="shared" si="35"/>
        <v>3</v>
      </c>
      <c r="L105" s="82" t="str">
        <f t="shared" si="36"/>
        <v>Titanium dioxide</v>
      </c>
      <c r="M105" s="81" t="str">
        <f t="shared" si="37"/>
        <v>Nano</v>
      </c>
      <c r="N105" s="81" t="str">
        <f t="shared" si="38"/>
        <v>D</v>
      </c>
      <c r="O105" s="81" t="str">
        <f t="shared" si="39"/>
        <v>C</v>
      </c>
      <c r="P105" s="83" t="str">
        <f t="shared" si="40"/>
        <v>C</v>
      </c>
    </row>
    <row r="106" spans="1:16" ht="15.75" thickBot="1" x14ac:dyDescent="0.3">
      <c r="A106" t="s">
        <v>801</v>
      </c>
      <c r="B106" t="s">
        <v>470</v>
      </c>
      <c r="C106" s="28"/>
      <c r="D106" s="28"/>
      <c r="E106" s="28">
        <v>3</v>
      </c>
      <c r="F106" s="28">
        <v>3</v>
      </c>
      <c r="G106" s="105" t="str">
        <f t="shared" si="28"/>
        <v>Zinc</v>
      </c>
      <c r="H106" s="105" t="str">
        <f t="shared" si="29"/>
        <v>Nano</v>
      </c>
      <c r="I106" s="100" t="str">
        <f t="shared" si="33"/>
        <v>None</v>
      </c>
      <c r="J106" s="100" t="str">
        <f t="shared" si="34"/>
        <v>None</v>
      </c>
      <c r="K106" s="106">
        <f t="shared" si="35"/>
        <v>3</v>
      </c>
      <c r="L106" s="84" t="str">
        <f t="shared" si="36"/>
        <v>Zinc</v>
      </c>
      <c r="M106" s="85" t="str">
        <f t="shared" si="37"/>
        <v>Nano</v>
      </c>
      <c r="N106" s="85" t="str">
        <f t="shared" si="38"/>
        <v>None</v>
      </c>
      <c r="O106" s="85" t="str">
        <f t="shared" si="39"/>
        <v>None</v>
      </c>
      <c r="P106" s="86" t="str">
        <f t="shared" si="40"/>
        <v>C</v>
      </c>
    </row>
    <row r="107" spans="1:16" x14ac:dyDescent="0.25">
      <c r="A107" t="s">
        <v>483</v>
      </c>
      <c r="C107" s="28">
        <v>5</v>
      </c>
      <c r="D107" s="28">
        <v>5</v>
      </c>
      <c r="E107" s="28">
        <v>5</v>
      </c>
      <c r="F107" s="28">
        <v>5</v>
      </c>
    </row>
  </sheetData>
  <mergeCells count="6">
    <mergeCell ref="G3:J3"/>
    <mergeCell ref="K3:N3"/>
    <mergeCell ref="G45:K45"/>
    <mergeCell ref="L45:P45"/>
    <mergeCell ref="G91:K91"/>
    <mergeCell ref="L91:P91"/>
  </mergeCells>
  <pageMargins left="0.7" right="0.7" top="0.75" bottom="0.75" header="0.3" footer="0.3"/>
  <pageSetup orientation="portrait" r:id="rId4"/>
  <drawing r:id="rId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E083B-93AD-4C58-BD8E-A37038363DC1}">
  <dimension ref="A2:G127"/>
  <sheetViews>
    <sheetView workbookViewId="0">
      <selection activeCell="I9" sqref="I9"/>
    </sheetView>
  </sheetViews>
  <sheetFormatPr defaultRowHeight="15" x14ac:dyDescent="0.25"/>
  <cols>
    <col min="1" max="1" width="27.5703125" bestFit="1" customWidth="1"/>
    <col min="2" max="2" width="17.85546875" bestFit="1" customWidth="1"/>
    <col min="3" max="6" width="3" bestFit="1" customWidth="1"/>
    <col min="7" max="7" width="11.28515625" bestFit="1" customWidth="1"/>
    <col min="8" max="8" width="17.5703125" bestFit="1" customWidth="1"/>
    <col min="9" max="9" width="19.7109375" bestFit="1" customWidth="1"/>
    <col min="10" max="12" width="3" bestFit="1" customWidth="1"/>
    <col min="13" max="13" width="22.85546875" bestFit="1" customWidth="1"/>
    <col min="14" max="14" width="11.28515625" bestFit="1" customWidth="1"/>
  </cols>
  <sheetData>
    <row r="2" spans="1:7" x14ac:dyDescent="0.25">
      <c r="A2" s="6" t="s">
        <v>676</v>
      </c>
      <c r="B2" t="s">
        <v>484</v>
      </c>
    </row>
    <row r="4" spans="1:7" x14ac:dyDescent="0.25">
      <c r="A4" s="6" t="s">
        <v>717</v>
      </c>
      <c r="B4" s="6" t="s">
        <v>714</v>
      </c>
    </row>
    <row r="5" spans="1:7" x14ac:dyDescent="0.25">
      <c r="A5" s="6" t="s">
        <v>482</v>
      </c>
      <c r="B5" t="s">
        <v>230</v>
      </c>
      <c r="C5" t="s">
        <v>229</v>
      </c>
      <c r="D5" t="s">
        <v>228</v>
      </c>
      <c r="E5" t="s">
        <v>227</v>
      </c>
      <c r="F5" t="s">
        <v>226</v>
      </c>
      <c r="G5" t="s">
        <v>483</v>
      </c>
    </row>
    <row r="6" spans="1:7" x14ac:dyDescent="0.25">
      <c r="A6" s="7" t="s">
        <v>659</v>
      </c>
      <c r="B6" s="28"/>
      <c r="C6" s="28"/>
      <c r="D6" s="28">
        <v>1</v>
      </c>
      <c r="E6" s="28"/>
      <c r="F6" s="28">
        <v>1</v>
      </c>
      <c r="G6" s="28">
        <v>2</v>
      </c>
    </row>
    <row r="7" spans="1:7" x14ac:dyDescent="0.25">
      <c r="A7" s="8" t="s">
        <v>470</v>
      </c>
      <c r="B7" s="28"/>
      <c r="C7" s="28"/>
      <c r="D7" s="28">
        <v>1</v>
      </c>
      <c r="E7" s="28"/>
      <c r="F7" s="28">
        <v>1</v>
      </c>
      <c r="G7" s="28">
        <v>2</v>
      </c>
    </row>
    <row r="8" spans="1:7" x14ac:dyDescent="0.25">
      <c r="A8" s="9" t="s">
        <v>773</v>
      </c>
      <c r="B8" s="28"/>
      <c r="C8" s="28"/>
      <c r="D8" s="28">
        <v>1</v>
      </c>
      <c r="E8" s="28"/>
      <c r="F8" s="28">
        <v>1</v>
      </c>
      <c r="G8" s="28">
        <v>2</v>
      </c>
    </row>
    <row r="9" spans="1:7" x14ac:dyDescent="0.25">
      <c r="A9" s="7" t="s">
        <v>1487</v>
      </c>
      <c r="B9" s="28"/>
      <c r="C9" s="28"/>
      <c r="D9" s="28">
        <v>2</v>
      </c>
      <c r="E9" s="28">
        <v>2</v>
      </c>
      <c r="F9" s="28">
        <v>2</v>
      </c>
      <c r="G9" s="28">
        <v>6</v>
      </c>
    </row>
    <row r="10" spans="1:7" x14ac:dyDescent="0.25">
      <c r="A10" s="8" t="s">
        <v>469</v>
      </c>
      <c r="B10" s="28"/>
      <c r="C10" s="28"/>
      <c r="D10" s="28">
        <v>2</v>
      </c>
      <c r="E10" s="28">
        <v>2</v>
      </c>
      <c r="F10" s="28">
        <v>2</v>
      </c>
      <c r="G10" s="28">
        <v>6</v>
      </c>
    </row>
    <row r="11" spans="1:7" x14ac:dyDescent="0.25">
      <c r="A11" s="9" t="s">
        <v>771</v>
      </c>
      <c r="B11" s="28"/>
      <c r="C11" s="28"/>
      <c r="D11" s="28"/>
      <c r="E11" s="28">
        <v>2</v>
      </c>
      <c r="F11" s="28"/>
      <c r="G11" s="28">
        <v>2</v>
      </c>
    </row>
    <row r="12" spans="1:7" x14ac:dyDescent="0.25">
      <c r="A12" s="9" t="s">
        <v>770</v>
      </c>
      <c r="B12" s="28"/>
      <c r="C12" s="28"/>
      <c r="D12" s="28">
        <v>2</v>
      </c>
      <c r="E12" s="28"/>
      <c r="F12" s="28">
        <v>2</v>
      </c>
      <c r="G12" s="28">
        <v>4</v>
      </c>
    </row>
    <row r="13" spans="1:7" x14ac:dyDescent="0.25">
      <c r="A13" s="7" t="s">
        <v>1024</v>
      </c>
      <c r="B13" s="28">
        <v>1</v>
      </c>
      <c r="C13" s="28">
        <v>3</v>
      </c>
      <c r="D13" s="28"/>
      <c r="E13" s="28"/>
      <c r="F13" s="28"/>
      <c r="G13" s="28">
        <v>4</v>
      </c>
    </row>
    <row r="14" spans="1:7" x14ac:dyDescent="0.25">
      <c r="A14" s="8" t="s">
        <v>470</v>
      </c>
      <c r="B14" s="28">
        <v>1</v>
      </c>
      <c r="C14" s="28">
        <v>3</v>
      </c>
      <c r="D14" s="28"/>
      <c r="E14" s="28"/>
      <c r="F14" s="28"/>
      <c r="G14" s="28">
        <v>4</v>
      </c>
    </row>
    <row r="15" spans="1:7" x14ac:dyDescent="0.25">
      <c r="A15" s="9" t="s">
        <v>770</v>
      </c>
      <c r="B15" s="28">
        <v>1</v>
      </c>
      <c r="C15" s="28"/>
      <c r="D15" s="28"/>
      <c r="E15" s="28"/>
      <c r="F15" s="28"/>
      <c r="G15" s="28">
        <v>1</v>
      </c>
    </row>
    <row r="16" spans="1:7" x14ac:dyDescent="0.25">
      <c r="A16" s="9" t="s">
        <v>773</v>
      </c>
      <c r="B16" s="28"/>
      <c r="C16" s="28">
        <v>3</v>
      </c>
      <c r="D16" s="28"/>
      <c r="E16" s="28"/>
      <c r="F16" s="28"/>
      <c r="G16" s="28">
        <v>3</v>
      </c>
    </row>
    <row r="17" spans="1:7" x14ac:dyDescent="0.25">
      <c r="A17" s="7" t="s">
        <v>467</v>
      </c>
      <c r="B17" s="28"/>
      <c r="C17" s="28"/>
      <c r="D17" s="28"/>
      <c r="E17" s="28">
        <v>1</v>
      </c>
      <c r="F17" s="28"/>
      <c r="G17" s="28">
        <v>1</v>
      </c>
    </row>
    <row r="18" spans="1:7" x14ac:dyDescent="0.25">
      <c r="A18" s="8" t="s">
        <v>470</v>
      </c>
      <c r="B18" s="28"/>
      <c r="C18" s="28"/>
      <c r="D18" s="28"/>
      <c r="E18" s="28">
        <v>1</v>
      </c>
      <c r="F18" s="28"/>
      <c r="G18" s="28">
        <v>1</v>
      </c>
    </row>
    <row r="19" spans="1:7" x14ac:dyDescent="0.25">
      <c r="A19" s="9" t="s">
        <v>773</v>
      </c>
      <c r="B19" s="28"/>
      <c r="C19" s="28"/>
      <c r="D19" s="28"/>
      <c r="E19" s="28">
        <v>1</v>
      </c>
      <c r="F19" s="28"/>
      <c r="G19" s="28">
        <v>1</v>
      </c>
    </row>
    <row r="20" spans="1:7" x14ac:dyDescent="0.25">
      <c r="A20" s="7" t="s">
        <v>190</v>
      </c>
      <c r="B20" s="28"/>
      <c r="C20" s="28">
        <v>1</v>
      </c>
      <c r="D20" s="28"/>
      <c r="E20" s="28"/>
      <c r="F20" s="28"/>
      <c r="G20" s="28">
        <v>1</v>
      </c>
    </row>
    <row r="21" spans="1:7" x14ac:dyDescent="0.25">
      <c r="A21" s="8" t="s">
        <v>469</v>
      </c>
      <c r="B21" s="28"/>
      <c r="C21" s="28">
        <v>1</v>
      </c>
      <c r="D21" s="28"/>
      <c r="E21" s="28"/>
      <c r="F21" s="28"/>
      <c r="G21" s="28">
        <v>1</v>
      </c>
    </row>
    <row r="22" spans="1:7" x14ac:dyDescent="0.25">
      <c r="A22" s="9" t="s">
        <v>770</v>
      </c>
      <c r="B22" s="28"/>
      <c r="C22" s="28">
        <v>1</v>
      </c>
      <c r="D22" s="28"/>
      <c r="E22" s="28"/>
      <c r="F22" s="28"/>
      <c r="G22" s="28">
        <v>1</v>
      </c>
    </row>
    <row r="23" spans="1:7" x14ac:dyDescent="0.25">
      <c r="A23" s="7" t="s">
        <v>805</v>
      </c>
      <c r="B23" s="28">
        <v>1</v>
      </c>
      <c r="C23" s="28">
        <v>3</v>
      </c>
      <c r="D23" s="28">
        <v>11</v>
      </c>
      <c r="E23" s="28">
        <v>2</v>
      </c>
      <c r="F23" s="28"/>
      <c r="G23" s="28">
        <v>17</v>
      </c>
    </row>
    <row r="24" spans="1:7" x14ac:dyDescent="0.25">
      <c r="A24" s="8" t="s">
        <v>470</v>
      </c>
      <c r="B24" s="28">
        <v>1</v>
      </c>
      <c r="C24" s="28">
        <v>3</v>
      </c>
      <c r="D24" s="28">
        <v>11</v>
      </c>
      <c r="E24" s="28">
        <v>2</v>
      </c>
      <c r="F24" s="28"/>
      <c r="G24" s="28">
        <v>17</v>
      </c>
    </row>
    <row r="25" spans="1:7" x14ac:dyDescent="0.25">
      <c r="A25" s="9" t="s">
        <v>771</v>
      </c>
      <c r="B25" s="28"/>
      <c r="C25" s="28"/>
      <c r="D25" s="28"/>
      <c r="E25" s="28">
        <v>2</v>
      </c>
      <c r="F25" s="28"/>
      <c r="G25" s="28">
        <v>2</v>
      </c>
    </row>
    <row r="26" spans="1:7" x14ac:dyDescent="0.25">
      <c r="A26" s="9" t="s">
        <v>770</v>
      </c>
      <c r="B26" s="28">
        <v>1</v>
      </c>
      <c r="C26" s="28">
        <v>2</v>
      </c>
      <c r="D26" s="28">
        <v>2</v>
      </c>
      <c r="E26" s="28"/>
      <c r="F26" s="28"/>
      <c r="G26" s="28">
        <v>5</v>
      </c>
    </row>
    <row r="27" spans="1:7" x14ac:dyDescent="0.25">
      <c r="A27" s="9" t="s">
        <v>773</v>
      </c>
      <c r="B27" s="28"/>
      <c r="C27" s="28">
        <v>1</v>
      </c>
      <c r="D27" s="28">
        <v>9</v>
      </c>
      <c r="E27" s="28"/>
      <c r="F27" s="28"/>
      <c r="G27" s="28">
        <v>10</v>
      </c>
    </row>
    <row r="28" spans="1:7" x14ac:dyDescent="0.25">
      <c r="A28" s="7" t="s">
        <v>800</v>
      </c>
      <c r="B28" s="28"/>
      <c r="C28" s="28"/>
      <c r="D28" s="28">
        <v>4</v>
      </c>
      <c r="E28" s="28">
        <v>12</v>
      </c>
      <c r="F28" s="28"/>
      <c r="G28" s="28">
        <v>16</v>
      </c>
    </row>
    <row r="29" spans="1:7" x14ac:dyDescent="0.25">
      <c r="A29" s="8" t="s">
        <v>469</v>
      </c>
      <c r="B29" s="28"/>
      <c r="C29" s="28"/>
      <c r="D29" s="28"/>
      <c r="E29" s="28">
        <v>2</v>
      </c>
      <c r="F29" s="28"/>
      <c r="G29" s="28">
        <v>2</v>
      </c>
    </row>
    <row r="30" spans="1:7" x14ac:dyDescent="0.25">
      <c r="A30" s="9" t="s">
        <v>773</v>
      </c>
      <c r="B30" s="28"/>
      <c r="C30" s="28"/>
      <c r="D30" s="28"/>
      <c r="E30" s="28">
        <v>2</v>
      </c>
      <c r="F30" s="28"/>
      <c r="G30" s="28">
        <v>2</v>
      </c>
    </row>
    <row r="31" spans="1:7" x14ac:dyDescent="0.25">
      <c r="A31" s="8" t="s">
        <v>470</v>
      </c>
      <c r="B31" s="28"/>
      <c r="C31" s="28"/>
      <c r="D31" s="28">
        <v>4</v>
      </c>
      <c r="E31" s="28">
        <v>10</v>
      </c>
      <c r="F31" s="28"/>
      <c r="G31" s="28">
        <v>14</v>
      </c>
    </row>
    <row r="32" spans="1:7" x14ac:dyDescent="0.25">
      <c r="A32" s="9" t="s">
        <v>770</v>
      </c>
      <c r="B32" s="28"/>
      <c r="C32" s="28"/>
      <c r="D32" s="28">
        <v>1</v>
      </c>
      <c r="E32" s="28"/>
      <c r="F32" s="28"/>
      <c r="G32" s="28">
        <v>1</v>
      </c>
    </row>
    <row r="33" spans="1:7" x14ac:dyDescent="0.25">
      <c r="A33" s="9" t="s">
        <v>773</v>
      </c>
      <c r="B33" s="28"/>
      <c r="C33" s="28"/>
      <c r="D33" s="28">
        <v>3</v>
      </c>
      <c r="E33" s="28">
        <v>10</v>
      </c>
      <c r="F33" s="28"/>
      <c r="G33" s="28">
        <v>13</v>
      </c>
    </row>
    <row r="34" spans="1:7" x14ac:dyDescent="0.25">
      <c r="A34" s="7" t="s">
        <v>195</v>
      </c>
      <c r="B34" s="28"/>
      <c r="C34" s="28">
        <v>1</v>
      </c>
      <c r="D34" s="28"/>
      <c r="E34" s="28"/>
      <c r="F34" s="28"/>
      <c r="G34" s="28">
        <v>1</v>
      </c>
    </row>
    <row r="35" spans="1:7" x14ac:dyDescent="0.25">
      <c r="A35" s="8" t="s">
        <v>469</v>
      </c>
      <c r="B35" s="28"/>
      <c r="C35" s="28">
        <v>1</v>
      </c>
      <c r="D35" s="28"/>
      <c r="E35" s="28"/>
      <c r="F35" s="28"/>
      <c r="G35" s="28">
        <v>1</v>
      </c>
    </row>
    <row r="36" spans="1:7" x14ac:dyDescent="0.25">
      <c r="A36" s="9" t="s">
        <v>770</v>
      </c>
      <c r="B36" s="28"/>
      <c r="C36" s="28">
        <v>1</v>
      </c>
      <c r="D36" s="28"/>
      <c r="E36" s="28"/>
      <c r="F36" s="28"/>
      <c r="G36" s="28">
        <v>1</v>
      </c>
    </row>
    <row r="37" spans="1:7" x14ac:dyDescent="0.25">
      <c r="A37" s="7" t="s">
        <v>708</v>
      </c>
      <c r="B37" s="28"/>
      <c r="C37" s="28">
        <v>2</v>
      </c>
      <c r="D37" s="28">
        <v>4</v>
      </c>
      <c r="E37" s="28">
        <v>15</v>
      </c>
      <c r="F37" s="28">
        <v>2</v>
      </c>
      <c r="G37" s="28">
        <v>23</v>
      </c>
    </row>
    <row r="38" spans="1:7" x14ac:dyDescent="0.25">
      <c r="A38" s="8" t="s">
        <v>470</v>
      </c>
      <c r="B38" s="28"/>
      <c r="C38" s="28">
        <v>2</v>
      </c>
      <c r="D38" s="28">
        <v>4</v>
      </c>
      <c r="E38" s="28">
        <v>15</v>
      </c>
      <c r="F38" s="28">
        <v>2</v>
      </c>
      <c r="G38" s="28">
        <v>23</v>
      </c>
    </row>
    <row r="39" spans="1:7" x14ac:dyDescent="0.25">
      <c r="A39" s="9" t="s">
        <v>771</v>
      </c>
      <c r="B39" s="28"/>
      <c r="C39" s="28"/>
      <c r="D39" s="28"/>
      <c r="E39" s="28">
        <v>2</v>
      </c>
      <c r="F39" s="28"/>
      <c r="G39" s="28">
        <v>2</v>
      </c>
    </row>
    <row r="40" spans="1:7" x14ac:dyDescent="0.25">
      <c r="A40" s="9" t="s">
        <v>770</v>
      </c>
      <c r="B40" s="28"/>
      <c r="C40" s="28">
        <v>2</v>
      </c>
      <c r="D40" s="28">
        <v>2</v>
      </c>
      <c r="E40" s="28">
        <v>3</v>
      </c>
      <c r="F40" s="28"/>
      <c r="G40" s="28">
        <v>7</v>
      </c>
    </row>
    <row r="41" spans="1:7" x14ac:dyDescent="0.25">
      <c r="A41" s="9" t="s">
        <v>773</v>
      </c>
      <c r="B41" s="28"/>
      <c r="C41" s="28"/>
      <c r="D41" s="28">
        <v>2</v>
      </c>
      <c r="E41" s="28">
        <v>10</v>
      </c>
      <c r="F41" s="28">
        <v>2</v>
      </c>
      <c r="G41" s="28">
        <v>14</v>
      </c>
    </row>
    <row r="42" spans="1:7" x14ac:dyDescent="0.25">
      <c r="A42" s="7" t="s">
        <v>196</v>
      </c>
      <c r="B42" s="28"/>
      <c r="C42" s="28">
        <v>8</v>
      </c>
      <c r="D42" s="28">
        <v>2</v>
      </c>
      <c r="E42" s="28">
        <v>8</v>
      </c>
      <c r="F42" s="28">
        <v>4</v>
      </c>
      <c r="G42" s="28">
        <v>22</v>
      </c>
    </row>
    <row r="43" spans="1:7" x14ac:dyDescent="0.25">
      <c r="A43" s="8" t="s">
        <v>469</v>
      </c>
      <c r="B43" s="28"/>
      <c r="C43" s="28">
        <v>8</v>
      </c>
      <c r="D43" s="28">
        <v>2</v>
      </c>
      <c r="E43" s="28">
        <v>8</v>
      </c>
      <c r="F43" s="28">
        <v>4</v>
      </c>
      <c r="G43" s="28">
        <v>22</v>
      </c>
    </row>
    <row r="44" spans="1:7" x14ac:dyDescent="0.25">
      <c r="A44" s="9" t="s">
        <v>771</v>
      </c>
      <c r="B44" s="28"/>
      <c r="C44" s="28"/>
      <c r="D44" s="28"/>
      <c r="E44" s="28">
        <v>6</v>
      </c>
      <c r="F44" s="28"/>
      <c r="G44" s="28">
        <v>6</v>
      </c>
    </row>
    <row r="45" spans="1:7" x14ac:dyDescent="0.25">
      <c r="A45" s="9" t="s">
        <v>770</v>
      </c>
      <c r="B45" s="28"/>
      <c r="C45" s="28">
        <v>8</v>
      </c>
      <c r="D45" s="28">
        <v>2</v>
      </c>
      <c r="E45" s="28"/>
      <c r="F45" s="28">
        <v>2</v>
      </c>
      <c r="G45" s="28">
        <v>12</v>
      </c>
    </row>
    <row r="46" spans="1:7" x14ac:dyDescent="0.25">
      <c r="A46" s="9" t="s">
        <v>773</v>
      </c>
      <c r="B46" s="28"/>
      <c r="C46" s="28"/>
      <c r="D46" s="28"/>
      <c r="E46" s="28">
        <v>2</v>
      </c>
      <c r="F46" s="28">
        <v>2</v>
      </c>
      <c r="G46" s="28">
        <v>4</v>
      </c>
    </row>
    <row r="47" spans="1:7" x14ac:dyDescent="0.25">
      <c r="A47" s="7" t="s">
        <v>1488</v>
      </c>
      <c r="B47" s="28"/>
      <c r="C47" s="28"/>
      <c r="D47" s="28">
        <v>4</v>
      </c>
      <c r="E47" s="28">
        <v>1</v>
      </c>
      <c r="F47" s="28"/>
      <c r="G47" s="28">
        <v>5</v>
      </c>
    </row>
    <row r="48" spans="1:7" x14ac:dyDescent="0.25">
      <c r="A48" s="8" t="s">
        <v>469</v>
      </c>
      <c r="B48" s="28"/>
      <c r="C48" s="28"/>
      <c r="D48" s="28">
        <v>4</v>
      </c>
      <c r="E48" s="28">
        <v>1</v>
      </c>
      <c r="F48" s="28"/>
      <c r="G48" s="28">
        <v>5</v>
      </c>
    </row>
    <row r="49" spans="1:7" x14ac:dyDescent="0.25">
      <c r="A49" s="9" t="s">
        <v>771</v>
      </c>
      <c r="B49" s="28"/>
      <c r="C49" s="28"/>
      <c r="D49" s="28"/>
      <c r="E49" s="28">
        <v>1</v>
      </c>
      <c r="F49" s="28"/>
      <c r="G49" s="28">
        <v>1</v>
      </c>
    </row>
    <row r="50" spans="1:7" x14ac:dyDescent="0.25">
      <c r="A50" s="9" t="s">
        <v>770</v>
      </c>
      <c r="B50" s="28"/>
      <c r="C50" s="28"/>
      <c r="D50" s="28">
        <v>4</v>
      </c>
      <c r="E50" s="28"/>
      <c r="F50" s="28"/>
      <c r="G50" s="28">
        <v>4</v>
      </c>
    </row>
    <row r="51" spans="1:7" x14ac:dyDescent="0.25">
      <c r="A51" s="7" t="s">
        <v>481</v>
      </c>
      <c r="B51" s="28"/>
      <c r="C51" s="28"/>
      <c r="D51" s="28"/>
      <c r="E51" s="28"/>
      <c r="F51" s="28">
        <v>2</v>
      </c>
      <c r="G51" s="28">
        <v>2</v>
      </c>
    </row>
    <row r="52" spans="1:7" x14ac:dyDescent="0.25">
      <c r="A52" s="8" t="s">
        <v>470</v>
      </c>
      <c r="B52" s="28"/>
      <c r="C52" s="28"/>
      <c r="D52" s="28"/>
      <c r="E52" s="28"/>
      <c r="F52" s="28">
        <v>2</v>
      </c>
      <c r="G52" s="28">
        <v>2</v>
      </c>
    </row>
    <row r="53" spans="1:7" x14ac:dyDescent="0.25">
      <c r="A53" s="9" t="s">
        <v>773</v>
      </c>
      <c r="B53" s="28"/>
      <c r="C53" s="28"/>
      <c r="D53" s="28"/>
      <c r="E53" s="28"/>
      <c r="F53" s="28">
        <v>2</v>
      </c>
      <c r="G53" s="28">
        <v>2</v>
      </c>
    </row>
    <row r="54" spans="1:7" x14ac:dyDescent="0.25">
      <c r="A54" s="7" t="s">
        <v>1237</v>
      </c>
      <c r="B54" s="28"/>
      <c r="C54" s="28"/>
      <c r="D54" s="28">
        <v>1</v>
      </c>
      <c r="E54" s="28"/>
      <c r="F54" s="28"/>
      <c r="G54" s="28">
        <v>1</v>
      </c>
    </row>
    <row r="55" spans="1:7" x14ac:dyDescent="0.25">
      <c r="A55" s="8" t="s">
        <v>470</v>
      </c>
      <c r="B55" s="28"/>
      <c r="C55" s="28"/>
      <c r="D55" s="28">
        <v>1</v>
      </c>
      <c r="E55" s="28"/>
      <c r="F55" s="28"/>
      <c r="G55" s="28">
        <v>1</v>
      </c>
    </row>
    <row r="56" spans="1:7" x14ac:dyDescent="0.25">
      <c r="A56" s="9" t="s">
        <v>773</v>
      </c>
      <c r="B56" s="28"/>
      <c r="C56" s="28"/>
      <c r="D56" s="28">
        <v>1</v>
      </c>
      <c r="E56" s="28"/>
      <c r="F56" s="28"/>
      <c r="G56" s="28">
        <v>1</v>
      </c>
    </row>
    <row r="57" spans="1:7" x14ac:dyDescent="0.25">
      <c r="A57" s="7" t="s">
        <v>660</v>
      </c>
      <c r="B57" s="28"/>
      <c r="C57" s="28"/>
      <c r="D57" s="28">
        <v>1</v>
      </c>
      <c r="E57" s="28">
        <v>16</v>
      </c>
      <c r="F57" s="28">
        <v>16</v>
      </c>
      <c r="G57" s="28">
        <v>33</v>
      </c>
    </row>
    <row r="58" spans="1:7" x14ac:dyDescent="0.25">
      <c r="A58" s="8" t="s">
        <v>469</v>
      </c>
      <c r="B58" s="28"/>
      <c r="C58" s="28"/>
      <c r="D58" s="28">
        <v>1</v>
      </c>
      <c r="E58" s="28">
        <v>15</v>
      </c>
      <c r="F58" s="28">
        <v>16</v>
      </c>
      <c r="G58" s="28">
        <v>32</v>
      </c>
    </row>
    <row r="59" spans="1:7" x14ac:dyDescent="0.25">
      <c r="A59" s="9" t="s">
        <v>771</v>
      </c>
      <c r="B59" s="28"/>
      <c r="C59" s="28"/>
      <c r="D59" s="28"/>
      <c r="E59" s="28">
        <v>3</v>
      </c>
      <c r="F59" s="28">
        <v>1</v>
      </c>
      <c r="G59" s="28">
        <v>4</v>
      </c>
    </row>
    <row r="60" spans="1:7" x14ac:dyDescent="0.25">
      <c r="A60" s="9" t="s">
        <v>770</v>
      </c>
      <c r="B60" s="28"/>
      <c r="C60" s="28"/>
      <c r="D60" s="28">
        <v>1</v>
      </c>
      <c r="E60" s="28">
        <v>2</v>
      </c>
      <c r="F60" s="28">
        <v>11</v>
      </c>
      <c r="G60" s="28">
        <v>14</v>
      </c>
    </row>
    <row r="61" spans="1:7" x14ac:dyDescent="0.25">
      <c r="A61" s="9" t="s">
        <v>773</v>
      </c>
      <c r="B61" s="28"/>
      <c r="C61" s="28"/>
      <c r="D61" s="28"/>
      <c r="E61" s="28">
        <v>10</v>
      </c>
      <c r="F61" s="28">
        <v>4</v>
      </c>
      <c r="G61" s="28">
        <v>14</v>
      </c>
    </row>
    <row r="62" spans="1:7" x14ac:dyDescent="0.25">
      <c r="A62" s="8" t="s">
        <v>470</v>
      </c>
      <c r="B62" s="28"/>
      <c r="C62" s="28"/>
      <c r="D62" s="28"/>
      <c r="E62" s="28">
        <v>1</v>
      </c>
      <c r="F62" s="28"/>
      <c r="G62" s="28">
        <v>1</v>
      </c>
    </row>
    <row r="63" spans="1:7" x14ac:dyDescent="0.25">
      <c r="A63" s="9" t="s">
        <v>773</v>
      </c>
      <c r="B63" s="28"/>
      <c r="C63" s="28"/>
      <c r="D63" s="28"/>
      <c r="E63" s="28">
        <v>1</v>
      </c>
      <c r="F63" s="28"/>
      <c r="G63" s="28">
        <v>1</v>
      </c>
    </row>
    <row r="64" spans="1:7" x14ac:dyDescent="0.25">
      <c r="A64" s="7" t="s">
        <v>673</v>
      </c>
      <c r="B64" s="28"/>
      <c r="C64" s="28">
        <v>14</v>
      </c>
      <c r="D64" s="28">
        <v>5</v>
      </c>
      <c r="E64" s="28">
        <v>2</v>
      </c>
      <c r="F64" s="28"/>
      <c r="G64" s="28">
        <v>21</v>
      </c>
    </row>
    <row r="65" spans="1:7" x14ac:dyDescent="0.25">
      <c r="A65" s="8" t="s">
        <v>469</v>
      </c>
      <c r="B65" s="28"/>
      <c r="C65" s="28">
        <v>14</v>
      </c>
      <c r="D65" s="28">
        <v>5</v>
      </c>
      <c r="E65" s="28">
        <v>1</v>
      </c>
      <c r="F65" s="28"/>
      <c r="G65" s="28">
        <v>20</v>
      </c>
    </row>
    <row r="66" spans="1:7" x14ac:dyDescent="0.25">
      <c r="A66" s="9" t="s">
        <v>770</v>
      </c>
      <c r="B66" s="28"/>
      <c r="C66" s="28">
        <v>8</v>
      </c>
      <c r="D66" s="28"/>
      <c r="E66" s="28"/>
      <c r="F66" s="28"/>
      <c r="G66" s="28">
        <v>8</v>
      </c>
    </row>
    <row r="67" spans="1:7" x14ac:dyDescent="0.25">
      <c r="A67" s="9" t="s">
        <v>773</v>
      </c>
      <c r="B67" s="28"/>
      <c r="C67" s="28">
        <v>6</v>
      </c>
      <c r="D67" s="28">
        <v>5</v>
      </c>
      <c r="E67" s="28">
        <v>1</v>
      </c>
      <c r="F67" s="28"/>
      <c r="G67" s="28">
        <v>12</v>
      </c>
    </row>
    <row r="68" spans="1:7" x14ac:dyDescent="0.25">
      <c r="A68" s="8" t="s">
        <v>470</v>
      </c>
      <c r="B68" s="28"/>
      <c r="C68" s="28"/>
      <c r="D68" s="28"/>
      <c r="E68" s="28">
        <v>1</v>
      </c>
      <c r="F68" s="28"/>
      <c r="G68" s="28">
        <v>1</v>
      </c>
    </row>
    <row r="69" spans="1:7" x14ac:dyDescent="0.25">
      <c r="A69" s="9" t="s">
        <v>773</v>
      </c>
      <c r="B69" s="28"/>
      <c r="C69" s="28"/>
      <c r="D69" s="28"/>
      <c r="E69" s="28">
        <v>1</v>
      </c>
      <c r="F69" s="28"/>
      <c r="G69" s="28">
        <v>1</v>
      </c>
    </row>
    <row r="70" spans="1:7" x14ac:dyDescent="0.25">
      <c r="A70" s="7" t="s">
        <v>1489</v>
      </c>
      <c r="B70" s="28">
        <v>4</v>
      </c>
      <c r="C70" s="28"/>
      <c r="D70" s="28"/>
      <c r="E70" s="28">
        <v>1</v>
      </c>
      <c r="F70" s="28"/>
      <c r="G70" s="28">
        <v>5</v>
      </c>
    </row>
    <row r="71" spans="1:7" x14ac:dyDescent="0.25">
      <c r="A71" s="8" t="s">
        <v>469</v>
      </c>
      <c r="B71" s="28">
        <v>4</v>
      </c>
      <c r="C71" s="28"/>
      <c r="D71" s="28"/>
      <c r="E71" s="28">
        <v>1</v>
      </c>
      <c r="F71" s="28"/>
      <c r="G71" s="28">
        <v>5</v>
      </c>
    </row>
    <row r="72" spans="1:7" x14ac:dyDescent="0.25">
      <c r="A72" s="9" t="s">
        <v>771</v>
      </c>
      <c r="B72" s="28"/>
      <c r="C72" s="28"/>
      <c r="D72" s="28"/>
      <c r="E72" s="28">
        <v>1</v>
      </c>
      <c r="F72" s="28"/>
      <c r="G72" s="28">
        <v>1</v>
      </c>
    </row>
    <row r="73" spans="1:7" x14ac:dyDescent="0.25">
      <c r="A73" s="9" t="s">
        <v>770</v>
      </c>
      <c r="B73" s="28">
        <v>4</v>
      </c>
      <c r="C73" s="28"/>
      <c r="D73" s="28"/>
      <c r="E73" s="28"/>
      <c r="F73" s="28"/>
      <c r="G73" s="28">
        <v>4</v>
      </c>
    </row>
    <row r="74" spans="1:7" x14ac:dyDescent="0.25">
      <c r="A74" s="7" t="s">
        <v>1026</v>
      </c>
      <c r="B74" s="28"/>
      <c r="C74" s="28"/>
      <c r="D74" s="28"/>
      <c r="E74" s="28">
        <v>1</v>
      </c>
      <c r="F74" s="28">
        <v>1</v>
      </c>
      <c r="G74" s="28">
        <v>2</v>
      </c>
    </row>
    <row r="75" spans="1:7" x14ac:dyDescent="0.25">
      <c r="A75" s="8" t="s">
        <v>470</v>
      </c>
      <c r="B75" s="28"/>
      <c r="C75" s="28"/>
      <c r="D75" s="28"/>
      <c r="E75" s="28">
        <v>1</v>
      </c>
      <c r="F75" s="28">
        <v>1</v>
      </c>
      <c r="G75" s="28">
        <v>2</v>
      </c>
    </row>
    <row r="76" spans="1:7" x14ac:dyDescent="0.25">
      <c r="A76" s="9" t="s">
        <v>773</v>
      </c>
      <c r="B76" s="28"/>
      <c r="C76" s="28"/>
      <c r="D76" s="28"/>
      <c r="E76" s="28">
        <v>1</v>
      </c>
      <c r="F76" s="28">
        <v>1</v>
      </c>
      <c r="G76" s="28">
        <v>2</v>
      </c>
    </row>
    <row r="77" spans="1:7" x14ac:dyDescent="0.25">
      <c r="A77" s="7" t="s">
        <v>662</v>
      </c>
      <c r="B77" s="28"/>
      <c r="C77" s="28">
        <v>2</v>
      </c>
      <c r="D77" s="28">
        <v>6</v>
      </c>
      <c r="E77" s="28">
        <v>4</v>
      </c>
      <c r="F77" s="28">
        <v>4</v>
      </c>
      <c r="G77" s="28">
        <v>16</v>
      </c>
    </row>
    <row r="78" spans="1:7" x14ac:dyDescent="0.25">
      <c r="A78" s="8" t="s">
        <v>469</v>
      </c>
      <c r="B78" s="28"/>
      <c r="C78" s="28">
        <v>2</v>
      </c>
      <c r="D78" s="28">
        <v>6</v>
      </c>
      <c r="E78" s="28">
        <v>4</v>
      </c>
      <c r="F78" s="28">
        <v>2</v>
      </c>
      <c r="G78" s="28">
        <v>14</v>
      </c>
    </row>
    <row r="79" spans="1:7" x14ac:dyDescent="0.25">
      <c r="A79" s="9" t="s">
        <v>771</v>
      </c>
      <c r="B79" s="28"/>
      <c r="C79" s="28"/>
      <c r="D79" s="28"/>
      <c r="E79" s="28">
        <v>2</v>
      </c>
      <c r="F79" s="28"/>
      <c r="G79" s="28">
        <v>2</v>
      </c>
    </row>
    <row r="80" spans="1:7" x14ac:dyDescent="0.25">
      <c r="A80" s="9" t="s">
        <v>770</v>
      </c>
      <c r="B80" s="28"/>
      <c r="C80" s="28">
        <v>2</v>
      </c>
      <c r="D80" s="28">
        <v>6</v>
      </c>
      <c r="E80" s="28">
        <v>2</v>
      </c>
      <c r="F80" s="28">
        <v>2</v>
      </c>
      <c r="G80" s="28">
        <v>12</v>
      </c>
    </row>
    <row r="81" spans="1:7" x14ac:dyDescent="0.25">
      <c r="A81" s="8" t="s">
        <v>470</v>
      </c>
      <c r="B81" s="28"/>
      <c r="C81" s="28"/>
      <c r="D81" s="28"/>
      <c r="E81" s="28"/>
      <c r="F81" s="28">
        <v>2</v>
      </c>
      <c r="G81" s="28">
        <v>2</v>
      </c>
    </row>
    <row r="82" spans="1:7" x14ac:dyDescent="0.25">
      <c r="A82" s="9" t="s">
        <v>773</v>
      </c>
      <c r="B82" s="28"/>
      <c r="C82" s="28"/>
      <c r="D82" s="28"/>
      <c r="E82" s="28"/>
      <c r="F82" s="28">
        <v>2</v>
      </c>
      <c r="G82" s="28">
        <v>2</v>
      </c>
    </row>
    <row r="83" spans="1:7" x14ac:dyDescent="0.25">
      <c r="A83" s="7" t="s">
        <v>465</v>
      </c>
      <c r="B83" s="28">
        <v>4</v>
      </c>
      <c r="C83" s="28">
        <v>7</v>
      </c>
      <c r="D83" s="28">
        <v>5</v>
      </c>
      <c r="E83" s="28">
        <v>9</v>
      </c>
      <c r="F83" s="28"/>
      <c r="G83" s="28">
        <v>25</v>
      </c>
    </row>
    <row r="84" spans="1:7" x14ac:dyDescent="0.25">
      <c r="A84" s="8" t="s">
        <v>469</v>
      </c>
      <c r="B84" s="28"/>
      <c r="C84" s="28">
        <v>2</v>
      </c>
      <c r="D84" s="28">
        <v>3</v>
      </c>
      <c r="E84" s="28">
        <v>8</v>
      </c>
      <c r="F84" s="28"/>
      <c r="G84" s="28">
        <v>13</v>
      </c>
    </row>
    <row r="85" spans="1:7" x14ac:dyDescent="0.25">
      <c r="A85" s="9" t="s">
        <v>771</v>
      </c>
      <c r="B85" s="28"/>
      <c r="C85" s="28"/>
      <c r="D85" s="28"/>
      <c r="E85" s="28">
        <v>1</v>
      </c>
      <c r="F85" s="28"/>
      <c r="G85" s="28">
        <v>1</v>
      </c>
    </row>
    <row r="86" spans="1:7" x14ac:dyDescent="0.25">
      <c r="A86" s="9" t="s">
        <v>770</v>
      </c>
      <c r="B86" s="28"/>
      <c r="C86" s="28">
        <v>2</v>
      </c>
      <c r="D86" s="28"/>
      <c r="E86" s="28">
        <v>2</v>
      </c>
      <c r="F86" s="28"/>
      <c r="G86" s="28">
        <v>4</v>
      </c>
    </row>
    <row r="87" spans="1:7" x14ac:dyDescent="0.25">
      <c r="A87" s="9" t="s">
        <v>773</v>
      </c>
      <c r="B87" s="28"/>
      <c r="C87" s="28"/>
      <c r="D87" s="28">
        <v>3</v>
      </c>
      <c r="E87" s="28">
        <v>5</v>
      </c>
      <c r="F87" s="28"/>
      <c r="G87" s="28">
        <v>8</v>
      </c>
    </row>
    <row r="88" spans="1:7" x14ac:dyDescent="0.25">
      <c r="A88" s="8" t="s">
        <v>470</v>
      </c>
      <c r="B88" s="28">
        <v>4</v>
      </c>
      <c r="C88" s="28">
        <v>5</v>
      </c>
      <c r="D88" s="28">
        <v>2</v>
      </c>
      <c r="E88" s="28">
        <v>1</v>
      </c>
      <c r="F88" s="28"/>
      <c r="G88" s="28">
        <v>12</v>
      </c>
    </row>
    <row r="89" spans="1:7" x14ac:dyDescent="0.25">
      <c r="A89" s="9" t="s">
        <v>770</v>
      </c>
      <c r="B89" s="28">
        <v>4</v>
      </c>
      <c r="C89" s="28">
        <v>4</v>
      </c>
      <c r="D89" s="28"/>
      <c r="E89" s="28">
        <v>1</v>
      </c>
      <c r="F89" s="28"/>
      <c r="G89" s="28">
        <v>9</v>
      </c>
    </row>
    <row r="90" spans="1:7" x14ac:dyDescent="0.25">
      <c r="A90" s="9" t="s">
        <v>773</v>
      </c>
      <c r="B90" s="28"/>
      <c r="C90" s="28">
        <v>1</v>
      </c>
      <c r="D90" s="28">
        <v>2</v>
      </c>
      <c r="E90" s="28"/>
      <c r="F90" s="28"/>
      <c r="G90" s="28">
        <v>3</v>
      </c>
    </row>
    <row r="91" spans="1:7" x14ac:dyDescent="0.25">
      <c r="A91" s="7" t="s">
        <v>466</v>
      </c>
      <c r="B91" s="28"/>
      <c r="C91" s="28"/>
      <c r="D91" s="28">
        <v>1</v>
      </c>
      <c r="E91" s="28">
        <v>2</v>
      </c>
      <c r="F91" s="28">
        <v>3</v>
      </c>
      <c r="G91" s="28">
        <v>6</v>
      </c>
    </row>
    <row r="92" spans="1:7" x14ac:dyDescent="0.25">
      <c r="A92" s="8" t="s">
        <v>470</v>
      </c>
      <c r="B92" s="28"/>
      <c r="C92" s="28"/>
      <c r="D92" s="28">
        <v>1</v>
      </c>
      <c r="E92" s="28">
        <v>2</v>
      </c>
      <c r="F92" s="28">
        <v>3</v>
      </c>
      <c r="G92" s="28">
        <v>6</v>
      </c>
    </row>
    <row r="93" spans="1:7" x14ac:dyDescent="0.25">
      <c r="A93" s="9" t="s">
        <v>773</v>
      </c>
      <c r="B93" s="28"/>
      <c r="C93" s="28"/>
      <c r="D93" s="28">
        <v>1</v>
      </c>
      <c r="E93" s="28">
        <v>2</v>
      </c>
      <c r="F93" s="28">
        <v>3</v>
      </c>
      <c r="G93" s="28">
        <v>6</v>
      </c>
    </row>
    <row r="94" spans="1:7" x14ac:dyDescent="0.25">
      <c r="A94" s="7" t="s">
        <v>191</v>
      </c>
      <c r="B94" s="28"/>
      <c r="C94" s="28">
        <v>2</v>
      </c>
      <c r="D94" s="28">
        <v>2</v>
      </c>
      <c r="E94" s="28">
        <v>1</v>
      </c>
      <c r="F94" s="28"/>
      <c r="G94" s="28">
        <v>5</v>
      </c>
    </row>
    <row r="95" spans="1:7" x14ac:dyDescent="0.25">
      <c r="A95" s="8" t="s">
        <v>469</v>
      </c>
      <c r="B95" s="28"/>
      <c r="C95" s="28">
        <v>2</v>
      </c>
      <c r="D95" s="28">
        <v>2</v>
      </c>
      <c r="E95" s="28">
        <v>1</v>
      </c>
      <c r="F95" s="28"/>
      <c r="G95" s="28">
        <v>5</v>
      </c>
    </row>
    <row r="96" spans="1:7" x14ac:dyDescent="0.25">
      <c r="A96" s="9" t="s">
        <v>771</v>
      </c>
      <c r="B96" s="28"/>
      <c r="C96" s="28"/>
      <c r="D96" s="28"/>
      <c r="E96" s="28">
        <v>1</v>
      </c>
      <c r="F96" s="28"/>
      <c r="G96" s="28">
        <v>1</v>
      </c>
    </row>
    <row r="97" spans="1:7" x14ac:dyDescent="0.25">
      <c r="A97" s="9" t="s">
        <v>770</v>
      </c>
      <c r="B97" s="28"/>
      <c r="C97" s="28">
        <v>2</v>
      </c>
      <c r="D97" s="28">
        <v>2</v>
      </c>
      <c r="E97" s="28"/>
      <c r="F97" s="28"/>
      <c r="G97" s="28">
        <v>4</v>
      </c>
    </row>
    <row r="98" spans="1:7" x14ac:dyDescent="0.25">
      <c r="A98" s="7" t="s">
        <v>562</v>
      </c>
      <c r="B98" s="28">
        <v>2</v>
      </c>
      <c r="C98" s="28">
        <v>7</v>
      </c>
      <c r="D98" s="28">
        <v>15</v>
      </c>
      <c r="E98" s="28">
        <v>1</v>
      </c>
      <c r="F98" s="28"/>
      <c r="G98" s="28">
        <v>25</v>
      </c>
    </row>
    <row r="99" spans="1:7" x14ac:dyDescent="0.25">
      <c r="A99" s="8" t="s">
        <v>469</v>
      </c>
      <c r="B99" s="28">
        <v>2</v>
      </c>
      <c r="C99" s="28">
        <v>5</v>
      </c>
      <c r="D99" s="28">
        <v>3</v>
      </c>
      <c r="E99" s="28"/>
      <c r="F99" s="28"/>
      <c r="G99" s="28">
        <v>10</v>
      </c>
    </row>
    <row r="100" spans="1:7" x14ac:dyDescent="0.25">
      <c r="A100" s="9" t="s">
        <v>771</v>
      </c>
      <c r="B100" s="28"/>
      <c r="C100" s="28"/>
      <c r="D100" s="28">
        <v>2</v>
      </c>
      <c r="E100" s="28"/>
      <c r="F100" s="28"/>
      <c r="G100" s="28">
        <v>2</v>
      </c>
    </row>
    <row r="101" spans="1:7" x14ac:dyDescent="0.25">
      <c r="A101" s="9" t="s">
        <v>770</v>
      </c>
      <c r="B101" s="28">
        <v>2</v>
      </c>
      <c r="C101" s="28">
        <v>1</v>
      </c>
      <c r="D101" s="28"/>
      <c r="E101" s="28"/>
      <c r="F101" s="28"/>
      <c r="G101" s="28">
        <v>3</v>
      </c>
    </row>
    <row r="102" spans="1:7" x14ac:dyDescent="0.25">
      <c r="A102" s="9" t="s">
        <v>773</v>
      </c>
      <c r="B102" s="28"/>
      <c r="C102" s="28">
        <v>4</v>
      </c>
      <c r="D102" s="28">
        <v>1</v>
      </c>
      <c r="E102" s="28"/>
      <c r="F102" s="28"/>
      <c r="G102" s="28">
        <v>5</v>
      </c>
    </row>
    <row r="103" spans="1:7" x14ac:dyDescent="0.25">
      <c r="A103" s="8" t="s">
        <v>470</v>
      </c>
      <c r="B103" s="28"/>
      <c r="C103" s="28">
        <v>2</v>
      </c>
      <c r="D103" s="28">
        <v>12</v>
      </c>
      <c r="E103" s="28">
        <v>1</v>
      </c>
      <c r="F103" s="28"/>
      <c r="G103" s="28">
        <v>15</v>
      </c>
    </row>
    <row r="104" spans="1:7" x14ac:dyDescent="0.25">
      <c r="A104" s="9" t="s">
        <v>771</v>
      </c>
      <c r="B104" s="28"/>
      <c r="C104" s="28"/>
      <c r="D104" s="28"/>
      <c r="E104" s="28">
        <v>1</v>
      </c>
      <c r="F104" s="28"/>
      <c r="G104" s="28">
        <v>1</v>
      </c>
    </row>
    <row r="105" spans="1:7" x14ac:dyDescent="0.25">
      <c r="A105" s="9" t="s">
        <v>770</v>
      </c>
      <c r="B105" s="28"/>
      <c r="C105" s="28">
        <v>1</v>
      </c>
      <c r="D105" s="28">
        <v>2</v>
      </c>
      <c r="E105" s="28"/>
      <c r="F105" s="28"/>
      <c r="G105" s="28">
        <v>3</v>
      </c>
    </row>
    <row r="106" spans="1:7" x14ac:dyDescent="0.25">
      <c r="A106" s="9" t="s">
        <v>773</v>
      </c>
      <c r="B106" s="28"/>
      <c r="C106" s="28">
        <v>1</v>
      </c>
      <c r="D106" s="28">
        <v>10</v>
      </c>
      <c r="E106" s="28"/>
      <c r="F106" s="28"/>
      <c r="G106" s="28">
        <v>11</v>
      </c>
    </row>
    <row r="107" spans="1:7" x14ac:dyDescent="0.25">
      <c r="A107" s="7" t="s">
        <v>799</v>
      </c>
      <c r="B107" s="28"/>
      <c r="C107" s="28">
        <v>2</v>
      </c>
      <c r="D107" s="28">
        <v>9</v>
      </c>
      <c r="E107" s="28">
        <v>2</v>
      </c>
      <c r="F107" s="28"/>
      <c r="G107" s="28">
        <v>13</v>
      </c>
    </row>
    <row r="108" spans="1:7" x14ac:dyDescent="0.25">
      <c r="A108" s="8" t="s">
        <v>469</v>
      </c>
      <c r="B108" s="28"/>
      <c r="C108" s="28">
        <v>2</v>
      </c>
      <c r="D108" s="28">
        <v>9</v>
      </c>
      <c r="E108" s="28">
        <v>2</v>
      </c>
      <c r="F108" s="28"/>
      <c r="G108" s="28">
        <v>13</v>
      </c>
    </row>
    <row r="109" spans="1:7" x14ac:dyDescent="0.25">
      <c r="A109" s="9" t="s">
        <v>771</v>
      </c>
      <c r="B109" s="28"/>
      <c r="C109" s="28"/>
      <c r="D109" s="28"/>
      <c r="E109" s="28">
        <v>1</v>
      </c>
      <c r="F109" s="28"/>
      <c r="G109" s="28">
        <v>1</v>
      </c>
    </row>
    <row r="110" spans="1:7" x14ac:dyDescent="0.25">
      <c r="A110" s="9" t="s">
        <v>770</v>
      </c>
      <c r="B110" s="28"/>
      <c r="C110" s="28">
        <v>2</v>
      </c>
      <c r="D110" s="28">
        <v>6</v>
      </c>
      <c r="E110" s="28"/>
      <c r="F110" s="28"/>
      <c r="G110" s="28">
        <v>8</v>
      </c>
    </row>
    <row r="111" spans="1:7" x14ac:dyDescent="0.25">
      <c r="A111" s="9" t="s">
        <v>773</v>
      </c>
      <c r="B111" s="28"/>
      <c r="C111" s="28"/>
      <c r="D111" s="28">
        <v>3</v>
      </c>
      <c r="E111" s="28">
        <v>1</v>
      </c>
      <c r="F111" s="28"/>
      <c r="G111" s="28">
        <v>4</v>
      </c>
    </row>
    <row r="112" spans="1:7" x14ac:dyDescent="0.25">
      <c r="A112" s="7" t="s">
        <v>801</v>
      </c>
      <c r="B112" s="28"/>
      <c r="C112" s="28">
        <v>1</v>
      </c>
      <c r="D112" s="28">
        <v>1</v>
      </c>
      <c r="E112" s="28"/>
      <c r="F112" s="28"/>
      <c r="G112" s="28">
        <v>2</v>
      </c>
    </row>
    <row r="113" spans="1:7" x14ac:dyDescent="0.25">
      <c r="A113" s="8" t="s">
        <v>470</v>
      </c>
      <c r="B113" s="28"/>
      <c r="C113" s="28">
        <v>1</v>
      </c>
      <c r="D113" s="28">
        <v>1</v>
      </c>
      <c r="E113" s="28"/>
      <c r="F113" s="28"/>
      <c r="G113" s="28">
        <v>2</v>
      </c>
    </row>
    <row r="114" spans="1:7" x14ac:dyDescent="0.25">
      <c r="A114" s="9" t="s">
        <v>773</v>
      </c>
      <c r="B114" s="28"/>
      <c r="C114" s="28">
        <v>1</v>
      </c>
      <c r="D114" s="28">
        <v>1</v>
      </c>
      <c r="E114" s="28"/>
      <c r="F114" s="28"/>
      <c r="G114" s="28">
        <v>2</v>
      </c>
    </row>
    <row r="115" spans="1:7" x14ac:dyDescent="0.25">
      <c r="A115" s="7" t="s">
        <v>1677</v>
      </c>
      <c r="B115" s="28"/>
      <c r="C115" s="28"/>
      <c r="D115" s="28">
        <v>4</v>
      </c>
      <c r="E115" s="28"/>
      <c r="F115" s="28"/>
      <c r="G115" s="28">
        <v>4</v>
      </c>
    </row>
    <row r="116" spans="1:7" x14ac:dyDescent="0.25">
      <c r="A116" s="8" t="s">
        <v>469</v>
      </c>
      <c r="B116" s="28"/>
      <c r="C116" s="28"/>
      <c r="D116" s="28">
        <v>4</v>
      </c>
      <c r="E116" s="28"/>
      <c r="F116" s="28"/>
      <c r="G116" s="28">
        <v>4</v>
      </c>
    </row>
    <row r="117" spans="1:7" x14ac:dyDescent="0.25">
      <c r="A117" s="9" t="s">
        <v>770</v>
      </c>
      <c r="B117" s="28"/>
      <c r="C117" s="28"/>
      <c r="D117" s="28">
        <v>4</v>
      </c>
      <c r="E117" s="28"/>
      <c r="F117" s="28"/>
      <c r="G117" s="28">
        <v>4</v>
      </c>
    </row>
    <row r="118" spans="1:7" x14ac:dyDescent="0.25">
      <c r="A118" s="7" t="s">
        <v>1672</v>
      </c>
      <c r="B118" s="28"/>
      <c r="C118" s="28"/>
      <c r="D118" s="28">
        <v>1</v>
      </c>
      <c r="E118" s="28"/>
      <c r="F118" s="28"/>
      <c r="G118" s="28">
        <v>1</v>
      </c>
    </row>
    <row r="119" spans="1:7" x14ac:dyDescent="0.25">
      <c r="A119" s="8" t="s">
        <v>469</v>
      </c>
      <c r="B119" s="28"/>
      <c r="C119" s="28"/>
      <c r="D119" s="28">
        <v>1</v>
      </c>
      <c r="E119" s="28"/>
      <c r="F119" s="28"/>
      <c r="G119" s="28">
        <v>1</v>
      </c>
    </row>
    <row r="120" spans="1:7" x14ac:dyDescent="0.25">
      <c r="A120" s="9" t="s">
        <v>770</v>
      </c>
      <c r="B120" s="28"/>
      <c r="C120" s="28"/>
      <c r="D120" s="28">
        <v>1</v>
      </c>
      <c r="E120" s="28"/>
      <c r="F120" s="28"/>
      <c r="G120" s="28">
        <v>1</v>
      </c>
    </row>
    <row r="121" spans="1:7" x14ac:dyDescent="0.25">
      <c r="A121" s="7" t="s">
        <v>1676</v>
      </c>
      <c r="B121" s="28"/>
      <c r="C121" s="28">
        <v>1</v>
      </c>
      <c r="D121" s="28"/>
      <c r="E121" s="28"/>
      <c r="F121" s="28"/>
      <c r="G121" s="28">
        <v>1</v>
      </c>
    </row>
    <row r="122" spans="1:7" x14ac:dyDescent="0.25">
      <c r="A122" s="8" t="s">
        <v>469</v>
      </c>
      <c r="B122" s="28"/>
      <c r="C122" s="28">
        <v>1</v>
      </c>
      <c r="D122" s="28"/>
      <c r="E122" s="28"/>
      <c r="F122" s="28"/>
      <c r="G122" s="28">
        <v>1</v>
      </c>
    </row>
    <row r="123" spans="1:7" x14ac:dyDescent="0.25">
      <c r="A123" s="9" t="s">
        <v>770</v>
      </c>
      <c r="B123" s="28"/>
      <c r="C123" s="28">
        <v>1</v>
      </c>
      <c r="D123" s="28"/>
      <c r="E123" s="28"/>
      <c r="F123" s="28"/>
      <c r="G123" s="28">
        <v>1</v>
      </c>
    </row>
    <row r="124" spans="1:7" x14ac:dyDescent="0.25">
      <c r="A124" s="7" t="s">
        <v>1678</v>
      </c>
      <c r="B124" s="28"/>
      <c r="C124" s="28">
        <v>2</v>
      </c>
      <c r="D124" s="28">
        <v>1</v>
      </c>
      <c r="E124" s="28"/>
      <c r="F124" s="28"/>
      <c r="G124" s="28">
        <v>3</v>
      </c>
    </row>
    <row r="125" spans="1:7" x14ac:dyDescent="0.25">
      <c r="A125" s="8" t="s">
        <v>469</v>
      </c>
      <c r="B125" s="28"/>
      <c r="C125" s="28">
        <v>2</v>
      </c>
      <c r="D125" s="28">
        <v>1</v>
      </c>
      <c r="E125" s="28"/>
      <c r="F125" s="28"/>
      <c r="G125" s="28">
        <v>3</v>
      </c>
    </row>
    <row r="126" spans="1:7" x14ac:dyDescent="0.25">
      <c r="A126" s="9" t="s">
        <v>770</v>
      </c>
      <c r="B126" s="28"/>
      <c r="C126" s="28">
        <v>2</v>
      </c>
      <c r="D126" s="28">
        <v>1</v>
      </c>
      <c r="E126" s="28"/>
      <c r="F126" s="28"/>
      <c r="G126" s="28">
        <v>3</v>
      </c>
    </row>
    <row r="127" spans="1:7" x14ac:dyDescent="0.25">
      <c r="A127" s="7" t="s">
        <v>483</v>
      </c>
      <c r="B127" s="28">
        <v>12</v>
      </c>
      <c r="C127" s="28">
        <v>56</v>
      </c>
      <c r="D127" s="28">
        <v>80</v>
      </c>
      <c r="E127" s="28">
        <v>80</v>
      </c>
      <c r="F127" s="28">
        <v>35</v>
      </c>
      <c r="G127" s="28">
        <v>263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11881-ACA1-49FC-99D5-B31A526388D2}">
  <dimension ref="A1:Q831"/>
  <sheetViews>
    <sheetView workbookViewId="0">
      <selection activeCell="B817" sqref="B817"/>
    </sheetView>
  </sheetViews>
  <sheetFormatPr defaultRowHeight="15" x14ac:dyDescent="0.25"/>
  <cols>
    <col min="4" max="4" width="10.140625" bestFit="1" customWidth="1"/>
    <col min="5" max="5" width="4.28515625" bestFit="1" customWidth="1"/>
    <col min="6" max="6" width="8.42578125" bestFit="1" customWidth="1"/>
    <col min="7" max="7" width="13.28515625" bestFit="1" customWidth="1"/>
    <col min="8" max="8" width="9" bestFit="1" customWidth="1"/>
    <col min="9" max="9" width="13.85546875" bestFit="1" customWidth="1"/>
    <col min="10" max="10" width="7.7109375" bestFit="1" customWidth="1"/>
    <col min="11" max="11" width="6.140625" bestFit="1" customWidth="1"/>
    <col min="12" max="12" width="4.140625" bestFit="1" customWidth="1"/>
    <col min="13" max="13" width="8.7109375" bestFit="1" customWidth="1"/>
    <col min="14" max="14" width="27.28515625" bestFit="1" customWidth="1"/>
    <col min="15" max="15" width="9.28515625" bestFit="1" customWidth="1"/>
    <col min="16" max="16" width="12.140625" bestFit="1" customWidth="1"/>
    <col min="17" max="17" width="19.140625" bestFit="1" customWidth="1"/>
  </cols>
  <sheetData>
    <row r="1" spans="1:17" x14ac:dyDescent="0.25">
      <c r="A1" t="str">
        <f>All!A1</f>
        <v>rownum</v>
      </c>
      <c r="B1" t="str">
        <f>All!B1</f>
        <v>Exclude?</v>
      </c>
      <c r="C1" t="str">
        <f>All!J1</f>
        <v>Scale</v>
      </c>
      <c r="D1" t="str">
        <f>All!F1</f>
        <v>Reference</v>
      </c>
      <c r="E1" t="str">
        <f>All!E1</f>
        <v>DOI</v>
      </c>
      <c r="F1" t="str">
        <f>All!H1</f>
        <v>Material</v>
      </c>
      <c r="G1" t="str">
        <f>All!I1</f>
        <v>Material Type</v>
      </c>
      <c r="H1" t="str">
        <f>All!N1</f>
        <v>Endpoint</v>
      </c>
      <c r="I1" t="str">
        <f>All!AL1</f>
        <v>Endpoint Type</v>
      </c>
      <c r="J1" t="str">
        <f>All!O1</f>
        <v>Species</v>
      </c>
      <c r="K1" t="str">
        <f>All!P1</f>
        <v>Strain</v>
      </c>
      <c r="L1" t="str">
        <f>All!Q1</f>
        <v>Sex</v>
      </c>
      <c r="M1" t="str">
        <f>All!L1</f>
        <v>Duration</v>
      </c>
      <c r="N1" t="str">
        <f>All!AN1</f>
        <v>Experimental Concentrations</v>
      </c>
      <c r="O1" t="str">
        <f>All!AR1</f>
        <v>PoD Type</v>
      </c>
      <c r="P1" t="str">
        <f>All!AS1</f>
        <v>PoD (µg/m3)</v>
      </c>
      <c r="Q1" t="str">
        <f>All!AH1</f>
        <v>Most Stringent Band</v>
      </c>
    </row>
    <row r="2" spans="1:17" x14ac:dyDescent="0.25">
      <c r="A2">
        <f>All!A2</f>
        <v>1</v>
      </c>
      <c r="B2">
        <f>All!B2</f>
        <v>0</v>
      </c>
      <c r="C2" t="str">
        <f>All!J2</f>
        <v>Micro</v>
      </c>
      <c r="D2" t="str">
        <f>All!F2</f>
        <v>Bermudez 2002</v>
      </c>
      <c r="E2">
        <f>All!E2</f>
        <v>0</v>
      </c>
      <c r="F2" t="str">
        <f>All!H2</f>
        <v>Titanium dioxide</v>
      </c>
      <c r="G2" t="str">
        <f>All!I2</f>
        <v>TiO2 Fine</v>
      </c>
      <c r="H2" t="str">
        <f>All!N2</f>
        <v>PMN%</v>
      </c>
      <c r="I2" t="str">
        <f>All!AL2</f>
        <v>Lung Inflammation</v>
      </c>
      <c r="J2" t="str">
        <f>All!O2</f>
        <v>Mouse</v>
      </c>
      <c r="K2" t="str">
        <f>All!P2</f>
        <v>B3C3F1/CrlBR</v>
      </c>
      <c r="L2" t="str">
        <f>All!Q2</f>
        <v>F</v>
      </c>
      <c r="M2" t="str">
        <f>All!L2</f>
        <v>13 weeks</v>
      </c>
      <c r="N2">
        <f>All!AN2</f>
        <v>0</v>
      </c>
      <c r="O2" t="str">
        <f>All!AR2</f>
        <v>NOAEL</v>
      </c>
      <c r="P2">
        <f>All!AS2</f>
        <v>10000</v>
      </c>
      <c r="Q2" t="str">
        <f>All!AH2</f>
        <v>B</v>
      </c>
    </row>
    <row r="3" spans="1:17" x14ac:dyDescent="0.25">
      <c r="A3">
        <f>All!A3</f>
        <v>2</v>
      </c>
      <c r="B3">
        <f>All!B3</f>
        <v>0</v>
      </c>
      <c r="C3" t="str">
        <f>All!J3</f>
        <v>Micro</v>
      </c>
      <c r="D3" t="str">
        <f>All!F3</f>
        <v>Bermudez 2002</v>
      </c>
      <c r="E3">
        <f>All!E3</f>
        <v>0</v>
      </c>
      <c r="F3" t="str">
        <f>All!H3</f>
        <v>Titanium dioxide</v>
      </c>
      <c r="G3" t="str">
        <f>All!I3</f>
        <v>TiO2 Fine</v>
      </c>
      <c r="H3" t="str">
        <f>All!N3</f>
        <v>PMN%</v>
      </c>
      <c r="I3" t="str">
        <f>All!AL3</f>
        <v>Lung Inflammation</v>
      </c>
      <c r="J3" t="str">
        <f>All!O3</f>
        <v>Rat</v>
      </c>
      <c r="K3" t="str">
        <f>All!P3</f>
        <v>F344</v>
      </c>
      <c r="L3" t="str">
        <f>All!Q3</f>
        <v>F</v>
      </c>
      <c r="M3" t="str">
        <f>All!L3</f>
        <v>13 weeks</v>
      </c>
      <c r="N3">
        <f>All!AN3</f>
        <v>0</v>
      </c>
      <c r="O3" t="str">
        <f>All!AR3</f>
        <v>BMDL</v>
      </c>
      <c r="P3">
        <f>All!AS3</f>
        <v>10432.58377363712</v>
      </c>
      <c r="Q3" t="str">
        <f>All!AH3</f>
        <v>B</v>
      </c>
    </row>
    <row r="4" spans="1:17" x14ac:dyDescent="0.25">
      <c r="A4">
        <f>All!A4</f>
        <v>3</v>
      </c>
      <c r="B4" t="str">
        <f>All!B4</f>
        <v>Y</v>
      </c>
      <c r="C4" t="str">
        <f>All!J4</f>
        <v>Micro</v>
      </c>
      <c r="D4" t="str">
        <f>All!F4</f>
        <v>Bermudez 2002</v>
      </c>
      <c r="E4">
        <f>All!E4</f>
        <v>0</v>
      </c>
      <c r="F4" t="str">
        <f>All!H4</f>
        <v>Titanium dioxide</v>
      </c>
      <c r="G4" t="str">
        <f>All!I4</f>
        <v>TiO2 Fine</v>
      </c>
      <c r="H4" t="str">
        <f>All!N4</f>
        <v>PMN%</v>
      </c>
      <c r="I4" t="str">
        <f>All!AL4</f>
        <v>Lung Inflammation</v>
      </c>
      <c r="J4" t="str">
        <f>All!O4</f>
        <v>Hamster</v>
      </c>
      <c r="K4" t="str">
        <f>All!P4</f>
        <v>Syrian</v>
      </c>
      <c r="L4" t="str">
        <f>All!Q4</f>
        <v>F</v>
      </c>
      <c r="M4" t="str">
        <f>All!L4</f>
        <v>13 weeks</v>
      </c>
      <c r="N4">
        <f>All!AN4</f>
        <v>0</v>
      </c>
      <c r="O4">
        <f>All!AR4</f>
        <v>0</v>
      </c>
      <c r="P4">
        <f>All!AS4</f>
        <v>0</v>
      </c>
      <c r="Q4" t="str">
        <f>All!AH4</f>
        <v>B</v>
      </c>
    </row>
    <row r="5" spans="1:17" x14ac:dyDescent="0.25">
      <c r="A5">
        <f>All!A5</f>
        <v>4</v>
      </c>
      <c r="B5">
        <f>All!B5</f>
        <v>0</v>
      </c>
      <c r="C5" t="str">
        <f>All!J5</f>
        <v>Nano</v>
      </c>
      <c r="D5" t="str">
        <f>All!F5</f>
        <v>Bermudez 2004</v>
      </c>
      <c r="E5">
        <f>All!E5</f>
        <v>0</v>
      </c>
      <c r="F5" t="str">
        <f>All!H5</f>
        <v>Titanium dioxide</v>
      </c>
      <c r="G5" t="str">
        <f>All!I5</f>
        <v>TiO2 Ultrafine</v>
      </c>
      <c r="H5" t="str">
        <f>All!N5</f>
        <v>PMN%</v>
      </c>
      <c r="I5" t="str">
        <f>All!AL5</f>
        <v>Lung Inflammation</v>
      </c>
      <c r="J5" t="str">
        <f>All!O5</f>
        <v>Mouse</v>
      </c>
      <c r="K5" t="str">
        <f>All!P5</f>
        <v>B3C3F1/CrlBR</v>
      </c>
      <c r="L5" t="str">
        <f>All!Q5</f>
        <v>F</v>
      </c>
      <c r="M5" t="str">
        <f>All!L5</f>
        <v>13 weeks</v>
      </c>
      <c r="N5">
        <f>All!AN5</f>
        <v>0</v>
      </c>
      <c r="O5" t="str">
        <f>All!AR5</f>
        <v>NOAEL</v>
      </c>
      <c r="P5">
        <f>All!AS5</f>
        <v>2000</v>
      </c>
      <c r="Q5" t="str">
        <f>All!AH5</f>
        <v>C</v>
      </c>
    </row>
    <row r="6" spans="1:17" x14ac:dyDescent="0.25">
      <c r="A6">
        <f>All!A6</f>
        <v>5</v>
      </c>
      <c r="B6">
        <f>All!B6</f>
        <v>0</v>
      </c>
      <c r="C6" t="str">
        <f>All!J6</f>
        <v>Nano</v>
      </c>
      <c r="D6" t="str">
        <f>All!F6</f>
        <v>Bermudez 2004</v>
      </c>
      <c r="E6">
        <f>All!E6</f>
        <v>0</v>
      </c>
      <c r="F6" t="str">
        <f>All!H6</f>
        <v>Titanium dioxide</v>
      </c>
      <c r="G6" t="str">
        <f>All!I6</f>
        <v>TiO2 Ultrafine</v>
      </c>
      <c r="H6" t="str">
        <f>All!N6</f>
        <v>PMN%</v>
      </c>
      <c r="I6" t="str">
        <f>All!AL6</f>
        <v>Lung Inflammation</v>
      </c>
      <c r="J6" t="str">
        <f>All!O6</f>
        <v>Rat</v>
      </c>
      <c r="K6" t="str">
        <f>All!P6</f>
        <v>F344</v>
      </c>
      <c r="L6" t="str">
        <f>All!Q6</f>
        <v>F</v>
      </c>
      <c r="M6" t="str">
        <f>All!L6</f>
        <v>13 weeks</v>
      </c>
      <c r="N6">
        <f>All!AN6</f>
        <v>0</v>
      </c>
      <c r="O6" t="str">
        <f>All!AR6</f>
        <v>BMDL</v>
      </c>
      <c r="P6">
        <f>All!AS6</f>
        <v>1368.0873787451383</v>
      </c>
      <c r="Q6" t="str">
        <f>All!AH6</f>
        <v>C</v>
      </c>
    </row>
    <row r="7" spans="1:17" x14ac:dyDescent="0.25">
      <c r="A7">
        <f>All!A7</f>
        <v>6</v>
      </c>
      <c r="B7" t="str">
        <f>All!B7</f>
        <v>Y</v>
      </c>
      <c r="C7" t="str">
        <f>All!J7</f>
        <v>Nano</v>
      </c>
      <c r="D7" t="str">
        <f>All!F7</f>
        <v>Bermudez 2004</v>
      </c>
      <c r="E7">
        <f>All!E7</f>
        <v>0</v>
      </c>
      <c r="F7" t="str">
        <f>All!H7</f>
        <v>Titanium dioxide</v>
      </c>
      <c r="G7" t="str">
        <f>All!I7</f>
        <v>TiO2 Ultrafine</v>
      </c>
      <c r="H7" t="str">
        <f>All!N7</f>
        <v>PMN%</v>
      </c>
      <c r="I7" t="str">
        <f>All!AL7</f>
        <v>Lung Inflammation</v>
      </c>
      <c r="J7" t="str">
        <f>All!O7</f>
        <v>Hamster</v>
      </c>
      <c r="K7" t="str">
        <f>All!P7</f>
        <v>Syrian</v>
      </c>
      <c r="L7" t="str">
        <f>All!Q7</f>
        <v>F</v>
      </c>
      <c r="M7" t="str">
        <f>All!L7</f>
        <v>13 weeks</v>
      </c>
      <c r="N7">
        <f>All!AN7</f>
        <v>0</v>
      </c>
      <c r="O7">
        <f>All!AR7</f>
        <v>0</v>
      </c>
      <c r="P7">
        <f>All!AS7</f>
        <v>0</v>
      </c>
      <c r="Q7" t="str">
        <f>All!AH7</f>
        <v>B</v>
      </c>
    </row>
    <row r="8" spans="1:17" x14ac:dyDescent="0.25">
      <c r="A8">
        <f>All!A8</f>
        <v>7</v>
      </c>
      <c r="B8" t="str">
        <f>All!B8</f>
        <v>Y</v>
      </c>
      <c r="C8" t="str">
        <f>All!J8</f>
        <v>Micro</v>
      </c>
      <c r="D8" t="str">
        <f>All!F8</f>
        <v>Porter 2001</v>
      </c>
      <c r="E8">
        <f>All!E8</f>
        <v>0</v>
      </c>
      <c r="F8" t="str">
        <f>All!H8</f>
        <v>Silica</v>
      </c>
      <c r="G8" t="str">
        <f>All!I8</f>
        <v>Silica Crystalline</v>
      </c>
      <c r="H8" t="str">
        <f>All!N8</f>
        <v>PMN%</v>
      </c>
      <c r="I8" t="str">
        <f>All!AL8</f>
        <v>Lung Inflammation</v>
      </c>
      <c r="J8" t="str">
        <f>All!O8</f>
        <v>Rat</v>
      </c>
      <c r="K8" t="str">
        <f>All!P8</f>
        <v>F344</v>
      </c>
      <c r="L8" t="str">
        <f>All!Q8</f>
        <v>M</v>
      </c>
      <c r="M8" t="str">
        <f>All!L8</f>
        <v>5 days</v>
      </c>
      <c r="N8">
        <f>All!AN8</f>
        <v>0</v>
      </c>
      <c r="O8">
        <f>All!AR8</f>
        <v>0</v>
      </c>
      <c r="P8">
        <f>All!AS8</f>
        <v>0</v>
      </c>
      <c r="Q8">
        <f>All!AH8</f>
        <v>0</v>
      </c>
    </row>
    <row r="9" spans="1:17" x14ac:dyDescent="0.25">
      <c r="A9">
        <f>All!A9</f>
        <v>8</v>
      </c>
      <c r="B9" t="str">
        <f>All!B9</f>
        <v>Y</v>
      </c>
      <c r="C9" t="str">
        <f>All!J9</f>
        <v>Micro</v>
      </c>
      <c r="D9" t="str">
        <f>All!F9</f>
        <v>Porter 2001</v>
      </c>
      <c r="E9">
        <f>All!E9</f>
        <v>0</v>
      </c>
      <c r="F9" t="str">
        <f>All!H9</f>
        <v>Silica</v>
      </c>
      <c r="G9" t="str">
        <f>All!I9</f>
        <v>Silica Crystalline</v>
      </c>
      <c r="H9" t="str">
        <f>All!N9</f>
        <v>PMN%</v>
      </c>
      <c r="I9" t="str">
        <f>All!AL9</f>
        <v>Lung Inflammation</v>
      </c>
      <c r="J9" t="str">
        <f>All!O9</f>
        <v>Rat</v>
      </c>
      <c r="K9" t="str">
        <f>All!P9</f>
        <v>F344</v>
      </c>
      <c r="L9" t="str">
        <f>All!Q9</f>
        <v>M</v>
      </c>
      <c r="M9" t="str">
        <f>All!L9</f>
        <v>10 days</v>
      </c>
      <c r="N9">
        <f>All!AN9</f>
        <v>0</v>
      </c>
      <c r="O9">
        <f>All!AR9</f>
        <v>0</v>
      </c>
      <c r="P9">
        <f>All!AS9</f>
        <v>0</v>
      </c>
      <c r="Q9">
        <f>All!AH9</f>
        <v>0</v>
      </c>
    </row>
    <row r="10" spans="1:17" x14ac:dyDescent="0.25">
      <c r="A10">
        <f>All!A10</f>
        <v>9</v>
      </c>
      <c r="B10" t="str">
        <f>All!B10</f>
        <v>Y</v>
      </c>
      <c r="C10" t="str">
        <f>All!J10</f>
        <v>Micro</v>
      </c>
      <c r="D10" t="str">
        <f>All!F10</f>
        <v>Porter 2001</v>
      </c>
      <c r="E10">
        <f>All!E10</f>
        <v>0</v>
      </c>
      <c r="F10" t="str">
        <f>All!H10</f>
        <v>Silica</v>
      </c>
      <c r="G10" t="str">
        <f>All!I10</f>
        <v>Silica Crystalline</v>
      </c>
      <c r="H10" t="str">
        <f>All!N10</f>
        <v>PMN%</v>
      </c>
      <c r="I10" t="str">
        <f>All!AL10</f>
        <v>Lung Inflammation</v>
      </c>
      <c r="J10" t="str">
        <f>All!O10</f>
        <v>Rat</v>
      </c>
      <c r="K10" t="str">
        <f>All!P10</f>
        <v>F344</v>
      </c>
      <c r="L10" t="str">
        <f>All!Q10</f>
        <v>M</v>
      </c>
      <c r="M10" t="str">
        <f>All!L10</f>
        <v>16 days</v>
      </c>
      <c r="N10">
        <f>All!AN10</f>
        <v>0</v>
      </c>
      <c r="O10">
        <f>All!AR10</f>
        <v>0</v>
      </c>
      <c r="P10">
        <f>All!AS10</f>
        <v>0</v>
      </c>
      <c r="Q10">
        <f>All!AH10</f>
        <v>0</v>
      </c>
    </row>
    <row r="11" spans="1:17" x14ac:dyDescent="0.25">
      <c r="A11">
        <f>All!A11</f>
        <v>10</v>
      </c>
      <c r="B11" t="str">
        <f>All!B11</f>
        <v>Y</v>
      </c>
      <c r="C11" t="str">
        <f>All!J11</f>
        <v>Micro</v>
      </c>
      <c r="D11" t="str">
        <f>All!F11</f>
        <v>Porter 2001</v>
      </c>
      <c r="E11">
        <f>All!E11</f>
        <v>0</v>
      </c>
      <c r="F11" t="str">
        <f>All!H11</f>
        <v>Silica</v>
      </c>
      <c r="G11" t="str">
        <f>All!I11</f>
        <v>Silica Crystalline</v>
      </c>
      <c r="H11" t="str">
        <f>All!N11</f>
        <v>PMN%</v>
      </c>
      <c r="I11" t="str">
        <f>All!AL11</f>
        <v>Lung Inflammation</v>
      </c>
      <c r="J11" t="str">
        <f>All!O11</f>
        <v>Rat</v>
      </c>
      <c r="K11" t="str">
        <f>All!P11</f>
        <v>F344</v>
      </c>
      <c r="L11" t="str">
        <f>All!Q11</f>
        <v>M</v>
      </c>
      <c r="M11" t="str">
        <f>All!L11</f>
        <v>20 days</v>
      </c>
      <c r="N11">
        <f>All!AN11</f>
        <v>0</v>
      </c>
      <c r="O11">
        <f>All!AR11</f>
        <v>0</v>
      </c>
      <c r="P11">
        <f>All!AS11</f>
        <v>0</v>
      </c>
      <c r="Q11">
        <f>All!AH11</f>
        <v>0</v>
      </c>
    </row>
    <row r="12" spans="1:17" x14ac:dyDescent="0.25">
      <c r="A12">
        <f>All!A12</f>
        <v>11</v>
      </c>
      <c r="B12">
        <f>All!B12</f>
        <v>0</v>
      </c>
      <c r="C12" t="str">
        <f>All!J12</f>
        <v>Micro</v>
      </c>
      <c r="D12" t="str">
        <f>All!F12</f>
        <v>Porter 2001</v>
      </c>
      <c r="E12">
        <f>All!E12</f>
        <v>0</v>
      </c>
      <c r="F12" t="str">
        <f>All!H12</f>
        <v>Silica</v>
      </c>
      <c r="G12" t="str">
        <f>All!I12</f>
        <v>Silica Crystalline</v>
      </c>
      <c r="H12" t="str">
        <f>All!N12</f>
        <v>PMN%</v>
      </c>
      <c r="I12" t="str">
        <f>All!AL12</f>
        <v>Lung Inflammation</v>
      </c>
      <c r="J12" t="str">
        <f>All!O12</f>
        <v>Rat</v>
      </c>
      <c r="K12" t="str">
        <f>All!P12</f>
        <v>F344</v>
      </c>
      <c r="L12" t="str">
        <f>All!Q12</f>
        <v>M</v>
      </c>
      <c r="M12" t="str">
        <f>All!L12</f>
        <v>30 days</v>
      </c>
      <c r="N12">
        <f>All!AN12</f>
        <v>0</v>
      </c>
      <c r="O12" t="str">
        <f>All!AR12</f>
        <v>LOAEL</v>
      </c>
      <c r="P12">
        <f>All!AS12</f>
        <v>500</v>
      </c>
      <c r="Q12" t="str">
        <f>All!AH12</f>
        <v>C</v>
      </c>
    </row>
    <row r="13" spans="1:17" x14ac:dyDescent="0.25">
      <c r="A13">
        <f>All!A13</f>
        <v>12</v>
      </c>
      <c r="B13" t="str">
        <f>All!B13</f>
        <v>Y</v>
      </c>
      <c r="C13" t="str">
        <f>All!J13</f>
        <v>Micro</v>
      </c>
      <c r="D13" t="str">
        <f>All!F13</f>
        <v>Porter 2001</v>
      </c>
      <c r="E13">
        <f>All!E13</f>
        <v>0</v>
      </c>
      <c r="F13" t="str">
        <f>All!H13</f>
        <v>Silica</v>
      </c>
      <c r="G13" t="str">
        <f>All!I13</f>
        <v>Silica Crystalline</v>
      </c>
      <c r="H13" t="str">
        <f>All!N13</f>
        <v>PMN%</v>
      </c>
      <c r="I13" t="str">
        <f>All!AL13</f>
        <v>Lung Inflammation</v>
      </c>
      <c r="J13" t="str">
        <f>All!O13</f>
        <v>Rat</v>
      </c>
      <c r="K13" t="str">
        <f>All!P13</f>
        <v>F344</v>
      </c>
      <c r="L13" t="str">
        <f>All!Q13</f>
        <v>M</v>
      </c>
      <c r="M13" t="str">
        <f>All!L13</f>
        <v>41 days</v>
      </c>
      <c r="N13">
        <f>All!AN13</f>
        <v>0</v>
      </c>
      <c r="O13">
        <f>All!AR13</f>
        <v>0</v>
      </c>
      <c r="P13">
        <f>All!AS13</f>
        <v>0</v>
      </c>
      <c r="Q13" t="str">
        <f>All!AH13</f>
        <v>C</v>
      </c>
    </row>
    <row r="14" spans="1:17" x14ac:dyDescent="0.25">
      <c r="A14">
        <f>All!A14</f>
        <v>13</v>
      </c>
      <c r="B14" t="str">
        <f>All!B14</f>
        <v>Y</v>
      </c>
      <c r="C14" t="str">
        <f>All!J14</f>
        <v>Micro</v>
      </c>
      <c r="D14" t="str">
        <f>All!F14</f>
        <v>Porter 2001</v>
      </c>
      <c r="E14">
        <f>All!E14</f>
        <v>0</v>
      </c>
      <c r="F14" t="str">
        <f>All!H14</f>
        <v>Silica</v>
      </c>
      <c r="G14" t="str">
        <f>All!I14</f>
        <v>Silica Crystalline</v>
      </c>
      <c r="H14" t="str">
        <f>All!N14</f>
        <v>PMN%</v>
      </c>
      <c r="I14" t="str">
        <f>All!AL14</f>
        <v>Lung Inflammation</v>
      </c>
      <c r="J14" t="str">
        <f>All!O14</f>
        <v>Rat</v>
      </c>
      <c r="K14" t="str">
        <f>All!P14</f>
        <v>F344</v>
      </c>
      <c r="L14" t="str">
        <f>All!Q14</f>
        <v>M</v>
      </c>
      <c r="M14" t="str">
        <f>All!L14</f>
        <v>79 days</v>
      </c>
      <c r="N14">
        <f>All!AN14</f>
        <v>0</v>
      </c>
      <c r="O14">
        <f>All!AR14</f>
        <v>0</v>
      </c>
      <c r="P14">
        <f>All!AS14</f>
        <v>0</v>
      </c>
      <c r="Q14" t="str">
        <f>All!AH14</f>
        <v>C</v>
      </c>
    </row>
    <row r="15" spans="1:17" x14ac:dyDescent="0.25">
      <c r="A15">
        <f>All!A15</f>
        <v>14</v>
      </c>
      <c r="B15" t="str">
        <f>All!B15</f>
        <v>Y</v>
      </c>
      <c r="C15" t="str">
        <f>All!J15</f>
        <v>Micro</v>
      </c>
      <c r="D15" t="str">
        <f>All!F15</f>
        <v>Porter 2001</v>
      </c>
      <c r="E15">
        <f>All!E15</f>
        <v>0</v>
      </c>
      <c r="F15" t="str">
        <f>All!H15</f>
        <v>Silica</v>
      </c>
      <c r="G15" t="str">
        <f>All!I15</f>
        <v>Silica Crystalline</v>
      </c>
      <c r="H15" t="str">
        <f>All!N15</f>
        <v>PMN%</v>
      </c>
      <c r="I15" t="str">
        <f>All!AL15</f>
        <v>Lung Inflammation</v>
      </c>
      <c r="J15" t="str">
        <f>All!O15</f>
        <v>Rat</v>
      </c>
      <c r="K15" t="str">
        <f>All!P15</f>
        <v>F344</v>
      </c>
      <c r="L15" t="str">
        <f>All!Q15</f>
        <v>M</v>
      </c>
      <c r="M15" t="str">
        <f>All!L15</f>
        <v>116 days</v>
      </c>
      <c r="N15">
        <f>All!AN15</f>
        <v>0</v>
      </c>
      <c r="O15">
        <f>All!AR15</f>
        <v>0</v>
      </c>
      <c r="P15">
        <f>All!AS15</f>
        <v>0</v>
      </c>
      <c r="Q15" t="str">
        <f>All!AH15</f>
        <v>C</v>
      </c>
    </row>
    <row r="16" spans="1:17" x14ac:dyDescent="0.25">
      <c r="A16">
        <f>All!A16</f>
        <v>15</v>
      </c>
      <c r="B16" t="str">
        <f>All!B16</f>
        <v>Y</v>
      </c>
      <c r="C16" t="str">
        <f>All!J16</f>
        <v>Micro</v>
      </c>
      <c r="D16" t="str">
        <f>All!F16</f>
        <v>Porter 2004</v>
      </c>
      <c r="E16">
        <f>All!E16</f>
        <v>0</v>
      </c>
      <c r="F16" t="str">
        <f>All!H16</f>
        <v>Silica</v>
      </c>
      <c r="G16" t="str">
        <f>All!I16</f>
        <v>Silica Crystalline</v>
      </c>
      <c r="H16" t="str">
        <f>All!N16</f>
        <v>PMN%</v>
      </c>
      <c r="I16" t="str">
        <f>All!AL16</f>
        <v>Lung Inflammation</v>
      </c>
      <c r="J16" t="str">
        <f>All!O16</f>
        <v>Rat</v>
      </c>
      <c r="K16" t="str">
        <f>All!P16</f>
        <v>F344</v>
      </c>
      <c r="L16" t="str">
        <f>All!Q16</f>
        <v>M</v>
      </c>
      <c r="M16" t="str">
        <f>All!L16</f>
        <v>20 days</v>
      </c>
      <c r="N16">
        <f>All!AN16</f>
        <v>0</v>
      </c>
      <c r="O16">
        <f>All!AR16</f>
        <v>0</v>
      </c>
      <c r="P16">
        <f>All!AS16</f>
        <v>0</v>
      </c>
      <c r="Q16">
        <f>All!AH16</f>
        <v>0</v>
      </c>
    </row>
    <row r="17" spans="1:17" x14ac:dyDescent="0.25">
      <c r="A17">
        <f>All!A17</f>
        <v>16</v>
      </c>
      <c r="B17">
        <f>All!B17</f>
        <v>0</v>
      </c>
      <c r="C17" t="str">
        <f>All!J17</f>
        <v>Micro</v>
      </c>
      <c r="D17" t="str">
        <f>All!F17</f>
        <v>Porter 2004</v>
      </c>
      <c r="E17">
        <f>All!E17</f>
        <v>0</v>
      </c>
      <c r="F17" t="str">
        <f>All!H17</f>
        <v>Silica</v>
      </c>
      <c r="G17" t="str">
        <f>All!I17</f>
        <v>Silica Crystalline</v>
      </c>
      <c r="H17" t="str">
        <f>All!N17</f>
        <v>PMN%</v>
      </c>
      <c r="I17" t="str">
        <f>All!AL17</f>
        <v>Lung Inflammation</v>
      </c>
      <c r="J17" t="str">
        <f>All!O17</f>
        <v>Rat</v>
      </c>
      <c r="K17" t="str">
        <f>All!P17</f>
        <v>F344</v>
      </c>
      <c r="L17" t="str">
        <f>All!Q17</f>
        <v>M</v>
      </c>
      <c r="M17" t="str">
        <f>All!L17</f>
        <v>40 days</v>
      </c>
      <c r="N17">
        <f>All!AN17</f>
        <v>0</v>
      </c>
      <c r="O17" t="str">
        <f>All!AR17</f>
        <v>LOAEL</v>
      </c>
      <c r="P17">
        <f>All!AS17</f>
        <v>500</v>
      </c>
      <c r="Q17" t="str">
        <f>All!AH17</f>
        <v>C</v>
      </c>
    </row>
    <row r="18" spans="1:17" x14ac:dyDescent="0.25">
      <c r="A18">
        <f>All!A18</f>
        <v>17</v>
      </c>
      <c r="B18" t="str">
        <f>All!B18</f>
        <v>Y</v>
      </c>
      <c r="C18" t="str">
        <f>All!J18</f>
        <v>Micro</v>
      </c>
      <c r="D18" t="str">
        <f>All!F18</f>
        <v>Porter 2004</v>
      </c>
      <c r="E18">
        <f>All!E18</f>
        <v>0</v>
      </c>
      <c r="F18" t="str">
        <f>All!H18</f>
        <v>Silica</v>
      </c>
      <c r="G18" t="str">
        <f>All!I18</f>
        <v>Silica Crystalline</v>
      </c>
      <c r="H18" t="str">
        <f>All!N18</f>
        <v>PMN%</v>
      </c>
      <c r="I18" t="str">
        <f>All!AL18</f>
        <v>Lung Inflammation</v>
      </c>
      <c r="J18" t="str">
        <f>All!O18</f>
        <v>Rat</v>
      </c>
      <c r="K18" t="str">
        <f>All!P18</f>
        <v>F344</v>
      </c>
      <c r="L18" t="str">
        <f>All!Q18</f>
        <v>M</v>
      </c>
      <c r="M18" t="str">
        <f>All!L18</f>
        <v>60 days</v>
      </c>
      <c r="N18">
        <f>All!AN18</f>
        <v>0</v>
      </c>
      <c r="O18">
        <f>All!AR18</f>
        <v>0</v>
      </c>
      <c r="P18">
        <f>All!AS18</f>
        <v>0</v>
      </c>
      <c r="Q18" t="str">
        <f>All!AH18</f>
        <v>C</v>
      </c>
    </row>
    <row r="19" spans="1:17" x14ac:dyDescent="0.25">
      <c r="A19">
        <f>All!A19</f>
        <v>18</v>
      </c>
      <c r="B19" t="str">
        <f>All!B19</f>
        <v>Y</v>
      </c>
      <c r="C19" t="str">
        <f>All!J19</f>
        <v>Nano</v>
      </c>
      <c r="D19" t="str">
        <f>All!F19</f>
        <v>Sung 2009</v>
      </c>
      <c r="E19">
        <f>All!E19</f>
        <v>0</v>
      </c>
      <c r="F19" t="str">
        <f>All!H19</f>
        <v>Silver</v>
      </c>
      <c r="G19" t="str">
        <f>All!I19</f>
        <v>Silver nanoparticles</v>
      </c>
      <c r="H19" t="str">
        <f>All!N19</f>
        <v>Bile duct hyperplasia</v>
      </c>
      <c r="I19" t="str">
        <f>All!AL19</f>
        <v>Other</v>
      </c>
      <c r="J19" t="str">
        <f>All!O19</f>
        <v>Rat</v>
      </c>
      <c r="K19" t="str">
        <f>All!P19</f>
        <v>Sprague-Dawley</v>
      </c>
      <c r="L19" t="str">
        <f>All!Q19</f>
        <v>M</v>
      </c>
      <c r="M19" t="str">
        <f>All!L19</f>
        <v>90 days</v>
      </c>
      <c r="N19">
        <f>All!AN19</f>
        <v>0</v>
      </c>
      <c r="O19">
        <f>All!AR19</f>
        <v>0</v>
      </c>
      <c r="P19">
        <f>All!AS19</f>
        <v>0</v>
      </c>
      <c r="Q19" t="str">
        <f>All!AH19</f>
        <v>D</v>
      </c>
    </row>
    <row r="20" spans="1:17" x14ac:dyDescent="0.25">
      <c r="A20">
        <f>All!A20</f>
        <v>19</v>
      </c>
      <c r="B20" t="str">
        <f>All!B20</f>
        <v>Y</v>
      </c>
      <c r="C20" t="str">
        <f>All!J20</f>
        <v>Nano</v>
      </c>
      <c r="D20" t="str">
        <f>All!F20</f>
        <v>Sung 2009</v>
      </c>
      <c r="E20">
        <f>All!E20</f>
        <v>0</v>
      </c>
      <c r="F20" t="str">
        <f>All!H20</f>
        <v>Silver</v>
      </c>
      <c r="G20" t="str">
        <f>All!I20</f>
        <v>Silver nanoparticles</v>
      </c>
      <c r="H20" t="str">
        <f>All!N20</f>
        <v>Bile duct hyperplasia</v>
      </c>
      <c r="I20" t="str">
        <f>All!AL20</f>
        <v>Other</v>
      </c>
      <c r="J20" t="str">
        <f>All!O20</f>
        <v>Rat</v>
      </c>
      <c r="K20" t="str">
        <f>All!P20</f>
        <v>Sprague-Dawley</v>
      </c>
      <c r="L20" t="str">
        <f>All!Q20</f>
        <v>F</v>
      </c>
      <c r="M20" t="str">
        <f>All!L20</f>
        <v>90 days</v>
      </c>
      <c r="N20">
        <f>All!AN20</f>
        <v>0</v>
      </c>
      <c r="O20">
        <f>All!AR20</f>
        <v>0</v>
      </c>
      <c r="P20">
        <f>All!AS20</f>
        <v>0</v>
      </c>
      <c r="Q20" t="str">
        <f>All!AH20</f>
        <v>D</v>
      </c>
    </row>
    <row r="21" spans="1:17" x14ac:dyDescent="0.25">
      <c r="A21">
        <f>All!A21</f>
        <v>20</v>
      </c>
      <c r="B21">
        <f>All!B21</f>
        <v>0</v>
      </c>
      <c r="C21" t="str">
        <f>All!J21</f>
        <v>Nano</v>
      </c>
      <c r="D21" t="str">
        <f>All!F21</f>
        <v>Song 2013</v>
      </c>
      <c r="E21">
        <f>All!E21</f>
        <v>0</v>
      </c>
      <c r="F21" t="str">
        <f>All!H21</f>
        <v>Silver</v>
      </c>
      <c r="G21" t="str">
        <f>All!I21</f>
        <v>Silver nanoparticles</v>
      </c>
      <c r="H21" t="str">
        <f>All!N21</f>
        <v>Alveolar inflammation (minimal)</v>
      </c>
      <c r="I21" t="str">
        <f>All!AL21</f>
        <v>Lung Inflammation</v>
      </c>
      <c r="J21" t="str">
        <f>All!O21</f>
        <v>Rat</v>
      </c>
      <c r="K21" t="str">
        <f>All!P21</f>
        <v>Sprague-Dawley</v>
      </c>
      <c r="L21" t="str">
        <f>All!Q21</f>
        <v>M</v>
      </c>
      <c r="M21" t="str">
        <f>All!L21</f>
        <v>12 weeks</v>
      </c>
      <c r="N21">
        <f>All!AN21</f>
        <v>0</v>
      </c>
      <c r="O21" t="str">
        <f>All!AR21</f>
        <v>BMDL</v>
      </c>
      <c r="P21">
        <f>All!AS21</f>
        <v>4.5333333333333332</v>
      </c>
      <c r="Q21" t="str">
        <f>All!AH21</f>
        <v>E</v>
      </c>
    </row>
    <row r="22" spans="1:17" x14ac:dyDescent="0.25">
      <c r="A22">
        <f>All!A22</f>
        <v>21</v>
      </c>
      <c r="B22" t="str">
        <f>All!B22</f>
        <v>Y</v>
      </c>
      <c r="C22" t="str">
        <f>All!J22</f>
        <v>Nano</v>
      </c>
      <c r="D22" t="str">
        <f>All!F22</f>
        <v>Sung 2009</v>
      </c>
      <c r="E22">
        <f>All!E22</f>
        <v>0</v>
      </c>
      <c r="F22" t="str">
        <f>All!H22</f>
        <v>Silver</v>
      </c>
      <c r="G22" t="str">
        <f>All!I22</f>
        <v>Silver nanoparticles</v>
      </c>
      <c r="H22" t="str">
        <f>All!N22</f>
        <v>Bile duct hyperplasia</v>
      </c>
      <c r="I22" t="str">
        <f>All!AL22</f>
        <v>Other</v>
      </c>
      <c r="J22" t="str">
        <f>All!O22</f>
        <v>Rat</v>
      </c>
      <c r="K22" t="str">
        <f>All!P22</f>
        <v>Sprague-Dawley</v>
      </c>
      <c r="L22" t="str">
        <f>All!Q22</f>
        <v>M</v>
      </c>
      <c r="M22" t="str">
        <f>All!L22</f>
        <v>90 days</v>
      </c>
      <c r="N22">
        <f>All!AN22</f>
        <v>0</v>
      </c>
      <c r="O22">
        <f>All!AR22</f>
        <v>0</v>
      </c>
      <c r="P22">
        <f>All!AS22</f>
        <v>0</v>
      </c>
      <c r="Q22" t="str">
        <f>All!AH22</f>
        <v>na</v>
      </c>
    </row>
    <row r="23" spans="1:17" x14ac:dyDescent="0.25">
      <c r="A23">
        <f>All!A23</f>
        <v>22</v>
      </c>
      <c r="B23" t="str">
        <f>All!B23</f>
        <v>Y</v>
      </c>
      <c r="C23" t="str">
        <f>All!J23</f>
        <v>Nano</v>
      </c>
      <c r="D23" t="str">
        <f>All!F23</f>
        <v>Sung 2009</v>
      </c>
      <c r="E23">
        <f>All!E23</f>
        <v>0</v>
      </c>
      <c r="F23" t="str">
        <f>All!H23</f>
        <v>Silver</v>
      </c>
      <c r="G23" t="str">
        <f>All!I23</f>
        <v>Silver nanoparticles</v>
      </c>
      <c r="H23" t="str">
        <f>All!N23</f>
        <v>Bile duct hyperplasia</v>
      </c>
      <c r="I23" t="str">
        <f>All!AL23</f>
        <v>Other</v>
      </c>
      <c r="J23" t="str">
        <f>All!O23</f>
        <v>Rat</v>
      </c>
      <c r="K23" t="str">
        <f>All!P23</f>
        <v>Sprague-Dawley</v>
      </c>
      <c r="L23" t="str">
        <f>All!Q23</f>
        <v>F</v>
      </c>
      <c r="M23" t="str">
        <f>All!L23</f>
        <v>90 days</v>
      </c>
      <c r="N23">
        <f>All!AN23</f>
        <v>0</v>
      </c>
      <c r="O23">
        <f>All!AR23</f>
        <v>0</v>
      </c>
      <c r="P23">
        <f>All!AS23</f>
        <v>0</v>
      </c>
      <c r="Q23" t="str">
        <f>All!AH23</f>
        <v>na</v>
      </c>
    </row>
    <row r="24" spans="1:17" x14ac:dyDescent="0.25">
      <c r="A24">
        <f>All!A24</f>
        <v>23</v>
      </c>
      <c r="B24" t="str">
        <f>All!B24</f>
        <v>Y</v>
      </c>
      <c r="C24" t="str">
        <f>All!J24</f>
        <v>Nano</v>
      </c>
      <c r="D24" t="str">
        <f>All!F24</f>
        <v>Song 2013</v>
      </c>
      <c r="E24">
        <f>All!E24</f>
        <v>0</v>
      </c>
      <c r="F24" t="str">
        <f>All!H24</f>
        <v>Silver</v>
      </c>
      <c r="G24" t="str">
        <f>All!I24</f>
        <v>Silver nanoparticles</v>
      </c>
      <c r="H24" t="str">
        <f>All!N24</f>
        <v>Alveolar inflammation (minimal)</v>
      </c>
      <c r="I24" t="str">
        <f>All!AL24</f>
        <v>Lung Inflammation</v>
      </c>
      <c r="J24" t="str">
        <f>All!O24</f>
        <v>Rat</v>
      </c>
      <c r="K24" t="str">
        <f>All!P24</f>
        <v>Sprague-Dawley</v>
      </c>
      <c r="L24" t="str">
        <f>All!Q24</f>
        <v>M</v>
      </c>
      <c r="M24" t="str">
        <f>All!L24</f>
        <v>12 weeks</v>
      </c>
      <c r="N24">
        <f>All!AN24</f>
        <v>0</v>
      </c>
      <c r="O24">
        <f>All!AR24</f>
        <v>0</v>
      </c>
      <c r="P24">
        <f>All!AS24</f>
        <v>0</v>
      </c>
      <c r="Q24" t="str">
        <f>All!AH24</f>
        <v>na</v>
      </c>
    </row>
    <row r="25" spans="1:17" x14ac:dyDescent="0.25">
      <c r="A25">
        <f>All!A25</f>
        <v>24</v>
      </c>
      <c r="B25" t="str">
        <f>All!B25</f>
        <v>Y</v>
      </c>
      <c r="C25" t="str">
        <f>All!J25</f>
        <v>Nano</v>
      </c>
      <c r="D25" t="str">
        <f>All!F25</f>
        <v>Sung 2009 and Song 2013</v>
      </c>
      <c r="E25">
        <f>All!E25</f>
        <v>0</v>
      </c>
      <c r="F25" t="str">
        <f>All!H25</f>
        <v>Silver</v>
      </c>
      <c r="G25" t="str">
        <f>All!I25</f>
        <v>Silver nanoparticles</v>
      </c>
      <c r="H25" t="str">
        <f>All!N25</f>
        <v>Chronic alveolar inflammation (minimal)</v>
      </c>
      <c r="I25" t="str">
        <f>All!AL25</f>
        <v>Lung Inflammation</v>
      </c>
      <c r="J25" t="str">
        <f>All!O25</f>
        <v>Rat</v>
      </c>
      <c r="K25" t="str">
        <f>All!P25</f>
        <v>Sprague-Dawley</v>
      </c>
      <c r="L25" t="str">
        <f>All!Q25</f>
        <v>MF</v>
      </c>
      <c r="M25" t="str">
        <f>All!L25</f>
        <v>12 and 13 weeks</v>
      </c>
      <c r="N25">
        <f>All!AN25</f>
        <v>0</v>
      </c>
      <c r="O25">
        <f>All!AR25</f>
        <v>0</v>
      </c>
      <c r="P25">
        <f>All!AS25</f>
        <v>0</v>
      </c>
      <c r="Q25" t="str">
        <f>All!AH25</f>
        <v>E</v>
      </c>
    </row>
    <row r="26" spans="1:17" x14ac:dyDescent="0.25">
      <c r="A26">
        <f>All!A26</f>
        <v>25</v>
      </c>
      <c r="B26" t="str">
        <f>All!B26</f>
        <v>Y</v>
      </c>
      <c r="C26" t="str">
        <f>All!J26</f>
        <v>Nano</v>
      </c>
      <c r="D26" t="str">
        <f>All!F26</f>
        <v>Sung 2009</v>
      </c>
      <c r="E26">
        <f>All!E26</f>
        <v>0</v>
      </c>
      <c r="F26" t="str">
        <f>All!H26</f>
        <v>Silver</v>
      </c>
      <c r="G26" t="str">
        <f>All!I26</f>
        <v>Silver nanoparticles</v>
      </c>
      <c r="H26" t="str">
        <f>All!N26</f>
        <v>Liver abnormality</v>
      </c>
      <c r="I26" t="str">
        <f>All!AL26</f>
        <v>Other</v>
      </c>
      <c r="J26" t="str">
        <f>All!O26</f>
        <v>Rat</v>
      </c>
      <c r="K26" t="str">
        <f>All!P26</f>
        <v>Sprague-Dawley</v>
      </c>
      <c r="L26" t="str">
        <f>All!Q26</f>
        <v>M</v>
      </c>
      <c r="M26" t="str">
        <f>All!L26</f>
        <v>90 days</v>
      </c>
      <c r="N26">
        <f>All!AN26</f>
        <v>0</v>
      </c>
      <c r="O26">
        <f>All!AR26</f>
        <v>0</v>
      </c>
      <c r="P26">
        <f>All!AS26</f>
        <v>0</v>
      </c>
      <c r="Q26" t="str">
        <f>All!AH26</f>
        <v>D</v>
      </c>
    </row>
    <row r="27" spans="1:17" x14ac:dyDescent="0.25">
      <c r="A27">
        <f>All!A27</f>
        <v>26</v>
      </c>
      <c r="B27" t="str">
        <f>All!B27</f>
        <v>Y</v>
      </c>
      <c r="C27" t="str">
        <f>All!J27</f>
        <v>Nano</v>
      </c>
      <c r="D27" t="str">
        <f>All!F27</f>
        <v>Sung 2009</v>
      </c>
      <c r="E27">
        <f>All!E27</f>
        <v>0</v>
      </c>
      <c r="F27" t="str">
        <f>All!H27</f>
        <v>Silver</v>
      </c>
      <c r="G27" t="str">
        <f>All!I27</f>
        <v>Silver nanoparticles</v>
      </c>
      <c r="H27" t="str">
        <f>All!N27</f>
        <v>Liver abnormality</v>
      </c>
      <c r="I27" t="str">
        <f>All!AL27</f>
        <v>Other</v>
      </c>
      <c r="J27" t="str">
        <f>All!O27</f>
        <v>Rat</v>
      </c>
      <c r="K27" t="str">
        <f>All!P27</f>
        <v>Sprague-Dawley</v>
      </c>
      <c r="L27" t="str">
        <f>All!Q27</f>
        <v>F</v>
      </c>
      <c r="M27" t="str">
        <f>All!L27</f>
        <v>90 days</v>
      </c>
      <c r="N27">
        <f>All!AN27</f>
        <v>0</v>
      </c>
      <c r="O27">
        <f>All!AR27</f>
        <v>0</v>
      </c>
      <c r="P27">
        <f>All!AS27</f>
        <v>0</v>
      </c>
      <c r="Q27" t="str">
        <f>All!AH27</f>
        <v>D</v>
      </c>
    </row>
    <row r="28" spans="1:17" x14ac:dyDescent="0.25">
      <c r="A28">
        <f>All!A28</f>
        <v>27</v>
      </c>
      <c r="B28">
        <f>All!B28</f>
        <v>0</v>
      </c>
      <c r="C28" t="str">
        <f>All!J28</f>
        <v>Nano</v>
      </c>
      <c r="D28" t="str">
        <f>All!F28</f>
        <v>Song 2013</v>
      </c>
      <c r="E28">
        <f>All!E28</f>
        <v>0</v>
      </c>
      <c r="F28" t="str">
        <f>All!H28</f>
        <v>Silver</v>
      </c>
      <c r="G28" t="str">
        <f>All!I28</f>
        <v>Silver nanoparticles</v>
      </c>
      <c r="H28" t="str">
        <f>All!N28</f>
        <v>Chronic alveolar inflammation (minimal)</v>
      </c>
      <c r="I28" t="str">
        <f>All!AL28</f>
        <v>Lung Inflammation</v>
      </c>
      <c r="J28" t="str">
        <f>All!O28</f>
        <v>Rat</v>
      </c>
      <c r="K28" t="str">
        <f>All!P28</f>
        <v>Sprague-Dawley</v>
      </c>
      <c r="L28" t="str">
        <f>All!Q28</f>
        <v>F</v>
      </c>
      <c r="M28" t="str">
        <f>All!L28</f>
        <v>12 weeks</v>
      </c>
      <c r="N28">
        <f>All!AN28</f>
        <v>0</v>
      </c>
      <c r="O28" t="str">
        <f>All!AR28</f>
        <v>NOAEL</v>
      </c>
      <c r="P28">
        <f>All!AS28</f>
        <v>39</v>
      </c>
      <c r="Q28" t="str">
        <f>All!AH28</f>
        <v>D</v>
      </c>
    </row>
    <row r="29" spans="1:17" x14ac:dyDescent="0.25">
      <c r="A29">
        <f>All!A29</f>
        <v>28</v>
      </c>
      <c r="B29" t="str">
        <f>All!B29</f>
        <v>Y</v>
      </c>
      <c r="C29" t="str">
        <f>All!J29</f>
        <v>Nano</v>
      </c>
      <c r="D29" t="str">
        <f>All!F29</f>
        <v>Song 2013</v>
      </c>
      <c r="E29">
        <f>All!E29</f>
        <v>0</v>
      </c>
      <c r="F29" t="str">
        <f>All!H29</f>
        <v>Silver</v>
      </c>
      <c r="G29" t="str">
        <f>All!I29</f>
        <v>Silver nanoparticles</v>
      </c>
      <c r="H29" t="str">
        <f>All!N29</f>
        <v>Chronic alveolar inflammation (minimal)</v>
      </c>
      <c r="I29" t="str">
        <f>All!AL29</f>
        <v>Lung Inflammation</v>
      </c>
      <c r="J29" t="str">
        <f>All!O29</f>
        <v>Rat</v>
      </c>
      <c r="K29" t="str">
        <f>All!P29</f>
        <v>Sprague-Dawley</v>
      </c>
      <c r="L29" t="str">
        <f>All!Q29</f>
        <v>F</v>
      </c>
      <c r="M29" t="str">
        <f>All!L29</f>
        <v>12 weeks</v>
      </c>
      <c r="N29">
        <f>All!AN29</f>
        <v>0</v>
      </c>
      <c r="O29">
        <f>All!AR29</f>
        <v>0</v>
      </c>
      <c r="P29">
        <f>All!AS29</f>
        <v>0</v>
      </c>
      <c r="Q29" t="str">
        <f>All!AH29</f>
        <v>na</v>
      </c>
    </row>
    <row r="30" spans="1:17" x14ac:dyDescent="0.25">
      <c r="A30">
        <f>All!A30</f>
        <v>29</v>
      </c>
      <c r="B30">
        <f>All!B30</f>
        <v>0</v>
      </c>
      <c r="C30" t="str">
        <f>All!J30</f>
        <v>Nano</v>
      </c>
      <c r="D30" t="str">
        <f>All!F30</f>
        <v>Sung 2009</v>
      </c>
      <c r="E30">
        <f>All!E30</f>
        <v>0</v>
      </c>
      <c r="F30" t="str">
        <f>All!H30</f>
        <v>Silver</v>
      </c>
      <c r="G30" t="str">
        <f>All!I30</f>
        <v>Silver nanoparticles</v>
      </c>
      <c r="H30" t="str">
        <f>All!N30</f>
        <v>Chronic alveolar inflammation (minimal)</v>
      </c>
      <c r="I30" t="str">
        <f>All!AL30</f>
        <v>Lung Inflammation</v>
      </c>
      <c r="J30" t="str">
        <f>All!O30</f>
        <v>Rat</v>
      </c>
      <c r="K30" t="str">
        <f>All!P30</f>
        <v>Sprague-Dawley</v>
      </c>
      <c r="L30" t="str">
        <f>All!Q30</f>
        <v>M</v>
      </c>
      <c r="M30" t="str">
        <f>All!L30</f>
        <v>90 days</v>
      </c>
      <c r="N30">
        <f>All!AN30</f>
        <v>0</v>
      </c>
      <c r="O30" t="str">
        <f>All!AR30</f>
        <v>NOAEL</v>
      </c>
      <c r="P30">
        <f>All!AS30</f>
        <v>133</v>
      </c>
      <c r="Q30" t="str">
        <f>All!AH30</f>
        <v>D</v>
      </c>
    </row>
    <row r="31" spans="1:17" x14ac:dyDescent="0.25">
      <c r="A31">
        <f>All!A31</f>
        <v>30</v>
      </c>
      <c r="B31" t="str">
        <f>All!B31</f>
        <v>Y</v>
      </c>
      <c r="C31" t="str">
        <f>All!J31</f>
        <v>Nano</v>
      </c>
      <c r="D31" t="str">
        <f>All!F31</f>
        <v>Sung 2009</v>
      </c>
      <c r="E31">
        <f>All!E31</f>
        <v>0</v>
      </c>
      <c r="F31" t="str">
        <f>All!H31</f>
        <v>Silver</v>
      </c>
      <c r="G31" t="str">
        <f>All!I31</f>
        <v>Silver nanoparticles</v>
      </c>
      <c r="H31" t="str">
        <f>All!N31</f>
        <v>Chronic alveolar inflammation (minimal)</v>
      </c>
      <c r="I31" t="str">
        <f>All!AL31</f>
        <v>Lung Inflammation</v>
      </c>
      <c r="J31" t="str">
        <f>All!O31</f>
        <v>Rat</v>
      </c>
      <c r="K31" t="str">
        <f>All!P31</f>
        <v>Sprague-Dawley</v>
      </c>
      <c r="L31" t="str">
        <f>All!Q31</f>
        <v>M</v>
      </c>
      <c r="M31" t="str">
        <f>All!L31</f>
        <v>90 days</v>
      </c>
      <c r="N31">
        <f>All!AN31</f>
        <v>0</v>
      </c>
      <c r="O31">
        <f>All!AR31</f>
        <v>0</v>
      </c>
      <c r="P31">
        <f>All!AS31</f>
        <v>0</v>
      </c>
      <c r="Q31" t="str">
        <f>All!AH31</f>
        <v>na</v>
      </c>
    </row>
    <row r="32" spans="1:17" x14ac:dyDescent="0.25">
      <c r="A32">
        <f>All!A32</f>
        <v>31</v>
      </c>
      <c r="B32" t="str">
        <f>All!B32</f>
        <v>Y</v>
      </c>
      <c r="C32" t="str">
        <f>All!J32</f>
        <v>Nano</v>
      </c>
      <c r="D32" t="str">
        <f>All!F32</f>
        <v>Sung 2009</v>
      </c>
      <c r="E32">
        <f>All!E32</f>
        <v>0</v>
      </c>
      <c r="F32" t="str">
        <f>All!H32</f>
        <v>Silver</v>
      </c>
      <c r="G32" t="str">
        <f>All!I32</f>
        <v>Silver nanoparticles</v>
      </c>
      <c r="H32" t="str">
        <f>All!N32</f>
        <v>Chronic alveolar inflammation (minimal)</v>
      </c>
      <c r="I32" t="str">
        <f>All!AL32</f>
        <v>Lung Inflammation</v>
      </c>
      <c r="J32" t="str">
        <f>All!O32</f>
        <v>Rat</v>
      </c>
      <c r="K32" t="str">
        <f>All!P32</f>
        <v>Sprague-Dawley</v>
      </c>
      <c r="L32" t="str">
        <f>All!Q32</f>
        <v>F</v>
      </c>
      <c r="M32" t="str">
        <f>All!L32</f>
        <v>90 days</v>
      </c>
      <c r="N32">
        <f>All!AN32</f>
        <v>0</v>
      </c>
      <c r="O32">
        <f>All!AR32</f>
        <v>0</v>
      </c>
      <c r="P32">
        <f>All!AS32</f>
        <v>0</v>
      </c>
      <c r="Q32" t="str">
        <f>All!AH32</f>
        <v>na</v>
      </c>
    </row>
    <row r="33" spans="1:17" x14ac:dyDescent="0.25">
      <c r="A33">
        <f>All!A33</f>
        <v>32</v>
      </c>
      <c r="B33">
        <f>All!B33</f>
        <v>0</v>
      </c>
      <c r="C33" t="str">
        <f>All!J33</f>
        <v>Nano</v>
      </c>
      <c r="D33" t="str">
        <f>All!F33</f>
        <v>Aalapati_2014</v>
      </c>
      <c r="E33">
        <f>All!E33</f>
        <v>0</v>
      </c>
      <c r="F33" t="str">
        <f>All!H33</f>
        <v>Cerium</v>
      </c>
      <c r="G33" t="str">
        <f>All!I33</f>
        <v>CeO2_NP_28dE_1dPE</v>
      </c>
      <c r="H33" t="str">
        <f>All!N33</f>
        <v>PMN%</v>
      </c>
      <c r="I33" t="str">
        <f>All!AL33</f>
        <v>Lung Inflammation</v>
      </c>
      <c r="J33" t="str">
        <f>All!O33</f>
        <v>Mouse</v>
      </c>
      <c r="K33" t="str">
        <f>All!P33</f>
        <v>CD1</v>
      </c>
      <c r="L33" t="str">
        <f>All!Q33</f>
        <v>M</v>
      </c>
      <c r="M33" t="str">
        <f>All!L33</f>
        <v>28 days</v>
      </c>
      <c r="N33">
        <f>All!AN33</f>
        <v>0</v>
      </c>
      <c r="O33" t="str">
        <f>All!AR33</f>
        <v>LOAEL</v>
      </c>
      <c r="P33">
        <f>All!AS33</f>
        <v>66.666666666666671</v>
      </c>
      <c r="Q33" t="str">
        <f>All!AH33</f>
        <v>D</v>
      </c>
    </row>
    <row r="34" spans="1:17" x14ac:dyDescent="0.25">
      <c r="A34">
        <f>All!A34</f>
        <v>33</v>
      </c>
      <c r="B34">
        <f>All!B34</f>
        <v>0</v>
      </c>
      <c r="C34" t="str">
        <f>All!J34</f>
        <v>Nano</v>
      </c>
      <c r="D34" t="str">
        <f>All!F34</f>
        <v>Chu_2019</v>
      </c>
      <c r="E34">
        <f>All!E34</f>
        <v>0</v>
      </c>
      <c r="F34" t="str">
        <f>All!H34</f>
        <v>Carbon black</v>
      </c>
      <c r="G34" t="str">
        <f>All!I34</f>
        <v>CB_30mg_1dPE</v>
      </c>
      <c r="H34" t="str">
        <f>All!N34</f>
        <v>PMN%</v>
      </c>
      <c r="I34" t="str">
        <f>All!AL34</f>
        <v>Lung Inflammation</v>
      </c>
      <c r="J34" t="str">
        <f>All!O34</f>
        <v>Rat</v>
      </c>
      <c r="K34" t="str">
        <f>All!P34</f>
        <v>Sprague-Dawley</v>
      </c>
      <c r="L34" t="str">
        <f>All!Q34</f>
        <v>M</v>
      </c>
      <c r="M34" t="str">
        <f>All!L34</f>
        <v>90 days</v>
      </c>
      <c r="N34">
        <f>All!AN34</f>
        <v>0</v>
      </c>
      <c r="O34" t="str">
        <f>All!AR34</f>
        <v>LOAEL</v>
      </c>
      <c r="P34">
        <f>All!AS34</f>
        <v>3000</v>
      </c>
      <c r="Q34" t="str">
        <f>All!AH34</f>
        <v>C</v>
      </c>
    </row>
    <row r="35" spans="1:17" x14ac:dyDescent="0.25">
      <c r="A35">
        <f>All!A35</f>
        <v>34</v>
      </c>
      <c r="B35" t="str">
        <f>All!B35</f>
        <v>Y</v>
      </c>
      <c r="C35" t="str">
        <f>All!J35</f>
        <v>Micro</v>
      </c>
      <c r="D35" t="str">
        <f>All!F35</f>
        <v>Ernest E. McConnell, 1994</v>
      </c>
      <c r="E35">
        <f>All!E35</f>
        <v>0</v>
      </c>
      <c r="F35" t="str">
        <f>All!H35</f>
        <v>RCF 1</v>
      </c>
      <c r="G35" t="str">
        <f>All!I35</f>
        <v>RCF 1</v>
      </c>
      <c r="H35" t="str">
        <f>All!N35</f>
        <v>Fibrosis score - histopathology mean grade 4 or greater (Table 2)</v>
      </c>
      <c r="I35" t="str">
        <f>All!AL35</f>
        <v>Lung Fibrosis</v>
      </c>
      <c r="J35" t="str">
        <f>All!O35</f>
        <v>Rat</v>
      </c>
      <c r="K35" t="str">
        <f>All!P35</f>
        <v>Fischer F344/N</v>
      </c>
      <c r="L35" t="str">
        <f>All!Q35</f>
        <v>M</v>
      </c>
      <c r="M35" t="str">
        <f>All!L35</f>
        <v>13 weeks</v>
      </c>
      <c r="N35" t="str">
        <f>All!AN35</f>
        <v>0,3,16,30</v>
      </c>
      <c r="O35">
        <f>All!AR35</f>
        <v>0</v>
      </c>
      <c r="P35">
        <f>All!AS35</f>
        <v>0</v>
      </c>
      <c r="Q35" t="str">
        <f>All!AH35</f>
        <v>B</v>
      </c>
    </row>
    <row r="36" spans="1:17" x14ac:dyDescent="0.25">
      <c r="A36">
        <f>All!A36</f>
        <v>35</v>
      </c>
      <c r="B36" t="str">
        <f>All!B36</f>
        <v>Y</v>
      </c>
      <c r="C36" t="str">
        <f>All!J36</f>
        <v>Micro</v>
      </c>
      <c r="D36" t="str">
        <f>All!F36</f>
        <v>Ernest E. McConnell, 1994</v>
      </c>
      <c r="E36">
        <f>All!E36</f>
        <v>0</v>
      </c>
      <c r="F36" t="str">
        <f>All!H36</f>
        <v>RCF 1</v>
      </c>
      <c r="G36" t="str">
        <f>All!I36</f>
        <v>RCF 1</v>
      </c>
      <c r="H36" t="str">
        <f>All!N36</f>
        <v>Fibrosis score - histopathology mean grade 4 or greater (Table 2)</v>
      </c>
      <c r="I36" t="str">
        <f>All!AL36</f>
        <v>Lung Fibrosis</v>
      </c>
      <c r="J36" t="str">
        <f>All!O36</f>
        <v>Rat</v>
      </c>
      <c r="K36" t="str">
        <f>All!P36</f>
        <v>Fischer F344/N</v>
      </c>
      <c r="L36" t="str">
        <f>All!Q36</f>
        <v>M</v>
      </c>
      <c r="M36" t="str">
        <f>All!L36</f>
        <v>26 weeks</v>
      </c>
      <c r="N36" t="str">
        <f>All!AN36</f>
        <v>0,3,16,30</v>
      </c>
      <c r="O36">
        <f>All!AR36</f>
        <v>0</v>
      </c>
      <c r="P36">
        <f>All!AS36</f>
        <v>0</v>
      </c>
      <c r="Q36" t="str">
        <f>All!AH36</f>
        <v>C</v>
      </c>
    </row>
    <row r="37" spans="1:17" x14ac:dyDescent="0.25">
      <c r="A37">
        <f>All!A37</f>
        <v>36</v>
      </c>
      <c r="B37" t="str">
        <f>All!B37</f>
        <v>Y</v>
      </c>
      <c r="C37" t="str">
        <f>All!J37</f>
        <v>Micro</v>
      </c>
      <c r="D37" t="str">
        <f>All!F37</f>
        <v>Ernest E. McConnell, 1994</v>
      </c>
      <c r="E37">
        <f>All!E37</f>
        <v>0</v>
      </c>
      <c r="F37" t="str">
        <f>All!H37</f>
        <v>RCF 1</v>
      </c>
      <c r="G37" t="str">
        <f>All!I37</f>
        <v>RCF 1</v>
      </c>
      <c r="H37" t="str">
        <f>All!N37</f>
        <v>Fibrosis score - histopathology mean grade 4 or greater (Table 2)</v>
      </c>
      <c r="I37" t="str">
        <f>All!AL37</f>
        <v>Lung Fibrosis</v>
      </c>
      <c r="J37" t="str">
        <f>All!O37</f>
        <v>Rat</v>
      </c>
      <c r="K37" t="str">
        <f>All!P37</f>
        <v>Fischer F344/N</v>
      </c>
      <c r="L37" t="str">
        <f>All!Q37</f>
        <v>M</v>
      </c>
      <c r="M37" t="str">
        <f>All!L37</f>
        <v>52 weeks</v>
      </c>
      <c r="N37" t="str">
        <f>All!AN37</f>
        <v>0,3,16,30</v>
      </c>
      <c r="O37">
        <f>All!AR37</f>
        <v>0</v>
      </c>
      <c r="P37">
        <f>All!AS37</f>
        <v>0</v>
      </c>
      <c r="Q37" t="str">
        <f>All!AH37</f>
        <v>C</v>
      </c>
    </row>
    <row r="38" spans="1:17" x14ac:dyDescent="0.25">
      <c r="A38">
        <f>All!A38</f>
        <v>37</v>
      </c>
      <c r="B38" t="str">
        <f>All!B38</f>
        <v>Y</v>
      </c>
      <c r="C38" t="str">
        <f>All!J38</f>
        <v>Micro</v>
      </c>
      <c r="D38" t="str">
        <f>All!F38</f>
        <v>Ernest E. McConnell, 1994</v>
      </c>
      <c r="E38">
        <f>All!E38</f>
        <v>0</v>
      </c>
      <c r="F38" t="str">
        <f>All!H38</f>
        <v>RCF 1</v>
      </c>
      <c r="G38" t="str">
        <f>All!I38</f>
        <v>RCF 1</v>
      </c>
      <c r="H38" t="str">
        <f>All!N38</f>
        <v>Fibrosis score - histopathology mean grade 4 or greater (Table 2)</v>
      </c>
      <c r="I38" t="str">
        <f>All!AL38</f>
        <v>Lung Fibrosis</v>
      </c>
      <c r="J38" t="str">
        <f>All!O38</f>
        <v>Rat</v>
      </c>
      <c r="K38" t="str">
        <f>All!P38</f>
        <v>Fischer F344/N</v>
      </c>
      <c r="L38" t="str">
        <f>All!Q38</f>
        <v>M</v>
      </c>
      <c r="M38" t="str">
        <f>All!L38</f>
        <v>78 weeks</v>
      </c>
      <c r="N38" t="str">
        <f>All!AN38</f>
        <v>0,3,16,30</v>
      </c>
      <c r="O38">
        <f>All!AR38</f>
        <v>0</v>
      </c>
      <c r="P38">
        <f>All!AS38</f>
        <v>0</v>
      </c>
      <c r="Q38" t="str">
        <f>All!AH38</f>
        <v>C</v>
      </c>
    </row>
    <row r="39" spans="1:17" x14ac:dyDescent="0.25">
      <c r="A39">
        <f>All!A39</f>
        <v>38</v>
      </c>
      <c r="B39" t="str">
        <f>All!B39</f>
        <v>Y</v>
      </c>
      <c r="C39" t="str">
        <f>All!J39</f>
        <v>Micro</v>
      </c>
      <c r="D39" t="str">
        <f>All!F39</f>
        <v>Ernest E. McConnell, 1994</v>
      </c>
      <c r="E39">
        <f>All!E39</f>
        <v>0</v>
      </c>
      <c r="F39" t="str">
        <f>All!H39</f>
        <v>RCF 1</v>
      </c>
      <c r="G39" t="str">
        <f>All!I39</f>
        <v>RCF 1</v>
      </c>
      <c r="H39" t="str">
        <f>All!N39</f>
        <v>Fibrosis score - histopathology mean grade 4 or greater (Table 2)</v>
      </c>
      <c r="I39" t="str">
        <f>All!AL39</f>
        <v>Lung Fibrosis</v>
      </c>
      <c r="J39" t="str">
        <f>All!O39</f>
        <v>Rat</v>
      </c>
      <c r="K39" t="str">
        <f>All!P39</f>
        <v>Fischer F344/N</v>
      </c>
      <c r="L39" t="str">
        <f>All!Q39</f>
        <v>M</v>
      </c>
      <c r="M39" t="str">
        <f>All!L39</f>
        <v>104 weeks</v>
      </c>
      <c r="N39" t="str">
        <f>All!AN39</f>
        <v>0,3,16,30</v>
      </c>
      <c r="O39">
        <f>All!AR39</f>
        <v>0</v>
      </c>
      <c r="P39">
        <f>All!AS39</f>
        <v>0</v>
      </c>
      <c r="Q39" t="str">
        <f>All!AH39</f>
        <v>C</v>
      </c>
    </row>
    <row r="40" spans="1:17" x14ac:dyDescent="0.25">
      <c r="A40">
        <f>All!A40</f>
        <v>39</v>
      </c>
      <c r="B40" t="str">
        <f>All!B40</f>
        <v>Y</v>
      </c>
      <c r="C40" t="str">
        <f>All!J40</f>
        <v>Micro</v>
      </c>
      <c r="D40" t="str">
        <f>All!F40</f>
        <v>Ernest E. McConnell, 1994</v>
      </c>
      <c r="E40">
        <f>All!E40</f>
        <v>0</v>
      </c>
      <c r="F40" t="str">
        <f>All!H40</f>
        <v>RCF 2</v>
      </c>
      <c r="G40" t="str">
        <f>All!I40</f>
        <v>RCF 2</v>
      </c>
      <c r="H40" t="str">
        <f>All!N40</f>
        <v>Fibrosis score - histopathology mean grade 4 or greater (Table 2)</v>
      </c>
      <c r="I40" t="str">
        <f>All!AL40</f>
        <v>Lung Fibrosis</v>
      </c>
      <c r="J40" t="str">
        <f>All!O40</f>
        <v>Rat</v>
      </c>
      <c r="K40" t="str">
        <f>All!P40</f>
        <v>Fischer F344/N</v>
      </c>
      <c r="L40" t="str">
        <f>All!Q40</f>
        <v>M</v>
      </c>
      <c r="M40" t="str">
        <f>All!L40</f>
        <v>13 weeks</v>
      </c>
      <c r="N40" t="str">
        <f>All!AN40</f>
        <v>0,3,16,30</v>
      </c>
      <c r="O40">
        <f>All!AR40</f>
        <v>0</v>
      </c>
      <c r="P40">
        <f>All!AS40</f>
        <v>0</v>
      </c>
      <c r="Q40" t="str">
        <f>All!AH40</f>
        <v>B</v>
      </c>
    </row>
    <row r="41" spans="1:17" x14ac:dyDescent="0.25">
      <c r="A41">
        <f>All!A41</f>
        <v>40</v>
      </c>
      <c r="B41" t="str">
        <f>All!B41</f>
        <v>Y</v>
      </c>
      <c r="C41" t="str">
        <f>All!J41</f>
        <v>Micro</v>
      </c>
      <c r="D41" t="str">
        <f>All!F41</f>
        <v>Ernest E. McConnell, 1994</v>
      </c>
      <c r="E41">
        <f>All!E41</f>
        <v>0</v>
      </c>
      <c r="F41" t="str">
        <f>All!H41</f>
        <v>RCF 2</v>
      </c>
      <c r="G41" t="str">
        <f>All!I41</f>
        <v>RCF 2</v>
      </c>
      <c r="H41" t="str">
        <f>All!N41</f>
        <v>Fibrosis score - histopathology mean grade 4 or greater (Table 2)</v>
      </c>
      <c r="I41" t="str">
        <f>All!AL41</f>
        <v>Lung Fibrosis</v>
      </c>
      <c r="J41" t="str">
        <f>All!O41</f>
        <v>Rat</v>
      </c>
      <c r="K41" t="str">
        <f>All!P41</f>
        <v>Fischer F344/N</v>
      </c>
      <c r="L41" t="str">
        <f>All!Q41</f>
        <v>M</v>
      </c>
      <c r="M41" t="str">
        <f>All!L41</f>
        <v>26 weeks</v>
      </c>
      <c r="N41" t="str">
        <f>All!AN41</f>
        <v>0,3,16,30</v>
      </c>
      <c r="O41">
        <f>All!AR41</f>
        <v>0</v>
      </c>
      <c r="P41">
        <f>All!AS41</f>
        <v>0</v>
      </c>
      <c r="Q41" t="str">
        <f>All!AH41</f>
        <v>B</v>
      </c>
    </row>
    <row r="42" spans="1:17" x14ac:dyDescent="0.25">
      <c r="A42">
        <f>All!A42</f>
        <v>41</v>
      </c>
      <c r="B42" t="str">
        <f>All!B42</f>
        <v>Y</v>
      </c>
      <c r="C42" t="str">
        <f>All!J42</f>
        <v>Micro</v>
      </c>
      <c r="D42" t="str">
        <f>All!F42</f>
        <v>Ernest E. McConnell, 1994</v>
      </c>
      <c r="E42">
        <f>All!E42</f>
        <v>0</v>
      </c>
      <c r="F42" t="str">
        <f>All!H42</f>
        <v>RCF 2</v>
      </c>
      <c r="G42" t="str">
        <f>All!I42</f>
        <v>RCF 2</v>
      </c>
      <c r="H42" t="str">
        <f>All!N42</f>
        <v>Fibrosis score - histopathology mean grade 4 or greater (Table 2)</v>
      </c>
      <c r="I42" t="str">
        <f>All!AL42</f>
        <v>Lung Fibrosis</v>
      </c>
      <c r="J42" t="str">
        <f>All!O42</f>
        <v>Rat</v>
      </c>
      <c r="K42" t="str">
        <f>All!P42</f>
        <v>Fischer F344/N</v>
      </c>
      <c r="L42" t="str">
        <f>All!Q42</f>
        <v>M</v>
      </c>
      <c r="M42" t="str">
        <f>All!L42</f>
        <v>52 weeks</v>
      </c>
      <c r="N42" t="str">
        <f>All!AN42</f>
        <v>0,3,16,30</v>
      </c>
      <c r="O42">
        <f>All!AR42</f>
        <v>0</v>
      </c>
      <c r="P42">
        <f>All!AS42</f>
        <v>0</v>
      </c>
      <c r="Q42" t="str">
        <f>All!AH42</f>
        <v>C</v>
      </c>
    </row>
    <row r="43" spans="1:17" x14ac:dyDescent="0.25">
      <c r="A43">
        <f>All!A43</f>
        <v>42</v>
      </c>
      <c r="B43" t="str">
        <f>All!B43</f>
        <v>Y</v>
      </c>
      <c r="C43" t="str">
        <f>All!J43</f>
        <v>Micro</v>
      </c>
      <c r="D43" t="str">
        <f>All!F43</f>
        <v>Ernest E. McConnell, 1994</v>
      </c>
      <c r="E43">
        <f>All!E43</f>
        <v>0</v>
      </c>
      <c r="F43" t="str">
        <f>All!H43</f>
        <v>RCF 2</v>
      </c>
      <c r="G43" t="str">
        <f>All!I43</f>
        <v>RCF 2</v>
      </c>
      <c r="H43" t="str">
        <f>All!N43</f>
        <v>Fibrosis score - histopathology mean grade 4 or greater (Table 2)</v>
      </c>
      <c r="I43" t="str">
        <f>All!AL43</f>
        <v>Lung Fibrosis</v>
      </c>
      <c r="J43" t="str">
        <f>All!O43</f>
        <v>Rat</v>
      </c>
      <c r="K43" t="str">
        <f>All!P43</f>
        <v>Fischer F344/N</v>
      </c>
      <c r="L43" t="str">
        <f>All!Q43</f>
        <v>M</v>
      </c>
      <c r="M43" t="str">
        <f>All!L43</f>
        <v>78 weeks</v>
      </c>
      <c r="N43" t="str">
        <f>All!AN43</f>
        <v>0,3,16,30</v>
      </c>
      <c r="O43">
        <f>All!AR43</f>
        <v>0</v>
      </c>
      <c r="P43">
        <f>All!AS43</f>
        <v>0</v>
      </c>
      <c r="Q43" t="str">
        <f>All!AH43</f>
        <v>C</v>
      </c>
    </row>
    <row r="44" spans="1:17" x14ac:dyDescent="0.25">
      <c r="A44">
        <f>All!A44</f>
        <v>43</v>
      </c>
      <c r="B44" t="str">
        <f>All!B44</f>
        <v>Y</v>
      </c>
      <c r="C44" t="str">
        <f>All!J44</f>
        <v>Micro</v>
      </c>
      <c r="D44" t="str">
        <f>All!F44</f>
        <v>Ernest E. McConnell, 1994</v>
      </c>
      <c r="E44">
        <f>All!E44</f>
        <v>0</v>
      </c>
      <c r="F44" t="str">
        <f>All!H44</f>
        <v>RCF 2</v>
      </c>
      <c r="G44" t="str">
        <f>All!I44</f>
        <v>RCF 2</v>
      </c>
      <c r="H44" t="str">
        <f>All!N44</f>
        <v>Fibrosis score - histopathology mean grade 4 or greater (Table 2)</v>
      </c>
      <c r="I44" t="str">
        <f>All!AL44</f>
        <v>Lung Fibrosis</v>
      </c>
      <c r="J44" t="str">
        <f>All!O44</f>
        <v>Rat</v>
      </c>
      <c r="K44" t="str">
        <f>All!P44</f>
        <v>Fischer F344/N</v>
      </c>
      <c r="L44" t="str">
        <f>All!Q44</f>
        <v>M</v>
      </c>
      <c r="M44" t="str">
        <f>All!L44</f>
        <v>104 weeks</v>
      </c>
      <c r="N44" t="str">
        <f>All!AN44</f>
        <v>0,3,16,30</v>
      </c>
      <c r="O44">
        <f>All!AR44</f>
        <v>0</v>
      </c>
      <c r="P44">
        <f>All!AS44</f>
        <v>0</v>
      </c>
      <c r="Q44" t="str">
        <f>All!AH44</f>
        <v>C</v>
      </c>
    </row>
    <row r="45" spans="1:17" x14ac:dyDescent="0.25">
      <c r="A45">
        <f>All!A45</f>
        <v>44</v>
      </c>
      <c r="B45" t="str">
        <f>All!B45</f>
        <v>Y</v>
      </c>
      <c r="C45" t="str">
        <f>All!J45</f>
        <v>Micro</v>
      </c>
      <c r="D45" t="str">
        <f>All!F45</f>
        <v>Ernest E. McConnell, 1994</v>
      </c>
      <c r="E45">
        <f>All!E45</f>
        <v>0</v>
      </c>
      <c r="F45" t="str">
        <f>All!H45</f>
        <v>Glass 10</v>
      </c>
      <c r="G45" t="str">
        <f>All!I45</f>
        <v>Glass 10</v>
      </c>
      <c r="H45" t="str">
        <f>All!N45</f>
        <v>Fibrosis score - histopathology mean grade 4 or greater (Table 2)</v>
      </c>
      <c r="I45" t="str">
        <f>All!AL45</f>
        <v>Lung Fibrosis</v>
      </c>
      <c r="J45" t="str">
        <f>All!O45</f>
        <v>Rat</v>
      </c>
      <c r="K45" t="str">
        <f>All!P45</f>
        <v>Fischer F344/N</v>
      </c>
      <c r="L45" t="str">
        <f>All!Q45</f>
        <v>M</v>
      </c>
      <c r="M45" t="str">
        <f>All!L45</f>
        <v>13 weeks</v>
      </c>
      <c r="N45" t="str">
        <f>All!AN45</f>
        <v>0,3,16,30</v>
      </c>
      <c r="O45">
        <f>All!AR45</f>
        <v>0</v>
      </c>
      <c r="P45">
        <f>All!AS45</f>
        <v>0</v>
      </c>
      <c r="Q45" t="str">
        <f>All!AH45</f>
        <v>B</v>
      </c>
    </row>
    <row r="46" spans="1:17" x14ac:dyDescent="0.25">
      <c r="A46">
        <f>All!A46</f>
        <v>45</v>
      </c>
      <c r="B46" t="str">
        <f>All!B46</f>
        <v>Y</v>
      </c>
      <c r="C46" t="str">
        <f>All!J46</f>
        <v>Micro</v>
      </c>
      <c r="D46" t="str">
        <f>All!F46</f>
        <v>Ernest E. McConnell, 1994</v>
      </c>
      <c r="E46">
        <f>All!E46</f>
        <v>0</v>
      </c>
      <c r="F46" t="str">
        <f>All!H46</f>
        <v>Glass 10</v>
      </c>
      <c r="G46" t="str">
        <f>All!I46</f>
        <v>Glass 10</v>
      </c>
      <c r="H46" t="str">
        <f>All!N46</f>
        <v>Fibrosis score - histopathology mean grade 4 or greater (Table 2)</v>
      </c>
      <c r="I46" t="str">
        <f>All!AL46</f>
        <v>Lung Fibrosis</v>
      </c>
      <c r="J46" t="str">
        <f>All!O46</f>
        <v>Rat</v>
      </c>
      <c r="K46" t="str">
        <f>All!P46</f>
        <v>Fischer F344/N</v>
      </c>
      <c r="L46" t="str">
        <f>All!Q46</f>
        <v>M</v>
      </c>
      <c r="M46" t="str">
        <f>All!L46</f>
        <v>26 weeks</v>
      </c>
      <c r="N46" t="str">
        <f>All!AN46</f>
        <v>0,3,16,30</v>
      </c>
      <c r="O46">
        <f>All!AR46</f>
        <v>0</v>
      </c>
      <c r="P46">
        <f>All!AS46</f>
        <v>0</v>
      </c>
      <c r="Q46" t="str">
        <f>All!AH46</f>
        <v>B</v>
      </c>
    </row>
    <row r="47" spans="1:17" x14ac:dyDescent="0.25">
      <c r="A47">
        <f>All!A47</f>
        <v>46</v>
      </c>
      <c r="B47" t="str">
        <f>All!B47</f>
        <v>Y</v>
      </c>
      <c r="C47" t="str">
        <f>All!J47</f>
        <v>Micro</v>
      </c>
      <c r="D47" t="str">
        <f>All!F47</f>
        <v>Ernest E. McConnell, 1994</v>
      </c>
      <c r="E47">
        <f>All!E47</f>
        <v>0</v>
      </c>
      <c r="F47" t="str">
        <f>All!H47</f>
        <v>Glass 10</v>
      </c>
      <c r="G47" t="str">
        <f>All!I47</f>
        <v>Glass 10</v>
      </c>
      <c r="H47" t="str">
        <f>All!N47</f>
        <v>Fibrosis score - histopathology mean grade 4 or greater (Table 2)</v>
      </c>
      <c r="I47" t="str">
        <f>All!AL47</f>
        <v>Lung Fibrosis</v>
      </c>
      <c r="J47" t="str">
        <f>All!O47</f>
        <v>Rat</v>
      </c>
      <c r="K47" t="str">
        <f>All!P47</f>
        <v>Fischer F344/N</v>
      </c>
      <c r="L47" t="str">
        <f>All!Q47</f>
        <v>M</v>
      </c>
      <c r="M47" t="str">
        <f>All!L47</f>
        <v>52 weeks</v>
      </c>
      <c r="N47" t="str">
        <f>All!AN47</f>
        <v>0,3,16,30</v>
      </c>
      <c r="O47">
        <f>All!AR47</f>
        <v>0</v>
      </c>
      <c r="P47">
        <f>All!AS47</f>
        <v>0</v>
      </c>
      <c r="Q47" t="str">
        <f>All!AH47</f>
        <v>B</v>
      </c>
    </row>
    <row r="48" spans="1:17" x14ac:dyDescent="0.25">
      <c r="A48">
        <f>All!A48</f>
        <v>47</v>
      </c>
      <c r="B48" t="str">
        <f>All!B48</f>
        <v>Y</v>
      </c>
      <c r="C48" t="str">
        <f>All!J48</f>
        <v>Micro</v>
      </c>
      <c r="D48" t="str">
        <f>All!F48</f>
        <v>Ernest E. McConnell, 1994</v>
      </c>
      <c r="E48">
        <f>All!E48</f>
        <v>0</v>
      </c>
      <c r="F48" t="str">
        <f>All!H48</f>
        <v>Glass 10</v>
      </c>
      <c r="G48" t="str">
        <f>All!I48</f>
        <v>Glass 10</v>
      </c>
      <c r="H48" t="str">
        <f>All!N48</f>
        <v>Fibrosis score - histopathology mean grade 4 or greater (Table 2)</v>
      </c>
      <c r="I48" t="str">
        <f>All!AL48</f>
        <v>Lung Fibrosis</v>
      </c>
      <c r="J48" t="str">
        <f>All!O48</f>
        <v>Rat</v>
      </c>
      <c r="K48" t="str">
        <f>All!P48</f>
        <v>Fischer F344/N</v>
      </c>
      <c r="L48" t="str">
        <f>All!Q48</f>
        <v>M</v>
      </c>
      <c r="M48" t="str">
        <f>All!L48</f>
        <v>78 weeks</v>
      </c>
      <c r="N48" t="str">
        <f>All!AN48</f>
        <v>0,3,16,30</v>
      </c>
      <c r="O48">
        <f>All!AR48</f>
        <v>0</v>
      </c>
      <c r="P48">
        <f>All!AS48</f>
        <v>0</v>
      </c>
      <c r="Q48" t="str">
        <f>All!AH48</f>
        <v>B</v>
      </c>
    </row>
    <row r="49" spans="1:17" x14ac:dyDescent="0.25">
      <c r="A49">
        <f>All!A49</f>
        <v>48</v>
      </c>
      <c r="B49" t="str">
        <f>All!B49</f>
        <v>Y</v>
      </c>
      <c r="C49" t="str">
        <f>All!J49</f>
        <v>Micro</v>
      </c>
      <c r="D49" t="str">
        <f>All!F49</f>
        <v>Ernest E. McConnell, 1994</v>
      </c>
      <c r="E49">
        <f>All!E49</f>
        <v>0</v>
      </c>
      <c r="F49" t="str">
        <f>All!H49</f>
        <v>Glass 10</v>
      </c>
      <c r="G49" t="str">
        <f>All!I49</f>
        <v>Glass 10</v>
      </c>
      <c r="H49" t="str">
        <f>All!N49</f>
        <v>Fibrosis score - histopathology mean grade 4 or greater (Table 2)</v>
      </c>
      <c r="I49" t="str">
        <f>All!AL49</f>
        <v>Lung Fibrosis</v>
      </c>
      <c r="J49" t="str">
        <f>All!O49</f>
        <v>Rat</v>
      </c>
      <c r="K49" t="str">
        <f>All!P49</f>
        <v>Fischer F344/N</v>
      </c>
      <c r="L49" t="str">
        <f>All!Q49</f>
        <v>M</v>
      </c>
      <c r="M49" t="str">
        <f>All!L49</f>
        <v>104 weeks</v>
      </c>
      <c r="N49" t="str">
        <f>All!AN49</f>
        <v>0,3,16,30</v>
      </c>
      <c r="O49">
        <f>All!AR49</f>
        <v>0</v>
      </c>
      <c r="P49">
        <f>All!AS49</f>
        <v>0</v>
      </c>
      <c r="Q49" t="str">
        <f>All!AH49</f>
        <v>B</v>
      </c>
    </row>
    <row r="50" spans="1:17" x14ac:dyDescent="0.25">
      <c r="A50">
        <f>All!A50</f>
        <v>49</v>
      </c>
      <c r="B50" t="str">
        <f>All!B50</f>
        <v>Y</v>
      </c>
      <c r="C50" t="str">
        <f>All!J50</f>
        <v>Micro</v>
      </c>
      <c r="D50" t="str">
        <f>All!F50</f>
        <v>Ernest E. McConnell, 1994</v>
      </c>
      <c r="E50">
        <f>All!E50</f>
        <v>0</v>
      </c>
      <c r="F50" t="str">
        <f>All!H50</f>
        <v>Glass 11</v>
      </c>
      <c r="G50" t="str">
        <f>All!I50</f>
        <v>Glass 11</v>
      </c>
      <c r="H50" t="str">
        <f>All!N50</f>
        <v>Fibrosis score - histopathology mean grade 4 or greater (Table 2)</v>
      </c>
      <c r="I50" t="str">
        <f>All!AL50</f>
        <v>Lung Fibrosis</v>
      </c>
      <c r="J50" t="str">
        <f>All!O50</f>
        <v>Rat</v>
      </c>
      <c r="K50" t="str">
        <f>All!P50</f>
        <v>Fischer F344/N</v>
      </c>
      <c r="L50" t="str">
        <f>All!Q50</f>
        <v>M</v>
      </c>
      <c r="M50" t="str">
        <f>All!L50</f>
        <v>13 weeks</v>
      </c>
      <c r="N50" t="str">
        <f>All!AN50</f>
        <v>0,3,16,30</v>
      </c>
      <c r="O50">
        <f>All!AR50</f>
        <v>0</v>
      </c>
      <c r="P50">
        <f>All!AS50</f>
        <v>0</v>
      </c>
      <c r="Q50" t="str">
        <f>All!AH50</f>
        <v>B</v>
      </c>
    </row>
    <row r="51" spans="1:17" x14ac:dyDescent="0.25">
      <c r="A51">
        <f>All!A51</f>
        <v>50</v>
      </c>
      <c r="B51" t="str">
        <f>All!B51</f>
        <v>Y</v>
      </c>
      <c r="C51" t="str">
        <f>All!J51</f>
        <v>Micro</v>
      </c>
      <c r="D51" t="str">
        <f>All!F51</f>
        <v>Ernest E. McConnell, 1994</v>
      </c>
      <c r="E51">
        <f>All!E51</f>
        <v>0</v>
      </c>
      <c r="F51" t="str">
        <f>All!H51</f>
        <v>Glass 11</v>
      </c>
      <c r="G51" t="str">
        <f>All!I51</f>
        <v>Glass 11</v>
      </c>
      <c r="H51" t="str">
        <f>All!N51</f>
        <v>Fibrosis score - histopathology mean grade 4 or greater (Table 2)</v>
      </c>
      <c r="I51" t="str">
        <f>All!AL51</f>
        <v>Lung Fibrosis</v>
      </c>
      <c r="J51" t="str">
        <f>All!O51</f>
        <v>Rat</v>
      </c>
      <c r="K51" t="str">
        <f>All!P51</f>
        <v>Fischer F344/N</v>
      </c>
      <c r="L51" t="str">
        <f>All!Q51</f>
        <v>M</v>
      </c>
      <c r="M51" t="str">
        <f>All!L51</f>
        <v>26 weeks</v>
      </c>
      <c r="N51" t="str">
        <f>All!AN51</f>
        <v>0,3,16,30</v>
      </c>
      <c r="O51">
        <f>All!AR51</f>
        <v>0</v>
      </c>
      <c r="P51">
        <f>All!AS51</f>
        <v>0</v>
      </c>
      <c r="Q51" t="str">
        <f>All!AH51</f>
        <v>B</v>
      </c>
    </row>
    <row r="52" spans="1:17" x14ac:dyDescent="0.25">
      <c r="A52">
        <f>All!A52</f>
        <v>51</v>
      </c>
      <c r="B52" t="str">
        <f>All!B52</f>
        <v>Y</v>
      </c>
      <c r="C52" t="str">
        <f>All!J52</f>
        <v>Micro</v>
      </c>
      <c r="D52" t="str">
        <f>All!F52</f>
        <v>Ernest E. McConnell, 1994</v>
      </c>
      <c r="E52">
        <f>All!E52</f>
        <v>0</v>
      </c>
      <c r="F52" t="str">
        <f>All!H52</f>
        <v>Glass 11</v>
      </c>
      <c r="G52" t="str">
        <f>All!I52</f>
        <v>Glass 11</v>
      </c>
      <c r="H52" t="str">
        <f>All!N52</f>
        <v>Fibrosis score - histopathology mean grade 4 or greater (Table 2)</v>
      </c>
      <c r="I52" t="str">
        <f>All!AL52</f>
        <v>Lung Fibrosis</v>
      </c>
      <c r="J52" t="str">
        <f>All!O52</f>
        <v>Rat</v>
      </c>
      <c r="K52" t="str">
        <f>All!P52</f>
        <v>Fischer F344/N</v>
      </c>
      <c r="L52" t="str">
        <f>All!Q52</f>
        <v>M</v>
      </c>
      <c r="M52" t="str">
        <f>All!L52</f>
        <v>52 weeks</v>
      </c>
      <c r="N52" t="str">
        <f>All!AN52</f>
        <v>0,3,16,30</v>
      </c>
      <c r="O52">
        <f>All!AR52</f>
        <v>0</v>
      </c>
      <c r="P52">
        <f>All!AS52</f>
        <v>0</v>
      </c>
      <c r="Q52" t="str">
        <f>All!AH52</f>
        <v>B</v>
      </c>
    </row>
    <row r="53" spans="1:17" x14ac:dyDescent="0.25">
      <c r="A53">
        <f>All!A53</f>
        <v>52</v>
      </c>
      <c r="B53" t="str">
        <f>All!B53</f>
        <v>Y</v>
      </c>
      <c r="C53" t="str">
        <f>All!J53</f>
        <v>Micro</v>
      </c>
      <c r="D53" t="str">
        <f>All!F53</f>
        <v>Ernest E. McConnell, 1994</v>
      </c>
      <c r="E53">
        <f>All!E53</f>
        <v>0</v>
      </c>
      <c r="F53" t="str">
        <f>All!H53</f>
        <v>Glass 11</v>
      </c>
      <c r="G53" t="str">
        <f>All!I53</f>
        <v>Glass 11</v>
      </c>
      <c r="H53" t="str">
        <f>All!N53</f>
        <v>Fibrosis score - histopathology mean grade 4 or greater (Table 2)</v>
      </c>
      <c r="I53" t="str">
        <f>All!AL53</f>
        <v>Lung Fibrosis</v>
      </c>
      <c r="J53" t="str">
        <f>All!O53</f>
        <v>Rat</v>
      </c>
      <c r="K53" t="str">
        <f>All!P53</f>
        <v>Fischer F344/N</v>
      </c>
      <c r="L53" t="str">
        <f>All!Q53</f>
        <v>M</v>
      </c>
      <c r="M53" t="str">
        <f>All!L53</f>
        <v>78 weeks</v>
      </c>
      <c r="N53" t="str">
        <f>All!AN53</f>
        <v>0,3,16,30</v>
      </c>
      <c r="O53">
        <f>All!AR53</f>
        <v>0</v>
      </c>
      <c r="P53">
        <f>All!AS53</f>
        <v>0</v>
      </c>
      <c r="Q53" t="str">
        <f>All!AH53</f>
        <v>B</v>
      </c>
    </row>
    <row r="54" spans="1:17" x14ac:dyDescent="0.25">
      <c r="A54">
        <f>All!A54</f>
        <v>53</v>
      </c>
      <c r="B54" t="str">
        <f>All!B54</f>
        <v>Y</v>
      </c>
      <c r="C54" t="str">
        <f>All!J54</f>
        <v>Micro</v>
      </c>
      <c r="D54" t="str">
        <f>All!F54</f>
        <v>Ernest E. McConnell, 1994</v>
      </c>
      <c r="E54">
        <f>All!E54</f>
        <v>0</v>
      </c>
      <c r="F54" t="str">
        <f>All!H54</f>
        <v>Glass 11</v>
      </c>
      <c r="G54" t="str">
        <f>All!I54</f>
        <v>Glass 11</v>
      </c>
      <c r="H54" t="str">
        <f>All!N54</f>
        <v>Fibrosis score - histopathology mean grade 4 or greater (Table 2)</v>
      </c>
      <c r="I54" t="str">
        <f>All!AL54</f>
        <v>Lung Fibrosis</v>
      </c>
      <c r="J54" t="str">
        <f>All!O54</f>
        <v>Rat</v>
      </c>
      <c r="K54" t="str">
        <f>All!P54</f>
        <v>Fischer F344/N</v>
      </c>
      <c r="L54" t="str">
        <f>All!Q54</f>
        <v>M</v>
      </c>
      <c r="M54" t="str">
        <f>All!L54</f>
        <v>104 weeks</v>
      </c>
      <c r="N54" t="str">
        <f>All!AN54</f>
        <v>0,3,16,30</v>
      </c>
      <c r="O54">
        <f>All!AR54</f>
        <v>0</v>
      </c>
      <c r="P54">
        <f>All!AS54</f>
        <v>0</v>
      </c>
      <c r="Q54" t="str">
        <f>All!AH54</f>
        <v>B</v>
      </c>
    </row>
    <row r="55" spans="1:17" x14ac:dyDescent="0.25">
      <c r="A55">
        <f>All!A55</f>
        <v>54</v>
      </c>
      <c r="B55" t="str">
        <f>All!B55</f>
        <v>Y</v>
      </c>
      <c r="C55" t="str">
        <f>All!J55</f>
        <v>Micro</v>
      </c>
      <c r="D55" t="str">
        <f>All!F55</f>
        <v>Ernest E. McConnell, 1994</v>
      </c>
      <c r="E55">
        <f>All!E55</f>
        <v>0</v>
      </c>
      <c r="F55" t="str">
        <f>All!H55</f>
        <v>Rock Wool</v>
      </c>
      <c r="G55" t="str">
        <f>All!I55</f>
        <v>Rock Wool</v>
      </c>
      <c r="H55" t="str">
        <f>All!N55</f>
        <v>Fibrosis score - histopathology mean grade 4 or greater (Table 2)</v>
      </c>
      <c r="I55" t="str">
        <f>All!AL55</f>
        <v>Lung Fibrosis</v>
      </c>
      <c r="J55" t="str">
        <f>All!O55</f>
        <v>Rat</v>
      </c>
      <c r="K55" t="str">
        <f>All!P55</f>
        <v>Fischer F344/N</v>
      </c>
      <c r="L55" t="str">
        <f>All!Q55</f>
        <v>M</v>
      </c>
      <c r="M55" t="str">
        <f>All!L55</f>
        <v>13 weeks</v>
      </c>
      <c r="N55" t="str">
        <f>All!AN55</f>
        <v>0,3,16,30</v>
      </c>
      <c r="O55">
        <f>All!AR55</f>
        <v>0</v>
      </c>
      <c r="P55">
        <f>All!AS55</f>
        <v>0</v>
      </c>
      <c r="Q55" t="str">
        <f>All!AH55</f>
        <v>B</v>
      </c>
    </row>
    <row r="56" spans="1:17" x14ac:dyDescent="0.25">
      <c r="A56">
        <f>All!A56</f>
        <v>55</v>
      </c>
      <c r="B56" t="str">
        <f>All!B56</f>
        <v>Y</v>
      </c>
      <c r="C56" t="str">
        <f>All!J56</f>
        <v>Micro</v>
      </c>
      <c r="D56" t="str">
        <f>All!F56</f>
        <v>Ernest E. McConnell, 1994</v>
      </c>
      <c r="E56">
        <f>All!E56</f>
        <v>0</v>
      </c>
      <c r="F56" t="str">
        <f>All!H56</f>
        <v>Rock Wool</v>
      </c>
      <c r="G56" t="str">
        <f>All!I56</f>
        <v>Rock Wool</v>
      </c>
      <c r="H56" t="str">
        <f>All!N56</f>
        <v>Fibrosis score - histopathology mean grade 4 or greater (Table 2)</v>
      </c>
      <c r="I56" t="str">
        <f>All!AL56</f>
        <v>Lung Fibrosis</v>
      </c>
      <c r="J56" t="str">
        <f>All!O56</f>
        <v>Rat</v>
      </c>
      <c r="K56" t="str">
        <f>All!P56</f>
        <v>Fischer F344/N</v>
      </c>
      <c r="L56" t="str">
        <f>All!Q56</f>
        <v>M</v>
      </c>
      <c r="M56" t="str">
        <f>All!L56</f>
        <v>26 weeks</v>
      </c>
      <c r="N56" t="str">
        <f>All!AN56</f>
        <v>0,3,16,30</v>
      </c>
      <c r="O56">
        <f>All!AR56</f>
        <v>0</v>
      </c>
      <c r="P56">
        <f>All!AS56</f>
        <v>0</v>
      </c>
      <c r="Q56" t="str">
        <f>All!AH56</f>
        <v>B</v>
      </c>
    </row>
    <row r="57" spans="1:17" x14ac:dyDescent="0.25">
      <c r="A57">
        <f>All!A57</f>
        <v>56</v>
      </c>
      <c r="B57" t="str">
        <f>All!B57</f>
        <v>Y</v>
      </c>
      <c r="C57" t="str">
        <f>All!J57</f>
        <v>Micro</v>
      </c>
      <c r="D57" t="str">
        <f>All!F57</f>
        <v>Ernest E. McConnell, 1994</v>
      </c>
      <c r="E57">
        <f>All!E57</f>
        <v>0</v>
      </c>
      <c r="F57" t="str">
        <f>All!H57</f>
        <v>Rock Wool</v>
      </c>
      <c r="G57" t="str">
        <f>All!I57</f>
        <v>Rock Wool</v>
      </c>
      <c r="H57" t="str">
        <f>All!N57</f>
        <v>Fibrosis score - histopathology mean grade 4 or greater (Table 2)</v>
      </c>
      <c r="I57" t="str">
        <f>All!AL57</f>
        <v>Lung Fibrosis</v>
      </c>
      <c r="J57" t="str">
        <f>All!O57</f>
        <v>Rat</v>
      </c>
      <c r="K57" t="str">
        <f>All!P57</f>
        <v>Fischer F344/N</v>
      </c>
      <c r="L57" t="str">
        <f>All!Q57</f>
        <v>M</v>
      </c>
      <c r="M57" t="str">
        <f>All!L57</f>
        <v>52 weeks</v>
      </c>
      <c r="N57" t="str">
        <f>All!AN57</f>
        <v>0,3,16,30</v>
      </c>
      <c r="O57">
        <f>All!AR57</f>
        <v>0</v>
      </c>
      <c r="P57">
        <f>All!AS57</f>
        <v>0</v>
      </c>
      <c r="Q57" t="str">
        <f>All!AH57</f>
        <v>B</v>
      </c>
    </row>
    <row r="58" spans="1:17" x14ac:dyDescent="0.25">
      <c r="A58">
        <f>All!A58</f>
        <v>57</v>
      </c>
      <c r="B58" t="str">
        <f>All!B58</f>
        <v>Y</v>
      </c>
      <c r="C58" t="str">
        <f>All!J58</f>
        <v>Micro</v>
      </c>
      <c r="D58" t="str">
        <f>All!F58</f>
        <v>Ernest E. McConnell, 1994</v>
      </c>
      <c r="E58">
        <f>All!E58</f>
        <v>0</v>
      </c>
      <c r="F58" t="str">
        <f>All!H58</f>
        <v>Rock Wool</v>
      </c>
      <c r="G58" t="str">
        <f>All!I58</f>
        <v>Rock Wool</v>
      </c>
      <c r="H58" t="str">
        <f>All!N58</f>
        <v>Fibrosis score - histopathology mean grade 4 or greater (Table 2)</v>
      </c>
      <c r="I58" t="str">
        <f>All!AL58</f>
        <v>Lung Fibrosis</v>
      </c>
      <c r="J58" t="str">
        <f>All!O58</f>
        <v>Rat</v>
      </c>
      <c r="K58" t="str">
        <f>All!P58</f>
        <v>Fischer F344/N</v>
      </c>
      <c r="L58" t="str">
        <f>All!Q58</f>
        <v>M</v>
      </c>
      <c r="M58" t="str">
        <f>All!L58</f>
        <v>78 weeks</v>
      </c>
      <c r="N58" t="str">
        <f>All!AN58</f>
        <v>0,3,16,30</v>
      </c>
      <c r="O58">
        <f>All!AR58</f>
        <v>0</v>
      </c>
      <c r="P58">
        <f>All!AS58</f>
        <v>0</v>
      </c>
      <c r="Q58" t="str">
        <f>All!AH58</f>
        <v>C</v>
      </c>
    </row>
    <row r="59" spans="1:17" x14ac:dyDescent="0.25">
      <c r="A59">
        <f>All!A59</f>
        <v>58</v>
      </c>
      <c r="B59" t="str">
        <f>All!B59</f>
        <v>Y</v>
      </c>
      <c r="C59" t="str">
        <f>All!J59</f>
        <v>Micro</v>
      </c>
      <c r="D59" t="str">
        <f>All!F59</f>
        <v>Ernest E. McConnell, 1994</v>
      </c>
      <c r="E59">
        <f>All!E59</f>
        <v>0</v>
      </c>
      <c r="F59" t="str">
        <f>All!H59</f>
        <v>Rock Wool</v>
      </c>
      <c r="G59" t="str">
        <f>All!I59</f>
        <v>Rock Wool</v>
      </c>
      <c r="H59" t="str">
        <f>All!N59</f>
        <v>Fibrosis score - histopathology mean grade 4 or greater (Table 2)</v>
      </c>
      <c r="I59" t="str">
        <f>All!AL59</f>
        <v>Lung Fibrosis</v>
      </c>
      <c r="J59" t="str">
        <f>All!O59</f>
        <v>Rat</v>
      </c>
      <c r="K59" t="str">
        <f>All!P59</f>
        <v>Fischer F344/N</v>
      </c>
      <c r="L59" t="str">
        <f>All!Q59</f>
        <v>M</v>
      </c>
      <c r="M59" t="str">
        <f>All!L59</f>
        <v>104 weeks</v>
      </c>
      <c r="N59" t="str">
        <f>All!AN59</f>
        <v>0,3,16,30</v>
      </c>
      <c r="O59">
        <f>All!AR59</f>
        <v>0</v>
      </c>
      <c r="P59">
        <f>All!AS59</f>
        <v>0</v>
      </c>
      <c r="Q59" t="str">
        <f>All!AH59</f>
        <v>C</v>
      </c>
    </row>
    <row r="60" spans="1:17" x14ac:dyDescent="0.25">
      <c r="A60">
        <f>All!A60</f>
        <v>59</v>
      </c>
      <c r="B60" t="str">
        <f>All!B60</f>
        <v>Y</v>
      </c>
      <c r="C60" t="str">
        <f>All!J60</f>
        <v>Micro</v>
      </c>
      <c r="D60" t="str">
        <f>All!F60</f>
        <v>Ernest E. McConnell, 1994</v>
      </c>
      <c r="E60">
        <f>All!E60</f>
        <v>0</v>
      </c>
      <c r="F60" t="str">
        <f>All!H60</f>
        <v>Slag Wool</v>
      </c>
      <c r="G60" t="str">
        <f>All!I60</f>
        <v>Slag Wool</v>
      </c>
      <c r="H60" t="str">
        <f>All!N60</f>
        <v>Fibrosis score - histopathology mean grade 4 or greater (Table 2)</v>
      </c>
      <c r="I60" t="str">
        <f>All!AL60</f>
        <v>Lung Fibrosis</v>
      </c>
      <c r="J60" t="str">
        <f>All!O60</f>
        <v>Rat</v>
      </c>
      <c r="K60" t="str">
        <f>All!P60</f>
        <v>Fischer F344/N</v>
      </c>
      <c r="L60" t="str">
        <f>All!Q60</f>
        <v>M</v>
      </c>
      <c r="M60" t="str">
        <f>All!L60</f>
        <v>13 weeks</v>
      </c>
      <c r="N60" t="str">
        <f>All!AN60</f>
        <v>0,3,16,30</v>
      </c>
      <c r="O60">
        <f>All!AR60</f>
        <v>0</v>
      </c>
      <c r="P60">
        <f>All!AS60</f>
        <v>0</v>
      </c>
      <c r="Q60" t="str">
        <f>All!AH60</f>
        <v>B</v>
      </c>
    </row>
    <row r="61" spans="1:17" x14ac:dyDescent="0.25">
      <c r="A61">
        <f>All!A61</f>
        <v>60</v>
      </c>
      <c r="B61" t="str">
        <f>All!B61</f>
        <v>Y</v>
      </c>
      <c r="C61" t="str">
        <f>All!J61</f>
        <v>Micro</v>
      </c>
      <c r="D61" t="str">
        <f>All!F61</f>
        <v>Ernest E. McConnell, 1994</v>
      </c>
      <c r="E61">
        <f>All!E61</f>
        <v>0</v>
      </c>
      <c r="F61" t="str">
        <f>All!H61</f>
        <v>Slag Wool</v>
      </c>
      <c r="G61" t="str">
        <f>All!I61</f>
        <v>Slag Wool</v>
      </c>
      <c r="H61" t="str">
        <f>All!N61</f>
        <v>Fibrosis score - histopathology mean grade 4 or greater (Table 2)</v>
      </c>
      <c r="I61" t="str">
        <f>All!AL61</f>
        <v>Lung Fibrosis</v>
      </c>
      <c r="J61" t="str">
        <f>All!O61</f>
        <v>Rat</v>
      </c>
      <c r="K61" t="str">
        <f>All!P61</f>
        <v>Fischer F344/N</v>
      </c>
      <c r="L61" t="str">
        <f>All!Q61</f>
        <v>M</v>
      </c>
      <c r="M61" t="str">
        <f>All!L61</f>
        <v>26 weeks</v>
      </c>
      <c r="N61" t="str">
        <f>All!AN61</f>
        <v>0,3,16,30</v>
      </c>
      <c r="O61">
        <f>All!AR61</f>
        <v>0</v>
      </c>
      <c r="P61">
        <f>All!AS61</f>
        <v>0</v>
      </c>
      <c r="Q61" t="str">
        <f>All!AH61</f>
        <v>B</v>
      </c>
    </row>
    <row r="62" spans="1:17" x14ac:dyDescent="0.25">
      <c r="A62">
        <f>All!A62</f>
        <v>61</v>
      </c>
      <c r="B62" t="str">
        <f>All!B62</f>
        <v>Y</v>
      </c>
      <c r="C62" t="str">
        <f>All!J62</f>
        <v>Micro</v>
      </c>
      <c r="D62" t="str">
        <f>All!F62</f>
        <v>Ernest E. McConnell, 1994</v>
      </c>
      <c r="E62">
        <f>All!E62</f>
        <v>0</v>
      </c>
      <c r="F62" t="str">
        <f>All!H62</f>
        <v>Slag Wool</v>
      </c>
      <c r="G62" t="str">
        <f>All!I62</f>
        <v>Slag Wool</v>
      </c>
      <c r="H62" t="str">
        <f>All!N62</f>
        <v>Fibrosis score - histopathology mean grade 4 or greater (Table 2)</v>
      </c>
      <c r="I62" t="str">
        <f>All!AL62</f>
        <v>Lung Fibrosis</v>
      </c>
      <c r="J62" t="str">
        <f>All!O62</f>
        <v>Rat</v>
      </c>
      <c r="K62" t="str">
        <f>All!P62</f>
        <v>Fischer F344/N</v>
      </c>
      <c r="L62" t="str">
        <f>All!Q62</f>
        <v>M</v>
      </c>
      <c r="M62" t="str">
        <f>All!L62</f>
        <v>52 weeks</v>
      </c>
      <c r="N62" t="str">
        <f>All!AN62</f>
        <v>0,3,16,30</v>
      </c>
      <c r="O62">
        <f>All!AR62</f>
        <v>0</v>
      </c>
      <c r="P62">
        <f>All!AS62</f>
        <v>0</v>
      </c>
      <c r="Q62" t="str">
        <f>All!AH62</f>
        <v>B</v>
      </c>
    </row>
    <row r="63" spans="1:17" x14ac:dyDescent="0.25">
      <c r="A63">
        <f>All!A63</f>
        <v>62</v>
      </c>
      <c r="B63" t="str">
        <f>All!B63</f>
        <v>Y</v>
      </c>
      <c r="C63" t="str">
        <f>All!J63</f>
        <v>Micro</v>
      </c>
      <c r="D63" t="str">
        <f>All!F63</f>
        <v>Ernest E. McConnell, 1994</v>
      </c>
      <c r="E63">
        <f>All!E63</f>
        <v>0</v>
      </c>
      <c r="F63" t="str">
        <f>All!H63</f>
        <v>Slag Wool</v>
      </c>
      <c r="G63" t="str">
        <f>All!I63</f>
        <v>Slag Wool</v>
      </c>
      <c r="H63" t="str">
        <f>All!N63</f>
        <v>Fibrosis score - histopathology mean grade 4 or greater (Table 2)</v>
      </c>
      <c r="I63" t="str">
        <f>All!AL63</f>
        <v>Lung Fibrosis</v>
      </c>
      <c r="J63" t="str">
        <f>All!O63</f>
        <v>Rat</v>
      </c>
      <c r="K63" t="str">
        <f>All!P63</f>
        <v>Fischer F344/N</v>
      </c>
      <c r="L63" t="str">
        <f>All!Q63</f>
        <v>M</v>
      </c>
      <c r="M63" t="str">
        <f>All!L63</f>
        <v>78 weeks</v>
      </c>
      <c r="N63" t="str">
        <f>All!AN63</f>
        <v>0,3,16,30</v>
      </c>
      <c r="O63">
        <f>All!AR63</f>
        <v>0</v>
      </c>
      <c r="P63">
        <f>All!AS63</f>
        <v>0</v>
      </c>
      <c r="Q63" t="str">
        <f>All!AH63</f>
        <v>B</v>
      </c>
    </row>
    <row r="64" spans="1:17" x14ac:dyDescent="0.25">
      <c r="A64">
        <f>All!A64</f>
        <v>63</v>
      </c>
      <c r="B64" t="str">
        <f>All!B64</f>
        <v>Y</v>
      </c>
      <c r="C64" t="str">
        <f>All!J64</f>
        <v>Micro</v>
      </c>
      <c r="D64" t="str">
        <f>All!F64</f>
        <v>Ernest E. McConnell, 1994</v>
      </c>
      <c r="E64">
        <f>All!E64</f>
        <v>0</v>
      </c>
      <c r="F64" t="str">
        <f>All!H64</f>
        <v>Slag Wool</v>
      </c>
      <c r="G64" t="str">
        <f>All!I64</f>
        <v>Slag Wool</v>
      </c>
      <c r="H64" t="str">
        <f>All!N64</f>
        <v>Fibrosis score - histopathology mean grade 4 or greater (Table 2)</v>
      </c>
      <c r="I64" t="str">
        <f>All!AL64</f>
        <v>Lung Fibrosis</v>
      </c>
      <c r="J64" t="str">
        <f>All!O64</f>
        <v>Rat</v>
      </c>
      <c r="K64" t="str">
        <f>All!P64</f>
        <v>Fischer F344/N</v>
      </c>
      <c r="L64" t="str">
        <f>All!Q64</f>
        <v>M</v>
      </c>
      <c r="M64" t="str">
        <f>All!L64</f>
        <v>104 weeks</v>
      </c>
      <c r="N64" t="str">
        <f>All!AN64</f>
        <v>0,3,16,30</v>
      </c>
      <c r="O64">
        <f>All!AR64</f>
        <v>0</v>
      </c>
      <c r="P64">
        <f>All!AS64</f>
        <v>0</v>
      </c>
      <c r="Q64" t="str">
        <f>All!AH64</f>
        <v>B</v>
      </c>
    </row>
    <row r="65" spans="1:17" x14ac:dyDescent="0.25">
      <c r="A65">
        <f>All!A65</f>
        <v>64</v>
      </c>
      <c r="B65" t="str">
        <f>All!B65</f>
        <v>Y</v>
      </c>
      <c r="C65" t="str">
        <f>All!J65</f>
        <v>Micro</v>
      </c>
      <c r="D65" t="str">
        <f>All!F65</f>
        <v>R.W. Mast, 1995</v>
      </c>
      <c r="E65" t="str">
        <f>All!E65</f>
        <v>10.3109/08958379509015209</v>
      </c>
      <c r="F65" t="str">
        <f>All!H65</f>
        <v>Kaolin-based RCF</v>
      </c>
      <c r="G65" t="str">
        <f>All!I65</f>
        <v>Kaolin-based RCF</v>
      </c>
      <c r="H65" t="str">
        <f>All!N65</f>
        <v>Fibrosis score - histopathology mean grade 4 or greater (Table 9)</v>
      </c>
      <c r="I65" t="str">
        <f>All!AL65</f>
        <v>Lung Fibrosis</v>
      </c>
      <c r="J65" t="str">
        <f>All!O65</f>
        <v>Rat</v>
      </c>
      <c r="K65" t="str">
        <f>All!P65</f>
        <v>Weanling F344</v>
      </c>
      <c r="L65" t="str">
        <f>All!Q65</f>
        <v>M</v>
      </c>
      <c r="M65" t="str">
        <f>All!L65</f>
        <v>13 weeks</v>
      </c>
      <c r="N65" t="str">
        <f>All!AN65</f>
        <v>0,3,9,16</v>
      </c>
      <c r="O65">
        <f>All!AR65</f>
        <v>0</v>
      </c>
      <c r="P65">
        <f>All!AS65</f>
        <v>0</v>
      </c>
      <c r="Q65" t="str">
        <f>All!AH65</f>
        <v>B</v>
      </c>
    </row>
    <row r="66" spans="1:17" x14ac:dyDescent="0.25">
      <c r="A66">
        <f>All!A66</f>
        <v>65</v>
      </c>
      <c r="B66" t="str">
        <f>All!B66</f>
        <v>Y</v>
      </c>
      <c r="C66" t="str">
        <f>All!J66</f>
        <v>Micro</v>
      </c>
      <c r="D66" t="str">
        <f>All!F66</f>
        <v>R.W. Mast, 1995</v>
      </c>
      <c r="E66" t="str">
        <f>All!E66</f>
        <v>10.3109/08958379509015209</v>
      </c>
      <c r="F66" t="str">
        <f>All!H66</f>
        <v>Kaolin-based RCF</v>
      </c>
      <c r="G66" t="str">
        <f>All!I66</f>
        <v>Kaolin-based RCF</v>
      </c>
      <c r="H66" t="str">
        <f>All!N66</f>
        <v>Fibrosis score - histopathology mean grade 4 or greater (Table 9)</v>
      </c>
      <c r="I66" t="str">
        <f>All!AL66</f>
        <v>Lung Fibrosis</v>
      </c>
      <c r="J66" t="str">
        <f>All!O66</f>
        <v>Rat</v>
      </c>
      <c r="K66" t="str">
        <f>All!P66</f>
        <v>Weanling F344</v>
      </c>
      <c r="L66" t="str">
        <f>All!Q66</f>
        <v>M</v>
      </c>
      <c r="M66" t="str">
        <f>All!L66</f>
        <v>26 weeks</v>
      </c>
      <c r="N66" t="str">
        <f>All!AN66</f>
        <v>0,3,9,16</v>
      </c>
      <c r="O66">
        <f>All!AR66</f>
        <v>0</v>
      </c>
      <c r="P66">
        <f>All!AS66</f>
        <v>0</v>
      </c>
      <c r="Q66" t="str">
        <f>All!AH66</f>
        <v>B</v>
      </c>
    </row>
    <row r="67" spans="1:17" x14ac:dyDescent="0.25">
      <c r="A67">
        <f>All!A67</f>
        <v>66</v>
      </c>
      <c r="B67" t="str">
        <f>All!B67</f>
        <v>Y</v>
      </c>
      <c r="C67" t="str">
        <f>All!J67</f>
        <v>Micro</v>
      </c>
      <c r="D67" t="str">
        <f>All!F67</f>
        <v>R.W. Mast, 1995</v>
      </c>
      <c r="E67" t="str">
        <f>All!E67</f>
        <v>10.3109/08958379509015209</v>
      </c>
      <c r="F67" t="str">
        <f>All!H67</f>
        <v>Kaolin-based RCF</v>
      </c>
      <c r="G67" t="str">
        <f>All!I67</f>
        <v>Kaolin-based RCF</v>
      </c>
      <c r="H67" t="str">
        <f>All!N67</f>
        <v>Fibrosis score - histopathology mean grade 4 or greater (Table 9)</v>
      </c>
      <c r="I67" t="str">
        <f>All!AL67</f>
        <v>Lung Fibrosis</v>
      </c>
      <c r="J67" t="str">
        <f>All!O67</f>
        <v>Rat</v>
      </c>
      <c r="K67" t="str">
        <f>All!P67</f>
        <v>Weanling F344</v>
      </c>
      <c r="L67" t="str">
        <f>All!Q67</f>
        <v>M</v>
      </c>
      <c r="M67" t="str">
        <f>All!L67</f>
        <v>52 weeks</v>
      </c>
      <c r="N67" t="str">
        <f>All!AN67</f>
        <v>0,3,9,16</v>
      </c>
      <c r="O67">
        <f>All!AR67</f>
        <v>0</v>
      </c>
      <c r="P67">
        <f>All!AS67</f>
        <v>0</v>
      </c>
      <c r="Q67" t="str">
        <f>All!AH67</f>
        <v>C</v>
      </c>
    </row>
    <row r="68" spans="1:17" x14ac:dyDescent="0.25">
      <c r="A68">
        <f>All!A68</f>
        <v>67</v>
      </c>
      <c r="B68" t="str">
        <f>All!B68</f>
        <v>Y</v>
      </c>
      <c r="C68" t="str">
        <f>All!J68</f>
        <v>Micro</v>
      </c>
      <c r="D68" t="str">
        <f>All!F68</f>
        <v>R.W. Mast, 1995</v>
      </c>
      <c r="E68" t="str">
        <f>All!E68</f>
        <v>10.3109/08958379509015209</v>
      </c>
      <c r="F68" t="str">
        <f>All!H68</f>
        <v>Kaolin-based RCF</v>
      </c>
      <c r="G68" t="str">
        <f>All!I68</f>
        <v>Kaolin-based RCF</v>
      </c>
      <c r="H68" t="str">
        <f>All!N68</f>
        <v>Fibrosis score - histopathology mean grade 4 or greater (Table 9)</v>
      </c>
      <c r="I68" t="str">
        <f>All!AL68</f>
        <v>Lung Fibrosis</v>
      </c>
      <c r="J68" t="str">
        <f>All!O68</f>
        <v>Rat</v>
      </c>
      <c r="K68" t="str">
        <f>All!P68</f>
        <v>Weanling F344</v>
      </c>
      <c r="L68" t="str">
        <f>All!Q68</f>
        <v>M</v>
      </c>
      <c r="M68" t="str">
        <f>All!L68</f>
        <v>78 weeks</v>
      </c>
      <c r="N68" t="str">
        <f>All!AN68</f>
        <v>0,3,9,16</v>
      </c>
      <c r="O68">
        <f>All!AR68</f>
        <v>0</v>
      </c>
      <c r="P68">
        <f>All!AS68</f>
        <v>0</v>
      </c>
      <c r="Q68" t="str">
        <f>All!AH68</f>
        <v>C</v>
      </c>
    </row>
    <row r="69" spans="1:17" x14ac:dyDescent="0.25">
      <c r="A69">
        <f>All!A69</f>
        <v>68</v>
      </c>
      <c r="B69" t="str">
        <f>All!B69</f>
        <v>Y</v>
      </c>
      <c r="C69" t="str">
        <f>All!J69</f>
        <v>Micro</v>
      </c>
      <c r="D69" t="str">
        <f>All!F69</f>
        <v>R.W. Mast, 1995</v>
      </c>
      <c r="E69" t="str">
        <f>All!E69</f>
        <v>10.3109/08958379509015209</v>
      </c>
      <c r="F69" t="str">
        <f>All!H69</f>
        <v>Kaolin-based RCF</v>
      </c>
      <c r="G69" t="str">
        <f>All!I69</f>
        <v>Kaolin-based RCF</v>
      </c>
      <c r="H69" t="str">
        <f>All!N69</f>
        <v>Fibrosis score - histopathology mean grade 4 or greater (Table 9)</v>
      </c>
      <c r="I69" t="str">
        <f>All!AL69</f>
        <v>Lung Fibrosis</v>
      </c>
      <c r="J69" t="str">
        <f>All!O69</f>
        <v>Rat</v>
      </c>
      <c r="K69" t="str">
        <f>All!P69</f>
        <v>Weanling F344</v>
      </c>
      <c r="L69" t="str">
        <f>All!Q69</f>
        <v>M</v>
      </c>
      <c r="M69" t="str">
        <f>All!L69</f>
        <v>104 weeks</v>
      </c>
      <c r="N69" t="str">
        <f>All!AN69</f>
        <v>0,3,9,16</v>
      </c>
      <c r="O69">
        <f>All!AR69</f>
        <v>0</v>
      </c>
      <c r="P69">
        <f>All!AS69</f>
        <v>0</v>
      </c>
      <c r="Q69" t="str">
        <f>All!AH69</f>
        <v>C</v>
      </c>
    </row>
    <row r="70" spans="1:17" x14ac:dyDescent="0.25">
      <c r="A70">
        <f>All!A70</f>
        <v>69</v>
      </c>
      <c r="B70" t="str">
        <f>All!B70</f>
        <v>Y</v>
      </c>
      <c r="C70" t="str">
        <f>All!J70</f>
        <v>Micro</v>
      </c>
      <c r="D70" t="str">
        <f>All!F70</f>
        <v>R.W. Mast, 1995(b)</v>
      </c>
      <c r="E70" t="str">
        <f>All!E70</f>
        <v>10.3109/08958379509015208</v>
      </c>
      <c r="F70" t="str">
        <f>All!H70</f>
        <v>RCF1</v>
      </c>
      <c r="G70" t="str">
        <f>All!I70</f>
        <v>RCF1</v>
      </c>
      <c r="H70" t="str">
        <f>All!N70</f>
        <v>Fibrosis score - histopathology mean grade 4 or greater (Table 7)</v>
      </c>
      <c r="I70" t="str">
        <f>All!AL70</f>
        <v>Lung Fibrosis</v>
      </c>
      <c r="J70" t="str">
        <f>All!O70</f>
        <v>Rat</v>
      </c>
      <c r="K70" t="str">
        <f>All!P70</f>
        <v>Weanling F344</v>
      </c>
      <c r="L70" t="str">
        <f>All!Q70</f>
        <v>M</v>
      </c>
      <c r="M70" t="str">
        <f>All!L70</f>
        <v>13 weeks</v>
      </c>
      <c r="N70">
        <f>All!AN70</f>
        <v>0</v>
      </c>
      <c r="O70">
        <f>All!AR70</f>
        <v>0</v>
      </c>
      <c r="P70">
        <f>All!AS70</f>
        <v>0</v>
      </c>
      <c r="Q70" t="str">
        <f>All!AH70</f>
        <v>B</v>
      </c>
    </row>
    <row r="71" spans="1:17" x14ac:dyDescent="0.25">
      <c r="A71">
        <f>All!A71</f>
        <v>70</v>
      </c>
      <c r="B71" t="str">
        <f>All!B71</f>
        <v>Y</v>
      </c>
      <c r="C71" t="str">
        <f>All!J71</f>
        <v>Micro</v>
      </c>
      <c r="D71" t="str">
        <f>All!F71</f>
        <v>R.W. Mast, 1995(b)</v>
      </c>
      <c r="E71" t="str">
        <f>All!E71</f>
        <v>10.3109/08958379509015208</v>
      </c>
      <c r="F71" t="str">
        <f>All!H71</f>
        <v>RCF1</v>
      </c>
      <c r="G71" t="str">
        <f>All!I71</f>
        <v>RCF1</v>
      </c>
      <c r="H71" t="str">
        <f>All!N71</f>
        <v>Fibrosis score - histopathology mean grade 4 or greater (Table 7)</v>
      </c>
      <c r="I71" t="str">
        <f>All!AL71</f>
        <v>Lung Fibrosis</v>
      </c>
      <c r="J71" t="str">
        <f>All!O71</f>
        <v>Rat</v>
      </c>
      <c r="K71" t="str">
        <f>All!P71</f>
        <v>Weanling F344</v>
      </c>
      <c r="L71" t="str">
        <f>All!Q71</f>
        <v>M</v>
      </c>
      <c r="M71" t="str">
        <f>All!L71</f>
        <v>26 weeks</v>
      </c>
      <c r="N71">
        <f>All!AN71</f>
        <v>0</v>
      </c>
      <c r="O71">
        <f>All!AR71</f>
        <v>0</v>
      </c>
      <c r="P71">
        <f>All!AS71</f>
        <v>0</v>
      </c>
      <c r="Q71" t="str">
        <f>All!AH71</f>
        <v>C</v>
      </c>
    </row>
    <row r="72" spans="1:17" x14ac:dyDescent="0.25">
      <c r="A72">
        <f>All!A72</f>
        <v>71</v>
      </c>
      <c r="B72" t="str">
        <f>All!B72</f>
        <v>Y</v>
      </c>
      <c r="C72" t="str">
        <f>All!J72</f>
        <v>Micro</v>
      </c>
      <c r="D72" t="str">
        <f>All!F72</f>
        <v>R.W. Mast, 1995(b)</v>
      </c>
      <c r="E72" t="str">
        <f>All!E72</f>
        <v>10.3109/08958379509015208</v>
      </c>
      <c r="F72" t="str">
        <f>All!H72</f>
        <v>RCF1</v>
      </c>
      <c r="G72" t="str">
        <f>All!I72</f>
        <v>RCF1</v>
      </c>
      <c r="H72" t="str">
        <f>All!N72</f>
        <v>Fibrosis score - histopathology mean grade 4 or greater (Table 7)</v>
      </c>
      <c r="I72" t="str">
        <f>All!AL72</f>
        <v>Lung Fibrosis</v>
      </c>
      <c r="J72" t="str">
        <f>All!O72</f>
        <v>Rat</v>
      </c>
      <c r="K72" t="str">
        <f>All!P72</f>
        <v>Weanling F344</v>
      </c>
      <c r="L72" t="str">
        <f>All!Q72</f>
        <v>M</v>
      </c>
      <c r="M72" t="str">
        <f>All!L72</f>
        <v>39 weeks</v>
      </c>
      <c r="N72">
        <f>All!AN72</f>
        <v>0</v>
      </c>
      <c r="O72">
        <f>All!AR72</f>
        <v>0</v>
      </c>
      <c r="P72">
        <f>All!AS72</f>
        <v>0</v>
      </c>
      <c r="Q72" t="str">
        <f>All!AH72</f>
        <v>C</v>
      </c>
    </row>
    <row r="73" spans="1:17" x14ac:dyDescent="0.25">
      <c r="A73">
        <f>All!A73</f>
        <v>72</v>
      </c>
      <c r="B73" t="str">
        <f>All!B73</f>
        <v>Y</v>
      </c>
      <c r="C73" t="str">
        <f>All!J73</f>
        <v>Micro</v>
      </c>
      <c r="D73" t="str">
        <f>All!F73</f>
        <v>R.W. Mast, 1995(b)</v>
      </c>
      <c r="E73" t="str">
        <f>All!E73</f>
        <v>10.3109/08958379509015208</v>
      </c>
      <c r="F73" t="str">
        <f>All!H73</f>
        <v>RCF1</v>
      </c>
      <c r="G73" t="str">
        <f>All!I73</f>
        <v>RCF1</v>
      </c>
      <c r="H73" t="str">
        <f>All!N73</f>
        <v>Fibrosis score - histopathology mean grade 4 or greater (Table 7)</v>
      </c>
      <c r="I73" t="str">
        <f>All!AL73</f>
        <v>Lung Fibrosis</v>
      </c>
      <c r="J73" t="str">
        <f>All!O73</f>
        <v>Rat</v>
      </c>
      <c r="K73" t="str">
        <f>All!P73</f>
        <v>Weanling F344</v>
      </c>
      <c r="L73" t="str">
        <f>All!Q73</f>
        <v>M</v>
      </c>
      <c r="M73" t="str">
        <f>All!L73</f>
        <v>52 weeks</v>
      </c>
      <c r="N73">
        <f>All!AN73</f>
        <v>0</v>
      </c>
      <c r="O73">
        <f>All!AR73</f>
        <v>0</v>
      </c>
      <c r="P73">
        <f>All!AS73</f>
        <v>0</v>
      </c>
      <c r="Q73" t="str">
        <f>All!AH73</f>
        <v>C</v>
      </c>
    </row>
    <row r="74" spans="1:17" x14ac:dyDescent="0.25">
      <c r="A74">
        <f>All!A74</f>
        <v>73</v>
      </c>
      <c r="B74" t="str">
        <f>All!B74</f>
        <v>Y</v>
      </c>
      <c r="C74" t="str">
        <f>All!J74</f>
        <v>Micro</v>
      </c>
      <c r="D74" t="str">
        <f>All!F74</f>
        <v>R.W. Mast, 1995(b)</v>
      </c>
      <c r="E74" t="str">
        <f>All!E74</f>
        <v>10.3109/08958379509015208</v>
      </c>
      <c r="F74" t="str">
        <f>All!H74</f>
        <v>RCF1</v>
      </c>
      <c r="G74" t="str">
        <f>All!I74</f>
        <v>RCF1</v>
      </c>
      <c r="H74" t="str">
        <f>All!N74</f>
        <v>Fibrosis score - histopathology mean grade 4 or greater (Table 7)</v>
      </c>
      <c r="I74" t="str">
        <f>All!AL74</f>
        <v>Lung Fibrosis</v>
      </c>
      <c r="J74" t="str">
        <f>All!O74</f>
        <v>Rat</v>
      </c>
      <c r="K74" t="str">
        <f>All!P74</f>
        <v>Weanling F344</v>
      </c>
      <c r="L74" t="str">
        <f>All!Q74</f>
        <v>M</v>
      </c>
      <c r="M74" t="str">
        <f>All!L74</f>
        <v>65 weeks</v>
      </c>
      <c r="N74">
        <f>All!AN74</f>
        <v>0</v>
      </c>
      <c r="O74">
        <f>All!AR74</f>
        <v>0</v>
      </c>
      <c r="P74">
        <f>All!AS74</f>
        <v>0</v>
      </c>
      <c r="Q74" t="str">
        <f>All!AH74</f>
        <v>C</v>
      </c>
    </row>
    <row r="75" spans="1:17" x14ac:dyDescent="0.25">
      <c r="A75">
        <f>All!A75</f>
        <v>74</v>
      </c>
      <c r="B75" t="str">
        <f>All!B75</f>
        <v>Y</v>
      </c>
      <c r="C75" t="str">
        <f>All!J75</f>
        <v>Micro</v>
      </c>
      <c r="D75" t="str">
        <f>All!F75</f>
        <v>R.W. Mast, 1995(b)</v>
      </c>
      <c r="E75" t="str">
        <f>All!E75</f>
        <v>10.3109/08958379509015208</v>
      </c>
      <c r="F75" t="str">
        <f>All!H75</f>
        <v>RCF1</v>
      </c>
      <c r="G75" t="str">
        <f>All!I75</f>
        <v>RCF1</v>
      </c>
      <c r="H75" t="str">
        <f>All!N75</f>
        <v>Fibrosis score - histopathology mean grade 4 or greater (Table 7)</v>
      </c>
      <c r="I75" t="str">
        <f>All!AL75</f>
        <v>Lung Fibrosis</v>
      </c>
      <c r="J75" t="str">
        <f>All!O75</f>
        <v>Rat</v>
      </c>
      <c r="K75" t="str">
        <f>All!P75</f>
        <v>Weanling F344</v>
      </c>
      <c r="L75" t="str">
        <f>All!Q75</f>
        <v>M</v>
      </c>
      <c r="M75" t="str">
        <f>All!L75</f>
        <v>78 weeks</v>
      </c>
      <c r="N75">
        <f>All!AN75</f>
        <v>0</v>
      </c>
      <c r="O75">
        <f>All!AR75</f>
        <v>0</v>
      </c>
      <c r="P75">
        <f>All!AS75</f>
        <v>0</v>
      </c>
      <c r="Q75" t="str">
        <f>All!AH75</f>
        <v>C</v>
      </c>
    </row>
    <row r="76" spans="1:17" x14ac:dyDescent="0.25">
      <c r="A76">
        <f>All!A76</f>
        <v>75</v>
      </c>
      <c r="B76" t="str">
        <f>All!B76</f>
        <v>Y</v>
      </c>
      <c r="C76" t="str">
        <f>All!J76</f>
        <v>Micro</v>
      </c>
      <c r="D76" t="str">
        <f>All!F76</f>
        <v>R.W. Mast, 1995(b)</v>
      </c>
      <c r="E76" t="str">
        <f>All!E76</f>
        <v>10.3109/08958379509015208</v>
      </c>
      <c r="F76" t="str">
        <f>All!H76</f>
        <v>RCF1</v>
      </c>
      <c r="G76" t="str">
        <f>All!I76</f>
        <v>RCF1</v>
      </c>
      <c r="H76" t="str">
        <f>All!N76</f>
        <v>Fibrosis score - histopathology mean grade 4 or greater (Table 7)</v>
      </c>
      <c r="I76" t="str">
        <f>All!AL76</f>
        <v>Lung Fibrosis</v>
      </c>
      <c r="J76" t="str">
        <f>All!O76</f>
        <v>Rat</v>
      </c>
      <c r="K76" t="str">
        <f>All!P76</f>
        <v>Weanling F344</v>
      </c>
      <c r="L76" t="str">
        <f>All!Q76</f>
        <v>M</v>
      </c>
      <c r="M76" t="str">
        <f>All!L76</f>
        <v>104 weeks</v>
      </c>
      <c r="N76">
        <f>All!AN76</f>
        <v>0</v>
      </c>
      <c r="O76">
        <f>All!AR76</f>
        <v>0</v>
      </c>
      <c r="P76">
        <f>All!AS76</f>
        <v>0</v>
      </c>
      <c r="Q76" t="str">
        <f>All!AH76</f>
        <v>C</v>
      </c>
    </row>
    <row r="77" spans="1:17" x14ac:dyDescent="0.25">
      <c r="A77">
        <f>All!A77</f>
        <v>76</v>
      </c>
      <c r="B77" t="str">
        <f>All!B77</f>
        <v>Y</v>
      </c>
      <c r="C77" t="str">
        <f>All!J77</f>
        <v>Micro</v>
      </c>
      <c r="D77" t="str">
        <f>All!F77</f>
        <v>R.W. Mast, 1995(b)</v>
      </c>
      <c r="E77" t="str">
        <f>All!E77</f>
        <v>10.3109/08958379509015208</v>
      </c>
      <c r="F77" t="str">
        <f>All!H77</f>
        <v>RCF2</v>
      </c>
      <c r="G77" t="str">
        <f>All!I77</f>
        <v>RCF2</v>
      </c>
      <c r="H77" t="str">
        <f>All!N77</f>
        <v>Fibrosis score - histopathology mean grade 4 or greater (Table 7)</v>
      </c>
      <c r="I77" t="str">
        <f>All!AL77</f>
        <v>Lung Fibrosis</v>
      </c>
      <c r="J77" t="str">
        <f>All!O77</f>
        <v>Rat</v>
      </c>
      <c r="K77" t="str">
        <f>All!P77</f>
        <v>Weanling F344</v>
      </c>
      <c r="L77" t="str">
        <f>All!Q77</f>
        <v>M</v>
      </c>
      <c r="M77" t="str">
        <f>All!L77</f>
        <v>13 weeks</v>
      </c>
      <c r="N77">
        <f>All!AN77</f>
        <v>0</v>
      </c>
      <c r="O77">
        <f>All!AR77</f>
        <v>0</v>
      </c>
      <c r="P77">
        <f>All!AS77</f>
        <v>0</v>
      </c>
      <c r="Q77" t="str">
        <f>All!AH77</f>
        <v>B</v>
      </c>
    </row>
    <row r="78" spans="1:17" x14ac:dyDescent="0.25">
      <c r="A78">
        <f>All!A78</f>
        <v>77</v>
      </c>
      <c r="B78" t="str">
        <f>All!B78</f>
        <v>Y</v>
      </c>
      <c r="C78" t="str">
        <f>All!J78</f>
        <v>Micro</v>
      </c>
      <c r="D78" t="str">
        <f>All!F78</f>
        <v>R.W. Mast, 1995(b)</v>
      </c>
      <c r="E78" t="str">
        <f>All!E78</f>
        <v>10.3109/08958379509015208</v>
      </c>
      <c r="F78" t="str">
        <f>All!H78</f>
        <v>RCF2</v>
      </c>
      <c r="G78" t="str">
        <f>All!I78</f>
        <v>RCF2</v>
      </c>
      <c r="H78" t="str">
        <f>All!N78</f>
        <v>Fibrosis score - histopathology mean grade 4 or greater (Table 7)</v>
      </c>
      <c r="I78" t="str">
        <f>All!AL78</f>
        <v>Lung Fibrosis</v>
      </c>
      <c r="J78" t="str">
        <f>All!O78</f>
        <v>Rat</v>
      </c>
      <c r="K78" t="str">
        <f>All!P78</f>
        <v>Weanling F344</v>
      </c>
      <c r="L78" t="str">
        <f>All!Q78</f>
        <v>M</v>
      </c>
      <c r="M78" t="str">
        <f>All!L78</f>
        <v>26 weeks</v>
      </c>
      <c r="N78">
        <f>All!AN78</f>
        <v>0</v>
      </c>
      <c r="O78">
        <f>All!AR78</f>
        <v>0</v>
      </c>
      <c r="P78">
        <f>All!AS78</f>
        <v>0</v>
      </c>
      <c r="Q78" t="str">
        <f>All!AH78</f>
        <v>B</v>
      </c>
    </row>
    <row r="79" spans="1:17" x14ac:dyDescent="0.25">
      <c r="A79">
        <f>All!A79</f>
        <v>78</v>
      </c>
      <c r="B79" t="str">
        <f>All!B79</f>
        <v>Y</v>
      </c>
      <c r="C79" t="str">
        <f>All!J79</f>
        <v>Micro</v>
      </c>
      <c r="D79" t="str">
        <f>All!F79</f>
        <v>R.W. Mast, 1995(b)</v>
      </c>
      <c r="E79" t="str">
        <f>All!E79</f>
        <v>10.3109/08958379509015208</v>
      </c>
      <c r="F79" t="str">
        <f>All!H79</f>
        <v>RCF2</v>
      </c>
      <c r="G79" t="str">
        <f>All!I79</f>
        <v>RCF2</v>
      </c>
      <c r="H79" t="str">
        <f>All!N79</f>
        <v>Fibrosis score - histopathology mean grade 4 or greater (Table 7)</v>
      </c>
      <c r="I79" t="str">
        <f>All!AL79</f>
        <v>Lung Fibrosis</v>
      </c>
      <c r="J79" t="str">
        <f>All!O79</f>
        <v>Rat</v>
      </c>
      <c r="K79" t="str">
        <f>All!P79</f>
        <v>Weanling F344</v>
      </c>
      <c r="L79" t="str">
        <f>All!Q79</f>
        <v>M</v>
      </c>
      <c r="M79" t="str">
        <f>All!L79</f>
        <v>39 weeks</v>
      </c>
      <c r="N79">
        <f>All!AN79</f>
        <v>0</v>
      </c>
      <c r="O79">
        <f>All!AR79</f>
        <v>0</v>
      </c>
      <c r="P79">
        <f>All!AS79</f>
        <v>0</v>
      </c>
      <c r="Q79" t="str">
        <f>All!AH79</f>
        <v>C</v>
      </c>
    </row>
    <row r="80" spans="1:17" x14ac:dyDescent="0.25">
      <c r="A80">
        <f>All!A80</f>
        <v>79</v>
      </c>
      <c r="B80" t="str">
        <f>All!B80</f>
        <v>Y</v>
      </c>
      <c r="C80" t="str">
        <f>All!J80</f>
        <v>Micro</v>
      </c>
      <c r="D80" t="str">
        <f>All!F80</f>
        <v>R.W. Mast, 1995(b)</v>
      </c>
      <c r="E80" t="str">
        <f>All!E80</f>
        <v>10.3109/08958379509015208</v>
      </c>
      <c r="F80" t="str">
        <f>All!H80</f>
        <v>RCF2</v>
      </c>
      <c r="G80" t="str">
        <f>All!I80</f>
        <v>RCF2</v>
      </c>
      <c r="H80" t="str">
        <f>All!N80</f>
        <v>Fibrosis score - histopathology mean grade 4 or greater (Table 7)</v>
      </c>
      <c r="I80" t="str">
        <f>All!AL80</f>
        <v>Lung Fibrosis</v>
      </c>
      <c r="J80" t="str">
        <f>All!O80</f>
        <v>Rat</v>
      </c>
      <c r="K80" t="str">
        <f>All!P80</f>
        <v>Weanling F344</v>
      </c>
      <c r="L80" t="str">
        <f>All!Q80</f>
        <v>M</v>
      </c>
      <c r="M80" t="str">
        <f>All!L80</f>
        <v>52 weeks</v>
      </c>
      <c r="N80">
        <f>All!AN80</f>
        <v>0</v>
      </c>
      <c r="O80">
        <f>All!AR80</f>
        <v>0</v>
      </c>
      <c r="P80">
        <f>All!AS80</f>
        <v>0</v>
      </c>
      <c r="Q80" t="str">
        <f>All!AH80</f>
        <v>C</v>
      </c>
    </row>
    <row r="81" spans="1:17" x14ac:dyDescent="0.25">
      <c r="A81">
        <f>All!A81</f>
        <v>80</v>
      </c>
      <c r="B81" t="str">
        <f>All!B81</f>
        <v>Y</v>
      </c>
      <c r="C81" t="str">
        <f>All!J81</f>
        <v>Micro</v>
      </c>
      <c r="D81" t="str">
        <f>All!F81</f>
        <v>R.W. Mast, 1995(b)</v>
      </c>
      <c r="E81" t="str">
        <f>All!E81</f>
        <v>10.3109/08958379509015208</v>
      </c>
      <c r="F81" t="str">
        <f>All!H81</f>
        <v>RCF2</v>
      </c>
      <c r="G81" t="str">
        <f>All!I81</f>
        <v>RCF2</v>
      </c>
      <c r="H81" t="str">
        <f>All!N81</f>
        <v>Fibrosis score - histopathology mean grade 4 or greater (Table 7)</v>
      </c>
      <c r="I81" t="str">
        <f>All!AL81</f>
        <v>Lung Fibrosis</v>
      </c>
      <c r="J81" t="str">
        <f>All!O81</f>
        <v>Rat</v>
      </c>
      <c r="K81" t="str">
        <f>All!P81</f>
        <v>Weanling F344</v>
      </c>
      <c r="L81" t="str">
        <f>All!Q81</f>
        <v>M</v>
      </c>
      <c r="M81" t="str">
        <f>All!L81</f>
        <v>65 weeks</v>
      </c>
      <c r="N81">
        <f>All!AN81</f>
        <v>0</v>
      </c>
      <c r="O81">
        <f>All!AR81</f>
        <v>0</v>
      </c>
      <c r="P81">
        <f>All!AS81</f>
        <v>0</v>
      </c>
      <c r="Q81" t="str">
        <f>All!AH81</f>
        <v>C</v>
      </c>
    </row>
    <row r="82" spans="1:17" x14ac:dyDescent="0.25">
      <c r="A82">
        <f>All!A82</f>
        <v>81</v>
      </c>
      <c r="B82" t="str">
        <f>All!B82</f>
        <v>Y</v>
      </c>
      <c r="C82" t="str">
        <f>All!J82</f>
        <v>Micro</v>
      </c>
      <c r="D82" t="str">
        <f>All!F82</f>
        <v>R.W. Mast, 1995(b)</v>
      </c>
      <c r="E82" t="str">
        <f>All!E82</f>
        <v>10.3109/08958379509015208</v>
      </c>
      <c r="F82" t="str">
        <f>All!H82</f>
        <v>RCF2</v>
      </c>
      <c r="G82" t="str">
        <f>All!I82</f>
        <v>RCF2</v>
      </c>
      <c r="H82" t="str">
        <f>All!N82</f>
        <v>Fibrosis score - histopathology mean grade 4 or greater (Table 7)</v>
      </c>
      <c r="I82" t="str">
        <f>All!AL82</f>
        <v>Lung Fibrosis</v>
      </c>
      <c r="J82" t="str">
        <f>All!O82</f>
        <v>Rat</v>
      </c>
      <c r="K82" t="str">
        <f>All!P82</f>
        <v>Weanling F344</v>
      </c>
      <c r="L82" t="str">
        <f>All!Q82</f>
        <v>M</v>
      </c>
      <c r="M82" t="str">
        <f>All!L82</f>
        <v>78 weeks</v>
      </c>
      <c r="N82">
        <f>All!AN82</f>
        <v>0</v>
      </c>
      <c r="O82">
        <f>All!AR82</f>
        <v>0</v>
      </c>
      <c r="P82">
        <f>All!AS82</f>
        <v>0</v>
      </c>
      <c r="Q82" t="str">
        <f>All!AH82</f>
        <v>C</v>
      </c>
    </row>
    <row r="83" spans="1:17" x14ac:dyDescent="0.25">
      <c r="A83">
        <f>All!A83</f>
        <v>82</v>
      </c>
      <c r="B83" t="str">
        <f>All!B83</f>
        <v>Y</v>
      </c>
      <c r="C83" t="str">
        <f>All!J83</f>
        <v>Micro</v>
      </c>
      <c r="D83" t="str">
        <f>All!F83</f>
        <v>R.W. Mast, 1995(b)</v>
      </c>
      <c r="E83" t="str">
        <f>All!E83</f>
        <v>10.3109/08958379509015208</v>
      </c>
      <c r="F83" t="str">
        <f>All!H83</f>
        <v>RCF2</v>
      </c>
      <c r="G83" t="str">
        <f>All!I83</f>
        <v>RCF2</v>
      </c>
      <c r="H83" t="str">
        <f>All!N83</f>
        <v>Fibrosis score - histopathology mean grade 4 or greater (Table 7)</v>
      </c>
      <c r="I83" t="str">
        <f>All!AL83</f>
        <v>Lung Fibrosis</v>
      </c>
      <c r="J83" t="str">
        <f>All!O83</f>
        <v>Rat</v>
      </c>
      <c r="K83" t="str">
        <f>All!P83</f>
        <v>Weanling F344</v>
      </c>
      <c r="L83" t="str">
        <f>All!Q83</f>
        <v>M</v>
      </c>
      <c r="M83" t="str">
        <f>All!L83</f>
        <v>104 weeks</v>
      </c>
      <c r="N83">
        <f>All!AN83</f>
        <v>0</v>
      </c>
      <c r="O83">
        <f>All!AR83</f>
        <v>0</v>
      </c>
      <c r="P83">
        <f>All!AS83</f>
        <v>0</v>
      </c>
      <c r="Q83" t="str">
        <f>All!AH83</f>
        <v>C</v>
      </c>
    </row>
    <row r="84" spans="1:17" x14ac:dyDescent="0.25">
      <c r="A84">
        <f>All!A84</f>
        <v>83</v>
      </c>
      <c r="B84" t="str">
        <f>All!B84</f>
        <v>Y</v>
      </c>
      <c r="C84" t="str">
        <f>All!J84</f>
        <v>Micro</v>
      </c>
      <c r="D84" t="str">
        <f>All!F84</f>
        <v>R.W. Mast, 1995(b)</v>
      </c>
      <c r="E84" t="str">
        <f>All!E84</f>
        <v>10.3109/08958379509015208</v>
      </c>
      <c r="F84" t="str">
        <f>All!H84</f>
        <v>RCF3</v>
      </c>
      <c r="G84" t="str">
        <f>All!I84</f>
        <v>RCF3</v>
      </c>
      <c r="H84" t="str">
        <f>All!N84</f>
        <v>Fibrosis score - histopathology mean grade 4 or greater (Table 7)</v>
      </c>
      <c r="I84" t="str">
        <f>All!AL84</f>
        <v>Lung Fibrosis</v>
      </c>
      <c r="J84" t="str">
        <f>All!O84</f>
        <v>Rat</v>
      </c>
      <c r="K84" t="str">
        <f>All!P84</f>
        <v>Weanling F344</v>
      </c>
      <c r="L84" t="str">
        <f>All!Q84</f>
        <v>M</v>
      </c>
      <c r="M84" t="str">
        <f>All!L84</f>
        <v>13 weeks</v>
      </c>
      <c r="N84">
        <f>All!AN84</f>
        <v>0</v>
      </c>
      <c r="O84">
        <f>All!AR84</f>
        <v>0</v>
      </c>
      <c r="P84">
        <f>All!AS84</f>
        <v>0</v>
      </c>
      <c r="Q84" t="str">
        <f>All!AH84</f>
        <v>B</v>
      </c>
    </row>
    <row r="85" spans="1:17" x14ac:dyDescent="0.25">
      <c r="A85">
        <f>All!A85</f>
        <v>84</v>
      </c>
      <c r="B85" t="str">
        <f>All!B85</f>
        <v>Y</v>
      </c>
      <c r="C85" t="str">
        <f>All!J85</f>
        <v>Micro</v>
      </c>
      <c r="D85" t="str">
        <f>All!F85</f>
        <v>R.W. Mast, 1995(b)</v>
      </c>
      <c r="E85" t="str">
        <f>All!E85</f>
        <v>10.3109/08958379509015208</v>
      </c>
      <c r="F85" t="str">
        <f>All!H85</f>
        <v>RCF3</v>
      </c>
      <c r="G85" t="str">
        <f>All!I85</f>
        <v>RCF3</v>
      </c>
      <c r="H85" t="str">
        <f>All!N85</f>
        <v>Fibrosis score - histopathology mean grade 4 or greater (Table 7)</v>
      </c>
      <c r="I85" t="str">
        <f>All!AL85</f>
        <v>Lung Fibrosis</v>
      </c>
      <c r="J85" t="str">
        <f>All!O85</f>
        <v>Rat</v>
      </c>
      <c r="K85" t="str">
        <f>All!P85</f>
        <v>Weanling F344</v>
      </c>
      <c r="L85" t="str">
        <f>All!Q85</f>
        <v>M</v>
      </c>
      <c r="M85" t="str">
        <f>All!L85</f>
        <v>26 weeks</v>
      </c>
      <c r="N85">
        <f>All!AN85</f>
        <v>0</v>
      </c>
      <c r="O85">
        <f>All!AR85</f>
        <v>0</v>
      </c>
      <c r="P85">
        <f>All!AS85</f>
        <v>0</v>
      </c>
      <c r="Q85" t="str">
        <f>All!AH85</f>
        <v>C</v>
      </c>
    </row>
    <row r="86" spans="1:17" x14ac:dyDescent="0.25">
      <c r="A86">
        <f>All!A86</f>
        <v>85</v>
      </c>
      <c r="B86" t="str">
        <f>All!B86</f>
        <v>Y</v>
      </c>
      <c r="C86" t="str">
        <f>All!J86</f>
        <v>Micro</v>
      </c>
      <c r="D86" t="str">
        <f>All!F86</f>
        <v>R.W. Mast, 1995(b)</v>
      </c>
      <c r="E86" t="str">
        <f>All!E86</f>
        <v>10.3109/08958379509015208</v>
      </c>
      <c r="F86" t="str">
        <f>All!H86</f>
        <v>RCF3</v>
      </c>
      <c r="G86" t="str">
        <f>All!I86</f>
        <v>RCF3</v>
      </c>
      <c r="H86" t="str">
        <f>All!N86</f>
        <v>Fibrosis score - histopathology mean grade 4 or greater (Table 7)</v>
      </c>
      <c r="I86" t="str">
        <f>All!AL86</f>
        <v>Lung Fibrosis</v>
      </c>
      <c r="J86" t="str">
        <f>All!O86</f>
        <v>Rat</v>
      </c>
      <c r="K86" t="str">
        <f>All!P86</f>
        <v>Weanling F344</v>
      </c>
      <c r="L86" t="str">
        <f>All!Q86</f>
        <v>M</v>
      </c>
      <c r="M86" t="str">
        <f>All!L86</f>
        <v>39 weeks</v>
      </c>
      <c r="N86">
        <f>All!AN86</f>
        <v>0</v>
      </c>
      <c r="O86">
        <f>All!AR86</f>
        <v>0</v>
      </c>
      <c r="P86">
        <f>All!AS86</f>
        <v>0</v>
      </c>
      <c r="Q86" t="str">
        <f>All!AH86</f>
        <v>C</v>
      </c>
    </row>
    <row r="87" spans="1:17" x14ac:dyDescent="0.25">
      <c r="A87">
        <f>All!A87</f>
        <v>86</v>
      </c>
      <c r="B87" t="str">
        <f>All!B87</f>
        <v>Y</v>
      </c>
      <c r="C87" t="str">
        <f>All!J87</f>
        <v>Micro</v>
      </c>
      <c r="D87" t="str">
        <f>All!F87</f>
        <v>R.W. Mast, 1995(b)</v>
      </c>
      <c r="E87" t="str">
        <f>All!E87</f>
        <v>10.3109/08958379509015208</v>
      </c>
      <c r="F87" t="str">
        <f>All!H87</f>
        <v>RCF3</v>
      </c>
      <c r="G87" t="str">
        <f>All!I87</f>
        <v>RCF3</v>
      </c>
      <c r="H87" t="str">
        <f>All!N87</f>
        <v>Fibrosis score - histopathology mean grade 4 or greater (Table 7)</v>
      </c>
      <c r="I87" t="str">
        <f>All!AL87</f>
        <v>Lung Fibrosis</v>
      </c>
      <c r="J87" t="str">
        <f>All!O87</f>
        <v>Rat</v>
      </c>
      <c r="K87" t="str">
        <f>All!P87</f>
        <v>Weanling F344</v>
      </c>
      <c r="L87" t="str">
        <f>All!Q87</f>
        <v>M</v>
      </c>
      <c r="M87" t="str">
        <f>All!L87</f>
        <v>52 weeks</v>
      </c>
      <c r="N87">
        <f>All!AN87</f>
        <v>0</v>
      </c>
      <c r="O87">
        <f>All!AR87</f>
        <v>0</v>
      </c>
      <c r="P87">
        <f>All!AS87</f>
        <v>0</v>
      </c>
      <c r="Q87" t="str">
        <f>All!AH87</f>
        <v>C</v>
      </c>
    </row>
    <row r="88" spans="1:17" x14ac:dyDescent="0.25">
      <c r="A88">
        <f>All!A88</f>
        <v>87</v>
      </c>
      <c r="B88" t="str">
        <f>All!B88</f>
        <v>Y</v>
      </c>
      <c r="C88" t="str">
        <f>All!J88</f>
        <v>Micro</v>
      </c>
      <c r="D88" t="str">
        <f>All!F88</f>
        <v>R.W. Mast, 1995(b)</v>
      </c>
      <c r="E88" t="str">
        <f>All!E88</f>
        <v>10.3109/08958379509015208</v>
      </c>
      <c r="F88" t="str">
        <f>All!H88</f>
        <v>RCF3</v>
      </c>
      <c r="G88" t="str">
        <f>All!I88</f>
        <v>RCF3</v>
      </c>
      <c r="H88" t="str">
        <f>All!N88</f>
        <v>Fibrosis score - histopathology mean grade 4 or greater (Table 7)</v>
      </c>
      <c r="I88" t="str">
        <f>All!AL88</f>
        <v>Lung Fibrosis</v>
      </c>
      <c r="J88" t="str">
        <f>All!O88</f>
        <v>Rat</v>
      </c>
      <c r="K88" t="str">
        <f>All!P88</f>
        <v>Weanling F344</v>
      </c>
      <c r="L88" t="str">
        <f>All!Q88</f>
        <v>M</v>
      </c>
      <c r="M88" t="str">
        <f>All!L88</f>
        <v>65 weeks</v>
      </c>
      <c r="N88">
        <f>All!AN88</f>
        <v>0</v>
      </c>
      <c r="O88">
        <f>All!AR88</f>
        <v>0</v>
      </c>
      <c r="P88">
        <f>All!AS88</f>
        <v>0</v>
      </c>
      <c r="Q88" t="str">
        <f>All!AH88</f>
        <v>C</v>
      </c>
    </row>
    <row r="89" spans="1:17" x14ac:dyDescent="0.25">
      <c r="A89">
        <f>All!A89</f>
        <v>88</v>
      </c>
      <c r="B89" t="str">
        <f>All!B89</f>
        <v>Y</v>
      </c>
      <c r="C89" t="str">
        <f>All!J89</f>
        <v>Micro</v>
      </c>
      <c r="D89" t="str">
        <f>All!F89</f>
        <v>R.W. Mast, 1995(b)</v>
      </c>
      <c r="E89" t="str">
        <f>All!E89</f>
        <v>10.3109/08958379509015208</v>
      </c>
      <c r="F89" t="str">
        <f>All!H89</f>
        <v>RCF3</v>
      </c>
      <c r="G89" t="str">
        <f>All!I89</f>
        <v>RCF3</v>
      </c>
      <c r="H89" t="str">
        <f>All!N89</f>
        <v>Fibrosis score - histopathology mean grade 4 or greater (Table 7)</v>
      </c>
      <c r="I89" t="str">
        <f>All!AL89</f>
        <v>Lung Fibrosis</v>
      </c>
      <c r="J89" t="str">
        <f>All!O89</f>
        <v>Rat</v>
      </c>
      <c r="K89" t="str">
        <f>All!P89</f>
        <v>Weanling F344</v>
      </c>
      <c r="L89" t="str">
        <f>All!Q89</f>
        <v>M</v>
      </c>
      <c r="M89" t="str">
        <f>All!L89</f>
        <v>78 weeks</v>
      </c>
      <c r="N89">
        <f>All!AN89</f>
        <v>0</v>
      </c>
      <c r="O89">
        <f>All!AR89</f>
        <v>0</v>
      </c>
      <c r="P89">
        <f>All!AS89</f>
        <v>0</v>
      </c>
      <c r="Q89" t="str">
        <f>All!AH89</f>
        <v>C</v>
      </c>
    </row>
    <row r="90" spans="1:17" x14ac:dyDescent="0.25">
      <c r="A90">
        <f>All!A90</f>
        <v>89</v>
      </c>
      <c r="B90" t="str">
        <f>All!B90</f>
        <v>Y</v>
      </c>
      <c r="C90" t="str">
        <f>All!J90</f>
        <v>Micro</v>
      </c>
      <c r="D90" t="str">
        <f>All!F90</f>
        <v>R.W. Mast, 1995(b)</v>
      </c>
      <c r="E90" t="str">
        <f>All!E90</f>
        <v>10.3109/08958379509015208</v>
      </c>
      <c r="F90" t="str">
        <f>All!H90</f>
        <v>RCF3</v>
      </c>
      <c r="G90" t="str">
        <f>All!I90</f>
        <v>RCF3</v>
      </c>
      <c r="H90" t="str">
        <f>All!N90</f>
        <v>Fibrosis score - histopathology mean grade 4 or greater (Table 7)</v>
      </c>
      <c r="I90" t="str">
        <f>All!AL90</f>
        <v>Lung Fibrosis</v>
      </c>
      <c r="J90" t="str">
        <f>All!O90</f>
        <v>Rat</v>
      </c>
      <c r="K90" t="str">
        <f>All!P90</f>
        <v>Weanling F344</v>
      </c>
      <c r="L90" t="str">
        <f>All!Q90</f>
        <v>M</v>
      </c>
      <c r="M90" t="str">
        <f>All!L90</f>
        <v>104 weeks</v>
      </c>
      <c r="N90">
        <f>All!AN90</f>
        <v>0</v>
      </c>
      <c r="O90">
        <f>All!AR90</f>
        <v>0</v>
      </c>
      <c r="P90">
        <f>All!AS90</f>
        <v>0</v>
      </c>
      <c r="Q90" t="str">
        <f>All!AH90</f>
        <v>C</v>
      </c>
    </row>
    <row r="91" spans="1:17" x14ac:dyDescent="0.25">
      <c r="A91">
        <f>All!A91</f>
        <v>90</v>
      </c>
      <c r="B91" t="str">
        <f>All!B91</f>
        <v>Y</v>
      </c>
      <c r="C91" t="str">
        <f>All!J91</f>
        <v>Micro</v>
      </c>
      <c r="D91" t="str">
        <f>All!F91</f>
        <v>R.W. Mast, 1995(b)</v>
      </c>
      <c r="E91" t="str">
        <f>All!E91</f>
        <v>10.3109/08958379509015208</v>
      </c>
      <c r="F91" t="str">
        <f>All!H91</f>
        <v>RCF4</v>
      </c>
      <c r="G91" t="str">
        <f>All!I91</f>
        <v>RCF4</v>
      </c>
      <c r="H91" t="str">
        <f>All!N91</f>
        <v>Fibrosis score - histopathology mean grade 4 or greater (Table 7)</v>
      </c>
      <c r="I91" t="str">
        <f>All!AL91</f>
        <v>Lung Fibrosis</v>
      </c>
      <c r="J91" t="str">
        <f>All!O91</f>
        <v>Rat</v>
      </c>
      <c r="K91" t="str">
        <f>All!P91</f>
        <v>Weanling F344</v>
      </c>
      <c r="L91" t="str">
        <f>All!Q91</f>
        <v>M</v>
      </c>
      <c r="M91" t="str">
        <f>All!L91</f>
        <v>13 weeks</v>
      </c>
      <c r="N91">
        <f>All!AN91</f>
        <v>0</v>
      </c>
      <c r="O91">
        <f>All!AR91</f>
        <v>0</v>
      </c>
      <c r="P91">
        <f>All!AS91</f>
        <v>0</v>
      </c>
      <c r="Q91" t="str">
        <f>All!AH91</f>
        <v>A</v>
      </c>
    </row>
    <row r="92" spans="1:17" x14ac:dyDescent="0.25">
      <c r="A92">
        <f>All!A92</f>
        <v>91</v>
      </c>
      <c r="B92" t="str">
        <f>All!B92</f>
        <v>Y</v>
      </c>
      <c r="C92" t="str">
        <f>All!J92</f>
        <v>Micro</v>
      </c>
      <c r="D92" t="str">
        <f>All!F92</f>
        <v>R.W. Mast, 1995(b)</v>
      </c>
      <c r="E92" t="str">
        <f>All!E92</f>
        <v>10.3109/08958379509015208</v>
      </c>
      <c r="F92" t="str">
        <f>All!H92</f>
        <v>RCF4</v>
      </c>
      <c r="G92" t="str">
        <f>All!I92</f>
        <v>RCF4</v>
      </c>
      <c r="H92" t="str">
        <f>All!N92</f>
        <v>Fibrosis score - histopathology mean grade 4 or greater (Table 7)</v>
      </c>
      <c r="I92" t="str">
        <f>All!AL92</f>
        <v>Lung Fibrosis</v>
      </c>
      <c r="J92" t="str">
        <f>All!O92</f>
        <v>Rat</v>
      </c>
      <c r="K92" t="str">
        <f>All!P92</f>
        <v>Weanling F344</v>
      </c>
      <c r="L92" t="str">
        <f>All!Q92</f>
        <v>M</v>
      </c>
      <c r="M92" t="str">
        <f>All!L92</f>
        <v>26 weeks</v>
      </c>
      <c r="N92">
        <f>All!AN92</f>
        <v>0</v>
      </c>
      <c r="O92">
        <f>All!AR92</f>
        <v>0</v>
      </c>
      <c r="P92">
        <f>All!AS92</f>
        <v>0</v>
      </c>
      <c r="Q92" t="str">
        <f>All!AH92</f>
        <v>A</v>
      </c>
    </row>
    <row r="93" spans="1:17" x14ac:dyDescent="0.25">
      <c r="A93">
        <f>All!A93</f>
        <v>92</v>
      </c>
      <c r="B93" t="str">
        <f>All!B93</f>
        <v>Y</v>
      </c>
      <c r="C93" t="str">
        <f>All!J93</f>
        <v>Micro</v>
      </c>
      <c r="D93" t="str">
        <f>All!F93</f>
        <v>R.W. Mast, 1995(b)</v>
      </c>
      <c r="E93" t="str">
        <f>All!E93</f>
        <v>10.3109/08958379509015208</v>
      </c>
      <c r="F93" t="str">
        <f>All!H93</f>
        <v>RCF4</v>
      </c>
      <c r="G93" t="str">
        <f>All!I93</f>
        <v>RCF4</v>
      </c>
      <c r="H93" t="str">
        <f>All!N93</f>
        <v>Fibrosis score - histopathology mean grade 4 or greater (Table 7)</v>
      </c>
      <c r="I93" t="str">
        <f>All!AL93</f>
        <v>Lung Fibrosis</v>
      </c>
      <c r="J93" t="str">
        <f>All!O93</f>
        <v>Rat</v>
      </c>
      <c r="K93" t="str">
        <f>All!P93</f>
        <v>Weanling F344</v>
      </c>
      <c r="L93" t="str">
        <f>All!Q93</f>
        <v>M</v>
      </c>
      <c r="M93" t="str">
        <f>All!L93</f>
        <v>39 weeks</v>
      </c>
      <c r="N93">
        <f>All!AN93</f>
        <v>0</v>
      </c>
      <c r="O93">
        <f>All!AR93</f>
        <v>0</v>
      </c>
      <c r="P93">
        <f>All!AS93</f>
        <v>0</v>
      </c>
      <c r="Q93" t="str">
        <f>All!AH93</f>
        <v>A</v>
      </c>
    </row>
    <row r="94" spans="1:17" x14ac:dyDescent="0.25">
      <c r="A94">
        <f>All!A94</f>
        <v>93</v>
      </c>
      <c r="B94" t="str">
        <f>All!B94</f>
        <v>Y</v>
      </c>
      <c r="C94" t="str">
        <f>All!J94</f>
        <v>Micro</v>
      </c>
      <c r="D94" t="str">
        <f>All!F94</f>
        <v>R.W. Mast, 1995(b)</v>
      </c>
      <c r="E94" t="str">
        <f>All!E94</f>
        <v>10.3109/08958379509015208</v>
      </c>
      <c r="F94" t="str">
        <f>All!H94</f>
        <v>RCF4</v>
      </c>
      <c r="G94" t="str">
        <f>All!I94</f>
        <v>RCF4</v>
      </c>
      <c r="H94" t="str">
        <f>All!N94</f>
        <v>Fibrosis score - histopathology mean grade 4 or greater (Table 7)</v>
      </c>
      <c r="I94" t="str">
        <f>All!AL94</f>
        <v>Lung Fibrosis</v>
      </c>
      <c r="J94" t="str">
        <f>All!O94</f>
        <v>Rat</v>
      </c>
      <c r="K94" t="str">
        <f>All!P94</f>
        <v>Weanling F344</v>
      </c>
      <c r="L94" t="str">
        <f>All!Q94</f>
        <v>M</v>
      </c>
      <c r="M94" t="str">
        <f>All!L94</f>
        <v>52 weeks</v>
      </c>
      <c r="N94">
        <f>All!AN94</f>
        <v>0</v>
      </c>
      <c r="O94">
        <f>All!AR94</f>
        <v>0</v>
      </c>
      <c r="P94">
        <f>All!AS94</f>
        <v>0</v>
      </c>
      <c r="Q94" t="str">
        <f>All!AH94</f>
        <v>B</v>
      </c>
    </row>
    <row r="95" spans="1:17" x14ac:dyDescent="0.25">
      <c r="A95">
        <f>All!A95</f>
        <v>94</v>
      </c>
      <c r="B95" t="str">
        <f>All!B95</f>
        <v>Y</v>
      </c>
      <c r="C95" t="str">
        <f>All!J95</f>
        <v>Micro</v>
      </c>
      <c r="D95" t="str">
        <f>All!F95</f>
        <v>R.W. Mast, 1995(b)</v>
      </c>
      <c r="E95" t="str">
        <f>All!E95</f>
        <v>10.3109/08958379509015208</v>
      </c>
      <c r="F95" t="str">
        <f>All!H95</f>
        <v>RCF4</v>
      </c>
      <c r="G95" t="str">
        <f>All!I95</f>
        <v>RCF4</v>
      </c>
      <c r="H95" t="str">
        <f>All!N95</f>
        <v>Fibrosis score - histopathology mean grade 4 or greater (Table 7)</v>
      </c>
      <c r="I95" t="str">
        <f>All!AL95</f>
        <v>Lung Fibrosis</v>
      </c>
      <c r="J95" t="str">
        <f>All!O95</f>
        <v>Rat</v>
      </c>
      <c r="K95" t="str">
        <f>All!P95</f>
        <v>Weanling F344</v>
      </c>
      <c r="L95" t="str">
        <f>All!Q95</f>
        <v>M</v>
      </c>
      <c r="M95" t="str">
        <f>All!L95</f>
        <v>65 weeks</v>
      </c>
      <c r="N95">
        <f>All!AN95</f>
        <v>0</v>
      </c>
      <c r="O95">
        <f>All!AR95</f>
        <v>0</v>
      </c>
      <c r="P95">
        <f>All!AS95</f>
        <v>0</v>
      </c>
      <c r="Q95" t="str">
        <f>All!AH95</f>
        <v>B</v>
      </c>
    </row>
    <row r="96" spans="1:17" x14ac:dyDescent="0.25">
      <c r="A96">
        <f>All!A96</f>
        <v>95</v>
      </c>
      <c r="B96" t="str">
        <f>All!B96</f>
        <v>Y</v>
      </c>
      <c r="C96" t="str">
        <f>All!J96</f>
        <v>Micro</v>
      </c>
      <c r="D96" t="str">
        <f>All!F96</f>
        <v>R.W. Mast, 1995(b)</v>
      </c>
      <c r="E96" t="str">
        <f>All!E96</f>
        <v>10.3109/08958379509015208</v>
      </c>
      <c r="F96" t="str">
        <f>All!H96</f>
        <v>RCF4</v>
      </c>
      <c r="G96" t="str">
        <f>All!I96</f>
        <v>RCF4</v>
      </c>
      <c r="H96" t="str">
        <f>All!N96</f>
        <v>Fibrosis score - histopathology mean grade 4 or greater (Table 7)</v>
      </c>
      <c r="I96" t="str">
        <f>All!AL96</f>
        <v>Lung Fibrosis</v>
      </c>
      <c r="J96" t="str">
        <f>All!O96</f>
        <v>Rat</v>
      </c>
      <c r="K96" t="str">
        <f>All!P96</f>
        <v>Weanling F344</v>
      </c>
      <c r="L96" t="str">
        <f>All!Q96</f>
        <v>M</v>
      </c>
      <c r="M96" t="str">
        <f>All!L96</f>
        <v>78 weeks</v>
      </c>
      <c r="N96">
        <f>All!AN96</f>
        <v>0</v>
      </c>
      <c r="O96">
        <f>All!AR96</f>
        <v>0</v>
      </c>
      <c r="P96">
        <f>All!AS96</f>
        <v>0</v>
      </c>
      <c r="Q96" t="str">
        <f>All!AH96</f>
        <v>B</v>
      </c>
    </row>
    <row r="97" spans="1:17" x14ac:dyDescent="0.25">
      <c r="A97">
        <f>All!A97</f>
        <v>96</v>
      </c>
      <c r="B97" t="str">
        <f>All!B97</f>
        <v>Y</v>
      </c>
      <c r="C97" t="str">
        <f>All!J97</f>
        <v>Micro</v>
      </c>
      <c r="D97" t="str">
        <f>All!F97</f>
        <v>R.W. Mast, 1995(b)</v>
      </c>
      <c r="E97" t="str">
        <f>All!E97</f>
        <v>10.3109/08958379509015208</v>
      </c>
      <c r="F97" t="str">
        <f>All!H97</f>
        <v>RCF4</v>
      </c>
      <c r="G97" t="str">
        <f>All!I97</f>
        <v>RCF4</v>
      </c>
      <c r="H97" t="str">
        <f>All!N97</f>
        <v>Fibrosis score - histopathology mean grade 4 or greater (Table 7)</v>
      </c>
      <c r="I97" t="str">
        <f>All!AL97</f>
        <v>Lung Fibrosis</v>
      </c>
      <c r="J97" t="str">
        <f>All!O97</f>
        <v>Rat</v>
      </c>
      <c r="K97" t="str">
        <f>All!P97</f>
        <v>Weanling F344</v>
      </c>
      <c r="L97" t="str">
        <f>All!Q97</f>
        <v>M</v>
      </c>
      <c r="M97" t="str">
        <f>All!L97</f>
        <v>104 weeks</v>
      </c>
      <c r="N97">
        <f>All!AN97</f>
        <v>0</v>
      </c>
      <c r="O97">
        <f>All!AR97</f>
        <v>0</v>
      </c>
      <c r="P97">
        <f>All!AS97</f>
        <v>0</v>
      </c>
      <c r="Q97" t="str">
        <f>All!AH97</f>
        <v>B</v>
      </c>
    </row>
    <row r="98" spans="1:17" x14ac:dyDescent="0.25">
      <c r="A98">
        <f>All!A98</f>
        <v>97</v>
      </c>
      <c r="B98" t="str">
        <f>All!B98</f>
        <v>Y</v>
      </c>
      <c r="C98" t="str">
        <f>All!J98</f>
        <v>Micro</v>
      </c>
      <c r="D98" t="str">
        <f>All!F98</f>
        <v>R.W. Mast, 1995(b)</v>
      </c>
      <c r="E98" t="str">
        <f>All!E98</f>
        <v>10.3109/08958379509015208</v>
      </c>
      <c r="F98" t="str">
        <f>All!H98</f>
        <v>Chryostile Asbestos</v>
      </c>
      <c r="G98" t="str">
        <f>All!I98</f>
        <v>Chryostile Asbestos</v>
      </c>
      <c r="H98" t="str">
        <f>All!N98</f>
        <v>Fibrosis score - histopathology mean grade 4 or greater (Table 7)</v>
      </c>
      <c r="I98" t="str">
        <f>All!AL98</f>
        <v>Lung Fibrosis</v>
      </c>
      <c r="J98" t="str">
        <f>All!O98</f>
        <v>Rat</v>
      </c>
      <c r="K98" t="str">
        <f>All!P98</f>
        <v>Weanling F344</v>
      </c>
      <c r="L98" t="str">
        <f>All!Q98</f>
        <v>M</v>
      </c>
      <c r="M98" t="str">
        <f>All!L98</f>
        <v>13 weeks</v>
      </c>
      <c r="N98">
        <f>All!AN98</f>
        <v>0</v>
      </c>
      <c r="O98">
        <f>All!AR98</f>
        <v>0</v>
      </c>
      <c r="P98">
        <f>All!AS98</f>
        <v>0</v>
      </c>
      <c r="Q98" t="str">
        <f>All!AH98</f>
        <v>C</v>
      </c>
    </row>
    <row r="99" spans="1:17" x14ac:dyDescent="0.25">
      <c r="A99">
        <f>All!A99</f>
        <v>98</v>
      </c>
      <c r="B99" t="str">
        <f>All!B99</f>
        <v>Y</v>
      </c>
      <c r="C99" t="str">
        <f>All!J99</f>
        <v>Micro</v>
      </c>
      <c r="D99" t="str">
        <f>All!F99</f>
        <v>R.W. Mast, 1995(b)</v>
      </c>
      <c r="E99" t="str">
        <f>All!E99</f>
        <v>10.3109/08958379509015208</v>
      </c>
      <c r="F99" t="str">
        <f>All!H99</f>
        <v>Chryostile Asbestos</v>
      </c>
      <c r="G99" t="str">
        <f>All!I99</f>
        <v>Chryostile Asbestos</v>
      </c>
      <c r="H99" t="str">
        <f>All!N99</f>
        <v>Fibrosis score - histopathology mean grade 4 or greater (Table 7)</v>
      </c>
      <c r="I99" t="str">
        <f>All!AL99</f>
        <v>Lung Fibrosis</v>
      </c>
      <c r="J99" t="str">
        <f>All!O99</f>
        <v>Rat</v>
      </c>
      <c r="K99" t="str">
        <f>All!P99</f>
        <v>Weanling F344</v>
      </c>
      <c r="L99" t="str">
        <f>All!Q99</f>
        <v>M</v>
      </c>
      <c r="M99" t="str">
        <f>All!L99</f>
        <v>26 weeks</v>
      </c>
      <c r="N99">
        <f>All!AN99</f>
        <v>0</v>
      </c>
      <c r="O99">
        <f>All!AR99</f>
        <v>0</v>
      </c>
      <c r="P99">
        <f>All!AS99</f>
        <v>0</v>
      </c>
      <c r="Q99" t="str">
        <f>All!AH99</f>
        <v>C</v>
      </c>
    </row>
    <row r="100" spans="1:17" x14ac:dyDescent="0.25">
      <c r="A100">
        <f>All!A100</f>
        <v>99</v>
      </c>
      <c r="B100" t="str">
        <f>All!B100</f>
        <v>Y</v>
      </c>
      <c r="C100" t="str">
        <f>All!J100</f>
        <v>Micro</v>
      </c>
      <c r="D100" t="str">
        <f>All!F100</f>
        <v>R.W. Mast, 1995(b)</v>
      </c>
      <c r="E100" t="str">
        <f>All!E100</f>
        <v>10.3109/08958379509015208</v>
      </c>
      <c r="F100" t="str">
        <f>All!H100</f>
        <v>Chryostile Asbestos</v>
      </c>
      <c r="G100" t="str">
        <f>All!I100</f>
        <v>Chryostile Asbestos</v>
      </c>
      <c r="H100" t="str">
        <f>All!N100</f>
        <v>Fibrosis score - histopathology mean grade 4 or greater (Table 7)</v>
      </c>
      <c r="I100" t="str">
        <f>All!AL100</f>
        <v>Lung Fibrosis</v>
      </c>
      <c r="J100" t="str">
        <f>All!O100</f>
        <v>Rat</v>
      </c>
      <c r="K100" t="str">
        <f>All!P100</f>
        <v>Weanling F344</v>
      </c>
      <c r="L100" t="str">
        <f>All!Q100</f>
        <v>M</v>
      </c>
      <c r="M100" t="str">
        <f>All!L100</f>
        <v>39 weeks</v>
      </c>
      <c r="N100">
        <f>All!AN100</f>
        <v>0</v>
      </c>
      <c r="O100">
        <f>All!AR100</f>
        <v>0</v>
      </c>
      <c r="P100">
        <f>All!AS100</f>
        <v>0</v>
      </c>
      <c r="Q100" t="str">
        <f>All!AH100</f>
        <v>C</v>
      </c>
    </row>
    <row r="101" spans="1:17" x14ac:dyDescent="0.25">
      <c r="A101">
        <f>All!A101</f>
        <v>100</v>
      </c>
      <c r="B101" t="str">
        <f>All!B101</f>
        <v>Y</v>
      </c>
      <c r="C101" t="str">
        <f>All!J101</f>
        <v>Micro</v>
      </c>
      <c r="D101" t="str">
        <f>All!F101</f>
        <v>R.W. Mast, 1995(b)</v>
      </c>
      <c r="E101" t="str">
        <f>All!E101</f>
        <v>10.3109/08958379509015208</v>
      </c>
      <c r="F101" t="str">
        <f>All!H101</f>
        <v>Chryostile Asbestos</v>
      </c>
      <c r="G101" t="str">
        <f>All!I101</f>
        <v>Chryostile Asbestos</v>
      </c>
      <c r="H101" t="str">
        <f>All!N101</f>
        <v>Fibrosis score - histopathology mean grade 4 or greater (Table 7)</v>
      </c>
      <c r="I101" t="str">
        <f>All!AL101</f>
        <v>Lung Fibrosis</v>
      </c>
      <c r="J101" t="str">
        <f>All!O101</f>
        <v>Rat</v>
      </c>
      <c r="K101" t="str">
        <f>All!P101</f>
        <v>Weanling F344</v>
      </c>
      <c r="L101" t="str">
        <f>All!Q101</f>
        <v>M</v>
      </c>
      <c r="M101" t="str">
        <f>All!L101</f>
        <v>52 weeks</v>
      </c>
      <c r="N101">
        <f>All!AN101</f>
        <v>0</v>
      </c>
      <c r="O101">
        <f>All!AR101</f>
        <v>0</v>
      </c>
      <c r="P101">
        <f>All!AS101</f>
        <v>0</v>
      </c>
      <c r="Q101" t="str">
        <f>All!AH101</f>
        <v>C</v>
      </c>
    </row>
    <row r="102" spans="1:17" x14ac:dyDescent="0.25">
      <c r="A102">
        <f>All!A102</f>
        <v>101</v>
      </c>
      <c r="B102" t="str">
        <f>All!B102</f>
        <v>Y</v>
      </c>
      <c r="C102" t="str">
        <f>All!J102</f>
        <v>Micro</v>
      </c>
      <c r="D102" t="str">
        <f>All!F102</f>
        <v>R.W. Mast, 1995(b)</v>
      </c>
      <c r="E102" t="str">
        <f>All!E102</f>
        <v>10.3109/08958379509015208</v>
      </c>
      <c r="F102" t="str">
        <f>All!H102</f>
        <v>Chryostile Asbestos</v>
      </c>
      <c r="G102" t="str">
        <f>All!I102</f>
        <v>Chryostile Asbestos</v>
      </c>
      <c r="H102" t="str">
        <f>All!N102</f>
        <v>Fibrosis score - histopathology mean grade 4 or greater (Table 7)</v>
      </c>
      <c r="I102" t="str">
        <f>All!AL102</f>
        <v>Lung Fibrosis</v>
      </c>
      <c r="J102" t="str">
        <f>All!O102</f>
        <v>Rat</v>
      </c>
      <c r="K102" t="str">
        <f>All!P102</f>
        <v>Weanling F344</v>
      </c>
      <c r="L102" t="str">
        <f>All!Q102</f>
        <v>M</v>
      </c>
      <c r="M102" t="str">
        <f>All!L102</f>
        <v>65 weeks</v>
      </c>
      <c r="N102">
        <f>All!AN102</f>
        <v>0</v>
      </c>
      <c r="O102">
        <f>All!AR102</f>
        <v>0</v>
      </c>
      <c r="P102">
        <f>All!AS102</f>
        <v>0</v>
      </c>
      <c r="Q102" t="str">
        <f>All!AH102</f>
        <v>C</v>
      </c>
    </row>
    <row r="103" spans="1:17" x14ac:dyDescent="0.25">
      <c r="A103">
        <f>All!A103</f>
        <v>102</v>
      </c>
      <c r="B103" t="str">
        <f>All!B103</f>
        <v>Y</v>
      </c>
      <c r="C103" t="str">
        <f>All!J103</f>
        <v>Micro</v>
      </c>
      <c r="D103" t="str">
        <f>All!F103</f>
        <v>R.W. Mast, 1995(b)</v>
      </c>
      <c r="E103" t="str">
        <f>All!E103</f>
        <v>10.3109/08958379509015208</v>
      </c>
      <c r="F103" t="str">
        <f>All!H103</f>
        <v>Chryostile Asbestos</v>
      </c>
      <c r="G103" t="str">
        <f>All!I103</f>
        <v>Chryostile Asbestos</v>
      </c>
      <c r="H103" t="str">
        <f>All!N103</f>
        <v>Fibrosis score - histopathology mean grade 4 or greater (Table 7)</v>
      </c>
      <c r="I103" t="str">
        <f>All!AL103</f>
        <v>Lung Fibrosis</v>
      </c>
      <c r="J103" t="str">
        <f>All!O103</f>
        <v>Rat</v>
      </c>
      <c r="K103" t="str">
        <f>All!P103</f>
        <v>Weanling F344</v>
      </c>
      <c r="L103" t="str">
        <f>All!Q103</f>
        <v>M</v>
      </c>
      <c r="M103" t="str">
        <f>All!L103</f>
        <v>78 weeks</v>
      </c>
      <c r="N103">
        <f>All!AN103</f>
        <v>0</v>
      </c>
      <c r="O103">
        <f>All!AR103</f>
        <v>0</v>
      </c>
      <c r="P103">
        <f>All!AS103</f>
        <v>0</v>
      </c>
      <c r="Q103" t="str">
        <f>All!AH103</f>
        <v>C</v>
      </c>
    </row>
    <row r="104" spans="1:17" x14ac:dyDescent="0.25">
      <c r="A104">
        <f>All!A104</f>
        <v>103</v>
      </c>
      <c r="B104" t="str">
        <f>All!B104</f>
        <v>Y</v>
      </c>
      <c r="C104" t="str">
        <f>All!J104</f>
        <v>Micro</v>
      </c>
      <c r="D104" t="str">
        <f>All!F104</f>
        <v>R.W. Mast, 1995(b)</v>
      </c>
      <c r="E104" t="str">
        <f>All!E104</f>
        <v>10.3109/08958379509015208</v>
      </c>
      <c r="F104" t="str">
        <f>All!H104</f>
        <v>Chryostile Asbestos</v>
      </c>
      <c r="G104" t="str">
        <f>All!I104</f>
        <v>Chryostile Asbestos</v>
      </c>
      <c r="H104" t="str">
        <f>All!N104</f>
        <v>Fibrosis score - histopathology mean grade 4 or greater (Table 7)</v>
      </c>
      <c r="I104" t="str">
        <f>All!AL104</f>
        <v>Lung Fibrosis</v>
      </c>
      <c r="J104" t="str">
        <f>All!O104</f>
        <v>Rat</v>
      </c>
      <c r="K104" t="str">
        <f>All!P104</f>
        <v>Weanling F344</v>
      </c>
      <c r="L104" t="str">
        <f>All!Q104</f>
        <v>M</v>
      </c>
      <c r="M104" t="str">
        <f>All!L104</f>
        <v>104 weeks</v>
      </c>
      <c r="N104">
        <f>All!AN104</f>
        <v>0</v>
      </c>
      <c r="O104">
        <f>All!AR104</f>
        <v>0</v>
      </c>
      <c r="P104">
        <f>All!AS104</f>
        <v>0</v>
      </c>
      <c r="Q104" t="str">
        <f>All!AH104</f>
        <v>C</v>
      </c>
    </row>
    <row r="105" spans="1:17" x14ac:dyDescent="0.25">
      <c r="A105">
        <f>All!A105</f>
        <v>104</v>
      </c>
      <c r="B105" t="str">
        <f>All!B105</f>
        <v>Y</v>
      </c>
      <c r="C105" t="str">
        <f>All!J105</f>
        <v>Micro</v>
      </c>
      <c r="D105" t="str">
        <f>All!F105</f>
        <v>Jurgen Pauluhn, 2010</v>
      </c>
      <c r="E105">
        <f>All!E105</f>
        <v>0</v>
      </c>
      <c r="F105" t="str">
        <f>All!H105</f>
        <v>Iron</v>
      </c>
      <c r="G105" t="str">
        <f>All!I105</f>
        <v>Fe3O4</v>
      </c>
      <c r="H105" t="str">
        <f>All!N105</f>
        <v>PMN%</v>
      </c>
      <c r="I105" t="str">
        <f>All!AL105</f>
        <v>Lung Inflammation</v>
      </c>
      <c r="J105" t="str">
        <f>All!O105</f>
        <v>Rat</v>
      </c>
      <c r="K105" t="str">
        <f>All!P105</f>
        <v>Winstar HsdCpb:WU (SPF)</v>
      </c>
      <c r="L105" t="str">
        <f>All!Q105</f>
        <v>M</v>
      </c>
      <c r="M105" t="str">
        <f>All!L105</f>
        <v>13 weeks</v>
      </c>
      <c r="N105">
        <f>All!AN105</f>
        <v>0</v>
      </c>
      <c r="O105">
        <f>All!AR105</f>
        <v>0</v>
      </c>
      <c r="P105">
        <f>All!AS105</f>
        <v>0</v>
      </c>
      <c r="Q105" t="str">
        <f>All!AH105</f>
        <v>C</v>
      </c>
    </row>
    <row r="106" spans="1:17" x14ac:dyDescent="0.25">
      <c r="A106">
        <f>All!A106</f>
        <v>105</v>
      </c>
      <c r="B106">
        <f>All!B106</f>
        <v>0</v>
      </c>
      <c r="C106" t="str">
        <f>All!J106</f>
        <v>Micro</v>
      </c>
      <c r="D106" t="str">
        <f>All!F106</f>
        <v>Jurgen Pauluhn, 2010</v>
      </c>
      <c r="E106">
        <f>All!E106</f>
        <v>0</v>
      </c>
      <c r="F106" t="str">
        <f>All!H106</f>
        <v>Iron</v>
      </c>
      <c r="G106" t="str">
        <f>All!I106</f>
        <v>Fe3O4</v>
      </c>
      <c r="H106" t="str">
        <f>All!N106</f>
        <v>PMN%</v>
      </c>
      <c r="I106" t="str">
        <f>All!AL106</f>
        <v>Lung Inflammation</v>
      </c>
      <c r="J106" t="str">
        <f>All!O106</f>
        <v>Rat</v>
      </c>
      <c r="K106" t="str">
        <f>All!P106</f>
        <v>Winstar HsdCpb:WU (SPF)</v>
      </c>
      <c r="L106" t="str">
        <f>All!Q106</f>
        <v>F</v>
      </c>
      <c r="M106" t="str">
        <f>All!L106</f>
        <v>13 weeks</v>
      </c>
      <c r="N106">
        <f>All!AN106</f>
        <v>0</v>
      </c>
      <c r="O106" t="str">
        <f>All!AR106</f>
        <v>LOAEL</v>
      </c>
      <c r="P106">
        <f>All!AS106</f>
        <v>470.00000000000006</v>
      </c>
      <c r="Q106" t="str">
        <f>All!AH106</f>
        <v>C</v>
      </c>
    </row>
    <row r="107" spans="1:17" x14ac:dyDescent="0.25">
      <c r="A107">
        <f>All!A107</f>
        <v>106</v>
      </c>
      <c r="B107">
        <f>All!B107</f>
        <v>0</v>
      </c>
      <c r="C107" t="str">
        <f>All!J107</f>
        <v>Micro</v>
      </c>
      <c r="D107" t="str">
        <f>All!F107</f>
        <v>Jurgen Pauluhn, 2010</v>
      </c>
      <c r="E107" t="str">
        <f>All!E107</f>
        <v>10.1002/jat.1668</v>
      </c>
      <c r="F107" t="str">
        <f>All!H107</f>
        <v>Iron</v>
      </c>
      <c r="G107" t="str">
        <f>All!I107</f>
        <v>Fe3O4</v>
      </c>
      <c r="H107" t="str">
        <f>All!N107</f>
        <v>Fibrosis score - severity of increased collagen fibers (sirius red stain)</v>
      </c>
      <c r="I107" t="str">
        <f>All!AL107</f>
        <v>Lung Fibrosis</v>
      </c>
      <c r="J107" t="str">
        <f>All!O107</f>
        <v>Rat</v>
      </c>
      <c r="K107" t="str">
        <f>All!P107</f>
        <v>Winstar HsdCpb:WU (SPF)</v>
      </c>
      <c r="L107" t="str">
        <f>All!Q107</f>
        <v>M</v>
      </c>
      <c r="M107" t="str">
        <f>All!L107</f>
        <v>13 weeks</v>
      </c>
      <c r="N107" t="str">
        <f>All!AN107</f>
        <v>0, 10, 15, 50</v>
      </c>
      <c r="O107" t="str">
        <f>All!AR107</f>
        <v>NOAEL</v>
      </c>
      <c r="P107">
        <f>All!AS107</f>
        <v>15000</v>
      </c>
      <c r="Q107" t="str">
        <f>All!AH107</f>
        <v>B</v>
      </c>
    </row>
    <row r="108" spans="1:17" x14ac:dyDescent="0.25">
      <c r="A108">
        <f>All!A108</f>
        <v>107</v>
      </c>
      <c r="B108">
        <f>All!B108</f>
        <v>0</v>
      </c>
      <c r="C108" t="str">
        <f>All!J108</f>
        <v>Micro</v>
      </c>
      <c r="D108" t="str">
        <f>All!F108</f>
        <v>Jurgen Pauluhn, 2010</v>
      </c>
      <c r="E108" t="str">
        <f>All!E108</f>
        <v>10.1002/jat.1668</v>
      </c>
      <c r="F108" t="str">
        <f>All!H108</f>
        <v>Iron</v>
      </c>
      <c r="G108" t="str">
        <f>All!I108</f>
        <v>Fe3O4</v>
      </c>
      <c r="H108" t="str">
        <f>All!N108</f>
        <v>Fibrosis score - severity of increased collagen fibers (sirius red stain)</v>
      </c>
      <c r="I108" t="str">
        <f>All!AL108</f>
        <v>Lung Fibrosis</v>
      </c>
      <c r="J108" t="str">
        <f>All!O108</f>
        <v>Rat</v>
      </c>
      <c r="K108" t="str">
        <f>All!P108</f>
        <v>Winstar HsdCpb:WU (SPF)</v>
      </c>
      <c r="L108" t="str">
        <f>All!Q108</f>
        <v>F</v>
      </c>
      <c r="M108" t="str">
        <f>All!L108</f>
        <v>13 weeks</v>
      </c>
      <c r="N108" t="str">
        <f>All!AN108</f>
        <v>0, 10, 15, 50</v>
      </c>
      <c r="O108" t="str">
        <f>All!AR108</f>
        <v>NOAEL</v>
      </c>
      <c r="P108">
        <f>All!AS108</f>
        <v>15000</v>
      </c>
      <c r="Q108" t="str">
        <f>All!AH108</f>
        <v>B</v>
      </c>
    </row>
    <row r="109" spans="1:17" x14ac:dyDescent="0.25">
      <c r="A109">
        <f>All!A109</f>
        <v>108</v>
      </c>
      <c r="B109" t="str">
        <f>All!B109</f>
        <v>Y</v>
      </c>
      <c r="C109" t="str">
        <f>All!J109</f>
        <v>Micro</v>
      </c>
      <c r="D109" t="str">
        <f>All!F109</f>
        <v>Yvonne Janssen, 1994</v>
      </c>
      <c r="E109">
        <f>All!E109</f>
        <v>0</v>
      </c>
      <c r="F109" t="str">
        <f>All!H109</f>
        <v>Silica</v>
      </c>
      <c r="G109" t="str">
        <f>All!I109</f>
        <v>Cristobalite</v>
      </c>
      <c r="H109" t="str">
        <f>All!N109</f>
        <v>PMN%</v>
      </c>
      <c r="I109" t="str">
        <f>All!AL109</f>
        <v>Lung Inflammation</v>
      </c>
      <c r="J109" t="str">
        <f>All!O109</f>
        <v>Rat</v>
      </c>
      <c r="K109" t="str">
        <f>All!P109</f>
        <v>Fischer 344</v>
      </c>
      <c r="L109" t="str">
        <f>All!Q109</f>
        <v>M</v>
      </c>
      <c r="M109" t="str">
        <f>All!L109</f>
        <v>8 weeks</v>
      </c>
      <c r="N109">
        <f>All!AN109</f>
        <v>0</v>
      </c>
      <c r="O109">
        <f>All!AR109</f>
        <v>0</v>
      </c>
      <c r="P109">
        <f>All!AS109</f>
        <v>0</v>
      </c>
      <c r="Q109" t="str">
        <f>All!AH109</f>
        <v>D</v>
      </c>
    </row>
    <row r="110" spans="1:17" x14ac:dyDescent="0.25">
      <c r="A110">
        <f>All!A110</f>
        <v>109</v>
      </c>
      <c r="B110" t="str">
        <f>All!B110</f>
        <v>Y</v>
      </c>
      <c r="C110" t="str">
        <f>All!J110</f>
        <v>Micro</v>
      </c>
      <c r="D110" t="str">
        <f>All!F110</f>
        <v>Yvonne Janssen, 1994</v>
      </c>
      <c r="E110">
        <f>All!E110</f>
        <v>0</v>
      </c>
      <c r="F110" t="str">
        <f>All!H110</f>
        <v>Silica</v>
      </c>
      <c r="G110" t="str">
        <f>All!I110</f>
        <v>Cristobalite</v>
      </c>
      <c r="H110" t="str">
        <f>All!N110</f>
        <v>PMN%</v>
      </c>
      <c r="I110" t="str">
        <f>All!AL110</f>
        <v>Lung Inflammation</v>
      </c>
      <c r="J110" t="str">
        <f>All!O110</f>
        <v>Rat</v>
      </c>
      <c r="K110" t="str">
        <f>All!P110</f>
        <v>Fischer 344</v>
      </c>
      <c r="L110" t="str">
        <f>All!Q110</f>
        <v>M</v>
      </c>
      <c r="M110" t="str">
        <f>All!L110</f>
        <v>12 weeks</v>
      </c>
      <c r="N110">
        <f>All!AN110</f>
        <v>0</v>
      </c>
      <c r="O110">
        <f>All!AR110</f>
        <v>0</v>
      </c>
      <c r="P110">
        <f>All!AS110</f>
        <v>0</v>
      </c>
      <c r="Q110" t="str">
        <f>All!AH110</f>
        <v>D</v>
      </c>
    </row>
    <row r="111" spans="1:17" x14ac:dyDescent="0.25">
      <c r="A111">
        <f>All!A111</f>
        <v>110</v>
      </c>
      <c r="B111" t="str">
        <f>All!B111</f>
        <v>Y</v>
      </c>
      <c r="C111" t="str">
        <f>All!J111</f>
        <v>Nano</v>
      </c>
      <c r="D111" t="str">
        <f>All!F111</f>
        <v>Yvonne Janssen, 1994</v>
      </c>
      <c r="E111">
        <f>All!E111</f>
        <v>0</v>
      </c>
      <c r="F111" t="str">
        <f>All!H111</f>
        <v>Titanium dioxide</v>
      </c>
      <c r="G111" t="str">
        <f>All!I111</f>
        <v>ufTiO2</v>
      </c>
      <c r="H111" t="str">
        <f>All!N111</f>
        <v>PMN%</v>
      </c>
      <c r="I111" t="str">
        <f>All!AL111</f>
        <v>Lung Inflammation</v>
      </c>
      <c r="J111" t="str">
        <f>All!O111</f>
        <v>Rat</v>
      </c>
      <c r="K111" t="str">
        <f>All!P111</f>
        <v>Fischer 344</v>
      </c>
      <c r="L111" t="str">
        <f>All!Q111</f>
        <v>M</v>
      </c>
      <c r="M111" t="str">
        <f>All!L111</f>
        <v>8 weeks</v>
      </c>
      <c r="N111">
        <f>All!AN111</f>
        <v>0</v>
      </c>
      <c r="O111">
        <f>All!AR111</f>
        <v>0</v>
      </c>
      <c r="P111">
        <f>All!AS111</f>
        <v>0</v>
      </c>
      <c r="Q111" t="str">
        <f>All!AH111</f>
        <v>C</v>
      </c>
    </row>
    <row r="112" spans="1:17" x14ac:dyDescent="0.25">
      <c r="A112">
        <f>All!A112</f>
        <v>111</v>
      </c>
      <c r="B112" t="str">
        <f>All!B112</f>
        <v>Y</v>
      </c>
      <c r="C112" t="str">
        <f>All!J112</f>
        <v>Nano</v>
      </c>
      <c r="D112" t="str">
        <f>All!F112</f>
        <v>Yvonne Janssen, 1994</v>
      </c>
      <c r="E112">
        <f>All!E112</f>
        <v>0</v>
      </c>
      <c r="F112" t="str">
        <f>All!H112</f>
        <v>Titanium dioxide</v>
      </c>
      <c r="G112" t="str">
        <f>All!I112</f>
        <v>ufTiO2</v>
      </c>
      <c r="H112" t="str">
        <f>All!N112</f>
        <v>PMN%</v>
      </c>
      <c r="I112" t="str">
        <f>All!AL112</f>
        <v>Lung Inflammation</v>
      </c>
      <c r="J112" t="str">
        <f>All!O112</f>
        <v>Rat</v>
      </c>
      <c r="K112" t="str">
        <f>All!P112</f>
        <v>Fischer 344</v>
      </c>
      <c r="L112" t="str">
        <f>All!Q112</f>
        <v>M</v>
      </c>
      <c r="M112" t="str">
        <f>All!L112</f>
        <v>12 weeks</v>
      </c>
      <c r="N112">
        <f>All!AN112</f>
        <v>0</v>
      </c>
      <c r="O112">
        <f>All!AR112</f>
        <v>0</v>
      </c>
      <c r="P112">
        <f>All!AS112</f>
        <v>0</v>
      </c>
      <c r="Q112" t="str">
        <f>All!AH112</f>
        <v>C</v>
      </c>
    </row>
    <row r="113" spans="1:17" x14ac:dyDescent="0.25">
      <c r="A113">
        <f>All!A113</f>
        <v>112</v>
      </c>
      <c r="B113" t="str">
        <f>All!B113</f>
        <v>Y</v>
      </c>
      <c r="C113" t="str">
        <f>All!J113</f>
        <v>Micro</v>
      </c>
      <c r="D113" t="str">
        <f>All!F113</f>
        <v>Yvonne Janssen, 1994</v>
      </c>
      <c r="E113">
        <f>All!E113</f>
        <v>0</v>
      </c>
      <c r="F113" t="str">
        <f>All!H113</f>
        <v>Titanium dioxide</v>
      </c>
      <c r="G113" t="str">
        <f>All!I113</f>
        <v>fTiO2</v>
      </c>
      <c r="H113" t="str">
        <f>All!N113</f>
        <v>PMN%</v>
      </c>
      <c r="I113" t="str">
        <f>All!AL113</f>
        <v>Lung Inflammation</v>
      </c>
      <c r="J113" t="str">
        <f>All!O113</f>
        <v>Rat</v>
      </c>
      <c r="K113" t="str">
        <f>All!P113</f>
        <v>Fischer 344</v>
      </c>
      <c r="L113" t="str">
        <f>All!Q113</f>
        <v>M</v>
      </c>
      <c r="M113" t="str">
        <f>All!L113</f>
        <v>8 weeks</v>
      </c>
      <c r="N113">
        <f>All!AN113</f>
        <v>0</v>
      </c>
      <c r="O113">
        <f>All!AR113</f>
        <v>0</v>
      </c>
      <c r="P113">
        <f>All!AS113</f>
        <v>0</v>
      </c>
      <c r="Q113" t="str">
        <f>All!AH113</f>
        <v>B</v>
      </c>
    </row>
    <row r="114" spans="1:17" x14ac:dyDescent="0.25">
      <c r="A114">
        <f>All!A114</f>
        <v>113</v>
      </c>
      <c r="B114" t="str">
        <f>All!B114</f>
        <v>Y</v>
      </c>
      <c r="C114" t="str">
        <f>All!J114</f>
        <v>Micro</v>
      </c>
      <c r="D114" t="str">
        <f>All!F114</f>
        <v>Yvonne Janssen, 1994</v>
      </c>
      <c r="E114">
        <f>All!E114</f>
        <v>0</v>
      </c>
      <c r="F114" t="str">
        <f>All!H114</f>
        <v>Titanium dioxide</v>
      </c>
      <c r="G114" t="str">
        <f>All!I114</f>
        <v>fTiO2</v>
      </c>
      <c r="H114" t="str">
        <f>All!N114</f>
        <v>PMN%</v>
      </c>
      <c r="I114" t="str">
        <f>All!AL114</f>
        <v>Lung Inflammation</v>
      </c>
      <c r="J114" t="str">
        <f>All!O114</f>
        <v>Rat</v>
      </c>
      <c r="K114" t="str">
        <f>All!P114</f>
        <v>Fischer 344</v>
      </c>
      <c r="L114" t="str">
        <f>All!Q114</f>
        <v>M</v>
      </c>
      <c r="M114" t="str">
        <f>All!L114</f>
        <v>12 weeks</v>
      </c>
      <c r="N114">
        <f>All!AN114</f>
        <v>0</v>
      </c>
      <c r="O114">
        <f>All!AR114</f>
        <v>0</v>
      </c>
      <c r="P114">
        <f>All!AS114</f>
        <v>0</v>
      </c>
      <c r="Q114" t="str">
        <f>All!AH114</f>
        <v>C</v>
      </c>
    </row>
    <row r="115" spans="1:17" x14ac:dyDescent="0.25">
      <c r="A115">
        <f>All!A115</f>
        <v>114</v>
      </c>
      <c r="B115">
        <f>All!B115</f>
        <v>0</v>
      </c>
      <c r="C115" t="str">
        <f>All!J115</f>
        <v>Micro</v>
      </c>
      <c r="D115" t="str">
        <f>All!F115</f>
        <v>Carl J. Johnston, 2000</v>
      </c>
      <c r="E115">
        <f>All!E115</f>
        <v>0</v>
      </c>
      <c r="F115" t="str">
        <f>All!H115</f>
        <v>Silica</v>
      </c>
      <c r="G115" t="str">
        <f>All!I115</f>
        <v>Crystalline</v>
      </c>
      <c r="H115" t="str">
        <f>All!N115</f>
        <v>PMN%</v>
      </c>
      <c r="I115" t="str">
        <f>All!AL115</f>
        <v>Lung Inflammation</v>
      </c>
      <c r="J115" t="str">
        <f>All!O115</f>
        <v>Rat</v>
      </c>
      <c r="K115" t="str">
        <f>All!P115</f>
        <v>Fischer 344</v>
      </c>
      <c r="L115" t="str">
        <f>All!Q115</f>
        <v>M</v>
      </c>
      <c r="M115" t="str">
        <f>All!L115</f>
        <v>6.5 weeks</v>
      </c>
      <c r="N115">
        <f>All!AN115</f>
        <v>0</v>
      </c>
      <c r="O115" t="str">
        <f>All!AR115</f>
        <v>LOAEL</v>
      </c>
      <c r="P115">
        <f>All!AS115</f>
        <v>100</v>
      </c>
      <c r="Q115" t="str">
        <f>All!AH115</f>
        <v>D</v>
      </c>
    </row>
    <row r="116" spans="1:17" x14ac:dyDescent="0.25">
      <c r="A116">
        <f>All!A116</f>
        <v>115</v>
      </c>
      <c r="B116">
        <f>All!B116</f>
        <v>0</v>
      </c>
      <c r="C116" t="str">
        <f>All!J116</f>
        <v>Micro</v>
      </c>
      <c r="D116" t="str">
        <f>All!F116</f>
        <v>Carl J. Johnston, 2000</v>
      </c>
      <c r="E116">
        <f>All!E116</f>
        <v>0</v>
      </c>
      <c r="F116" t="str">
        <f>All!H116</f>
        <v>Silica</v>
      </c>
      <c r="G116" t="str">
        <f>All!I116</f>
        <v>Crystalline</v>
      </c>
      <c r="H116" t="str">
        <f>All!N116</f>
        <v>PMN%</v>
      </c>
      <c r="I116" t="str">
        <f>All!AL116</f>
        <v>Lung Inflammation</v>
      </c>
      <c r="J116" t="str">
        <f>All!O116</f>
        <v>Rat</v>
      </c>
      <c r="K116" t="str">
        <f>All!P116</f>
        <v>Fischer 344</v>
      </c>
      <c r="L116" t="str">
        <f>All!Q116</f>
        <v>M</v>
      </c>
      <c r="M116" t="str">
        <f>All!L116</f>
        <v>13 weeks</v>
      </c>
      <c r="N116">
        <f>All!AN116</f>
        <v>0</v>
      </c>
      <c r="O116" t="str">
        <f>All!AR116</f>
        <v>LOAEL</v>
      </c>
      <c r="P116">
        <f>All!AS116</f>
        <v>300</v>
      </c>
      <c r="Q116" t="str">
        <f>All!AH116</f>
        <v>D</v>
      </c>
    </row>
    <row r="117" spans="1:17" x14ac:dyDescent="0.25">
      <c r="A117">
        <f>All!A117</f>
        <v>116</v>
      </c>
      <c r="B117">
        <f>All!B117</f>
        <v>0</v>
      </c>
      <c r="C117" t="str">
        <f>All!J117</f>
        <v>Nano</v>
      </c>
      <c r="D117" t="str">
        <f>All!F117</f>
        <v>Carl J. Johnston, 2000</v>
      </c>
      <c r="E117">
        <f>All!E117</f>
        <v>0</v>
      </c>
      <c r="F117" t="str">
        <f>All!H117</f>
        <v>Silica</v>
      </c>
      <c r="G117" t="str">
        <f>All!I117</f>
        <v>Amorphous</v>
      </c>
      <c r="H117" t="str">
        <f>All!N117</f>
        <v>PMN%</v>
      </c>
      <c r="I117" t="str">
        <f>All!AL117</f>
        <v>Lung Inflammation</v>
      </c>
      <c r="J117" t="str">
        <f>All!O117</f>
        <v>Rat</v>
      </c>
      <c r="K117" t="str">
        <f>All!P117</f>
        <v>Fischer 344</v>
      </c>
      <c r="L117" t="str">
        <f>All!Q117</f>
        <v>M</v>
      </c>
      <c r="M117" t="str">
        <f>All!L117</f>
        <v>6.5 weeks</v>
      </c>
      <c r="N117">
        <f>All!AN117</f>
        <v>0</v>
      </c>
      <c r="O117" t="str">
        <f>All!AR117</f>
        <v>LOAEL</v>
      </c>
      <c r="P117">
        <f>All!AS117</f>
        <v>1680</v>
      </c>
      <c r="Q117" t="str">
        <f>All!AH117</f>
        <v>C</v>
      </c>
    </row>
    <row r="118" spans="1:17" x14ac:dyDescent="0.25">
      <c r="A118">
        <f>All!A118</f>
        <v>117</v>
      </c>
      <c r="B118">
        <f>All!B118</f>
        <v>0</v>
      </c>
      <c r="C118" t="str">
        <f>All!J118</f>
        <v>Nano</v>
      </c>
      <c r="D118" t="str">
        <f>All!F118</f>
        <v>Carl J. Johnston, 2000</v>
      </c>
      <c r="E118">
        <f>All!E118</f>
        <v>0</v>
      </c>
      <c r="F118" t="str">
        <f>All!H118</f>
        <v>Silica</v>
      </c>
      <c r="G118" t="str">
        <f>All!I118</f>
        <v>Amorphous</v>
      </c>
      <c r="H118" t="str">
        <f>All!N118</f>
        <v>PMN%</v>
      </c>
      <c r="I118" t="str">
        <f>All!AL118</f>
        <v>Lung Inflammation</v>
      </c>
      <c r="J118" t="str">
        <f>All!O118</f>
        <v>Rat</v>
      </c>
      <c r="K118" t="str">
        <f>All!P118</f>
        <v>Fischer 344</v>
      </c>
      <c r="L118" t="str">
        <f>All!Q118</f>
        <v>M</v>
      </c>
      <c r="M118" t="str">
        <f>All!L118</f>
        <v>13 weeks</v>
      </c>
      <c r="N118">
        <f>All!AN118</f>
        <v>0</v>
      </c>
      <c r="O118" t="str">
        <f>All!AR118</f>
        <v>LOAEL</v>
      </c>
      <c r="P118">
        <f>All!AS118</f>
        <v>5040</v>
      </c>
      <c r="Q118" t="str">
        <f>All!AH118</f>
        <v>B</v>
      </c>
    </row>
    <row r="119" spans="1:17" x14ac:dyDescent="0.25">
      <c r="A119">
        <f>All!A119</f>
        <v>118</v>
      </c>
      <c r="B119" t="str">
        <f>All!B119</f>
        <v>Y</v>
      </c>
      <c r="C119" t="str">
        <f>All!J119</f>
        <v>Nano</v>
      </c>
      <c r="D119" t="str">
        <f>All!F119</f>
        <v>J. Gallagher, 2003</v>
      </c>
      <c r="E119">
        <f>All!E119</f>
        <v>0</v>
      </c>
      <c r="F119" t="str">
        <f>All!H119</f>
        <v>Carbon black</v>
      </c>
      <c r="G119" t="str">
        <f>All!I119</f>
        <v>Printex90 (UF)</v>
      </c>
      <c r="H119" t="str">
        <f>All!N119</f>
        <v>PMN%</v>
      </c>
      <c r="I119" t="str">
        <f>All!AL119</f>
        <v>Lung Inflammation</v>
      </c>
      <c r="J119" t="str">
        <f>All!O119</f>
        <v>Rat</v>
      </c>
      <c r="K119" t="str">
        <f>All!P119</f>
        <v>Fischer 344</v>
      </c>
      <c r="L119" t="str">
        <f>All!Q119</f>
        <v>F</v>
      </c>
      <c r="M119" t="str">
        <f>All!L119</f>
        <v>13 weeks</v>
      </c>
      <c r="N119">
        <f>All!AN119</f>
        <v>0</v>
      </c>
      <c r="O119">
        <f>All!AR119</f>
        <v>0</v>
      </c>
      <c r="P119">
        <f>All!AS119</f>
        <v>0</v>
      </c>
      <c r="Q119" t="str">
        <f>All!AH119</f>
        <v>C</v>
      </c>
    </row>
    <row r="120" spans="1:17" x14ac:dyDescent="0.25">
      <c r="A120">
        <f>All!A120</f>
        <v>119</v>
      </c>
      <c r="B120" t="str">
        <f>All!B120</f>
        <v>Y</v>
      </c>
      <c r="C120" t="str">
        <f>All!J120</f>
        <v>Nano</v>
      </c>
      <c r="D120" t="str">
        <f>All!F120</f>
        <v>J. Gallagher, 2003</v>
      </c>
      <c r="E120">
        <f>All!E120</f>
        <v>0</v>
      </c>
      <c r="F120" t="str">
        <f>All!H120</f>
        <v>Carbon black</v>
      </c>
      <c r="G120" t="str">
        <f>All!I120</f>
        <v>ST V</v>
      </c>
      <c r="H120" t="str">
        <f>All!N120</f>
        <v>PMN%</v>
      </c>
      <c r="I120" t="str">
        <f>All!AL120</f>
        <v>Lung Inflammation</v>
      </c>
      <c r="J120" t="str">
        <f>All!O120</f>
        <v>Rat</v>
      </c>
      <c r="K120" t="str">
        <f>All!P120</f>
        <v>Fischer 344</v>
      </c>
      <c r="L120" t="str">
        <f>All!Q120</f>
        <v>F</v>
      </c>
      <c r="M120" t="str">
        <f>All!L120</f>
        <v>13 weeks</v>
      </c>
      <c r="N120">
        <f>All!AN120</f>
        <v>0</v>
      </c>
      <c r="O120">
        <f>All!AR120</f>
        <v>0</v>
      </c>
      <c r="P120">
        <f>All!AS120</f>
        <v>0</v>
      </c>
      <c r="Q120" t="str">
        <f>All!AH120</f>
        <v>B</v>
      </c>
    </row>
    <row r="121" spans="1:17" x14ac:dyDescent="0.25">
      <c r="A121">
        <f>All!A121</f>
        <v>120</v>
      </c>
      <c r="B121" t="str">
        <f>All!B121</f>
        <v>Y</v>
      </c>
      <c r="C121" t="str">
        <f>All!J121</f>
        <v>Nano</v>
      </c>
      <c r="D121" t="str">
        <f>All!F121</f>
        <v>Jae Hyuck Sung, 2011</v>
      </c>
      <c r="E121">
        <f>All!E121</f>
        <v>0</v>
      </c>
      <c r="F121" t="str">
        <f>All!H121</f>
        <v>Gold</v>
      </c>
      <c r="G121" t="str">
        <f>All!I121</f>
        <v>Gold (high)</v>
      </c>
      <c r="H121" t="str">
        <f>All!N121</f>
        <v>PMN Count</v>
      </c>
      <c r="I121" t="str">
        <f>All!AL121</f>
        <v>Lung Inflammation</v>
      </c>
      <c r="J121" t="str">
        <f>All!O121</f>
        <v>Rat</v>
      </c>
      <c r="K121" t="str">
        <f>All!P121</f>
        <v>SPF Sprague Dawley</v>
      </c>
      <c r="L121" t="str">
        <f>All!Q121</f>
        <v>F</v>
      </c>
      <c r="M121" t="str">
        <f>All!L121</f>
        <v>13 weeks</v>
      </c>
      <c r="N121">
        <f>All!AN121</f>
        <v>0</v>
      </c>
      <c r="O121">
        <f>All!AR121</f>
        <v>0</v>
      </c>
      <c r="P121">
        <f>All!AS121</f>
        <v>0</v>
      </c>
      <c r="Q121" t="str">
        <f>All!AH121</f>
        <v>A</v>
      </c>
    </row>
    <row r="122" spans="1:17" x14ac:dyDescent="0.25">
      <c r="A122">
        <f>All!A122</f>
        <v>121</v>
      </c>
      <c r="B122" t="str">
        <f>All!B122</f>
        <v>Y</v>
      </c>
      <c r="C122" t="str">
        <f>All!J122</f>
        <v>Nano</v>
      </c>
      <c r="D122" t="str">
        <f>All!F122</f>
        <v>Jae Hyuck Sung, 2011</v>
      </c>
      <c r="E122">
        <f>All!E122</f>
        <v>0</v>
      </c>
      <c r="F122" t="str">
        <f>All!H122</f>
        <v>Gold</v>
      </c>
      <c r="G122" t="str">
        <f>All!I122</f>
        <v>Gold (high)</v>
      </c>
      <c r="H122" t="str">
        <f>All!N122</f>
        <v>PMN Count</v>
      </c>
      <c r="I122" t="str">
        <f>All!AL122</f>
        <v>Lung Inflammation</v>
      </c>
      <c r="J122" t="str">
        <f>All!O122</f>
        <v>Rat</v>
      </c>
      <c r="K122" t="str">
        <f>All!P122</f>
        <v>SPF Sprague Dawley</v>
      </c>
      <c r="L122" t="str">
        <f>All!Q122</f>
        <v>M</v>
      </c>
      <c r="M122" t="str">
        <f>All!L122</f>
        <v>13 weeks</v>
      </c>
      <c r="N122">
        <f>All!AN122</f>
        <v>0</v>
      </c>
      <c r="O122">
        <f>All!AR122</f>
        <v>0</v>
      </c>
      <c r="P122">
        <f>All!AS122</f>
        <v>0</v>
      </c>
      <c r="Q122" t="str">
        <f>All!AH122</f>
        <v>A</v>
      </c>
    </row>
    <row r="123" spans="1:17" x14ac:dyDescent="0.25">
      <c r="A123">
        <f>All!A123</f>
        <v>122</v>
      </c>
      <c r="B123" t="str">
        <f>All!B123</f>
        <v>Y</v>
      </c>
      <c r="C123" t="str">
        <f>All!J123</f>
        <v>Nano</v>
      </c>
      <c r="D123" t="str">
        <f>All!F123</f>
        <v>Alison Elder, 2005</v>
      </c>
      <c r="E123">
        <f>All!E123</f>
        <v>0</v>
      </c>
      <c r="F123" t="str">
        <f>All!H123</f>
        <v>Carbon black</v>
      </c>
      <c r="G123" t="str">
        <f>All!I123</f>
        <v>HSCb</v>
      </c>
      <c r="H123" t="str">
        <f>All!N123</f>
        <v>PMN%</v>
      </c>
      <c r="I123" t="str">
        <f>All!AL123</f>
        <v>Lung Inflammation</v>
      </c>
      <c r="J123" t="str">
        <f>All!O123</f>
        <v>Rat</v>
      </c>
      <c r="K123" t="str">
        <f>All!P123</f>
        <v>F344</v>
      </c>
      <c r="L123" t="str">
        <f>All!Q123</f>
        <v>F</v>
      </c>
      <c r="M123" t="str">
        <f>All!L123</f>
        <v>13 weeks</v>
      </c>
      <c r="N123">
        <f>All!AN123</f>
        <v>0</v>
      </c>
      <c r="O123">
        <f>All!AR123</f>
        <v>0</v>
      </c>
      <c r="P123">
        <f>All!AS123</f>
        <v>0</v>
      </c>
      <c r="Q123" t="str">
        <f>All!AH123</f>
        <v>C</v>
      </c>
    </row>
    <row r="124" spans="1:17" x14ac:dyDescent="0.25">
      <c r="A124">
        <f>All!A124</f>
        <v>123</v>
      </c>
      <c r="B124" t="str">
        <f>All!B124</f>
        <v>Y</v>
      </c>
      <c r="C124" t="str">
        <f>All!J124</f>
        <v>Nano</v>
      </c>
      <c r="D124" t="str">
        <f>All!F124</f>
        <v>Alison Elder, 2005</v>
      </c>
      <c r="E124">
        <f>All!E124</f>
        <v>0</v>
      </c>
      <c r="F124" t="str">
        <f>All!H124</f>
        <v>Carbon black</v>
      </c>
      <c r="G124" t="str">
        <f>All!I124</f>
        <v>LSCb</v>
      </c>
      <c r="H124" t="str">
        <f>All!N124</f>
        <v>PMN%</v>
      </c>
      <c r="I124" t="str">
        <f>All!AL124</f>
        <v>Lung Inflammation</v>
      </c>
      <c r="J124" t="str">
        <f>All!O124</f>
        <v>Rat</v>
      </c>
      <c r="K124" t="str">
        <f>All!P124</f>
        <v>F344</v>
      </c>
      <c r="L124" t="str">
        <f>All!Q124</f>
        <v>F</v>
      </c>
      <c r="M124" t="str">
        <f>All!L124</f>
        <v>13 weeks</v>
      </c>
      <c r="N124">
        <f>All!AN124</f>
        <v>0</v>
      </c>
      <c r="O124">
        <f>All!AR124</f>
        <v>0</v>
      </c>
      <c r="P124">
        <f>All!AS124</f>
        <v>0</v>
      </c>
      <c r="Q124" t="str">
        <f>All!AH124</f>
        <v>B</v>
      </c>
    </row>
    <row r="125" spans="1:17" x14ac:dyDescent="0.25">
      <c r="A125">
        <f>All!A125</f>
        <v>124</v>
      </c>
      <c r="B125" t="str">
        <f>All!B125</f>
        <v>Y</v>
      </c>
      <c r="C125" t="str">
        <f>All!J125</f>
        <v>Nano</v>
      </c>
      <c r="D125" t="str">
        <f>All!F125</f>
        <v>Alison Elder, 2005</v>
      </c>
      <c r="E125">
        <f>All!E125</f>
        <v>0</v>
      </c>
      <c r="F125" t="str">
        <f>All!H125</f>
        <v>Carbon black</v>
      </c>
      <c r="G125" t="str">
        <f>All!I125</f>
        <v>HSCb</v>
      </c>
      <c r="H125" t="str">
        <f>All!N125</f>
        <v>PMN%</v>
      </c>
      <c r="I125" t="str">
        <f>All!AL125</f>
        <v>Lung Inflammation</v>
      </c>
      <c r="J125" t="str">
        <f>All!O125</f>
        <v>Mouse</v>
      </c>
      <c r="K125" t="str">
        <f>All!P125</f>
        <v>B6C3F1</v>
      </c>
      <c r="L125" t="str">
        <f>All!Q125</f>
        <v>F</v>
      </c>
      <c r="M125" t="str">
        <f>All!L125</f>
        <v>13 weeks</v>
      </c>
      <c r="N125">
        <f>All!AN125</f>
        <v>0</v>
      </c>
      <c r="O125">
        <f>All!AR125</f>
        <v>0</v>
      </c>
      <c r="P125">
        <f>All!AS125</f>
        <v>0</v>
      </c>
      <c r="Q125" t="str">
        <f>All!AH125</f>
        <v>D</v>
      </c>
    </row>
    <row r="126" spans="1:17" x14ac:dyDescent="0.25">
      <c r="A126">
        <f>All!A126</f>
        <v>125</v>
      </c>
      <c r="B126" t="str">
        <f>All!B126</f>
        <v>Y</v>
      </c>
      <c r="C126" t="str">
        <f>All!J126</f>
        <v>Nano</v>
      </c>
      <c r="D126" t="str">
        <f>All!F126</f>
        <v>Alison Elder, 2005</v>
      </c>
      <c r="E126">
        <f>All!E126</f>
        <v>0</v>
      </c>
      <c r="F126" t="str">
        <f>All!H126</f>
        <v>Carbon black</v>
      </c>
      <c r="G126" t="str">
        <f>All!I126</f>
        <v>HSCb</v>
      </c>
      <c r="H126" t="str">
        <f>All!N126</f>
        <v>PMN%</v>
      </c>
      <c r="I126" t="str">
        <f>All!AL126</f>
        <v>Lung Inflammation</v>
      </c>
      <c r="J126" t="str">
        <f>All!O126</f>
        <v>Hamster</v>
      </c>
      <c r="K126" t="str">
        <f>All!P126</f>
        <v>F1B Syrian golden</v>
      </c>
      <c r="L126" t="str">
        <f>All!Q126</f>
        <v>F</v>
      </c>
      <c r="M126" t="str">
        <f>All!L126</f>
        <v>13 weeks</v>
      </c>
      <c r="N126">
        <f>All!AN126</f>
        <v>0</v>
      </c>
      <c r="O126">
        <f>All!AR126</f>
        <v>0</v>
      </c>
      <c r="P126">
        <f>All!AS126</f>
        <v>0</v>
      </c>
      <c r="Q126" t="str">
        <f>All!AH126</f>
        <v>D</v>
      </c>
    </row>
    <row r="127" spans="1:17" x14ac:dyDescent="0.25">
      <c r="A127">
        <f>All!A127</f>
        <v>126</v>
      </c>
      <c r="B127">
        <f>All!B127</f>
        <v>0</v>
      </c>
      <c r="C127" t="str">
        <f>All!J127</f>
        <v>Nano</v>
      </c>
      <c r="D127" t="str">
        <f>All!F127</f>
        <v>Janet M. Carter, 2006</v>
      </c>
      <c r="E127">
        <f>All!E127</f>
        <v>0</v>
      </c>
      <c r="F127" t="str">
        <f>All!H127</f>
        <v>Carbon black</v>
      </c>
      <c r="G127" t="str">
        <f>All!I127</f>
        <v>Printex 90</v>
      </c>
      <c r="H127" t="str">
        <f>All!N127</f>
        <v>PMN%</v>
      </c>
      <c r="I127" t="str">
        <f>All!AL127</f>
        <v>Lung Inflammation</v>
      </c>
      <c r="J127" t="str">
        <f>All!O127</f>
        <v>Rat</v>
      </c>
      <c r="K127" t="str">
        <f>All!P127</f>
        <v>Fischer 344</v>
      </c>
      <c r="L127" t="str">
        <f>All!Q127</f>
        <v>F</v>
      </c>
      <c r="M127" t="str">
        <f>All!L127</f>
        <v>13 weeks</v>
      </c>
      <c r="N127">
        <f>All!AN127</f>
        <v>0</v>
      </c>
      <c r="O127" t="str">
        <f>All!AR127</f>
        <v>NOAEL</v>
      </c>
      <c r="P127">
        <f>All!AS127</f>
        <v>1000</v>
      </c>
      <c r="Q127" t="str">
        <f>All!AH127</f>
        <v>C</v>
      </c>
    </row>
    <row r="128" spans="1:17" x14ac:dyDescent="0.25">
      <c r="A128">
        <f>All!A128</f>
        <v>127</v>
      </c>
      <c r="B128">
        <f>All!B128</f>
        <v>0</v>
      </c>
      <c r="C128" t="str">
        <f>All!J128</f>
        <v>Nano</v>
      </c>
      <c r="D128" t="str">
        <f>All!F128</f>
        <v>Janet M. Carter, 2006</v>
      </c>
      <c r="E128">
        <f>All!E128</f>
        <v>0</v>
      </c>
      <c r="F128" t="str">
        <f>All!H128</f>
        <v>Carbon black</v>
      </c>
      <c r="G128" t="str">
        <f>All!I128</f>
        <v>Printex 90</v>
      </c>
      <c r="H128" t="str">
        <f>All!N128</f>
        <v>PMN%</v>
      </c>
      <c r="I128" t="str">
        <f>All!AL128</f>
        <v>Lung Inflammation</v>
      </c>
      <c r="J128" t="str">
        <f>All!O128</f>
        <v>Mouse</v>
      </c>
      <c r="K128" t="str">
        <f>All!P128</f>
        <v>B6C3F1</v>
      </c>
      <c r="L128" t="str">
        <f>All!Q128</f>
        <v>F</v>
      </c>
      <c r="M128" t="str">
        <f>All!L128</f>
        <v>13 weeks</v>
      </c>
      <c r="N128">
        <f>All!AN128</f>
        <v>0</v>
      </c>
      <c r="O128" t="str">
        <f>All!AR128</f>
        <v>NOAEL</v>
      </c>
      <c r="P128">
        <f>All!AS128</f>
        <v>1000</v>
      </c>
      <c r="Q128" t="str">
        <f>All!AH128</f>
        <v>C</v>
      </c>
    </row>
    <row r="129" spans="1:17" x14ac:dyDescent="0.25">
      <c r="A129">
        <f>All!A129</f>
        <v>128</v>
      </c>
      <c r="B129" t="str">
        <f>All!B129</f>
        <v>Y</v>
      </c>
      <c r="C129" t="str">
        <f>All!J129</f>
        <v>Nano</v>
      </c>
      <c r="D129" t="str">
        <f>All!F129</f>
        <v>Janet M. Carter, 2006</v>
      </c>
      <c r="E129">
        <f>All!E129</f>
        <v>0</v>
      </c>
      <c r="F129" t="str">
        <f>All!H129</f>
        <v>Carbon black</v>
      </c>
      <c r="G129" t="str">
        <f>All!I129</f>
        <v>Printex 90</v>
      </c>
      <c r="H129" t="str">
        <f>All!N129</f>
        <v>PMN%</v>
      </c>
      <c r="I129" t="str">
        <f>All!AL129</f>
        <v>Lung Inflammation</v>
      </c>
      <c r="J129" t="str">
        <f>All!O129</f>
        <v>Hamster</v>
      </c>
      <c r="K129" t="str">
        <f>All!P129</f>
        <v>F1B Syrian golden</v>
      </c>
      <c r="L129" t="str">
        <f>All!Q129</f>
        <v>F</v>
      </c>
      <c r="M129" t="str">
        <f>All!L129</f>
        <v>13 weeks</v>
      </c>
      <c r="N129">
        <f>All!AN129</f>
        <v>0</v>
      </c>
      <c r="O129">
        <f>All!AR129</f>
        <v>0</v>
      </c>
      <c r="P129">
        <f>All!AS129</f>
        <v>0</v>
      </c>
      <c r="Q129" t="str">
        <f>All!AH129</f>
        <v>C</v>
      </c>
    </row>
    <row r="130" spans="1:17" x14ac:dyDescent="0.25">
      <c r="A130">
        <f>All!A130</f>
        <v>129</v>
      </c>
      <c r="B130">
        <f>All!B130</f>
        <v>0</v>
      </c>
      <c r="C130" t="str">
        <f>All!J130</f>
        <v>Micro</v>
      </c>
      <c r="D130" t="str">
        <f>All!F130</f>
        <v>NTP</v>
      </c>
      <c r="E130">
        <f>All!E130</f>
        <v>0</v>
      </c>
      <c r="F130" t="str">
        <f>All!H130</f>
        <v>Cobalt</v>
      </c>
      <c r="G130" t="str">
        <f>All!I130</f>
        <v>Cobalt sulfate heptahydrate</v>
      </c>
      <c r="H130" t="str">
        <f>All!N130</f>
        <v>Fibrosis incidence</v>
      </c>
      <c r="I130" t="str">
        <f>All!AL130</f>
        <v>Lung Fibrosis</v>
      </c>
      <c r="J130" t="str">
        <f>All!O130</f>
        <v>Mouse</v>
      </c>
      <c r="K130" t="str">
        <f>All!P130</f>
        <v>B6C3F1</v>
      </c>
      <c r="L130" t="str">
        <f>All!Q130</f>
        <v>F</v>
      </c>
      <c r="M130" t="str">
        <f>All!L130</f>
        <v>2 years</v>
      </c>
      <c r="N130">
        <f>All!AN130</f>
        <v>0</v>
      </c>
      <c r="O130" t="str">
        <f>All!AR130</f>
        <v>NOAEL</v>
      </c>
      <c r="P130">
        <f>All!AS130</f>
        <v>3000</v>
      </c>
      <c r="Q130" t="str">
        <f>All!AH130</f>
        <v>C</v>
      </c>
    </row>
    <row r="131" spans="1:17" x14ac:dyDescent="0.25">
      <c r="A131">
        <f>All!A131</f>
        <v>130</v>
      </c>
      <c r="B131">
        <f>All!B131</f>
        <v>0</v>
      </c>
      <c r="C131" t="str">
        <f>All!J131</f>
        <v>Micro</v>
      </c>
      <c r="D131" t="str">
        <f>All!F131</f>
        <v>NTP</v>
      </c>
      <c r="E131">
        <f>All!E131</f>
        <v>0</v>
      </c>
      <c r="F131" t="str">
        <f>All!H131</f>
        <v>Cobalt</v>
      </c>
      <c r="G131" t="str">
        <f>All!I131</f>
        <v>Cobalt sulfate heptahydrate</v>
      </c>
      <c r="H131" t="str">
        <f>All!N131</f>
        <v>Fibrosis incidence</v>
      </c>
      <c r="I131" t="str">
        <f>All!AL131</f>
        <v>Lung Fibrosis</v>
      </c>
      <c r="J131" t="str">
        <f>All!O131</f>
        <v>Mouse</v>
      </c>
      <c r="K131" t="str">
        <f>All!P131</f>
        <v>B6C3F1</v>
      </c>
      <c r="L131" t="str">
        <f>All!Q131</f>
        <v>M</v>
      </c>
      <c r="M131" t="str">
        <f>All!L131</f>
        <v>2 years</v>
      </c>
      <c r="N131">
        <f>All!AN131</f>
        <v>0</v>
      </c>
      <c r="O131" t="str">
        <f>All!AR131</f>
        <v>NOAEL</v>
      </c>
      <c r="P131">
        <f>All!AS131</f>
        <v>3000</v>
      </c>
      <c r="Q131" t="str">
        <f>All!AH131</f>
        <v>C</v>
      </c>
    </row>
    <row r="132" spans="1:17" x14ac:dyDescent="0.25">
      <c r="A132">
        <f>All!A132</f>
        <v>131</v>
      </c>
      <c r="B132">
        <f>All!B132</f>
        <v>0</v>
      </c>
      <c r="C132" t="str">
        <f>All!J132</f>
        <v>Micro</v>
      </c>
      <c r="D132" t="str">
        <f>All!F132</f>
        <v>NTP</v>
      </c>
      <c r="E132">
        <f>All!E132</f>
        <v>0</v>
      </c>
      <c r="F132" t="str">
        <f>All!H132</f>
        <v>Cobalt</v>
      </c>
      <c r="G132" t="str">
        <f>All!I132</f>
        <v>Cobalt sulfate heptahydrate</v>
      </c>
      <c r="H132" t="str">
        <f>All!N132</f>
        <v>Fibrosis incidence</v>
      </c>
      <c r="I132" t="str">
        <f>All!AL132</f>
        <v>Lung Fibrosis</v>
      </c>
      <c r="J132" t="str">
        <f>All!O132</f>
        <v>Rat</v>
      </c>
      <c r="K132" t="str">
        <f>All!P132</f>
        <v>F 344/N</v>
      </c>
      <c r="L132" t="str">
        <f>All!Q132</f>
        <v>F</v>
      </c>
      <c r="M132" t="str">
        <f>All!L132</f>
        <v>2 years</v>
      </c>
      <c r="N132">
        <f>All!AN132</f>
        <v>0</v>
      </c>
      <c r="O132" t="str">
        <f>All!AR132</f>
        <v>BMDL</v>
      </c>
      <c r="P132">
        <f>All!AS132</f>
        <v>0.65382799999999996</v>
      </c>
      <c r="Q132" t="str">
        <f>All!AH132</f>
        <v>E</v>
      </c>
    </row>
    <row r="133" spans="1:17" x14ac:dyDescent="0.25">
      <c r="A133">
        <f>All!A133</f>
        <v>132</v>
      </c>
      <c r="B133">
        <f>All!B133</f>
        <v>0</v>
      </c>
      <c r="C133" t="str">
        <f>All!J133</f>
        <v>Micro</v>
      </c>
      <c r="D133" t="str">
        <f>All!F133</f>
        <v>NTP</v>
      </c>
      <c r="E133">
        <f>All!E133</f>
        <v>0</v>
      </c>
      <c r="F133" t="str">
        <f>All!H133</f>
        <v>Cobalt</v>
      </c>
      <c r="G133" t="str">
        <f>All!I133</f>
        <v>Cobalt sulfate heptahydrate</v>
      </c>
      <c r="H133" t="str">
        <f>All!N133</f>
        <v>Fibrosis incidence</v>
      </c>
      <c r="I133" t="str">
        <f>All!AL133</f>
        <v>Lung Fibrosis</v>
      </c>
      <c r="J133" t="str">
        <f>All!O133</f>
        <v>Rat</v>
      </c>
      <c r="K133" t="str">
        <f>All!P133</f>
        <v>F 344/N</v>
      </c>
      <c r="L133" t="str">
        <f>All!Q133</f>
        <v>M</v>
      </c>
      <c r="M133" t="str">
        <f>All!L133</f>
        <v>2 years</v>
      </c>
      <c r="N133">
        <f>All!AN133</f>
        <v>0</v>
      </c>
      <c r="O133" t="str">
        <f>All!AR133</f>
        <v>BMDL</v>
      </c>
      <c r="P133">
        <f>All!AS133</f>
        <v>5.3291899999999996E-2</v>
      </c>
      <c r="Q133" t="str">
        <f>All!AH133</f>
        <v>E</v>
      </c>
    </row>
    <row r="134" spans="1:17" x14ac:dyDescent="0.25">
      <c r="A134">
        <f>All!A134</f>
        <v>133</v>
      </c>
      <c r="B134">
        <f>All!B134</f>
        <v>0</v>
      </c>
      <c r="C134" t="str">
        <f>All!J134</f>
        <v>Micro</v>
      </c>
      <c r="D134" t="str">
        <f>All!F134</f>
        <v>NTP</v>
      </c>
      <c r="E134">
        <f>All!E134</f>
        <v>0</v>
      </c>
      <c r="F134" t="str">
        <f>All!H134</f>
        <v>Nickel</v>
      </c>
      <c r="G134" t="str">
        <f>All!I134</f>
        <v>Nickel sulfate hexahydrate</v>
      </c>
      <c r="H134" t="str">
        <f>All!N134</f>
        <v>Fibrosis incidence</v>
      </c>
      <c r="I134" t="str">
        <f>All!AL134</f>
        <v>Lung Fibrosis</v>
      </c>
      <c r="J134" t="str">
        <f>All!O134</f>
        <v>Mouse</v>
      </c>
      <c r="K134" t="str">
        <f>All!P134</f>
        <v>B6C3F1</v>
      </c>
      <c r="L134" t="str">
        <f>All!Q134</f>
        <v>M</v>
      </c>
      <c r="M134" t="str">
        <f>All!L134</f>
        <v>2 years</v>
      </c>
      <c r="N134">
        <f>All!AN134</f>
        <v>0</v>
      </c>
      <c r="O134" t="str">
        <f>All!AR134</f>
        <v>NOAEL</v>
      </c>
      <c r="P134">
        <f>All!AS134</f>
        <v>1000</v>
      </c>
      <c r="Q134" t="str">
        <f>All!AH134</f>
        <v>C</v>
      </c>
    </row>
    <row r="135" spans="1:17" x14ac:dyDescent="0.25">
      <c r="A135">
        <f>All!A135</f>
        <v>134</v>
      </c>
      <c r="B135">
        <f>All!B135</f>
        <v>0</v>
      </c>
      <c r="C135" t="str">
        <f>All!J135</f>
        <v>Micro</v>
      </c>
      <c r="D135" t="str">
        <f>All!F135</f>
        <v>NTP</v>
      </c>
      <c r="E135">
        <f>All!E135</f>
        <v>0</v>
      </c>
      <c r="F135" t="str">
        <f>All!H135</f>
        <v>Nickel</v>
      </c>
      <c r="G135" t="str">
        <f>All!I135</f>
        <v>Nickel sulfate hexahydrate</v>
      </c>
      <c r="H135" t="str">
        <f>All!N135</f>
        <v>Fibrosis incidence</v>
      </c>
      <c r="I135" t="str">
        <f>All!AL135</f>
        <v>Lung Fibrosis</v>
      </c>
      <c r="J135" t="str">
        <f>All!O135</f>
        <v>Mouse</v>
      </c>
      <c r="K135" t="str">
        <f>All!P135</f>
        <v>B6C3F1</v>
      </c>
      <c r="L135" t="str">
        <f>All!Q135</f>
        <v>F</v>
      </c>
      <c r="M135" t="str">
        <f>All!L135</f>
        <v>2 years</v>
      </c>
      <c r="N135">
        <f>All!AN135</f>
        <v>0</v>
      </c>
      <c r="O135" t="str">
        <f>All!AR135</f>
        <v>NOAEL</v>
      </c>
      <c r="P135">
        <f>All!AS135</f>
        <v>1000</v>
      </c>
      <c r="Q135" t="str">
        <f>All!AH135</f>
        <v>C</v>
      </c>
    </row>
    <row r="136" spans="1:17" x14ac:dyDescent="0.25">
      <c r="A136">
        <f>All!A136</f>
        <v>135</v>
      </c>
      <c r="B136">
        <f>All!B136</f>
        <v>0</v>
      </c>
      <c r="C136" t="str">
        <f>All!J136</f>
        <v>Micro</v>
      </c>
      <c r="D136" t="str">
        <f>All!F136</f>
        <v>NTP</v>
      </c>
      <c r="E136">
        <f>All!E136</f>
        <v>0</v>
      </c>
      <c r="F136" t="str">
        <f>All!H136</f>
        <v>Nickel</v>
      </c>
      <c r="G136" t="str">
        <f>All!I136</f>
        <v>Nickel sulfate hexahydrate</v>
      </c>
      <c r="H136" t="str">
        <f>All!N136</f>
        <v>Fibrosis incidence</v>
      </c>
      <c r="I136" t="str">
        <f>All!AL136</f>
        <v>Lung Fibrosis</v>
      </c>
      <c r="J136" t="str">
        <f>All!O136</f>
        <v>Rat</v>
      </c>
      <c r="K136" t="str">
        <f>All!P136</f>
        <v>F 344/N</v>
      </c>
      <c r="L136" t="str">
        <f>All!Q136</f>
        <v>F</v>
      </c>
      <c r="M136" t="str">
        <f>All!L136</f>
        <v>2 years</v>
      </c>
      <c r="N136">
        <f>All!AN136</f>
        <v>0</v>
      </c>
      <c r="O136" t="str">
        <f>All!AR136</f>
        <v>NOAEL</v>
      </c>
      <c r="P136">
        <f>All!AS136</f>
        <v>120</v>
      </c>
      <c r="Q136" t="str">
        <f>All!AH136</f>
        <v>D</v>
      </c>
    </row>
    <row r="137" spans="1:17" x14ac:dyDescent="0.25">
      <c r="A137">
        <f>All!A137</f>
        <v>136</v>
      </c>
      <c r="B137">
        <f>All!B137</f>
        <v>0</v>
      </c>
      <c r="C137" t="str">
        <f>All!J137</f>
        <v>Micro</v>
      </c>
      <c r="D137" t="str">
        <f>All!F137</f>
        <v>NTP</v>
      </c>
      <c r="E137">
        <f>All!E137</f>
        <v>0</v>
      </c>
      <c r="F137" t="str">
        <f>All!H137</f>
        <v>Nickel</v>
      </c>
      <c r="G137" t="str">
        <f>All!I137</f>
        <v>Nickel sulfate hexahydrate</v>
      </c>
      <c r="H137" t="str">
        <f>All!N137</f>
        <v>Fibrosis incidence</v>
      </c>
      <c r="I137" t="str">
        <f>All!AL137</f>
        <v>Lung Fibrosis</v>
      </c>
      <c r="J137" t="str">
        <f>All!O137</f>
        <v>Rat</v>
      </c>
      <c r="K137" t="str">
        <f>All!P137</f>
        <v>F 344/N</v>
      </c>
      <c r="L137" t="str">
        <f>All!Q137</f>
        <v>M</v>
      </c>
      <c r="M137" t="str">
        <f>All!L137</f>
        <v>2 years</v>
      </c>
      <c r="N137">
        <f>All!AN137</f>
        <v>0</v>
      </c>
      <c r="O137" t="str">
        <f>All!AR137</f>
        <v>NOAEL</v>
      </c>
      <c r="P137">
        <f>All!AS137</f>
        <v>120</v>
      </c>
      <c r="Q137" t="str">
        <f>All!AH137</f>
        <v>D</v>
      </c>
    </row>
    <row r="138" spans="1:17" x14ac:dyDescent="0.25">
      <c r="A138">
        <f>All!A138</f>
        <v>137</v>
      </c>
      <c r="B138">
        <f>All!B138</f>
        <v>0</v>
      </c>
      <c r="C138" t="str">
        <f>All!J138</f>
        <v>Micro</v>
      </c>
      <c r="D138" t="str">
        <f>All!F138</f>
        <v>NTP</v>
      </c>
      <c r="E138">
        <f>All!E138</f>
        <v>0</v>
      </c>
      <c r="F138" t="str">
        <f>All!H138</f>
        <v>Iron</v>
      </c>
      <c r="G138" t="str">
        <f>All!I138</f>
        <v>Ferrocene (C10H10Fe)</v>
      </c>
      <c r="H138" t="str">
        <f>All!N138</f>
        <v>Fibrosis incidence</v>
      </c>
      <c r="I138" t="str">
        <f>All!AL138</f>
        <v>Lung Fibrosis</v>
      </c>
      <c r="J138" t="str">
        <f>All!O138</f>
        <v>Mouse</v>
      </c>
      <c r="K138" t="str">
        <f>All!P138</f>
        <v>B6C3F1</v>
      </c>
      <c r="L138" t="str">
        <f>All!Q138</f>
        <v>F</v>
      </c>
      <c r="M138" t="str">
        <f>All!L138</f>
        <v>3 months</v>
      </c>
      <c r="N138">
        <f>All!AN138</f>
        <v>0</v>
      </c>
      <c r="O138" t="str">
        <f>All!AR138</f>
        <v>NOAEL</v>
      </c>
      <c r="P138">
        <f>All!AS138</f>
        <v>30000</v>
      </c>
      <c r="Q138" t="str">
        <f>All!AH138</f>
        <v>B</v>
      </c>
    </row>
    <row r="139" spans="1:17" x14ac:dyDescent="0.25">
      <c r="A139">
        <f>All!A139</f>
        <v>138</v>
      </c>
      <c r="B139">
        <f>All!B139</f>
        <v>0</v>
      </c>
      <c r="C139" t="str">
        <f>All!J139</f>
        <v>Micro</v>
      </c>
      <c r="D139" t="str">
        <f>All!F139</f>
        <v>NTP</v>
      </c>
      <c r="E139">
        <f>All!E139</f>
        <v>0</v>
      </c>
      <c r="F139" t="str">
        <f>All!H139</f>
        <v>Iron</v>
      </c>
      <c r="G139" t="str">
        <f>All!I139</f>
        <v>Ferrocene (C10H10Fe)</v>
      </c>
      <c r="H139" t="str">
        <f>All!N139</f>
        <v>Fibrosis incidence</v>
      </c>
      <c r="I139" t="str">
        <f>All!AL139</f>
        <v>Lung Fibrosis</v>
      </c>
      <c r="J139" t="str">
        <f>All!O139</f>
        <v>Mouse</v>
      </c>
      <c r="K139" t="str">
        <f>All!P139</f>
        <v>B6C3F1</v>
      </c>
      <c r="L139" t="str">
        <f>All!Q139</f>
        <v>M</v>
      </c>
      <c r="M139" t="str">
        <f>All!L139</f>
        <v>3 months</v>
      </c>
      <c r="N139">
        <f>All!AN139</f>
        <v>0</v>
      </c>
      <c r="O139" t="str">
        <f>All!AR139</f>
        <v>NOAEL</v>
      </c>
      <c r="P139">
        <f>All!AS139</f>
        <v>30000</v>
      </c>
      <c r="Q139" t="str">
        <f>All!AH139</f>
        <v>B</v>
      </c>
    </row>
    <row r="140" spans="1:17" x14ac:dyDescent="0.25">
      <c r="A140">
        <f>All!A140</f>
        <v>139</v>
      </c>
      <c r="B140">
        <f>All!B140</f>
        <v>0</v>
      </c>
      <c r="C140" t="str">
        <f>All!J140</f>
        <v>Micro</v>
      </c>
      <c r="D140" t="str">
        <f>All!F140</f>
        <v>NTP</v>
      </c>
      <c r="E140">
        <f>All!E140</f>
        <v>0</v>
      </c>
      <c r="F140" t="str">
        <f>All!H140</f>
        <v>Iron</v>
      </c>
      <c r="G140" t="str">
        <f>All!I140</f>
        <v>Ferrocene (C10H10Fe)</v>
      </c>
      <c r="H140" t="str">
        <f>All!N140</f>
        <v>Fibrosis incidence</v>
      </c>
      <c r="I140" t="str">
        <f>All!AL140</f>
        <v>Lung Fibrosis</v>
      </c>
      <c r="J140" t="str">
        <f>All!O140</f>
        <v>Rat</v>
      </c>
      <c r="K140" t="str">
        <f>All!P140</f>
        <v>F 344/N</v>
      </c>
      <c r="L140" t="str">
        <f>All!Q140</f>
        <v>F</v>
      </c>
      <c r="M140" t="str">
        <f>All!L140</f>
        <v>3 months</v>
      </c>
      <c r="N140">
        <f>All!AN140</f>
        <v>0</v>
      </c>
      <c r="O140" t="str">
        <f>All!AR140</f>
        <v>NOAEL</v>
      </c>
      <c r="P140">
        <f>All!AS140</f>
        <v>30000</v>
      </c>
      <c r="Q140" t="str">
        <f>All!AH140</f>
        <v>B</v>
      </c>
    </row>
    <row r="141" spans="1:17" x14ac:dyDescent="0.25">
      <c r="A141">
        <f>All!A141</f>
        <v>140</v>
      </c>
      <c r="B141">
        <f>All!B141</f>
        <v>0</v>
      </c>
      <c r="C141" t="str">
        <f>All!J141</f>
        <v>Micro</v>
      </c>
      <c r="D141" t="str">
        <f>All!F141</f>
        <v>NTP</v>
      </c>
      <c r="E141">
        <f>All!E141</f>
        <v>0</v>
      </c>
      <c r="F141" t="str">
        <f>All!H141</f>
        <v>Iron</v>
      </c>
      <c r="G141" t="str">
        <f>All!I141</f>
        <v>Ferrocene (C10H10Fe)</v>
      </c>
      <c r="H141" t="str">
        <f>All!N141</f>
        <v>Fibrosis incidence</v>
      </c>
      <c r="I141" t="str">
        <f>All!AL141</f>
        <v>Lung Fibrosis</v>
      </c>
      <c r="J141" t="str">
        <f>All!O141</f>
        <v>Rat</v>
      </c>
      <c r="K141" t="str">
        <f>All!P141</f>
        <v>F 344/N</v>
      </c>
      <c r="L141" t="str">
        <f>All!Q141</f>
        <v>M</v>
      </c>
      <c r="M141" t="str">
        <f>All!L141</f>
        <v>3 months</v>
      </c>
      <c r="N141">
        <f>All!AN141</f>
        <v>0</v>
      </c>
      <c r="O141" t="str">
        <f>All!AR141</f>
        <v>NOAEL</v>
      </c>
      <c r="P141">
        <f>All!AS141</f>
        <v>30000</v>
      </c>
      <c r="Q141" t="str">
        <f>All!AH141</f>
        <v>B</v>
      </c>
    </row>
    <row r="142" spans="1:17" x14ac:dyDescent="0.25">
      <c r="A142">
        <f>All!A142</f>
        <v>141</v>
      </c>
      <c r="B142">
        <f>All!B142</f>
        <v>0</v>
      </c>
      <c r="C142" t="str">
        <f>All!J142</f>
        <v>Micro</v>
      </c>
      <c r="D142" t="str">
        <f>All!F142</f>
        <v>NTP</v>
      </c>
      <c r="E142">
        <f>All!E142</f>
        <v>0</v>
      </c>
      <c r="F142" t="str">
        <f>All!H142</f>
        <v>Nickel</v>
      </c>
      <c r="G142" t="str">
        <f>All!I142</f>
        <v>Nickel subsulfide</v>
      </c>
      <c r="H142" t="str">
        <f>All!N142</f>
        <v>Fibrosis incidence</v>
      </c>
      <c r="I142" t="str">
        <f>All!AL142</f>
        <v>Lung Fibrosis</v>
      </c>
      <c r="J142" t="str">
        <f>All!O142</f>
        <v>Mouse</v>
      </c>
      <c r="K142" t="str">
        <f>All!P142</f>
        <v>B6C3F1</v>
      </c>
      <c r="L142" t="str">
        <f>All!Q142</f>
        <v>F</v>
      </c>
      <c r="M142" t="str">
        <f>All!L142</f>
        <v>2 years</v>
      </c>
      <c r="N142">
        <f>All!AN142</f>
        <v>0</v>
      </c>
      <c r="O142" t="str">
        <f>All!AR142</f>
        <v>BMDL</v>
      </c>
      <c r="P142">
        <f>All!AS142</f>
        <v>460.02700000000004</v>
      </c>
      <c r="Q142" t="str">
        <f>All!AH142</f>
        <v>C</v>
      </c>
    </row>
    <row r="143" spans="1:17" x14ac:dyDescent="0.25">
      <c r="A143">
        <f>All!A143</f>
        <v>142</v>
      </c>
      <c r="B143">
        <f>All!B143</f>
        <v>0</v>
      </c>
      <c r="C143" t="str">
        <f>All!J143</f>
        <v>Micro</v>
      </c>
      <c r="D143" t="str">
        <f>All!F143</f>
        <v>NTP</v>
      </c>
      <c r="E143">
        <f>All!E143</f>
        <v>0</v>
      </c>
      <c r="F143" t="str">
        <f>All!H143</f>
        <v>Nickel</v>
      </c>
      <c r="G143" t="str">
        <f>All!I143</f>
        <v>Nickel subsulfide</v>
      </c>
      <c r="H143" t="str">
        <f>All!N143</f>
        <v>Fibrosis incidence</v>
      </c>
      <c r="I143" t="str">
        <f>All!AL143</f>
        <v>Lung Fibrosis</v>
      </c>
      <c r="J143" t="str">
        <f>All!O143</f>
        <v>Mouse</v>
      </c>
      <c r="K143" t="str">
        <f>All!P143</f>
        <v>B6C3F1</v>
      </c>
      <c r="L143" t="str">
        <f>All!Q143</f>
        <v>M</v>
      </c>
      <c r="M143" t="str">
        <f>All!L143</f>
        <v>2 years</v>
      </c>
      <c r="N143">
        <f>All!AN143</f>
        <v>0</v>
      </c>
      <c r="O143" t="str">
        <f>All!AR143</f>
        <v>BMDL</v>
      </c>
      <c r="P143">
        <f>All!AS143</f>
        <v>520.20000000000005</v>
      </c>
      <c r="Q143" t="str">
        <f>All!AH143</f>
        <v>C</v>
      </c>
    </row>
    <row r="144" spans="1:17" x14ac:dyDescent="0.25">
      <c r="A144">
        <f>All!A144</f>
        <v>143</v>
      </c>
      <c r="B144">
        <f>All!B144</f>
        <v>0</v>
      </c>
      <c r="C144" t="str">
        <f>All!J144</f>
        <v>Micro</v>
      </c>
      <c r="D144" t="str">
        <f>All!F144</f>
        <v>NTP</v>
      </c>
      <c r="E144">
        <f>All!E144</f>
        <v>0</v>
      </c>
      <c r="F144" t="str">
        <f>All!H144</f>
        <v>Nickel</v>
      </c>
      <c r="G144" t="str">
        <f>All!I144</f>
        <v>Nickel subsulfide</v>
      </c>
      <c r="H144" t="str">
        <f>All!N144</f>
        <v>Fibrosis incidence</v>
      </c>
      <c r="I144" t="str">
        <f>All!AL144</f>
        <v>Lung Fibrosis</v>
      </c>
      <c r="J144" t="str">
        <f>All!O144</f>
        <v>Rat</v>
      </c>
      <c r="K144" t="str">
        <f>All!P144</f>
        <v>F 344/N</v>
      </c>
      <c r="L144" t="str">
        <f>All!Q144</f>
        <v>F</v>
      </c>
      <c r="M144" t="str">
        <f>All!L144</f>
        <v>2 years</v>
      </c>
      <c r="N144">
        <f>All!AN144</f>
        <v>0</v>
      </c>
      <c r="O144" t="str">
        <f>All!AR144</f>
        <v>LOAEL</v>
      </c>
      <c r="P144">
        <f>All!AS144</f>
        <v>15</v>
      </c>
      <c r="Q144" t="str">
        <f>All!AH144</f>
        <v>E</v>
      </c>
    </row>
    <row r="145" spans="1:17" x14ac:dyDescent="0.25">
      <c r="A145">
        <f>All!A145</f>
        <v>144</v>
      </c>
      <c r="B145">
        <f>All!B145</f>
        <v>0</v>
      </c>
      <c r="C145" t="str">
        <f>All!J145</f>
        <v>Micro</v>
      </c>
      <c r="D145" t="str">
        <f>All!F145</f>
        <v>NTP</v>
      </c>
      <c r="E145">
        <f>All!E145</f>
        <v>0</v>
      </c>
      <c r="F145" t="str">
        <f>All!H145</f>
        <v>Nickel</v>
      </c>
      <c r="G145" t="str">
        <f>All!I145</f>
        <v>Nickel subsulfide</v>
      </c>
      <c r="H145" t="str">
        <f>All!N145</f>
        <v>Fibrosis incidence</v>
      </c>
      <c r="I145" t="str">
        <f>All!AL145</f>
        <v>Lung Fibrosis</v>
      </c>
      <c r="J145" t="str">
        <f>All!O145</f>
        <v>Rat</v>
      </c>
      <c r="K145" t="str">
        <f>All!P145</f>
        <v>F 344/N</v>
      </c>
      <c r="L145" t="str">
        <f>All!Q145</f>
        <v>M</v>
      </c>
      <c r="M145" t="str">
        <f>All!L145</f>
        <v>2 years</v>
      </c>
      <c r="N145">
        <f>All!AN145</f>
        <v>0</v>
      </c>
      <c r="O145" t="str">
        <f>All!AR145</f>
        <v>LOAEL</v>
      </c>
      <c r="P145">
        <f>All!AS145</f>
        <v>15</v>
      </c>
      <c r="Q145" t="str">
        <f>All!AH145</f>
        <v>E</v>
      </c>
    </row>
    <row r="146" spans="1:17" x14ac:dyDescent="0.25">
      <c r="A146">
        <f>All!A146</f>
        <v>145</v>
      </c>
      <c r="B146">
        <f>All!B146</f>
        <v>0</v>
      </c>
      <c r="C146" t="str">
        <f>All!J146</f>
        <v>Micro</v>
      </c>
      <c r="D146" t="str">
        <f>All!F146</f>
        <v>NTP</v>
      </c>
      <c r="E146">
        <f>All!E146</f>
        <v>0</v>
      </c>
      <c r="F146" t="str">
        <f>All!H146</f>
        <v>Gallium</v>
      </c>
      <c r="G146" t="str">
        <f>All!I146</f>
        <v>Gallium arsenide</v>
      </c>
      <c r="H146" t="str">
        <f>All!N146</f>
        <v>Fibrosis incidence</v>
      </c>
      <c r="I146" t="str">
        <f>All!AL146</f>
        <v>Lung Fibrosis</v>
      </c>
      <c r="J146" t="str">
        <f>All!O146</f>
        <v>Mouse</v>
      </c>
      <c r="K146" t="str">
        <f>All!P146</f>
        <v>B6C3F1</v>
      </c>
      <c r="L146" t="str">
        <f>All!Q146</f>
        <v>F</v>
      </c>
      <c r="M146" t="str">
        <f>All!L146</f>
        <v>2 years</v>
      </c>
      <c r="N146">
        <f>All!AN146</f>
        <v>0</v>
      </c>
      <c r="O146" t="str">
        <f>All!AR146</f>
        <v>NOAEL</v>
      </c>
      <c r="P146">
        <f>All!AS146</f>
        <v>1000</v>
      </c>
      <c r="Q146" t="str">
        <f>All!AH146</f>
        <v>C</v>
      </c>
    </row>
    <row r="147" spans="1:17" x14ac:dyDescent="0.25">
      <c r="A147">
        <f>All!A147</f>
        <v>146</v>
      </c>
      <c r="B147">
        <f>All!B147</f>
        <v>0</v>
      </c>
      <c r="C147" t="str">
        <f>All!J147</f>
        <v>Micro</v>
      </c>
      <c r="D147" t="str">
        <f>All!F147</f>
        <v>NTP</v>
      </c>
      <c r="E147">
        <f>All!E147</f>
        <v>0</v>
      </c>
      <c r="F147" t="str">
        <f>All!H147</f>
        <v>Gallium</v>
      </c>
      <c r="G147" t="str">
        <f>All!I147</f>
        <v>Gallium arsenide</v>
      </c>
      <c r="H147" t="str">
        <f>All!N147</f>
        <v>Fibrosis incidence</v>
      </c>
      <c r="I147" t="str">
        <f>All!AL147</f>
        <v>Lung Fibrosis</v>
      </c>
      <c r="J147" t="str">
        <f>All!O147</f>
        <v>Mouse</v>
      </c>
      <c r="K147" t="str">
        <f>All!P147</f>
        <v>B6C3F1</v>
      </c>
      <c r="L147" t="str">
        <f>All!Q147</f>
        <v>M</v>
      </c>
      <c r="M147" t="str">
        <f>All!L147</f>
        <v>2 years</v>
      </c>
      <c r="N147">
        <f>All!AN147</f>
        <v>0</v>
      </c>
      <c r="O147" t="str">
        <f>All!AR147</f>
        <v>NOAEL</v>
      </c>
      <c r="P147">
        <f>All!AS147</f>
        <v>1000</v>
      </c>
      <c r="Q147" t="str">
        <f>All!AH147</f>
        <v>C</v>
      </c>
    </row>
    <row r="148" spans="1:17" x14ac:dyDescent="0.25">
      <c r="A148">
        <f>All!A148</f>
        <v>147</v>
      </c>
      <c r="B148">
        <f>All!B148</f>
        <v>0</v>
      </c>
      <c r="C148" t="str">
        <f>All!J148</f>
        <v>Micro</v>
      </c>
      <c r="D148" t="str">
        <f>All!F148</f>
        <v>NTP</v>
      </c>
      <c r="E148">
        <f>All!E148</f>
        <v>0</v>
      </c>
      <c r="F148" t="str">
        <f>All!H148</f>
        <v>Gallium</v>
      </c>
      <c r="G148" t="str">
        <f>All!I148</f>
        <v>Gallium arsenide</v>
      </c>
      <c r="H148" t="str">
        <f>All!N148</f>
        <v>Fibrosis incidence</v>
      </c>
      <c r="I148" t="str">
        <f>All!AL148</f>
        <v>Lung Fibrosis</v>
      </c>
      <c r="J148" t="str">
        <f>All!O148</f>
        <v>Rat</v>
      </c>
      <c r="K148" t="str">
        <f>All!P148</f>
        <v>F 344/N</v>
      </c>
      <c r="L148" t="str">
        <f>All!Q148</f>
        <v>F</v>
      </c>
      <c r="M148" t="str">
        <f>All!L148</f>
        <v>2 years</v>
      </c>
      <c r="N148">
        <f>All!AN148</f>
        <v>0</v>
      </c>
      <c r="O148" t="str">
        <f>All!AR148</f>
        <v>NOAEL</v>
      </c>
      <c r="P148">
        <f>All!AS148</f>
        <v>1000</v>
      </c>
      <c r="Q148" t="str">
        <f>All!AH148</f>
        <v>C</v>
      </c>
    </row>
    <row r="149" spans="1:17" x14ac:dyDescent="0.25">
      <c r="A149">
        <f>All!A149</f>
        <v>148</v>
      </c>
      <c r="B149">
        <f>All!B149</f>
        <v>0</v>
      </c>
      <c r="C149" t="str">
        <f>All!J149</f>
        <v>Micro</v>
      </c>
      <c r="D149" t="str">
        <f>All!F149</f>
        <v>NTP</v>
      </c>
      <c r="E149">
        <f>All!E149</f>
        <v>0</v>
      </c>
      <c r="F149" t="str">
        <f>All!H149</f>
        <v>Gallium</v>
      </c>
      <c r="G149" t="str">
        <f>All!I149</f>
        <v>Gallium arsenide</v>
      </c>
      <c r="H149" t="str">
        <f>All!N149</f>
        <v>Fibrosis incidence</v>
      </c>
      <c r="I149" t="str">
        <f>All!AL149</f>
        <v>Lung Fibrosis</v>
      </c>
      <c r="J149" t="str">
        <f>All!O149</f>
        <v>Rat</v>
      </c>
      <c r="K149" t="str">
        <f>All!P149</f>
        <v>F 344/N</v>
      </c>
      <c r="L149" t="str">
        <f>All!Q149</f>
        <v>M</v>
      </c>
      <c r="M149" t="str">
        <f>All!L149</f>
        <v>2 years</v>
      </c>
      <c r="N149">
        <f>All!AN149</f>
        <v>0</v>
      </c>
      <c r="O149" t="str">
        <f>All!AR149</f>
        <v>NOAEL</v>
      </c>
      <c r="P149">
        <f>All!AS149</f>
        <v>1000</v>
      </c>
      <c r="Q149" t="str">
        <f>All!AH149</f>
        <v>C</v>
      </c>
    </row>
    <row r="150" spans="1:17" x14ac:dyDescent="0.25">
      <c r="A150">
        <f>All!A150</f>
        <v>149</v>
      </c>
      <c r="B150" t="str">
        <f>All!B150</f>
        <v>Y</v>
      </c>
      <c r="C150" t="str">
        <f>All!J150</f>
        <v>Micro</v>
      </c>
      <c r="D150" t="str">
        <f>All!F150</f>
        <v>NTP</v>
      </c>
      <c r="E150">
        <f>All!E150</f>
        <v>0</v>
      </c>
      <c r="F150" t="str">
        <f>All!H150</f>
        <v>Antimony</v>
      </c>
      <c r="G150" t="str">
        <f>All!I150</f>
        <v>Antimony trioxide</v>
      </c>
      <c r="H150" t="str">
        <f>All!N150</f>
        <v>Fibrosis incidence</v>
      </c>
      <c r="I150" t="str">
        <f>All!AL150</f>
        <v>Lung Fibrosis</v>
      </c>
      <c r="J150" t="str">
        <f>All!O150</f>
        <v>Mouse</v>
      </c>
      <c r="K150" t="str">
        <f>All!P150</f>
        <v>B6C3F1</v>
      </c>
      <c r="L150" t="str">
        <f>All!Q150</f>
        <v>F</v>
      </c>
      <c r="M150" t="str">
        <f>All!L150</f>
        <v>2 weeks</v>
      </c>
      <c r="N150">
        <f>All!AN150</f>
        <v>0</v>
      </c>
      <c r="O150">
        <f>All!AR150</f>
        <v>0</v>
      </c>
      <c r="P150">
        <f>All!AS150</f>
        <v>0</v>
      </c>
      <c r="Q150" t="str">
        <f>All!AH150</f>
        <v/>
      </c>
    </row>
    <row r="151" spans="1:17" x14ac:dyDescent="0.25">
      <c r="A151">
        <f>All!A151</f>
        <v>150</v>
      </c>
      <c r="B151" t="str">
        <f>All!B151</f>
        <v>Y</v>
      </c>
      <c r="C151" t="str">
        <f>All!J151</f>
        <v>Micro</v>
      </c>
      <c r="D151" t="str">
        <f>All!F151</f>
        <v>NTP</v>
      </c>
      <c r="E151">
        <f>All!E151</f>
        <v>0</v>
      </c>
      <c r="F151" t="str">
        <f>All!H151</f>
        <v>Antimony</v>
      </c>
      <c r="G151" t="str">
        <f>All!I151</f>
        <v>Antimony trioxide</v>
      </c>
      <c r="H151" t="str">
        <f>All!N151</f>
        <v>Fibrosis incidence</v>
      </c>
      <c r="I151" t="str">
        <f>All!AL151</f>
        <v>Lung Fibrosis</v>
      </c>
      <c r="J151" t="str">
        <f>All!O151</f>
        <v>Mouse</v>
      </c>
      <c r="K151" t="str">
        <f>All!P151</f>
        <v>B6C3F1</v>
      </c>
      <c r="L151" t="str">
        <f>All!Q151</f>
        <v>M</v>
      </c>
      <c r="M151" t="str">
        <f>All!L151</f>
        <v>2 weeks</v>
      </c>
      <c r="N151">
        <f>All!AN151</f>
        <v>0</v>
      </c>
      <c r="O151">
        <f>All!AR151</f>
        <v>0</v>
      </c>
      <c r="P151">
        <f>All!AS151</f>
        <v>0</v>
      </c>
      <c r="Q151" t="str">
        <f>All!AH151</f>
        <v/>
      </c>
    </row>
    <row r="152" spans="1:17" x14ac:dyDescent="0.25">
      <c r="A152">
        <f>All!A152</f>
        <v>151</v>
      </c>
      <c r="B152" t="str">
        <f>All!B152</f>
        <v>Y</v>
      </c>
      <c r="C152" t="str">
        <f>All!J152</f>
        <v>Micro</v>
      </c>
      <c r="D152" t="str">
        <f>All!F152</f>
        <v>NTP</v>
      </c>
      <c r="E152">
        <f>All!E152</f>
        <v>0</v>
      </c>
      <c r="F152" t="str">
        <f>All!H152</f>
        <v>Antimony</v>
      </c>
      <c r="G152" t="str">
        <f>All!I152</f>
        <v>Antimony trioxide</v>
      </c>
      <c r="H152" t="str">
        <f>All!N152</f>
        <v>Fibrosis incidence</v>
      </c>
      <c r="I152" t="str">
        <f>All!AL152</f>
        <v>Lung Fibrosis</v>
      </c>
      <c r="J152" t="str">
        <f>All!O152</f>
        <v>Rat</v>
      </c>
      <c r="K152" t="str">
        <f>All!P152</f>
        <v>Wistar</v>
      </c>
      <c r="L152" t="str">
        <f>All!Q152</f>
        <v>F</v>
      </c>
      <c r="M152" t="str">
        <f>All!L152</f>
        <v>2 weeks</v>
      </c>
      <c r="N152">
        <f>All!AN152</f>
        <v>0</v>
      </c>
      <c r="O152">
        <f>All!AR152</f>
        <v>0</v>
      </c>
      <c r="P152">
        <f>All!AS152</f>
        <v>0</v>
      </c>
      <c r="Q152" t="str">
        <f>All!AH152</f>
        <v/>
      </c>
    </row>
    <row r="153" spans="1:17" x14ac:dyDescent="0.25">
      <c r="A153">
        <f>All!A153</f>
        <v>152</v>
      </c>
      <c r="B153" t="str">
        <f>All!B153</f>
        <v>Y</v>
      </c>
      <c r="C153" t="str">
        <f>All!J153</f>
        <v>Micro</v>
      </c>
      <c r="D153" t="str">
        <f>All!F153</f>
        <v>NTP</v>
      </c>
      <c r="E153">
        <f>All!E153</f>
        <v>0</v>
      </c>
      <c r="F153" t="str">
        <f>All!H153</f>
        <v>Antimony</v>
      </c>
      <c r="G153" t="str">
        <f>All!I153</f>
        <v>Antimony trioxide</v>
      </c>
      <c r="H153" t="str">
        <f>All!N153</f>
        <v>Fibrosis incidence</v>
      </c>
      <c r="I153" t="str">
        <f>All!AL153</f>
        <v>Lung Fibrosis</v>
      </c>
      <c r="J153" t="str">
        <f>All!O153</f>
        <v>Rat</v>
      </c>
      <c r="K153" t="str">
        <f>All!P153</f>
        <v>Wistar</v>
      </c>
      <c r="L153" t="str">
        <f>All!Q153</f>
        <v>M</v>
      </c>
      <c r="M153" t="str">
        <f>All!L153</f>
        <v>2 weeks</v>
      </c>
      <c r="N153">
        <f>All!AN153</f>
        <v>0</v>
      </c>
      <c r="O153">
        <f>All!AR153</f>
        <v>0</v>
      </c>
      <c r="P153">
        <f>All!AS153</f>
        <v>0</v>
      </c>
      <c r="Q153" t="str">
        <f>All!AH153</f>
        <v/>
      </c>
    </row>
    <row r="154" spans="1:17" x14ac:dyDescent="0.25">
      <c r="A154">
        <f>All!A154</f>
        <v>153</v>
      </c>
      <c r="B154">
        <f>All!B154</f>
        <v>0</v>
      </c>
      <c r="C154" t="str">
        <f>All!J154</f>
        <v>Micro</v>
      </c>
      <c r="D154" t="str">
        <f>All!F154</f>
        <v>NTP</v>
      </c>
      <c r="E154">
        <f>All!E154</f>
        <v>0</v>
      </c>
      <c r="F154" t="str">
        <f>All!H154</f>
        <v>Antimony</v>
      </c>
      <c r="G154" t="str">
        <f>All!I154</f>
        <v>Antimony trioxide</v>
      </c>
      <c r="H154" t="str">
        <f>All!N154</f>
        <v>Fibrosis incidence</v>
      </c>
      <c r="I154" t="str">
        <f>All!AL154</f>
        <v>Lung Fibrosis</v>
      </c>
      <c r="J154" t="str">
        <f>All!O154</f>
        <v>Mouse</v>
      </c>
      <c r="K154" t="str">
        <f>All!P154</f>
        <v>B6C3F1</v>
      </c>
      <c r="L154" t="str">
        <f>All!Q154</f>
        <v>F</v>
      </c>
      <c r="M154" t="str">
        <f>All!L154</f>
        <v>2 years</v>
      </c>
      <c r="N154">
        <f>All!AN154</f>
        <v>0</v>
      </c>
      <c r="O154" t="str">
        <f>All!AR154</f>
        <v>BMDL</v>
      </c>
      <c r="P154">
        <f>All!AS154</f>
        <v>649.45100000000002</v>
      </c>
      <c r="Q154" t="str">
        <f>All!AH154</f>
        <v>C</v>
      </c>
    </row>
    <row r="155" spans="1:17" x14ac:dyDescent="0.25">
      <c r="A155">
        <f>All!A155</f>
        <v>154</v>
      </c>
      <c r="B155">
        <f>All!B155</f>
        <v>0</v>
      </c>
      <c r="C155" t="str">
        <f>All!J155</f>
        <v>Micro</v>
      </c>
      <c r="D155" t="str">
        <f>All!F155</f>
        <v>NTP</v>
      </c>
      <c r="E155">
        <f>All!E155</f>
        <v>0</v>
      </c>
      <c r="F155" t="str">
        <f>All!H155</f>
        <v>Antimony</v>
      </c>
      <c r="G155" t="str">
        <f>All!I155</f>
        <v>Antimony trioxide</v>
      </c>
      <c r="H155" t="str">
        <f>All!N155</f>
        <v>Fibrosis incidence</v>
      </c>
      <c r="I155" t="str">
        <f>All!AL155</f>
        <v>Lung Fibrosis</v>
      </c>
      <c r="J155" t="str">
        <f>All!O155</f>
        <v>Mouse</v>
      </c>
      <c r="K155" t="str">
        <f>All!P155</f>
        <v>B6C3F1</v>
      </c>
      <c r="L155" t="str">
        <f>All!Q155</f>
        <v>M</v>
      </c>
      <c r="M155" t="str">
        <f>All!L155</f>
        <v>2 years</v>
      </c>
      <c r="N155">
        <f>All!AN155</f>
        <v>0</v>
      </c>
      <c r="O155" t="str">
        <f>All!AR155</f>
        <v>BMDL</v>
      </c>
      <c r="P155">
        <f>All!AS155</f>
        <v>337.43299999999999</v>
      </c>
      <c r="Q155" t="str">
        <f>All!AH155</f>
        <v>C</v>
      </c>
    </row>
    <row r="156" spans="1:17" x14ac:dyDescent="0.25">
      <c r="A156">
        <f>All!A156</f>
        <v>155</v>
      </c>
      <c r="B156">
        <f>All!B156</f>
        <v>0</v>
      </c>
      <c r="C156" t="str">
        <f>All!J156</f>
        <v>Micro</v>
      </c>
      <c r="D156" t="str">
        <f>All!F156</f>
        <v>NTP</v>
      </c>
      <c r="E156">
        <f>All!E156</f>
        <v>0</v>
      </c>
      <c r="F156" t="str">
        <f>All!H156</f>
        <v>Antimony</v>
      </c>
      <c r="G156" t="str">
        <f>All!I156</f>
        <v>Antimony trioxide</v>
      </c>
      <c r="H156" t="str">
        <f>All!N156</f>
        <v>Fibrosis incidence</v>
      </c>
      <c r="I156" t="str">
        <f>All!AL156</f>
        <v>Lung Fibrosis</v>
      </c>
      <c r="J156" t="str">
        <f>All!O156</f>
        <v>Rat</v>
      </c>
      <c r="K156" t="str">
        <f>All!P156</f>
        <v>Wistar</v>
      </c>
      <c r="L156" t="str">
        <f>All!Q156</f>
        <v>F</v>
      </c>
      <c r="M156" t="str">
        <f>All!L156</f>
        <v>2 years</v>
      </c>
      <c r="N156">
        <f>All!AN156</f>
        <v>0</v>
      </c>
      <c r="O156" t="str">
        <f>All!AR156</f>
        <v>BMDL</v>
      </c>
      <c r="P156">
        <f>All!AS156</f>
        <v>0.52830300000000008</v>
      </c>
      <c r="Q156" t="str">
        <f>All!AH156</f>
        <v>E</v>
      </c>
    </row>
    <row r="157" spans="1:17" x14ac:dyDescent="0.25">
      <c r="A157">
        <f>All!A157</f>
        <v>156</v>
      </c>
      <c r="B157">
        <f>All!B157</f>
        <v>0</v>
      </c>
      <c r="C157" t="str">
        <f>All!J157</f>
        <v>Micro</v>
      </c>
      <c r="D157" t="str">
        <f>All!F157</f>
        <v>NTP</v>
      </c>
      <c r="E157">
        <f>All!E157</f>
        <v>0</v>
      </c>
      <c r="F157" t="str">
        <f>All!H157</f>
        <v>Antimony</v>
      </c>
      <c r="G157" t="str">
        <f>All!I157</f>
        <v>Antimony trioxide</v>
      </c>
      <c r="H157" t="str">
        <f>All!N157</f>
        <v>Fibrosis incidence</v>
      </c>
      <c r="I157" t="str">
        <f>All!AL157</f>
        <v>Lung Fibrosis</v>
      </c>
      <c r="J157" t="str">
        <f>All!O157</f>
        <v>Rat</v>
      </c>
      <c r="K157" t="str">
        <f>All!P157</f>
        <v>Wistar</v>
      </c>
      <c r="L157" t="str">
        <f>All!Q157</f>
        <v>M</v>
      </c>
      <c r="M157" t="str">
        <f>All!L157</f>
        <v>2 years</v>
      </c>
      <c r="N157">
        <f>All!AN157</f>
        <v>0</v>
      </c>
      <c r="O157" t="str">
        <f>All!AR157</f>
        <v>BMDL</v>
      </c>
      <c r="P157">
        <f>All!AS157</f>
        <v>2.4917199999999999</v>
      </c>
      <c r="Q157" t="str">
        <f>All!AH157</f>
        <v>E</v>
      </c>
    </row>
    <row r="158" spans="1:17" x14ac:dyDescent="0.25">
      <c r="A158">
        <f>All!A158</f>
        <v>157</v>
      </c>
      <c r="B158">
        <f>All!B158</f>
        <v>0</v>
      </c>
      <c r="C158" t="str">
        <f>All!J158</f>
        <v>Micro</v>
      </c>
      <c r="D158" t="str">
        <f>All!F158</f>
        <v>NTP</v>
      </c>
      <c r="E158">
        <f>All!E158</f>
        <v>0</v>
      </c>
      <c r="F158" t="str">
        <f>All!H158</f>
        <v>Molybdenum</v>
      </c>
      <c r="G158" t="str">
        <f>All!I158</f>
        <v>Molybdenum trioxide</v>
      </c>
      <c r="H158" t="str">
        <f>All!N158</f>
        <v>Fibrosis incidence</v>
      </c>
      <c r="I158" t="str">
        <f>All!AL158</f>
        <v>Lung Fibrosis</v>
      </c>
      <c r="J158" t="str">
        <f>All!O158</f>
        <v>Mouse</v>
      </c>
      <c r="K158" t="str">
        <f>All!P158</f>
        <v>B6C3F1</v>
      </c>
      <c r="L158" t="str">
        <f>All!Q158</f>
        <v>F</v>
      </c>
      <c r="M158" t="str">
        <f>All!L158</f>
        <v>2 years</v>
      </c>
      <c r="N158">
        <f>All!AN158</f>
        <v>0</v>
      </c>
      <c r="O158" t="str">
        <f>All!AR158</f>
        <v>NOAEL</v>
      </c>
      <c r="P158">
        <f>All!AS158</f>
        <v>100000</v>
      </c>
      <c r="Q158" t="str">
        <f>All!AH158</f>
        <v>A</v>
      </c>
    </row>
    <row r="159" spans="1:17" x14ac:dyDescent="0.25">
      <c r="A159">
        <f>All!A159</f>
        <v>158</v>
      </c>
      <c r="B159">
        <f>All!B159</f>
        <v>0</v>
      </c>
      <c r="C159" t="str">
        <f>All!J159</f>
        <v>Micro</v>
      </c>
      <c r="D159" t="str">
        <f>All!F159</f>
        <v>NTP</v>
      </c>
      <c r="E159">
        <f>All!E159</f>
        <v>0</v>
      </c>
      <c r="F159" t="str">
        <f>All!H159</f>
        <v>Molybdenum</v>
      </c>
      <c r="G159" t="str">
        <f>All!I159</f>
        <v>Molybdenum trioxide</v>
      </c>
      <c r="H159" t="str">
        <f>All!N159</f>
        <v>Fibrosis incidence</v>
      </c>
      <c r="I159" t="str">
        <f>All!AL159</f>
        <v>Lung Fibrosis</v>
      </c>
      <c r="J159" t="str">
        <f>All!O159</f>
        <v>Mouse</v>
      </c>
      <c r="K159" t="str">
        <f>All!P159</f>
        <v>B6C3F1</v>
      </c>
      <c r="L159" t="str">
        <f>All!Q159</f>
        <v>M</v>
      </c>
      <c r="M159" t="str">
        <f>All!L159</f>
        <v>2 years</v>
      </c>
      <c r="N159">
        <f>All!AN159</f>
        <v>0</v>
      </c>
      <c r="O159" t="str">
        <f>All!AR159</f>
        <v>NOAEL</v>
      </c>
      <c r="P159">
        <f>All!AS159</f>
        <v>100000</v>
      </c>
      <c r="Q159" t="str">
        <f>All!AH159</f>
        <v>A</v>
      </c>
    </row>
    <row r="160" spans="1:17" x14ac:dyDescent="0.25">
      <c r="A160">
        <f>All!A160</f>
        <v>159</v>
      </c>
      <c r="B160">
        <f>All!B160</f>
        <v>0</v>
      </c>
      <c r="C160" t="str">
        <f>All!J160</f>
        <v>Micro</v>
      </c>
      <c r="D160" t="str">
        <f>All!F160</f>
        <v>NTP</v>
      </c>
      <c r="E160">
        <f>All!E160</f>
        <v>0</v>
      </c>
      <c r="F160" t="str">
        <f>All!H160</f>
        <v>Molybdenum</v>
      </c>
      <c r="G160" t="str">
        <f>All!I160</f>
        <v>Molybdenum trioxide</v>
      </c>
      <c r="H160" t="str">
        <f>All!N160</f>
        <v>Fibrosis incidence</v>
      </c>
      <c r="I160" t="str">
        <f>All!AL160</f>
        <v>Lung Fibrosis</v>
      </c>
      <c r="J160" t="str">
        <f>All!O160</f>
        <v>Rat</v>
      </c>
      <c r="K160" t="str">
        <f>All!P160</f>
        <v>F 344/N</v>
      </c>
      <c r="L160" t="str">
        <f>All!Q160</f>
        <v>F</v>
      </c>
      <c r="M160" t="str">
        <f>All!L160</f>
        <v>2 years</v>
      </c>
      <c r="N160">
        <f>All!AN160</f>
        <v>0</v>
      </c>
      <c r="O160" t="str">
        <f>All!AR160</f>
        <v>NOAEL</v>
      </c>
      <c r="P160">
        <f>All!AS160</f>
        <v>100000</v>
      </c>
      <c r="Q160" t="str">
        <f>All!AH160</f>
        <v>A</v>
      </c>
    </row>
    <row r="161" spans="1:17" x14ac:dyDescent="0.25">
      <c r="A161">
        <f>All!A161</f>
        <v>160</v>
      </c>
      <c r="B161">
        <f>All!B161</f>
        <v>0</v>
      </c>
      <c r="C161" t="str">
        <f>All!J161</f>
        <v>Micro</v>
      </c>
      <c r="D161" t="str">
        <f>All!F161</f>
        <v>NTP</v>
      </c>
      <c r="E161">
        <f>All!E161</f>
        <v>0</v>
      </c>
      <c r="F161" t="str">
        <f>All!H161</f>
        <v>Molybdenum</v>
      </c>
      <c r="G161" t="str">
        <f>All!I161</f>
        <v>Molybdenum trioxide</v>
      </c>
      <c r="H161" t="str">
        <f>All!N161</f>
        <v>Fibrosis incidence</v>
      </c>
      <c r="I161" t="str">
        <f>All!AL161</f>
        <v>Lung Fibrosis</v>
      </c>
      <c r="J161" t="str">
        <f>All!O161</f>
        <v>Rat</v>
      </c>
      <c r="K161" t="str">
        <f>All!P161</f>
        <v>F 344/N</v>
      </c>
      <c r="L161" t="str">
        <f>All!Q161</f>
        <v>M</v>
      </c>
      <c r="M161" t="str">
        <f>All!L161</f>
        <v>2 years</v>
      </c>
      <c r="N161">
        <f>All!AN161</f>
        <v>0</v>
      </c>
      <c r="O161" t="str">
        <f>All!AR161</f>
        <v>NOAEL</v>
      </c>
      <c r="P161">
        <f>All!AS161</f>
        <v>100000</v>
      </c>
      <c r="Q161" t="str">
        <f>All!AH161</f>
        <v>A</v>
      </c>
    </row>
    <row r="162" spans="1:17" x14ac:dyDescent="0.25">
      <c r="A162">
        <f>All!A162</f>
        <v>161</v>
      </c>
      <c r="B162">
        <f>All!B162</f>
        <v>0</v>
      </c>
      <c r="C162" t="str">
        <f>All!J162</f>
        <v>Micro</v>
      </c>
      <c r="D162" t="str">
        <f>All!F162</f>
        <v>NTP</v>
      </c>
      <c r="E162">
        <f>All!E162</f>
        <v>0</v>
      </c>
      <c r="F162" t="str">
        <f>All!H162</f>
        <v>Nickel</v>
      </c>
      <c r="G162" t="str">
        <f>All!I162</f>
        <v>Nickel (II) oxide</v>
      </c>
      <c r="H162" t="str">
        <f>All!N162</f>
        <v>Fibrosis incidence</v>
      </c>
      <c r="I162" t="str">
        <f>All!AL162</f>
        <v>Lung Fibrosis</v>
      </c>
      <c r="J162" t="str">
        <f>All!O162</f>
        <v>Mouse</v>
      </c>
      <c r="K162" t="str">
        <f>All!P162</f>
        <v>B6C3F1</v>
      </c>
      <c r="L162" t="str">
        <f>All!Q162</f>
        <v>F</v>
      </c>
      <c r="M162" t="str">
        <f>All!L162</f>
        <v>2 years</v>
      </c>
      <c r="N162">
        <f>All!AN162</f>
        <v>0</v>
      </c>
      <c r="O162" t="str">
        <f>All!AR162</f>
        <v>BMDL</v>
      </c>
      <c r="P162">
        <f>All!AS162</f>
        <v>4867.8</v>
      </c>
      <c r="Q162" t="str">
        <f>All!AH162</f>
        <v>B</v>
      </c>
    </row>
    <row r="163" spans="1:17" x14ac:dyDescent="0.25">
      <c r="A163">
        <f>All!A163</f>
        <v>162</v>
      </c>
      <c r="B163">
        <f>All!B163</f>
        <v>0</v>
      </c>
      <c r="C163" t="str">
        <f>All!J163</f>
        <v>Micro</v>
      </c>
      <c r="D163" t="str">
        <f>All!F163</f>
        <v>NTP</v>
      </c>
      <c r="E163">
        <f>All!E163</f>
        <v>0</v>
      </c>
      <c r="F163" t="str">
        <f>All!H163</f>
        <v>Nickel</v>
      </c>
      <c r="G163" t="str">
        <f>All!I163</f>
        <v>Nickel (II) oxide</v>
      </c>
      <c r="H163" t="str">
        <f>All!N163</f>
        <v>Fibrosis incidence</v>
      </c>
      <c r="I163" t="str">
        <f>All!AL163</f>
        <v>Lung Fibrosis</v>
      </c>
      <c r="J163" t="str">
        <f>All!O163</f>
        <v>Mouse</v>
      </c>
      <c r="K163" t="str">
        <f>All!P163</f>
        <v>B6C3F1</v>
      </c>
      <c r="L163" t="str">
        <f>All!Q163</f>
        <v>M</v>
      </c>
      <c r="M163" t="str">
        <f>All!L163</f>
        <v>2 years</v>
      </c>
      <c r="N163">
        <f>All!AN163</f>
        <v>0</v>
      </c>
      <c r="O163" t="str">
        <f>All!AR163</f>
        <v>NOAEL</v>
      </c>
      <c r="P163">
        <f>All!AS163</f>
        <v>5000</v>
      </c>
      <c r="Q163" t="str">
        <f>All!AH163</f>
        <v>B</v>
      </c>
    </row>
    <row r="164" spans="1:17" x14ac:dyDescent="0.25">
      <c r="A164">
        <f>All!A164</f>
        <v>163</v>
      </c>
      <c r="B164">
        <f>All!B164</f>
        <v>0</v>
      </c>
      <c r="C164" t="str">
        <f>All!J164</f>
        <v>Micro</v>
      </c>
      <c r="D164" t="str">
        <f>All!F164</f>
        <v>NTP</v>
      </c>
      <c r="E164">
        <f>All!E164</f>
        <v>0</v>
      </c>
      <c r="F164" t="str">
        <f>All!H164</f>
        <v>Nickel</v>
      </c>
      <c r="G164" t="str">
        <f>All!I164</f>
        <v>Nickel (II) oxide</v>
      </c>
      <c r="H164" t="str">
        <f>All!N164</f>
        <v>Fibrosis incidence</v>
      </c>
      <c r="I164" t="str">
        <f>All!AL164</f>
        <v>Lung Fibrosis</v>
      </c>
      <c r="J164" t="str">
        <f>All!O164</f>
        <v>Rat</v>
      </c>
      <c r="K164" t="str">
        <f>All!P164</f>
        <v>F 344/N</v>
      </c>
      <c r="L164" t="str">
        <f>All!Q164</f>
        <v>F</v>
      </c>
      <c r="M164" t="str">
        <f>All!L164</f>
        <v>2 years</v>
      </c>
      <c r="N164">
        <f>All!AN164</f>
        <v>0</v>
      </c>
      <c r="O164" t="str">
        <f>All!AR164</f>
        <v>NOAEL</v>
      </c>
      <c r="P164">
        <f>All!AS164</f>
        <v>2500</v>
      </c>
      <c r="Q164" t="str">
        <f>All!AH164</f>
        <v>C</v>
      </c>
    </row>
    <row r="165" spans="1:17" x14ac:dyDescent="0.25">
      <c r="A165">
        <f>All!A165</f>
        <v>164</v>
      </c>
      <c r="B165">
        <f>All!B165</f>
        <v>0</v>
      </c>
      <c r="C165" t="str">
        <f>All!J165</f>
        <v>Micro</v>
      </c>
      <c r="D165" t="str">
        <f>All!F165</f>
        <v>NTP</v>
      </c>
      <c r="E165">
        <f>All!E165</f>
        <v>0</v>
      </c>
      <c r="F165" t="str">
        <f>All!H165</f>
        <v>Nickel</v>
      </c>
      <c r="G165" t="str">
        <f>All!I165</f>
        <v>Nickel (II) oxide</v>
      </c>
      <c r="H165" t="str">
        <f>All!N165</f>
        <v>Fibrosis incidence</v>
      </c>
      <c r="I165" t="str">
        <f>All!AL165</f>
        <v>Lung Fibrosis</v>
      </c>
      <c r="J165" t="str">
        <f>All!O165</f>
        <v>Rat</v>
      </c>
      <c r="K165" t="str">
        <f>All!P165</f>
        <v>F 344/N</v>
      </c>
      <c r="L165" t="str">
        <f>All!Q165</f>
        <v>M</v>
      </c>
      <c r="M165" t="str">
        <f>All!L165</f>
        <v>2 years</v>
      </c>
      <c r="N165">
        <f>All!AN165</f>
        <v>0</v>
      </c>
      <c r="O165" t="str">
        <f>All!AR165</f>
        <v>NOAEL</v>
      </c>
      <c r="P165">
        <f>All!AS165</f>
        <v>2500</v>
      </c>
      <c r="Q165" t="str">
        <f>All!AH165</f>
        <v>C</v>
      </c>
    </row>
    <row r="166" spans="1:17" x14ac:dyDescent="0.25">
      <c r="A166">
        <f>All!A166</f>
        <v>165</v>
      </c>
      <c r="B166">
        <f>All!B166</f>
        <v>0</v>
      </c>
      <c r="C166" t="str">
        <f>All!J166</f>
        <v>Micro</v>
      </c>
      <c r="D166" t="str">
        <f>All!F166</f>
        <v>NTP</v>
      </c>
      <c r="E166">
        <f>All!E166</f>
        <v>0</v>
      </c>
      <c r="F166" t="str">
        <f>All!H166</f>
        <v>Vanadium</v>
      </c>
      <c r="G166" t="str">
        <f>All!I166</f>
        <v>Vanadium pentoxide</v>
      </c>
      <c r="H166" t="str">
        <f>All!N166</f>
        <v>Fibrosis incidence</v>
      </c>
      <c r="I166" t="str">
        <f>All!AL166</f>
        <v>Lung Fibrosis</v>
      </c>
      <c r="J166" t="str">
        <f>All!O166</f>
        <v>Mouse</v>
      </c>
      <c r="K166" t="str">
        <f>All!P166</f>
        <v>B6C3F1</v>
      </c>
      <c r="L166" t="str">
        <f>All!Q166</f>
        <v>F</v>
      </c>
      <c r="M166" t="str">
        <f>All!L166</f>
        <v>3 months</v>
      </c>
      <c r="N166">
        <f>All!AN166</f>
        <v>0</v>
      </c>
      <c r="O166" t="str">
        <f>All!AR166</f>
        <v>NOAEL</v>
      </c>
      <c r="P166">
        <f>All!AS166</f>
        <v>16000</v>
      </c>
      <c r="Q166" t="str">
        <f>All!AH166</f>
        <v>B</v>
      </c>
    </row>
    <row r="167" spans="1:17" x14ac:dyDescent="0.25">
      <c r="A167">
        <f>All!A167</f>
        <v>166</v>
      </c>
      <c r="B167">
        <f>All!B167</f>
        <v>0</v>
      </c>
      <c r="C167" t="str">
        <f>All!J167</f>
        <v>Micro</v>
      </c>
      <c r="D167" t="str">
        <f>All!F167</f>
        <v>NTP</v>
      </c>
      <c r="E167">
        <f>All!E167</f>
        <v>0</v>
      </c>
      <c r="F167" t="str">
        <f>All!H167</f>
        <v>Vanadium</v>
      </c>
      <c r="G167" t="str">
        <f>All!I167</f>
        <v>Vanadium pentoxide</v>
      </c>
      <c r="H167" t="str">
        <f>All!N167</f>
        <v>Fibrosis incidence</v>
      </c>
      <c r="I167" t="str">
        <f>All!AL167</f>
        <v>Lung Fibrosis</v>
      </c>
      <c r="J167" t="str">
        <f>All!O167</f>
        <v>Mouse</v>
      </c>
      <c r="K167" t="str">
        <f>All!P167</f>
        <v>B6C3F1</v>
      </c>
      <c r="L167" t="str">
        <f>All!Q167</f>
        <v>M</v>
      </c>
      <c r="M167" t="str">
        <f>All!L167</f>
        <v>3 months</v>
      </c>
      <c r="N167">
        <f>All!AN167</f>
        <v>0</v>
      </c>
      <c r="O167" t="str">
        <f>All!AR167</f>
        <v>NOAEL</v>
      </c>
      <c r="P167">
        <f>All!AS167</f>
        <v>16000</v>
      </c>
      <c r="Q167" t="str">
        <f>All!AH167</f>
        <v>B</v>
      </c>
    </row>
    <row r="168" spans="1:17" x14ac:dyDescent="0.25">
      <c r="A168">
        <f>All!A168</f>
        <v>167</v>
      </c>
      <c r="B168">
        <f>All!B168</f>
        <v>0</v>
      </c>
      <c r="C168" t="str">
        <f>All!J168</f>
        <v>Micro</v>
      </c>
      <c r="D168" t="str">
        <f>All!F168</f>
        <v>NTP</v>
      </c>
      <c r="E168">
        <f>All!E168</f>
        <v>0</v>
      </c>
      <c r="F168" t="str">
        <f>All!H168</f>
        <v>Vanadium</v>
      </c>
      <c r="G168" t="str">
        <f>All!I168</f>
        <v>Vanadium pentoxide</v>
      </c>
      <c r="H168" t="str">
        <f>All!N168</f>
        <v>Fibrosis incidence</v>
      </c>
      <c r="I168" t="str">
        <f>All!AL168</f>
        <v>Lung Fibrosis</v>
      </c>
      <c r="J168" t="str">
        <f>All!O168</f>
        <v>Rat</v>
      </c>
      <c r="K168" t="str">
        <f>All!P168</f>
        <v>F 344/N</v>
      </c>
      <c r="L168" t="str">
        <f>All!Q168</f>
        <v>M</v>
      </c>
      <c r="M168" t="str">
        <f>All!L168</f>
        <v>3 months</v>
      </c>
      <c r="N168">
        <f>All!AN168</f>
        <v>0</v>
      </c>
      <c r="O168" t="str">
        <f>All!AR168</f>
        <v>BMDL</v>
      </c>
      <c r="P168">
        <f>All!AS168</f>
        <v>1442.31</v>
      </c>
      <c r="Q168" t="str">
        <f>All!AH168</f>
        <v>C</v>
      </c>
    </row>
    <row r="169" spans="1:17" x14ac:dyDescent="0.25">
      <c r="A169">
        <f>All!A169</f>
        <v>168</v>
      </c>
      <c r="B169">
        <f>All!B169</f>
        <v>0</v>
      </c>
      <c r="C169" t="str">
        <f>All!J169</f>
        <v>Micro</v>
      </c>
      <c r="D169" t="str">
        <f>All!F169</f>
        <v>NTP</v>
      </c>
      <c r="E169">
        <f>All!E169</f>
        <v>0</v>
      </c>
      <c r="F169" t="str">
        <f>All!H169</f>
        <v>Vanadium</v>
      </c>
      <c r="G169" t="str">
        <f>All!I169</f>
        <v>Vanadium pentoxide</v>
      </c>
      <c r="H169" t="str">
        <f>All!N169</f>
        <v>Fibrosis incidence</v>
      </c>
      <c r="I169" t="str">
        <f>All!AL169</f>
        <v>Lung Fibrosis</v>
      </c>
      <c r="J169" t="str">
        <f>All!O169</f>
        <v>Rat</v>
      </c>
      <c r="K169" t="str">
        <f>All!P169</f>
        <v>F 344/N</v>
      </c>
      <c r="L169" t="str">
        <f>All!Q169</f>
        <v>F</v>
      </c>
      <c r="M169" t="str">
        <f>All!L169</f>
        <v>3 months</v>
      </c>
      <c r="N169">
        <f>All!AN169</f>
        <v>0</v>
      </c>
      <c r="O169" t="str">
        <f>All!AR169</f>
        <v>BMDL</v>
      </c>
      <c r="P169">
        <f>All!AS169</f>
        <v>1955.7</v>
      </c>
      <c r="Q169" t="str">
        <f>All!AH169</f>
        <v>C</v>
      </c>
    </row>
    <row r="170" spans="1:17" x14ac:dyDescent="0.25">
      <c r="A170">
        <f>All!A170</f>
        <v>169</v>
      </c>
      <c r="B170">
        <f>All!B170</f>
        <v>0</v>
      </c>
      <c r="C170" t="str">
        <f>All!J170</f>
        <v>Micro</v>
      </c>
      <c r="D170" t="str">
        <f>All!F170</f>
        <v>NTP</v>
      </c>
      <c r="E170">
        <f>All!E170</f>
        <v>0</v>
      </c>
      <c r="F170" t="str">
        <f>All!H170</f>
        <v>Vanadium</v>
      </c>
      <c r="G170" t="str">
        <f>All!I170</f>
        <v>Vanadium pentoxide</v>
      </c>
      <c r="H170" t="str">
        <f>All!N170</f>
        <v>Fibrosis incidence</v>
      </c>
      <c r="I170" t="str">
        <f>All!AL170</f>
        <v>Lung Fibrosis</v>
      </c>
      <c r="J170" t="str">
        <f>All!O170</f>
        <v>Mouse</v>
      </c>
      <c r="K170" t="str">
        <f>All!P170</f>
        <v>B6C3F1</v>
      </c>
      <c r="L170" t="str">
        <f>All!Q170</f>
        <v>F</v>
      </c>
      <c r="M170" t="str">
        <f>All!L170</f>
        <v>2 years</v>
      </c>
      <c r="N170">
        <f>All!AN170</f>
        <v>0</v>
      </c>
      <c r="O170" t="str">
        <f>All!AR170</f>
        <v>BMDL</v>
      </c>
      <c r="P170">
        <f>All!AS170</f>
        <v>1744.44</v>
      </c>
      <c r="Q170" t="str">
        <f>All!AH170</f>
        <v>C</v>
      </c>
    </row>
    <row r="171" spans="1:17" x14ac:dyDescent="0.25">
      <c r="A171">
        <f>All!A171</f>
        <v>170</v>
      </c>
      <c r="B171">
        <f>All!B171</f>
        <v>0</v>
      </c>
      <c r="C171" t="str">
        <f>All!J171</f>
        <v>Micro</v>
      </c>
      <c r="D171" t="str">
        <f>All!F171</f>
        <v>NTP</v>
      </c>
      <c r="E171">
        <f>All!E171</f>
        <v>0</v>
      </c>
      <c r="F171" t="str">
        <f>All!H171</f>
        <v>Vanadium</v>
      </c>
      <c r="G171" t="str">
        <f>All!I171</f>
        <v>Vanadium pentoxide</v>
      </c>
      <c r="H171" t="str">
        <f>All!N171</f>
        <v>Fibrosis incidence</v>
      </c>
      <c r="I171" t="str">
        <f>All!AL171</f>
        <v>Lung Fibrosis</v>
      </c>
      <c r="J171" t="str">
        <f>All!O171</f>
        <v>Mouse</v>
      </c>
      <c r="K171" t="str">
        <f>All!P171</f>
        <v>B6C3F1</v>
      </c>
      <c r="L171" t="str">
        <f>All!Q171</f>
        <v>M</v>
      </c>
      <c r="M171" t="str">
        <f>All!L171</f>
        <v>2 years</v>
      </c>
      <c r="N171">
        <f>All!AN171</f>
        <v>0</v>
      </c>
      <c r="O171" t="str">
        <f>All!AR171</f>
        <v>BMDL</v>
      </c>
      <c r="P171">
        <f>All!AS171</f>
        <v>877.87700000000007</v>
      </c>
      <c r="Q171" t="str">
        <f>All!AH171</f>
        <v>C</v>
      </c>
    </row>
    <row r="172" spans="1:17" x14ac:dyDescent="0.25">
      <c r="A172">
        <f>All!A172</f>
        <v>171</v>
      </c>
      <c r="B172">
        <f>All!B172</f>
        <v>0</v>
      </c>
      <c r="C172" t="str">
        <f>All!J172</f>
        <v>Micro</v>
      </c>
      <c r="D172" t="str">
        <f>All!F172</f>
        <v>NTP</v>
      </c>
      <c r="E172">
        <f>All!E172</f>
        <v>0</v>
      </c>
      <c r="F172" t="str">
        <f>All!H172</f>
        <v>Vanadium</v>
      </c>
      <c r="G172" t="str">
        <f>All!I172</f>
        <v>Vanadium pentoxide</v>
      </c>
      <c r="H172" t="str">
        <f>All!N172</f>
        <v>Fibrosis incidence</v>
      </c>
      <c r="I172" t="str">
        <f>All!AL172</f>
        <v>Lung Fibrosis</v>
      </c>
      <c r="J172" t="str">
        <f>All!O172</f>
        <v>Rat</v>
      </c>
      <c r="K172" t="str">
        <f>All!P172</f>
        <v>F 344/N</v>
      </c>
      <c r="L172" t="str">
        <f>All!Q172</f>
        <v>F</v>
      </c>
      <c r="M172" t="str">
        <f>All!L172</f>
        <v>2 years</v>
      </c>
      <c r="N172">
        <f>All!AN172</f>
        <v>0</v>
      </c>
      <c r="O172" t="str">
        <f>All!AR172</f>
        <v>NOAEL</v>
      </c>
      <c r="P172">
        <f>All!AS172</f>
        <v>1000</v>
      </c>
      <c r="Q172" t="str">
        <f>All!AH172</f>
        <v>C</v>
      </c>
    </row>
    <row r="173" spans="1:17" x14ac:dyDescent="0.25">
      <c r="A173">
        <f>All!A173</f>
        <v>172</v>
      </c>
      <c r="B173">
        <f>All!B173</f>
        <v>0</v>
      </c>
      <c r="C173" t="str">
        <f>All!J173</f>
        <v>Micro</v>
      </c>
      <c r="D173" t="str">
        <f>All!F173</f>
        <v>NTP</v>
      </c>
      <c r="E173">
        <f>All!E173</f>
        <v>0</v>
      </c>
      <c r="F173" t="str">
        <f>All!H173</f>
        <v>Vanadium</v>
      </c>
      <c r="G173" t="str">
        <f>All!I173</f>
        <v>Vanadium pentoxide</v>
      </c>
      <c r="H173" t="str">
        <f>All!N173</f>
        <v>Fibrosis incidence</v>
      </c>
      <c r="I173" t="str">
        <f>All!AL173</f>
        <v>Lung Fibrosis</v>
      </c>
      <c r="J173" t="str">
        <f>All!O173</f>
        <v>Rat</v>
      </c>
      <c r="K173" t="str">
        <f>All!P173</f>
        <v>F 344/N</v>
      </c>
      <c r="L173" t="str">
        <f>All!Q173</f>
        <v>M</v>
      </c>
      <c r="M173" t="str">
        <f>All!L173</f>
        <v>2 years</v>
      </c>
      <c r="N173">
        <f>All!AN173</f>
        <v>0</v>
      </c>
      <c r="O173" t="str">
        <f>All!AR173</f>
        <v>BMDL</v>
      </c>
      <c r="P173">
        <f>All!AS173</f>
        <v>428.10700000000003</v>
      </c>
      <c r="Q173" t="str">
        <f>All!AH173</f>
        <v>C</v>
      </c>
    </row>
    <row r="174" spans="1:17" x14ac:dyDescent="0.25">
      <c r="A174">
        <f>All!A174</f>
        <v>173</v>
      </c>
      <c r="B174">
        <f>All!B174</f>
        <v>0</v>
      </c>
      <c r="C174" t="str">
        <f>All!J174</f>
        <v>Micro</v>
      </c>
      <c r="D174" t="str">
        <f>All!F174</f>
        <v>NTP</v>
      </c>
      <c r="E174">
        <f>All!E174</f>
        <v>0</v>
      </c>
      <c r="F174" t="str">
        <f>All!H174</f>
        <v>Calcium chromate</v>
      </c>
      <c r="G174" t="str">
        <f>All!I174</f>
        <v>Calcium chromate</v>
      </c>
      <c r="H174" t="str">
        <f>All!N174</f>
        <v>Fibrosis incidence</v>
      </c>
      <c r="I174" t="str">
        <f>All!AL174</f>
        <v>Lung Fibrosis</v>
      </c>
      <c r="J174" t="str">
        <f>All!O174</f>
        <v>Rat</v>
      </c>
      <c r="K174" t="str">
        <f>All!P174</f>
        <v>Sprague</v>
      </c>
      <c r="L174" t="str">
        <f>All!Q174</f>
        <v>M</v>
      </c>
      <c r="M174" t="str">
        <f>All!L174</f>
        <v>2 years</v>
      </c>
      <c r="N174">
        <f>All!AN174</f>
        <v>0</v>
      </c>
      <c r="O174" t="str">
        <f>All!AR174</f>
        <v>NOAEL</v>
      </c>
      <c r="P174">
        <f>All!AS174</f>
        <v>20000</v>
      </c>
      <c r="Q174" t="str">
        <f>All!AH174</f>
        <v>B</v>
      </c>
    </row>
    <row r="175" spans="1:17" x14ac:dyDescent="0.25">
      <c r="A175">
        <f>All!A175</f>
        <v>174</v>
      </c>
      <c r="B175" t="str">
        <f>All!B175</f>
        <v>Y</v>
      </c>
      <c r="C175" t="str">
        <f>All!J175</f>
        <v>Micro</v>
      </c>
      <c r="D175" t="str">
        <f>All!F175</f>
        <v>NTP</v>
      </c>
      <c r="E175">
        <f>All!E175</f>
        <v>0</v>
      </c>
      <c r="F175" t="str">
        <f>All!H175</f>
        <v>Calcium chromate</v>
      </c>
      <c r="G175" t="str">
        <f>All!I175</f>
        <v>Calcium chromate</v>
      </c>
      <c r="H175" t="str">
        <f>All!N175</f>
        <v>Fibrosis incidence</v>
      </c>
      <c r="I175" t="str">
        <f>All!AL175</f>
        <v>Lung Fibrosis</v>
      </c>
      <c r="J175" t="str">
        <f>All!O175</f>
        <v>Hamster</v>
      </c>
      <c r="K175" t="str">
        <f>All!P175</f>
        <v>Syrian</v>
      </c>
      <c r="L175" t="str">
        <f>All!Q175</f>
        <v>M</v>
      </c>
      <c r="M175" t="str">
        <f>All!L175</f>
        <v>2 years</v>
      </c>
      <c r="N175">
        <f>All!AN175</f>
        <v>0</v>
      </c>
      <c r="O175">
        <f>All!AR175</f>
        <v>0</v>
      </c>
      <c r="P175">
        <f>All!AS175</f>
        <v>0</v>
      </c>
      <c r="Q175" t="str">
        <f>All!AH175</f>
        <v>B</v>
      </c>
    </row>
    <row r="176" spans="1:17" x14ac:dyDescent="0.25">
      <c r="A176">
        <f>All!A176</f>
        <v>175</v>
      </c>
      <c r="B176">
        <f>All!B176</f>
        <v>0</v>
      </c>
      <c r="C176" t="str">
        <f>All!J176</f>
        <v>Micro</v>
      </c>
      <c r="D176" t="str">
        <f>All!F176</f>
        <v>NTP</v>
      </c>
      <c r="E176">
        <f>All!E176</f>
        <v>0</v>
      </c>
      <c r="F176" t="str">
        <f>All!H176</f>
        <v>Talc</v>
      </c>
      <c r="G176" t="str">
        <f>All!I176</f>
        <v>Talc</v>
      </c>
      <c r="H176" t="str">
        <f>All!N176</f>
        <v>Fibrosis incidence</v>
      </c>
      <c r="I176" t="str">
        <f>All!AL176</f>
        <v>Lung Fibrosis</v>
      </c>
      <c r="J176" t="str">
        <f>All!O176</f>
        <v>Mouse</v>
      </c>
      <c r="K176" t="str">
        <f>All!P176</f>
        <v>B6C3F1</v>
      </c>
      <c r="L176" t="str">
        <f>All!Q176</f>
        <v>F</v>
      </c>
      <c r="M176" t="str">
        <f>All!L176</f>
        <v>2 years</v>
      </c>
      <c r="N176">
        <f>All!AN176</f>
        <v>0</v>
      </c>
      <c r="O176" t="str">
        <f>All!AR176</f>
        <v>NOAEL</v>
      </c>
      <c r="P176">
        <f>All!AS176</f>
        <v>18000</v>
      </c>
      <c r="Q176" t="str">
        <f>All!AH176</f>
        <v>B</v>
      </c>
    </row>
    <row r="177" spans="1:17" x14ac:dyDescent="0.25">
      <c r="A177">
        <f>All!A177</f>
        <v>176</v>
      </c>
      <c r="B177">
        <f>All!B177</f>
        <v>0</v>
      </c>
      <c r="C177" t="str">
        <f>All!J177</f>
        <v>Micro</v>
      </c>
      <c r="D177" t="str">
        <f>All!F177</f>
        <v>NTP</v>
      </c>
      <c r="E177">
        <f>All!E177</f>
        <v>0</v>
      </c>
      <c r="F177" t="str">
        <f>All!H177</f>
        <v>Talc</v>
      </c>
      <c r="G177" t="str">
        <f>All!I177</f>
        <v>Talc</v>
      </c>
      <c r="H177" t="str">
        <f>All!N177</f>
        <v>Fibrosis incidence</v>
      </c>
      <c r="I177" t="str">
        <f>All!AL177</f>
        <v>Lung Fibrosis</v>
      </c>
      <c r="J177" t="str">
        <f>All!O177</f>
        <v>Mouse</v>
      </c>
      <c r="K177" t="str">
        <f>All!P177</f>
        <v>B6C3F1</v>
      </c>
      <c r="L177" t="str">
        <f>All!Q177</f>
        <v>M</v>
      </c>
      <c r="M177" t="str">
        <f>All!L177</f>
        <v>2 years</v>
      </c>
      <c r="N177">
        <f>All!AN177</f>
        <v>0</v>
      </c>
      <c r="O177" t="str">
        <f>All!AR177</f>
        <v>NOAEL</v>
      </c>
      <c r="P177">
        <f>All!AS177</f>
        <v>18000</v>
      </c>
      <c r="Q177" t="str">
        <f>All!AH177</f>
        <v>B</v>
      </c>
    </row>
    <row r="178" spans="1:17" x14ac:dyDescent="0.25">
      <c r="A178">
        <f>All!A178</f>
        <v>177</v>
      </c>
      <c r="B178">
        <f>All!B178</f>
        <v>0</v>
      </c>
      <c r="C178" t="str">
        <f>All!J178</f>
        <v>Micro</v>
      </c>
      <c r="D178" t="str">
        <f>All!F178</f>
        <v>NTP</v>
      </c>
      <c r="E178">
        <f>All!E178</f>
        <v>0</v>
      </c>
      <c r="F178" t="str">
        <f>All!H178</f>
        <v>Talc</v>
      </c>
      <c r="G178" t="str">
        <f>All!I178</f>
        <v>Talc</v>
      </c>
      <c r="H178" t="str">
        <f>All!N178</f>
        <v>Fibrosis incidence</v>
      </c>
      <c r="I178" t="str">
        <f>All!AL178</f>
        <v>Lung Fibrosis</v>
      </c>
      <c r="J178" t="str">
        <f>All!O178</f>
        <v>Rat</v>
      </c>
      <c r="K178" t="str">
        <f>All!P178</f>
        <v>F 344/N</v>
      </c>
      <c r="L178" t="str">
        <f>All!Q178</f>
        <v>F</v>
      </c>
      <c r="M178" t="str">
        <f>All!L178</f>
        <v>2 years</v>
      </c>
      <c r="N178">
        <f>All!AN178</f>
        <v>0</v>
      </c>
      <c r="O178" t="str">
        <f>All!AR178</f>
        <v>BMDL</v>
      </c>
      <c r="P178">
        <f>All!AS178</f>
        <v>711.42700000000002</v>
      </c>
      <c r="Q178" t="str">
        <f>All!AH178</f>
        <v>C</v>
      </c>
    </row>
    <row r="179" spans="1:17" x14ac:dyDescent="0.25">
      <c r="A179">
        <f>All!A179</f>
        <v>178</v>
      </c>
      <c r="B179">
        <f>All!B179</f>
        <v>0</v>
      </c>
      <c r="C179" t="str">
        <f>All!J179</f>
        <v>Micro</v>
      </c>
      <c r="D179" t="str">
        <f>All!F179</f>
        <v>NTP</v>
      </c>
      <c r="E179">
        <f>All!E179</f>
        <v>0</v>
      </c>
      <c r="F179" t="str">
        <f>All!H179</f>
        <v>Talc</v>
      </c>
      <c r="G179" t="str">
        <f>All!I179</f>
        <v>Talc</v>
      </c>
      <c r="H179" t="str">
        <f>All!N179</f>
        <v>Fibrosis incidence</v>
      </c>
      <c r="I179" t="str">
        <f>All!AL179</f>
        <v>Lung Fibrosis</v>
      </c>
      <c r="J179" t="str">
        <f>All!O179</f>
        <v>Rat</v>
      </c>
      <c r="K179" t="str">
        <f>All!P179</f>
        <v>F 344/N</v>
      </c>
      <c r="L179" t="str">
        <f>All!Q179</f>
        <v>M</v>
      </c>
      <c r="M179" t="str">
        <f>All!L179</f>
        <v>2 years</v>
      </c>
      <c r="N179">
        <f>All!AN179</f>
        <v>0</v>
      </c>
      <c r="O179" t="str">
        <f>All!AR179</f>
        <v>BMDL</v>
      </c>
      <c r="P179">
        <f>All!AS179</f>
        <v>1409.47</v>
      </c>
      <c r="Q179" t="str">
        <f>All!AH179</f>
        <v>C</v>
      </c>
    </row>
    <row r="180" spans="1:17" x14ac:dyDescent="0.25">
      <c r="A180">
        <f>All!A180</f>
        <v>179</v>
      </c>
      <c r="B180">
        <f>All!B180</f>
        <v>0</v>
      </c>
      <c r="C180" t="str">
        <f>All!J180</f>
        <v>Micro</v>
      </c>
      <c r="D180" t="str">
        <f>All!F180</f>
        <v>NTP</v>
      </c>
      <c r="E180">
        <f>All!E180</f>
        <v>0</v>
      </c>
      <c r="F180" t="str">
        <f>All!H180</f>
        <v>Indium</v>
      </c>
      <c r="G180" t="str">
        <f>All!I180</f>
        <v>Indium phosphide</v>
      </c>
      <c r="H180" t="str">
        <f>All!N180</f>
        <v>Fibrosis incidence</v>
      </c>
      <c r="I180" t="str">
        <f>All!AL180</f>
        <v>Lung Fibrosis</v>
      </c>
      <c r="J180" t="str">
        <f>All!O180</f>
        <v>Mouse</v>
      </c>
      <c r="K180" t="str">
        <f>All!P180</f>
        <v>B6C3F1</v>
      </c>
      <c r="L180" t="str">
        <f>All!Q180</f>
        <v>F</v>
      </c>
      <c r="M180" t="str">
        <f>All!L180</f>
        <v>3 months</v>
      </c>
      <c r="N180">
        <f>All!AN180</f>
        <v>0</v>
      </c>
      <c r="O180" t="str">
        <f>All!AR180</f>
        <v>BMDL</v>
      </c>
      <c r="P180">
        <f>All!AS180</f>
        <v>0.81861899999999999</v>
      </c>
      <c r="Q180" t="str">
        <f>All!AH180</f>
        <v>E</v>
      </c>
    </row>
    <row r="181" spans="1:17" x14ac:dyDescent="0.25">
      <c r="A181">
        <f>All!A181</f>
        <v>180</v>
      </c>
      <c r="B181">
        <f>All!B181</f>
        <v>0</v>
      </c>
      <c r="C181" t="str">
        <f>All!J181</f>
        <v>Micro</v>
      </c>
      <c r="D181" t="str">
        <f>All!F181</f>
        <v>NTP</v>
      </c>
      <c r="E181">
        <f>All!E181</f>
        <v>0</v>
      </c>
      <c r="F181" t="str">
        <f>All!H181</f>
        <v>Indium</v>
      </c>
      <c r="G181" t="str">
        <f>All!I181</f>
        <v>Indium phosphide</v>
      </c>
      <c r="H181" t="str">
        <f>All!N181</f>
        <v>Fibrosis incidence</v>
      </c>
      <c r="I181" t="str">
        <f>All!AL181</f>
        <v>Lung Fibrosis</v>
      </c>
      <c r="J181" t="str">
        <f>All!O181</f>
        <v>Mouse</v>
      </c>
      <c r="K181" t="str">
        <f>All!P181</f>
        <v>B6C3F1</v>
      </c>
      <c r="L181" t="str">
        <f>All!Q181</f>
        <v>M</v>
      </c>
      <c r="M181" t="str">
        <f>All!L181</f>
        <v>3 months</v>
      </c>
      <c r="N181">
        <f>All!AN181</f>
        <v>0</v>
      </c>
      <c r="O181" t="str">
        <f>All!AR181</f>
        <v>LOAEL</v>
      </c>
      <c r="P181">
        <f>All!AS181</f>
        <v>100</v>
      </c>
      <c r="Q181" t="str">
        <f>All!AH181</f>
        <v>D</v>
      </c>
    </row>
    <row r="182" spans="1:17" x14ac:dyDescent="0.25">
      <c r="A182">
        <f>All!A182</f>
        <v>181</v>
      </c>
      <c r="B182">
        <f>All!B182</f>
        <v>0</v>
      </c>
      <c r="C182" t="str">
        <f>All!J182</f>
        <v>Micro</v>
      </c>
      <c r="D182" t="str">
        <f>All!F182</f>
        <v>NTP</v>
      </c>
      <c r="E182">
        <f>All!E182</f>
        <v>0</v>
      </c>
      <c r="F182" t="str">
        <f>All!H182</f>
        <v>Indium</v>
      </c>
      <c r="G182" t="str">
        <f>All!I182</f>
        <v>Indium phosphide</v>
      </c>
      <c r="H182" t="str">
        <f>All!N182</f>
        <v>Fibrosis incidence</v>
      </c>
      <c r="I182" t="str">
        <f>All!AL182</f>
        <v>Lung Fibrosis</v>
      </c>
      <c r="J182" t="str">
        <f>All!O182</f>
        <v>Rat</v>
      </c>
      <c r="K182" t="str">
        <f>All!P182</f>
        <v>F 344/N</v>
      </c>
      <c r="L182" t="str">
        <f>All!Q182</f>
        <v>F</v>
      </c>
      <c r="M182" t="str">
        <f>All!L182</f>
        <v>3 months</v>
      </c>
      <c r="N182">
        <f>All!AN182</f>
        <v>0</v>
      </c>
      <c r="O182" t="str">
        <f>All!AR182</f>
        <v>BMDL</v>
      </c>
      <c r="P182">
        <f>All!AS182</f>
        <v>966.22399999999993</v>
      </c>
      <c r="Q182" t="str">
        <f>All!AH182</f>
        <v>C</v>
      </c>
    </row>
    <row r="183" spans="1:17" x14ac:dyDescent="0.25">
      <c r="A183">
        <f>All!A183</f>
        <v>182</v>
      </c>
      <c r="B183">
        <f>All!B183</f>
        <v>0</v>
      </c>
      <c r="C183" t="str">
        <f>All!J183</f>
        <v>Micro</v>
      </c>
      <c r="D183" t="str">
        <f>All!F183</f>
        <v>NTP</v>
      </c>
      <c r="E183">
        <f>All!E183</f>
        <v>0</v>
      </c>
      <c r="F183" t="str">
        <f>All!H183</f>
        <v>Indium</v>
      </c>
      <c r="G183" t="str">
        <f>All!I183</f>
        <v>Indium phosphide</v>
      </c>
      <c r="H183" t="str">
        <f>All!N183</f>
        <v>Fibrosis incidence</v>
      </c>
      <c r="I183" t="str">
        <f>All!AL183</f>
        <v>Lung Fibrosis</v>
      </c>
      <c r="J183" t="str">
        <f>All!O183</f>
        <v>Rat</v>
      </c>
      <c r="K183" t="str">
        <f>All!P183</f>
        <v>F 344/N</v>
      </c>
      <c r="L183" t="str">
        <f>All!Q183</f>
        <v>M</v>
      </c>
      <c r="M183" t="str">
        <f>All!L183</f>
        <v>3 months</v>
      </c>
      <c r="N183">
        <f>All!AN183</f>
        <v>0</v>
      </c>
      <c r="O183" t="str">
        <f>All!AR183</f>
        <v>BMDL</v>
      </c>
      <c r="P183">
        <f>All!AS183</f>
        <v>273.01300000000003</v>
      </c>
      <c r="Q183" t="str">
        <f>All!AH183</f>
        <v>D</v>
      </c>
    </row>
    <row r="184" spans="1:17" x14ac:dyDescent="0.25">
      <c r="A184">
        <f>All!A184</f>
        <v>183</v>
      </c>
      <c r="B184">
        <f>All!B184</f>
        <v>0</v>
      </c>
      <c r="C184" t="str">
        <f>All!J184</f>
        <v>Micro</v>
      </c>
      <c r="D184" t="str">
        <f>All!F184</f>
        <v>NTP</v>
      </c>
      <c r="E184">
        <f>All!E184</f>
        <v>0</v>
      </c>
      <c r="F184" t="str">
        <f>All!H184</f>
        <v>Indium</v>
      </c>
      <c r="G184" t="str">
        <f>All!I184</f>
        <v>Indium phosphide</v>
      </c>
      <c r="H184" t="str">
        <f>All!N184</f>
        <v>Fibrosis incidence</v>
      </c>
      <c r="I184" t="str">
        <f>All!AL184</f>
        <v>Lung Fibrosis</v>
      </c>
      <c r="J184" t="str">
        <f>All!O184</f>
        <v>Mouse</v>
      </c>
      <c r="K184" t="str">
        <f>All!P184</f>
        <v>B6C3F1</v>
      </c>
      <c r="L184" t="str">
        <f>All!Q184</f>
        <v>F</v>
      </c>
      <c r="M184" t="str">
        <f>All!L184</f>
        <v>2 years</v>
      </c>
      <c r="N184">
        <f>All!AN184</f>
        <v>0</v>
      </c>
      <c r="O184" t="str">
        <f>All!AR184</f>
        <v>BMDL</v>
      </c>
      <c r="P184">
        <f>All!AS184</f>
        <v>7.5842300000000001E-2</v>
      </c>
      <c r="Q184" t="str">
        <f>All!AH184</f>
        <v>E</v>
      </c>
    </row>
    <row r="185" spans="1:17" x14ac:dyDescent="0.25">
      <c r="A185">
        <f>All!A185</f>
        <v>184</v>
      </c>
      <c r="B185">
        <f>All!B185</f>
        <v>0</v>
      </c>
      <c r="C185" t="str">
        <f>All!J185</f>
        <v>Micro</v>
      </c>
      <c r="D185" t="str">
        <f>All!F185</f>
        <v>NTP</v>
      </c>
      <c r="E185">
        <f>All!E185</f>
        <v>0</v>
      </c>
      <c r="F185" t="str">
        <f>All!H185</f>
        <v>Indium</v>
      </c>
      <c r="G185" t="str">
        <f>All!I185</f>
        <v>Indium phosphide</v>
      </c>
      <c r="H185" t="str">
        <f>All!N185</f>
        <v>Fibrosis incidence</v>
      </c>
      <c r="I185" t="str">
        <f>All!AL185</f>
        <v>Lung Fibrosis</v>
      </c>
      <c r="J185" t="str">
        <f>All!O185</f>
        <v>Mouse</v>
      </c>
      <c r="K185" t="str">
        <f>All!P185</f>
        <v>B6C3F1</v>
      </c>
      <c r="L185" t="str">
        <f>All!Q185</f>
        <v>M</v>
      </c>
      <c r="M185" t="str">
        <f>All!L185</f>
        <v>2 years</v>
      </c>
      <c r="N185">
        <f>All!AN185</f>
        <v>0</v>
      </c>
      <c r="O185" t="str">
        <f>All!AR185</f>
        <v>BMDL</v>
      </c>
      <c r="P185">
        <f>All!AS185</f>
        <v>5.0651900000000007E-3</v>
      </c>
      <c r="Q185" t="str">
        <f>All!AH185</f>
        <v>E</v>
      </c>
    </row>
    <row r="186" spans="1:17" x14ac:dyDescent="0.25">
      <c r="A186">
        <f>All!A186</f>
        <v>185</v>
      </c>
      <c r="B186">
        <f>All!B186</f>
        <v>0</v>
      </c>
      <c r="C186" t="str">
        <f>All!J186</f>
        <v>Micro</v>
      </c>
      <c r="D186" t="str">
        <f>All!F186</f>
        <v>NTP</v>
      </c>
      <c r="E186">
        <f>All!E186</f>
        <v>0</v>
      </c>
      <c r="F186" t="str">
        <f>All!H186</f>
        <v>Indium</v>
      </c>
      <c r="G186" t="str">
        <f>All!I186</f>
        <v>Indium phosphide</v>
      </c>
      <c r="H186" t="str">
        <f>All!N186</f>
        <v>Fibrosis incidence</v>
      </c>
      <c r="I186" t="str">
        <f>All!AL186</f>
        <v>Lung Fibrosis</v>
      </c>
      <c r="J186" t="str">
        <f>All!O186</f>
        <v>Rat</v>
      </c>
      <c r="K186" t="str">
        <f>All!P186</f>
        <v>F 344/N</v>
      </c>
      <c r="L186" t="str">
        <f>All!Q186</f>
        <v>F</v>
      </c>
      <c r="M186" t="str">
        <f>All!L186</f>
        <v>2 years</v>
      </c>
      <c r="N186">
        <f>All!AN186</f>
        <v>0</v>
      </c>
      <c r="O186" t="str">
        <f>All!AR186</f>
        <v>BMDL</v>
      </c>
      <c r="P186">
        <f>All!AS186</f>
        <v>4.7344799999999999E-2</v>
      </c>
      <c r="Q186" t="str">
        <f>All!AH186</f>
        <v>E</v>
      </c>
    </row>
    <row r="187" spans="1:17" x14ac:dyDescent="0.25">
      <c r="A187">
        <f>All!A187</f>
        <v>186</v>
      </c>
      <c r="B187">
        <f>All!B187</f>
        <v>0</v>
      </c>
      <c r="C187" t="str">
        <f>All!J187</f>
        <v>Micro</v>
      </c>
      <c r="D187" t="str">
        <f>All!F187</f>
        <v>NTP</v>
      </c>
      <c r="E187">
        <f>All!E187</f>
        <v>0</v>
      </c>
      <c r="F187" t="str">
        <f>All!H187</f>
        <v>Indium</v>
      </c>
      <c r="G187" t="str">
        <f>All!I187</f>
        <v>Indium phosphide</v>
      </c>
      <c r="H187" t="str">
        <f>All!N187</f>
        <v>Fibrosis incidence</v>
      </c>
      <c r="I187" t="str">
        <f>All!AL187</f>
        <v>Lung Fibrosis</v>
      </c>
      <c r="J187" t="str">
        <f>All!O187</f>
        <v>Rat</v>
      </c>
      <c r="K187" t="str">
        <f>All!P187</f>
        <v>F 344/N</v>
      </c>
      <c r="L187" t="str">
        <f>All!Q187</f>
        <v>M</v>
      </c>
      <c r="M187" t="str">
        <f>All!L187</f>
        <v>2 years</v>
      </c>
      <c r="N187">
        <f>All!AN187</f>
        <v>0</v>
      </c>
      <c r="O187" t="str">
        <f>All!AR187</f>
        <v>BMDL</v>
      </c>
      <c r="P187">
        <f>All!AS187</f>
        <v>0.51393699999999998</v>
      </c>
      <c r="Q187" t="str">
        <f>All!AH187</f>
        <v>E</v>
      </c>
    </row>
    <row r="188" spans="1:17" x14ac:dyDescent="0.25">
      <c r="A188">
        <f>All!A188</f>
        <v>187</v>
      </c>
      <c r="B188">
        <f>All!B188</f>
        <v>0</v>
      </c>
      <c r="C188" t="str">
        <f>All!J188</f>
        <v>Micro</v>
      </c>
      <c r="D188" t="str">
        <f>All!F188</f>
        <v>NTP</v>
      </c>
      <c r="E188">
        <f>All!E188</f>
        <v>0</v>
      </c>
      <c r="F188" t="str">
        <f>All!H188</f>
        <v>CS</v>
      </c>
      <c r="G188" t="str">
        <f>All!I188</f>
        <v>o-Chlorobenzalmalononitrile (CS)</v>
      </c>
      <c r="H188" t="str">
        <f>All!N188</f>
        <v>Fibrosis incidence</v>
      </c>
      <c r="I188" t="str">
        <f>All!AL188</f>
        <v>Lung Fibrosis</v>
      </c>
      <c r="J188" t="str">
        <f>All!O188</f>
        <v>Mouse</v>
      </c>
      <c r="K188" t="str">
        <f>All!P188</f>
        <v>B6C3F1</v>
      </c>
      <c r="L188" t="str">
        <f>All!Q188</f>
        <v>F</v>
      </c>
      <c r="M188" t="str">
        <f>All!L188</f>
        <v>2 years</v>
      </c>
      <c r="N188">
        <f>All!AN188</f>
        <v>0</v>
      </c>
      <c r="O188" t="str">
        <f>All!AR188</f>
        <v>NOAEL</v>
      </c>
      <c r="P188">
        <f>All!AS188</f>
        <v>1500</v>
      </c>
      <c r="Q188" t="str">
        <f>All!AH188</f>
        <v>C</v>
      </c>
    </row>
    <row r="189" spans="1:17" x14ac:dyDescent="0.25">
      <c r="A189">
        <f>All!A189</f>
        <v>188</v>
      </c>
      <c r="B189">
        <f>All!B189</f>
        <v>0</v>
      </c>
      <c r="C189" t="str">
        <f>All!J189</f>
        <v>Micro</v>
      </c>
      <c r="D189" t="str">
        <f>All!F189</f>
        <v>NTP</v>
      </c>
      <c r="E189">
        <f>All!E189</f>
        <v>0</v>
      </c>
      <c r="F189" t="str">
        <f>All!H189</f>
        <v>CS</v>
      </c>
      <c r="G189" t="str">
        <f>All!I189</f>
        <v>o-Chlorobenzalmalononitrile (CS)</v>
      </c>
      <c r="H189" t="str">
        <f>All!N189</f>
        <v>Fibrosis incidence</v>
      </c>
      <c r="I189" t="str">
        <f>All!AL189</f>
        <v>Lung Fibrosis</v>
      </c>
      <c r="J189" t="str">
        <f>All!O189</f>
        <v>Mouse</v>
      </c>
      <c r="K189" t="str">
        <f>All!P189</f>
        <v>B6C3F1</v>
      </c>
      <c r="L189" t="str">
        <f>All!Q189</f>
        <v>M</v>
      </c>
      <c r="M189" t="str">
        <f>All!L189</f>
        <v>2 years</v>
      </c>
      <c r="N189">
        <f>All!AN189</f>
        <v>0</v>
      </c>
      <c r="O189" t="str">
        <f>All!AR189</f>
        <v>NOAEL</v>
      </c>
      <c r="P189">
        <f>All!AS189</f>
        <v>1500</v>
      </c>
      <c r="Q189" t="str">
        <f>All!AH189</f>
        <v>C</v>
      </c>
    </row>
    <row r="190" spans="1:17" x14ac:dyDescent="0.25">
      <c r="A190">
        <f>All!A190</f>
        <v>189</v>
      </c>
      <c r="B190">
        <f>All!B190</f>
        <v>0</v>
      </c>
      <c r="C190" t="str">
        <f>All!J190</f>
        <v>Micro</v>
      </c>
      <c r="D190" t="str">
        <f>All!F190</f>
        <v>NTP</v>
      </c>
      <c r="E190">
        <f>All!E190</f>
        <v>0</v>
      </c>
      <c r="F190" t="str">
        <f>All!H190</f>
        <v>CS</v>
      </c>
      <c r="G190" t="str">
        <f>All!I190</f>
        <v>o-Chlorobenzalmalononitrile (CS)</v>
      </c>
      <c r="H190" t="str">
        <f>All!N190</f>
        <v>Fibrosis incidence</v>
      </c>
      <c r="I190" t="str">
        <f>All!AL190</f>
        <v>Lung Fibrosis</v>
      </c>
      <c r="J190" t="str">
        <f>All!O190</f>
        <v>Rat</v>
      </c>
      <c r="K190" t="str">
        <f>All!P190</f>
        <v>F 344/N</v>
      </c>
      <c r="L190" t="str">
        <f>All!Q190</f>
        <v>F</v>
      </c>
      <c r="M190" t="str">
        <f>All!L190</f>
        <v>2 years</v>
      </c>
      <c r="N190">
        <f>All!AN190</f>
        <v>0</v>
      </c>
      <c r="O190" t="str">
        <f>All!AR190</f>
        <v>NOAEL</v>
      </c>
      <c r="P190">
        <f>All!AS190</f>
        <v>750</v>
      </c>
      <c r="Q190" t="str">
        <f>All!AH190</f>
        <v>C</v>
      </c>
    </row>
    <row r="191" spans="1:17" x14ac:dyDescent="0.25">
      <c r="A191">
        <f>All!A191</f>
        <v>190</v>
      </c>
      <c r="B191">
        <f>All!B191</f>
        <v>0</v>
      </c>
      <c r="C191" t="str">
        <f>All!J191</f>
        <v>Micro</v>
      </c>
      <c r="D191" t="str">
        <f>All!F191</f>
        <v>NTP</v>
      </c>
      <c r="E191">
        <f>All!E191</f>
        <v>0</v>
      </c>
      <c r="F191" t="str">
        <f>All!H191</f>
        <v>CS</v>
      </c>
      <c r="G191" t="str">
        <f>All!I191</f>
        <v>o-Chlorobenzalmalononitrile (CS)</v>
      </c>
      <c r="H191" t="str">
        <f>All!N191</f>
        <v>Fibrosis incidence</v>
      </c>
      <c r="I191" t="str">
        <f>All!AL191</f>
        <v>Lung Fibrosis</v>
      </c>
      <c r="J191" t="str">
        <f>All!O191</f>
        <v>Rat</v>
      </c>
      <c r="K191" t="str">
        <f>All!P191</f>
        <v>F 344/N</v>
      </c>
      <c r="L191" t="str">
        <f>All!Q191</f>
        <v>M</v>
      </c>
      <c r="M191" t="str">
        <f>All!L191</f>
        <v>2 years</v>
      </c>
      <c r="N191">
        <f>All!AN191</f>
        <v>0</v>
      </c>
      <c r="O191" t="str">
        <f>All!AR191</f>
        <v>NOAEL</v>
      </c>
      <c r="P191">
        <f>All!AS191</f>
        <v>750</v>
      </c>
      <c r="Q191" t="str">
        <f>All!AH191</f>
        <v>C</v>
      </c>
    </row>
    <row r="192" spans="1:17" x14ac:dyDescent="0.25">
      <c r="A192">
        <f>All!A192</f>
        <v>191</v>
      </c>
      <c r="B192" t="str">
        <f>All!B192</f>
        <v>Y</v>
      </c>
      <c r="C192" t="str">
        <f>All!J192</f>
        <v>Micro</v>
      </c>
      <c r="D192" t="str">
        <f>All!F192</f>
        <v>NTP</v>
      </c>
      <c r="E192">
        <f>All!E192</f>
        <v>0</v>
      </c>
      <c r="F192" t="str">
        <f>All!H192</f>
        <v>ortho-Phthalaldehyde</v>
      </c>
      <c r="G192" t="str">
        <f>All!I192</f>
        <v>ortho-Phthalaldehyde</v>
      </c>
      <c r="H192" t="str">
        <f>All!N192</f>
        <v>Fibrosis incidence</v>
      </c>
      <c r="I192" t="str">
        <f>All!AL192</f>
        <v>Lung Fibrosis</v>
      </c>
      <c r="J192" t="str">
        <f>All!O192</f>
        <v>Mouse</v>
      </c>
      <c r="K192" t="str">
        <f>All!P192</f>
        <v>B6C3F1</v>
      </c>
      <c r="L192" t="str">
        <f>All!Q192</f>
        <v>F</v>
      </c>
      <c r="M192" t="str">
        <f>All!L192</f>
        <v>3 months</v>
      </c>
      <c r="N192">
        <f>All!AN192</f>
        <v>0</v>
      </c>
      <c r="O192">
        <f>All!AR192</f>
        <v>0</v>
      </c>
      <c r="P192">
        <f>All!AS192</f>
        <v>0</v>
      </c>
      <c r="Q192" t="str">
        <f>All!AH192</f>
        <v/>
      </c>
    </row>
    <row r="193" spans="1:17" x14ac:dyDescent="0.25">
      <c r="A193">
        <f>All!A193</f>
        <v>192</v>
      </c>
      <c r="B193" t="str">
        <f>All!B193</f>
        <v>Y</v>
      </c>
      <c r="C193" t="str">
        <f>All!J193</f>
        <v>Micro</v>
      </c>
      <c r="D193" t="str">
        <f>All!F193</f>
        <v>NTP</v>
      </c>
      <c r="E193">
        <f>All!E193</f>
        <v>0</v>
      </c>
      <c r="F193" t="str">
        <f>All!H193</f>
        <v>ortho-Phthalaldehyde</v>
      </c>
      <c r="G193" t="str">
        <f>All!I193</f>
        <v>ortho-Phthalaldehyde</v>
      </c>
      <c r="H193" t="str">
        <f>All!N193</f>
        <v>Fibrosis incidence</v>
      </c>
      <c r="I193" t="str">
        <f>All!AL193</f>
        <v>Lung Fibrosis</v>
      </c>
      <c r="J193" t="str">
        <f>All!O193</f>
        <v>Mouse</v>
      </c>
      <c r="K193" t="str">
        <f>All!P193</f>
        <v>B6C3F1</v>
      </c>
      <c r="L193" t="str">
        <f>All!Q193</f>
        <v>M</v>
      </c>
      <c r="M193" t="str">
        <f>All!L193</f>
        <v>3 months</v>
      </c>
      <c r="N193">
        <f>All!AN193</f>
        <v>0</v>
      </c>
      <c r="O193">
        <f>All!AR193</f>
        <v>0</v>
      </c>
      <c r="P193">
        <f>All!AS193</f>
        <v>0</v>
      </c>
      <c r="Q193" t="str">
        <f>All!AH193</f>
        <v/>
      </c>
    </row>
    <row r="194" spans="1:17" x14ac:dyDescent="0.25">
      <c r="A194">
        <f>All!A194</f>
        <v>193</v>
      </c>
      <c r="B194" t="str">
        <f>All!B194</f>
        <v>Y</v>
      </c>
      <c r="C194" t="str">
        <f>All!J194</f>
        <v>Micro</v>
      </c>
      <c r="D194" t="str">
        <f>All!F194</f>
        <v>NTP</v>
      </c>
      <c r="E194">
        <f>All!E194</f>
        <v>0</v>
      </c>
      <c r="F194" t="str">
        <f>All!H194</f>
        <v>ortho-Phthalaldehyde</v>
      </c>
      <c r="G194" t="str">
        <f>All!I194</f>
        <v>ortho-Phthalaldehyde</v>
      </c>
      <c r="H194" t="str">
        <f>All!N194</f>
        <v>Fibrosis incidence</v>
      </c>
      <c r="I194" t="str">
        <f>All!AL194</f>
        <v>Lung Fibrosis</v>
      </c>
      <c r="J194" t="str">
        <f>All!O194</f>
        <v>Rat</v>
      </c>
      <c r="K194" t="str">
        <f>All!P194</f>
        <v>HSD</v>
      </c>
      <c r="L194" t="str">
        <f>All!Q194</f>
        <v>F</v>
      </c>
      <c r="M194" t="str">
        <f>All!L194</f>
        <v>3 months</v>
      </c>
      <c r="N194">
        <f>All!AN194</f>
        <v>0</v>
      </c>
      <c r="O194">
        <f>All!AR194</f>
        <v>0</v>
      </c>
      <c r="P194">
        <f>All!AS194</f>
        <v>0</v>
      </c>
      <c r="Q194" t="str">
        <f>All!AH194</f>
        <v>C</v>
      </c>
    </row>
    <row r="195" spans="1:17" x14ac:dyDescent="0.25">
      <c r="A195">
        <f>All!A195</f>
        <v>194</v>
      </c>
      <c r="B195" t="str">
        <f>All!B195</f>
        <v>Y</v>
      </c>
      <c r="C195" t="str">
        <f>All!J195</f>
        <v>Micro</v>
      </c>
      <c r="D195" t="str">
        <f>All!F195</f>
        <v>NTP</v>
      </c>
      <c r="E195">
        <f>All!E195</f>
        <v>0</v>
      </c>
      <c r="F195" t="str">
        <f>All!H195</f>
        <v>ortho-Phthalaldehyde</v>
      </c>
      <c r="G195" t="str">
        <f>All!I195</f>
        <v>ortho-Phthalaldehyde</v>
      </c>
      <c r="H195" t="str">
        <f>All!N195</f>
        <v>Fibrosis incidence</v>
      </c>
      <c r="I195" t="str">
        <f>All!AL195</f>
        <v>Lung Fibrosis</v>
      </c>
      <c r="J195" t="str">
        <f>All!O195</f>
        <v>Rat</v>
      </c>
      <c r="K195" t="str">
        <f>All!P195</f>
        <v>HSD</v>
      </c>
      <c r="L195" t="str">
        <f>All!Q195</f>
        <v>M</v>
      </c>
      <c r="M195" t="str">
        <f>All!L195</f>
        <v>3 months</v>
      </c>
      <c r="N195">
        <f>All!AN195</f>
        <v>0</v>
      </c>
      <c r="O195">
        <f>All!AR195</f>
        <v>0</v>
      </c>
      <c r="P195">
        <f>All!AS195</f>
        <v>0</v>
      </c>
      <c r="Q195" t="str">
        <f>All!AH195</f>
        <v>B</v>
      </c>
    </row>
    <row r="196" spans="1:17" x14ac:dyDescent="0.25">
      <c r="A196">
        <f>All!A196</f>
        <v>195</v>
      </c>
      <c r="B196">
        <f>All!B196</f>
        <v>0</v>
      </c>
      <c r="C196" t="str">
        <f>All!J196</f>
        <v>Micro</v>
      </c>
      <c r="D196" t="str">
        <f>All!F196</f>
        <v>NTP</v>
      </c>
      <c r="E196">
        <f>All!E196</f>
        <v>0</v>
      </c>
      <c r="F196" t="str">
        <f>All!H196</f>
        <v>Chromium</v>
      </c>
      <c r="G196" t="str">
        <f>All!I196</f>
        <v>Chromium</v>
      </c>
      <c r="H196" t="str">
        <f>All!N196</f>
        <v>Fibrosis incidence</v>
      </c>
      <c r="I196" t="str">
        <f>All!AL196</f>
        <v>Lung Fibrosis</v>
      </c>
      <c r="J196" t="str">
        <f>All!O196</f>
        <v>Rat</v>
      </c>
      <c r="K196" t="str">
        <f>All!P196</f>
        <v>Sprague</v>
      </c>
      <c r="L196" t="str">
        <f>All!Q196</f>
        <v>M</v>
      </c>
      <c r="M196" t="str">
        <f>All!L196</f>
        <v>2 years</v>
      </c>
      <c r="N196">
        <f>All!AN196</f>
        <v>0</v>
      </c>
      <c r="O196" t="str">
        <f>All!AR196</f>
        <v>NOAEL</v>
      </c>
      <c r="P196">
        <f>All!AS196</f>
        <v>20000</v>
      </c>
      <c r="Q196" t="str">
        <f>All!AH196</f>
        <v>B</v>
      </c>
    </row>
    <row r="197" spans="1:17" x14ac:dyDescent="0.25">
      <c r="A197">
        <f>All!A197</f>
        <v>196</v>
      </c>
      <c r="B197" t="str">
        <f>All!B197</f>
        <v>Y</v>
      </c>
      <c r="C197" t="str">
        <f>All!J197</f>
        <v>Micro</v>
      </c>
      <c r="D197" t="str">
        <f>All!F197</f>
        <v>NTP</v>
      </c>
      <c r="E197">
        <f>All!E197</f>
        <v>0</v>
      </c>
      <c r="F197" t="str">
        <f>All!H197</f>
        <v>Chromium</v>
      </c>
      <c r="G197" t="str">
        <f>All!I197</f>
        <v>Chromium</v>
      </c>
      <c r="H197" t="str">
        <f>All!N197</f>
        <v>Fibrosis incidence</v>
      </c>
      <c r="I197" t="str">
        <f>All!AL197</f>
        <v>Lung Fibrosis</v>
      </c>
      <c r="J197" t="str">
        <f>All!O197</f>
        <v>Hamster</v>
      </c>
      <c r="K197" t="str">
        <f>All!P197</f>
        <v>Syrian</v>
      </c>
      <c r="L197" t="str">
        <f>All!Q197</f>
        <v>M</v>
      </c>
      <c r="M197" t="str">
        <f>All!L197</f>
        <v>2 years</v>
      </c>
      <c r="N197">
        <f>All!AN197</f>
        <v>0</v>
      </c>
      <c r="O197">
        <f>All!AR197</f>
        <v>0</v>
      </c>
      <c r="P197">
        <f>All!AS197</f>
        <v>0</v>
      </c>
      <c r="Q197" t="str">
        <f>All!AH197</f>
        <v>B</v>
      </c>
    </row>
    <row r="198" spans="1:17" x14ac:dyDescent="0.25">
      <c r="A198">
        <f>All!A198</f>
        <v>197</v>
      </c>
      <c r="B198" t="str">
        <f>All!B198</f>
        <v>Y</v>
      </c>
      <c r="C198" t="str">
        <f>All!J198</f>
        <v>Micro</v>
      </c>
      <c r="D198" t="str">
        <f>All!F198</f>
        <v>NTP</v>
      </c>
      <c r="E198">
        <f>All!E198</f>
        <v>0</v>
      </c>
      <c r="F198" t="str">
        <f>All!H198</f>
        <v>Cobalt</v>
      </c>
      <c r="G198" t="str">
        <f>All!I198</f>
        <v>Cobalt</v>
      </c>
      <c r="H198" t="str">
        <f>All!N198</f>
        <v>Fibrosis incidence</v>
      </c>
      <c r="I198" t="str">
        <f>All!AL198</f>
        <v>Lung Fibrosis</v>
      </c>
      <c r="J198" t="str">
        <f>All!O198</f>
        <v>Mouse</v>
      </c>
      <c r="K198" t="str">
        <f>All!P198</f>
        <v>B6C3F1</v>
      </c>
      <c r="L198" t="str">
        <f>All!Q198</f>
        <v>F</v>
      </c>
      <c r="M198" t="str">
        <f>All!L198</f>
        <v>2 weeks</v>
      </c>
      <c r="N198">
        <f>All!AN198</f>
        <v>0</v>
      </c>
      <c r="O198">
        <f>All!AR198</f>
        <v>0</v>
      </c>
      <c r="P198">
        <f>All!AS198</f>
        <v>0</v>
      </c>
      <c r="Q198">
        <f>All!AH198</f>
        <v>0</v>
      </c>
    </row>
    <row r="199" spans="1:17" x14ac:dyDescent="0.25">
      <c r="A199">
        <f>All!A199</f>
        <v>198</v>
      </c>
      <c r="B199" t="str">
        <f>All!B199</f>
        <v>Y</v>
      </c>
      <c r="C199" t="str">
        <f>All!J199</f>
        <v>Micro</v>
      </c>
      <c r="D199" t="str">
        <f>All!F199</f>
        <v>NTP</v>
      </c>
      <c r="E199">
        <f>All!E199</f>
        <v>0</v>
      </c>
      <c r="F199" t="str">
        <f>All!H199</f>
        <v>Cobalt</v>
      </c>
      <c r="G199" t="str">
        <f>All!I199</f>
        <v>Cobalt</v>
      </c>
      <c r="H199" t="str">
        <f>All!N199</f>
        <v>Fibrosis incidence</v>
      </c>
      <c r="I199" t="str">
        <f>All!AL199</f>
        <v>Lung Fibrosis</v>
      </c>
      <c r="J199" t="str">
        <f>All!O199</f>
        <v>Mouse</v>
      </c>
      <c r="K199" t="str">
        <f>All!P199</f>
        <v>B6C3F1</v>
      </c>
      <c r="L199" t="str">
        <f>All!Q199</f>
        <v>M</v>
      </c>
      <c r="M199" t="str">
        <f>All!L199</f>
        <v>2 weeks</v>
      </c>
      <c r="N199">
        <f>All!AN199</f>
        <v>0</v>
      </c>
      <c r="O199">
        <f>All!AR199</f>
        <v>0</v>
      </c>
      <c r="P199">
        <f>All!AS199</f>
        <v>0</v>
      </c>
      <c r="Q199">
        <f>All!AH199</f>
        <v>0</v>
      </c>
    </row>
    <row r="200" spans="1:17" x14ac:dyDescent="0.25">
      <c r="A200">
        <f>All!A200</f>
        <v>199</v>
      </c>
      <c r="B200" t="str">
        <f>All!B200</f>
        <v>Y</v>
      </c>
      <c r="C200" t="str">
        <f>All!J200</f>
        <v>Micro</v>
      </c>
      <c r="D200" t="str">
        <f>All!F200</f>
        <v>NTP</v>
      </c>
      <c r="E200">
        <f>All!E200</f>
        <v>0</v>
      </c>
      <c r="F200" t="str">
        <f>All!H200</f>
        <v>Cobalt</v>
      </c>
      <c r="G200" t="str">
        <f>All!I200</f>
        <v>Cobalt</v>
      </c>
      <c r="H200" t="str">
        <f>All!N200</f>
        <v>Fibrosis incidence</v>
      </c>
      <c r="I200" t="str">
        <f>All!AL200</f>
        <v>Lung Fibrosis</v>
      </c>
      <c r="J200" t="str">
        <f>All!O200</f>
        <v>Rat</v>
      </c>
      <c r="K200" t="str">
        <f>All!P200</f>
        <v>F 344/N</v>
      </c>
      <c r="L200" t="str">
        <f>All!Q200</f>
        <v>F</v>
      </c>
      <c r="M200" t="str">
        <f>All!L200</f>
        <v>2 weeks</v>
      </c>
      <c r="N200">
        <f>All!AN200</f>
        <v>0</v>
      </c>
      <c r="O200">
        <f>All!AR200</f>
        <v>0</v>
      </c>
      <c r="P200">
        <f>All!AS200</f>
        <v>0</v>
      </c>
      <c r="Q200">
        <f>All!AH200</f>
        <v>0</v>
      </c>
    </row>
    <row r="201" spans="1:17" x14ac:dyDescent="0.25">
      <c r="A201">
        <f>All!A201</f>
        <v>200</v>
      </c>
      <c r="B201" t="str">
        <f>All!B201</f>
        <v>Y</v>
      </c>
      <c r="C201" t="str">
        <f>All!J201</f>
        <v>Micro</v>
      </c>
      <c r="D201" t="str">
        <f>All!F201</f>
        <v>NTP</v>
      </c>
      <c r="E201">
        <f>All!E201</f>
        <v>0</v>
      </c>
      <c r="F201" t="str">
        <f>All!H201</f>
        <v>Cobalt</v>
      </c>
      <c r="G201" t="str">
        <f>All!I201</f>
        <v>Cobalt</v>
      </c>
      <c r="H201" t="str">
        <f>All!N201</f>
        <v>Fibrosis incidence</v>
      </c>
      <c r="I201" t="str">
        <f>All!AL201</f>
        <v>Lung Fibrosis</v>
      </c>
      <c r="J201" t="str">
        <f>All!O201</f>
        <v>Rat</v>
      </c>
      <c r="K201" t="str">
        <f>All!P201</f>
        <v>F 344/N</v>
      </c>
      <c r="L201" t="str">
        <f>All!Q201</f>
        <v>M</v>
      </c>
      <c r="M201" t="str">
        <f>All!L201</f>
        <v>2 weeks</v>
      </c>
      <c r="N201">
        <f>All!AN201</f>
        <v>0</v>
      </c>
      <c r="O201">
        <f>All!AR201</f>
        <v>0</v>
      </c>
      <c r="P201">
        <f>All!AS201</f>
        <v>0</v>
      </c>
      <c r="Q201">
        <f>All!AH201</f>
        <v>0</v>
      </c>
    </row>
    <row r="202" spans="1:17" x14ac:dyDescent="0.25">
      <c r="A202">
        <f>All!A202</f>
        <v>201</v>
      </c>
      <c r="B202">
        <f>All!B202</f>
        <v>0</v>
      </c>
      <c r="C202" t="str">
        <f>All!J202</f>
        <v>Micro</v>
      </c>
      <c r="D202" t="str">
        <f>All!F202</f>
        <v>NTP</v>
      </c>
      <c r="E202">
        <f>All!E202</f>
        <v>0</v>
      </c>
      <c r="F202" t="str">
        <f>All!H202</f>
        <v>Cobalt</v>
      </c>
      <c r="G202" t="str">
        <f>All!I202</f>
        <v>Cobalt</v>
      </c>
      <c r="H202" t="str">
        <f>All!N202</f>
        <v>Fibrosis incidence</v>
      </c>
      <c r="I202" t="str">
        <f>All!AL202</f>
        <v>Lung Fibrosis</v>
      </c>
      <c r="J202" t="str">
        <f>All!O202</f>
        <v>Mouse</v>
      </c>
      <c r="K202" t="str">
        <f>All!P202</f>
        <v>B6C3F1</v>
      </c>
      <c r="L202" t="str">
        <f>All!Q202</f>
        <v>F</v>
      </c>
      <c r="M202" t="str">
        <f>All!L202</f>
        <v>3 months</v>
      </c>
      <c r="N202">
        <f>All!AN202</f>
        <v>0</v>
      </c>
      <c r="O202" t="str">
        <f>All!AR202</f>
        <v>NOAEL</v>
      </c>
      <c r="P202">
        <f>All!AS202</f>
        <v>10000</v>
      </c>
      <c r="Q202" t="str">
        <f>All!AH202</f>
        <v>B</v>
      </c>
    </row>
    <row r="203" spans="1:17" x14ac:dyDescent="0.25">
      <c r="A203">
        <f>All!A203</f>
        <v>202</v>
      </c>
      <c r="B203">
        <f>All!B203</f>
        <v>0</v>
      </c>
      <c r="C203" t="str">
        <f>All!J203</f>
        <v>Micro</v>
      </c>
      <c r="D203" t="str">
        <f>All!F203</f>
        <v>NTP</v>
      </c>
      <c r="E203">
        <f>All!E203</f>
        <v>0</v>
      </c>
      <c r="F203" t="str">
        <f>All!H203</f>
        <v>Cobalt</v>
      </c>
      <c r="G203" t="str">
        <f>All!I203</f>
        <v>Cobalt</v>
      </c>
      <c r="H203" t="str">
        <f>All!N203</f>
        <v>Fibrosis incidence</v>
      </c>
      <c r="I203" t="str">
        <f>All!AL203</f>
        <v>Lung Fibrosis</v>
      </c>
      <c r="J203" t="str">
        <f>All!O203</f>
        <v>Mouse</v>
      </c>
      <c r="K203" t="str">
        <f>All!P203</f>
        <v>B6C3F1</v>
      </c>
      <c r="L203" t="str">
        <f>All!Q203</f>
        <v>M</v>
      </c>
      <c r="M203" t="str">
        <f>All!L203</f>
        <v>3 months</v>
      </c>
      <c r="N203">
        <f>All!AN203</f>
        <v>0</v>
      </c>
      <c r="O203" t="str">
        <f>All!AR203</f>
        <v>NOAEL</v>
      </c>
      <c r="P203">
        <f>All!AS203</f>
        <v>10000</v>
      </c>
      <c r="Q203" t="str">
        <f>All!AH203</f>
        <v>B</v>
      </c>
    </row>
    <row r="204" spans="1:17" x14ac:dyDescent="0.25">
      <c r="A204">
        <f>All!A204</f>
        <v>203</v>
      </c>
      <c r="B204">
        <f>All!B204</f>
        <v>0</v>
      </c>
      <c r="C204" t="str">
        <f>All!J204</f>
        <v>Micro</v>
      </c>
      <c r="D204" t="str">
        <f>All!F204</f>
        <v>NTP</v>
      </c>
      <c r="E204">
        <f>All!E204</f>
        <v>0</v>
      </c>
      <c r="F204" t="str">
        <f>All!H204</f>
        <v>Cobalt</v>
      </c>
      <c r="G204" t="str">
        <f>All!I204</f>
        <v>Cobalt</v>
      </c>
      <c r="H204" t="str">
        <f>All!N204</f>
        <v>Fibrosis incidence</v>
      </c>
      <c r="I204" t="str">
        <f>All!AL204</f>
        <v>Lung Fibrosis</v>
      </c>
      <c r="J204" t="str">
        <f>All!O204</f>
        <v>Rat</v>
      </c>
      <c r="K204" t="str">
        <f>All!P204</f>
        <v>F 344/N</v>
      </c>
      <c r="L204" t="str">
        <f>All!Q204</f>
        <v>F</v>
      </c>
      <c r="M204" t="str">
        <f>All!L204</f>
        <v>3 months</v>
      </c>
      <c r="N204">
        <f>All!AN204</f>
        <v>0</v>
      </c>
      <c r="O204" t="str">
        <f>All!AR204</f>
        <v>NOAEL</v>
      </c>
      <c r="P204">
        <f>All!AS204</f>
        <v>5000</v>
      </c>
      <c r="Q204" t="str">
        <f>All!AH204</f>
        <v>B</v>
      </c>
    </row>
    <row r="205" spans="1:17" x14ac:dyDescent="0.25">
      <c r="A205">
        <f>All!A205</f>
        <v>204</v>
      </c>
      <c r="B205">
        <f>All!B205</f>
        <v>0</v>
      </c>
      <c r="C205" t="str">
        <f>All!J205</f>
        <v>Micro</v>
      </c>
      <c r="D205" t="str">
        <f>All!F205</f>
        <v>NTP</v>
      </c>
      <c r="E205">
        <f>All!E205</f>
        <v>0</v>
      </c>
      <c r="F205" t="str">
        <f>All!H205</f>
        <v>Cobalt</v>
      </c>
      <c r="G205" t="str">
        <f>All!I205</f>
        <v>Cobalt</v>
      </c>
      <c r="H205" t="str">
        <f>All!N205</f>
        <v>Fibrosis incidence</v>
      </c>
      <c r="I205" t="str">
        <f>All!AL205</f>
        <v>Lung Fibrosis</v>
      </c>
      <c r="J205" t="str">
        <f>All!O205</f>
        <v>Rat</v>
      </c>
      <c r="K205" t="str">
        <f>All!P205</f>
        <v>F 344/N</v>
      </c>
      <c r="L205" t="str">
        <f>All!Q205</f>
        <v>M</v>
      </c>
      <c r="M205" t="str">
        <f>All!L205</f>
        <v>3 months</v>
      </c>
      <c r="N205">
        <f>All!AN205</f>
        <v>0</v>
      </c>
      <c r="O205" t="str">
        <f>All!AR205</f>
        <v>NOAEL</v>
      </c>
      <c r="P205">
        <f>All!AS205</f>
        <v>5000</v>
      </c>
      <c r="Q205" t="str">
        <f>All!AH205</f>
        <v>B</v>
      </c>
    </row>
    <row r="206" spans="1:17" x14ac:dyDescent="0.25">
      <c r="A206">
        <f>All!A206</f>
        <v>205</v>
      </c>
      <c r="B206">
        <f>All!B206</f>
        <v>0</v>
      </c>
      <c r="C206" t="str">
        <f>All!J206</f>
        <v>Micro</v>
      </c>
      <c r="D206" t="str">
        <f>All!F206</f>
        <v>NTP</v>
      </c>
      <c r="E206">
        <f>All!E206</f>
        <v>0</v>
      </c>
      <c r="F206" t="str">
        <f>All!H206</f>
        <v>Cobalt</v>
      </c>
      <c r="G206" t="str">
        <f>All!I206</f>
        <v>Cobalt</v>
      </c>
      <c r="H206" t="str">
        <f>All!N206</f>
        <v>Fibrosis incidence</v>
      </c>
      <c r="I206" t="str">
        <f>All!AL206</f>
        <v>Lung Fibrosis</v>
      </c>
      <c r="J206" t="str">
        <f>All!O206</f>
        <v>Mouse</v>
      </c>
      <c r="K206" t="str">
        <f>All!P206</f>
        <v>B6C3F1</v>
      </c>
      <c r="L206" t="str">
        <f>All!Q206</f>
        <v>F</v>
      </c>
      <c r="M206" t="str">
        <f>All!L206</f>
        <v>2 years</v>
      </c>
      <c r="N206">
        <f>All!AN206</f>
        <v>0</v>
      </c>
      <c r="O206" t="str">
        <f>All!AR206</f>
        <v>NOAEL</v>
      </c>
      <c r="P206">
        <f>All!AS206</f>
        <v>5000</v>
      </c>
      <c r="Q206" t="str">
        <f>All!AH206</f>
        <v>B</v>
      </c>
    </row>
    <row r="207" spans="1:17" x14ac:dyDescent="0.25">
      <c r="A207">
        <f>All!A207</f>
        <v>206</v>
      </c>
      <c r="B207">
        <f>All!B207</f>
        <v>0</v>
      </c>
      <c r="C207" t="str">
        <f>All!J207</f>
        <v>Micro</v>
      </c>
      <c r="D207" t="str">
        <f>All!F207</f>
        <v>NTP</v>
      </c>
      <c r="E207">
        <f>All!E207</f>
        <v>0</v>
      </c>
      <c r="F207" t="str">
        <f>All!H207</f>
        <v>Cobalt</v>
      </c>
      <c r="G207" t="str">
        <f>All!I207</f>
        <v>Cobalt</v>
      </c>
      <c r="H207" t="str">
        <f>All!N207</f>
        <v>Fibrosis incidence</v>
      </c>
      <c r="I207" t="str">
        <f>All!AL207</f>
        <v>Lung Fibrosis</v>
      </c>
      <c r="J207" t="str">
        <f>All!O207</f>
        <v>Mouse</v>
      </c>
      <c r="K207" t="str">
        <f>All!P207</f>
        <v>B6C3F1</v>
      </c>
      <c r="L207" t="str">
        <f>All!Q207</f>
        <v>M</v>
      </c>
      <c r="M207" t="str">
        <f>All!L207</f>
        <v>2 years</v>
      </c>
      <c r="N207">
        <f>All!AN207</f>
        <v>0</v>
      </c>
      <c r="O207" t="str">
        <f>All!AR207</f>
        <v>NOAEL</v>
      </c>
      <c r="P207">
        <f>All!AS207</f>
        <v>5000</v>
      </c>
      <c r="Q207" t="str">
        <f>All!AH207</f>
        <v>B</v>
      </c>
    </row>
    <row r="208" spans="1:17" x14ac:dyDescent="0.25">
      <c r="A208">
        <f>All!A208</f>
        <v>207</v>
      </c>
      <c r="B208">
        <f>All!B208</f>
        <v>0</v>
      </c>
      <c r="C208" t="str">
        <f>All!J208</f>
        <v>Micro</v>
      </c>
      <c r="D208" t="str">
        <f>All!F208</f>
        <v>NTP</v>
      </c>
      <c r="E208">
        <f>All!E208</f>
        <v>0</v>
      </c>
      <c r="F208" t="str">
        <f>All!H208</f>
        <v>Cobalt</v>
      </c>
      <c r="G208" t="str">
        <f>All!I208</f>
        <v>Cobalt</v>
      </c>
      <c r="H208" t="str">
        <f>All!N208</f>
        <v>Fibrosis incidence</v>
      </c>
      <c r="I208" t="str">
        <f>All!AL208</f>
        <v>Lung Fibrosis</v>
      </c>
      <c r="J208" t="str">
        <f>All!O208</f>
        <v>Rat</v>
      </c>
      <c r="K208" t="str">
        <f>All!P208</f>
        <v>F344/N</v>
      </c>
      <c r="L208" t="str">
        <f>All!Q208</f>
        <v>F</v>
      </c>
      <c r="M208" t="str">
        <f>All!L208</f>
        <v>2 years</v>
      </c>
      <c r="N208">
        <f>All!AN208</f>
        <v>0</v>
      </c>
      <c r="O208" t="str">
        <f>All!AR208</f>
        <v>NOAEL</v>
      </c>
      <c r="P208">
        <f>All!AS208</f>
        <v>5000</v>
      </c>
      <c r="Q208" t="str">
        <f>All!AH208</f>
        <v>B</v>
      </c>
    </row>
    <row r="209" spans="1:17" x14ac:dyDescent="0.25">
      <c r="A209">
        <f>All!A209</f>
        <v>208</v>
      </c>
      <c r="B209">
        <f>All!B209</f>
        <v>0</v>
      </c>
      <c r="C209" t="str">
        <f>All!J209</f>
        <v>Micro</v>
      </c>
      <c r="D209" t="str">
        <f>All!F209</f>
        <v>NTP</v>
      </c>
      <c r="E209">
        <f>All!E209</f>
        <v>0</v>
      </c>
      <c r="F209" t="str">
        <f>All!H209</f>
        <v>Cobalt</v>
      </c>
      <c r="G209" t="str">
        <f>All!I209</f>
        <v>Cobalt</v>
      </c>
      <c r="H209" t="str">
        <f>All!N209</f>
        <v>Fibrosis incidence</v>
      </c>
      <c r="I209" t="str">
        <f>All!AL209</f>
        <v>Lung Fibrosis</v>
      </c>
      <c r="J209" t="str">
        <f>All!O209</f>
        <v>Rat</v>
      </c>
      <c r="K209" t="str">
        <f>All!P209</f>
        <v>F344/N</v>
      </c>
      <c r="L209" t="str">
        <f>All!Q209</f>
        <v>M</v>
      </c>
      <c r="M209" t="str">
        <f>All!L209</f>
        <v>2 years</v>
      </c>
      <c r="N209">
        <f>All!AN209</f>
        <v>0</v>
      </c>
      <c r="O209" t="str">
        <f>All!AR209</f>
        <v>NOAEL</v>
      </c>
      <c r="P209">
        <f>All!AS209</f>
        <v>5000</v>
      </c>
      <c r="Q209" t="str">
        <f>All!AH209</f>
        <v>B</v>
      </c>
    </row>
    <row r="210" spans="1:17" x14ac:dyDescent="0.25">
      <c r="A210">
        <f>All!A210</f>
        <v>209</v>
      </c>
      <c r="B210" t="str">
        <f>All!B210</f>
        <v>Y</v>
      </c>
      <c r="C210" t="str">
        <f>All!J210</f>
        <v>Micro</v>
      </c>
      <c r="D210" t="str">
        <f>All!F210</f>
        <v>NTP</v>
      </c>
      <c r="E210">
        <f>All!E210</f>
        <v>0</v>
      </c>
      <c r="F210" t="str">
        <f>All!H210</f>
        <v>ABA:BS</v>
      </c>
      <c r="G210" t="str">
        <f>All!I210</f>
        <v>Abrasive Blasting Agents: Blasting Sand</v>
      </c>
      <c r="H210" t="str">
        <f>All!N210</f>
        <v>Fibrosis incidence</v>
      </c>
      <c r="I210" t="str">
        <f>All!AL210</f>
        <v>Lung Fibrosis</v>
      </c>
      <c r="J210" t="str">
        <f>All!O210</f>
        <v>Rat</v>
      </c>
      <c r="K210" t="str">
        <f>All!P210</f>
        <v>F344/N</v>
      </c>
      <c r="L210" t="str">
        <f>All!Q210</f>
        <v>M</v>
      </c>
      <c r="M210" t="str">
        <f>All!L210</f>
        <v>2 weeks</v>
      </c>
      <c r="N210">
        <f>All!AN210</f>
        <v>0</v>
      </c>
      <c r="O210">
        <f>All!AR210</f>
        <v>0</v>
      </c>
      <c r="P210">
        <f>All!AS210</f>
        <v>0</v>
      </c>
      <c r="Q210" t="str">
        <f>All!AH210</f>
        <v/>
      </c>
    </row>
    <row r="211" spans="1:17" x14ac:dyDescent="0.25">
      <c r="A211">
        <f>All!A211</f>
        <v>210</v>
      </c>
      <c r="B211">
        <f>All!B211</f>
        <v>0</v>
      </c>
      <c r="C211" t="str">
        <f>All!J211</f>
        <v>Micro</v>
      </c>
      <c r="D211" t="str">
        <f>All!F211</f>
        <v>NTP</v>
      </c>
      <c r="E211">
        <f>All!E211</f>
        <v>0</v>
      </c>
      <c r="F211" t="str">
        <f>All!H211</f>
        <v>ABA:BS</v>
      </c>
      <c r="G211" t="str">
        <f>All!I211</f>
        <v>Abrasive Blasting Agents: Blasting Sand</v>
      </c>
      <c r="H211" t="str">
        <f>All!N211</f>
        <v>Fibrosis incidence</v>
      </c>
      <c r="I211" t="str">
        <f>All!AL211</f>
        <v>Lung Fibrosis</v>
      </c>
      <c r="J211" t="str">
        <f>All!O211</f>
        <v>Rat</v>
      </c>
      <c r="K211" t="str">
        <f>All!P211</f>
        <v>HSD</v>
      </c>
      <c r="L211" t="str">
        <f>All!Q211</f>
        <v>M</v>
      </c>
      <c r="M211" t="str">
        <f>All!L211</f>
        <v>39 weeks</v>
      </c>
      <c r="N211">
        <f>All!AN211</f>
        <v>0</v>
      </c>
      <c r="O211" t="str">
        <f>All!AR211</f>
        <v>LOAEL</v>
      </c>
      <c r="P211">
        <f>All!AS211</f>
        <v>1500</v>
      </c>
      <c r="Q211" t="str">
        <f>All!AH211</f>
        <v>C</v>
      </c>
    </row>
    <row r="212" spans="1:17" x14ac:dyDescent="0.25">
      <c r="A212">
        <f>All!A212</f>
        <v>211</v>
      </c>
      <c r="B212" t="str">
        <f>All!B212</f>
        <v>Y</v>
      </c>
      <c r="C212" t="str">
        <f>All!J212</f>
        <v>Micro</v>
      </c>
      <c r="D212" t="str">
        <f>All!F212</f>
        <v>NTP</v>
      </c>
      <c r="E212">
        <f>All!E212</f>
        <v>0</v>
      </c>
      <c r="F212" t="str">
        <f>All!H212</f>
        <v>ABA:CS</v>
      </c>
      <c r="G212" t="str">
        <f>All!I212</f>
        <v>Abrasive blasting agents (coal slag)</v>
      </c>
      <c r="H212" t="str">
        <f>All!N212</f>
        <v>Fibrosis incidence</v>
      </c>
      <c r="I212" t="str">
        <f>All!AL212</f>
        <v>Lung Fibrosis</v>
      </c>
      <c r="J212" t="str">
        <f>All!O212</f>
        <v>Rat</v>
      </c>
      <c r="K212" t="str">
        <f>All!P212</f>
        <v>F 344/N</v>
      </c>
      <c r="L212" t="str">
        <f>All!Q212</f>
        <v>M</v>
      </c>
      <c r="M212" t="str">
        <f>All!L212</f>
        <v>2 weeks</v>
      </c>
      <c r="N212">
        <f>All!AN212</f>
        <v>0</v>
      </c>
      <c r="O212">
        <f>All!AR212</f>
        <v>0</v>
      </c>
      <c r="P212">
        <f>All!AS212</f>
        <v>0</v>
      </c>
      <c r="Q212" t="str">
        <f>All!AH212</f>
        <v/>
      </c>
    </row>
    <row r="213" spans="1:17" x14ac:dyDescent="0.25">
      <c r="A213">
        <f>All!A213</f>
        <v>212</v>
      </c>
      <c r="B213" t="str">
        <f>All!B213</f>
        <v>Y</v>
      </c>
      <c r="C213" t="str">
        <f>All!J213</f>
        <v>Micro</v>
      </c>
      <c r="D213" t="str">
        <f>All!F213</f>
        <v>NTP</v>
      </c>
      <c r="E213">
        <f>All!E213</f>
        <v>0</v>
      </c>
      <c r="F213" t="str">
        <f>All!H213</f>
        <v>ABA:CG</v>
      </c>
      <c r="G213" t="str">
        <f>All!I213</f>
        <v>Abrasive blasting agents (crushed glass)</v>
      </c>
      <c r="H213" t="str">
        <f>All!N213</f>
        <v>Fibrosis incidence</v>
      </c>
      <c r="I213" t="str">
        <f>All!AL213</f>
        <v>Lung Fibrosis</v>
      </c>
      <c r="J213" t="str">
        <f>All!O213</f>
        <v>Rat</v>
      </c>
      <c r="K213" t="str">
        <f>All!P213</f>
        <v>F344/N</v>
      </c>
      <c r="L213" t="str">
        <f>All!Q213</f>
        <v>M</v>
      </c>
      <c r="M213" t="str">
        <f>All!L213</f>
        <v>2 weeks</v>
      </c>
      <c r="N213">
        <f>All!AN213</f>
        <v>0</v>
      </c>
      <c r="O213">
        <f>All!AR213</f>
        <v>0</v>
      </c>
      <c r="P213">
        <f>All!AS213</f>
        <v>0</v>
      </c>
      <c r="Q213" t="str">
        <f>All!AH213</f>
        <v/>
      </c>
    </row>
    <row r="214" spans="1:17" x14ac:dyDescent="0.25">
      <c r="A214">
        <f>All!A214</f>
        <v>213</v>
      </c>
      <c r="B214" t="str">
        <f>All!B214</f>
        <v>Y</v>
      </c>
      <c r="C214" t="str">
        <f>All!J214</f>
        <v>Micro</v>
      </c>
      <c r="D214" t="str">
        <f>All!F214</f>
        <v>NTP</v>
      </c>
      <c r="E214">
        <f>All!E214</f>
        <v>0</v>
      </c>
      <c r="F214" t="str">
        <f>All!H214</f>
        <v>ABA:G</v>
      </c>
      <c r="G214" t="str">
        <f>All!I214</f>
        <v>Abrasive blasting agents (garnet)</v>
      </c>
      <c r="H214" t="str">
        <f>All!N214</f>
        <v>Fibrosis incidence</v>
      </c>
      <c r="I214" t="str">
        <f>All!AL214</f>
        <v>Lung Fibrosis</v>
      </c>
      <c r="J214" t="str">
        <f>All!O214</f>
        <v>Rat</v>
      </c>
      <c r="K214" t="str">
        <f>All!P214</f>
        <v>F 344/N</v>
      </c>
      <c r="L214" t="str">
        <f>All!Q214</f>
        <v>M</v>
      </c>
      <c r="M214" t="str">
        <f>All!L214</f>
        <v>2 weeks</v>
      </c>
      <c r="N214">
        <f>All!AN214</f>
        <v>0</v>
      </c>
      <c r="O214">
        <f>All!AR214</f>
        <v>0</v>
      </c>
      <c r="P214">
        <f>All!AS214</f>
        <v>0</v>
      </c>
      <c r="Q214" t="str">
        <f>All!AH214</f>
        <v/>
      </c>
    </row>
    <row r="215" spans="1:17" x14ac:dyDescent="0.25">
      <c r="A215">
        <f>All!A215</f>
        <v>214</v>
      </c>
      <c r="B215">
        <f>All!B215</f>
        <v>0</v>
      </c>
      <c r="C215" t="str">
        <f>All!J215</f>
        <v>Micro</v>
      </c>
      <c r="D215" t="str">
        <f>All!F215</f>
        <v>NTP</v>
      </c>
      <c r="E215">
        <f>All!E215</f>
        <v>0</v>
      </c>
      <c r="F215" t="str">
        <f>All!H215</f>
        <v>ABA:SH</v>
      </c>
      <c r="G215" t="str">
        <f>All!I215</f>
        <v>Abrasive Blasting Agents: Specular Hematite</v>
      </c>
      <c r="H215" t="str">
        <f>All!N215</f>
        <v>Fibrosis incidence</v>
      </c>
      <c r="I215" t="str">
        <f>All!AL215</f>
        <v>Lung Fibrosis</v>
      </c>
      <c r="J215" t="str">
        <f>All!O215</f>
        <v>Rat</v>
      </c>
      <c r="K215" t="str">
        <f>All!P215</f>
        <v>HSD</v>
      </c>
      <c r="L215" t="str">
        <f>All!Q215</f>
        <v>M</v>
      </c>
      <c r="M215" t="str">
        <f>All!L215</f>
        <v>39 weeks</v>
      </c>
      <c r="N215">
        <f>All!AN215</f>
        <v>0</v>
      </c>
      <c r="O215" t="str">
        <f>All!AR215</f>
        <v>BMDL</v>
      </c>
      <c r="P215">
        <f>All!AS215</f>
        <v>9343.56</v>
      </c>
      <c r="Q215" t="str">
        <f>All!AH215</f>
        <v>B</v>
      </c>
    </row>
    <row r="216" spans="1:17" x14ac:dyDescent="0.25">
      <c r="A216">
        <f>All!A216</f>
        <v>215</v>
      </c>
      <c r="B216" t="str">
        <f>All!B216</f>
        <v>Y</v>
      </c>
      <c r="C216" t="str">
        <f>All!J216</f>
        <v>Nano</v>
      </c>
      <c r="D216" t="str">
        <f>All!F216</f>
        <v>NTP</v>
      </c>
      <c r="E216">
        <f>All!E216</f>
        <v>0</v>
      </c>
      <c r="F216" t="str">
        <f>All!H216</f>
        <v>CNT</v>
      </c>
      <c r="G216" t="str">
        <f>All!I216</f>
        <v>1020 Long Multiwalled Carbon Nanotube</v>
      </c>
      <c r="H216" t="str">
        <f>All!N216</f>
        <v>Fibrosis incidence</v>
      </c>
      <c r="I216" t="str">
        <f>All!AL216</f>
        <v>Lung Fibrosis</v>
      </c>
      <c r="J216" t="str">
        <f>All!O216</f>
        <v>Mouse</v>
      </c>
      <c r="K216" t="str">
        <f>All!P216</f>
        <v>B6C3F1</v>
      </c>
      <c r="L216" t="str">
        <f>All!Q216</f>
        <v>F</v>
      </c>
      <c r="M216" t="str">
        <f>All!L216</f>
        <v>30 days</v>
      </c>
      <c r="N216">
        <f>All!AN216</f>
        <v>0</v>
      </c>
      <c r="O216">
        <f>All!AR216</f>
        <v>0</v>
      </c>
      <c r="P216">
        <f>All!AS216</f>
        <v>0</v>
      </c>
      <c r="Q216" t="str">
        <f>All!AH216</f>
        <v>B</v>
      </c>
    </row>
    <row r="217" spans="1:17" x14ac:dyDescent="0.25">
      <c r="A217">
        <f>All!A217</f>
        <v>216</v>
      </c>
      <c r="B217" t="str">
        <f>All!B217</f>
        <v>Y</v>
      </c>
      <c r="C217" t="str">
        <f>All!J217</f>
        <v>Nano</v>
      </c>
      <c r="D217" t="str">
        <f>All!F217</f>
        <v>NTP</v>
      </c>
      <c r="E217">
        <f>All!E217</f>
        <v>0</v>
      </c>
      <c r="F217" t="str">
        <f>All!H217</f>
        <v>CNT</v>
      </c>
      <c r="G217" t="str">
        <f>All!I217</f>
        <v>1020 Long Multiwalled Carbon Nanotube</v>
      </c>
      <c r="H217" t="str">
        <f>All!N217</f>
        <v>Fibrosis incidence</v>
      </c>
      <c r="I217" t="str">
        <f>All!AL217</f>
        <v>Lung Fibrosis</v>
      </c>
      <c r="J217" t="str">
        <f>All!O217</f>
        <v>Mouse</v>
      </c>
      <c r="K217" t="str">
        <f>All!P217</f>
        <v>B6C3F1</v>
      </c>
      <c r="L217" t="str">
        <f>All!Q217</f>
        <v>M</v>
      </c>
      <c r="M217" t="str">
        <f>All!L217</f>
        <v>30 days</v>
      </c>
      <c r="N217">
        <f>All!AN217</f>
        <v>0</v>
      </c>
      <c r="O217">
        <f>All!AR217</f>
        <v>0</v>
      </c>
      <c r="P217">
        <f>All!AS217</f>
        <v>0</v>
      </c>
      <c r="Q217" t="str">
        <f>All!AH217</f>
        <v>B</v>
      </c>
    </row>
    <row r="218" spans="1:17" x14ac:dyDescent="0.25">
      <c r="A218">
        <f>All!A218</f>
        <v>217</v>
      </c>
      <c r="B218" t="str">
        <f>All!B218</f>
        <v>Y</v>
      </c>
      <c r="C218" t="str">
        <f>All!J218</f>
        <v>Nano</v>
      </c>
      <c r="D218" t="str">
        <f>All!F218</f>
        <v>NTP</v>
      </c>
      <c r="E218">
        <f>All!E218</f>
        <v>0</v>
      </c>
      <c r="F218" t="str">
        <f>All!H218</f>
        <v>CNT</v>
      </c>
      <c r="G218" t="str">
        <f>All!I218</f>
        <v>1020 Long Multiwalled Carbon Nanotube</v>
      </c>
      <c r="H218" t="str">
        <f>All!N218</f>
        <v>Fibrosis incidence</v>
      </c>
      <c r="I218" t="str">
        <f>All!AL218</f>
        <v>Lung Fibrosis</v>
      </c>
      <c r="J218" t="str">
        <f>All!O218</f>
        <v>Rat</v>
      </c>
      <c r="K218" t="str">
        <f>All!P218</f>
        <v>HSD</v>
      </c>
      <c r="L218" t="str">
        <f>All!Q218</f>
        <v>M</v>
      </c>
      <c r="M218" t="str">
        <f>All!L218</f>
        <v>30 days</v>
      </c>
      <c r="N218">
        <f>All!AN218</f>
        <v>0</v>
      </c>
      <c r="O218">
        <f>All!AR218</f>
        <v>0</v>
      </c>
      <c r="P218">
        <f>All!AS218</f>
        <v>0</v>
      </c>
      <c r="Q218" t="str">
        <f>All!AH218</f>
        <v>B</v>
      </c>
    </row>
    <row r="219" spans="1:17" x14ac:dyDescent="0.25">
      <c r="A219">
        <f>All!A219</f>
        <v>218</v>
      </c>
      <c r="B219" t="str">
        <f>All!B219</f>
        <v>Y</v>
      </c>
      <c r="C219" t="str">
        <f>All!J219</f>
        <v>Nano</v>
      </c>
      <c r="D219" t="str">
        <f>All!F219</f>
        <v>NTP</v>
      </c>
      <c r="E219">
        <f>All!E219</f>
        <v>0</v>
      </c>
      <c r="F219" t="str">
        <f>All!H219</f>
        <v>CNT</v>
      </c>
      <c r="G219" t="str">
        <f>All!I219</f>
        <v>1020 Long Multiwalled Carbon Nanotube</v>
      </c>
      <c r="H219" t="str">
        <f>All!N219</f>
        <v>Fibrosis incidence</v>
      </c>
      <c r="I219" t="str">
        <f>All!AL219</f>
        <v>Lung Fibrosis</v>
      </c>
      <c r="J219" t="str">
        <f>All!O219</f>
        <v>Rat</v>
      </c>
      <c r="K219" t="str">
        <f>All!P219</f>
        <v>HSD</v>
      </c>
      <c r="L219" t="str">
        <f>All!Q219</f>
        <v>F</v>
      </c>
      <c r="M219" t="str">
        <f>All!L219</f>
        <v>30 days</v>
      </c>
      <c r="N219">
        <f>All!AN219</f>
        <v>0</v>
      </c>
      <c r="O219">
        <f>All!AR219</f>
        <v>0</v>
      </c>
      <c r="P219">
        <f>All!AS219</f>
        <v>0</v>
      </c>
      <c r="Q219" t="str">
        <f>All!AH219</f>
        <v>B</v>
      </c>
    </row>
    <row r="220" spans="1:17" x14ac:dyDescent="0.25">
      <c r="A220">
        <f>All!A220</f>
        <v>219</v>
      </c>
      <c r="B220">
        <f>All!B220</f>
        <v>0</v>
      </c>
      <c r="C220" t="str">
        <f>All!J220</f>
        <v>Micro</v>
      </c>
      <c r="D220" t="str">
        <f>All!F220</f>
        <v>NTP</v>
      </c>
      <c r="E220">
        <f>All!E220</f>
        <v>0</v>
      </c>
      <c r="F220" t="str">
        <f>All!H220</f>
        <v>WCS</v>
      </c>
      <c r="G220" t="str">
        <f>All!I220</f>
        <v>Wollastonite calcium silicates</v>
      </c>
      <c r="H220" t="str">
        <f>All!N220</f>
        <v>Fibrosis incidence</v>
      </c>
      <c r="I220" t="str">
        <f>All!AL220</f>
        <v>Lung Fibrosis</v>
      </c>
      <c r="J220" t="str">
        <f>All!O220</f>
        <v>Rat</v>
      </c>
      <c r="K220" t="str">
        <f>All!P220</f>
        <v>F 344/N</v>
      </c>
      <c r="L220" t="str">
        <f>All!Q220</f>
        <v>M</v>
      </c>
      <c r="M220" t="str">
        <f>All!L220</f>
        <v>1 year</v>
      </c>
      <c r="N220">
        <f>All!AN220</f>
        <v>0</v>
      </c>
      <c r="O220" t="str">
        <f>All!AR220</f>
        <v>NOAEL</v>
      </c>
      <c r="P220">
        <f>All!AS220</f>
        <v>10000</v>
      </c>
      <c r="Q220" t="str">
        <f>All!AH220</f>
        <v>B</v>
      </c>
    </row>
    <row r="221" spans="1:17" x14ac:dyDescent="0.25">
      <c r="A221">
        <f>All!A221</f>
        <v>220</v>
      </c>
      <c r="B221">
        <f>All!B221</f>
        <v>0</v>
      </c>
      <c r="C221" t="str">
        <f>All!J221</f>
        <v>Micro</v>
      </c>
      <c r="D221" t="str">
        <f>All!F221</f>
        <v>NTP</v>
      </c>
      <c r="E221">
        <f>All!E221</f>
        <v>0</v>
      </c>
      <c r="F221" t="str">
        <f>All!H221</f>
        <v>WCS</v>
      </c>
      <c r="G221" t="str">
        <f>All!I221</f>
        <v>Wollastonite calcium silicates</v>
      </c>
      <c r="H221" t="str">
        <f>All!N221</f>
        <v>Fibrosis incidence</v>
      </c>
      <c r="I221" t="str">
        <f>All!AL221</f>
        <v>Lung Fibrosis</v>
      </c>
      <c r="J221" t="str">
        <f>All!O221</f>
        <v>Rat</v>
      </c>
      <c r="K221" t="str">
        <f>All!P221</f>
        <v>F 344/N</v>
      </c>
      <c r="L221" t="str">
        <f>All!Q221</f>
        <v>M</v>
      </c>
      <c r="M221" t="str">
        <f>All!L221</f>
        <v>2 years</v>
      </c>
      <c r="N221">
        <f>All!AN221</f>
        <v>0</v>
      </c>
      <c r="O221" t="str">
        <f>All!AR221</f>
        <v>NOAEL</v>
      </c>
      <c r="P221">
        <f>All!AS221</f>
        <v>10000</v>
      </c>
      <c r="Q221" t="str">
        <f>All!AH221</f>
        <v>B</v>
      </c>
    </row>
    <row r="222" spans="1:17" x14ac:dyDescent="0.25">
      <c r="A222">
        <f>All!A222</f>
        <v>221</v>
      </c>
      <c r="B222">
        <f>All!B222</f>
        <v>0</v>
      </c>
      <c r="C222" t="str">
        <f>All!J222</f>
        <v>Micro</v>
      </c>
      <c r="D222" t="str">
        <f>All!F222</f>
        <v>NTP</v>
      </c>
      <c r="E222">
        <f>All!E222</f>
        <v>0</v>
      </c>
      <c r="F222" t="str">
        <f>All!H222</f>
        <v>WCS</v>
      </c>
      <c r="G222" t="str">
        <f>All!I222</f>
        <v>Wollastonite calcium silicates</v>
      </c>
      <c r="H222" t="str">
        <f>All!N222</f>
        <v>Fibrosis incidence</v>
      </c>
      <c r="I222" t="str">
        <f>All!AL222</f>
        <v>Lung Fibrosis</v>
      </c>
      <c r="J222" t="str">
        <f>All!O222</f>
        <v>Rat</v>
      </c>
      <c r="K222" t="str">
        <f>All!P222</f>
        <v>F 344/N</v>
      </c>
      <c r="L222" t="str">
        <f>All!Q222</f>
        <v>M</v>
      </c>
      <c r="M222" t="str">
        <f>All!L222</f>
        <v>2 years</v>
      </c>
      <c r="N222">
        <f>All!AN222</f>
        <v>0</v>
      </c>
      <c r="O222" t="str">
        <f>All!AR222</f>
        <v>LOAEL</v>
      </c>
      <c r="P222">
        <f>All!AS222</f>
        <v>1000</v>
      </c>
      <c r="Q222" t="str">
        <f>All!AH222</f>
        <v>C</v>
      </c>
    </row>
    <row r="223" spans="1:17" x14ac:dyDescent="0.25">
      <c r="A223">
        <f>All!A223</f>
        <v>222</v>
      </c>
      <c r="B223" t="str">
        <f>All!B223</f>
        <v>Y</v>
      </c>
      <c r="C223" t="str">
        <f>All!J223</f>
        <v>Micro</v>
      </c>
      <c r="D223" t="str">
        <f>All!F223</f>
        <v>NTP</v>
      </c>
      <c r="E223">
        <f>All!E223</f>
        <v>0</v>
      </c>
      <c r="F223" t="str">
        <f>All!H223</f>
        <v>Cobalt</v>
      </c>
      <c r="G223" t="str">
        <f>All!I223</f>
        <v>Cobalt sulfate heptahydrate</v>
      </c>
      <c r="H223" t="str">
        <f>All!N223</f>
        <v>Inflammation incidence</v>
      </c>
      <c r="I223" t="str">
        <f>All!AL223</f>
        <v>Lung Inflammation</v>
      </c>
      <c r="J223" t="str">
        <f>All!O223</f>
        <v>Rat</v>
      </c>
      <c r="K223" t="str">
        <f>All!P223</f>
        <v>F 344/N</v>
      </c>
      <c r="L223" t="str">
        <f>All!Q223</f>
        <v>M</v>
      </c>
      <c r="M223" t="str">
        <f>All!L223</f>
        <v>2 years</v>
      </c>
      <c r="N223">
        <f>All!AN223</f>
        <v>0</v>
      </c>
      <c r="O223">
        <f>All!AR223</f>
        <v>0</v>
      </c>
      <c r="P223">
        <f>All!AS223</f>
        <v>0</v>
      </c>
      <c r="Q223" t="str">
        <f>All!AH223</f>
        <v>E</v>
      </c>
    </row>
    <row r="224" spans="1:17" x14ac:dyDescent="0.25">
      <c r="A224">
        <f>All!A224</f>
        <v>223</v>
      </c>
      <c r="B224" t="str">
        <f>All!B224</f>
        <v>Y</v>
      </c>
      <c r="C224" t="str">
        <f>All!J224</f>
        <v>Micro</v>
      </c>
      <c r="D224" t="str">
        <f>All!F224</f>
        <v>NTP</v>
      </c>
      <c r="E224">
        <f>All!E224</f>
        <v>0</v>
      </c>
      <c r="F224" t="str">
        <f>All!H224</f>
        <v>Indium</v>
      </c>
      <c r="G224" t="str">
        <f>All!I224</f>
        <v>Indium phosphide</v>
      </c>
      <c r="H224" t="str">
        <f>All!N224</f>
        <v>Inflammation incidence</v>
      </c>
      <c r="I224" t="str">
        <f>All!AL224</f>
        <v>Lung Inflammation</v>
      </c>
      <c r="J224" t="str">
        <f>All!O224</f>
        <v>Rat</v>
      </c>
      <c r="K224" t="str">
        <f>All!P224</f>
        <v>F 344/N</v>
      </c>
      <c r="L224" t="str">
        <f>All!Q224</f>
        <v>F</v>
      </c>
      <c r="M224" t="str">
        <f>All!L224</f>
        <v>2 years</v>
      </c>
      <c r="N224">
        <f>All!AN224</f>
        <v>0</v>
      </c>
      <c r="O224">
        <f>All!AR224</f>
        <v>0</v>
      </c>
      <c r="P224">
        <f>All!AS224</f>
        <v>0</v>
      </c>
      <c r="Q224" t="str">
        <f>All!AH224</f>
        <v>E</v>
      </c>
    </row>
    <row r="225" spans="1:17" x14ac:dyDescent="0.25">
      <c r="A225">
        <f>All!A225</f>
        <v>224</v>
      </c>
      <c r="B225" t="str">
        <f>All!B225</f>
        <v>Y</v>
      </c>
      <c r="C225" t="str">
        <f>All!J225</f>
        <v>Micro</v>
      </c>
      <c r="D225" t="str">
        <f>All!F225</f>
        <v>NTP</v>
      </c>
      <c r="E225">
        <f>All!E225</f>
        <v>0</v>
      </c>
      <c r="F225" t="str">
        <f>All!H225</f>
        <v>Gallium</v>
      </c>
      <c r="G225" t="str">
        <f>All!I225</f>
        <v>Gallium arsenide</v>
      </c>
      <c r="H225" t="str">
        <f>All!N225</f>
        <v>Inflammation incidence</v>
      </c>
      <c r="I225" t="str">
        <f>All!AL225</f>
        <v>Lung Inflammation</v>
      </c>
      <c r="J225" t="str">
        <f>All!O225</f>
        <v>Rat</v>
      </c>
      <c r="K225" t="str">
        <f>All!P225</f>
        <v>F 344/N</v>
      </c>
      <c r="L225" t="str">
        <f>All!Q225</f>
        <v>F</v>
      </c>
      <c r="M225" t="str">
        <f>All!L225</f>
        <v>2 years</v>
      </c>
      <c r="N225">
        <f>All!AN225</f>
        <v>0</v>
      </c>
      <c r="O225">
        <f>All!AR225</f>
        <v>0</v>
      </c>
      <c r="P225">
        <f>All!AS225</f>
        <v>0</v>
      </c>
      <c r="Q225" t="str">
        <f>All!AH225</f>
        <v>E</v>
      </c>
    </row>
    <row r="226" spans="1:17" x14ac:dyDescent="0.25">
      <c r="A226">
        <f>All!A226</f>
        <v>225</v>
      </c>
      <c r="B226" t="str">
        <f>All!B226</f>
        <v>Y</v>
      </c>
      <c r="C226" t="str">
        <f>All!J226</f>
        <v>Micro</v>
      </c>
      <c r="D226" t="str">
        <f>All!F226</f>
        <v>NTP</v>
      </c>
      <c r="E226">
        <f>All!E226</f>
        <v>0</v>
      </c>
      <c r="F226" t="str">
        <f>All!H226</f>
        <v>Indium</v>
      </c>
      <c r="G226" t="str">
        <f>All!I226</f>
        <v>Indium phosphide</v>
      </c>
      <c r="H226" t="str">
        <f>All!N226</f>
        <v>Inflammation incidence</v>
      </c>
      <c r="I226" t="str">
        <f>All!AL226</f>
        <v>Lung Inflammation</v>
      </c>
      <c r="J226" t="str">
        <f>All!O226</f>
        <v>Rat</v>
      </c>
      <c r="K226" t="str">
        <f>All!P226</f>
        <v>F 344/N</v>
      </c>
      <c r="L226" t="str">
        <f>All!Q226</f>
        <v>M</v>
      </c>
      <c r="M226" t="str">
        <f>All!L226</f>
        <v>2 years</v>
      </c>
      <c r="N226">
        <f>All!AN226</f>
        <v>0</v>
      </c>
      <c r="O226">
        <f>All!AR226</f>
        <v>0</v>
      </c>
      <c r="P226">
        <f>All!AS226</f>
        <v>0</v>
      </c>
      <c r="Q226" t="str">
        <f>All!AH226</f>
        <v>E</v>
      </c>
    </row>
    <row r="227" spans="1:17" x14ac:dyDescent="0.25">
      <c r="A227">
        <f>All!A227</f>
        <v>226</v>
      </c>
      <c r="B227">
        <f>All!B227</f>
        <v>0</v>
      </c>
      <c r="C227" t="str">
        <f>All!J227</f>
        <v>Micro</v>
      </c>
      <c r="D227" t="str">
        <f>All!F227</f>
        <v>NTP</v>
      </c>
      <c r="E227">
        <f>All!E227</f>
        <v>0</v>
      </c>
      <c r="F227" t="str">
        <f>All!H227</f>
        <v>Indium</v>
      </c>
      <c r="G227" t="str">
        <f>All!I227</f>
        <v>Indium phosphide</v>
      </c>
      <c r="H227" t="str">
        <f>All!N227</f>
        <v>Inflammation incidence</v>
      </c>
      <c r="I227" t="str">
        <f>All!AL227</f>
        <v>Lung Inflammation</v>
      </c>
      <c r="J227" t="str">
        <f>All!O227</f>
        <v>Rat</v>
      </c>
      <c r="K227" t="str">
        <f>All!P227</f>
        <v>F 344/N</v>
      </c>
      <c r="L227" t="str">
        <f>All!Q227</f>
        <v>M</v>
      </c>
      <c r="M227" t="str">
        <f>All!L227</f>
        <v>3 months</v>
      </c>
      <c r="N227">
        <f>All!AN227</f>
        <v>0</v>
      </c>
      <c r="O227" t="str">
        <f>All!AR227</f>
        <v>BMDL</v>
      </c>
      <c r="P227">
        <f>All!AS227</f>
        <v>4.5750800000000002E-4</v>
      </c>
      <c r="Q227" t="str">
        <f>All!AH227</f>
        <v>E</v>
      </c>
    </row>
    <row r="228" spans="1:17" x14ac:dyDescent="0.25">
      <c r="A228">
        <f>All!A228</f>
        <v>227</v>
      </c>
      <c r="B228">
        <f>All!B228</f>
        <v>0</v>
      </c>
      <c r="C228" t="str">
        <f>All!J228</f>
        <v>Micro</v>
      </c>
      <c r="D228" t="str">
        <f>All!F228</f>
        <v>NTP</v>
      </c>
      <c r="E228">
        <f>All!E228</f>
        <v>0</v>
      </c>
      <c r="F228" t="str">
        <f>All!H228</f>
        <v>Indium</v>
      </c>
      <c r="G228" t="str">
        <f>All!I228</f>
        <v>Indium phosphide</v>
      </c>
      <c r="H228" t="str">
        <f>All!N228</f>
        <v>Inflammation incidence</v>
      </c>
      <c r="I228" t="str">
        <f>All!AL228</f>
        <v>Lung Inflammation</v>
      </c>
      <c r="J228" t="str">
        <f>All!O228</f>
        <v>Rat</v>
      </c>
      <c r="K228" t="str">
        <f>All!P228</f>
        <v>F 344/N</v>
      </c>
      <c r="L228" t="str">
        <f>All!Q228</f>
        <v>F</v>
      </c>
      <c r="M228" t="str">
        <f>All!L228</f>
        <v>3 months</v>
      </c>
      <c r="N228">
        <f>All!AN228</f>
        <v>0</v>
      </c>
      <c r="O228" t="str">
        <f>All!AR228</f>
        <v>BMDL</v>
      </c>
      <c r="P228">
        <f>All!AS228</f>
        <v>5.2946999999999998E-4</v>
      </c>
      <c r="Q228" t="str">
        <f>All!AH228</f>
        <v>E</v>
      </c>
    </row>
    <row r="229" spans="1:17" x14ac:dyDescent="0.25">
      <c r="A229">
        <f>All!A229</f>
        <v>228</v>
      </c>
      <c r="B229" t="str">
        <f>All!B229</f>
        <v>Y</v>
      </c>
      <c r="C229" t="str">
        <f>All!J229</f>
        <v>Micro</v>
      </c>
      <c r="D229" t="str">
        <f>All!F229</f>
        <v>NTP</v>
      </c>
      <c r="E229">
        <f>All!E229</f>
        <v>0</v>
      </c>
      <c r="F229" t="str">
        <f>All!H229</f>
        <v>Gallium</v>
      </c>
      <c r="G229" t="str">
        <f>All!I229</f>
        <v>Gallium arsenide</v>
      </c>
      <c r="H229" t="str">
        <f>All!N229</f>
        <v>Inflammation incidence</v>
      </c>
      <c r="I229" t="str">
        <f>All!AL229</f>
        <v>Lung Inflammation</v>
      </c>
      <c r="J229" t="str">
        <f>All!O229</f>
        <v>Rat</v>
      </c>
      <c r="K229" t="str">
        <f>All!P229</f>
        <v>F 344/N</v>
      </c>
      <c r="L229" t="str">
        <f>All!Q229</f>
        <v>M</v>
      </c>
      <c r="M229" t="str">
        <f>All!L229</f>
        <v>2 years</v>
      </c>
      <c r="N229">
        <f>All!AN229</f>
        <v>0</v>
      </c>
      <c r="O229">
        <f>All!AR229</f>
        <v>0</v>
      </c>
      <c r="P229">
        <f>All!AS229</f>
        <v>0</v>
      </c>
      <c r="Q229" t="str">
        <f>All!AH229</f>
        <v>E</v>
      </c>
    </row>
    <row r="230" spans="1:17" x14ac:dyDescent="0.25">
      <c r="A230">
        <f>All!A230</f>
        <v>229</v>
      </c>
      <c r="B230">
        <f>All!B230</f>
        <v>0</v>
      </c>
      <c r="C230" t="str">
        <f>All!J230</f>
        <v>Micro</v>
      </c>
      <c r="D230" t="str">
        <f>All!F230</f>
        <v>NTP</v>
      </c>
      <c r="E230">
        <f>All!E230</f>
        <v>0</v>
      </c>
      <c r="F230" t="str">
        <f>All!H230</f>
        <v>Indium</v>
      </c>
      <c r="G230" t="str">
        <f>All!I230</f>
        <v>Indium phosphide</v>
      </c>
      <c r="H230" t="str">
        <f>All!N230</f>
        <v>Inflammation incidence</v>
      </c>
      <c r="I230" t="str">
        <f>All!AL230</f>
        <v>Lung Inflammation</v>
      </c>
      <c r="J230" t="str">
        <f>All!O230</f>
        <v>Mouse</v>
      </c>
      <c r="K230" t="str">
        <f>All!P230</f>
        <v>B6C3F1</v>
      </c>
      <c r="L230" t="str">
        <f>All!Q230</f>
        <v>F</v>
      </c>
      <c r="M230" t="str">
        <f>All!L230</f>
        <v>3 months</v>
      </c>
      <c r="N230">
        <f>All!AN230</f>
        <v>0</v>
      </c>
      <c r="O230" t="str">
        <f>All!AR230</f>
        <v>BMDL</v>
      </c>
      <c r="P230">
        <f>All!AS230</f>
        <v>0.26008900000000001</v>
      </c>
      <c r="Q230" t="str">
        <f>All!AH230</f>
        <v>E</v>
      </c>
    </row>
    <row r="231" spans="1:17" x14ac:dyDescent="0.25">
      <c r="A231">
        <f>All!A231</f>
        <v>230</v>
      </c>
      <c r="B231">
        <f>All!B231</f>
        <v>0</v>
      </c>
      <c r="C231" t="str">
        <f>All!J231</f>
        <v>Micro</v>
      </c>
      <c r="D231" t="str">
        <f>All!F231</f>
        <v>NTP</v>
      </c>
      <c r="E231">
        <f>All!E231</f>
        <v>0</v>
      </c>
      <c r="F231" t="str">
        <f>All!H231</f>
        <v>Cobalt</v>
      </c>
      <c r="G231" t="str">
        <f>All!I231</f>
        <v>Cobalt</v>
      </c>
      <c r="H231" t="str">
        <f>All!N231</f>
        <v>Inflammation incidence</v>
      </c>
      <c r="I231" t="str">
        <f>All!AL231</f>
        <v>Lung Inflammation</v>
      </c>
      <c r="J231" t="str">
        <f>All!O231</f>
        <v>Rat</v>
      </c>
      <c r="K231" t="str">
        <f>All!P231</f>
        <v>F 344/N</v>
      </c>
      <c r="L231" t="str">
        <f>All!Q231</f>
        <v>M</v>
      </c>
      <c r="M231" t="str">
        <f>All!L231</f>
        <v>3 months</v>
      </c>
      <c r="N231">
        <f>All!AN231</f>
        <v>0</v>
      </c>
      <c r="O231" t="str">
        <f>All!AR231</f>
        <v>BMDL</v>
      </c>
      <c r="P231">
        <f>All!AS231</f>
        <v>8.6166599999999999E-3</v>
      </c>
      <c r="Q231" t="str">
        <f>All!AH231</f>
        <v>E</v>
      </c>
    </row>
    <row r="232" spans="1:17" x14ac:dyDescent="0.25">
      <c r="A232">
        <f>All!A232</f>
        <v>231</v>
      </c>
      <c r="B232" t="str">
        <f>All!B232</f>
        <v>Y</v>
      </c>
      <c r="C232" t="str">
        <f>All!J232</f>
        <v>Micro</v>
      </c>
      <c r="D232" t="str">
        <f>All!F232</f>
        <v>NTP</v>
      </c>
      <c r="E232">
        <f>All!E232</f>
        <v>0</v>
      </c>
      <c r="F232" t="str">
        <f>All!H232</f>
        <v>Cobalt</v>
      </c>
      <c r="G232" t="str">
        <f>All!I232</f>
        <v>Cobalt sulfate heptahydrate</v>
      </c>
      <c r="H232" t="str">
        <f>All!N232</f>
        <v>Inflammation incidence</v>
      </c>
      <c r="I232" t="str">
        <f>All!AL232</f>
        <v>Lung Inflammation</v>
      </c>
      <c r="J232" t="str">
        <f>All!O232</f>
        <v>Rat</v>
      </c>
      <c r="K232" t="str">
        <f>All!P232</f>
        <v>F 344/N</v>
      </c>
      <c r="L232" t="str">
        <f>All!Q232</f>
        <v>F</v>
      </c>
      <c r="M232" t="str">
        <f>All!L232</f>
        <v>2 years</v>
      </c>
      <c r="N232">
        <f>All!AN232</f>
        <v>0</v>
      </c>
      <c r="O232">
        <f>All!AR232</f>
        <v>0</v>
      </c>
      <c r="P232">
        <f>All!AS232</f>
        <v>0</v>
      </c>
      <c r="Q232" t="str">
        <f>All!AH232</f>
        <v>E</v>
      </c>
    </row>
    <row r="233" spans="1:17" x14ac:dyDescent="0.25">
      <c r="A233">
        <f>All!A233</f>
        <v>232</v>
      </c>
      <c r="B233" t="str">
        <f>All!B233</f>
        <v>Y</v>
      </c>
      <c r="C233" t="str">
        <f>All!J233</f>
        <v>Micro</v>
      </c>
      <c r="D233" t="str">
        <f>All!F233</f>
        <v>NTP</v>
      </c>
      <c r="E233">
        <f>All!E233</f>
        <v>0</v>
      </c>
      <c r="F233" t="str">
        <f>All!H233</f>
        <v>Cobalt</v>
      </c>
      <c r="G233" t="str">
        <f>All!I233</f>
        <v>Cobalt</v>
      </c>
      <c r="H233" t="str">
        <f>All!N233</f>
        <v>Inflammation incidence</v>
      </c>
      <c r="I233" t="str">
        <f>All!AL233</f>
        <v>Lung Inflammation</v>
      </c>
      <c r="J233" t="str">
        <f>All!O233</f>
        <v>Rat</v>
      </c>
      <c r="K233" t="str">
        <f>All!P233</f>
        <v>F344/N Tac</v>
      </c>
      <c r="L233" t="str">
        <f>All!Q233</f>
        <v>F</v>
      </c>
      <c r="M233" t="str">
        <f>All!L233</f>
        <v>2 years</v>
      </c>
      <c r="N233">
        <f>All!AN233</f>
        <v>0</v>
      </c>
      <c r="O233">
        <f>All!AR233</f>
        <v>0</v>
      </c>
      <c r="P233">
        <f>All!AS233</f>
        <v>0</v>
      </c>
      <c r="Q233" t="str">
        <f>All!AH233</f>
        <v>E</v>
      </c>
    </row>
    <row r="234" spans="1:17" x14ac:dyDescent="0.25">
      <c r="A234">
        <f>All!A234</f>
        <v>233</v>
      </c>
      <c r="B234" t="str">
        <f>All!B234</f>
        <v>Y</v>
      </c>
      <c r="C234" t="str">
        <f>All!J234</f>
        <v>Micro</v>
      </c>
      <c r="D234" t="str">
        <f>All!F234</f>
        <v>NTP</v>
      </c>
      <c r="E234">
        <f>All!E234</f>
        <v>0</v>
      </c>
      <c r="F234" t="str">
        <f>All!H234</f>
        <v>Cobalt</v>
      </c>
      <c r="G234" t="str">
        <f>All!I234</f>
        <v>Cobalt</v>
      </c>
      <c r="H234" t="str">
        <f>All!N234</f>
        <v>Inflammation incidence</v>
      </c>
      <c r="I234" t="str">
        <f>All!AL234</f>
        <v>Lung Inflammation</v>
      </c>
      <c r="J234" t="str">
        <f>All!O234</f>
        <v>Rat</v>
      </c>
      <c r="K234" t="str">
        <f>All!P234</f>
        <v>F344/N Tac</v>
      </c>
      <c r="L234" t="str">
        <f>All!Q234</f>
        <v>M</v>
      </c>
      <c r="M234" t="str">
        <f>All!L234</f>
        <v>2 years</v>
      </c>
      <c r="N234">
        <f>All!AN234</f>
        <v>0</v>
      </c>
      <c r="O234">
        <f>All!AR234</f>
        <v>0</v>
      </c>
      <c r="P234">
        <f>All!AS234</f>
        <v>0</v>
      </c>
      <c r="Q234" t="str">
        <f>All!AH234</f>
        <v>E</v>
      </c>
    </row>
    <row r="235" spans="1:17" x14ac:dyDescent="0.25">
      <c r="A235">
        <f>All!A235</f>
        <v>234</v>
      </c>
      <c r="B235">
        <f>All!B235</f>
        <v>0</v>
      </c>
      <c r="C235" t="str">
        <f>All!J235</f>
        <v>Micro</v>
      </c>
      <c r="D235" t="str">
        <f>All!F235</f>
        <v>NTP</v>
      </c>
      <c r="E235">
        <f>All!E235</f>
        <v>0</v>
      </c>
      <c r="F235" t="str">
        <f>All!H235</f>
        <v>Cobalt</v>
      </c>
      <c r="G235" t="str">
        <f>All!I235</f>
        <v>Cobalt</v>
      </c>
      <c r="H235" t="str">
        <f>All!N235</f>
        <v>Inflammation incidence</v>
      </c>
      <c r="I235" t="str">
        <f>All!AL235</f>
        <v>Lung Inflammation</v>
      </c>
      <c r="J235" t="str">
        <f>All!O235</f>
        <v>Rat</v>
      </c>
      <c r="K235" t="str">
        <f>All!P235</f>
        <v>F 344/N</v>
      </c>
      <c r="L235" t="str">
        <f>All!Q235</f>
        <v>F</v>
      </c>
      <c r="M235" t="str">
        <f>All!L235</f>
        <v>3 months</v>
      </c>
      <c r="N235">
        <f>All!AN235</f>
        <v>0</v>
      </c>
      <c r="O235" t="str">
        <f>All!AR235</f>
        <v>BMDL</v>
      </c>
      <c r="P235">
        <f>All!AS235</f>
        <v>6.0286000000000003E-3</v>
      </c>
      <c r="Q235" t="str">
        <f>All!AH235</f>
        <v>E</v>
      </c>
    </row>
    <row r="236" spans="1:17" x14ac:dyDescent="0.25">
      <c r="A236">
        <f>All!A236</f>
        <v>235</v>
      </c>
      <c r="B236" t="str">
        <f>All!B236</f>
        <v>Y</v>
      </c>
      <c r="C236" t="str">
        <f>All!J236</f>
        <v>Micro</v>
      </c>
      <c r="D236" t="str">
        <f>All!F236</f>
        <v>NTP</v>
      </c>
      <c r="E236">
        <f>All!E236</f>
        <v>0</v>
      </c>
      <c r="F236" t="str">
        <f>All!H236</f>
        <v>Nickel</v>
      </c>
      <c r="G236" t="str">
        <f>All!I236</f>
        <v>Nickel (II) oxide</v>
      </c>
      <c r="H236" t="str">
        <f>All!N236</f>
        <v>Inflammation incidence</v>
      </c>
      <c r="I236" t="str">
        <f>All!AL236</f>
        <v>Lung Inflammation</v>
      </c>
      <c r="J236" t="str">
        <f>All!O236</f>
        <v>Rat</v>
      </c>
      <c r="K236" t="str">
        <f>All!P236</f>
        <v>F 344/N</v>
      </c>
      <c r="L236" t="str">
        <f>All!Q236</f>
        <v>M</v>
      </c>
      <c r="M236" t="str">
        <f>All!L236</f>
        <v>2 years</v>
      </c>
      <c r="N236">
        <f>All!AN236</f>
        <v>0</v>
      </c>
      <c r="O236">
        <f>All!AR236</f>
        <v>0</v>
      </c>
      <c r="P236">
        <f>All!AS236</f>
        <v>0</v>
      </c>
      <c r="Q236" t="str">
        <f>All!AH236</f>
        <v>D</v>
      </c>
    </row>
    <row r="237" spans="1:17" x14ac:dyDescent="0.25">
      <c r="A237">
        <f>All!A237</f>
        <v>236</v>
      </c>
      <c r="B237">
        <f>All!B237</f>
        <v>0</v>
      </c>
      <c r="C237" t="str">
        <f>All!J237</f>
        <v>Micro</v>
      </c>
      <c r="D237" t="str">
        <f>All!F237</f>
        <v>NTP</v>
      </c>
      <c r="E237">
        <f>All!E237</f>
        <v>0</v>
      </c>
      <c r="F237" t="str">
        <f>All!H237</f>
        <v>Indium</v>
      </c>
      <c r="G237" t="str">
        <f>All!I237</f>
        <v>Indium phosphide</v>
      </c>
      <c r="H237" t="str">
        <f>All!N237</f>
        <v>Inflammation incidence</v>
      </c>
      <c r="I237" t="str">
        <f>All!AL237</f>
        <v>Lung Inflammation</v>
      </c>
      <c r="J237" t="str">
        <f>All!O237</f>
        <v>Mouse</v>
      </c>
      <c r="K237" t="str">
        <f>All!P237</f>
        <v>B6C3F1</v>
      </c>
      <c r="L237" t="str">
        <f>All!Q237</f>
        <v>M</v>
      </c>
      <c r="M237" t="str">
        <f>All!L237</f>
        <v>3 months</v>
      </c>
      <c r="N237">
        <f>All!AN237</f>
        <v>0</v>
      </c>
      <c r="O237" t="str">
        <f>All!AR237</f>
        <v>BMDL</v>
      </c>
      <c r="P237">
        <f>All!AS237</f>
        <v>1.8431000000000002</v>
      </c>
      <c r="Q237" t="str">
        <f>All!AH237</f>
        <v>E</v>
      </c>
    </row>
    <row r="238" spans="1:17" x14ac:dyDescent="0.25">
      <c r="A238">
        <f>All!A238</f>
        <v>237</v>
      </c>
      <c r="B238" t="str">
        <f>All!B238</f>
        <v>Y</v>
      </c>
      <c r="C238" t="str">
        <f>All!J238</f>
        <v>Micro</v>
      </c>
      <c r="D238" t="str">
        <f>All!F238</f>
        <v>NTP</v>
      </c>
      <c r="E238">
        <f>All!E238</f>
        <v>0</v>
      </c>
      <c r="F238" t="str">
        <f>All!H238</f>
        <v>Nickel</v>
      </c>
      <c r="G238" t="str">
        <f>All!I238</f>
        <v>Nickel subsulfide</v>
      </c>
      <c r="H238" t="str">
        <f>All!N238</f>
        <v>Inflammation incidence</v>
      </c>
      <c r="I238" t="str">
        <f>All!AL238</f>
        <v>Lung Inflammation</v>
      </c>
      <c r="J238" t="str">
        <f>All!O238</f>
        <v>Mouse</v>
      </c>
      <c r="K238" t="str">
        <f>All!P238</f>
        <v>B6C3F1</v>
      </c>
      <c r="L238" t="str">
        <f>All!Q238</f>
        <v>M</v>
      </c>
      <c r="M238" t="str">
        <f>All!L238</f>
        <v>2 years</v>
      </c>
      <c r="N238">
        <f>All!AN238</f>
        <v>0</v>
      </c>
      <c r="O238">
        <f>All!AR238</f>
        <v>0</v>
      </c>
      <c r="P238">
        <f>All!AS238</f>
        <v>0</v>
      </c>
      <c r="Q238" t="str">
        <f>All!AH238</f>
        <v>E</v>
      </c>
    </row>
    <row r="239" spans="1:17" x14ac:dyDescent="0.25">
      <c r="A239">
        <f>All!A239</f>
        <v>238</v>
      </c>
      <c r="B239" t="str">
        <f>All!B239</f>
        <v>Y</v>
      </c>
      <c r="C239" t="str">
        <f>All!J239</f>
        <v>Micro</v>
      </c>
      <c r="D239" t="str">
        <f>All!F239</f>
        <v>NTP</v>
      </c>
      <c r="E239">
        <f>All!E239</f>
        <v>0</v>
      </c>
      <c r="F239" t="str">
        <f>All!H239</f>
        <v>Antimony</v>
      </c>
      <c r="G239" t="str">
        <f>All!I239</f>
        <v>Antimony trioxide</v>
      </c>
      <c r="H239" t="str">
        <f>All!N239</f>
        <v>Inflammation incidence</v>
      </c>
      <c r="I239" t="str">
        <f>All!AL239</f>
        <v>Lung Inflammation</v>
      </c>
      <c r="J239" t="str">
        <f>All!O239</f>
        <v>Mouse</v>
      </c>
      <c r="K239" t="str">
        <f>All!P239</f>
        <v>B6C3F1</v>
      </c>
      <c r="L239" t="str">
        <f>All!Q239</f>
        <v>F</v>
      </c>
      <c r="M239" t="str">
        <f>All!L239</f>
        <v>2 years</v>
      </c>
      <c r="N239">
        <f>All!AN239</f>
        <v>0</v>
      </c>
      <c r="O239">
        <f>All!AR239</f>
        <v>0</v>
      </c>
      <c r="P239">
        <f>All!AS239</f>
        <v>0</v>
      </c>
      <c r="Q239" t="str">
        <f>All!AH239</f>
        <v>D</v>
      </c>
    </row>
    <row r="240" spans="1:17" x14ac:dyDescent="0.25">
      <c r="A240">
        <f>All!A240</f>
        <v>239</v>
      </c>
      <c r="B240" t="str">
        <f>All!B240</f>
        <v>Y</v>
      </c>
      <c r="C240" t="str">
        <f>All!J240</f>
        <v>Micro</v>
      </c>
      <c r="D240" t="str">
        <f>All!F240</f>
        <v>NTP</v>
      </c>
      <c r="E240">
        <f>All!E240</f>
        <v>0</v>
      </c>
      <c r="F240" t="str">
        <f>All!H240</f>
        <v>Antimony</v>
      </c>
      <c r="G240" t="str">
        <f>All!I240</f>
        <v>Antimony trioxide</v>
      </c>
      <c r="H240" t="str">
        <f>All!N240</f>
        <v>Inflammation incidence</v>
      </c>
      <c r="I240" t="str">
        <f>All!AL240</f>
        <v>Lung Inflammation</v>
      </c>
      <c r="J240" t="str">
        <f>All!O240</f>
        <v>Rat</v>
      </c>
      <c r="K240" t="str">
        <f>All!P240</f>
        <v>Wistar Han</v>
      </c>
      <c r="L240" t="str">
        <f>All!Q240</f>
        <v>M</v>
      </c>
      <c r="M240" t="str">
        <f>All!L240</f>
        <v>2 years</v>
      </c>
      <c r="N240">
        <f>All!AN240</f>
        <v>0</v>
      </c>
      <c r="O240">
        <f>All!AR240</f>
        <v>0</v>
      </c>
      <c r="P240">
        <f>All!AS240</f>
        <v>0</v>
      </c>
      <c r="Q240" t="str">
        <f>All!AH240</f>
        <v>D</v>
      </c>
    </row>
    <row r="241" spans="1:17" x14ac:dyDescent="0.25">
      <c r="A241">
        <f>All!A241</f>
        <v>240</v>
      </c>
      <c r="B241" t="str">
        <f>All!B241</f>
        <v>Y</v>
      </c>
      <c r="C241" t="str">
        <f>All!J241</f>
        <v>Micro</v>
      </c>
      <c r="D241" t="str">
        <f>All!F241</f>
        <v>NTP</v>
      </c>
      <c r="E241">
        <f>All!E241</f>
        <v>0</v>
      </c>
      <c r="F241" t="str">
        <f>All!H241</f>
        <v>Antimony</v>
      </c>
      <c r="G241" t="str">
        <f>All!I241</f>
        <v>Antimony trioxide</v>
      </c>
      <c r="H241" t="str">
        <f>All!N241</f>
        <v>Inflammation incidence</v>
      </c>
      <c r="I241" t="str">
        <f>All!AL241</f>
        <v>Lung Inflammation</v>
      </c>
      <c r="J241" t="str">
        <f>All!O241</f>
        <v>Rat</v>
      </c>
      <c r="K241" t="str">
        <f>All!P241</f>
        <v>Wistar Han</v>
      </c>
      <c r="L241" t="str">
        <f>All!Q241</f>
        <v>F</v>
      </c>
      <c r="M241" t="str">
        <f>All!L241</f>
        <v>2 years</v>
      </c>
      <c r="N241">
        <f>All!AN241</f>
        <v>0</v>
      </c>
      <c r="O241">
        <f>All!AR241</f>
        <v>0</v>
      </c>
      <c r="P241">
        <f>All!AS241</f>
        <v>0</v>
      </c>
      <c r="Q241" t="str">
        <f>All!AH241</f>
        <v>D</v>
      </c>
    </row>
    <row r="242" spans="1:17" x14ac:dyDescent="0.25">
      <c r="A242">
        <f>All!A242</f>
        <v>241</v>
      </c>
      <c r="B242" t="str">
        <f>All!B242</f>
        <v>Y</v>
      </c>
      <c r="C242" t="str">
        <f>All!J242</f>
        <v>Micro</v>
      </c>
      <c r="D242" t="str">
        <f>All!F242</f>
        <v>NTP</v>
      </c>
      <c r="E242">
        <f>All!E242</f>
        <v>0</v>
      </c>
      <c r="F242" t="str">
        <f>All!H242</f>
        <v>Vanadium</v>
      </c>
      <c r="G242" t="str">
        <f>All!I242</f>
        <v>Vanadium pentoxide</v>
      </c>
      <c r="H242" t="str">
        <f>All!N242</f>
        <v>Inflammation incidence</v>
      </c>
      <c r="I242" t="str">
        <f>All!AL242</f>
        <v>Lung Inflammation</v>
      </c>
      <c r="J242" t="str">
        <f>All!O242</f>
        <v>Mouse</v>
      </c>
      <c r="K242" t="str">
        <f>All!P242</f>
        <v>B6C3F1</v>
      </c>
      <c r="L242" t="str">
        <f>All!Q242</f>
        <v>M</v>
      </c>
      <c r="M242" t="str">
        <f>All!L242</f>
        <v>2 years</v>
      </c>
      <c r="N242">
        <f>All!AN242</f>
        <v>0</v>
      </c>
      <c r="O242">
        <f>All!AR242</f>
        <v>0</v>
      </c>
      <c r="P242">
        <f>All!AS242</f>
        <v>0</v>
      </c>
      <c r="Q242" t="str">
        <f>All!AH242</f>
        <v>E</v>
      </c>
    </row>
    <row r="243" spans="1:17" x14ac:dyDescent="0.25">
      <c r="A243">
        <f>All!A243</f>
        <v>242</v>
      </c>
      <c r="B243" t="str">
        <f>All!B243</f>
        <v>Y</v>
      </c>
      <c r="C243" t="str">
        <f>All!J243</f>
        <v>Micro</v>
      </c>
      <c r="D243" t="str">
        <f>All!F243</f>
        <v>NTP</v>
      </c>
      <c r="E243">
        <f>All!E243</f>
        <v>0</v>
      </c>
      <c r="F243" t="str">
        <f>All!H243</f>
        <v>Nickel</v>
      </c>
      <c r="G243" t="str">
        <f>All!I243</f>
        <v>Nickel subsulfide</v>
      </c>
      <c r="H243" t="str">
        <f>All!N243</f>
        <v>Inflammation incidence</v>
      </c>
      <c r="I243" t="str">
        <f>All!AL243</f>
        <v>Lung Inflammation</v>
      </c>
      <c r="J243" t="str">
        <f>All!O243</f>
        <v>Mouse</v>
      </c>
      <c r="K243" t="str">
        <f>All!P243</f>
        <v>B6C3F1</v>
      </c>
      <c r="L243" t="str">
        <f>All!Q243</f>
        <v>F</v>
      </c>
      <c r="M243" t="str">
        <f>All!L243</f>
        <v>2 years</v>
      </c>
      <c r="N243">
        <f>All!AN243</f>
        <v>0</v>
      </c>
      <c r="O243">
        <f>All!AR243</f>
        <v>0</v>
      </c>
      <c r="P243">
        <f>All!AS243</f>
        <v>0</v>
      </c>
      <c r="Q243" t="str">
        <f>All!AH243</f>
        <v>D</v>
      </c>
    </row>
    <row r="244" spans="1:17" x14ac:dyDescent="0.25">
      <c r="A244">
        <f>All!A244</f>
        <v>243</v>
      </c>
      <c r="B244" t="str">
        <f>All!B244</f>
        <v>Y</v>
      </c>
      <c r="C244" t="str">
        <f>All!J244</f>
        <v>Micro</v>
      </c>
      <c r="D244" t="str">
        <f>All!F244</f>
        <v>NTP</v>
      </c>
      <c r="E244">
        <f>All!E244</f>
        <v>0</v>
      </c>
      <c r="F244" t="str">
        <f>All!H244</f>
        <v>ABA:BS</v>
      </c>
      <c r="G244" t="str">
        <f>All!I244</f>
        <v>Abrasive Blasting Agents: Blasting Sand</v>
      </c>
      <c r="H244" t="str">
        <f>All!N244</f>
        <v>Inflammation incidence</v>
      </c>
      <c r="I244" t="str">
        <f>All!AL244</f>
        <v>Lung Inflammation</v>
      </c>
      <c r="J244" t="str">
        <f>All!O244</f>
        <v>Rat</v>
      </c>
      <c r="K244" t="str">
        <f>All!P244</f>
        <v>HSD</v>
      </c>
      <c r="L244" t="str">
        <f>All!Q244</f>
        <v>M</v>
      </c>
      <c r="M244" t="str">
        <f>All!L244</f>
        <v>39 weeks</v>
      </c>
      <c r="N244">
        <f>All!AN244</f>
        <v>0</v>
      </c>
      <c r="O244">
        <f>All!AR244</f>
        <v>0</v>
      </c>
      <c r="P244">
        <f>All!AS244</f>
        <v>0</v>
      </c>
      <c r="Q244" t="str">
        <f>All!AH244</f>
        <v>C</v>
      </c>
    </row>
    <row r="245" spans="1:17" x14ac:dyDescent="0.25">
      <c r="A245">
        <f>All!A245</f>
        <v>244</v>
      </c>
      <c r="B245" t="str">
        <f>All!B245</f>
        <v>Y</v>
      </c>
      <c r="C245" t="str">
        <f>All!J245</f>
        <v>Micro</v>
      </c>
      <c r="D245" t="str">
        <f>All!F245</f>
        <v>NTP</v>
      </c>
      <c r="E245">
        <f>All!E245</f>
        <v>0</v>
      </c>
      <c r="F245" t="str">
        <f>All!H245</f>
        <v>Nickel</v>
      </c>
      <c r="G245" t="str">
        <f>All!I245</f>
        <v>Nickel (II) oxide</v>
      </c>
      <c r="H245" t="str">
        <f>All!N245</f>
        <v>Inflammation incidence</v>
      </c>
      <c r="I245" t="str">
        <f>All!AL245</f>
        <v>Lung Inflammation</v>
      </c>
      <c r="J245" t="str">
        <f>All!O245</f>
        <v>Mouse</v>
      </c>
      <c r="K245" t="str">
        <f>All!P245</f>
        <v>B6C3F1</v>
      </c>
      <c r="L245" t="str">
        <f>All!Q245</f>
        <v>F</v>
      </c>
      <c r="M245" t="str">
        <f>All!L245</f>
        <v>2 years</v>
      </c>
      <c r="N245">
        <f>All!AN245</f>
        <v>0</v>
      </c>
      <c r="O245">
        <f>All!AR245</f>
        <v>0</v>
      </c>
      <c r="P245">
        <f>All!AS245</f>
        <v>0</v>
      </c>
      <c r="Q245" t="str">
        <f>All!AH245</f>
        <v>D</v>
      </c>
    </row>
    <row r="246" spans="1:17" x14ac:dyDescent="0.25">
      <c r="A246">
        <f>All!A246</f>
        <v>245</v>
      </c>
      <c r="B246">
        <f>All!B246</f>
        <v>0</v>
      </c>
      <c r="C246" t="str">
        <f>All!J246</f>
        <v>Nano</v>
      </c>
      <c r="D246" t="str">
        <f>All!F246</f>
        <v>NTP</v>
      </c>
      <c r="E246">
        <f>All!E246</f>
        <v>0</v>
      </c>
      <c r="F246" t="str">
        <f>All!H246</f>
        <v>CNT</v>
      </c>
      <c r="G246" t="str">
        <f>All!I246</f>
        <v>1020 Long Multiwalled Carbon Nanotube</v>
      </c>
      <c r="H246" t="str">
        <f>All!N246</f>
        <v>Inflammation incidence</v>
      </c>
      <c r="I246" t="str">
        <f>All!AL246</f>
        <v>Lung Inflammation</v>
      </c>
      <c r="J246" t="str">
        <f>All!O246</f>
        <v>Rat</v>
      </c>
      <c r="K246" t="str">
        <f>All!P246</f>
        <v>HSD</v>
      </c>
      <c r="L246" t="str">
        <f>All!Q246</f>
        <v>F</v>
      </c>
      <c r="M246" t="str">
        <f>All!L246</f>
        <v>30 days</v>
      </c>
      <c r="N246">
        <f>All!AN246</f>
        <v>0</v>
      </c>
      <c r="O246" t="str">
        <f>All!AR246</f>
        <v>BMDL</v>
      </c>
      <c r="P246">
        <f>All!AS246</f>
        <v>63.616666666666667</v>
      </c>
      <c r="Q246" t="str">
        <f>All!AH246</f>
        <v>D</v>
      </c>
    </row>
    <row r="247" spans="1:17" x14ac:dyDescent="0.25">
      <c r="A247">
        <f>All!A247</f>
        <v>246</v>
      </c>
      <c r="B247" t="str">
        <f>All!B247</f>
        <v>Y</v>
      </c>
      <c r="C247" t="str">
        <f>All!J247</f>
        <v>Micro</v>
      </c>
      <c r="D247" t="str">
        <f>All!F247</f>
        <v>NTP</v>
      </c>
      <c r="E247">
        <f>All!E247</f>
        <v>0</v>
      </c>
      <c r="F247" t="str">
        <f>All!H247</f>
        <v>Nickel</v>
      </c>
      <c r="G247" t="str">
        <f>All!I247</f>
        <v>Nickel sulfate hexahydrate</v>
      </c>
      <c r="H247" t="str">
        <f>All!N247</f>
        <v>Inflammation incidence</v>
      </c>
      <c r="I247" t="str">
        <f>All!AL247</f>
        <v>Lung Inflammation</v>
      </c>
      <c r="J247" t="str">
        <f>All!O247</f>
        <v>Mouse</v>
      </c>
      <c r="K247" t="str">
        <f>All!P247</f>
        <v>B6C3F1</v>
      </c>
      <c r="L247" t="str">
        <f>All!Q247</f>
        <v>F</v>
      </c>
      <c r="M247" t="str">
        <f>All!L247</f>
        <v>2 years</v>
      </c>
      <c r="N247">
        <f>All!AN247</f>
        <v>0</v>
      </c>
      <c r="O247">
        <f>All!AR247</f>
        <v>0</v>
      </c>
      <c r="P247">
        <f>All!AS247</f>
        <v>0</v>
      </c>
      <c r="Q247" t="str">
        <f>All!AH247</f>
        <v>D</v>
      </c>
    </row>
    <row r="248" spans="1:17" x14ac:dyDescent="0.25">
      <c r="A248">
        <f>All!A248</f>
        <v>247</v>
      </c>
      <c r="B248" t="str">
        <f>All!B248</f>
        <v>Y</v>
      </c>
      <c r="C248" t="str">
        <f>All!J248</f>
        <v>Micro</v>
      </c>
      <c r="D248" t="str">
        <f>All!F248</f>
        <v>NTP</v>
      </c>
      <c r="E248">
        <f>All!E248</f>
        <v>0</v>
      </c>
      <c r="F248" t="str">
        <f>All!H248</f>
        <v>Gallium</v>
      </c>
      <c r="G248" t="str">
        <f>All!I248</f>
        <v>Gallium arsenide</v>
      </c>
      <c r="H248" t="str">
        <f>All!N248</f>
        <v>Inflammation incidence</v>
      </c>
      <c r="I248" t="str">
        <f>All!AL248</f>
        <v>Lung Inflammation</v>
      </c>
      <c r="J248" t="str">
        <f>All!O248</f>
        <v>Mouse</v>
      </c>
      <c r="K248" t="str">
        <f>All!P248</f>
        <v>B6C3F1</v>
      </c>
      <c r="L248" t="str">
        <f>All!Q248</f>
        <v>F</v>
      </c>
      <c r="M248" t="str">
        <f>All!L248</f>
        <v>2 years</v>
      </c>
      <c r="N248">
        <f>All!AN248</f>
        <v>0</v>
      </c>
      <c r="O248">
        <f>All!AR248</f>
        <v>0</v>
      </c>
      <c r="P248">
        <f>All!AS248</f>
        <v>0</v>
      </c>
      <c r="Q248" t="str">
        <f>All!AH248</f>
        <v>D</v>
      </c>
    </row>
    <row r="249" spans="1:17" x14ac:dyDescent="0.25">
      <c r="A249">
        <f>All!A249</f>
        <v>248</v>
      </c>
      <c r="B249" t="str">
        <f>All!B249</f>
        <v>Y</v>
      </c>
      <c r="C249" t="str">
        <f>All!J249</f>
        <v>Micro</v>
      </c>
      <c r="D249" t="str">
        <f>All!F249</f>
        <v>NTP</v>
      </c>
      <c r="E249">
        <f>All!E249</f>
        <v>0</v>
      </c>
      <c r="F249" t="str">
        <f>All!H249</f>
        <v>Nickel</v>
      </c>
      <c r="G249" t="str">
        <f>All!I249</f>
        <v>Nickel (II) oxide</v>
      </c>
      <c r="H249" t="str">
        <f>All!N249</f>
        <v>Inflammation incidence</v>
      </c>
      <c r="I249" t="str">
        <f>All!AL249</f>
        <v>Lung Inflammation</v>
      </c>
      <c r="J249" t="str">
        <f>All!O249</f>
        <v>Mouse</v>
      </c>
      <c r="K249" t="str">
        <f>All!P249</f>
        <v>B6C3F1</v>
      </c>
      <c r="L249" t="str">
        <f>All!Q249</f>
        <v>M</v>
      </c>
      <c r="M249" t="str">
        <f>All!L249</f>
        <v>2 years</v>
      </c>
      <c r="N249">
        <f>All!AN249</f>
        <v>0</v>
      </c>
      <c r="O249">
        <f>All!AR249</f>
        <v>0</v>
      </c>
      <c r="P249">
        <f>All!AS249</f>
        <v>0</v>
      </c>
      <c r="Q249" t="str">
        <f>All!AH249</f>
        <v>D</v>
      </c>
    </row>
    <row r="250" spans="1:17" x14ac:dyDescent="0.25">
      <c r="A250">
        <f>All!A250</f>
        <v>249</v>
      </c>
      <c r="B250" t="str">
        <f>All!B250</f>
        <v>Y</v>
      </c>
      <c r="C250" t="str">
        <f>All!J250</f>
        <v>Micro</v>
      </c>
      <c r="D250" t="str">
        <f>All!F250</f>
        <v>NTP</v>
      </c>
      <c r="E250">
        <f>All!E250</f>
        <v>0</v>
      </c>
      <c r="F250" t="str">
        <f>All!H250</f>
        <v>Gallium</v>
      </c>
      <c r="G250" t="str">
        <f>All!I250</f>
        <v>Gallium arsenide</v>
      </c>
      <c r="H250" t="str">
        <f>All!N250</f>
        <v>Inflammation incidence</v>
      </c>
      <c r="I250" t="str">
        <f>All!AL250</f>
        <v>Lung Inflammation</v>
      </c>
      <c r="J250" t="str">
        <f>All!O250</f>
        <v>Mouse</v>
      </c>
      <c r="K250" t="str">
        <f>All!P250</f>
        <v>B6C3F1</v>
      </c>
      <c r="L250" t="str">
        <f>All!Q250</f>
        <v>M</v>
      </c>
      <c r="M250" t="str">
        <f>All!L250</f>
        <v>2 years</v>
      </c>
      <c r="N250">
        <f>All!AN250</f>
        <v>0</v>
      </c>
      <c r="O250">
        <f>All!AR250</f>
        <v>0</v>
      </c>
      <c r="P250">
        <f>All!AS250</f>
        <v>0</v>
      </c>
      <c r="Q250" t="str">
        <f>All!AH250</f>
        <v>D</v>
      </c>
    </row>
    <row r="251" spans="1:17" x14ac:dyDescent="0.25">
      <c r="A251">
        <f>All!A251</f>
        <v>250</v>
      </c>
      <c r="B251" t="str">
        <f>All!B251</f>
        <v>Y</v>
      </c>
      <c r="C251" t="str">
        <f>All!J251</f>
        <v>Micro</v>
      </c>
      <c r="D251" t="str">
        <f>All!F251</f>
        <v>NTP</v>
      </c>
      <c r="E251">
        <f>All!E251</f>
        <v>0</v>
      </c>
      <c r="F251" t="str">
        <f>All!H251</f>
        <v>Vanadium</v>
      </c>
      <c r="G251" t="str">
        <f>All!I251</f>
        <v>Vanadium pentoxide</v>
      </c>
      <c r="H251" t="str">
        <f>All!N251</f>
        <v>Inflammation incidence</v>
      </c>
      <c r="I251" t="str">
        <f>All!AL251</f>
        <v>Lung Inflammation</v>
      </c>
      <c r="J251" t="str">
        <f>All!O251</f>
        <v>Rat</v>
      </c>
      <c r="K251" t="str">
        <f>All!P251</f>
        <v>F 344/N</v>
      </c>
      <c r="L251" t="str">
        <f>All!Q251</f>
        <v>M</v>
      </c>
      <c r="M251" t="str">
        <f>All!L251</f>
        <v>2 years</v>
      </c>
      <c r="N251">
        <f>All!AN251</f>
        <v>0</v>
      </c>
      <c r="O251">
        <f>All!AR251</f>
        <v>0</v>
      </c>
      <c r="P251">
        <f>All!AS251</f>
        <v>0</v>
      </c>
      <c r="Q251" t="str">
        <f>All!AH251</f>
        <v>C</v>
      </c>
    </row>
    <row r="252" spans="1:17" x14ac:dyDescent="0.25">
      <c r="A252">
        <f>All!A252</f>
        <v>251</v>
      </c>
      <c r="B252">
        <f>All!B252</f>
        <v>0</v>
      </c>
      <c r="C252" t="str">
        <f>All!J252</f>
        <v>Nano</v>
      </c>
      <c r="D252" t="str">
        <f>All!F252</f>
        <v>NTP</v>
      </c>
      <c r="E252">
        <f>All!E252</f>
        <v>0</v>
      </c>
      <c r="F252" t="str">
        <f>All!H252</f>
        <v>CNT</v>
      </c>
      <c r="G252" t="str">
        <f>All!I252</f>
        <v>1020 Long Multiwalled Carbon Nanotube</v>
      </c>
      <c r="H252" t="str">
        <f>All!N252</f>
        <v>Inflammation incidence</v>
      </c>
      <c r="I252" t="str">
        <f>All!AL252</f>
        <v>Lung Inflammation</v>
      </c>
      <c r="J252" t="str">
        <f>All!O252</f>
        <v>Rat</v>
      </c>
      <c r="K252" t="str">
        <f>All!P252</f>
        <v>HSD</v>
      </c>
      <c r="L252" t="str">
        <f>All!Q252</f>
        <v>M</v>
      </c>
      <c r="M252" t="str">
        <f>All!L252</f>
        <v>30 days</v>
      </c>
      <c r="N252">
        <f>All!AN252</f>
        <v>0</v>
      </c>
      <c r="O252" t="str">
        <f>All!AR252</f>
        <v>BMDL</v>
      </c>
      <c r="P252">
        <f>All!AS252</f>
        <v>82.687666666666672</v>
      </c>
      <c r="Q252" t="str">
        <f>All!AH252</f>
        <v>D</v>
      </c>
    </row>
    <row r="253" spans="1:17" x14ac:dyDescent="0.25">
      <c r="A253">
        <f>All!A253</f>
        <v>252</v>
      </c>
      <c r="B253" t="str">
        <f>All!B253</f>
        <v>Y</v>
      </c>
      <c r="C253" t="str">
        <f>All!J253</f>
        <v>Micro</v>
      </c>
      <c r="D253" t="str">
        <f>All!F253</f>
        <v>NTP</v>
      </c>
      <c r="E253">
        <f>All!E253</f>
        <v>0</v>
      </c>
      <c r="F253" t="str">
        <f>All!H253</f>
        <v>Nickel</v>
      </c>
      <c r="G253" t="str">
        <f>All!I253</f>
        <v>Nickel (II) oxide</v>
      </c>
      <c r="H253" t="str">
        <f>All!N253</f>
        <v>Inflammation incidence</v>
      </c>
      <c r="I253" t="str">
        <f>All!AL253</f>
        <v>Lung Inflammation</v>
      </c>
      <c r="J253" t="str">
        <f>All!O253</f>
        <v>Rat</v>
      </c>
      <c r="K253" t="str">
        <f>All!P253</f>
        <v>F 344/N</v>
      </c>
      <c r="L253" t="str">
        <f>All!Q253</f>
        <v>F</v>
      </c>
      <c r="M253" t="str">
        <f>All!L253</f>
        <v>2 years</v>
      </c>
      <c r="N253">
        <f>All!AN253</f>
        <v>0</v>
      </c>
      <c r="O253">
        <f>All!AR253</f>
        <v>0</v>
      </c>
      <c r="P253">
        <f>All!AS253</f>
        <v>0</v>
      </c>
      <c r="Q253" t="str">
        <f>All!AH253</f>
        <v>E</v>
      </c>
    </row>
    <row r="254" spans="1:17" x14ac:dyDescent="0.25">
      <c r="A254">
        <f>All!A254</f>
        <v>253</v>
      </c>
      <c r="B254" t="str">
        <f>All!B254</f>
        <v>Y</v>
      </c>
      <c r="C254" t="str">
        <f>All!J254</f>
        <v>Micro</v>
      </c>
      <c r="D254" t="str">
        <f>All!F254</f>
        <v>NTP</v>
      </c>
      <c r="E254">
        <f>All!E254</f>
        <v>0</v>
      </c>
      <c r="F254" t="str">
        <f>All!H254</f>
        <v>Nickel</v>
      </c>
      <c r="G254" t="str">
        <f>All!I254</f>
        <v>Nickel sulfate hexahydrate</v>
      </c>
      <c r="H254" t="str">
        <f>All!N254</f>
        <v>Inflammation incidence</v>
      </c>
      <c r="I254" t="str">
        <f>All!AL254</f>
        <v>Lung Inflammation</v>
      </c>
      <c r="J254" t="str">
        <f>All!O254</f>
        <v>Mouse</v>
      </c>
      <c r="K254" t="str">
        <f>All!P254</f>
        <v>B6C3F1</v>
      </c>
      <c r="L254" t="str">
        <f>All!Q254</f>
        <v>M</v>
      </c>
      <c r="M254" t="str">
        <f>All!L254</f>
        <v>2 years</v>
      </c>
      <c r="N254">
        <f>All!AN254</f>
        <v>0</v>
      </c>
      <c r="O254">
        <f>All!AR254</f>
        <v>0</v>
      </c>
      <c r="P254">
        <f>All!AS254</f>
        <v>0</v>
      </c>
      <c r="Q254" t="str">
        <f>All!AH254</f>
        <v>C</v>
      </c>
    </row>
    <row r="255" spans="1:17" x14ac:dyDescent="0.25">
      <c r="A255">
        <f>All!A255</f>
        <v>254</v>
      </c>
      <c r="B255" t="str">
        <f>All!B255</f>
        <v>Y</v>
      </c>
      <c r="C255" t="str">
        <f>All!J255</f>
        <v>Micro</v>
      </c>
      <c r="D255" t="str">
        <f>All!F255</f>
        <v>NTP</v>
      </c>
      <c r="E255">
        <f>All!E255</f>
        <v>0</v>
      </c>
      <c r="F255" t="str">
        <f>All!H255</f>
        <v>Antimony</v>
      </c>
      <c r="G255" t="str">
        <f>All!I255</f>
        <v>Antimony trioxide</v>
      </c>
      <c r="H255" t="str">
        <f>All!N255</f>
        <v>Inflammation incidence</v>
      </c>
      <c r="I255" t="str">
        <f>All!AL255</f>
        <v>Lung Inflammation</v>
      </c>
      <c r="J255" t="str">
        <f>All!O255</f>
        <v>Mouse</v>
      </c>
      <c r="K255" t="str">
        <f>All!P255</f>
        <v>B6C3F1</v>
      </c>
      <c r="L255" t="str">
        <f>All!Q255</f>
        <v>M</v>
      </c>
      <c r="M255" t="str">
        <f>All!L255</f>
        <v>2 years</v>
      </c>
      <c r="N255">
        <f>All!AN255</f>
        <v>0</v>
      </c>
      <c r="O255">
        <f>All!AR255</f>
        <v>0</v>
      </c>
      <c r="P255">
        <f>All!AS255</f>
        <v>0</v>
      </c>
      <c r="Q255" t="str">
        <f>All!AH255</f>
        <v>C</v>
      </c>
    </row>
    <row r="256" spans="1:17" x14ac:dyDescent="0.25">
      <c r="A256">
        <f>All!A256</f>
        <v>255</v>
      </c>
      <c r="B256" t="str">
        <f>All!B256</f>
        <v>Y</v>
      </c>
      <c r="C256" t="str">
        <f>All!J256</f>
        <v>Micro</v>
      </c>
      <c r="D256" t="str">
        <f>All!F256</f>
        <v>NTP</v>
      </c>
      <c r="E256">
        <f>All!E256</f>
        <v>0</v>
      </c>
      <c r="F256" t="str">
        <f>All!H256</f>
        <v>Talc</v>
      </c>
      <c r="G256" t="str">
        <f>All!I256</f>
        <v>Talc</v>
      </c>
      <c r="H256" t="str">
        <f>All!N256</f>
        <v>Inflammation incidence</v>
      </c>
      <c r="I256" t="str">
        <f>All!AL256</f>
        <v>Lung Inflammation</v>
      </c>
      <c r="J256" t="str">
        <f>All!O256</f>
        <v>Mouse</v>
      </c>
      <c r="K256" t="str">
        <f>All!P256</f>
        <v>B6C3F1</v>
      </c>
      <c r="L256" t="str">
        <f>All!Q256</f>
        <v>F</v>
      </c>
      <c r="M256" t="str">
        <f>All!L256</f>
        <v>2 years</v>
      </c>
      <c r="N256">
        <f>All!AN256</f>
        <v>0</v>
      </c>
      <c r="O256">
        <f>All!AR256</f>
        <v>0</v>
      </c>
      <c r="P256">
        <f>All!AS256</f>
        <v>0</v>
      </c>
      <c r="Q256" t="str">
        <f>All!AH256</f>
        <v>C</v>
      </c>
    </row>
    <row r="257" spans="1:17" x14ac:dyDescent="0.25">
      <c r="A257">
        <f>All!A257</f>
        <v>256</v>
      </c>
      <c r="B257" t="str">
        <f>All!B257</f>
        <v>Y</v>
      </c>
      <c r="C257" t="str">
        <f>All!J257</f>
        <v>Micro</v>
      </c>
      <c r="D257" t="str">
        <f>All!F257</f>
        <v>NTP</v>
      </c>
      <c r="E257">
        <f>All!E257</f>
        <v>0</v>
      </c>
      <c r="F257" t="str">
        <f>All!H257</f>
        <v>Talc</v>
      </c>
      <c r="G257" t="str">
        <f>All!I257</f>
        <v>Talc</v>
      </c>
      <c r="H257" t="str">
        <f>All!N257</f>
        <v>Inflammation incidence</v>
      </c>
      <c r="I257" t="str">
        <f>All!AL257</f>
        <v>Lung Inflammation</v>
      </c>
      <c r="J257" t="str">
        <f>All!O257</f>
        <v>Rat</v>
      </c>
      <c r="K257" t="str">
        <f>All!P257</f>
        <v>F 344/N</v>
      </c>
      <c r="L257" t="str">
        <f>All!Q257</f>
        <v>F</v>
      </c>
      <c r="M257" t="str">
        <f>All!L257</f>
        <v>2 years</v>
      </c>
      <c r="N257">
        <f>All!AN257</f>
        <v>0</v>
      </c>
      <c r="O257">
        <f>All!AR257</f>
        <v>0</v>
      </c>
      <c r="P257">
        <f>All!AS257</f>
        <v>0</v>
      </c>
      <c r="Q257" t="str">
        <f>All!AH257</f>
        <v>C</v>
      </c>
    </row>
    <row r="258" spans="1:17" x14ac:dyDescent="0.25">
      <c r="A258">
        <f>All!A258</f>
        <v>257</v>
      </c>
      <c r="B258">
        <f>All!B258</f>
        <v>0</v>
      </c>
      <c r="C258" t="str">
        <f>All!J258</f>
        <v>Nano</v>
      </c>
      <c r="D258" t="str">
        <f>All!F258</f>
        <v>NTP</v>
      </c>
      <c r="E258">
        <f>All!E258</f>
        <v>0</v>
      </c>
      <c r="F258" t="str">
        <f>All!H258</f>
        <v>CNT</v>
      </c>
      <c r="G258" t="str">
        <f>All!I258</f>
        <v>1020 Long Multiwalled Carbon Nanotube</v>
      </c>
      <c r="H258" t="str">
        <f>All!N258</f>
        <v>Inflammation incidence</v>
      </c>
      <c r="I258" t="str">
        <f>All!AL258</f>
        <v>Lung Inflammation</v>
      </c>
      <c r="J258" t="str">
        <f>All!O258</f>
        <v>Mouse</v>
      </c>
      <c r="K258" t="str">
        <f>All!P258</f>
        <v>B6C3F1</v>
      </c>
      <c r="L258" t="str">
        <f>All!Q258</f>
        <v>M</v>
      </c>
      <c r="M258" t="str">
        <f>All!L258</f>
        <v>30 days</v>
      </c>
      <c r="N258">
        <f>All!AN258</f>
        <v>0</v>
      </c>
      <c r="O258" t="str">
        <f>All!AR258</f>
        <v>BMDL</v>
      </c>
      <c r="P258">
        <f>All!AS258</f>
        <v>93.213666666666654</v>
      </c>
      <c r="Q258" t="str">
        <f>All!AH258</f>
        <v>D</v>
      </c>
    </row>
    <row r="259" spans="1:17" x14ac:dyDescent="0.25">
      <c r="A259">
        <f>All!A259</f>
        <v>258</v>
      </c>
      <c r="B259">
        <f>All!B259</f>
        <v>0</v>
      </c>
      <c r="C259" t="str">
        <f>All!J259</f>
        <v>Micro</v>
      </c>
      <c r="D259" t="str">
        <f>All!F259</f>
        <v>NTP</v>
      </c>
      <c r="E259">
        <f>All!E259</f>
        <v>0</v>
      </c>
      <c r="F259" t="str">
        <f>All!H259</f>
        <v>Vanadium</v>
      </c>
      <c r="G259" t="str">
        <f>All!I259</f>
        <v>Vanadium pentoxide</v>
      </c>
      <c r="H259" t="str">
        <f>All!N259</f>
        <v>Inflammation incidence</v>
      </c>
      <c r="I259" t="str">
        <f>All!AL259</f>
        <v>Lung Inflammation</v>
      </c>
      <c r="J259" t="str">
        <f>All!O259</f>
        <v>Mouse</v>
      </c>
      <c r="K259" t="str">
        <f>All!P259</f>
        <v>B6C3F1</v>
      </c>
      <c r="L259" t="str">
        <f>All!Q259</f>
        <v>F</v>
      </c>
      <c r="M259" t="str">
        <f>All!L259</f>
        <v>3 months</v>
      </c>
      <c r="N259">
        <f>All!AN259</f>
        <v>0</v>
      </c>
      <c r="O259" t="str">
        <f>All!AR259</f>
        <v>BMDL</v>
      </c>
      <c r="P259">
        <f>All!AS259</f>
        <v>281.63899999999995</v>
      </c>
      <c r="Q259" t="str">
        <f>All!AH259</f>
        <v>D</v>
      </c>
    </row>
    <row r="260" spans="1:17" x14ac:dyDescent="0.25">
      <c r="A260">
        <f>All!A260</f>
        <v>259</v>
      </c>
      <c r="B260">
        <f>All!B260</f>
        <v>0</v>
      </c>
      <c r="C260" t="str">
        <f>All!J260</f>
        <v>Nano</v>
      </c>
      <c r="D260" t="str">
        <f>All!F260</f>
        <v>NTP</v>
      </c>
      <c r="E260">
        <f>All!E260</f>
        <v>0</v>
      </c>
      <c r="F260" t="str">
        <f>All!H260</f>
        <v>CNT</v>
      </c>
      <c r="G260" t="str">
        <f>All!I260</f>
        <v>1020 Long Multiwalled Carbon Nanotube</v>
      </c>
      <c r="H260" t="str">
        <f>All!N260</f>
        <v>Inflammation incidence</v>
      </c>
      <c r="I260" t="str">
        <f>All!AL260</f>
        <v>Lung Inflammation</v>
      </c>
      <c r="J260" t="str">
        <f>All!O260</f>
        <v>Mouse</v>
      </c>
      <c r="K260" t="str">
        <f>All!P260</f>
        <v>B6C3F1</v>
      </c>
      <c r="L260" t="str">
        <f>All!Q260</f>
        <v>F</v>
      </c>
      <c r="M260" t="str">
        <f>All!L260</f>
        <v>30 days</v>
      </c>
      <c r="N260">
        <f>All!AN260</f>
        <v>0</v>
      </c>
      <c r="O260" t="str">
        <f>All!AR260</f>
        <v>BMDL</v>
      </c>
      <c r="P260">
        <f>All!AS260</f>
        <v>137.29599999999999</v>
      </c>
      <c r="Q260" t="str">
        <f>All!AH260</f>
        <v>D</v>
      </c>
    </row>
    <row r="261" spans="1:17" x14ac:dyDescent="0.25">
      <c r="A261">
        <f>All!A261</f>
        <v>260</v>
      </c>
      <c r="B261">
        <f>All!B261</f>
        <v>0</v>
      </c>
      <c r="C261" t="str">
        <f>All!J261</f>
        <v>Micro</v>
      </c>
      <c r="D261" t="str">
        <f>All!F261</f>
        <v>NTP</v>
      </c>
      <c r="E261">
        <f>All!E261</f>
        <v>0</v>
      </c>
      <c r="F261" t="str">
        <f>All!H261</f>
        <v>Vanadium</v>
      </c>
      <c r="G261" t="str">
        <f>All!I261</f>
        <v>Vanadium pentoxide</v>
      </c>
      <c r="H261" t="str">
        <f>All!N261</f>
        <v>Inflammation incidence</v>
      </c>
      <c r="I261" t="str">
        <f>All!AL261</f>
        <v>Lung Inflammation</v>
      </c>
      <c r="J261" t="str">
        <f>All!O261</f>
        <v>Mouse</v>
      </c>
      <c r="K261" t="str">
        <f>All!P261</f>
        <v>B6C3F1</v>
      </c>
      <c r="L261" t="str">
        <f>All!Q261</f>
        <v>M</v>
      </c>
      <c r="M261" t="str">
        <f>All!L261</f>
        <v>3 months</v>
      </c>
      <c r="N261">
        <f>All!AN261</f>
        <v>0</v>
      </c>
      <c r="O261" t="str">
        <f>All!AR261</f>
        <v>BMDL</v>
      </c>
      <c r="P261">
        <f>All!AS261</f>
        <v>494.24</v>
      </c>
      <c r="Q261" t="str">
        <f>All!AH261</f>
        <v>C</v>
      </c>
    </row>
    <row r="262" spans="1:17" x14ac:dyDescent="0.25">
      <c r="A262">
        <f>All!A262</f>
        <v>261</v>
      </c>
      <c r="B262" t="str">
        <f>All!B262</f>
        <v>Y</v>
      </c>
      <c r="C262" t="str">
        <f>All!J262</f>
        <v>Micro</v>
      </c>
      <c r="D262" t="str">
        <f>All!F262</f>
        <v>NTP</v>
      </c>
      <c r="E262">
        <f>All!E262</f>
        <v>0</v>
      </c>
      <c r="F262" t="str">
        <f>All!H262</f>
        <v>Vanadium</v>
      </c>
      <c r="G262" t="str">
        <f>All!I262</f>
        <v>Vanadium pentoxide</v>
      </c>
      <c r="H262" t="str">
        <f>All!N262</f>
        <v>Inflammation incidence</v>
      </c>
      <c r="I262" t="str">
        <f>All!AL262</f>
        <v>Lung Inflammation</v>
      </c>
      <c r="J262" t="str">
        <f>All!O262</f>
        <v>Rat</v>
      </c>
      <c r="K262" t="str">
        <f>All!P262</f>
        <v>F 344/N</v>
      </c>
      <c r="L262" t="str">
        <f>All!Q262</f>
        <v>F</v>
      </c>
      <c r="M262" t="str">
        <f>All!L262</f>
        <v>2 years</v>
      </c>
      <c r="N262">
        <f>All!AN262</f>
        <v>0</v>
      </c>
      <c r="O262">
        <f>All!AR262</f>
        <v>0</v>
      </c>
      <c r="P262">
        <f>All!AS262</f>
        <v>0</v>
      </c>
      <c r="Q262" t="str">
        <f>All!AH262</f>
        <v>C</v>
      </c>
    </row>
    <row r="263" spans="1:17" x14ac:dyDescent="0.25">
      <c r="A263">
        <f>All!A263</f>
        <v>262</v>
      </c>
      <c r="B263" t="str">
        <f>All!B263</f>
        <v>Y</v>
      </c>
      <c r="C263" t="str">
        <f>All!J263</f>
        <v>Micro</v>
      </c>
      <c r="D263" t="str">
        <f>All!F263</f>
        <v>NTP</v>
      </c>
      <c r="E263">
        <f>All!E263</f>
        <v>0</v>
      </c>
      <c r="F263" t="str">
        <f>All!H263</f>
        <v>ortho-Phthalaldehyde</v>
      </c>
      <c r="G263" t="str">
        <f>All!I263</f>
        <v>ortho-Phthalaldehyde</v>
      </c>
      <c r="H263" t="str">
        <f>All!N263</f>
        <v>Inflammation incidence</v>
      </c>
      <c r="I263" t="str">
        <f>All!AL263</f>
        <v>Lung Inflammation</v>
      </c>
      <c r="J263" t="str">
        <f>All!O263</f>
        <v>Rat</v>
      </c>
      <c r="K263" t="str">
        <f>All!P263</f>
        <v>HSD</v>
      </c>
      <c r="L263" t="str">
        <f>All!Q263</f>
        <v>M</v>
      </c>
      <c r="M263" t="str">
        <f>All!L263</f>
        <v>3 months</v>
      </c>
      <c r="N263">
        <f>All!AN263</f>
        <v>0</v>
      </c>
      <c r="O263">
        <f>All!AR263</f>
        <v>0</v>
      </c>
      <c r="P263">
        <f>All!AS263</f>
        <v>0</v>
      </c>
      <c r="Q263" t="str">
        <f>All!AH263</f>
        <v>E</v>
      </c>
    </row>
    <row r="264" spans="1:17" x14ac:dyDescent="0.25">
      <c r="A264">
        <f>All!A264</f>
        <v>263</v>
      </c>
      <c r="B264" t="str">
        <f>All!B264</f>
        <v>Y</v>
      </c>
      <c r="C264" t="str">
        <f>All!J264</f>
        <v>Micro</v>
      </c>
      <c r="D264" t="str">
        <f>All!F264</f>
        <v>NTP</v>
      </c>
      <c r="E264">
        <f>All!E264</f>
        <v>0</v>
      </c>
      <c r="F264" t="str">
        <f>All!H264</f>
        <v>ortho-Phthalaldehyde</v>
      </c>
      <c r="G264" t="str">
        <f>All!I264</f>
        <v>ortho-Phthalaldehyde</v>
      </c>
      <c r="H264" t="str">
        <f>All!N264</f>
        <v>Inflammation incidence</v>
      </c>
      <c r="I264" t="str">
        <f>All!AL264</f>
        <v>Lung Inflammation</v>
      </c>
      <c r="J264" t="str">
        <f>All!O264</f>
        <v>Rat</v>
      </c>
      <c r="K264" t="str">
        <f>All!P264</f>
        <v>HSD</v>
      </c>
      <c r="L264" t="str">
        <f>All!Q264</f>
        <v>F</v>
      </c>
      <c r="M264" t="str">
        <f>All!L264</f>
        <v>3 months</v>
      </c>
      <c r="N264">
        <f>All!AN264</f>
        <v>0</v>
      </c>
      <c r="O264">
        <f>All!AR264</f>
        <v>0</v>
      </c>
      <c r="P264">
        <f>All!AS264</f>
        <v>0</v>
      </c>
      <c r="Q264" t="str">
        <f>All!AH264</f>
        <v>E</v>
      </c>
    </row>
    <row r="265" spans="1:17" x14ac:dyDescent="0.25">
      <c r="A265">
        <f>All!A265</f>
        <v>264</v>
      </c>
      <c r="B265" t="str">
        <f>All!B265</f>
        <v>Y</v>
      </c>
      <c r="C265" t="str">
        <f>All!J265</f>
        <v>Micro</v>
      </c>
      <c r="D265" t="str">
        <f>All!F265</f>
        <v>NTP</v>
      </c>
      <c r="E265">
        <f>All!E265</f>
        <v>0</v>
      </c>
      <c r="F265" t="str">
        <f>All!H265</f>
        <v>Talc</v>
      </c>
      <c r="G265" t="str">
        <f>All!I265</f>
        <v>Talc</v>
      </c>
      <c r="H265" t="str">
        <f>All!N265</f>
        <v>Inflammation incidence</v>
      </c>
      <c r="I265" t="str">
        <f>All!AL265</f>
        <v>Lung Inflammation</v>
      </c>
      <c r="J265" t="str">
        <f>All!O265</f>
        <v>Mouse</v>
      </c>
      <c r="K265" t="str">
        <f>All!P265</f>
        <v>B6C3F1</v>
      </c>
      <c r="L265" t="str">
        <f>All!Q265</f>
        <v>M</v>
      </c>
      <c r="M265" t="str">
        <f>All!L265</f>
        <v>2 years</v>
      </c>
      <c r="N265">
        <f>All!AN265</f>
        <v>0</v>
      </c>
      <c r="O265">
        <f>All!AR265</f>
        <v>0</v>
      </c>
      <c r="P265">
        <f>All!AS265</f>
        <v>0</v>
      </c>
      <c r="Q265" t="str">
        <f>All!AH265</f>
        <v>E</v>
      </c>
    </row>
    <row r="266" spans="1:17" x14ac:dyDescent="0.25">
      <c r="A266">
        <f>All!A266</f>
        <v>265</v>
      </c>
      <c r="B266" t="str">
        <f>All!B266</f>
        <v>Y</v>
      </c>
      <c r="C266" t="str">
        <f>All!J266</f>
        <v>Micro</v>
      </c>
      <c r="D266" t="str">
        <f>All!F266</f>
        <v>NTP</v>
      </c>
      <c r="E266">
        <f>All!E266</f>
        <v>0</v>
      </c>
      <c r="F266" t="str">
        <f>All!H266</f>
        <v>ABA:G</v>
      </c>
      <c r="G266" t="str">
        <f>All!I266</f>
        <v>Abrasive blasting agents (garnet)</v>
      </c>
      <c r="H266" t="str">
        <f>All!N266</f>
        <v>Inflammation incidence</v>
      </c>
      <c r="I266" t="str">
        <f>All!AL266</f>
        <v>Lung Inflammation</v>
      </c>
      <c r="J266" t="str">
        <f>All!O266</f>
        <v>Rat</v>
      </c>
      <c r="K266" t="str">
        <f>All!P266</f>
        <v>F 344/N</v>
      </c>
      <c r="L266" t="str">
        <f>All!Q266</f>
        <v>M</v>
      </c>
      <c r="M266" t="str">
        <f>All!L266</f>
        <v>2 weeks</v>
      </c>
      <c r="N266">
        <f>All!AN266</f>
        <v>0</v>
      </c>
      <c r="O266">
        <f>All!AR266</f>
        <v>0</v>
      </c>
      <c r="P266">
        <f>All!AS266</f>
        <v>0</v>
      </c>
      <c r="Q266">
        <f>All!AH266</f>
        <v>0</v>
      </c>
    </row>
    <row r="267" spans="1:17" x14ac:dyDescent="0.25">
      <c r="A267">
        <f>All!A267</f>
        <v>266</v>
      </c>
      <c r="B267">
        <f>All!B267</f>
        <v>0</v>
      </c>
      <c r="C267" t="str">
        <f>All!J267</f>
        <v>Micro</v>
      </c>
      <c r="D267" t="str">
        <f>All!F267</f>
        <v>NTP</v>
      </c>
      <c r="E267">
        <f>All!E267</f>
        <v>0</v>
      </c>
      <c r="F267" t="str">
        <f>All!H267</f>
        <v>Vanadium</v>
      </c>
      <c r="G267" t="str">
        <f>All!I267</f>
        <v>Vanadium pentoxide</v>
      </c>
      <c r="H267" t="str">
        <f>All!N267</f>
        <v>Inflammation incidence</v>
      </c>
      <c r="I267" t="str">
        <f>All!AL267</f>
        <v>Lung Inflammation</v>
      </c>
      <c r="J267" t="str">
        <f>All!O267</f>
        <v>Rat</v>
      </c>
      <c r="K267" t="str">
        <f>All!P267</f>
        <v>F 344/N</v>
      </c>
      <c r="L267" t="str">
        <f>All!Q267</f>
        <v>M</v>
      </c>
      <c r="M267" t="str">
        <f>All!L267</f>
        <v>3 months</v>
      </c>
      <c r="N267">
        <f>All!AN267</f>
        <v>0</v>
      </c>
      <c r="O267" t="str">
        <f>All!AR267</f>
        <v>BMDL</v>
      </c>
      <c r="P267">
        <f>All!AS267</f>
        <v>958.74899999999991</v>
      </c>
      <c r="Q267" t="str">
        <f>All!AH267</f>
        <v>C</v>
      </c>
    </row>
    <row r="268" spans="1:17" x14ac:dyDescent="0.25">
      <c r="A268">
        <f>All!A268</f>
        <v>267</v>
      </c>
      <c r="B268" t="str">
        <f>All!B268</f>
        <v>Y</v>
      </c>
      <c r="C268" t="str">
        <f>All!J268</f>
        <v>Micro</v>
      </c>
      <c r="D268" t="str">
        <f>All!F268</f>
        <v>NTP</v>
      </c>
      <c r="E268">
        <f>All!E268</f>
        <v>0</v>
      </c>
      <c r="F268" t="str">
        <f>All!H268</f>
        <v>ortho-Phthalaldehyde</v>
      </c>
      <c r="G268" t="str">
        <f>All!I268</f>
        <v>ortho-Phthalaldehyde</v>
      </c>
      <c r="H268" t="str">
        <f>All!N268</f>
        <v>Inflammation incidence</v>
      </c>
      <c r="I268" t="str">
        <f>All!AL268</f>
        <v>Lung Inflammation</v>
      </c>
      <c r="J268" t="str">
        <f>All!O268</f>
        <v>Mouse</v>
      </c>
      <c r="K268" t="str">
        <f>All!P268</f>
        <v>B6C3F1</v>
      </c>
      <c r="L268" t="str">
        <f>All!Q268</f>
        <v>F</v>
      </c>
      <c r="M268" t="str">
        <f>All!L268</f>
        <v>3 months</v>
      </c>
      <c r="N268">
        <f>All!AN268</f>
        <v>0</v>
      </c>
      <c r="O268">
        <f>All!AR268</f>
        <v>0</v>
      </c>
      <c r="P268">
        <f>All!AS268</f>
        <v>0</v>
      </c>
      <c r="Q268" t="str">
        <f>All!AH268</f>
        <v>E</v>
      </c>
    </row>
    <row r="269" spans="1:17" x14ac:dyDescent="0.25">
      <c r="A269">
        <f>All!A269</f>
        <v>268</v>
      </c>
      <c r="B269" t="str">
        <f>All!B269</f>
        <v>Y</v>
      </c>
      <c r="C269" t="str">
        <f>All!J269</f>
        <v>Micro</v>
      </c>
      <c r="D269" t="str">
        <f>All!F269</f>
        <v>NTP</v>
      </c>
      <c r="E269">
        <f>All!E269</f>
        <v>0</v>
      </c>
      <c r="F269" t="str">
        <f>All!H269</f>
        <v>ortho-Phthalaldehyde</v>
      </c>
      <c r="G269" t="str">
        <f>All!I269</f>
        <v>ortho-Phthalaldehyde</v>
      </c>
      <c r="H269" t="str">
        <f>All!N269</f>
        <v>Inflammation incidence</v>
      </c>
      <c r="I269" t="str">
        <f>All!AL269</f>
        <v>Lung Inflammation</v>
      </c>
      <c r="J269" t="str">
        <f>All!O269</f>
        <v>Mouse</v>
      </c>
      <c r="K269" t="str">
        <f>All!P269</f>
        <v>B6C3F1</v>
      </c>
      <c r="L269" t="str">
        <f>All!Q269</f>
        <v>M</v>
      </c>
      <c r="M269" t="str">
        <f>All!L269</f>
        <v>3 months</v>
      </c>
      <c r="N269">
        <f>All!AN269</f>
        <v>0</v>
      </c>
      <c r="O269">
        <f>All!AR269</f>
        <v>0</v>
      </c>
      <c r="P269">
        <f>All!AS269</f>
        <v>0</v>
      </c>
      <c r="Q269" t="str">
        <f>All!AH269</f>
        <v>E</v>
      </c>
    </row>
    <row r="270" spans="1:17" x14ac:dyDescent="0.25">
      <c r="A270">
        <f>All!A270</f>
        <v>269</v>
      </c>
      <c r="B270">
        <f>All!B270</f>
        <v>0</v>
      </c>
      <c r="C270" t="str">
        <f>All!J270</f>
        <v>Micro</v>
      </c>
      <c r="D270" t="str">
        <f>All!F270</f>
        <v>NTP</v>
      </c>
      <c r="E270">
        <f>All!E270</f>
        <v>0</v>
      </c>
      <c r="F270" t="str">
        <f>All!H270</f>
        <v>Vanadium</v>
      </c>
      <c r="G270" t="str">
        <f>All!I270</f>
        <v>Vanadium pentoxide</v>
      </c>
      <c r="H270" t="str">
        <f>All!N270</f>
        <v>Inflammation incidence</v>
      </c>
      <c r="I270" t="str">
        <f>All!AL270</f>
        <v>Lung Inflammation</v>
      </c>
      <c r="J270" t="str">
        <f>All!O270</f>
        <v>Rat</v>
      </c>
      <c r="K270" t="str">
        <f>All!P270</f>
        <v>F 344/N</v>
      </c>
      <c r="L270" t="str">
        <f>All!Q270</f>
        <v>F</v>
      </c>
      <c r="M270" t="str">
        <f>All!L270</f>
        <v>3 months</v>
      </c>
      <c r="N270">
        <f>All!AN270</f>
        <v>0</v>
      </c>
      <c r="O270" t="str">
        <f>All!AR270</f>
        <v>BMDL</v>
      </c>
      <c r="P270">
        <f>All!AS270</f>
        <v>1955.7</v>
      </c>
      <c r="Q270" t="str">
        <f>All!AH270</f>
        <v>C</v>
      </c>
    </row>
    <row r="271" spans="1:17" x14ac:dyDescent="0.25">
      <c r="A271">
        <f>All!A271</f>
        <v>270</v>
      </c>
      <c r="B271" t="str">
        <f>All!B271</f>
        <v>Y</v>
      </c>
      <c r="C271" t="str">
        <f>All!J271</f>
        <v>Micro</v>
      </c>
      <c r="D271" t="str">
        <f>All!F271</f>
        <v>NTP</v>
      </c>
      <c r="E271">
        <f>All!E271</f>
        <v>0</v>
      </c>
      <c r="F271" t="str">
        <f>All!H271</f>
        <v>Cobalt</v>
      </c>
      <c r="G271" t="str">
        <f>All!I271</f>
        <v>Cobalt</v>
      </c>
      <c r="H271" t="str">
        <f>All!N271</f>
        <v>Inflammation incidence</v>
      </c>
      <c r="I271" t="str">
        <f>All!AL271</f>
        <v>Lung Inflammation</v>
      </c>
      <c r="J271" t="str">
        <f>All!O271</f>
        <v>Mouse</v>
      </c>
      <c r="K271" t="str">
        <f>All!P271</f>
        <v>B6C3F1</v>
      </c>
      <c r="L271" t="str">
        <f>All!Q271</f>
        <v>M</v>
      </c>
      <c r="M271" t="str">
        <f>All!L271</f>
        <v>2 years</v>
      </c>
      <c r="N271">
        <f>All!AN271</f>
        <v>0</v>
      </c>
      <c r="O271">
        <f>All!AR271</f>
        <v>0</v>
      </c>
      <c r="P271">
        <f>All!AS271</f>
        <v>0</v>
      </c>
      <c r="Q271" t="str">
        <f>All!AH271</f>
        <v>C</v>
      </c>
    </row>
    <row r="272" spans="1:17" x14ac:dyDescent="0.25">
      <c r="A272">
        <f>All!A272</f>
        <v>271</v>
      </c>
      <c r="B272" t="str">
        <f>All!B272</f>
        <v>Y</v>
      </c>
      <c r="C272" t="str">
        <f>All!J272</f>
        <v>Micro</v>
      </c>
      <c r="D272" t="str">
        <f>All!F272</f>
        <v>NTP</v>
      </c>
      <c r="E272">
        <f>All!E272</f>
        <v>0</v>
      </c>
      <c r="F272" t="str">
        <f>All!H272</f>
        <v>Cobalt</v>
      </c>
      <c r="G272" t="str">
        <f>All!I272</f>
        <v>Cobalt</v>
      </c>
      <c r="H272" t="str">
        <f>All!N272</f>
        <v>Inflammation incidence</v>
      </c>
      <c r="I272" t="str">
        <f>All!AL272</f>
        <v>Lung Inflammation</v>
      </c>
      <c r="J272" t="str">
        <f>All!O272</f>
        <v>Mouse</v>
      </c>
      <c r="K272" t="str">
        <f>All!P272</f>
        <v>B6C3F1</v>
      </c>
      <c r="L272" t="str">
        <f>All!Q272</f>
        <v>F</v>
      </c>
      <c r="M272" t="str">
        <f>All!L272</f>
        <v>2 weeks</v>
      </c>
      <c r="N272">
        <f>All!AN272</f>
        <v>0</v>
      </c>
      <c r="O272">
        <f>All!AR272</f>
        <v>0</v>
      </c>
      <c r="P272">
        <f>All!AS272</f>
        <v>0</v>
      </c>
      <c r="Q272">
        <f>All!AH272</f>
        <v>0</v>
      </c>
    </row>
    <row r="273" spans="1:17" x14ac:dyDescent="0.25">
      <c r="A273">
        <f>All!A273</f>
        <v>272</v>
      </c>
      <c r="B273" t="str">
        <f>All!B273</f>
        <v>Y</v>
      </c>
      <c r="C273" t="str">
        <f>All!J273</f>
        <v>Micro</v>
      </c>
      <c r="D273" t="str">
        <f>All!F273</f>
        <v>NTP</v>
      </c>
      <c r="E273">
        <f>All!E273</f>
        <v>0</v>
      </c>
      <c r="F273" t="str">
        <f>All!H273</f>
        <v>Cobalt</v>
      </c>
      <c r="G273" t="str">
        <f>All!I273</f>
        <v>Cobalt</v>
      </c>
      <c r="H273" t="str">
        <f>All!N273</f>
        <v>Inflammation incidence</v>
      </c>
      <c r="I273" t="str">
        <f>All!AL273</f>
        <v>Lung Inflammation</v>
      </c>
      <c r="J273" t="str">
        <f>All!O273</f>
        <v>Mouse</v>
      </c>
      <c r="K273" t="str">
        <f>All!P273</f>
        <v>B6C3F1</v>
      </c>
      <c r="L273" t="str">
        <f>All!Q273</f>
        <v>F</v>
      </c>
      <c r="M273" t="str">
        <f>All!L273</f>
        <v>2 years</v>
      </c>
      <c r="N273">
        <f>All!AN273</f>
        <v>0</v>
      </c>
      <c r="O273">
        <f>All!AR273</f>
        <v>0</v>
      </c>
      <c r="P273">
        <f>All!AS273</f>
        <v>0</v>
      </c>
      <c r="Q273" t="str">
        <f>All!AH273</f>
        <v>C</v>
      </c>
    </row>
    <row r="274" spans="1:17" x14ac:dyDescent="0.25">
      <c r="A274">
        <f>All!A274</f>
        <v>273</v>
      </c>
      <c r="B274" t="str">
        <f>All!B274</f>
        <v>Y</v>
      </c>
      <c r="C274" t="str">
        <f>All!J274</f>
        <v>Micro</v>
      </c>
      <c r="D274" t="str">
        <f>All!F274</f>
        <v>NTP</v>
      </c>
      <c r="E274">
        <f>All!E274</f>
        <v>0</v>
      </c>
      <c r="F274" t="str">
        <f>All!H274</f>
        <v>Cobalt</v>
      </c>
      <c r="G274" t="str">
        <f>All!I274</f>
        <v>Cobalt sulfate heptahydrate</v>
      </c>
      <c r="H274" t="str">
        <f>All!N274</f>
        <v>Inflammation incidence</v>
      </c>
      <c r="I274" t="str">
        <f>All!AL274</f>
        <v>Lung Inflammation</v>
      </c>
      <c r="J274" t="str">
        <f>All!O274</f>
        <v>Mouse</v>
      </c>
      <c r="K274" t="str">
        <f>All!P274</f>
        <v>B6C3F1</v>
      </c>
      <c r="L274" t="str">
        <f>All!Q274</f>
        <v>M</v>
      </c>
      <c r="M274" t="str">
        <f>All!L274</f>
        <v>2 years</v>
      </c>
      <c r="N274">
        <f>All!AN274</f>
        <v>0</v>
      </c>
      <c r="O274">
        <f>All!AR274</f>
        <v>0</v>
      </c>
      <c r="P274">
        <f>All!AS274</f>
        <v>0</v>
      </c>
      <c r="Q274" t="str">
        <f>All!AH274</f>
        <v>C</v>
      </c>
    </row>
    <row r="275" spans="1:17" x14ac:dyDescent="0.25">
      <c r="A275">
        <f>All!A275</f>
        <v>274</v>
      </c>
      <c r="B275" t="str">
        <f>All!B275</f>
        <v>Y</v>
      </c>
      <c r="C275" t="str">
        <f>All!J275</f>
        <v>Micro</v>
      </c>
      <c r="D275" t="str">
        <f>All!F275</f>
        <v>NTP</v>
      </c>
      <c r="E275">
        <f>All!E275</f>
        <v>0</v>
      </c>
      <c r="F275" t="str">
        <f>All!H275</f>
        <v>ABA:SH</v>
      </c>
      <c r="G275" t="str">
        <f>All!I275</f>
        <v>Abrasive Blasting Agents: Specular Hematite</v>
      </c>
      <c r="H275" t="str">
        <f>All!N275</f>
        <v>Inflammation incidence</v>
      </c>
      <c r="I275" t="str">
        <f>All!AL275</f>
        <v>Lung Inflammation</v>
      </c>
      <c r="J275" t="str">
        <f>All!O275</f>
        <v>Rat</v>
      </c>
      <c r="K275" t="str">
        <f>All!P275</f>
        <v>Harlan Sprague Dawley</v>
      </c>
      <c r="L275" t="str">
        <f>All!Q275</f>
        <v>M</v>
      </c>
      <c r="M275" t="str">
        <f>All!L275</f>
        <v>39 weeks</v>
      </c>
      <c r="N275">
        <f>All!AN275</f>
        <v>0</v>
      </c>
      <c r="O275">
        <f>All!AR275</f>
        <v>0</v>
      </c>
      <c r="P275">
        <f>All!AS275</f>
        <v>0</v>
      </c>
      <c r="Q275" t="str">
        <f>All!AH275</f>
        <v>B</v>
      </c>
    </row>
    <row r="276" spans="1:17" x14ac:dyDescent="0.25">
      <c r="A276">
        <f>All!A276</f>
        <v>275</v>
      </c>
      <c r="B276" t="str">
        <f>All!B276</f>
        <v>Y</v>
      </c>
      <c r="C276" t="str">
        <f>All!J276</f>
        <v>Micro</v>
      </c>
      <c r="D276" t="str">
        <f>All!F276</f>
        <v>NTP</v>
      </c>
      <c r="E276">
        <f>All!E276</f>
        <v>0</v>
      </c>
      <c r="F276" t="str">
        <f>All!H276</f>
        <v>ABA:CS</v>
      </c>
      <c r="G276" t="str">
        <f>All!I276</f>
        <v>Abrasive blasting agents (coal slag)</v>
      </c>
      <c r="H276" t="str">
        <f>All!N276</f>
        <v>Inflammation incidence</v>
      </c>
      <c r="I276" t="str">
        <f>All!AL276</f>
        <v>Lung Inflammation</v>
      </c>
      <c r="J276" t="str">
        <f>All!O276</f>
        <v>Rat</v>
      </c>
      <c r="K276" t="str">
        <f>All!P276</f>
        <v>F 344/N</v>
      </c>
      <c r="L276" t="str">
        <f>All!Q276</f>
        <v>M</v>
      </c>
      <c r="M276" t="str">
        <f>All!L276</f>
        <v>2 weeks</v>
      </c>
      <c r="N276">
        <f>All!AN276</f>
        <v>0</v>
      </c>
      <c r="O276">
        <f>All!AR276</f>
        <v>0</v>
      </c>
      <c r="P276">
        <f>All!AS276</f>
        <v>0</v>
      </c>
      <c r="Q276">
        <f>All!AH276</f>
        <v>0</v>
      </c>
    </row>
    <row r="277" spans="1:17" x14ac:dyDescent="0.25">
      <c r="A277">
        <f>All!A277</f>
        <v>276</v>
      </c>
      <c r="B277" t="str">
        <f>All!B277</f>
        <v>Y</v>
      </c>
      <c r="C277" t="str">
        <f>All!J277</f>
        <v>Micro</v>
      </c>
      <c r="D277" t="str">
        <f>All!F277</f>
        <v>NTP</v>
      </c>
      <c r="E277">
        <f>All!E277</f>
        <v>0</v>
      </c>
      <c r="F277" t="str">
        <f>All!H277</f>
        <v>Molybdenum</v>
      </c>
      <c r="G277" t="str">
        <f>All!I277</f>
        <v>Molybdenum trioxide</v>
      </c>
      <c r="H277" t="str">
        <f>All!N277</f>
        <v>Inflammation incidence</v>
      </c>
      <c r="I277" t="str">
        <f>All!AL277</f>
        <v>Lung Inflammation</v>
      </c>
      <c r="J277" t="str">
        <f>All!O277</f>
        <v>Rat</v>
      </c>
      <c r="K277" t="str">
        <f>All!P277</f>
        <v>F 344/N</v>
      </c>
      <c r="L277" t="str">
        <f>All!Q277</f>
        <v>M</v>
      </c>
      <c r="M277" t="str">
        <f>All!L277</f>
        <v>2 years</v>
      </c>
      <c r="N277">
        <f>All!AN277</f>
        <v>0</v>
      </c>
      <c r="O277">
        <f>All!AR277</f>
        <v>0</v>
      </c>
      <c r="P277">
        <f>All!AS277</f>
        <v>0</v>
      </c>
      <c r="Q277" t="str">
        <f>All!AH277</f>
        <v>B</v>
      </c>
    </row>
    <row r="278" spans="1:17" x14ac:dyDescent="0.25">
      <c r="A278">
        <f>All!A278</f>
        <v>277</v>
      </c>
      <c r="B278" t="str">
        <f>All!B278</f>
        <v>Y</v>
      </c>
      <c r="C278" t="str">
        <f>All!J278</f>
        <v>Micro</v>
      </c>
      <c r="D278" t="str">
        <f>All!F278</f>
        <v>NTP</v>
      </c>
      <c r="E278">
        <f>All!E278</f>
        <v>0</v>
      </c>
      <c r="F278" t="str">
        <f>All!H278</f>
        <v>Cobalt</v>
      </c>
      <c r="G278" t="str">
        <f>All!I278</f>
        <v>Cobalt</v>
      </c>
      <c r="H278" t="str">
        <f>All!N278</f>
        <v>Inflammation incidence</v>
      </c>
      <c r="I278" t="str">
        <f>All!AL278</f>
        <v>Lung Inflammation</v>
      </c>
      <c r="J278" t="str">
        <f>All!O278</f>
        <v>Rat</v>
      </c>
      <c r="K278" t="str">
        <f>All!P278</f>
        <v>F 344/N</v>
      </c>
      <c r="L278" t="str">
        <f>All!Q278</f>
        <v>M</v>
      </c>
      <c r="M278" t="str">
        <f>All!L278</f>
        <v>2 weeks</v>
      </c>
      <c r="N278">
        <f>All!AN278</f>
        <v>0</v>
      </c>
      <c r="O278">
        <f>All!AR278</f>
        <v>0</v>
      </c>
      <c r="P278">
        <f>All!AS278</f>
        <v>0</v>
      </c>
      <c r="Q278">
        <f>All!AH278</f>
        <v>0</v>
      </c>
    </row>
    <row r="279" spans="1:17" x14ac:dyDescent="0.25">
      <c r="A279">
        <f>All!A279</f>
        <v>278</v>
      </c>
      <c r="B279" t="str">
        <f>All!B279</f>
        <v>Y</v>
      </c>
      <c r="C279" t="str">
        <f>All!J279</f>
        <v>Micro</v>
      </c>
      <c r="D279" t="str">
        <f>All!F279</f>
        <v>NTP</v>
      </c>
      <c r="E279">
        <f>All!E279</f>
        <v>0</v>
      </c>
      <c r="F279" t="str">
        <f>All!H279</f>
        <v>Cobalt</v>
      </c>
      <c r="G279" t="str">
        <f>All!I279</f>
        <v>Cobalt</v>
      </c>
      <c r="H279" t="str">
        <f>All!N279</f>
        <v>Inflammation incidence</v>
      </c>
      <c r="I279" t="str">
        <f>All!AL279</f>
        <v>Lung Inflammation</v>
      </c>
      <c r="J279" t="str">
        <f>All!O279</f>
        <v>Rat</v>
      </c>
      <c r="K279" t="str">
        <f>All!P279</f>
        <v>F 344/N</v>
      </c>
      <c r="L279" t="str">
        <f>All!Q279</f>
        <v>F</v>
      </c>
      <c r="M279" t="str">
        <f>All!L279</f>
        <v>2 weeks</v>
      </c>
      <c r="N279">
        <f>All!AN279</f>
        <v>0</v>
      </c>
      <c r="O279">
        <f>All!AR279</f>
        <v>0</v>
      </c>
      <c r="P279">
        <f>All!AS279</f>
        <v>0</v>
      </c>
      <c r="Q279">
        <f>All!AH279</f>
        <v>0</v>
      </c>
    </row>
    <row r="280" spans="1:17" x14ac:dyDescent="0.25">
      <c r="A280">
        <f>All!A280</f>
        <v>279</v>
      </c>
      <c r="B280" t="str">
        <f>All!B280</f>
        <v>Y</v>
      </c>
      <c r="C280" t="str">
        <f>All!J280</f>
        <v>Micro</v>
      </c>
      <c r="D280" t="str">
        <f>All!F280</f>
        <v>NTP</v>
      </c>
      <c r="E280">
        <f>All!E280</f>
        <v>0</v>
      </c>
      <c r="F280" t="str">
        <f>All!H280</f>
        <v>Antimony</v>
      </c>
      <c r="G280" t="str">
        <f>All!I280</f>
        <v>Antimony trioxide</v>
      </c>
      <c r="H280" t="str">
        <f>All!N280</f>
        <v>Inflammation incidence</v>
      </c>
      <c r="I280" t="str">
        <f>All!AL280</f>
        <v>Lung Inflammation</v>
      </c>
      <c r="J280" t="str">
        <f>All!O280</f>
        <v>Rat</v>
      </c>
      <c r="K280" t="str">
        <f>All!P280</f>
        <v>Wistar Han</v>
      </c>
      <c r="L280" t="str">
        <f>All!Q280</f>
        <v>F</v>
      </c>
      <c r="M280" t="str">
        <f>All!L280</f>
        <v>2 weeks</v>
      </c>
      <c r="N280">
        <f>All!AN280</f>
        <v>0</v>
      </c>
      <c r="O280">
        <f>All!AR280</f>
        <v>0</v>
      </c>
      <c r="P280">
        <f>All!AS280</f>
        <v>0</v>
      </c>
      <c r="Q280">
        <f>All!AH280</f>
        <v>0</v>
      </c>
    </row>
    <row r="281" spans="1:17" x14ac:dyDescent="0.25">
      <c r="A281">
        <f>All!A281</f>
        <v>280</v>
      </c>
      <c r="B281" t="str">
        <f>All!B281</f>
        <v>Y</v>
      </c>
      <c r="C281" t="str">
        <f>All!J281</f>
        <v>Micro</v>
      </c>
      <c r="D281" t="str">
        <f>All!F281</f>
        <v>NTP</v>
      </c>
      <c r="E281">
        <f>All!E281</f>
        <v>0</v>
      </c>
      <c r="F281" t="str">
        <f>All!H281</f>
        <v>Antimony</v>
      </c>
      <c r="G281" t="str">
        <f>All!I281</f>
        <v>Antimony trioxide</v>
      </c>
      <c r="H281" t="str">
        <f>All!N281</f>
        <v>Inflammation incidence</v>
      </c>
      <c r="I281" t="str">
        <f>All!AL281</f>
        <v>Lung Inflammation</v>
      </c>
      <c r="J281" t="str">
        <f>All!O281</f>
        <v>Rat</v>
      </c>
      <c r="K281" t="str">
        <f>All!P281</f>
        <v>Wistar Han</v>
      </c>
      <c r="L281" t="str">
        <f>All!Q281</f>
        <v>M</v>
      </c>
      <c r="M281" t="str">
        <f>All!L281</f>
        <v>2 weeks</v>
      </c>
      <c r="N281">
        <f>All!AN281</f>
        <v>0</v>
      </c>
      <c r="O281">
        <f>All!AR281</f>
        <v>0</v>
      </c>
      <c r="P281">
        <f>All!AS281</f>
        <v>0</v>
      </c>
      <c r="Q281">
        <f>All!AH281</f>
        <v>0</v>
      </c>
    </row>
    <row r="282" spans="1:17" x14ac:dyDescent="0.25">
      <c r="A282">
        <f>All!A282</f>
        <v>281</v>
      </c>
      <c r="B282">
        <f>All!B282</f>
        <v>0</v>
      </c>
      <c r="C282" t="str">
        <f>All!J282</f>
        <v>Micro</v>
      </c>
      <c r="D282" t="str">
        <f>All!F282</f>
        <v>NTP</v>
      </c>
      <c r="E282">
        <f>All!E282</f>
        <v>0</v>
      </c>
      <c r="F282" t="str">
        <f>All!H282</f>
        <v>Iron</v>
      </c>
      <c r="G282" t="str">
        <f>All!I282</f>
        <v>Ferrocene (C10H10Fe)</v>
      </c>
      <c r="H282" t="str">
        <f>All!N282</f>
        <v>Inflammation incidence</v>
      </c>
      <c r="I282" t="str">
        <f>All!AL282</f>
        <v>Lung Inflammation</v>
      </c>
      <c r="J282" t="str">
        <f>All!O282</f>
        <v>Rat</v>
      </c>
      <c r="K282" t="str">
        <f>All!P282</f>
        <v>F 344/N</v>
      </c>
      <c r="L282" t="str">
        <f>All!Q282</f>
        <v>F</v>
      </c>
      <c r="M282" t="str">
        <f>All!L282</f>
        <v>3 months</v>
      </c>
      <c r="N282">
        <f>All!AN282</f>
        <v>0</v>
      </c>
      <c r="O282" t="str">
        <f>All!AR282</f>
        <v>BMDL</v>
      </c>
      <c r="P282">
        <f>All!AS282</f>
        <v>14037.699999999999</v>
      </c>
      <c r="Q282" t="str">
        <f>All!AH282</f>
        <v>B</v>
      </c>
    </row>
    <row r="283" spans="1:17" x14ac:dyDescent="0.25">
      <c r="A283">
        <f>All!A283</f>
        <v>282</v>
      </c>
      <c r="B283" t="str">
        <f>All!B283</f>
        <v>Y</v>
      </c>
      <c r="C283" t="str">
        <f>All!J283</f>
        <v>Micro</v>
      </c>
      <c r="D283" t="str">
        <f>All!F283</f>
        <v>NTP</v>
      </c>
      <c r="E283">
        <f>All!E283</f>
        <v>0</v>
      </c>
      <c r="F283" t="str">
        <f>All!H283</f>
        <v>Cobalt</v>
      </c>
      <c r="G283" t="str">
        <f>All!I283</f>
        <v>Cobalt</v>
      </c>
      <c r="H283" t="str">
        <f>All!N283</f>
        <v>Inflammation incidence</v>
      </c>
      <c r="I283" t="str">
        <f>All!AL283</f>
        <v>Lung Inflammation</v>
      </c>
      <c r="J283" t="str">
        <f>All!O283</f>
        <v>Mouse</v>
      </c>
      <c r="K283" t="str">
        <f>All!P283</f>
        <v>B6C3F1</v>
      </c>
      <c r="L283" t="str">
        <f>All!Q283</f>
        <v>M</v>
      </c>
      <c r="M283" t="str">
        <f>All!L283</f>
        <v>2 weeks</v>
      </c>
      <c r="N283">
        <f>All!AN283</f>
        <v>0</v>
      </c>
      <c r="O283">
        <f>All!AR283</f>
        <v>0</v>
      </c>
      <c r="P283">
        <f>All!AS283</f>
        <v>0</v>
      </c>
      <c r="Q283">
        <f>All!AH283</f>
        <v>0</v>
      </c>
    </row>
    <row r="284" spans="1:17" x14ac:dyDescent="0.25">
      <c r="A284">
        <f>All!A284</f>
        <v>283</v>
      </c>
      <c r="B284" t="str">
        <f>All!B284</f>
        <v>Y</v>
      </c>
      <c r="C284" t="str">
        <f>All!J284</f>
        <v>Micro</v>
      </c>
      <c r="D284" t="str">
        <f>All!F284</f>
        <v>NTP</v>
      </c>
      <c r="E284">
        <f>All!E284</f>
        <v>0</v>
      </c>
      <c r="F284" t="str">
        <f>All!H284</f>
        <v>Antimony</v>
      </c>
      <c r="G284" t="str">
        <f>All!I284</f>
        <v>Antimony trioxide</v>
      </c>
      <c r="H284" t="str">
        <f>All!N284</f>
        <v>Inflammation incidence</v>
      </c>
      <c r="I284" t="str">
        <f>All!AL284</f>
        <v>Lung Inflammation</v>
      </c>
      <c r="J284" t="str">
        <f>All!O284</f>
        <v>Mouse</v>
      </c>
      <c r="K284" t="str">
        <f>All!P284</f>
        <v>B6C3F1</v>
      </c>
      <c r="L284" t="str">
        <f>All!Q284</f>
        <v>F</v>
      </c>
      <c r="M284" t="str">
        <f>All!L284</f>
        <v>2 weeks</v>
      </c>
      <c r="N284">
        <f>All!AN284</f>
        <v>0</v>
      </c>
      <c r="O284">
        <f>All!AR284</f>
        <v>0</v>
      </c>
      <c r="P284">
        <f>All!AS284</f>
        <v>0</v>
      </c>
      <c r="Q284">
        <f>All!AH284</f>
        <v>0</v>
      </c>
    </row>
    <row r="285" spans="1:17" x14ac:dyDescent="0.25">
      <c r="A285">
        <f>All!A285</f>
        <v>284</v>
      </c>
      <c r="B285" t="str">
        <f>All!B285</f>
        <v>Y</v>
      </c>
      <c r="C285" t="str">
        <f>All!J285</f>
        <v>Micro</v>
      </c>
      <c r="D285" t="str">
        <f>All!F285</f>
        <v>NTP</v>
      </c>
      <c r="E285">
        <f>All!E285</f>
        <v>0</v>
      </c>
      <c r="F285" t="str">
        <f>All!H285</f>
        <v>Antimony</v>
      </c>
      <c r="G285" t="str">
        <f>All!I285</f>
        <v>Antimony trioxide</v>
      </c>
      <c r="H285" t="str">
        <f>All!N285</f>
        <v>Inflammation incidence</v>
      </c>
      <c r="I285" t="str">
        <f>All!AL285</f>
        <v>Lung Inflammation</v>
      </c>
      <c r="J285" t="str">
        <f>All!O285</f>
        <v>Mouse</v>
      </c>
      <c r="K285" t="str">
        <f>All!P285</f>
        <v>B6C3F1</v>
      </c>
      <c r="L285" t="str">
        <f>All!Q285</f>
        <v>M</v>
      </c>
      <c r="M285" t="str">
        <f>All!L285</f>
        <v>2 weeks</v>
      </c>
      <c r="N285">
        <f>All!AN285</f>
        <v>0</v>
      </c>
      <c r="O285">
        <f>All!AR285</f>
        <v>0</v>
      </c>
      <c r="P285">
        <f>All!AS285</f>
        <v>0</v>
      </c>
      <c r="Q285">
        <f>All!AH285</f>
        <v>0</v>
      </c>
    </row>
    <row r="286" spans="1:17" x14ac:dyDescent="0.25">
      <c r="A286">
        <f>All!A286</f>
        <v>285</v>
      </c>
      <c r="B286" t="str">
        <f>All!B286</f>
        <v>Y</v>
      </c>
      <c r="C286" t="str">
        <f>All!J286</f>
        <v>Micro</v>
      </c>
      <c r="D286" t="str">
        <f>All!F286</f>
        <v>NTP</v>
      </c>
      <c r="E286">
        <f>All!E286</f>
        <v>0</v>
      </c>
      <c r="F286" t="str">
        <f>All!H286</f>
        <v>ABA:BS</v>
      </c>
      <c r="G286" t="str">
        <f>All!I286</f>
        <v>Abrasive Blasting Agents: Blasting Sand</v>
      </c>
      <c r="H286" t="str">
        <f>All!N286</f>
        <v>Inflammation incidence</v>
      </c>
      <c r="I286" t="str">
        <f>All!AL286</f>
        <v>Lung Inflammation</v>
      </c>
      <c r="J286" t="str">
        <f>All!O286</f>
        <v>Rat</v>
      </c>
      <c r="K286" t="str">
        <f>All!P286</f>
        <v>F344/N Tac</v>
      </c>
      <c r="L286" t="str">
        <f>All!Q286</f>
        <v>M</v>
      </c>
      <c r="M286" t="str">
        <f>All!L286</f>
        <v>2 weeks</v>
      </c>
      <c r="N286">
        <f>All!AN286</f>
        <v>0</v>
      </c>
      <c r="O286">
        <f>All!AR286</f>
        <v>0</v>
      </c>
      <c r="P286">
        <f>All!AS286</f>
        <v>0</v>
      </c>
      <c r="Q286">
        <f>All!AH286</f>
        <v>0</v>
      </c>
    </row>
    <row r="287" spans="1:17" x14ac:dyDescent="0.25">
      <c r="A287">
        <f>All!A287</f>
        <v>286</v>
      </c>
      <c r="B287" t="str">
        <f>All!B287</f>
        <v>Y</v>
      </c>
      <c r="C287" t="str">
        <f>All!J287</f>
        <v>Micro</v>
      </c>
      <c r="D287" t="str">
        <f>All!F287</f>
        <v>NTP</v>
      </c>
      <c r="E287">
        <f>All!E287</f>
        <v>0</v>
      </c>
      <c r="F287" t="str">
        <f>All!H287</f>
        <v>NA</v>
      </c>
      <c r="G287" t="str">
        <f>All!I287</f>
        <v>NA</v>
      </c>
      <c r="H287" t="str">
        <f>All!N287</f>
        <v>Inflammation incidence</v>
      </c>
      <c r="I287" t="str">
        <f>All!AL287</f>
        <v>Lung Inflammation</v>
      </c>
      <c r="J287" t="str">
        <f>All!O287</f>
        <v>Rat</v>
      </c>
      <c r="K287" t="str">
        <f>All!P287</f>
        <v>F344/N Tac</v>
      </c>
      <c r="L287" t="str">
        <f>All!Q287</f>
        <v>M</v>
      </c>
      <c r="M287" t="str">
        <f>All!L287</f>
        <v>2 weeks</v>
      </c>
      <c r="N287">
        <f>All!AN287</f>
        <v>0</v>
      </c>
      <c r="O287">
        <f>All!AR287</f>
        <v>0</v>
      </c>
      <c r="P287">
        <f>All!AS287</f>
        <v>0</v>
      </c>
      <c r="Q287">
        <f>All!AH287</f>
        <v>0</v>
      </c>
    </row>
    <row r="288" spans="1:17" x14ac:dyDescent="0.25">
      <c r="A288">
        <f>All!A288</f>
        <v>287</v>
      </c>
      <c r="B288" t="str">
        <f>All!B288</f>
        <v>Y</v>
      </c>
      <c r="C288" t="str">
        <f>All!J288</f>
        <v>Micro</v>
      </c>
      <c r="D288" t="str">
        <f>All!F288</f>
        <v>NTP</v>
      </c>
      <c r="E288">
        <f>All!E288</f>
        <v>0</v>
      </c>
      <c r="F288" t="str">
        <f>All!H288</f>
        <v>Cobalt</v>
      </c>
      <c r="G288" t="str">
        <f>All!I288</f>
        <v>Cobalt sulfate heptahydrate</v>
      </c>
      <c r="H288" t="str">
        <f>All!N288</f>
        <v>Inflammation incidence</v>
      </c>
      <c r="I288" t="str">
        <f>All!AL288</f>
        <v>Lung Inflammation</v>
      </c>
      <c r="J288" t="str">
        <f>All!O288</f>
        <v>Mouse</v>
      </c>
      <c r="K288" t="str">
        <f>All!P288</f>
        <v>B6C3F1</v>
      </c>
      <c r="L288" t="str">
        <f>All!Q288</f>
        <v>F</v>
      </c>
      <c r="M288" t="str">
        <f>All!L288</f>
        <v>2 years</v>
      </c>
      <c r="N288">
        <f>All!AN288</f>
        <v>0</v>
      </c>
      <c r="O288">
        <f>All!AR288</f>
        <v>0</v>
      </c>
      <c r="P288">
        <f>All!AS288</f>
        <v>0</v>
      </c>
      <c r="Q288" t="str">
        <f>All!AH288</f>
        <v>C</v>
      </c>
    </row>
    <row r="289" spans="1:17" x14ac:dyDescent="0.25">
      <c r="A289">
        <f>All!A289</f>
        <v>288</v>
      </c>
      <c r="B289" t="str">
        <f>All!B289</f>
        <v>Y</v>
      </c>
      <c r="C289" t="str">
        <f>All!J289</f>
        <v>Micro</v>
      </c>
      <c r="D289" t="str">
        <f>All!F289</f>
        <v>NTP</v>
      </c>
      <c r="E289">
        <f>All!E289</f>
        <v>0</v>
      </c>
      <c r="F289" t="str">
        <f>All!H289</f>
        <v>Molybdenum</v>
      </c>
      <c r="G289" t="str">
        <f>All!I289</f>
        <v>Molybdenum trioxide</v>
      </c>
      <c r="H289" t="str">
        <f>All!N289</f>
        <v>Inflammation incidence</v>
      </c>
      <c r="I289" t="str">
        <f>All!AL289</f>
        <v>Lung Inflammation</v>
      </c>
      <c r="J289" t="str">
        <f>All!O289</f>
        <v>Mouse</v>
      </c>
      <c r="K289" t="str">
        <f>All!P289</f>
        <v>B6C3F1</v>
      </c>
      <c r="L289" t="str">
        <f>All!Q289</f>
        <v>F</v>
      </c>
      <c r="M289" t="str">
        <f>All!L289</f>
        <v>2 years</v>
      </c>
      <c r="N289">
        <f>All!AN289</f>
        <v>0</v>
      </c>
      <c r="O289">
        <f>All!AR289</f>
        <v>0</v>
      </c>
      <c r="P289">
        <f>All!AS289</f>
        <v>0</v>
      </c>
      <c r="Q289" t="str">
        <f>All!AH289</f>
        <v>C</v>
      </c>
    </row>
    <row r="290" spans="1:17" x14ac:dyDescent="0.25">
      <c r="A290">
        <f>All!A290</f>
        <v>289</v>
      </c>
      <c r="B290" t="str">
        <f>All!B290</f>
        <v>Y</v>
      </c>
      <c r="C290" t="str">
        <f>All!J290</f>
        <v>Micro</v>
      </c>
      <c r="D290" t="str">
        <f>All!F290</f>
        <v>NTP</v>
      </c>
      <c r="E290">
        <f>All!E290</f>
        <v>0</v>
      </c>
      <c r="F290" t="str">
        <f>All!H290</f>
        <v>Molybdenum</v>
      </c>
      <c r="G290" t="str">
        <f>All!I290</f>
        <v>Molybdenum trioxide</v>
      </c>
      <c r="H290" t="str">
        <f>All!N290</f>
        <v>Inflammation incidence</v>
      </c>
      <c r="I290" t="str">
        <f>All!AL290</f>
        <v>Lung Inflammation</v>
      </c>
      <c r="J290" t="str">
        <f>All!O290</f>
        <v>Mouse</v>
      </c>
      <c r="K290" t="str">
        <f>All!P290</f>
        <v>B6C3F1</v>
      </c>
      <c r="L290" t="str">
        <f>All!Q290</f>
        <v>M</v>
      </c>
      <c r="M290" t="str">
        <f>All!L290</f>
        <v>2 years</v>
      </c>
      <c r="N290">
        <f>All!AN290</f>
        <v>0</v>
      </c>
      <c r="O290">
        <f>All!AR290</f>
        <v>0</v>
      </c>
      <c r="P290">
        <f>All!AS290</f>
        <v>0</v>
      </c>
      <c r="Q290" t="str">
        <f>All!AH290</f>
        <v>A</v>
      </c>
    </row>
    <row r="291" spans="1:17" x14ac:dyDescent="0.25">
      <c r="A291">
        <f>All!A291</f>
        <v>290</v>
      </c>
      <c r="B291" t="str">
        <f>All!B291</f>
        <v>Y</v>
      </c>
      <c r="C291" t="str">
        <f>All!J291</f>
        <v>Micro</v>
      </c>
      <c r="D291" t="str">
        <f>All!F291</f>
        <v>NTP</v>
      </c>
      <c r="E291">
        <f>All!E291</f>
        <v>0</v>
      </c>
      <c r="F291" t="str">
        <f>All!H291</f>
        <v>Calcium chromate</v>
      </c>
      <c r="G291" t="str">
        <f>All!I291</f>
        <v>Calcium chromate</v>
      </c>
      <c r="H291" t="str">
        <f>All!N291</f>
        <v>Inflammation incidence</v>
      </c>
      <c r="I291" t="str">
        <f>All!AL291</f>
        <v>Lung Inflammation</v>
      </c>
      <c r="J291" t="str">
        <f>All!O291</f>
        <v>Rat</v>
      </c>
      <c r="K291" t="str">
        <f>All!P291</f>
        <v>Sprague Dawley</v>
      </c>
      <c r="L291" t="str">
        <f>All!Q291</f>
        <v>M</v>
      </c>
      <c r="M291" t="str">
        <f>All!L291</f>
        <v>2 years</v>
      </c>
      <c r="N291">
        <f>All!AN291</f>
        <v>0</v>
      </c>
      <c r="O291">
        <f>All!AR291</f>
        <v>0</v>
      </c>
      <c r="P291">
        <f>All!AS291</f>
        <v>0</v>
      </c>
      <c r="Q291" t="str">
        <f>All!AH291</f>
        <v>B</v>
      </c>
    </row>
    <row r="292" spans="1:17" x14ac:dyDescent="0.25">
      <c r="A292">
        <f>All!A292</f>
        <v>291</v>
      </c>
      <c r="B292" t="str">
        <f>All!B292</f>
        <v>Y</v>
      </c>
      <c r="C292" t="str">
        <f>All!J292</f>
        <v>Micro</v>
      </c>
      <c r="D292" t="str">
        <f>All!F292</f>
        <v>NTP</v>
      </c>
      <c r="E292">
        <f>All!E292</f>
        <v>0</v>
      </c>
      <c r="F292" t="str">
        <f>All!H292</f>
        <v>Calcium chromate</v>
      </c>
      <c r="G292" t="str">
        <f>All!I292</f>
        <v>Calcium chromate</v>
      </c>
      <c r="H292" t="str">
        <f>All!N292</f>
        <v>Inflammation incidence</v>
      </c>
      <c r="I292" t="str">
        <f>All!AL292</f>
        <v>Lung Inflammation</v>
      </c>
      <c r="J292" t="str">
        <f>All!O292</f>
        <v>Hamster</v>
      </c>
      <c r="K292" t="str">
        <f>All!P292</f>
        <v>Syrian Golden</v>
      </c>
      <c r="L292" t="str">
        <f>All!Q292</f>
        <v>M</v>
      </c>
      <c r="M292" t="str">
        <f>All!L292</f>
        <v>2 years</v>
      </c>
      <c r="N292">
        <f>All!AN292</f>
        <v>0</v>
      </c>
      <c r="O292">
        <f>All!AR292</f>
        <v>0</v>
      </c>
      <c r="P292">
        <f>All!AS292</f>
        <v>0</v>
      </c>
      <c r="Q292" t="str">
        <f>All!AH292</f>
        <v>B</v>
      </c>
    </row>
    <row r="293" spans="1:17" x14ac:dyDescent="0.25">
      <c r="A293">
        <f>All!A293</f>
        <v>292</v>
      </c>
      <c r="B293" t="str">
        <f>All!B293</f>
        <v>Y</v>
      </c>
      <c r="C293" t="str">
        <f>All!J293</f>
        <v>Micro</v>
      </c>
      <c r="D293" t="str">
        <f>All!F293</f>
        <v>NTP</v>
      </c>
      <c r="E293">
        <f>All!E293</f>
        <v>0</v>
      </c>
      <c r="F293" t="str">
        <f>All!H293</f>
        <v>WCS</v>
      </c>
      <c r="G293" t="str">
        <f>All!I293</f>
        <v>Wollastonite calcium silicates</v>
      </c>
      <c r="H293" t="str">
        <f>All!N293</f>
        <v>Inflammation incidence</v>
      </c>
      <c r="I293" t="str">
        <f>All!AL293</f>
        <v>Lung Inflammation</v>
      </c>
      <c r="J293" t="str">
        <f>All!O293</f>
        <v>Rat</v>
      </c>
      <c r="K293" t="str">
        <f>All!P293</f>
        <v>F 344/N</v>
      </c>
      <c r="L293" t="str">
        <f>All!Q293</f>
        <v>M</v>
      </c>
      <c r="M293" t="str">
        <f>All!L293</f>
        <v>2 years</v>
      </c>
      <c r="N293">
        <f>All!AN293</f>
        <v>0</v>
      </c>
      <c r="O293">
        <f>All!AR293</f>
        <v>0</v>
      </c>
      <c r="P293">
        <f>All!AS293</f>
        <v>0</v>
      </c>
      <c r="Q293" t="str">
        <f>All!AH293</f>
        <v>B</v>
      </c>
    </row>
    <row r="294" spans="1:17" x14ac:dyDescent="0.25">
      <c r="A294">
        <f>All!A294</f>
        <v>293</v>
      </c>
      <c r="B294" t="str">
        <f>All!B294</f>
        <v>Y</v>
      </c>
      <c r="C294" t="str">
        <f>All!J294</f>
        <v>Micro</v>
      </c>
      <c r="D294" t="str">
        <f>All!F294</f>
        <v>NTP</v>
      </c>
      <c r="E294">
        <f>All!E294</f>
        <v>0</v>
      </c>
      <c r="F294" t="str">
        <f>All!H294</f>
        <v>CS</v>
      </c>
      <c r="G294" t="str">
        <f>All!I294</f>
        <v>o-Chlorobenzalmalononitrile (CS)</v>
      </c>
      <c r="H294" t="str">
        <f>All!N294</f>
        <v>Inflammation incidence</v>
      </c>
      <c r="I294" t="str">
        <f>All!AL294</f>
        <v>Lung Inflammation</v>
      </c>
      <c r="J294" t="str">
        <f>All!O294</f>
        <v>Mouse</v>
      </c>
      <c r="K294" t="str">
        <f>All!P294</f>
        <v>B6C3F1</v>
      </c>
      <c r="L294" t="str">
        <f>All!Q294</f>
        <v>F</v>
      </c>
      <c r="M294" t="str">
        <f>All!L294</f>
        <v>2 years</v>
      </c>
      <c r="N294">
        <f>All!AN294</f>
        <v>0</v>
      </c>
      <c r="O294">
        <f>All!AR294</f>
        <v>0</v>
      </c>
      <c r="P294">
        <f>All!AS294</f>
        <v>0</v>
      </c>
      <c r="Q294" t="str">
        <f>All!AH294</f>
        <v>C</v>
      </c>
    </row>
    <row r="295" spans="1:17" x14ac:dyDescent="0.25">
      <c r="A295">
        <f>All!A295</f>
        <v>294</v>
      </c>
      <c r="B295" t="str">
        <f>All!B295</f>
        <v>Y</v>
      </c>
      <c r="C295" t="str">
        <f>All!J295</f>
        <v>Micro</v>
      </c>
      <c r="D295" t="str">
        <f>All!F295</f>
        <v>NTP</v>
      </c>
      <c r="E295">
        <f>All!E295</f>
        <v>0</v>
      </c>
      <c r="F295" t="str">
        <f>All!H295</f>
        <v>CS</v>
      </c>
      <c r="G295" t="str">
        <f>All!I295</f>
        <v>o-Chlorobenzalmalononitrile (CS)</v>
      </c>
      <c r="H295" t="str">
        <f>All!N295</f>
        <v>Inflammation incidence</v>
      </c>
      <c r="I295" t="str">
        <f>All!AL295</f>
        <v>Lung Inflammation</v>
      </c>
      <c r="J295" t="str">
        <f>All!O295</f>
        <v>Mouse</v>
      </c>
      <c r="K295" t="str">
        <f>All!P295</f>
        <v>B6C3F1</v>
      </c>
      <c r="L295" t="str">
        <f>All!Q295</f>
        <v>M</v>
      </c>
      <c r="M295" t="str">
        <f>All!L295</f>
        <v>2 years</v>
      </c>
      <c r="N295">
        <f>All!AN295</f>
        <v>0</v>
      </c>
      <c r="O295">
        <f>All!AR295</f>
        <v>0</v>
      </c>
      <c r="P295">
        <f>All!AS295</f>
        <v>0</v>
      </c>
      <c r="Q295" t="str">
        <f>All!AH295</f>
        <v>C</v>
      </c>
    </row>
    <row r="296" spans="1:17" x14ac:dyDescent="0.25">
      <c r="A296">
        <f>All!A296</f>
        <v>295</v>
      </c>
      <c r="B296" t="str">
        <f>All!B296</f>
        <v>Y</v>
      </c>
      <c r="C296" t="str">
        <f>All!J296</f>
        <v>Micro</v>
      </c>
      <c r="D296" t="str">
        <f>All!F296</f>
        <v>NTP</v>
      </c>
      <c r="E296">
        <f>All!E296</f>
        <v>0</v>
      </c>
      <c r="F296" t="str">
        <f>All!H296</f>
        <v>CS</v>
      </c>
      <c r="G296" t="str">
        <f>All!I296</f>
        <v>o-Chlorobenzalmalononitrile (CS)</v>
      </c>
      <c r="H296" t="str">
        <f>All!N296</f>
        <v>Inflammation incidence</v>
      </c>
      <c r="I296" t="str">
        <f>All!AL296</f>
        <v>Lung Inflammation</v>
      </c>
      <c r="J296" t="str">
        <f>All!O296</f>
        <v>Rat</v>
      </c>
      <c r="K296" t="str">
        <f>All!P296</f>
        <v>F 344/N</v>
      </c>
      <c r="L296" t="str">
        <f>All!Q296</f>
        <v>M</v>
      </c>
      <c r="M296" t="str">
        <f>All!L296</f>
        <v>2 years</v>
      </c>
      <c r="N296">
        <f>All!AN296</f>
        <v>0</v>
      </c>
      <c r="O296">
        <f>All!AR296</f>
        <v>0</v>
      </c>
      <c r="P296">
        <f>All!AS296</f>
        <v>0</v>
      </c>
      <c r="Q296" t="str">
        <f>All!AH296</f>
        <v>C</v>
      </c>
    </row>
    <row r="297" spans="1:17" x14ac:dyDescent="0.25">
      <c r="A297">
        <f>All!A297</f>
        <v>296</v>
      </c>
      <c r="B297">
        <f>All!B297</f>
        <v>0</v>
      </c>
      <c r="C297" t="str">
        <f>All!J297</f>
        <v>Micro</v>
      </c>
      <c r="D297" t="str">
        <f>All!F297</f>
        <v>NTP</v>
      </c>
      <c r="E297">
        <f>All!E297</f>
        <v>0</v>
      </c>
      <c r="F297" t="str">
        <f>All!H297</f>
        <v>Iron</v>
      </c>
      <c r="G297" t="str">
        <f>All!I297</f>
        <v>Ferrocene (C10H10Fe)</v>
      </c>
      <c r="H297" t="str">
        <f>All!N297</f>
        <v>Inflammation incidence</v>
      </c>
      <c r="I297" t="str">
        <f>All!AL297</f>
        <v>Lung Inflammation</v>
      </c>
      <c r="J297" t="str">
        <f>All!O297</f>
        <v>Mouse</v>
      </c>
      <c r="K297" t="str">
        <f>All!P297</f>
        <v>B6C3F1</v>
      </c>
      <c r="L297" t="str">
        <f>All!Q297</f>
        <v>F</v>
      </c>
      <c r="M297" t="str">
        <f>All!L297</f>
        <v>3 months</v>
      </c>
      <c r="N297">
        <f>All!AN297</f>
        <v>0</v>
      </c>
      <c r="O297" t="str">
        <f>All!AR297</f>
        <v>NOAEL</v>
      </c>
      <c r="P297">
        <f>All!AS297</f>
        <v>30000</v>
      </c>
      <c r="Q297" t="str">
        <f>All!AH297</f>
        <v>B</v>
      </c>
    </row>
    <row r="298" spans="1:17" x14ac:dyDescent="0.25">
      <c r="A298">
        <f>All!A298</f>
        <v>297</v>
      </c>
      <c r="B298">
        <f>All!B298</f>
        <v>0</v>
      </c>
      <c r="C298" t="str">
        <f>All!J298</f>
        <v>Micro</v>
      </c>
      <c r="D298" t="str">
        <f>All!F298</f>
        <v>NTP</v>
      </c>
      <c r="E298">
        <f>All!E298</f>
        <v>0</v>
      </c>
      <c r="F298" t="str">
        <f>All!H298</f>
        <v>Iron</v>
      </c>
      <c r="G298" t="str">
        <f>All!I298</f>
        <v>Ferrocene (C10H10Fe)</v>
      </c>
      <c r="H298" t="str">
        <f>All!N298</f>
        <v>Inflammation incidence</v>
      </c>
      <c r="I298" t="str">
        <f>All!AL298</f>
        <v>Lung Inflammation</v>
      </c>
      <c r="J298" t="str">
        <f>All!O298</f>
        <v>Mouse</v>
      </c>
      <c r="K298" t="str">
        <f>All!P298</f>
        <v>B6C3F1</v>
      </c>
      <c r="L298" t="str">
        <f>All!Q298</f>
        <v>M</v>
      </c>
      <c r="M298" t="str">
        <f>All!L298</f>
        <v>3 months</v>
      </c>
      <c r="N298">
        <f>All!AN298</f>
        <v>0</v>
      </c>
      <c r="O298" t="str">
        <f>All!AR298</f>
        <v>NOAEL</v>
      </c>
      <c r="P298">
        <f>All!AS298</f>
        <v>30000</v>
      </c>
      <c r="Q298" t="str">
        <f>All!AH298</f>
        <v>B</v>
      </c>
    </row>
    <row r="299" spans="1:17" x14ac:dyDescent="0.25">
      <c r="A299">
        <f>All!A299</f>
        <v>298</v>
      </c>
      <c r="B299">
        <f>All!B299</f>
        <v>0</v>
      </c>
      <c r="C299" t="str">
        <f>All!J299</f>
        <v>Micro</v>
      </c>
      <c r="D299" t="str">
        <f>All!F299</f>
        <v>NTP</v>
      </c>
      <c r="E299">
        <f>All!E299</f>
        <v>0</v>
      </c>
      <c r="F299" t="str">
        <f>All!H299</f>
        <v>Iron</v>
      </c>
      <c r="G299" t="str">
        <f>All!I299</f>
        <v>Ferrocene (C10H10Fe)</v>
      </c>
      <c r="H299" t="str">
        <f>All!N299</f>
        <v>Inflammation incidence</v>
      </c>
      <c r="I299" t="str">
        <f>All!AL299</f>
        <v>Lung Inflammation</v>
      </c>
      <c r="J299" t="str">
        <f>All!O299</f>
        <v>Rat</v>
      </c>
      <c r="K299" t="str">
        <f>All!P299</f>
        <v>F 344/N</v>
      </c>
      <c r="L299" t="str">
        <f>All!Q299</f>
        <v>M</v>
      </c>
      <c r="M299" t="str">
        <f>All!L299</f>
        <v>3 months</v>
      </c>
      <c r="N299">
        <f>All!AN299</f>
        <v>0</v>
      </c>
      <c r="O299" t="str">
        <f>All!AR299</f>
        <v>NOAEL</v>
      </c>
      <c r="P299">
        <f>All!AS299</f>
        <v>30000</v>
      </c>
      <c r="Q299" t="str">
        <f>All!AH299</f>
        <v>B</v>
      </c>
    </row>
    <row r="300" spans="1:17" x14ac:dyDescent="0.25">
      <c r="A300">
        <f>All!A300</f>
        <v>299</v>
      </c>
      <c r="B300">
        <f>All!B300</f>
        <v>0</v>
      </c>
      <c r="C300" t="str">
        <f>All!J300</f>
        <v>Micro</v>
      </c>
      <c r="D300" t="str">
        <f>All!F300</f>
        <v>NTP</v>
      </c>
      <c r="E300">
        <f>All!E300</f>
        <v>0</v>
      </c>
      <c r="F300" t="str">
        <f>All!H300</f>
        <v>Cobalt</v>
      </c>
      <c r="G300" t="str">
        <f>All!I300</f>
        <v>Cobalt</v>
      </c>
      <c r="H300" t="str">
        <f>All!N300</f>
        <v>Inflammation incidence</v>
      </c>
      <c r="I300" t="str">
        <f>All!AL300</f>
        <v>Lung Inflammation</v>
      </c>
      <c r="J300" t="str">
        <f>All!O300</f>
        <v>Mouse</v>
      </c>
      <c r="K300" t="str">
        <f>All!P300</f>
        <v>B6C3F1</v>
      </c>
      <c r="L300" t="str">
        <f>All!Q300</f>
        <v>F</v>
      </c>
      <c r="M300" t="str">
        <f>All!L300</f>
        <v>3 months</v>
      </c>
      <c r="N300">
        <f>All!AN300</f>
        <v>0</v>
      </c>
      <c r="O300" t="str">
        <f>All!AR300</f>
        <v>LOAEL</v>
      </c>
      <c r="P300">
        <f>All!AS300</f>
        <v>62.5</v>
      </c>
      <c r="Q300" t="str">
        <f>All!AH300</f>
        <v>D</v>
      </c>
    </row>
    <row r="301" spans="1:17" x14ac:dyDescent="0.25">
      <c r="A301">
        <f>All!A301</f>
        <v>300</v>
      </c>
      <c r="B301">
        <f>All!B301</f>
        <v>0</v>
      </c>
      <c r="C301" t="str">
        <f>All!J301</f>
        <v>Micro</v>
      </c>
      <c r="D301" t="str">
        <f>All!F301</f>
        <v>NTP</v>
      </c>
      <c r="E301">
        <f>All!E301</f>
        <v>0</v>
      </c>
      <c r="F301" t="str">
        <f>All!H301</f>
        <v>Cobalt</v>
      </c>
      <c r="G301" t="str">
        <f>All!I301</f>
        <v>Cobalt</v>
      </c>
      <c r="H301" t="str">
        <f>All!N301</f>
        <v>Inflammation incidence</v>
      </c>
      <c r="I301" t="str">
        <f>All!AL301</f>
        <v>Lung Inflammation</v>
      </c>
      <c r="J301" t="str">
        <f>All!O301</f>
        <v>Mouse</v>
      </c>
      <c r="K301" t="str">
        <f>All!P301</f>
        <v>B6C3F1</v>
      </c>
      <c r="L301" t="str">
        <f>All!Q301</f>
        <v>M</v>
      </c>
      <c r="M301" t="str">
        <f>All!L301</f>
        <v>3 months</v>
      </c>
      <c r="N301">
        <f>All!AN301</f>
        <v>0</v>
      </c>
      <c r="O301" t="str">
        <f>All!AR301</f>
        <v>LOAEL</v>
      </c>
      <c r="P301">
        <f>All!AS301</f>
        <v>62.5</v>
      </c>
      <c r="Q301" t="str">
        <f>All!AH301</f>
        <v>D</v>
      </c>
    </row>
    <row r="302" spans="1:17" x14ac:dyDescent="0.25">
      <c r="A302">
        <f>All!A302</f>
        <v>301</v>
      </c>
      <c r="B302" t="str">
        <f>All!B302</f>
        <v>Y</v>
      </c>
      <c r="C302" t="str">
        <f>All!J302</f>
        <v>Micro</v>
      </c>
      <c r="D302" t="str">
        <f>All!F302</f>
        <v>NTP</v>
      </c>
      <c r="E302">
        <f>All!E302</f>
        <v>0</v>
      </c>
      <c r="F302" t="str">
        <f>All!H302</f>
        <v>Nickel</v>
      </c>
      <c r="G302" t="str">
        <f>All!I302</f>
        <v>Nickel sulfate hexahydrate</v>
      </c>
      <c r="H302" t="str">
        <f>All!N302</f>
        <v>Inflammation incidence</v>
      </c>
      <c r="I302" t="str">
        <f>All!AL302</f>
        <v>Lung Inflammation</v>
      </c>
      <c r="J302" t="str">
        <f>All!O302</f>
        <v>Rat</v>
      </c>
      <c r="K302" t="str">
        <f>All!P302</f>
        <v>F 344/N</v>
      </c>
      <c r="L302" t="str">
        <f>All!Q302</f>
        <v>F</v>
      </c>
      <c r="M302" t="str">
        <f>All!L302</f>
        <v>2 years</v>
      </c>
      <c r="N302">
        <f>All!AN302</f>
        <v>0</v>
      </c>
      <c r="O302">
        <f>All!AR302</f>
        <v>0</v>
      </c>
      <c r="P302">
        <f>All!AS302</f>
        <v>0</v>
      </c>
      <c r="Q302" t="str">
        <f>All!AH302</f>
        <v>D</v>
      </c>
    </row>
    <row r="303" spans="1:17" x14ac:dyDescent="0.25">
      <c r="A303">
        <f>All!A303</f>
        <v>302</v>
      </c>
      <c r="B303" t="str">
        <f>All!B303</f>
        <v>Y</v>
      </c>
      <c r="C303" t="str">
        <f>All!J303</f>
        <v>Micro</v>
      </c>
      <c r="D303" t="str">
        <f>All!F303</f>
        <v>NTP</v>
      </c>
      <c r="E303">
        <f>All!E303</f>
        <v>0</v>
      </c>
      <c r="F303" t="str">
        <f>All!H303</f>
        <v>Nickel</v>
      </c>
      <c r="G303" t="str">
        <f>All!I303</f>
        <v>Nickel sulfate hexahydrate</v>
      </c>
      <c r="H303" t="str">
        <f>All!N303</f>
        <v>Inflammation incidence</v>
      </c>
      <c r="I303" t="str">
        <f>All!AL303</f>
        <v>Lung Inflammation</v>
      </c>
      <c r="J303" t="str">
        <f>All!O303</f>
        <v>Rat</v>
      </c>
      <c r="K303" t="str">
        <f>All!P303</f>
        <v>F 344/N</v>
      </c>
      <c r="L303" t="str">
        <f>All!Q303</f>
        <v>M</v>
      </c>
      <c r="M303" t="str">
        <f>All!L303</f>
        <v>2 years</v>
      </c>
      <c r="N303">
        <f>All!AN303</f>
        <v>0</v>
      </c>
      <c r="O303">
        <f>All!AR303</f>
        <v>0</v>
      </c>
      <c r="P303">
        <f>All!AS303</f>
        <v>0</v>
      </c>
      <c r="Q303" t="str">
        <f>All!AH303</f>
        <v>D</v>
      </c>
    </row>
    <row r="304" spans="1:17" x14ac:dyDescent="0.25">
      <c r="A304">
        <f>All!A304</f>
        <v>303</v>
      </c>
      <c r="B304" t="str">
        <f>All!B304</f>
        <v>Y</v>
      </c>
      <c r="C304" t="str">
        <f>All!J304</f>
        <v>Micro</v>
      </c>
      <c r="D304" t="str">
        <f>All!F304</f>
        <v>NTP</v>
      </c>
      <c r="E304">
        <f>All!E304</f>
        <v>0</v>
      </c>
      <c r="F304" t="str">
        <f>All!H304</f>
        <v>Nickel</v>
      </c>
      <c r="G304" t="str">
        <f>All!I304</f>
        <v>Nickel subsulfide</v>
      </c>
      <c r="H304" t="str">
        <f>All!N304</f>
        <v>Inflammation incidence</v>
      </c>
      <c r="I304" t="str">
        <f>All!AL304</f>
        <v>Lung Inflammation</v>
      </c>
      <c r="J304" t="str">
        <f>All!O304</f>
        <v>Rat</v>
      </c>
      <c r="K304" t="str">
        <f>All!P304</f>
        <v>F 344/N</v>
      </c>
      <c r="L304" t="str">
        <f>All!Q304</f>
        <v>F</v>
      </c>
      <c r="M304" t="str">
        <f>All!L304</f>
        <v>2 years</v>
      </c>
      <c r="N304">
        <f>All!AN304</f>
        <v>0</v>
      </c>
      <c r="O304">
        <f>All!AR304</f>
        <v>0</v>
      </c>
      <c r="P304">
        <f>All!AS304</f>
        <v>0</v>
      </c>
      <c r="Q304" t="str">
        <f>All!AH304</f>
        <v>E</v>
      </c>
    </row>
    <row r="305" spans="1:17" x14ac:dyDescent="0.25">
      <c r="A305">
        <f>All!A305</f>
        <v>304</v>
      </c>
      <c r="B305" t="str">
        <f>All!B305</f>
        <v>Y</v>
      </c>
      <c r="C305" t="str">
        <f>All!J305</f>
        <v>Micro</v>
      </c>
      <c r="D305" t="str">
        <f>All!F305</f>
        <v>NTP</v>
      </c>
      <c r="E305">
        <f>All!E305</f>
        <v>0</v>
      </c>
      <c r="F305" t="str">
        <f>All!H305</f>
        <v>Nickel</v>
      </c>
      <c r="G305" t="str">
        <f>All!I305</f>
        <v>Nickel subsulfide</v>
      </c>
      <c r="H305" t="str">
        <f>All!N305</f>
        <v>Inflammation incidence</v>
      </c>
      <c r="I305" t="str">
        <f>All!AL305</f>
        <v>Lung Inflammation</v>
      </c>
      <c r="J305" t="str">
        <f>All!O305</f>
        <v>Rat</v>
      </c>
      <c r="K305" t="str">
        <f>All!P305</f>
        <v>F 344/N</v>
      </c>
      <c r="L305" t="str">
        <f>All!Q305</f>
        <v>M</v>
      </c>
      <c r="M305" t="str">
        <f>All!L305</f>
        <v>2 years</v>
      </c>
      <c r="N305">
        <f>All!AN305</f>
        <v>0</v>
      </c>
      <c r="O305">
        <f>All!AR305</f>
        <v>0</v>
      </c>
      <c r="P305">
        <f>All!AS305</f>
        <v>0</v>
      </c>
      <c r="Q305" t="str">
        <f>All!AH305</f>
        <v>E</v>
      </c>
    </row>
    <row r="306" spans="1:17" x14ac:dyDescent="0.25">
      <c r="A306">
        <f>All!A306</f>
        <v>305</v>
      </c>
      <c r="B306" t="str">
        <f>All!B306</f>
        <v>Y</v>
      </c>
      <c r="C306" t="str">
        <f>All!J306</f>
        <v>Micro</v>
      </c>
      <c r="D306" t="str">
        <f>All!F306</f>
        <v>NTP</v>
      </c>
      <c r="E306">
        <f>All!E306</f>
        <v>0</v>
      </c>
      <c r="F306" t="str">
        <f>All!H306</f>
        <v>Molybdenum</v>
      </c>
      <c r="G306" t="str">
        <f>All!I306</f>
        <v>Molybdenum trioxide</v>
      </c>
      <c r="H306" t="str">
        <f>All!N306</f>
        <v>Inflammation incidence</v>
      </c>
      <c r="I306" t="str">
        <f>All!AL306</f>
        <v>Lung Inflammation</v>
      </c>
      <c r="J306" t="str">
        <f>All!O306</f>
        <v>Rat</v>
      </c>
      <c r="K306" t="str">
        <f>All!P306</f>
        <v>F 344/N</v>
      </c>
      <c r="L306" t="str">
        <f>All!Q306</f>
        <v>F</v>
      </c>
      <c r="M306" t="str">
        <f>All!L306</f>
        <v>2 years</v>
      </c>
      <c r="N306">
        <f>All!AN306</f>
        <v>0</v>
      </c>
      <c r="O306">
        <f>All!AR306</f>
        <v>0</v>
      </c>
      <c r="P306">
        <f>All!AS306</f>
        <v>0</v>
      </c>
      <c r="Q306" t="str">
        <f>All!AH306</f>
        <v>B</v>
      </c>
    </row>
    <row r="307" spans="1:17" x14ac:dyDescent="0.25">
      <c r="A307">
        <f>All!A307</f>
        <v>306</v>
      </c>
      <c r="B307" t="str">
        <f>All!B307</f>
        <v>Y</v>
      </c>
      <c r="C307" t="str">
        <f>All!J307</f>
        <v>Micro</v>
      </c>
      <c r="D307" t="str">
        <f>All!F307</f>
        <v>NTP</v>
      </c>
      <c r="E307">
        <f>All!E307</f>
        <v>0</v>
      </c>
      <c r="F307" t="str">
        <f>All!H307</f>
        <v>Vanadium</v>
      </c>
      <c r="G307" t="str">
        <f>All!I307</f>
        <v>Vanadium pentoxide</v>
      </c>
      <c r="H307" t="str">
        <f>All!N307</f>
        <v>Inflammation incidence</v>
      </c>
      <c r="I307" t="str">
        <f>All!AL307</f>
        <v>Lung Inflammation</v>
      </c>
      <c r="J307" t="str">
        <f>All!O307</f>
        <v>Mouse</v>
      </c>
      <c r="K307" t="str">
        <f>All!P307</f>
        <v>B6C3F1</v>
      </c>
      <c r="L307" t="str">
        <f>All!Q307</f>
        <v>F</v>
      </c>
      <c r="M307" t="str">
        <f>All!L307</f>
        <v>2 years</v>
      </c>
      <c r="N307">
        <f>All!AN307</f>
        <v>0</v>
      </c>
      <c r="O307">
        <f>All!AR307</f>
        <v>0</v>
      </c>
      <c r="P307">
        <f>All!AS307</f>
        <v>0</v>
      </c>
      <c r="Q307" t="str">
        <f>All!AH307</f>
        <v>D</v>
      </c>
    </row>
    <row r="308" spans="1:17" x14ac:dyDescent="0.25">
      <c r="A308">
        <f>All!A308</f>
        <v>307</v>
      </c>
      <c r="B308" t="str">
        <f>All!B308</f>
        <v>Y</v>
      </c>
      <c r="C308" t="str">
        <f>All!J308</f>
        <v>Micro</v>
      </c>
      <c r="D308" t="str">
        <f>All!F308</f>
        <v>NTP</v>
      </c>
      <c r="E308">
        <f>All!E308</f>
        <v>0</v>
      </c>
      <c r="F308" t="str">
        <f>All!H308</f>
        <v>Talc</v>
      </c>
      <c r="G308" t="str">
        <f>All!I308</f>
        <v>Talc</v>
      </c>
      <c r="H308" t="str">
        <f>All!N308</f>
        <v>Inflammation incidence</v>
      </c>
      <c r="I308" t="str">
        <f>All!AL308</f>
        <v>Lung Inflammation</v>
      </c>
      <c r="J308" t="str">
        <f>All!O308</f>
        <v>Rat</v>
      </c>
      <c r="K308" t="str">
        <f>All!P308</f>
        <v>F 344/N</v>
      </c>
      <c r="L308" t="str">
        <f>All!Q308</f>
        <v>M</v>
      </c>
      <c r="M308" t="str">
        <f>All!L308</f>
        <v>2 years</v>
      </c>
      <c r="N308">
        <f>All!AN308</f>
        <v>0</v>
      </c>
      <c r="O308">
        <f>All!AR308</f>
        <v>0</v>
      </c>
      <c r="P308">
        <f>All!AS308</f>
        <v>0</v>
      </c>
      <c r="Q308" t="str">
        <f>All!AH308</f>
        <v>C</v>
      </c>
    </row>
    <row r="309" spans="1:17" x14ac:dyDescent="0.25">
      <c r="A309">
        <f>All!A309</f>
        <v>308</v>
      </c>
      <c r="B309" t="str">
        <f>All!B309</f>
        <v>Y</v>
      </c>
      <c r="C309" t="str">
        <f>All!J309</f>
        <v>Micro</v>
      </c>
      <c r="D309" t="str">
        <f>All!F309</f>
        <v>NTP</v>
      </c>
      <c r="E309">
        <f>All!E309</f>
        <v>0</v>
      </c>
      <c r="F309" t="str">
        <f>All!H309</f>
        <v>Indium</v>
      </c>
      <c r="G309" t="str">
        <f>All!I309</f>
        <v>Indium phosphide</v>
      </c>
      <c r="H309" t="str">
        <f>All!N309</f>
        <v>Inflammation incidence</v>
      </c>
      <c r="I309" t="str">
        <f>All!AL309</f>
        <v>Lung Inflammation</v>
      </c>
      <c r="J309" t="str">
        <f>All!O309</f>
        <v>Mouse</v>
      </c>
      <c r="K309" t="str">
        <f>All!P309</f>
        <v>B6C3F1</v>
      </c>
      <c r="L309" t="str">
        <f>All!Q309</f>
        <v>F</v>
      </c>
      <c r="M309" t="str">
        <f>All!L309</f>
        <v>2 years</v>
      </c>
      <c r="N309">
        <f>All!AN309</f>
        <v>0</v>
      </c>
      <c r="O309">
        <f>All!AR309</f>
        <v>0</v>
      </c>
      <c r="P309">
        <f>All!AS309</f>
        <v>0</v>
      </c>
      <c r="Q309" t="str">
        <f>All!AH309</f>
        <v>E</v>
      </c>
    </row>
    <row r="310" spans="1:17" x14ac:dyDescent="0.25">
      <c r="A310">
        <f>All!A310</f>
        <v>309</v>
      </c>
      <c r="B310" t="str">
        <f>All!B310</f>
        <v>Y</v>
      </c>
      <c r="C310" t="str">
        <f>All!J310</f>
        <v>Micro</v>
      </c>
      <c r="D310" t="str">
        <f>All!F310</f>
        <v>NTP</v>
      </c>
      <c r="E310">
        <f>All!E310</f>
        <v>0</v>
      </c>
      <c r="F310" t="str">
        <f>All!H310</f>
        <v>Indium</v>
      </c>
      <c r="G310" t="str">
        <f>All!I310</f>
        <v>Indium phosphide</v>
      </c>
      <c r="H310" t="str">
        <f>All!N310</f>
        <v>Inflammation incidence</v>
      </c>
      <c r="I310" t="str">
        <f>All!AL310</f>
        <v>Lung Inflammation</v>
      </c>
      <c r="J310" t="str">
        <f>All!O310</f>
        <v>Mouse</v>
      </c>
      <c r="K310" t="str">
        <f>All!P310</f>
        <v>B6C3F1</v>
      </c>
      <c r="L310" t="str">
        <f>All!Q310</f>
        <v>M</v>
      </c>
      <c r="M310" t="str">
        <f>All!L310</f>
        <v>2 years</v>
      </c>
      <c r="N310">
        <f>All!AN310</f>
        <v>0</v>
      </c>
      <c r="O310">
        <f>All!AR310</f>
        <v>0</v>
      </c>
      <c r="P310">
        <f>All!AS310</f>
        <v>0</v>
      </c>
      <c r="Q310" t="str">
        <f>All!AH310</f>
        <v>E</v>
      </c>
    </row>
    <row r="311" spans="1:17" x14ac:dyDescent="0.25">
      <c r="A311">
        <f>All!A311</f>
        <v>310</v>
      </c>
      <c r="B311" t="str">
        <f>All!B311</f>
        <v>Y</v>
      </c>
      <c r="C311" t="str">
        <f>All!J311</f>
        <v>Micro</v>
      </c>
      <c r="D311" t="str">
        <f>All!F311</f>
        <v>NTP</v>
      </c>
      <c r="E311">
        <f>All!E311</f>
        <v>0</v>
      </c>
      <c r="F311" t="str">
        <f>All!H311</f>
        <v>CS</v>
      </c>
      <c r="G311" t="str">
        <f>All!I311</f>
        <v>o-Chlorobenzalmalononitrile (CS)</v>
      </c>
      <c r="H311" t="str">
        <f>All!N311</f>
        <v>Inflammation incidence</v>
      </c>
      <c r="I311" t="str">
        <f>All!AL311</f>
        <v>Lung Inflammation</v>
      </c>
      <c r="J311" t="str">
        <f>All!O311</f>
        <v>Rat</v>
      </c>
      <c r="K311" t="str">
        <f>All!P311</f>
        <v>F 344/N</v>
      </c>
      <c r="L311" t="str">
        <f>All!Q311</f>
        <v>F</v>
      </c>
      <c r="M311" t="str">
        <f>All!L311</f>
        <v>2 years</v>
      </c>
      <c r="N311">
        <f>All!AN311</f>
        <v>0</v>
      </c>
      <c r="O311">
        <f>All!AR311</f>
        <v>0</v>
      </c>
      <c r="P311">
        <f>All!AS311</f>
        <v>0</v>
      </c>
      <c r="Q311" t="str">
        <f>All!AH311</f>
        <v>D</v>
      </c>
    </row>
    <row r="312" spans="1:17" x14ac:dyDescent="0.25">
      <c r="A312">
        <f>All!A312</f>
        <v>311</v>
      </c>
      <c r="B312" t="str">
        <f>All!B312</f>
        <v>Y</v>
      </c>
      <c r="C312" t="str">
        <f>All!J312</f>
        <v>Micro</v>
      </c>
      <c r="D312" t="str">
        <f>All!F312</f>
        <v>NTP</v>
      </c>
      <c r="E312">
        <f>All!E312</f>
        <v>0</v>
      </c>
      <c r="F312" t="str">
        <f>All!H312</f>
        <v>Chromium</v>
      </c>
      <c r="G312" t="str">
        <f>All!I312</f>
        <v>Chromium</v>
      </c>
      <c r="H312" t="str">
        <f>All!N312</f>
        <v>Inflammation incidence</v>
      </c>
      <c r="I312" t="str">
        <f>All!AL312</f>
        <v>Lung Inflammation</v>
      </c>
      <c r="J312" t="str">
        <f>All!O312</f>
        <v>Rat</v>
      </c>
      <c r="K312" t="str">
        <f>All!P312</f>
        <v>Sprague Dawley</v>
      </c>
      <c r="L312" t="str">
        <f>All!Q312</f>
        <v>M</v>
      </c>
      <c r="M312" t="str">
        <f>All!L312</f>
        <v>2 years</v>
      </c>
      <c r="N312">
        <f>All!AN312</f>
        <v>0</v>
      </c>
      <c r="O312">
        <f>All!AR312</f>
        <v>0</v>
      </c>
      <c r="P312">
        <f>All!AS312</f>
        <v>0</v>
      </c>
      <c r="Q312" t="str">
        <f>All!AH312</f>
        <v>C</v>
      </c>
    </row>
    <row r="313" spans="1:17" x14ac:dyDescent="0.25">
      <c r="A313">
        <f>All!A313</f>
        <v>312</v>
      </c>
      <c r="B313" t="str">
        <f>All!B313</f>
        <v>Y</v>
      </c>
      <c r="C313" t="str">
        <f>All!J313</f>
        <v>Micro</v>
      </c>
      <c r="D313" t="str">
        <f>All!F313</f>
        <v>NTP</v>
      </c>
      <c r="E313">
        <f>All!E313</f>
        <v>0</v>
      </c>
      <c r="F313" t="str">
        <f>All!H313</f>
        <v>Chromium</v>
      </c>
      <c r="G313" t="str">
        <f>All!I313</f>
        <v>Chromium</v>
      </c>
      <c r="H313" t="str">
        <f>All!N313</f>
        <v>Inflammation incidence</v>
      </c>
      <c r="I313" t="str">
        <f>All!AL313</f>
        <v>Lung Inflammation</v>
      </c>
      <c r="J313" t="str">
        <f>All!O313</f>
        <v>Hamster</v>
      </c>
      <c r="K313" t="str">
        <f>All!P313</f>
        <v>Syrian Golden</v>
      </c>
      <c r="L313" t="str">
        <f>All!Q313</f>
        <v>M</v>
      </c>
      <c r="M313" t="str">
        <f>All!L313</f>
        <v>2 years</v>
      </c>
      <c r="N313">
        <f>All!AN313</f>
        <v>0</v>
      </c>
      <c r="O313">
        <f>All!AR313</f>
        <v>0</v>
      </c>
      <c r="P313">
        <f>All!AS313</f>
        <v>0</v>
      </c>
      <c r="Q313" t="str">
        <f>All!AH313</f>
        <v>C</v>
      </c>
    </row>
    <row r="314" spans="1:17" x14ac:dyDescent="0.25">
      <c r="A314">
        <f>All!A314</f>
        <v>313</v>
      </c>
      <c r="B314">
        <f>All!B314</f>
        <v>0</v>
      </c>
      <c r="C314" t="str">
        <f>All!J314</f>
        <v>Micro</v>
      </c>
      <c r="D314" t="str">
        <f>All!F314</f>
        <v>NTP</v>
      </c>
      <c r="E314">
        <f>All!E314</f>
        <v>0</v>
      </c>
      <c r="F314" t="str">
        <f>All!H314</f>
        <v>Indium</v>
      </c>
      <c r="G314" t="str">
        <f>All!I314</f>
        <v>Indium phosphide</v>
      </c>
      <c r="H314" t="str">
        <f>All!N314</f>
        <v>Neoplasia incidence</v>
      </c>
      <c r="I314" t="str">
        <f>All!AL314</f>
        <v>Lung Cancer</v>
      </c>
      <c r="J314" t="str">
        <f>All!O314</f>
        <v>Rat</v>
      </c>
      <c r="K314" t="str">
        <f>All!P314</f>
        <v>F 344/N</v>
      </c>
      <c r="L314" t="str">
        <f>All!Q314</f>
        <v>M</v>
      </c>
      <c r="M314" t="str">
        <f>All!L314</f>
        <v>2 years</v>
      </c>
      <c r="N314">
        <f>All!AN314</f>
        <v>0</v>
      </c>
      <c r="O314" t="str">
        <f>All!AR314</f>
        <v>BMDL</v>
      </c>
      <c r="P314">
        <f>All!AS314</f>
        <v>3.7897500000000002</v>
      </c>
      <c r="Q314" t="str">
        <f>All!AH314</f>
        <v>E</v>
      </c>
    </row>
    <row r="315" spans="1:17" x14ac:dyDescent="0.25">
      <c r="A315">
        <f>All!A315</f>
        <v>314</v>
      </c>
      <c r="B315">
        <f>All!B315</f>
        <v>0</v>
      </c>
      <c r="C315" t="str">
        <f>All!J315</f>
        <v>Micro</v>
      </c>
      <c r="D315" t="str">
        <f>All!F315</f>
        <v>NTP</v>
      </c>
      <c r="E315">
        <f>All!E315</f>
        <v>0</v>
      </c>
      <c r="F315" t="str">
        <f>All!H315</f>
        <v>Cobalt</v>
      </c>
      <c r="G315" t="str">
        <f>All!I315</f>
        <v>Cobalt</v>
      </c>
      <c r="H315" t="str">
        <f>All!N315</f>
        <v>Neoplasia incidence</v>
      </c>
      <c r="I315" t="str">
        <f>All!AL315</f>
        <v>Lung Cancer</v>
      </c>
      <c r="J315" t="str">
        <f>All!O315</f>
        <v>Mouse</v>
      </c>
      <c r="K315" t="str">
        <f>All!P315</f>
        <v>B6C3F1</v>
      </c>
      <c r="L315" t="str">
        <f>All!Q315</f>
        <v>M</v>
      </c>
      <c r="M315" t="str">
        <f>All!L315</f>
        <v>2 years</v>
      </c>
      <c r="N315">
        <f>All!AN315</f>
        <v>0</v>
      </c>
      <c r="O315" t="str">
        <f>All!AR315</f>
        <v>BMDL</v>
      </c>
      <c r="P315">
        <f>All!AS315</f>
        <v>23.81175</v>
      </c>
      <c r="Q315" t="str">
        <f>All!AH315</f>
        <v>D</v>
      </c>
    </row>
    <row r="316" spans="1:17" x14ac:dyDescent="0.25">
      <c r="A316">
        <f>All!A316</f>
        <v>315</v>
      </c>
      <c r="B316">
        <f>All!B316</f>
        <v>0</v>
      </c>
      <c r="C316" t="str">
        <f>All!J316</f>
        <v>Micro</v>
      </c>
      <c r="D316" t="str">
        <f>All!F316</f>
        <v>NTP</v>
      </c>
      <c r="E316">
        <f>All!E316</f>
        <v>0</v>
      </c>
      <c r="F316" t="str">
        <f>All!H316</f>
        <v>Vanadium</v>
      </c>
      <c r="G316" t="str">
        <f>All!I316</f>
        <v>Vanadium pentoxide</v>
      </c>
      <c r="H316" t="str">
        <f>All!N316</f>
        <v>Neoplasia incidence</v>
      </c>
      <c r="I316" t="str">
        <f>All!AL316</f>
        <v>Lung Cancer</v>
      </c>
      <c r="J316" t="str">
        <f>All!O316</f>
        <v>Mouse</v>
      </c>
      <c r="K316" t="str">
        <f>All!P316</f>
        <v>B6C3F1</v>
      </c>
      <c r="L316" t="str">
        <f>All!Q316</f>
        <v>M</v>
      </c>
      <c r="M316" t="str">
        <f>All!L316</f>
        <v>2 years</v>
      </c>
      <c r="N316">
        <f>All!AN316</f>
        <v>0</v>
      </c>
      <c r="O316" t="str">
        <f>All!AR316</f>
        <v>BMDL</v>
      </c>
      <c r="P316">
        <f>All!AS316</f>
        <v>39.480649999999997</v>
      </c>
      <c r="Q316" t="str">
        <f>All!AH316</f>
        <v>D</v>
      </c>
    </row>
    <row r="317" spans="1:17" x14ac:dyDescent="0.25">
      <c r="A317">
        <f>All!A317</f>
        <v>316</v>
      </c>
      <c r="B317">
        <f>All!B317</f>
        <v>0</v>
      </c>
      <c r="C317" t="str">
        <f>All!J317</f>
        <v>Micro</v>
      </c>
      <c r="D317" t="str">
        <f>All!F317</f>
        <v>NTP</v>
      </c>
      <c r="E317">
        <f>All!E317</f>
        <v>0</v>
      </c>
      <c r="F317" t="str">
        <f>All!H317</f>
        <v>Gallium</v>
      </c>
      <c r="G317" t="str">
        <f>All!I317</f>
        <v>Gallium arsenide</v>
      </c>
      <c r="H317" t="str">
        <f>All!N317</f>
        <v>Neoplasia incidence</v>
      </c>
      <c r="I317" t="str">
        <f>All!AL317</f>
        <v>Lung Cancer</v>
      </c>
      <c r="J317" t="str">
        <f>All!O317</f>
        <v>Rat</v>
      </c>
      <c r="K317" t="str">
        <f>All!P317</f>
        <v>F 344/N</v>
      </c>
      <c r="L317" t="str">
        <f>All!Q317</f>
        <v>F</v>
      </c>
      <c r="M317" t="str">
        <f>All!L317</f>
        <v>2 years</v>
      </c>
      <c r="N317">
        <f>All!AN317</f>
        <v>0</v>
      </c>
      <c r="O317" t="str">
        <f>All!AR317</f>
        <v>BMDL</v>
      </c>
      <c r="P317">
        <f>All!AS317</f>
        <v>106.197</v>
      </c>
      <c r="Q317" t="str">
        <f>All!AH317</f>
        <v>D</v>
      </c>
    </row>
    <row r="318" spans="1:17" x14ac:dyDescent="0.25">
      <c r="A318">
        <f>All!A318</f>
        <v>317</v>
      </c>
      <c r="B318">
        <f>All!B318</f>
        <v>0</v>
      </c>
      <c r="C318" t="str">
        <f>All!J318</f>
        <v>Micro</v>
      </c>
      <c r="D318" t="str">
        <f>All!F318</f>
        <v>NTP</v>
      </c>
      <c r="E318">
        <f>All!E318</f>
        <v>0</v>
      </c>
      <c r="F318" t="str">
        <f>All!H318</f>
        <v>Cobalt</v>
      </c>
      <c r="G318" t="str">
        <f>All!I318</f>
        <v>Cobalt</v>
      </c>
      <c r="H318" t="str">
        <f>All!N318</f>
        <v>Neoplasia incidence</v>
      </c>
      <c r="I318" t="str">
        <f>All!AL318</f>
        <v>Lung Cancer</v>
      </c>
      <c r="J318" t="str">
        <f>All!O318</f>
        <v>Rat</v>
      </c>
      <c r="K318" t="str">
        <f>All!P318</f>
        <v>F344/N Tac</v>
      </c>
      <c r="L318" t="str">
        <f>All!Q318</f>
        <v>M</v>
      </c>
      <c r="M318" t="str">
        <f>All!L318</f>
        <v>2 years</v>
      </c>
      <c r="N318">
        <f>All!AN318</f>
        <v>0</v>
      </c>
      <c r="O318" t="str">
        <f>All!AR318</f>
        <v>BMDL</v>
      </c>
      <c r="P318">
        <f>All!AS318</f>
        <v>149.43799999999999</v>
      </c>
      <c r="Q318" t="str">
        <f>All!AH318</f>
        <v>D</v>
      </c>
    </row>
    <row r="319" spans="1:17" x14ac:dyDescent="0.25">
      <c r="A319">
        <f>All!A319</f>
        <v>318</v>
      </c>
      <c r="B319" t="str">
        <f>All!B319</f>
        <v>Y</v>
      </c>
      <c r="C319" t="str">
        <f>All!J319</f>
        <v>Micro</v>
      </c>
      <c r="D319" t="str">
        <f>All!F319</f>
        <v>NTP</v>
      </c>
      <c r="E319">
        <f>All!E319</f>
        <v>0</v>
      </c>
      <c r="F319" t="str">
        <f>All!H319</f>
        <v>Cobalt</v>
      </c>
      <c r="G319" t="str">
        <f>All!I319</f>
        <v>Cobalt</v>
      </c>
      <c r="H319" t="str">
        <f>All!N319</f>
        <v>Neoplasia incidence</v>
      </c>
      <c r="I319" t="str">
        <f>All!AL319</f>
        <v>Lung Cancer</v>
      </c>
      <c r="J319" t="str">
        <f>All!O319</f>
        <v>Mouse</v>
      </c>
      <c r="K319" t="str">
        <f>All!P319</f>
        <v>B6C3F1</v>
      </c>
      <c r="L319" t="str">
        <f>All!Q319</f>
        <v>F</v>
      </c>
      <c r="M319" t="str">
        <f>All!L319</f>
        <v>3 months</v>
      </c>
      <c r="N319">
        <f>All!AN319</f>
        <v>0</v>
      </c>
      <c r="O319">
        <f>All!AR319</f>
        <v>0</v>
      </c>
      <c r="P319">
        <f>All!AS319</f>
        <v>0</v>
      </c>
      <c r="Q319" t="str">
        <f>All!AH319</f>
        <v>D</v>
      </c>
    </row>
    <row r="320" spans="1:17" x14ac:dyDescent="0.25">
      <c r="A320">
        <f>All!A320</f>
        <v>319</v>
      </c>
      <c r="B320">
        <f>All!B320</f>
        <v>0</v>
      </c>
      <c r="C320" t="str">
        <f>All!J320</f>
        <v>Micro</v>
      </c>
      <c r="D320" t="str">
        <f>All!F320</f>
        <v>NTP</v>
      </c>
      <c r="E320">
        <f>All!E320</f>
        <v>0</v>
      </c>
      <c r="F320" t="str">
        <f>All!H320</f>
        <v>Cobalt</v>
      </c>
      <c r="G320" t="str">
        <f>All!I320</f>
        <v>Cobalt</v>
      </c>
      <c r="H320" t="str">
        <f>All!N320</f>
        <v>Neoplasia incidence</v>
      </c>
      <c r="I320" t="str">
        <f>All!AL320</f>
        <v>Lung Cancer</v>
      </c>
      <c r="J320" t="str">
        <f>All!O320</f>
        <v>Rat</v>
      </c>
      <c r="K320" t="str">
        <f>All!P320</f>
        <v>F344/N Tac</v>
      </c>
      <c r="L320" t="str">
        <f>All!Q320</f>
        <v>F</v>
      </c>
      <c r="M320" t="str">
        <f>All!L320</f>
        <v>2 years</v>
      </c>
      <c r="N320">
        <f>All!AN320</f>
        <v>0</v>
      </c>
      <c r="O320" t="str">
        <f>All!AR320</f>
        <v>BMDL</v>
      </c>
      <c r="P320">
        <f>All!AS320</f>
        <v>155.45000000000002</v>
      </c>
      <c r="Q320" t="str">
        <f>All!AH320</f>
        <v>D</v>
      </c>
    </row>
    <row r="321" spans="1:17" x14ac:dyDescent="0.25">
      <c r="A321">
        <f>All!A321</f>
        <v>320</v>
      </c>
      <c r="B321">
        <f>All!B321</f>
        <v>0</v>
      </c>
      <c r="C321" t="str">
        <f>All!J321</f>
        <v>Micro</v>
      </c>
      <c r="D321" t="str">
        <f>All!F321</f>
        <v>NTP</v>
      </c>
      <c r="E321">
        <f>All!E321</f>
        <v>0</v>
      </c>
      <c r="F321" t="str">
        <f>All!H321</f>
        <v>Cobalt</v>
      </c>
      <c r="G321" t="str">
        <f>All!I321</f>
        <v>Cobalt sulfate heptahydrate</v>
      </c>
      <c r="H321" t="str">
        <f>All!N321</f>
        <v>Neoplasia incidence</v>
      </c>
      <c r="I321" t="str">
        <f>All!AL321</f>
        <v>Lung Cancer</v>
      </c>
      <c r="J321" t="str">
        <f>All!O321</f>
        <v>Mouse</v>
      </c>
      <c r="K321" t="str">
        <f>All!P321</f>
        <v>B6C3F1</v>
      </c>
      <c r="L321" t="str">
        <f>All!Q321</f>
        <v>M</v>
      </c>
      <c r="M321" t="str">
        <f>All!L321</f>
        <v>2 years</v>
      </c>
      <c r="N321">
        <f>All!AN321</f>
        <v>0</v>
      </c>
      <c r="O321" t="str">
        <f>All!AR321</f>
        <v>BMDL</v>
      </c>
      <c r="P321">
        <f>All!AS321</f>
        <v>167.26750000000001</v>
      </c>
      <c r="Q321" t="str">
        <f>All!AH321</f>
        <v>D</v>
      </c>
    </row>
    <row r="322" spans="1:17" x14ac:dyDescent="0.25">
      <c r="A322">
        <f>All!A322</f>
        <v>321</v>
      </c>
      <c r="B322">
        <f>All!B322</f>
        <v>0</v>
      </c>
      <c r="C322" t="str">
        <f>All!J322</f>
        <v>Micro</v>
      </c>
      <c r="D322" t="str">
        <f>All!F322</f>
        <v>NTP</v>
      </c>
      <c r="E322">
        <f>All!E322</f>
        <v>0</v>
      </c>
      <c r="F322" t="str">
        <f>All!H322</f>
        <v>Cobalt</v>
      </c>
      <c r="G322" t="str">
        <f>All!I322</f>
        <v>Cobalt sulfate heptahydrate</v>
      </c>
      <c r="H322" t="str">
        <f>All!N322</f>
        <v>Neoplasia incidence</v>
      </c>
      <c r="I322" t="str">
        <f>All!AL322</f>
        <v>Lung Cancer</v>
      </c>
      <c r="J322" t="str">
        <f>All!O322</f>
        <v>Mouse</v>
      </c>
      <c r="K322" t="str">
        <f>All!P322</f>
        <v>B6C3F1</v>
      </c>
      <c r="L322" t="str">
        <f>All!Q322</f>
        <v>F</v>
      </c>
      <c r="M322" t="str">
        <f>All!L322</f>
        <v>2 years</v>
      </c>
      <c r="N322">
        <f>All!AN322</f>
        <v>0</v>
      </c>
      <c r="O322" t="str">
        <f>All!AR322</f>
        <v>BMDL</v>
      </c>
      <c r="P322">
        <f>All!AS322</f>
        <v>173.83100000000002</v>
      </c>
      <c r="Q322" t="str">
        <f>All!AH322</f>
        <v>D</v>
      </c>
    </row>
    <row r="323" spans="1:17" x14ac:dyDescent="0.25">
      <c r="A323">
        <f>All!A323</f>
        <v>322</v>
      </c>
      <c r="B323">
        <f>All!B323</f>
        <v>0</v>
      </c>
      <c r="C323" t="str">
        <f>All!J323</f>
        <v>Micro</v>
      </c>
      <c r="D323" t="str">
        <f>All!F323</f>
        <v>NTP</v>
      </c>
      <c r="E323">
        <f>All!E323</f>
        <v>0</v>
      </c>
      <c r="F323" t="str">
        <f>All!H323</f>
        <v>Nickel</v>
      </c>
      <c r="G323" t="str">
        <f>All!I323</f>
        <v>Nickel subsulfide</v>
      </c>
      <c r="H323" t="str">
        <f>All!N323</f>
        <v>Neoplasia incidence</v>
      </c>
      <c r="I323" t="str">
        <f>All!AL323</f>
        <v>Lung Cancer</v>
      </c>
      <c r="J323" t="str">
        <f>All!O323</f>
        <v>Rat</v>
      </c>
      <c r="K323" t="str">
        <f>All!P323</f>
        <v>F 344/N</v>
      </c>
      <c r="L323" t="str">
        <f>All!Q323</f>
        <v>F</v>
      </c>
      <c r="M323" t="str">
        <f>All!L323</f>
        <v>2 years</v>
      </c>
      <c r="N323">
        <f>All!AN323</f>
        <v>0</v>
      </c>
      <c r="O323" t="str">
        <f>All!AR323</f>
        <v>BMDL</v>
      </c>
      <c r="P323">
        <f>All!AS323</f>
        <v>217.65699999999998</v>
      </c>
      <c r="Q323" t="str">
        <f>All!AH323</f>
        <v>D</v>
      </c>
    </row>
    <row r="324" spans="1:17" x14ac:dyDescent="0.25">
      <c r="A324">
        <f>All!A324</f>
        <v>323</v>
      </c>
      <c r="B324">
        <f>All!B324</f>
        <v>0</v>
      </c>
      <c r="C324" t="str">
        <f>All!J324</f>
        <v>Micro</v>
      </c>
      <c r="D324" t="str">
        <f>All!F324</f>
        <v>NTP</v>
      </c>
      <c r="E324">
        <f>All!E324</f>
        <v>0</v>
      </c>
      <c r="F324" t="str">
        <f>All!H324</f>
        <v>Cobalt</v>
      </c>
      <c r="G324" t="str">
        <f>All!I324</f>
        <v>Cobalt sulfate heptahydrate</v>
      </c>
      <c r="H324" t="str">
        <f>All!N324</f>
        <v>Neoplasia incidence</v>
      </c>
      <c r="I324" t="str">
        <f>All!AL324</f>
        <v>Lung Cancer</v>
      </c>
      <c r="J324" t="str">
        <f>All!O324</f>
        <v>Rat</v>
      </c>
      <c r="K324" t="str">
        <f>All!P324</f>
        <v>F 344/N</v>
      </c>
      <c r="L324" t="str">
        <f>All!Q324</f>
        <v>M</v>
      </c>
      <c r="M324" t="str">
        <f>All!L324</f>
        <v>2 years</v>
      </c>
      <c r="N324">
        <f>All!AN324</f>
        <v>0</v>
      </c>
      <c r="O324" t="str">
        <f>All!AR324</f>
        <v>BMDL</v>
      </c>
      <c r="P324">
        <f>All!AS324</f>
        <v>607.64</v>
      </c>
      <c r="Q324" t="str">
        <f>All!AH324</f>
        <v>D</v>
      </c>
    </row>
    <row r="325" spans="1:17" x14ac:dyDescent="0.25">
      <c r="A325">
        <f>All!A325</f>
        <v>324</v>
      </c>
      <c r="B325">
        <f>All!B325</f>
        <v>0</v>
      </c>
      <c r="C325" t="str">
        <f>All!J325</f>
        <v>Micro</v>
      </c>
      <c r="D325" t="str">
        <f>All!F325</f>
        <v>NTP</v>
      </c>
      <c r="E325">
        <f>All!E325</f>
        <v>0</v>
      </c>
      <c r="F325" t="str">
        <f>All!H325</f>
        <v>Nickel</v>
      </c>
      <c r="G325" t="str">
        <f>All!I325</f>
        <v>Nickel (II) oxide</v>
      </c>
      <c r="H325" t="str">
        <f>All!N325</f>
        <v>Neoplasia incidence</v>
      </c>
      <c r="I325" t="str">
        <f>All!AL325</f>
        <v>Lung Cancer</v>
      </c>
      <c r="J325" t="str">
        <f>All!O325</f>
        <v>Rat</v>
      </c>
      <c r="K325" t="str">
        <f>All!P325</f>
        <v>F 344/N</v>
      </c>
      <c r="L325" t="str">
        <f>All!Q325</f>
        <v>M</v>
      </c>
      <c r="M325" t="str">
        <f>All!L325</f>
        <v>2 years</v>
      </c>
      <c r="N325">
        <f>All!AN325</f>
        <v>0</v>
      </c>
      <c r="O325" t="str">
        <f>All!AR325</f>
        <v>BMDL</v>
      </c>
      <c r="P325">
        <f>All!AS325</f>
        <v>747.53</v>
      </c>
      <c r="Q325" t="str">
        <f>All!AH325</f>
        <v>D</v>
      </c>
    </row>
    <row r="326" spans="1:17" x14ac:dyDescent="0.25">
      <c r="A326">
        <f>All!A326</f>
        <v>325</v>
      </c>
      <c r="B326" t="str">
        <f>All!B326</f>
        <v>Y</v>
      </c>
      <c r="C326" t="str">
        <f>All!J326</f>
        <v>Micro</v>
      </c>
      <c r="D326" t="str">
        <f>All!F326</f>
        <v>NTP</v>
      </c>
      <c r="E326" t="str">
        <f>All!E326</f>
        <v>https://doi.org/10.1006/faat.1995.1042</v>
      </c>
      <c r="F326" t="str">
        <f>All!H326</f>
        <v>Carbon black</v>
      </c>
      <c r="G326" t="str">
        <f>All!I326</f>
        <v>CB_Elft12</v>
      </c>
      <c r="H326" t="str">
        <f>All!N326</f>
        <v>Neoplasia incidence</v>
      </c>
      <c r="I326" t="str">
        <f>All!AL326</f>
        <v>Lung Cancer</v>
      </c>
      <c r="J326" t="str">
        <f>All!O326</f>
        <v>Rat</v>
      </c>
      <c r="K326" t="str">
        <f>All!P326</f>
        <v>F 344/N</v>
      </c>
      <c r="L326" t="str">
        <f>All!Q326</f>
        <v>F</v>
      </c>
      <c r="M326" t="str">
        <f>All!L326</f>
        <v>2 years</v>
      </c>
      <c r="N326">
        <f>All!AN326</f>
        <v>0</v>
      </c>
      <c r="O326">
        <f>All!AR326</f>
        <v>0</v>
      </c>
      <c r="P326">
        <f>All!AS326</f>
        <v>0</v>
      </c>
      <c r="Q326" t="str">
        <f>All!AH326</f>
        <v>D</v>
      </c>
    </row>
    <row r="327" spans="1:17" x14ac:dyDescent="0.25">
      <c r="A327">
        <f>All!A327</f>
        <v>326</v>
      </c>
      <c r="B327">
        <f>All!B327</f>
        <v>0</v>
      </c>
      <c r="C327" t="str">
        <f>All!J327</f>
        <v>Micro</v>
      </c>
      <c r="D327" t="str">
        <f>All!F327</f>
        <v>NTP</v>
      </c>
      <c r="E327">
        <f>All!E327</f>
        <v>0</v>
      </c>
      <c r="F327" t="str">
        <f>All!H327</f>
        <v>Talc</v>
      </c>
      <c r="G327" t="str">
        <f>All!I327</f>
        <v>Talc</v>
      </c>
      <c r="H327" t="str">
        <f>All!N327</f>
        <v>Neoplasia incidence</v>
      </c>
      <c r="I327" t="str">
        <f>All!AL327</f>
        <v>Lung Cancer</v>
      </c>
      <c r="J327" t="str">
        <f>All!O327</f>
        <v>Rat</v>
      </c>
      <c r="K327" t="str">
        <f>All!P327</f>
        <v>F 344/N</v>
      </c>
      <c r="L327" t="str">
        <f>All!Q327</f>
        <v>F</v>
      </c>
      <c r="M327" t="str">
        <f>All!L327</f>
        <v>2 years</v>
      </c>
      <c r="N327">
        <f>All!AN327</f>
        <v>0</v>
      </c>
      <c r="O327" t="str">
        <f>All!AR327</f>
        <v>BMDL</v>
      </c>
      <c r="P327">
        <f>All!AS327</f>
        <v>4637.97</v>
      </c>
      <c r="Q327" t="str">
        <f>All!AH327</f>
        <v>D</v>
      </c>
    </row>
    <row r="328" spans="1:17" x14ac:dyDescent="0.25">
      <c r="A328">
        <f>All!A328</f>
        <v>327</v>
      </c>
      <c r="B328">
        <f>All!B328</f>
        <v>0</v>
      </c>
      <c r="C328" t="str">
        <f>All!J328</f>
        <v>Micro</v>
      </c>
      <c r="D328" t="str">
        <f>All!F328</f>
        <v>NTP</v>
      </c>
      <c r="E328">
        <f>All!E328</f>
        <v>0</v>
      </c>
      <c r="F328" t="str">
        <f>All!H328</f>
        <v>Antimony</v>
      </c>
      <c r="G328" t="str">
        <f>All!I328</f>
        <v>Antimony trioxide</v>
      </c>
      <c r="H328" t="str">
        <f>All!N328</f>
        <v>Neoplasia incidence</v>
      </c>
      <c r="I328" t="str">
        <f>All!AL328</f>
        <v>Lung Cancer</v>
      </c>
      <c r="J328" t="str">
        <f>All!O328</f>
        <v>Rat</v>
      </c>
      <c r="K328" t="str">
        <f>All!P328</f>
        <v>Wistar Han</v>
      </c>
      <c r="L328" t="str">
        <f>All!Q328</f>
        <v>F</v>
      </c>
      <c r="M328" t="str">
        <f>All!L328</f>
        <v>2 years</v>
      </c>
      <c r="N328">
        <f>All!AN328</f>
        <v>0</v>
      </c>
      <c r="O328" t="str">
        <f>All!AR328</f>
        <v>BMDL</v>
      </c>
      <c r="P328">
        <f>All!AS328</f>
        <v>5239.2000000000007</v>
      </c>
      <c r="Q328" t="str">
        <f>All!AH328</f>
        <v>D</v>
      </c>
    </row>
    <row r="329" spans="1:17" x14ac:dyDescent="0.25">
      <c r="A329">
        <f>All!A329</f>
        <v>328</v>
      </c>
      <c r="B329">
        <f>All!B329</f>
        <v>0</v>
      </c>
      <c r="C329" t="str">
        <f>All!J329</f>
        <v>Micro</v>
      </c>
      <c r="D329" t="str">
        <f>All!F329</f>
        <v>NTP</v>
      </c>
      <c r="E329">
        <f>All!E329</f>
        <v>0</v>
      </c>
      <c r="F329" t="str">
        <f>All!H329</f>
        <v>Antimony</v>
      </c>
      <c r="G329" t="str">
        <f>All!I329</f>
        <v>Antimony trioxide</v>
      </c>
      <c r="H329" t="str">
        <f>All!N329</f>
        <v>Neoplasia incidence</v>
      </c>
      <c r="I329" t="str">
        <f>All!AL329</f>
        <v>Lung Cancer</v>
      </c>
      <c r="J329" t="str">
        <f>All!O329</f>
        <v>Rat</v>
      </c>
      <c r="K329" t="str">
        <f>All!P329</f>
        <v>Wistar Han</v>
      </c>
      <c r="L329" t="str">
        <f>All!Q329</f>
        <v>M</v>
      </c>
      <c r="M329" t="str">
        <f>All!L329</f>
        <v>2 years</v>
      </c>
      <c r="N329">
        <f>All!AN329</f>
        <v>0</v>
      </c>
      <c r="O329" t="str">
        <f>All!AR329</f>
        <v>BMDL</v>
      </c>
      <c r="P329">
        <f>All!AS329</f>
        <v>5573</v>
      </c>
      <c r="Q329" t="str">
        <f>All!AH329</f>
        <v>D</v>
      </c>
    </row>
    <row r="330" spans="1:17" x14ac:dyDescent="0.25">
      <c r="A330">
        <f>All!A330</f>
        <v>329</v>
      </c>
      <c r="B330">
        <f>All!B330</f>
        <v>0</v>
      </c>
      <c r="C330" t="str">
        <f>All!J330</f>
        <v>Micro</v>
      </c>
      <c r="D330" t="str">
        <f>All!F330</f>
        <v>NTP</v>
      </c>
      <c r="E330">
        <f>All!E330</f>
        <v>0</v>
      </c>
      <c r="F330" t="str">
        <f>All!H330</f>
        <v>Molybdenum</v>
      </c>
      <c r="G330" t="str">
        <f>All!I330</f>
        <v>Molybdenum trioxide</v>
      </c>
      <c r="H330" t="str">
        <f>All!N330</f>
        <v>Neoplasia incidence</v>
      </c>
      <c r="I330" t="str">
        <f>All!AL330</f>
        <v>Lung Cancer</v>
      </c>
      <c r="J330" t="str">
        <f>All!O330</f>
        <v>Mouse</v>
      </c>
      <c r="K330" t="str">
        <f>All!P330</f>
        <v>B6C3F1</v>
      </c>
      <c r="L330" t="str">
        <f>All!Q330</f>
        <v>F</v>
      </c>
      <c r="M330" t="str">
        <f>All!L330</f>
        <v>2 years</v>
      </c>
      <c r="N330">
        <f>All!AN330</f>
        <v>0</v>
      </c>
      <c r="O330" t="str">
        <f>All!AR330</f>
        <v>BMDL</v>
      </c>
      <c r="P330">
        <f>All!AS330</f>
        <v>11353.199999999999</v>
      </c>
      <c r="Q330" t="str">
        <f>All!AH330</f>
        <v>D</v>
      </c>
    </row>
    <row r="331" spans="1:17" x14ac:dyDescent="0.25">
      <c r="A331">
        <f>All!A331</f>
        <v>330</v>
      </c>
      <c r="B331">
        <f>All!B331</f>
        <v>0</v>
      </c>
      <c r="C331" t="str">
        <f>All!J331</f>
        <v>Micro</v>
      </c>
      <c r="D331" t="str">
        <f>All!F331</f>
        <v>NTP</v>
      </c>
      <c r="E331">
        <f>All!E331</f>
        <v>0</v>
      </c>
      <c r="F331" t="str">
        <f>All!H331</f>
        <v>Titanium dioxide</v>
      </c>
      <c r="G331" t="str">
        <f>All!I331</f>
        <v>TiO2</v>
      </c>
      <c r="H331" t="str">
        <f>All!N331</f>
        <v>Neoplasia incidence</v>
      </c>
      <c r="I331" t="str">
        <f>All!AL331</f>
        <v>Lung Cancer</v>
      </c>
      <c r="J331" t="str">
        <f>All!O331</f>
        <v>Rat</v>
      </c>
      <c r="K331" t="str">
        <f>All!P331</f>
        <v>SD</v>
      </c>
      <c r="L331" t="str">
        <f>All!Q331</f>
        <v>F</v>
      </c>
      <c r="M331" t="str">
        <f>All!L331</f>
        <v>2 years</v>
      </c>
      <c r="N331">
        <f>All!AN331</f>
        <v>0</v>
      </c>
      <c r="O331" t="str">
        <f>All!AR331</f>
        <v>BMDL</v>
      </c>
      <c r="P331">
        <f>All!AS331</f>
        <v>76870.5</v>
      </c>
      <c r="Q331" t="str">
        <f>All!AH331</f>
        <v>C</v>
      </c>
    </row>
    <row r="332" spans="1:17" x14ac:dyDescent="0.25">
      <c r="A332">
        <f>All!A332</f>
        <v>331</v>
      </c>
      <c r="B332">
        <f>All!B332</f>
        <v>0</v>
      </c>
      <c r="C332" t="str">
        <f>All!J332</f>
        <v>Micro</v>
      </c>
      <c r="D332" t="str">
        <f>All!F332</f>
        <v>NTP</v>
      </c>
      <c r="E332">
        <f>All!E332</f>
        <v>0</v>
      </c>
      <c r="F332" t="str">
        <f>All!H332</f>
        <v>Titanium dioxide</v>
      </c>
      <c r="G332" t="str">
        <f>All!I332</f>
        <v>TiO2</v>
      </c>
      <c r="H332" t="str">
        <f>All!N332</f>
        <v>Neoplasia incidence</v>
      </c>
      <c r="I332" t="str">
        <f>All!AL332</f>
        <v>Lung Cancer</v>
      </c>
      <c r="J332" t="str">
        <f>All!O332</f>
        <v>Rat</v>
      </c>
      <c r="K332" t="str">
        <f>All!P332</f>
        <v>SD</v>
      </c>
      <c r="L332" t="str">
        <f>All!Q332</f>
        <v>M</v>
      </c>
      <c r="M332" t="str">
        <f>All!L332</f>
        <v>2 years</v>
      </c>
      <c r="N332">
        <f>All!AN332</f>
        <v>0</v>
      </c>
      <c r="O332" t="str">
        <f>All!AR332</f>
        <v>BMDL</v>
      </c>
      <c r="P332">
        <f>All!AS332</f>
        <v>79697</v>
      </c>
      <c r="Q332" t="str">
        <f>All!AH332</f>
        <v>C</v>
      </c>
    </row>
    <row r="333" spans="1:17" x14ac:dyDescent="0.25">
      <c r="A333">
        <f>All!A333</f>
        <v>332</v>
      </c>
      <c r="B333" t="str">
        <f>All!B333</f>
        <v>Y</v>
      </c>
      <c r="C333" t="str">
        <f>All!J333</f>
        <v>Micro</v>
      </c>
      <c r="D333" t="str">
        <f>All!F333</f>
        <v>NTP</v>
      </c>
      <c r="E333">
        <f>All!E333</f>
        <v>0</v>
      </c>
      <c r="F333" t="str">
        <f>All!H333</f>
        <v>Cobalt sulfate heptahydrate</v>
      </c>
      <c r="G333" t="str">
        <f>All!I333</f>
        <v>Cobalt sulfate heptahydrate</v>
      </c>
      <c r="H333" t="str">
        <f>All!N333</f>
        <v>Neoplasia incidence</v>
      </c>
      <c r="I333" t="str">
        <f>All!AL333</f>
        <v>Lung Cancer</v>
      </c>
      <c r="J333" t="str">
        <f>All!O333</f>
        <v>Rat</v>
      </c>
      <c r="K333" t="str">
        <f>All!P333</f>
        <v>F 344/N</v>
      </c>
      <c r="L333" t="str">
        <f>All!Q333</f>
        <v>F</v>
      </c>
      <c r="M333" t="str">
        <f>All!L333</f>
        <v>2 years</v>
      </c>
      <c r="N333">
        <f>All!AN333</f>
        <v>0</v>
      </c>
      <c r="O333">
        <f>All!AR333</f>
        <v>0</v>
      </c>
      <c r="P333">
        <f>All!AS333</f>
        <v>0</v>
      </c>
      <c r="Q333" t="str">
        <f>All!AH333</f>
        <v>D</v>
      </c>
    </row>
    <row r="334" spans="1:17" x14ac:dyDescent="0.25">
      <c r="A334">
        <f>All!A334</f>
        <v>333</v>
      </c>
      <c r="B334" t="str">
        <f>All!B334</f>
        <v>Y</v>
      </c>
      <c r="C334" t="str">
        <f>All!J334</f>
        <v>Micro</v>
      </c>
      <c r="D334" t="str">
        <f>All!F334</f>
        <v>NTP</v>
      </c>
      <c r="E334">
        <f>All!E334</f>
        <v>0</v>
      </c>
      <c r="F334" t="str">
        <f>All!H334</f>
        <v>Nickel subsulfide</v>
      </c>
      <c r="G334" t="str">
        <f>All!I334</f>
        <v>Nickel subsulfide</v>
      </c>
      <c r="H334" t="str">
        <f>All!N334</f>
        <v>Neoplasia incidence</v>
      </c>
      <c r="I334" t="str">
        <f>All!AL334</f>
        <v>Lung Cancer</v>
      </c>
      <c r="J334" t="str">
        <f>All!O334</f>
        <v>Rat</v>
      </c>
      <c r="K334" t="str">
        <f>All!P334</f>
        <v>F 344/N</v>
      </c>
      <c r="L334" t="str">
        <f>All!Q334</f>
        <v>M</v>
      </c>
      <c r="M334" t="str">
        <f>All!L334</f>
        <v>2 years</v>
      </c>
      <c r="N334">
        <f>All!AN334</f>
        <v>0</v>
      </c>
      <c r="O334">
        <f>All!AR334</f>
        <v>0</v>
      </c>
      <c r="P334">
        <f>All!AS334</f>
        <v>0</v>
      </c>
      <c r="Q334" t="str">
        <f>All!AH334</f>
        <v>E</v>
      </c>
    </row>
    <row r="335" spans="1:17" x14ac:dyDescent="0.25">
      <c r="A335">
        <f>All!A335</f>
        <v>334</v>
      </c>
      <c r="B335" t="str">
        <f>All!B335</f>
        <v>Y</v>
      </c>
      <c r="C335" t="str">
        <f>All!J335</f>
        <v>Micro</v>
      </c>
      <c r="D335" t="str">
        <f>All!F335</f>
        <v>NTP</v>
      </c>
      <c r="E335">
        <f>All!E335</f>
        <v>0</v>
      </c>
      <c r="F335" t="str">
        <f>All!H335</f>
        <v>Antimony trioxide</v>
      </c>
      <c r="G335" t="str">
        <f>All!I335</f>
        <v>Antimony trioxide</v>
      </c>
      <c r="H335" t="str">
        <f>All!N335</f>
        <v>Neoplasia incidence</v>
      </c>
      <c r="I335" t="str">
        <f>All!AL335</f>
        <v>Lung Cancer</v>
      </c>
      <c r="J335" t="str">
        <f>All!O335</f>
        <v>Mouse</v>
      </c>
      <c r="K335" t="str">
        <f>All!P335</f>
        <v>B6C3F1</v>
      </c>
      <c r="L335" t="str">
        <f>All!Q335</f>
        <v>M</v>
      </c>
      <c r="M335" t="str">
        <f>All!L335</f>
        <v>2 years</v>
      </c>
      <c r="N335">
        <f>All!AN335</f>
        <v>0</v>
      </c>
      <c r="O335">
        <f>All!AR335</f>
        <v>0</v>
      </c>
      <c r="P335">
        <f>All!AS335</f>
        <v>0</v>
      </c>
      <c r="Q335" t="str">
        <f>All!AH335</f>
        <v>D</v>
      </c>
    </row>
    <row r="336" spans="1:17" x14ac:dyDescent="0.25">
      <c r="A336">
        <f>All!A336</f>
        <v>335</v>
      </c>
      <c r="B336" t="str">
        <f>All!B336</f>
        <v>Y</v>
      </c>
      <c r="C336" t="str">
        <f>All!J336</f>
        <v>Micro</v>
      </c>
      <c r="D336" t="str">
        <f>All!F336</f>
        <v>NTP</v>
      </c>
      <c r="E336">
        <f>All!E336</f>
        <v>0</v>
      </c>
      <c r="F336" t="str">
        <f>All!H336</f>
        <v>Nickel (II) oxide</v>
      </c>
      <c r="G336" t="str">
        <f>All!I336</f>
        <v>Nickel (II) oxide</v>
      </c>
      <c r="H336" t="str">
        <f>All!N336</f>
        <v>Neoplasia incidence</v>
      </c>
      <c r="I336" t="str">
        <f>All!AL336</f>
        <v>Lung Cancer</v>
      </c>
      <c r="J336" t="str">
        <f>All!O336</f>
        <v>Rat</v>
      </c>
      <c r="K336" t="str">
        <f>All!P336</f>
        <v>F 344/N</v>
      </c>
      <c r="L336" t="str">
        <f>All!Q336</f>
        <v>F</v>
      </c>
      <c r="M336" t="str">
        <f>All!L336</f>
        <v>2 years</v>
      </c>
      <c r="N336">
        <f>All!AN336</f>
        <v>0</v>
      </c>
      <c r="O336">
        <f>All!AR336</f>
        <v>0</v>
      </c>
      <c r="P336">
        <f>All!AS336</f>
        <v>0</v>
      </c>
      <c r="Q336" t="str">
        <f>All!AH336</f>
        <v>C</v>
      </c>
    </row>
    <row r="337" spans="1:17" x14ac:dyDescent="0.25">
      <c r="A337">
        <f>All!A337</f>
        <v>336</v>
      </c>
      <c r="B337" t="str">
        <f>All!B337</f>
        <v>Y</v>
      </c>
      <c r="C337" t="str">
        <f>All!J337</f>
        <v>Micro</v>
      </c>
      <c r="D337" t="str">
        <f>All!F337</f>
        <v>NTP</v>
      </c>
      <c r="E337">
        <f>All!E337</f>
        <v>0</v>
      </c>
      <c r="F337" t="str">
        <f>All!H337</f>
        <v>Vanadium</v>
      </c>
      <c r="G337" t="str">
        <f>All!I337</f>
        <v>Vanadium pentoxide</v>
      </c>
      <c r="H337" t="str">
        <f>All!N337</f>
        <v>Neoplasia incidence</v>
      </c>
      <c r="I337" t="str">
        <f>All!AL337</f>
        <v>Lung Cancer</v>
      </c>
      <c r="J337" t="str">
        <f>All!O337</f>
        <v>Mouse</v>
      </c>
      <c r="K337" t="str">
        <f>All!P337</f>
        <v>B6C3F1</v>
      </c>
      <c r="L337" t="str">
        <f>All!Q337</f>
        <v>F</v>
      </c>
      <c r="M337" t="str">
        <f>All!L337</f>
        <v>2 years</v>
      </c>
      <c r="N337">
        <f>All!AN337</f>
        <v>0</v>
      </c>
      <c r="O337">
        <f>All!AR337</f>
        <v>0</v>
      </c>
      <c r="P337">
        <f>All!AS337</f>
        <v>0</v>
      </c>
      <c r="Q337" t="str">
        <f>All!AH337</f>
        <v>D</v>
      </c>
    </row>
    <row r="338" spans="1:17" x14ac:dyDescent="0.25">
      <c r="A338">
        <f>All!A338</f>
        <v>337</v>
      </c>
      <c r="B338" t="str">
        <f>All!B338</f>
        <v>Y</v>
      </c>
      <c r="C338" t="str">
        <f>All!J338</f>
        <v>Micro</v>
      </c>
      <c r="D338" t="str">
        <f>All!F338</f>
        <v>NTP</v>
      </c>
      <c r="E338">
        <f>All!E338</f>
        <v>0</v>
      </c>
      <c r="F338" t="str">
        <f>All!H338</f>
        <v>Indium</v>
      </c>
      <c r="G338" t="str">
        <f>All!I338</f>
        <v>Indium phosphide</v>
      </c>
      <c r="H338" t="str">
        <f>All!N338</f>
        <v>Neoplasia incidence</v>
      </c>
      <c r="I338" t="str">
        <f>All!AL338</f>
        <v>Lung Cancer</v>
      </c>
      <c r="J338" t="str">
        <f>All!O338</f>
        <v>Rat</v>
      </c>
      <c r="K338" t="str">
        <f>All!P338</f>
        <v>F 344/N</v>
      </c>
      <c r="L338" t="str">
        <f>All!Q338</f>
        <v>F</v>
      </c>
      <c r="M338" t="str">
        <f>All!L338</f>
        <v>2 years</v>
      </c>
      <c r="N338">
        <f>All!AN338</f>
        <v>0</v>
      </c>
      <c r="O338">
        <f>All!AR338</f>
        <v>0</v>
      </c>
      <c r="P338">
        <f>All!AS338</f>
        <v>0</v>
      </c>
      <c r="Q338" t="str">
        <f>All!AH338</f>
        <v>E</v>
      </c>
    </row>
    <row r="339" spans="1:17" x14ac:dyDescent="0.25">
      <c r="A339">
        <f>All!A339</f>
        <v>338</v>
      </c>
      <c r="B339" t="str">
        <f>All!B339</f>
        <v>Y</v>
      </c>
      <c r="C339" t="str">
        <f>All!J339</f>
        <v>Micro</v>
      </c>
      <c r="D339" t="str">
        <f>All!F339</f>
        <v>NTP</v>
      </c>
      <c r="E339">
        <f>All!E339</f>
        <v>0</v>
      </c>
      <c r="F339" t="str">
        <f>All!H339</f>
        <v>Titanium dioxide</v>
      </c>
      <c r="G339" t="str">
        <f>All!I339</f>
        <v>TiO2_P25</v>
      </c>
      <c r="H339" t="str">
        <f>All!N339</f>
        <v>Neoplasia incidence</v>
      </c>
      <c r="I339" t="str">
        <f>All!AL339</f>
        <v>Lung Cancer</v>
      </c>
      <c r="J339" t="str">
        <f>All!O339</f>
        <v>Rat</v>
      </c>
      <c r="K339" t="str">
        <f>All!P339</f>
        <v>Wistar</v>
      </c>
      <c r="L339" t="str">
        <f>All!Q339</f>
        <v>F</v>
      </c>
      <c r="M339" t="str">
        <f>All!L339</f>
        <v>2 years</v>
      </c>
      <c r="N339">
        <f>All!AN339</f>
        <v>0</v>
      </c>
      <c r="O339">
        <f>All!AR339</f>
        <v>0</v>
      </c>
      <c r="P339">
        <f>All!AS339</f>
        <v>0</v>
      </c>
      <c r="Q339" t="str">
        <f>All!AH339</f>
        <v>C</v>
      </c>
    </row>
    <row r="340" spans="1:17" x14ac:dyDescent="0.25">
      <c r="A340">
        <f>All!A340</f>
        <v>339</v>
      </c>
      <c r="B340" t="str">
        <f>All!B340</f>
        <v>Y</v>
      </c>
      <c r="C340" t="str">
        <f>All!J340</f>
        <v>Micro</v>
      </c>
      <c r="D340" t="str">
        <f>All!F340</f>
        <v>NTP</v>
      </c>
      <c r="E340">
        <f>All!E340</f>
        <v>0</v>
      </c>
      <c r="F340" t="str">
        <f>All!H340</f>
        <v>Carbon black</v>
      </c>
      <c r="G340" t="str">
        <f>All!I340</f>
        <v>CB_P90</v>
      </c>
      <c r="H340" t="str">
        <f>All!N340</f>
        <v>Neoplasia incidence</v>
      </c>
      <c r="I340" t="str">
        <f>All!AL340</f>
        <v>Lung Cancer</v>
      </c>
      <c r="J340" t="str">
        <f>All!O340</f>
        <v>Rat</v>
      </c>
      <c r="K340" t="str">
        <f>All!P340</f>
        <v>Wistar</v>
      </c>
      <c r="L340" t="str">
        <f>All!Q340</f>
        <v>F</v>
      </c>
      <c r="M340" t="str">
        <f>All!L340</f>
        <v>2 years</v>
      </c>
      <c r="N340">
        <f>All!AN340</f>
        <v>0</v>
      </c>
      <c r="O340">
        <f>All!AR340</f>
        <v>0</v>
      </c>
      <c r="P340">
        <f>All!AS340</f>
        <v>0</v>
      </c>
      <c r="Q340" t="str">
        <f>All!AH340</f>
        <v>C</v>
      </c>
    </row>
    <row r="341" spans="1:17" x14ac:dyDescent="0.25">
      <c r="A341">
        <f>All!A341</f>
        <v>340</v>
      </c>
      <c r="B341" t="str">
        <f>All!B341</f>
        <v>Y</v>
      </c>
      <c r="C341" t="str">
        <f>All!J341</f>
        <v>Micro</v>
      </c>
      <c r="D341" t="str">
        <f>All!F341</f>
        <v>NTP</v>
      </c>
      <c r="E341">
        <f>All!E341</f>
        <v>0</v>
      </c>
      <c r="F341" t="str">
        <f>All!H341</f>
        <v>Indium</v>
      </c>
      <c r="G341" t="str">
        <f>All!I341</f>
        <v>Indium phosphide</v>
      </c>
      <c r="H341" t="str">
        <f>All!N341</f>
        <v>Neoplasia incidence</v>
      </c>
      <c r="I341" t="str">
        <f>All!AL341</f>
        <v>Lung Cancer</v>
      </c>
      <c r="J341" t="str">
        <f>All!O341</f>
        <v>Mouse</v>
      </c>
      <c r="K341" t="str">
        <f>All!P341</f>
        <v>B6C3F1</v>
      </c>
      <c r="L341" t="str">
        <f>All!Q341</f>
        <v>F</v>
      </c>
      <c r="M341" t="str">
        <f>All!L341</f>
        <v>3 months</v>
      </c>
      <c r="N341">
        <f>All!AN341</f>
        <v>0</v>
      </c>
      <c r="O341">
        <f>All!AR341</f>
        <v>0</v>
      </c>
      <c r="P341">
        <f>All!AS341</f>
        <v>0</v>
      </c>
      <c r="Q341" t="str">
        <f>All!AH341</f>
        <v>E</v>
      </c>
    </row>
    <row r="342" spans="1:17" x14ac:dyDescent="0.25">
      <c r="A342">
        <f>All!A342</f>
        <v>341</v>
      </c>
      <c r="B342" t="str">
        <f>All!B342</f>
        <v>Y</v>
      </c>
      <c r="C342" t="str">
        <f>All!J342</f>
        <v>Micro</v>
      </c>
      <c r="D342" t="str">
        <f>All!F342</f>
        <v>NTP</v>
      </c>
      <c r="E342">
        <f>All!E342</f>
        <v>0</v>
      </c>
      <c r="F342" t="str">
        <f>All!H342</f>
        <v>Antimony trioxide</v>
      </c>
      <c r="G342" t="str">
        <f>All!I342</f>
        <v>Antimony trioxide</v>
      </c>
      <c r="H342" t="str">
        <f>All!N342</f>
        <v>Neoplasia incidence</v>
      </c>
      <c r="I342" t="str">
        <f>All!AL342</f>
        <v>Lung Cancer</v>
      </c>
      <c r="J342" t="str">
        <f>All!O342</f>
        <v>Mouse</v>
      </c>
      <c r="K342" t="str">
        <f>All!P342</f>
        <v>B6C3F1</v>
      </c>
      <c r="L342" t="str">
        <f>All!Q342</f>
        <v>F</v>
      </c>
      <c r="M342" t="str">
        <f>All!L342</f>
        <v>2 weeks</v>
      </c>
      <c r="N342">
        <f>All!AN342</f>
        <v>0</v>
      </c>
      <c r="O342">
        <f>All!AR342</f>
        <v>0</v>
      </c>
      <c r="P342">
        <f>All!AS342</f>
        <v>0</v>
      </c>
      <c r="Q342">
        <f>All!AH342</f>
        <v>0</v>
      </c>
    </row>
    <row r="343" spans="1:17" x14ac:dyDescent="0.25">
      <c r="A343">
        <f>All!A343</f>
        <v>342</v>
      </c>
      <c r="B343" t="str">
        <f>All!B343</f>
        <v>Y</v>
      </c>
      <c r="C343" t="str">
        <f>All!J343</f>
        <v>Micro</v>
      </c>
      <c r="D343" t="str">
        <f>All!F343</f>
        <v>NTP</v>
      </c>
      <c r="E343">
        <f>All!E343</f>
        <v>0</v>
      </c>
      <c r="F343" t="str">
        <f>All!H343</f>
        <v>Antimony trioxide</v>
      </c>
      <c r="G343" t="str">
        <f>All!I343</f>
        <v>Antimony trioxide</v>
      </c>
      <c r="H343" t="str">
        <f>All!N343</f>
        <v>Neoplasia incidence</v>
      </c>
      <c r="I343" t="str">
        <f>All!AL343</f>
        <v>Lung Cancer</v>
      </c>
      <c r="J343" t="str">
        <f>All!O343</f>
        <v>Mouse</v>
      </c>
      <c r="K343" t="str">
        <f>All!P343</f>
        <v>B6C3F1</v>
      </c>
      <c r="L343" t="str">
        <f>All!Q343</f>
        <v>M</v>
      </c>
      <c r="M343" t="str">
        <f>All!L343</f>
        <v>2 weeks</v>
      </c>
      <c r="N343">
        <f>All!AN343</f>
        <v>0</v>
      </c>
      <c r="O343">
        <f>All!AR343</f>
        <v>0</v>
      </c>
      <c r="P343">
        <f>All!AS343</f>
        <v>0</v>
      </c>
      <c r="Q343">
        <f>All!AH343</f>
        <v>0</v>
      </c>
    </row>
    <row r="344" spans="1:17" x14ac:dyDescent="0.25">
      <c r="A344">
        <f>All!A344</f>
        <v>343</v>
      </c>
      <c r="B344" t="str">
        <f>All!B344</f>
        <v>Y</v>
      </c>
      <c r="C344" t="str">
        <f>All!J344</f>
        <v>Micro</v>
      </c>
      <c r="D344" t="str">
        <f>All!F344</f>
        <v>NTP</v>
      </c>
      <c r="E344">
        <f>All!E344</f>
        <v>0</v>
      </c>
      <c r="F344" t="str">
        <f>All!H344</f>
        <v>Antimony trioxide</v>
      </c>
      <c r="G344" t="str">
        <f>All!I344</f>
        <v>Antimony trioxide</v>
      </c>
      <c r="H344" t="str">
        <f>All!N344</f>
        <v>Neoplasia incidence</v>
      </c>
      <c r="I344" t="str">
        <f>All!AL344</f>
        <v>Lung Cancer</v>
      </c>
      <c r="J344" t="str">
        <f>All!O344</f>
        <v>Rat</v>
      </c>
      <c r="K344" t="str">
        <f>All!P344</f>
        <v>Wistar Han</v>
      </c>
      <c r="L344" t="str">
        <f>All!Q344</f>
        <v>F</v>
      </c>
      <c r="M344" t="str">
        <f>All!L344</f>
        <v>2 weeks</v>
      </c>
      <c r="N344">
        <f>All!AN344</f>
        <v>0</v>
      </c>
      <c r="O344">
        <f>All!AR344</f>
        <v>0</v>
      </c>
      <c r="P344">
        <f>All!AS344</f>
        <v>0</v>
      </c>
      <c r="Q344">
        <f>All!AH344</f>
        <v>0</v>
      </c>
    </row>
    <row r="345" spans="1:17" x14ac:dyDescent="0.25">
      <c r="A345">
        <f>All!A345</f>
        <v>344</v>
      </c>
      <c r="B345" t="str">
        <f>All!B345</f>
        <v>Y</v>
      </c>
      <c r="C345" t="str">
        <f>All!J345</f>
        <v>Micro</v>
      </c>
      <c r="D345" t="str">
        <f>All!F345</f>
        <v>NTP</v>
      </c>
      <c r="E345">
        <f>All!E345</f>
        <v>0</v>
      </c>
      <c r="F345" t="str">
        <f>All!H345</f>
        <v>Antimony trioxide</v>
      </c>
      <c r="G345" t="str">
        <f>All!I345</f>
        <v>Antimony trioxide</v>
      </c>
      <c r="H345" t="str">
        <f>All!N345</f>
        <v>Neoplasia incidence</v>
      </c>
      <c r="I345" t="str">
        <f>All!AL345</f>
        <v>Lung Cancer</v>
      </c>
      <c r="J345" t="str">
        <f>All!O345</f>
        <v>Rat</v>
      </c>
      <c r="K345" t="str">
        <f>All!P345</f>
        <v>Wistar Han</v>
      </c>
      <c r="L345" t="str">
        <f>All!Q345</f>
        <v>M</v>
      </c>
      <c r="M345" t="str">
        <f>All!L345</f>
        <v>2 weeks</v>
      </c>
      <c r="N345">
        <f>All!AN345</f>
        <v>0</v>
      </c>
      <c r="O345">
        <f>All!AR345</f>
        <v>0</v>
      </c>
      <c r="P345">
        <f>All!AS345</f>
        <v>0</v>
      </c>
      <c r="Q345">
        <f>All!AH345</f>
        <v>0</v>
      </c>
    </row>
    <row r="346" spans="1:17" x14ac:dyDescent="0.25">
      <c r="A346">
        <f>All!A346</f>
        <v>345</v>
      </c>
      <c r="B346" t="str">
        <f>All!B346</f>
        <v>Y</v>
      </c>
      <c r="C346" t="str">
        <f>All!J346</f>
        <v>Micro</v>
      </c>
      <c r="D346" t="str">
        <f>All!F346</f>
        <v>NTP</v>
      </c>
      <c r="E346">
        <f>All!E346</f>
        <v>0</v>
      </c>
      <c r="F346" t="str">
        <f>All!H346</f>
        <v>Cobalt</v>
      </c>
      <c r="G346" t="str">
        <f>All!I346</f>
        <v>Cobalt</v>
      </c>
      <c r="H346" t="str">
        <f>All!N346</f>
        <v>Neoplasia incidence</v>
      </c>
      <c r="I346" t="str">
        <f>All!AL346</f>
        <v>Lung Cancer</v>
      </c>
      <c r="J346" t="str">
        <f>All!O346</f>
        <v>Mouse</v>
      </c>
      <c r="K346" t="str">
        <f>All!P346</f>
        <v>B6C3F1</v>
      </c>
      <c r="L346" t="str">
        <f>All!Q346</f>
        <v>M</v>
      </c>
      <c r="M346" t="str">
        <f>All!L346</f>
        <v>2 weeks</v>
      </c>
      <c r="N346">
        <f>All!AN346</f>
        <v>0</v>
      </c>
      <c r="O346">
        <f>All!AR346</f>
        <v>0</v>
      </c>
      <c r="P346">
        <f>All!AS346</f>
        <v>0</v>
      </c>
      <c r="Q346">
        <f>All!AH346</f>
        <v>0</v>
      </c>
    </row>
    <row r="347" spans="1:17" x14ac:dyDescent="0.25">
      <c r="A347">
        <f>All!A347</f>
        <v>346</v>
      </c>
      <c r="B347" t="str">
        <f>All!B347</f>
        <v>Y</v>
      </c>
      <c r="C347" t="str">
        <f>All!J347</f>
        <v>Micro</v>
      </c>
      <c r="D347" t="str">
        <f>All!F347</f>
        <v>NTP</v>
      </c>
      <c r="E347">
        <f>All!E347</f>
        <v>0</v>
      </c>
      <c r="F347" t="str">
        <f>All!H347</f>
        <v>Cobalt</v>
      </c>
      <c r="G347" t="str">
        <f>All!I347</f>
        <v>Cobalt</v>
      </c>
      <c r="H347" t="str">
        <f>All!N347</f>
        <v>Neoplasia incidence</v>
      </c>
      <c r="I347" t="str">
        <f>All!AL347</f>
        <v>Lung Cancer</v>
      </c>
      <c r="J347" t="str">
        <f>All!O347</f>
        <v>Rat</v>
      </c>
      <c r="K347" t="str">
        <f>All!P347</f>
        <v>F 344/N</v>
      </c>
      <c r="L347" t="str">
        <f>All!Q347</f>
        <v>F</v>
      </c>
      <c r="M347" t="str">
        <f>All!L347</f>
        <v>2 weeks</v>
      </c>
      <c r="N347">
        <f>All!AN347</f>
        <v>0</v>
      </c>
      <c r="O347">
        <f>All!AR347</f>
        <v>0</v>
      </c>
      <c r="P347">
        <f>All!AS347</f>
        <v>0</v>
      </c>
      <c r="Q347">
        <f>All!AH347</f>
        <v>0</v>
      </c>
    </row>
    <row r="348" spans="1:17" x14ac:dyDescent="0.25">
      <c r="A348">
        <f>All!A348</f>
        <v>347</v>
      </c>
      <c r="B348" t="str">
        <f>All!B348</f>
        <v>Y</v>
      </c>
      <c r="C348" t="str">
        <f>All!J348</f>
        <v>Micro</v>
      </c>
      <c r="D348" t="str">
        <f>All!F348</f>
        <v>NTP</v>
      </c>
      <c r="E348">
        <f>All!E348</f>
        <v>0</v>
      </c>
      <c r="F348" t="str">
        <f>All!H348</f>
        <v>Cobalt</v>
      </c>
      <c r="G348" t="str">
        <f>All!I348</f>
        <v>Cobalt</v>
      </c>
      <c r="H348" t="str">
        <f>All!N348</f>
        <v>Neoplasia incidence</v>
      </c>
      <c r="I348" t="str">
        <f>All!AL348</f>
        <v>Lung Cancer</v>
      </c>
      <c r="J348" t="str">
        <f>All!O348</f>
        <v>Rat</v>
      </c>
      <c r="K348" t="str">
        <f>All!P348</f>
        <v>F 344/N</v>
      </c>
      <c r="L348" t="str">
        <f>All!Q348</f>
        <v>M</v>
      </c>
      <c r="M348" t="str">
        <f>All!L348</f>
        <v>2 weeks</v>
      </c>
      <c r="N348">
        <f>All!AN348</f>
        <v>0</v>
      </c>
      <c r="O348">
        <f>All!AR348</f>
        <v>0</v>
      </c>
      <c r="P348">
        <f>All!AS348</f>
        <v>0</v>
      </c>
      <c r="Q348">
        <f>All!AH348</f>
        <v>0</v>
      </c>
    </row>
    <row r="349" spans="1:17" x14ac:dyDescent="0.25">
      <c r="A349">
        <f>All!A349</f>
        <v>348</v>
      </c>
      <c r="B349" t="str">
        <f>All!B349</f>
        <v>Y</v>
      </c>
      <c r="C349" t="str">
        <f>All!J349</f>
        <v>Micro</v>
      </c>
      <c r="D349" t="str">
        <f>All!F349</f>
        <v>NTP</v>
      </c>
      <c r="E349">
        <f>All!E349</f>
        <v>0</v>
      </c>
      <c r="F349" t="str">
        <f>All!H349</f>
        <v>Cobalt</v>
      </c>
      <c r="G349" t="str">
        <f>All!I349</f>
        <v>Cobalt</v>
      </c>
      <c r="H349" t="str">
        <f>All!N349</f>
        <v>Neoplasia incidence</v>
      </c>
      <c r="I349" t="str">
        <f>All!AL349</f>
        <v>Lung Cancer</v>
      </c>
      <c r="J349" t="str">
        <f>All!O349</f>
        <v>Mouse</v>
      </c>
      <c r="K349" t="str">
        <f>All!P349</f>
        <v>B6C3F1</v>
      </c>
      <c r="L349" t="str">
        <f>All!Q349</f>
        <v>F</v>
      </c>
      <c r="M349" t="str">
        <f>All!L349</f>
        <v>2 weeks</v>
      </c>
      <c r="N349">
        <f>All!AN349</f>
        <v>0</v>
      </c>
      <c r="O349">
        <f>All!AR349</f>
        <v>0</v>
      </c>
      <c r="P349">
        <f>All!AS349</f>
        <v>0</v>
      </c>
      <c r="Q349">
        <f>All!AH349</f>
        <v>0</v>
      </c>
    </row>
    <row r="350" spans="1:17" x14ac:dyDescent="0.25">
      <c r="A350">
        <f>All!A350</f>
        <v>349</v>
      </c>
      <c r="B350" t="str">
        <f>All!B350</f>
        <v>Y</v>
      </c>
      <c r="C350" t="str">
        <f>All!J350</f>
        <v>Micro</v>
      </c>
      <c r="D350" t="str">
        <f>All!F350</f>
        <v>NTP</v>
      </c>
      <c r="E350">
        <f>All!E350</f>
        <v>0</v>
      </c>
      <c r="F350" t="str">
        <f>All!H350</f>
        <v>ABA:BS</v>
      </c>
      <c r="G350" t="str">
        <f>All!I350</f>
        <v>Abrasive Blasting Agents: Blasting Sand</v>
      </c>
      <c r="H350" t="str">
        <f>All!N350</f>
        <v>Neoplasia incidence</v>
      </c>
      <c r="I350" t="str">
        <f>All!AL350</f>
        <v>Lung Cancer</v>
      </c>
      <c r="J350" t="str">
        <f>All!O350</f>
        <v>Rat</v>
      </c>
      <c r="K350" t="str">
        <f>All!P350</f>
        <v>HSD</v>
      </c>
      <c r="L350" t="str">
        <f>All!Q350</f>
        <v>M</v>
      </c>
      <c r="M350" t="str">
        <f>All!L350</f>
        <v>2 weeks</v>
      </c>
      <c r="N350">
        <f>All!AN350</f>
        <v>0</v>
      </c>
      <c r="O350">
        <f>All!AR350</f>
        <v>0</v>
      </c>
      <c r="P350">
        <f>All!AS350</f>
        <v>0</v>
      </c>
      <c r="Q350">
        <f>All!AH350</f>
        <v>0</v>
      </c>
    </row>
    <row r="351" spans="1:17" x14ac:dyDescent="0.25">
      <c r="A351">
        <f>All!A351</f>
        <v>350</v>
      </c>
      <c r="B351" t="str">
        <f>All!B351</f>
        <v>Y</v>
      </c>
      <c r="C351" t="str">
        <f>All!J351</f>
        <v>Micro</v>
      </c>
      <c r="D351" t="str">
        <f>All!F351</f>
        <v>NTP</v>
      </c>
      <c r="E351">
        <f>All!E351</f>
        <v>0</v>
      </c>
      <c r="F351" t="str">
        <f>All!H351</f>
        <v>NA</v>
      </c>
      <c r="G351" t="str">
        <f>All!I351</f>
        <v>NA</v>
      </c>
      <c r="H351" t="str">
        <f>All!N351</f>
        <v>Neoplasia incidence</v>
      </c>
      <c r="I351" t="str">
        <f>All!AL351</f>
        <v>Lung Cancer</v>
      </c>
      <c r="J351" t="str">
        <f>All!O351</f>
        <v>Rat</v>
      </c>
      <c r="K351" t="str">
        <f>All!P351</f>
        <v>F344/N Tac</v>
      </c>
      <c r="L351" t="str">
        <f>All!Q351</f>
        <v>M</v>
      </c>
      <c r="M351" t="str">
        <f>All!L351</f>
        <v>2 weeks</v>
      </c>
      <c r="N351">
        <f>All!AN351</f>
        <v>0</v>
      </c>
      <c r="O351">
        <f>All!AR351</f>
        <v>0</v>
      </c>
      <c r="P351">
        <f>All!AS351</f>
        <v>0</v>
      </c>
      <c r="Q351">
        <f>All!AH351</f>
        <v>0</v>
      </c>
    </row>
    <row r="352" spans="1:17" x14ac:dyDescent="0.25">
      <c r="A352">
        <f>All!A352</f>
        <v>351</v>
      </c>
      <c r="B352" t="str">
        <f>All!B352</f>
        <v>Y</v>
      </c>
      <c r="C352" t="str">
        <f>All!J352</f>
        <v>Micro</v>
      </c>
      <c r="D352" t="str">
        <f>All!F352</f>
        <v>NTP</v>
      </c>
      <c r="E352">
        <f>All!E352</f>
        <v>0</v>
      </c>
      <c r="F352" t="str">
        <f>All!H352</f>
        <v>ABA:G</v>
      </c>
      <c r="G352" t="str">
        <f>All!I352</f>
        <v>Abrasive blasting agents (garnet)</v>
      </c>
      <c r="H352" t="str">
        <f>All!N352</f>
        <v>Neoplasia incidence</v>
      </c>
      <c r="I352" t="str">
        <f>All!AL352</f>
        <v>Lung Cancer</v>
      </c>
      <c r="J352" t="str">
        <f>All!O352</f>
        <v>Rat</v>
      </c>
      <c r="K352" t="str">
        <f>All!P352</f>
        <v>F 344/N</v>
      </c>
      <c r="L352" t="str">
        <f>All!Q352</f>
        <v>M</v>
      </c>
      <c r="M352" t="str">
        <f>All!L352</f>
        <v>2 weeks</v>
      </c>
      <c r="N352">
        <f>All!AN352</f>
        <v>0</v>
      </c>
      <c r="O352">
        <f>All!AR352</f>
        <v>0</v>
      </c>
      <c r="P352">
        <f>All!AS352</f>
        <v>0</v>
      </c>
      <c r="Q352">
        <f>All!AH352</f>
        <v>0</v>
      </c>
    </row>
    <row r="353" spans="1:17" x14ac:dyDescent="0.25">
      <c r="A353">
        <f>All!A353</f>
        <v>352</v>
      </c>
      <c r="B353" t="str">
        <f>All!B353</f>
        <v>Y</v>
      </c>
      <c r="C353" t="str">
        <f>All!J353</f>
        <v>Micro</v>
      </c>
      <c r="D353" t="str">
        <f>All!F353</f>
        <v>NTP</v>
      </c>
      <c r="E353">
        <f>All!E353</f>
        <v>0</v>
      </c>
      <c r="F353" t="str">
        <f>All!H353</f>
        <v>ABA:SH</v>
      </c>
      <c r="G353" t="str">
        <f>All!I353</f>
        <v>Abrasive Blasting Agents: Specular Hematite</v>
      </c>
      <c r="H353" t="str">
        <f>All!N353</f>
        <v>Neoplasia incidence</v>
      </c>
      <c r="I353" t="str">
        <f>All!AL353</f>
        <v>Lung Cancer</v>
      </c>
      <c r="J353" t="str">
        <f>All!O353</f>
        <v>Rat</v>
      </c>
      <c r="K353" t="str">
        <f>All!P353</f>
        <v>Harlan Sprague Dawley</v>
      </c>
      <c r="L353" t="str">
        <f>All!Q353</f>
        <v>M</v>
      </c>
      <c r="M353" t="str">
        <f>All!L353</f>
        <v>2 weeks</v>
      </c>
      <c r="N353">
        <f>All!AN353</f>
        <v>0</v>
      </c>
      <c r="O353">
        <f>All!AR353</f>
        <v>0</v>
      </c>
      <c r="P353">
        <f>All!AS353</f>
        <v>0</v>
      </c>
      <c r="Q353">
        <f>All!AH353</f>
        <v>0</v>
      </c>
    </row>
    <row r="354" spans="1:17" x14ac:dyDescent="0.25">
      <c r="A354">
        <f>All!A354</f>
        <v>353</v>
      </c>
      <c r="B354" t="str">
        <f>All!B354</f>
        <v>Y</v>
      </c>
      <c r="C354" t="str">
        <f>All!J354</f>
        <v>Micro</v>
      </c>
      <c r="D354" t="str">
        <f>All!F354</f>
        <v>NTP</v>
      </c>
      <c r="E354">
        <f>All!E354</f>
        <v>0</v>
      </c>
      <c r="F354" t="str">
        <f>All!H354</f>
        <v>Nickel sulfate hexahydrate</v>
      </c>
      <c r="G354" t="str">
        <f>All!I354</f>
        <v>Nickel sulfate hexahydrate</v>
      </c>
      <c r="H354" t="str">
        <f>All!N354</f>
        <v>Neoplasia incidence</v>
      </c>
      <c r="I354" t="str">
        <f>All!AL354</f>
        <v>Lung Cancer</v>
      </c>
      <c r="J354" t="str">
        <f>All!O354</f>
        <v>Mouse</v>
      </c>
      <c r="K354" t="str">
        <f>All!P354</f>
        <v>B6C3F1</v>
      </c>
      <c r="L354" t="str">
        <f>All!Q354</f>
        <v>M</v>
      </c>
      <c r="M354" t="str">
        <f>All!L354</f>
        <v>2 years</v>
      </c>
      <c r="N354">
        <f>All!AN354</f>
        <v>0</v>
      </c>
      <c r="O354">
        <f>All!AR354</f>
        <v>0</v>
      </c>
      <c r="P354">
        <f>All!AS354</f>
        <v>0</v>
      </c>
      <c r="Q354" t="str">
        <f>All!AH354</f>
        <v>C</v>
      </c>
    </row>
    <row r="355" spans="1:17" x14ac:dyDescent="0.25">
      <c r="A355">
        <f>All!A355</f>
        <v>354</v>
      </c>
      <c r="B355" t="str">
        <f>All!B355</f>
        <v>Y</v>
      </c>
      <c r="C355" t="str">
        <f>All!J355</f>
        <v>Micro</v>
      </c>
      <c r="D355" t="str">
        <f>All!F355</f>
        <v>NTP</v>
      </c>
      <c r="E355">
        <f>All!E355</f>
        <v>0</v>
      </c>
      <c r="F355" t="str">
        <f>All!H355</f>
        <v>Nickel sulfate hexahydrate</v>
      </c>
      <c r="G355" t="str">
        <f>All!I355</f>
        <v>Nickel sulfate hexahydrate</v>
      </c>
      <c r="H355" t="str">
        <f>All!N355</f>
        <v>Neoplasia incidence</v>
      </c>
      <c r="I355" t="str">
        <f>All!AL355</f>
        <v>Lung Cancer</v>
      </c>
      <c r="J355" t="str">
        <f>All!O355</f>
        <v>Mouse</v>
      </c>
      <c r="K355" t="str">
        <f>All!P355</f>
        <v>B6C3F1</v>
      </c>
      <c r="L355" t="str">
        <f>All!Q355</f>
        <v>F</v>
      </c>
      <c r="M355" t="str">
        <f>All!L355</f>
        <v>2 years</v>
      </c>
      <c r="N355">
        <f>All!AN355</f>
        <v>0</v>
      </c>
      <c r="O355">
        <f>All!AR355</f>
        <v>0</v>
      </c>
      <c r="P355">
        <f>All!AS355</f>
        <v>0</v>
      </c>
      <c r="Q355" t="str">
        <f>All!AH355</f>
        <v>C</v>
      </c>
    </row>
    <row r="356" spans="1:17" x14ac:dyDescent="0.25">
      <c r="A356">
        <f>All!A356</f>
        <v>355</v>
      </c>
      <c r="B356" t="str">
        <f>All!B356</f>
        <v>Y</v>
      </c>
      <c r="C356" t="str">
        <f>All!J356</f>
        <v>Micro</v>
      </c>
      <c r="D356" t="str">
        <f>All!F356</f>
        <v>NTP</v>
      </c>
      <c r="E356">
        <f>All!E356</f>
        <v>0</v>
      </c>
      <c r="F356" t="str">
        <f>All!H356</f>
        <v>Nickel sulfate hexahydrate</v>
      </c>
      <c r="G356" t="str">
        <f>All!I356</f>
        <v>Nickel sulfate hexahydrate</v>
      </c>
      <c r="H356" t="str">
        <f>All!N356</f>
        <v>Neoplasia incidence</v>
      </c>
      <c r="I356" t="str">
        <f>All!AL356</f>
        <v>Lung Cancer</v>
      </c>
      <c r="J356" t="str">
        <f>All!O356</f>
        <v>Rat</v>
      </c>
      <c r="K356" t="str">
        <f>All!P356</f>
        <v>F 344/N</v>
      </c>
      <c r="L356" t="str">
        <f>All!Q356</f>
        <v>F</v>
      </c>
      <c r="M356" t="str">
        <f>All!L356</f>
        <v>2 years</v>
      </c>
      <c r="N356">
        <f>All!AN356</f>
        <v>0</v>
      </c>
      <c r="O356">
        <f>All!AR356</f>
        <v>0</v>
      </c>
      <c r="P356">
        <f>All!AS356</f>
        <v>0</v>
      </c>
      <c r="Q356" t="str">
        <f>All!AH356</f>
        <v>C</v>
      </c>
    </row>
    <row r="357" spans="1:17" x14ac:dyDescent="0.25">
      <c r="A357">
        <f>All!A357</f>
        <v>356</v>
      </c>
      <c r="B357" t="str">
        <f>All!B357</f>
        <v>Y</v>
      </c>
      <c r="C357" t="str">
        <f>All!J357</f>
        <v>Micro</v>
      </c>
      <c r="D357" t="str">
        <f>All!F357</f>
        <v>NTP</v>
      </c>
      <c r="E357">
        <f>All!E357</f>
        <v>0</v>
      </c>
      <c r="F357" t="str">
        <f>All!H357</f>
        <v>Nickel sulfate hexahydrate</v>
      </c>
      <c r="G357" t="str">
        <f>All!I357</f>
        <v>Nickel sulfate hexahydrate</v>
      </c>
      <c r="H357" t="str">
        <f>All!N357</f>
        <v>Neoplasia incidence</v>
      </c>
      <c r="I357" t="str">
        <f>All!AL357</f>
        <v>Lung Cancer</v>
      </c>
      <c r="J357" t="str">
        <f>All!O357</f>
        <v>Rat</v>
      </c>
      <c r="K357" t="str">
        <f>All!P357</f>
        <v>F 344/N</v>
      </c>
      <c r="L357" t="str">
        <f>All!Q357</f>
        <v>M</v>
      </c>
      <c r="M357" t="str">
        <f>All!L357</f>
        <v>2 years</v>
      </c>
      <c r="N357">
        <f>All!AN357</f>
        <v>0</v>
      </c>
      <c r="O357">
        <f>All!AR357</f>
        <v>0</v>
      </c>
      <c r="P357">
        <f>All!AS357</f>
        <v>0</v>
      </c>
      <c r="Q357" t="str">
        <f>All!AH357</f>
        <v>C</v>
      </c>
    </row>
    <row r="358" spans="1:17" x14ac:dyDescent="0.25">
      <c r="A358">
        <f>All!A358</f>
        <v>357</v>
      </c>
      <c r="B358" t="str">
        <f>All!B358</f>
        <v>Y</v>
      </c>
      <c r="C358" t="str">
        <f>All!J358</f>
        <v>Micro</v>
      </c>
      <c r="D358" t="str">
        <f>All!F358</f>
        <v>NTP</v>
      </c>
      <c r="E358">
        <f>All!E358</f>
        <v>0</v>
      </c>
      <c r="F358" t="str">
        <f>All!H358</f>
        <v>Nickel subsulfide</v>
      </c>
      <c r="G358" t="str">
        <f>All!I358</f>
        <v>Nickel subsulfide</v>
      </c>
      <c r="H358" t="str">
        <f>All!N358</f>
        <v>Neoplasia incidence</v>
      </c>
      <c r="I358" t="str">
        <f>All!AL358</f>
        <v>Lung Cancer</v>
      </c>
      <c r="J358" t="str">
        <f>All!O358</f>
        <v>Mouse</v>
      </c>
      <c r="K358" t="str">
        <f>All!P358</f>
        <v>B6C3F1</v>
      </c>
      <c r="L358" t="str">
        <f>All!Q358</f>
        <v>F</v>
      </c>
      <c r="M358" t="str">
        <f>All!L358</f>
        <v>2 years</v>
      </c>
      <c r="N358">
        <f>All!AN358</f>
        <v>0</v>
      </c>
      <c r="O358">
        <f>All!AR358</f>
        <v>0</v>
      </c>
      <c r="P358">
        <f>All!AS358</f>
        <v>0</v>
      </c>
      <c r="Q358" t="str">
        <f>All!AH358</f>
        <v>C</v>
      </c>
    </row>
    <row r="359" spans="1:17" x14ac:dyDescent="0.25">
      <c r="A359">
        <f>All!A359</f>
        <v>358</v>
      </c>
      <c r="B359" t="str">
        <f>All!B359</f>
        <v>Y</v>
      </c>
      <c r="C359" t="str">
        <f>All!J359</f>
        <v>Micro</v>
      </c>
      <c r="D359" t="str">
        <f>All!F359</f>
        <v>NTP</v>
      </c>
      <c r="E359">
        <f>All!E359</f>
        <v>0</v>
      </c>
      <c r="F359" t="str">
        <f>All!H359</f>
        <v>Nickel subsulfide</v>
      </c>
      <c r="G359" t="str">
        <f>All!I359</f>
        <v>Nickel subsulfide</v>
      </c>
      <c r="H359" t="str">
        <f>All!N359</f>
        <v>Neoplasia incidence</v>
      </c>
      <c r="I359" t="str">
        <f>All!AL359</f>
        <v>Lung Cancer</v>
      </c>
      <c r="J359" t="str">
        <f>All!O359</f>
        <v>Mouse</v>
      </c>
      <c r="K359" t="str">
        <f>All!P359</f>
        <v>B6C3F1</v>
      </c>
      <c r="L359" t="str">
        <f>All!Q359</f>
        <v>M</v>
      </c>
      <c r="M359" t="str">
        <f>All!L359</f>
        <v>2 years</v>
      </c>
      <c r="N359">
        <f>All!AN359</f>
        <v>0</v>
      </c>
      <c r="O359">
        <f>All!AR359</f>
        <v>0</v>
      </c>
      <c r="P359">
        <f>All!AS359</f>
        <v>0</v>
      </c>
      <c r="Q359" t="str">
        <f>All!AH359</f>
        <v>C</v>
      </c>
    </row>
    <row r="360" spans="1:17" x14ac:dyDescent="0.25">
      <c r="A360">
        <f>All!A360</f>
        <v>359</v>
      </c>
      <c r="B360" t="str">
        <f>All!B360</f>
        <v>Y</v>
      </c>
      <c r="C360" t="str">
        <f>All!J360</f>
        <v>Micro</v>
      </c>
      <c r="D360" t="str">
        <f>All!F360</f>
        <v>NTP</v>
      </c>
      <c r="E360">
        <f>All!E360</f>
        <v>0</v>
      </c>
      <c r="F360" t="str">
        <f>All!H360</f>
        <v>Gallium arsenide</v>
      </c>
      <c r="G360" t="str">
        <f>All!I360</f>
        <v>Gallium arsenide</v>
      </c>
      <c r="H360" t="str">
        <f>All!N360</f>
        <v>Neoplasia incidence</v>
      </c>
      <c r="I360" t="str">
        <f>All!AL360</f>
        <v>Lung Cancer</v>
      </c>
      <c r="J360" t="str">
        <f>All!O360</f>
        <v>Mouse</v>
      </c>
      <c r="K360" t="str">
        <f>All!P360</f>
        <v>B6C3F1</v>
      </c>
      <c r="L360" t="str">
        <f>All!Q360</f>
        <v>F</v>
      </c>
      <c r="M360" t="str">
        <f>All!L360</f>
        <v>2 years</v>
      </c>
      <c r="N360">
        <f>All!AN360</f>
        <v>0</v>
      </c>
      <c r="O360">
        <f>All!AR360</f>
        <v>0</v>
      </c>
      <c r="P360">
        <f>All!AS360</f>
        <v>0</v>
      </c>
      <c r="Q360" t="str">
        <f>All!AH360</f>
        <v>C</v>
      </c>
    </row>
    <row r="361" spans="1:17" x14ac:dyDescent="0.25">
      <c r="A361">
        <f>All!A361</f>
        <v>360</v>
      </c>
      <c r="B361" t="str">
        <f>All!B361</f>
        <v>Y</v>
      </c>
      <c r="C361" t="str">
        <f>All!J361</f>
        <v>Micro</v>
      </c>
      <c r="D361" t="str">
        <f>All!F361</f>
        <v>NTP</v>
      </c>
      <c r="E361">
        <f>All!E361</f>
        <v>0</v>
      </c>
      <c r="F361" t="str">
        <f>All!H361</f>
        <v>Gallium arsenide</v>
      </c>
      <c r="G361" t="str">
        <f>All!I361</f>
        <v>Gallium arsenide</v>
      </c>
      <c r="H361" t="str">
        <f>All!N361</f>
        <v>Neoplasia incidence</v>
      </c>
      <c r="I361" t="str">
        <f>All!AL361</f>
        <v>Lung Cancer</v>
      </c>
      <c r="J361" t="str">
        <f>All!O361</f>
        <v>Mouse</v>
      </c>
      <c r="K361" t="str">
        <f>All!P361</f>
        <v>B6C3F1</v>
      </c>
      <c r="L361" t="str">
        <f>All!Q361</f>
        <v>M</v>
      </c>
      <c r="M361" t="str">
        <f>All!L361</f>
        <v>2 years</v>
      </c>
      <c r="N361">
        <f>All!AN361</f>
        <v>0</v>
      </c>
      <c r="O361">
        <f>All!AR361</f>
        <v>0</v>
      </c>
      <c r="P361">
        <f>All!AS361</f>
        <v>0</v>
      </c>
      <c r="Q361" t="str">
        <f>All!AH361</f>
        <v>C</v>
      </c>
    </row>
    <row r="362" spans="1:17" x14ac:dyDescent="0.25">
      <c r="A362">
        <f>All!A362</f>
        <v>361</v>
      </c>
      <c r="B362" t="str">
        <f>All!B362</f>
        <v>Y</v>
      </c>
      <c r="C362" t="str">
        <f>All!J362</f>
        <v>Micro</v>
      </c>
      <c r="D362" t="str">
        <f>All!F362</f>
        <v>NTP</v>
      </c>
      <c r="E362">
        <f>All!E362</f>
        <v>0</v>
      </c>
      <c r="F362" t="str">
        <f>All!H362</f>
        <v>Gallium arsenide</v>
      </c>
      <c r="G362" t="str">
        <f>All!I362</f>
        <v>Gallium arsenide</v>
      </c>
      <c r="H362" t="str">
        <f>All!N362</f>
        <v>Neoplasia incidence</v>
      </c>
      <c r="I362" t="str">
        <f>All!AL362</f>
        <v>Lung Cancer</v>
      </c>
      <c r="J362" t="str">
        <f>All!O362</f>
        <v>Rat</v>
      </c>
      <c r="K362" t="str">
        <f>All!P362</f>
        <v>F 344/N</v>
      </c>
      <c r="L362" t="str">
        <f>All!Q362</f>
        <v>M</v>
      </c>
      <c r="M362" t="str">
        <f>All!L362</f>
        <v>2 years</v>
      </c>
      <c r="N362">
        <f>All!AN362</f>
        <v>0</v>
      </c>
      <c r="O362">
        <f>All!AR362</f>
        <v>0</v>
      </c>
      <c r="P362">
        <f>All!AS362</f>
        <v>0</v>
      </c>
      <c r="Q362" t="str">
        <f>All!AH362</f>
        <v>C</v>
      </c>
    </row>
    <row r="363" spans="1:17" x14ac:dyDescent="0.25">
      <c r="A363">
        <f>All!A363</f>
        <v>362</v>
      </c>
      <c r="B363" t="str">
        <f>All!B363</f>
        <v>Y</v>
      </c>
      <c r="C363" t="str">
        <f>All!J363</f>
        <v>Micro</v>
      </c>
      <c r="D363" t="str">
        <f>All!F363</f>
        <v>NTP</v>
      </c>
      <c r="E363">
        <f>All!E363</f>
        <v>0</v>
      </c>
      <c r="F363" t="str">
        <f>All!H363</f>
        <v>Antimony trioxide</v>
      </c>
      <c r="G363" t="str">
        <f>All!I363</f>
        <v>Antimony trioxide</v>
      </c>
      <c r="H363" t="str">
        <f>All!N363</f>
        <v>Neoplasia incidence</v>
      </c>
      <c r="I363" t="str">
        <f>All!AL363</f>
        <v>Lung Cancer</v>
      </c>
      <c r="J363" t="str">
        <f>All!O363</f>
        <v>Mouse</v>
      </c>
      <c r="K363" t="str">
        <f>All!P363</f>
        <v>B6C3F1</v>
      </c>
      <c r="L363" t="str">
        <f>All!Q363</f>
        <v>F</v>
      </c>
      <c r="M363" t="str">
        <f>All!L363</f>
        <v>2 years</v>
      </c>
      <c r="N363">
        <f>All!AN363</f>
        <v>0</v>
      </c>
      <c r="O363">
        <f>All!AR363</f>
        <v>0</v>
      </c>
      <c r="P363">
        <f>All!AS363</f>
        <v>0</v>
      </c>
      <c r="Q363" t="str">
        <f>All!AH363</f>
        <v>D</v>
      </c>
    </row>
    <row r="364" spans="1:17" x14ac:dyDescent="0.25">
      <c r="A364">
        <f>All!A364</f>
        <v>363</v>
      </c>
      <c r="B364" t="str">
        <f>All!B364</f>
        <v>Y</v>
      </c>
      <c r="C364" t="str">
        <f>All!J364</f>
        <v>Micro</v>
      </c>
      <c r="D364" t="str">
        <f>All!F364</f>
        <v>NTP</v>
      </c>
      <c r="E364">
        <f>All!E364</f>
        <v>0</v>
      </c>
      <c r="F364" t="str">
        <f>All!H364</f>
        <v>Molybdenum trioxide</v>
      </c>
      <c r="G364" t="str">
        <f>All!I364</f>
        <v>Molybdenum trioxide</v>
      </c>
      <c r="H364" t="str">
        <f>All!N364</f>
        <v>Neoplasia incidence</v>
      </c>
      <c r="I364" t="str">
        <f>All!AL364</f>
        <v>Lung Cancer</v>
      </c>
      <c r="J364" t="str">
        <f>All!O364</f>
        <v>Mouse</v>
      </c>
      <c r="K364" t="str">
        <f>All!P364</f>
        <v>B6C3F1</v>
      </c>
      <c r="L364" t="str">
        <f>All!Q364</f>
        <v>M</v>
      </c>
      <c r="M364" t="str">
        <f>All!L364</f>
        <v>2 years</v>
      </c>
      <c r="N364">
        <f>All!AN364</f>
        <v>0</v>
      </c>
      <c r="O364">
        <f>All!AR364</f>
        <v>0</v>
      </c>
      <c r="P364">
        <f>All!AS364</f>
        <v>0</v>
      </c>
      <c r="Q364" t="str">
        <f>All!AH364</f>
        <v>C</v>
      </c>
    </row>
    <row r="365" spans="1:17" x14ac:dyDescent="0.25">
      <c r="A365">
        <f>All!A365</f>
        <v>364</v>
      </c>
      <c r="B365" t="str">
        <f>All!B365</f>
        <v>Y</v>
      </c>
      <c r="C365" t="str">
        <f>All!J365</f>
        <v>Micro</v>
      </c>
      <c r="D365" t="str">
        <f>All!F365</f>
        <v>NTP</v>
      </c>
      <c r="E365">
        <f>All!E365</f>
        <v>0</v>
      </c>
      <c r="F365" t="str">
        <f>All!H365</f>
        <v>Molybdenum trioxide</v>
      </c>
      <c r="G365" t="str">
        <f>All!I365</f>
        <v>Molybdenum trioxide</v>
      </c>
      <c r="H365" t="str">
        <f>All!N365</f>
        <v>Neoplasia incidence</v>
      </c>
      <c r="I365" t="str">
        <f>All!AL365</f>
        <v>Lung Cancer</v>
      </c>
      <c r="J365" t="str">
        <f>All!O365</f>
        <v>Rat</v>
      </c>
      <c r="K365" t="str">
        <f>All!P365</f>
        <v>F 344/N</v>
      </c>
      <c r="L365" t="str">
        <f>All!Q365</f>
        <v>F</v>
      </c>
      <c r="M365" t="str">
        <f>All!L365</f>
        <v>2 years</v>
      </c>
      <c r="N365">
        <f>All!AN365</f>
        <v>0</v>
      </c>
      <c r="O365">
        <f>All!AR365</f>
        <v>0</v>
      </c>
      <c r="P365">
        <f>All!AS365</f>
        <v>0</v>
      </c>
      <c r="Q365" t="str">
        <f>All!AH365</f>
        <v>A</v>
      </c>
    </row>
    <row r="366" spans="1:17" x14ac:dyDescent="0.25">
      <c r="A366">
        <f>All!A366</f>
        <v>365</v>
      </c>
      <c r="B366" t="str">
        <f>All!B366</f>
        <v>Y</v>
      </c>
      <c r="C366" t="str">
        <f>All!J366</f>
        <v>Micro</v>
      </c>
      <c r="D366" t="str">
        <f>All!F366</f>
        <v>NTP</v>
      </c>
      <c r="E366">
        <f>All!E366</f>
        <v>0</v>
      </c>
      <c r="F366" t="str">
        <f>All!H366</f>
        <v>Molybdenum trioxide</v>
      </c>
      <c r="G366" t="str">
        <f>All!I366</f>
        <v>Molybdenum trioxide</v>
      </c>
      <c r="H366" t="str">
        <f>All!N366</f>
        <v>Neoplasia incidence</v>
      </c>
      <c r="I366" t="str">
        <f>All!AL366</f>
        <v>Lung Cancer</v>
      </c>
      <c r="J366" t="str">
        <f>All!O366</f>
        <v>Rat</v>
      </c>
      <c r="K366" t="str">
        <f>All!P366</f>
        <v>F 344/N</v>
      </c>
      <c r="L366" t="str">
        <f>All!Q366</f>
        <v>M</v>
      </c>
      <c r="M366" t="str">
        <f>All!L366</f>
        <v>2 years</v>
      </c>
      <c r="N366">
        <f>All!AN366</f>
        <v>0</v>
      </c>
      <c r="O366">
        <f>All!AR366</f>
        <v>0</v>
      </c>
      <c r="P366">
        <f>All!AS366</f>
        <v>0</v>
      </c>
      <c r="Q366" t="str">
        <f>All!AH366</f>
        <v>A</v>
      </c>
    </row>
    <row r="367" spans="1:17" x14ac:dyDescent="0.25">
      <c r="A367">
        <f>All!A367</f>
        <v>366</v>
      </c>
      <c r="B367" t="str">
        <f>All!B367</f>
        <v>Y</v>
      </c>
      <c r="C367" t="str">
        <f>All!J367</f>
        <v>Micro</v>
      </c>
      <c r="D367" t="str">
        <f>All!F367</f>
        <v>NTP</v>
      </c>
      <c r="E367">
        <f>All!E367</f>
        <v>0</v>
      </c>
      <c r="F367" t="str">
        <f>All!H367</f>
        <v>Nickel (II) oxide</v>
      </c>
      <c r="G367" t="str">
        <f>All!I367</f>
        <v>Nickel (II) oxide</v>
      </c>
      <c r="H367" t="str">
        <f>All!N367</f>
        <v>Neoplasia incidence</v>
      </c>
      <c r="I367" t="str">
        <f>All!AL367</f>
        <v>Lung Cancer</v>
      </c>
      <c r="J367" t="str">
        <f>All!O367</f>
        <v>Mouse</v>
      </c>
      <c r="K367" t="str">
        <f>All!P367</f>
        <v>B6C3F1</v>
      </c>
      <c r="L367" t="str">
        <f>All!Q367</f>
        <v>F</v>
      </c>
      <c r="M367" t="str">
        <f>All!L367</f>
        <v>2 years</v>
      </c>
      <c r="N367">
        <f>All!AN367</f>
        <v>0</v>
      </c>
      <c r="O367">
        <f>All!AR367</f>
        <v>0</v>
      </c>
      <c r="P367">
        <f>All!AS367</f>
        <v>0</v>
      </c>
      <c r="Q367" t="str">
        <f>All!AH367</f>
        <v>D</v>
      </c>
    </row>
    <row r="368" spans="1:17" x14ac:dyDescent="0.25">
      <c r="A368">
        <f>All!A368</f>
        <v>367</v>
      </c>
      <c r="B368" t="str">
        <f>All!B368</f>
        <v>Y</v>
      </c>
      <c r="C368" t="str">
        <f>All!J368</f>
        <v>Micro</v>
      </c>
      <c r="D368" t="str">
        <f>All!F368</f>
        <v>NTP</v>
      </c>
      <c r="E368">
        <f>All!E368</f>
        <v>0</v>
      </c>
      <c r="F368" t="str">
        <f>All!H368</f>
        <v>Nickel (II) oxide</v>
      </c>
      <c r="G368" t="str">
        <f>All!I368</f>
        <v>Nickel (II) oxide</v>
      </c>
      <c r="H368" t="str">
        <f>All!N368</f>
        <v>Neoplasia incidence</v>
      </c>
      <c r="I368" t="str">
        <f>All!AL368</f>
        <v>Lung Cancer</v>
      </c>
      <c r="J368" t="str">
        <f>All!O368</f>
        <v>Mouse</v>
      </c>
      <c r="K368" t="str">
        <f>All!P368</f>
        <v>B6C3F1</v>
      </c>
      <c r="L368" t="str">
        <f>All!Q368</f>
        <v>M</v>
      </c>
      <c r="M368" t="str">
        <f>All!L368</f>
        <v>2 years</v>
      </c>
      <c r="N368">
        <f>All!AN368</f>
        <v>0</v>
      </c>
      <c r="O368">
        <f>All!AR368</f>
        <v>0</v>
      </c>
      <c r="P368">
        <f>All!AS368</f>
        <v>0</v>
      </c>
      <c r="Q368" t="str">
        <f>All!AH368</f>
        <v>B</v>
      </c>
    </row>
    <row r="369" spans="1:17" x14ac:dyDescent="0.25">
      <c r="A369">
        <f>All!A369</f>
        <v>368</v>
      </c>
      <c r="B369" t="str">
        <f>All!B369</f>
        <v>Y</v>
      </c>
      <c r="C369" t="str">
        <f>All!J369</f>
        <v>Micro</v>
      </c>
      <c r="D369" t="str">
        <f>All!F369</f>
        <v>NTP</v>
      </c>
      <c r="E369">
        <f>All!E369</f>
        <v>0</v>
      </c>
      <c r="F369" t="str">
        <f>All!H369</f>
        <v>Vanadium</v>
      </c>
      <c r="G369" t="str">
        <f>All!I369</f>
        <v>Vanadium pentoxide</v>
      </c>
      <c r="H369" t="str">
        <f>All!N369</f>
        <v>Neoplasia incidence</v>
      </c>
      <c r="I369" t="str">
        <f>All!AL369</f>
        <v>Lung Cancer</v>
      </c>
      <c r="J369" t="str">
        <f>All!O369</f>
        <v>Rat</v>
      </c>
      <c r="K369" t="str">
        <f>All!P369</f>
        <v>F 344/N</v>
      </c>
      <c r="L369" t="str">
        <f>All!Q369</f>
        <v>F</v>
      </c>
      <c r="M369" t="str">
        <f>All!L369</f>
        <v>2 years</v>
      </c>
      <c r="N369">
        <f>All!AN369</f>
        <v>0</v>
      </c>
      <c r="O369">
        <f>All!AR369</f>
        <v>0</v>
      </c>
      <c r="P369">
        <f>All!AS369</f>
        <v>0</v>
      </c>
      <c r="Q369" t="str">
        <f>All!AH369</f>
        <v>C</v>
      </c>
    </row>
    <row r="370" spans="1:17" x14ac:dyDescent="0.25">
      <c r="A370">
        <f>All!A370</f>
        <v>369</v>
      </c>
      <c r="B370" t="str">
        <f>All!B370</f>
        <v>Y</v>
      </c>
      <c r="C370" t="str">
        <f>All!J370</f>
        <v>Micro</v>
      </c>
      <c r="D370" t="str">
        <f>All!F370</f>
        <v>NTP</v>
      </c>
      <c r="E370">
        <f>All!E370</f>
        <v>0</v>
      </c>
      <c r="F370" t="str">
        <f>All!H370</f>
        <v>Vanadium</v>
      </c>
      <c r="G370" t="str">
        <f>All!I370</f>
        <v>Vanadium pentoxide</v>
      </c>
      <c r="H370" t="str">
        <f>All!N370</f>
        <v>Neoplasia incidence</v>
      </c>
      <c r="I370" t="str">
        <f>All!AL370</f>
        <v>Lung Cancer</v>
      </c>
      <c r="J370" t="str">
        <f>All!O370</f>
        <v>Rat</v>
      </c>
      <c r="K370" t="str">
        <f>All!P370</f>
        <v>F 344/N</v>
      </c>
      <c r="L370" t="str">
        <f>All!Q370</f>
        <v>M</v>
      </c>
      <c r="M370" t="str">
        <f>All!L370</f>
        <v>2 years</v>
      </c>
      <c r="N370">
        <f>All!AN370</f>
        <v>0</v>
      </c>
      <c r="O370">
        <f>All!AR370</f>
        <v>0</v>
      </c>
      <c r="P370">
        <f>All!AS370</f>
        <v>0</v>
      </c>
      <c r="Q370" t="str">
        <f>All!AH370</f>
        <v>C</v>
      </c>
    </row>
    <row r="371" spans="1:17" x14ac:dyDescent="0.25">
      <c r="A371">
        <f>All!A371</f>
        <v>370</v>
      </c>
      <c r="B371" t="str">
        <f>All!B371</f>
        <v>Y</v>
      </c>
      <c r="C371" t="str">
        <f>All!J371</f>
        <v>Micro</v>
      </c>
      <c r="D371" t="str">
        <f>All!F371</f>
        <v>NTP</v>
      </c>
      <c r="E371">
        <f>All!E371</f>
        <v>0</v>
      </c>
      <c r="F371" t="str">
        <f>All!H371</f>
        <v>Calcium chromate</v>
      </c>
      <c r="G371" t="str">
        <f>All!I371</f>
        <v>Calcium chromate</v>
      </c>
      <c r="H371" t="str">
        <f>All!N371</f>
        <v>Neoplasia incidence</v>
      </c>
      <c r="I371" t="str">
        <f>All!AL371</f>
        <v>Lung Cancer</v>
      </c>
      <c r="J371" t="str">
        <f>All!O371</f>
        <v>Rat</v>
      </c>
      <c r="K371" t="str">
        <f>All!P371</f>
        <v>Sprague Dawley</v>
      </c>
      <c r="L371" t="str">
        <f>All!Q371</f>
        <v>M</v>
      </c>
      <c r="M371" t="str">
        <f>All!L371</f>
        <v>2 years</v>
      </c>
      <c r="N371">
        <f>All!AN371</f>
        <v>0</v>
      </c>
      <c r="O371">
        <f>All!AR371</f>
        <v>0</v>
      </c>
      <c r="P371">
        <f>All!AS371</f>
        <v>0</v>
      </c>
      <c r="Q371" t="str">
        <f>All!AH371</f>
        <v>B</v>
      </c>
    </row>
    <row r="372" spans="1:17" x14ac:dyDescent="0.25">
      <c r="A372">
        <f>All!A372</f>
        <v>371</v>
      </c>
      <c r="B372" t="str">
        <f>All!B372</f>
        <v>Y</v>
      </c>
      <c r="C372" t="str">
        <f>All!J372</f>
        <v>Micro</v>
      </c>
      <c r="D372" t="str">
        <f>All!F372</f>
        <v>NTP</v>
      </c>
      <c r="E372">
        <f>All!E372</f>
        <v>0</v>
      </c>
      <c r="F372" t="str">
        <f>All!H372</f>
        <v>Calcium chromate</v>
      </c>
      <c r="G372" t="str">
        <f>All!I372</f>
        <v>Calcium chromate</v>
      </c>
      <c r="H372" t="str">
        <f>All!N372</f>
        <v>Neoplasia incidence</v>
      </c>
      <c r="I372" t="str">
        <f>All!AL372</f>
        <v>Lung Cancer</v>
      </c>
      <c r="J372" t="str">
        <f>All!O372</f>
        <v>Hamster</v>
      </c>
      <c r="K372" t="str">
        <f>All!P372</f>
        <v>Syrian Golden</v>
      </c>
      <c r="L372" t="str">
        <f>All!Q372</f>
        <v>M</v>
      </c>
      <c r="M372" t="str">
        <f>All!L372</f>
        <v>2 years</v>
      </c>
      <c r="N372">
        <f>All!AN372</f>
        <v>0</v>
      </c>
      <c r="O372">
        <f>All!AR372</f>
        <v>0</v>
      </c>
      <c r="P372">
        <f>All!AS372</f>
        <v>0</v>
      </c>
      <c r="Q372" t="str">
        <f>All!AH372</f>
        <v>B</v>
      </c>
    </row>
    <row r="373" spans="1:17" x14ac:dyDescent="0.25">
      <c r="A373">
        <f>All!A373</f>
        <v>372</v>
      </c>
      <c r="B373" t="str">
        <f>All!B373</f>
        <v>Y</v>
      </c>
      <c r="C373" t="str">
        <f>All!J373</f>
        <v>Micro</v>
      </c>
      <c r="D373" t="str">
        <f>All!F373</f>
        <v>NTP</v>
      </c>
      <c r="E373">
        <f>All!E373</f>
        <v>0</v>
      </c>
      <c r="F373" t="str">
        <f>All!H373</f>
        <v>Talc</v>
      </c>
      <c r="G373" t="str">
        <f>All!I373</f>
        <v>Talc</v>
      </c>
      <c r="H373" t="str">
        <f>All!N373</f>
        <v>Neoplasia incidence</v>
      </c>
      <c r="I373" t="str">
        <f>All!AL373</f>
        <v>Lung Cancer</v>
      </c>
      <c r="J373" t="str">
        <f>All!O373</f>
        <v>Mouse</v>
      </c>
      <c r="K373" t="str">
        <f>All!P373</f>
        <v>B6C3F1</v>
      </c>
      <c r="L373" t="str">
        <f>All!Q373</f>
        <v>F</v>
      </c>
      <c r="M373" t="str">
        <f>All!L373</f>
        <v>2 years</v>
      </c>
      <c r="N373">
        <f>All!AN373</f>
        <v>0</v>
      </c>
      <c r="O373">
        <f>All!AR373</f>
        <v>0</v>
      </c>
      <c r="P373">
        <f>All!AS373</f>
        <v>0</v>
      </c>
      <c r="Q373" t="str">
        <f>All!AH373</f>
        <v>B</v>
      </c>
    </row>
    <row r="374" spans="1:17" x14ac:dyDescent="0.25">
      <c r="A374">
        <f>All!A374</f>
        <v>373</v>
      </c>
      <c r="B374" t="str">
        <f>All!B374</f>
        <v>Y</v>
      </c>
      <c r="C374" t="str">
        <f>All!J374</f>
        <v>Micro</v>
      </c>
      <c r="D374" t="str">
        <f>All!F374</f>
        <v>NTP</v>
      </c>
      <c r="E374">
        <f>All!E374</f>
        <v>0</v>
      </c>
      <c r="F374" t="str">
        <f>All!H374</f>
        <v>Talc</v>
      </c>
      <c r="G374" t="str">
        <f>All!I374</f>
        <v>Talc</v>
      </c>
      <c r="H374" t="str">
        <f>All!N374</f>
        <v>Neoplasia incidence</v>
      </c>
      <c r="I374" t="str">
        <f>All!AL374</f>
        <v>Lung Cancer</v>
      </c>
      <c r="J374" t="str">
        <f>All!O374</f>
        <v>Mouse</v>
      </c>
      <c r="K374" t="str">
        <f>All!P374</f>
        <v>B6C3F1</v>
      </c>
      <c r="L374" t="str">
        <f>All!Q374</f>
        <v>M</v>
      </c>
      <c r="M374" t="str">
        <f>All!L374</f>
        <v>2 years</v>
      </c>
      <c r="N374">
        <f>All!AN374</f>
        <v>0</v>
      </c>
      <c r="O374">
        <f>All!AR374</f>
        <v>0</v>
      </c>
      <c r="P374">
        <f>All!AS374</f>
        <v>0</v>
      </c>
      <c r="Q374" t="str">
        <f>All!AH374</f>
        <v>B</v>
      </c>
    </row>
    <row r="375" spans="1:17" x14ac:dyDescent="0.25">
      <c r="A375">
        <f>All!A375</f>
        <v>374</v>
      </c>
      <c r="B375" t="str">
        <f>All!B375</f>
        <v>Y</v>
      </c>
      <c r="C375" t="str">
        <f>All!J375</f>
        <v>Micro</v>
      </c>
      <c r="D375" t="str">
        <f>All!F375</f>
        <v>NTP</v>
      </c>
      <c r="E375">
        <f>All!E375</f>
        <v>0</v>
      </c>
      <c r="F375" t="str">
        <f>All!H375</f>
        <v>Talc</v>
      </c>
      <c r="G375" t="str">
        <f>All!I375</f>
        <v>Talc</v>
      </c>
      <c r="H375" t="str">
        <f>All!N375</f>
        <v>Neoplasia incidence</v>
      </c>
      <c r="I375" t="str">
        <f>All!AL375</f>
        <v>Lung Cancer</v>
      </c>
      <c r="J375" t="str">
        <f>All!O375</f>
        <v>Rat</v>
      </c>
      <c r="K375" t="str">
        <f>All!P375</f>
        <v>F 344/N</v>
      </c>
      <c r="L375" t="str">
        <f>All!Q375</f>
        <v>M</v>
      </c>
      <c r="M375" t="str">
        <f>All!L375</f>
        <v>2 years</v>
      </c>
      <c r="N375">
        <f>All!AN375</f>
        <v>0</v>
      </c>
      <c r="O375">
        <f>All!AR375</f>
        <v>0</v>
      </c>
      <c r="P375">
        <f>All!AS375</f>
        <v>0</v>
      </c>
      <c r="Q375" t="str">
        <f>All!AH375</f>
        <v>B</v>
      </c>
    </row>
    <row r="376" spans="1:17" x14ac:dyDescent="0.25">
      <c r="A376">
        <f>All!A376</f>
        <v>375</v>
      </c>
      <c r="B376" t="str">
        <f>All!B376</f>
        <v>Y</v>
      </c>
      <c r="C376" t="str">
        <f>All!J376</f>
        <v>Micro</v>
      </c>
      <c r="D376" t="str">
        <f>All!F376</f>
        <v>NTP</v>
      </c>
      <c r="E376">
        <f>All!E376</f>
        <v>0</v>
      </c>
      <c r="F376" t="str">
        <f>All!H376</f>
        <v>Indium</v>
      </c>
      <c r="G376" t="str">
        <f>All!I376</f>
        <v>Indium phosphide</v>
      </c>
      <c r="H376" t="str">
        <f>All!N376</f>
        <v>Neoplasia incidence</v>
      </c>
      <c r="I376" t="str">
        <f>All!AL376</f>
        <v>Lung Cancer</v>
      </c>
      <c r="J376" t="str">
        <f>All!O376</f>
        <v>Mouse</v>
      </c>
      <c r="K376" t="str">
        <f>All!P376</f>
        <v>B6C3F1</v>
      </c>
      <c r="L376" t="str">
        <f>All!Q376</f>
        <v>F</v>
      </c>
      <c r="M376" t="str">
        <f>All!L376</f>
        <v>2 years</v>
      </c>
      <c r="N376">
        <f>All!AN376</f>
        <v>0</v>
      </c>
      <c r="O376">
        <f>All!AR376</f>
        <v>0</v>
      </c>
      <c r="P376">
        <f>All!AS376</f>
        <v>0</v>
      </c>
      <c r="Q376" t="str">
        <f>All!AH376</f>
        <v>A</v>
      </c>
    </row>
    <row r="377" spans="1:17" x14ac:dyDescent="0.25">
      <c r="A377">
        <f>All!A377</f>
        <v>376</v>
      </c>
      <c r="B377" t="str">
        <f>All!B377</f>
        <v>Y</v>
      </c>
      <c r="C377" t="str">
        <f>All!J377</f>
        <v>Micro</v>
      </c>
      <c r="D377" t="str">
        <f>All!F377</f>
        <v>NTP</v>
      </c>
      <c r="E377">
        <f>All!E377</f>
        <v>0</v>
      </c>
      <c r="F377" t="str">
        <f>All!H377</f>
        <v>Indium</v>
      </c>
      <c r="G377" t="str">
        <f>All!I377</f>
        <v>Indium phosphide</v>
      </c>
      <c r="H377" t="str">
        <f>All!N377</f>
        <v>Neoplasia incidence</v>
      </c>
      <c r="I377" t="str">
        <f>All!AL377</f>
        <v>Lung Cancer</v>
      </c>
      <c r="J377" t="str">
        <f>All!O377</f>
        <v>Mouse</v>
      </c>
      <c r="K377" t="str">
        <f>All!P377</f>
        <v>B6C3F1</v>
      </c>
      <c r="L377" t="str">
        <f>All!Q377</f>
        <v>M</v>
      </c>
      <c r="M377" t="str">
        <f>All!L377</f>
        <v>2 years</v>
      </c>
      <c r="N377">
        <f>All!AN377</f>
        <v>0</v>
      </c>
      <c r="O377">
        <f>All!AR377</f>
        <v>0</v>
      </c>
      <c r="P377">
        <f>All!AS377</f>
        <v>0</v>
      </c>
      <c r="Q377" t="str">
        <f>All!AH377</f>
        <v>D</v>
      </c>
    </row>
    <row r="378" spans="1:17" x14ac:dyDescent="0.25">
      <c r="A378">
        <f>All!A378</f>
        <v>377</v>
      </c>
      <c r="B378" t="str">
        <f>All!B378</f>
        <v>Y</v>
      </c>
      <c r="C378" t="str">
        <f>All!J378</f>
        <v>Micro</v>
      </c>
      <c r="D378" t="str">
        <f>All!F378</f>
        <v>NTP</v>
      </c>
      <c r="E378">
        <f>All!E378</f>
        <v>0</v>
      </c>
      <c r="F378" t="str">
        <f>All!H378</f>
        <v>CS</v>
      </c>
      <c r="G378" t="str">
        <f>All!I378</f>
        <v>o-Chlorobenzalmalononitrile (CS)</v>
      </c>
      <c r="H378" t="str">
        <f>All!N378</f>
        <v>Neoplasia incidence</v>
      </c>
      <c r="I378" t="str">
        <f>All!AL378</f>
        <v>Lung Cancer</v>
      </c>
      <c r="J378" t="str">
        <f>All!O378</f>
        <v>Mouse</v>
      </c>
      <c r="K378" t="str">
        <f>All!P378</f>
        <v>B6C3F1</v>
      </c>
      <c r="L378" t="str">
        <f>All!Q378</f>
        <v>F</v>
      </c>
      <c r="M378" t="str">
        <f>All!L378</f>
        <v>2 years</v>
      </c>
      <c r="N378">
        <f>All!AN378</f>
        <v>0</v>
      </c>
      <c r="O378">
        <f>All!AR378</f>
        <v>0</v>
      </c>
      <c r="P378">
        <f>All!AS378</f>
        <v>0</v>
      </c>
      <c r="Q378" t="str">
        <f>All!AH378</f>
        <v>C</v>
      </c>
    </row>
    <row r="379" spans="1:17" x14ac:dyDescent="0.25">
      <c r="A379">
        <f>All!A379</f>
        <v>378</v>
      </c>
      <c r="B379" t="str">
        <f>All!B379</f>
        <v>Y</v>
      </c>
      <c r="C379" t="str">
        <f>All!J379</f>
        <v>Micro</v>
      </c>
      <c r="D379" t="str">
        <f>All!F379</f>
        <v>NTP</v>
      </c>
      <c r="E379">
        <f>All!E379</f>
        <v>0</v>
      </c>
      <c r="F379" t="str">
        <f>All!H379</f>
        <v>CS</v>
      </c>
      <c r="G379" t="str">
        <f>All!I379</f>
        <v>o-Chlorobenzalmalononitrile (CS)</v>
      </c>
      <c r="H379" t="str">
        <f>All!N379</f>
        <v>Neoplasia incidence</v>
      </c>
      <c r="I379" t="str">
        <f>All!AL379</f>
        <v>Lung Cancer</v>
      </c>
      <c r="J379" t="str">
        <f>All!O379</f>
        <v>Mouse</v>
      </c>
      <c r="K379" t="str">
        <f>All!P379</f>
        <v>B6C3F1</v>
      </c>
      <c r="L379" t="str">
        <f>All!Q379</f>
        <v>M</v>
      </c>
      <c r="M379" t="str">
        <f>All!L379</f>
        <v>2 years</v>
      </c>
      <c r="N379">
        <f>All!AN379</f>
        <v>0</v>
      </c>
      <c r="O379">
        <f>All!AR379</f>
        <v>0</v>
      </c>
      <c r="P379">
        <f>All!AS379</f>
        <v>0</v>
      </c>
      <c r="Q379" t="str">
        <f>All!AH379</f>
        <v>C</v>
      </c>
    </row>
    <row r="380" spans="1:17" x14ac:dyDescent="0.25">
      <c r="A380">
        <f>All!A380</f>
        <v>379</v>
      </c>
      <c r="B380" t="str">
        <f>All!B380</f>
        <v>Y</v>
      </c>
      <c r="C380" t="str">
        <f>All!J380</f>
        <v>Micro</v>
      </c>
      <c r="D380" t="str">
        <f>All!F380</f>
        <v>NTP</v>
      </c>
      <c r="E380">
        <f>All!E380</f>
        <v>0</v>
      </c>
      <c r="F380" t="str">
        <f>All!H380</f>
        <v>CS</v>
      </c>
      <c r="G380" t="str">
        <f>All!I380</f>
        <v>o-Chlorobenzalmalononitrile (CS)</v>
      </c>
      <c r="H380" t="str">
        <f>All!N380</f>
        <v>Neoplasia incidence</v>
      </c>
      <c r="I380" t="str">
        <f>All!AL380</f>
        <v>Lung Cancer</v>
      </c>
      <c r="J380" t="str">
        <f>All!O380</f>
        <v>Rat</v>
      </c>
      <c r="K380" t="str">
        <f>All!P380</f>
        <v>F 344/N</v>
      </c>
      <c r="L380" t="str">
        <f>All!Q380</f>
        <v>F</v>
      </c>
      <c r="M380" t="str">
        <f>All!L380</f>
        <v>2 years</v>
      </c>
      <c r="N380">
        <f>All!AN380</f>
        <v>0</v>
      </c>
      <c r="O380">
        <f>All!AR380</f>
        <v>0</v>
      </c>
      <c r="P380">
        <f>All!AS380</f>
        <v>0</v>
      </c>
      <c r="Q380" t="str">
        <f>All!AH380</f>
        <v>C</v>
      </c>
    </row>
    <row r="381" spans="1:17" x14ac:dyDescent="0.25">
      <c r="A381">
        <f>All!A381</f>
        <v>380</v>
      </c>
      <c r="B381" t="str">
        <f>All!B381</f>
        <v>Y</v>
      </c>
      <c r="C381" t="str">
        <f>All!J381</f>
        <v>Micro</v>
      </c>
      <c r="D381" t="str">
        <f>All!F381</f>
        <v>NTP</v>
      </c>
      <c r="E381">
        <f>All!E381</f>
        <v>0</v>
      </c>
      <c r="F381" t="str">
        <f>All!H381</f>
        <v>CS</v>
      </c>
      <c r="G381" t="str">
        <f>All!I381</f>
        <v>o-Chlorobenzalmalononitrile (CS)</v>
      </c>
      <c r="H381" t="str">
        <f>All!N381</f>
        <v>Neoplasia incidence</v>
      </c>
      <c r="I381" t="str">
        <f>All!AL381</f>
        <v>Lung Cancer</v>
      </c>
      <c r="J381" t="str">
        <f>All!O381</f>
        <v>Rat</v>
      </c>
      <c r="K381" t="str">
        <f>All!P381</f>
        <v>F 344/N</v>
      </c>
      <c r="L381" t="str">
        <f>All!Q381</f>
        <v>M</v>
      </c>
      <c r="M381" t="str">
        <f>All!L381</f>
        <v>2 years</v>
      </c>
      <c r="N381">
        <f>All!AN381</f>
        <v>0</v>
      </c>
      <c r="O381">
        <f>All!AR381</f>
        <v>0</v>
      </c>
      <c r="P381">
        <f>All!AS381</f>
        <v>0</v>
      </c>
      <c r="Q381" t="str">
        <f>All!AH381</f>
        <v>C</v>
      </c>
    </row>
    <row r="382" spans="1:17" x14ac:dyDescent="0.25">
      <c r="A382">
        <f>All!A382</f>
        <v>381</v>
      </c>
      <c r="B382" t="str">
        <f>All!B382</f>
        <v>Y</v>
      </c>
      <c r="C382" t="str">
        <f>All!J382</f>
        <v>Micro</v>
      </c>
      <c r="D382" t="str">
        <f>All!F382</f>
        <v>NTP</v>
      </c>
      <c r="E382">
        <f>All!E382</f>
        <v>0</v>
      </c>
      <c r="F382" t="str">
        <f>All!H382</f>
        <v>ortho-Phthalaldehyde</v>
      </c>
      <c r="G382" t="str">
        <f>All!I382</f>
        <v>ortho-Phthalaldehyde</v>
      </c>
      <c r="H382" t="str">
        <f>All!N382</f>
        <v>Neoplasia incidence</v>
      </c>
      <c r="I382" t="str">
        <f>All!AL382</f>
        <v>Lung Cancer</v>
      </c>
      <c r="J382" t="str">
        <f>All!O382</f>
        <v>Mouse</v>
      </c>
      <c r="K382" t="str">
        <f>All!P382</f>
        <v>B6C3F1</v>
      </c>
      <c r="L382" t="str">
        <f>All!Q382</f>
        <v>F</v>
      </c>
      <c r="M382" t="str">
        <f>All!L382</f>
        <v>2 years</v>
      </c>
      <c r="N382">
        <f>All!AN382</f>
        <v>0</v>
      </c>
      <c r="O382">
        <f>All!AR382</f>
        <v>0</v>
      </c>
      <c r="P382">
        <f>All!AS382</f>
        <v>0</v>
      </c>
      <c r="Q382" t="str">
        <f>All!AH382</f>
        <v>E</v>
      </c>
    </row>
    <row r="383" spans="1:17" x14ac:dyDescent="0.25">
      <c r="A383">
        <f>All!A383</f>
        <v>382</v>
      </c>
      <c r="B383" t="str">
        <f>All!B383</f>
        <v>Y</v>
      </c>
      <c r="C383" t="str">
        <f>All!J383</f>
        <v>Micro</v>
      </c>
      <c r="D383" t="str">
        <f>All!F383</f>
        <v>NTP</v>
      </c>
      <c r="E383">
        <f>All!E383</f>
        <v>0</v>
      </c>
      <c r="F383" t="str">
        <f>All!H383</f>
        <v>Chromium</v>
      </c>
      <c r="G383" t="str">
        <f>All!I383</f>
        <v>Chromium</v>
      </c>
      <c r="H383" t="str">
        <f>All!N383</f>
        <v>Neoplasia incidence</v>
      </c>
      <c r="I383" t="str">
        <f>All!AL383</f>
        <v>Lung Cancer</v>
      </c>
      <c r="J383" t="str">
        <f>All!O383</f>
        <v>Hamster</v>
      </c>
      <c r="K383" t="str">
        <f>All!P383</f>
        <v>Syrian Golden</v>
      </c>
      <c r="L383" t="str">
        <f>All!Q383</f>
        <v>M</v>
      </c>
      <c r="M383" t="str">
        <f>All!L383</f>
        <v>2 years</v>
      </c>
      <c r="N383">
        <f>All!AN383</f>
        <v>0</v>
      </c>
      <c r="O383">
        <f>All!AR383</f>
        <v>0</v>
      </c>
      <c r="P383">
        <f>All!AS383</f>
        <v>0</v>
      </c>
      <c r="Q383" t="str">
        <f>All!AH383</f>
        <v>B</v>
      </c>
    </row>
    <row r="384" spans="1:17" x14ac:dyDescent="0.25">
      <c r="A384">
        <f>All!A384</f>
        <v>383</v>
      </c>
      <c r="B384" t="str">
        <f>All!B384</f>
        <v>Y</v>
      </c>
      <c r="C384" t="str">
        <f>All!J384</f>
        <v>Micro</v>
      </c>
      <c r="D384" t="str">
        <f>All!F384</f>
        <v>NTP</v>
      </c>
      <c r="E384">
        <f>All!E384</f>
        <v>0</v>
      </c>
      <c r="F384" t="str">
        <f>All!H384</f>
        <v>Cobalt</v>
      </c>
      <c r="G384" t="str">
        <f>All!I384</f>
        <v>Cobalt</v>
      </c>
      <c r="H384" t="str">
        <f>All!N384</f>
        <v>Neoplasia incidence</v>
      </c>
      <c r="I384" t="str">
        <f>All!AL384</f>
        <v>Lung Cancer</v>
      </c>
      <c r="J384" t="str">
        <f>All!O384</f>
        <v>Mouse</v>
      </c>
      <c r="K384" t="str">
        <f>All!P384</f>
        <v>B6C3F1</v>
      </c>
      <c r="L384" t="str">
        <f>All!Q384</f>
        <v>F</v>
      </c>
      <c r="M384" t="str">
        <f>All!L384</f>
        <v>2 years</v>
      </c>
      <c r="N384">
        <f>All!AN384</f>
        <v>0</v>
      </c>
      <c r="O384">
        <f>All!AR384</f>
        <v>0</v>
      </c>
      <c r="P384">
        <f>All!AS384</f>
        <v>0</v>
      </c>
      <c r="Q384" t="str">
        <f>All!AH384</f>
        <v>A</v>
      </c>
    </row>
    <row r="385" spans="1:17" x14ac:dyDescent="0.25">
      <c r="A385">
        <f>All!A385</f>
        <v>384</v>
      </c>
      <c r="B385" t="str">
        <f>All!B385</f>
        <v>Y</v>
      </c>
      <c r="C385" t="str">
        <f>All!J385</f>
        <v>Micro</v>
      </c>
      <c r="D385" t="str">
        <f>All!F385</f>
        <v>NTP</v>
      </c>
      <c r="E385">
        <f>All!E385</f>
        <v>0</v>
      </c>
      <c r="F385" t="str">
        <f>All!H385</f>
        <v>ABA:BS</v>
      </c>
      <c r="G385" t="str">
        <f>All!I385</f>
        <v>Abrasive Blasting Agents: Blasting Sand</v>
      </c>
      <c r="H385" t="str">
        <f>All!N385</f>
        <v>Neoplasia incidence</v>
      </c>
      <c r="I385" t="str">
        <f>All!AL385</f>
        <v>Lung Cancer</v>
      </c>
      <c r="J385" t="str">
        <f>All!O385</f>
        <v>Rat</v>
      </c>
      <c r="K385" t="str">
        <f>All!P385</f>
        <v>F344/N Tac</v>
      </c>
      <c r="L385" t="str">
        <f>All!Q385</f>
        <v>M</v>
      </c>
      <c r="M385" t="str">
        <f>All!L385</f>
        <v>2 years</v>
      </c>
      <c r="N385">
        <f>All!AN385</f>
        <v>0</v>
      </c>
      <c r="O385">
        <f>All!AR385</f>
        <v>0</v>
      </c>
      <c r="P385">
        <f>All!AS385</f>
        <v>0</v>
      </c>
      <c r="Q385" t="str">
        <f>All!AH385</f>
        <v>D</v>
      </c>
    </row>
    <row r="386" spans="1:17" x14ac:dyDescent="0.25">
      <c r="A386">
        <f>All!A386</f>
        <v>385</v>
      </c>
      <c r="B386" t="str">
        <f>All!B386</f>
        <v>Y</v>
      </c>
      <c r="C386" t="str">
        <f>All!J386</f>
        <v>Micro</v>
      </c>
      <c r="D386" t="str">
        <f>All!F386</f>
        <v>NTP</v>
      </c>
      <c r="E386">
        <f>All!E386</f>
        <v>0</v>
      </c>
      <c r="F386" t="str">
        <f>All!H386</f>
        <v>WCS</v>
      </c>
      <c r="G386" t="str">
        <f>All!I386</f>
        <v>Wollastonite calcium silicates</v>
      </c>
      <c r="H386" t="str">
        <f>All!N386</f>
        <v>Neoplasia incidence</v>
      </c>
      <c r="I386" t="str">
        <f>All!AL386</f>
        <v>Lung Cancer</v>
      </c>
      <c r="J386" t="str">
        <f>All!O386</f>
        <v>Rat</v>
      </c>
      <c r="K386" t="str">
        <f>All!P386</f>
        <v>F 344/N</v>
      </c>
      <c r="L386" t="str">
        <f>All!Q386</f>
        <v>M</v>
      </c>
      <c r="M386" t="str">
        <f>All!L386</f>
        <v>2 years</v>
      </c>
      <c r="N386">
        <f>All!AN386</f>
        <v>0</v>
      </c>
      <c r="O386">
        <f>All!AR386</f>
        <v>0</v>
      </c>
      <c r="P386">
        <f>All!AS386</f>
        <v>0</v>
      </c>
      <c r="Q386" t="str">
        <f>All!AH386</f>
        <v>B</v>
      </c>
    </row>
    <row r="387" spans="1:17" x14ac:dyDescent="0.25">
      <c r="A387">
        <f>All!A387</f>
        <v>386</v>
      </c>
      <c r="B387" t="str">
        <f>All!B387</f>
        <v>Y</v>
      </c>
      <c r="C387" t="str">
        <f>All!J387</f>
        <v>Micro</v>
      </c>
      <c r="D387" t="str">
        <f>All!F387</f>
        <v>NTP</v>
      </c>
      <c r="E387">
        <f>All!E387</f>
        <v>0</v>
      </c>
      <c r="F387" t="str">
        <f>All!H387</f>
        <v>WCS</v>
      </c>
      <c r="G387" t="str">
        <f>All!I387</f>
        <v>Wollastonite calcium silicates</v>
      </c>
      <c r="H387" t="str">
        <f>All!N387</f>
        <v>Neoplasia incidence</v>
      </c>
      <c r="I387" t="str">
        <f>All!AL387</f>
        <v>Lung Cancer</v>
      </c>
      <c r="J387" t="str">
        <f>All!O387</f>
        <v>Rat</v>
      </c>
      <c r="K387" t="str">
        <f>All!P387</f>
        <v>F 344/N</v>
      </c>
      <c r="L387" t="str">
        <f>All!Q387</f>
        <v>M</v>
      </c>
      <c r="M387" t="str">
        <f>All!L387</f>
        <v>2 years</v>
      </c>
      <c r="N387">
        <f>All!AN387</f>
        <v>0</v>
      </c>
      <c r="O387">
        <f>All!AR387</f>
        <v>0</v>
      </c>
      <c r="P387">
        <f>All!AS387</f>
        <v>0</v>
      </c>
      <c r="Q387" t="str">
        <f>All!AH387</f>
        <v>C</v>
      </c>
    </row>
    <row r="388" spans="1:17" x14ac:dyDescent="0.25">
      <c r="A388">
        <f>All!A388</f>
        <v>387</v>
      </c>
      <c r="B388" t="str">
        <f>All!B388</f>
        <v>Y</v>
      </c>
      <c r="C388" t="str">
        <f>All!J388</f>
        <v>Micro</v>
      </c>
      <c r="D388" t="str">
        <f>All!F388</f>
        <v>NTP</v>
      </c>
      <c r="E388" t="str">
        <f>All!E388</f>
        <v>https://doi.org/10.1006/faat.1995.1042</v>
      </c>
      <c r="F388" t="str">
        <f>All!H388</f>
        <v>Carbon black</v>
      </c>
      <c r="G388" t="str">
        <f>All!I388</f>
        <v>CB_Elft12</v>
      </c>
      <c r="H388" t="str">
        <f>All!N388</f>
        <v>Neoplasia incidence</v>
      </c>
      <c r="I388" t="str">
        <f>All!AL388</f>
        <v>Lung Cancer</v>
      </c>
      <c r="J388" t="str">
        <f>All!O388</f>
        <v>Rat</v>
      </c>
      <c r="K388" t="str">
        <f>All!P388</f>
        <v>F344/N</v>
      </c>
      <c r="L388" t="str">
        <f>All!Q388</f>
        <v>M</v>
      </c>
      <c r="M388" t="str">
        <f>All!L388</f>
        <v>2 years</v>
      </c>
      <c r="N388">
        <f>All!AN388</f>
        <v>0</v>
      </c>
      <c r="O388">
        <f>All!AR388</f>
        <v>0</v>
      </c>
      <c r="P388">
        <f>All!AS388</f>
        <v>0</v>
      </c>
      <c r="Q388" t="str">
        <f>All!AH388</f>
        <v>B</v>
      </c>
    </row>
    <row r="389" spans="1:17" x14ac:dyDescent="0.25">
      <c r="A389">
        <f>All!A389</f>
        <v>388</v>
      </c>
      <c r="B389" t="str">
        <f>All!B389</f>
        <v>Y</v>
      </c>
      <c r="C389" t="str">
        <f>All!J389</f>
        <v>Micro</v>
      </c>
      <c r="D389" t="str">
        <f>All!F389</f>
        <v>NTP</v>
      </c>
      <c r="E389">
        <f>All!E389</f>
        <v>0</v>
      </c>
      <c r="F389" t="str">
        <f>All!H389</f>
        <v>Carbon black</v>
      </c>
      <c r="G389" t="str">
        <f>All!I389</f>
        <v>CB_P90</v>
      </c>
      <c r="H389" t="str">
        <f>All!N389</f>
        <v>Neoplasia incidence</v>
      </c>
      <c r="I389" t="str">
        <f>All!AL389</f>
        <v>Lung Cancer</v>
      </c>
      <c r="J389" t="str">
        <f>All!O389</f>
        <v>Rat</v>
      </c>
      <c r="K389" t="str">
        <f>All!P389</f>
        <v>Wistar</v>
      </c>
      <c r="L389" t="str">
        <f>All!Q389</f>
        <v>F</v>
      </c>
      <c r="M389" t="str">
        <f>All!L389</f>
        <v>2 years</v>
      </c>
      <c r="N389">
        <f>All!AN389</f>
        <v>0</v>
      </c>
      <c r="O389">
        <f>All!AR389</f>
        <v>0</v>
      </c>
      <c r="P389">
        <f>All!AS389</f>
        <v>0</v>
      </c>
      <c r="Q389" t="str">
        <f>All!AH389</f>
        <v>B</v>
      </c>
    </row>
    <row r="390" spans="1:17" x14ac:dyDescent="0.25">
      <c r="A390">
        <f>All!A390</f>
        <v>389</v>
      </c>
      <c r="B390" t="str">
        <f>All!B390</f>
        <v>Y</v>
      </c>
      <c r="C390" t="str">
        <f>All!J390</f>
        <v>Micro</v>
      </c>
      <c r="D390" t="str">
        <f>All!F390</f>
        <v>NTP</v>
      </c>
      <c r="E390">
        <f>All!E390</f>
        <v>0</v>
      </c>
      <c r="F390" t="str">
        <f>All!H390</f>
        <v>Iron</v>
      </c>
      <c r="G390" t="str">
        <f>All!I390</f>
        <v>Ferrocene (C10H10Fe)</v>
      </c>
      <c r="H390" t="str">
        <f>All!N390</f>
        <v>Neoplasia incidence</v>
      </c>
      <c r="I390" t="str">
        <f>All!AL390</f>
        <v>Lung Cancer</v>
      </c>
      <c r="J390" t="str">
        <f>All!O390</f>
        <v>Mouse</v>
      </c>
      <c r="K390" t="str">
        <f>All!P390</f>
        <v>B6C3F1</v>
      </c>
      <c r="L390" t="str">
        <f>All!Q390</f>
        <v>F</v>
      </c>
      <c r="M390" t="str">
        <f>All!L390</f>
        <v>3 months</v>
      </c>
      <c r="N390">
        <f>All!AN390</f>
        <v>0</v>
      </c>
      <c r="O390">
        <f>All!AR390</f>
        <v>0</v>
      </c>
      <c r="P390">
        <f>All!AS390</f>
        <v>0</v>
      </c>
      <c r="Q390" t="str">
        <f>All!AH390</f>
        <v>B</v>
      </c>
    </row>
    <row r="391" spans="1:17" x14ac:dyDescent="0.25">
      <c r="A391">
        <f>All!A391</f>
        <v>390</v>
      </c>
      <c r="B391" t="str">
        <f>All!B391</f>
        <v>Y</v>
      </c>
      <c r="C391" t="str">
        <f>All!J391</f>
        <v>Micro</v>
      </c>
      <c r="D391" t="str">
        <f>All!F391</f>
        <v>NTP</v>
      </c>
      <c r="E391">
        <f>All!E391</f>
        <v>0</v>
      </c>
      <c r="F391" t="str">
        <f>All!H391</f>
        <v>Iron</v>
      </c>
      <c r="G391" t="str">
        <f>All!I391</f>
        <v>Ferrocene (C10H10Fe)</v>
      </c>
      <c r="H391" t="str">
        <f>All!N391</f>
        <v>Neoplasia incidence</v>
      </c>
      <c r="I391" t="str">
        <f>All!AL391</f>
        <v>Lung Cancer</v>
      </c>
      <c r="J391" t="str">
        <f>All!O391</f>
        <v>Mouse</v>
      </c>
      <c r="K391" t="str">
        <f>All!P391</f>
        <v>B6C3F1</v>
      </c>
      <c r="L391" t="str">
        <f>All!Q391</f>
        <v>M</v>
      </c>
      <c r="M391" t="str">
        <f>All!L391</f>
        <v>3 months</v>
      </c>
      <c r="N391">
        <f>All!AN391</f>
        <v>0</v>
      </c>
      <c r="O391">
        <f>All!AR391</f>
        <v>0</v>
      </c>
      <c r="P391">
        <f>All!AS391</f>
        <v>0</v>
      </c>
      <c r="Q391" t="str">
        <f>All!AH391</f>
        <v>B</v>
      </c>
    </row>
    <row r="392" spans="1:17" x14ac:dyDescent="0.25">
      <c r="A392">
        <f>All!A392</f>
        <v>391</v>
      </c>
      <c r="B392" t="str">
        <f>All!B392</f>
        <v>Y</v>
      </c>
      <c r="C392" t="str">
        <f>All!J392</f>
        <v>Micro</v>
      </c>
      <c r="D392" t="str">
        <f>All!F392</f>
        <v>NTP</v>
      </c>
      <c r="E392">
        <f>All!E392</f>
        <v>0</v>
      </c>
      <c r="F392" t="str">
        <f>All!H392</f>
        <v>Iron</v>
      </c>
      <c r="G392" t="str">
        <f>All!I392</f>
        <v>Ferrocene (C10H10Fe)</v>
      </c>
      <c r="H392" t="str">
        <f>All!N392</f>
        <v>Neoplasia incidence</v>
      </c>
      <c r="I392" t="str">
        <f>All!AL392</f>
        <v>Lung Cancer</v>
      </c>
      <c r="J392" t="str">
        <f>All!O392</f>
        <v>Rat</v>
      </c>
      <c r="K392" t="str">
        <f>All!P392</f>
        <v>F 344/N</v>
      </c>
      <c r="L392" t="str">
        <f>All!Q392</f>
        <v>F</v>
      </c>
      <c r="M392" t="str">
        <f>All!L392</f>
        <v>3 months</v>
      </c>
      <c r="N392">
        <f>All!AN392</f>
        <v>0</v>
      </c>
      <c r="O392">
        <f>All!AR392</f>
        <v>0</v>
      </c>
      <c r="P392">
        <f>All!AS392</f>
        <v>0</v>
      </c>
      <c r="Q392" t="str">
        <f>All!AH392</f>
        <v>B</v>
      </c>
    </row>
    <row r="393" spans="1:17" x14ac:dyDescent="0.25">
      <c r="A393">
        <f>All!A393</f>
        <v>392</v>
      </c>
      <c r="B393" t="str">
        <f>All!B393</f>
        <v>Y</v>
      </c>
      <c r="C393" t="str">
        <f>All!J393</f>
        <v>Micro</v>
      </c>
      <c r="D393" t="str">
        <f>All!F393</f>
        <v>NTP</v>
      </c>
      <c r="E393">
        <f>All!E393</f>
        <v>0</v>
      </c>
      <c r="F393" t="str">
        <f>All!H393</f>
        <v>Iron</v>
      </c>
      <c r="G393" t="str">
        <f>All!I393</f>
        <v>Ferrocene (C10H10Fe)</v>
      </c>
      <c r="H393" t="str">
        <f>All!N393</f>
        <v>Neoplasia incidence</v>
      </c>
      <c r="I393" t="str">
        <f>All!AL393</f>
        <v>Lung Cancer</v>
      </c>
      <c r="J393" t="str">
        <f>All!O393</f>
        <v>Rat</v>
      </c>
      <c r="K393" t="str">
        <f>All!P393</f>
        <v>F 344/N</v>
      </c>
      <c r="L393" t="str">
        <f>All!Q393</f>
        <v>M</v>
      </c>
      <c r="M393" t="str">
        <f>All!L393</f>
        <v>3 months</v>
      </c>
      <c r="N393">
        <f>All!AN393</f>
        <v>0</v>
      </c>
      <c r="O393">
        <f>All!AR393</f>
        <v>0</v>
      </c>
      <c r="P393">
        <f>All!AS393</f>
        <v>0</v>
      </c>
      <c r="Q393" t="str">
        <f>All!AH393</f>
        <v>B</v>
      </c>
    </row>
    <row r="394" spans="1:17" x14ac:dyDescent="0.25">
      <c r="A394">
        <f>All!A394</f>
        <v>393</v>
      </c>
      <c r="B394" t="str">
        <f>All!B394</f>
        <v>Y</v>
      </c>
      <c r="C394" t="str">
        <f>All!J394</f>
        <v>Micro</v>
      </c>
      <c r="D394" t="str">
        <f>All!F394</f>
        <v>NTP</v>
      </c>
      <c r="E394">
        <f>All!E394</f>
        <v>0</v>
      </c>
      <c r="F394" t="str">
        <f>All!H394</f>
        <v>Vanadium</v>
      </c>
      <c r="G394" t="str">
        <f>All!I394</f>
        <v>Vanadium pentoxide</v>
      </c>
      <c r="H394" t="str">
        <f>All!N394</f>
        <v>Neoplasia incidence</v>
      </c>
      <c r="I394" t="str">
        <f>All!AL394</f>
        <v>Lung Cancer</v>
      </c>
      <c r="J394" t="str">
        <f>All!O394</f>
        <v>Mouse</v>
      </c>
      <c r="K394" t="str">
        <f>All!P394</f>
        <v>B6C3F1</v>
      </c>
      <c r="L394" t="str">
        <f>All!Q394</f>
        <v>F</v>
      </c>
      <c r="M394" t="str">
        <f>All!L394</f>
        <v>3 months</v>
      </c>
      <c r="N394">
        <f>All!AN394</f>
        <v>0</v>
      </c>
      <c r="O394">
        <f>All!AR394</f>
        <v>0</v>
      </c>
      <c r="P394">
        <f>All!AS394</f>
        <v>0</v>
      </c>
      <c r="Q394" t="str">
        <f>All!AH394</f>
        <v>B</v>
      </c>
    </row>
    <row r="395" spans="1:17" x14ac:dyDescent="0.25">
      <c r="A395">
        <f>All!A395</f>
        <v>394</v>
      </c>
      <c r="B395" t="str">
        <f>All!B395</f>
        <v>Y</v>
      </c>
      <c r="C395" t="str">
        <f>All!J395</f>
        <v>Micro</v>
      </c>
      <c r="D395" t="str">
        <f>All!F395</f>
        <v>NTP</v>
      </c>
      <c r="E395">
        <f>All!E395</f>
        <v>0</v>
      </c>
      <c r="F395" t="str">
        <f>All!H395</f>
        <v>Vanadium</v>
      </c>
      <c r="G395" t="str">
        <f>All!I395</f>
        <v>Vanadium pentoxide</v>
      </c>
      <c r="H395" t="str">
        <f>All!N395</f>
        <v>Neoplasia incidence</v>
      </c>
      <c r="I395" t="str">
        <f>All!AL395</f>
        <v>Lung Cancer</v>
      </c>
      <c r="J395" t="str">
        <f>All!O395</f>
        <v>Mouse</v>
      </c>
      <c r="K395" t="str">
        <f>All!P395</f>
        <v>B6C3F1</v>
      </c>
      <c r="L395" t="str">
        <f>All!Q395</f>
        <v>M</v>
      </c>
      <c r="M395" t="str">
        <f>All!L395</f>
        <v>3 months</v>
      </c>
      <c r="N395">
        <f>All!AN395</f>
        <v>0</v>
      </c>
      <c r="O395">
        <f>All!AR395</f>
        <v>0</v>
      </c>
      <c r="P395">
        <f>All!AS395</f>
        <v>0</v>
      </c>
      <c r="Q395" t="str">
        <f>All!AH395</f>
        <v>B</v>
      </c>
    </row>
    <row r="396" spans="1:17" x14ac:dyDescent="0.25">
      <c r="A396">
        <f>All!A396</f>
        <v>395</v>
      </c>
      <c r="B396" t="str">
        <f>All!B396</f>
        <v>Y</v>
      </c>
      <c r="C396" t="str">
        <f>All!J396</f>
        <v>Micro</v>
      </c>
      <c r="D396" t="str">
        <f>All!F396</f>
        <v>NTP</v>
      </c>
      <c r="E396">
        <f>All!E396</f>
        <v>0</v>
      </c>
      <c r="F396" t="str">
        <f>All!H396</f>
        <v>Vanadium</v>
      </c>
      <c r="G396" t="str">
        <f>All!I396</f>
        <v>Vanadium pentoxide</v>
      </c>
      <c r="H396" t="str">
        <f>All!N396</f>
        <v>Neoplasia incidence</v>
      </c>
      <c r="I396" t="str">
        <f>All!AL396</f>
        <v>Lung Cancer</v>
      </c>
      <c r="J396" t="str">
        <f>All!O396</f>
        <v>Rat</v>
      </c>
      <c r="K396" t="str">
        <f>All!P396</f>
        <v>F 344/N</v>
      </c>
      <c r="L396" t="str">
        <f>All!Q396</f>
        <v>M</v>
      </c>
      <c r="M396" t="str">
        <f>All!L396</f>
        <v>3 months</v>
      </c>
      <c r="N396">
        <f>All!AN396</f>
        <v>0</v>
      </c>
      <c r="O396">
        <f>All!AR396</f>
        <v>0</v>
      </c>
      <c r="P396">
        <f>All!AS396</f>
        <v>0</v>
      </c>
      <c r="Q396" t="str">
        <f>All!AH396</f>
        <v>B</v>
      </c>
    </row>
    <row r="397" spans="1:17" x14ac:dyDescent="0.25">
      <c r="A397">
        <f>All!A397</f>
        <v>396</v>
      </c>
      <c r="B397" t="str">
        <f>All!B397</f>
        <v>Y</v>
      </c>
      <c r="C397" t="str">
        <f>All!J397</f>
        <v>Micro</v>
      </c>
      <c r="D397" t="str">
        <f>All!F397</f>
        <v>NTP</v>
      </c>
      <c r="E397">
        <f>All!E397</f>
        <v>0</v>
      </c>
      <c r="F397" t="str">
        <f>All!H397</f>
        <v>Vanadium</v>
      </c>
      <c r="G397" t="str">
        <f>All!I397</f>
        <v>Vanadium pentoxide</v>
      </c>
      <c r="H397" t="str">
        <f>All!N397</f>
        <v>Neoplasia incidence</v>
      </c>
      <c r="I397" t="str">
        <f>All!AL397</f>
        <v>Lung Cancer</v>
      </c>
      <c r="J397" t="str">
        <f>All!O397</f>
        <v>Rat</v>
      </c>
      <c r="K397" t="str">
        <f>All!P397</f>
        <v>F 344/N</v>
      </c>
      <c r="L397" t="str">
        <f>All!Q397</f>
        <v>F</v>
      </c>
      <c r="M397" t="str">
        <f>All!L397</f>
        <v>3 months</v>
      </c>
      <c r="N397">
        <f>All!AN397</f>
        <v>0</v>
      </c>
      <c r="O397">
        <f>All!AR397</f>
        <v>0</v>
      </c>
      <c r="P397">
        <f>All!AS397</f>
        <v>0</v>
      </c>
      <c r="Q397" t="str">
        <f>All!AH397</f>
        <v>B</v>
      </c>
    </row>
    <row r="398" spans="1:17" x14ac:dyDescent="0.25">
      <c r="A398">
        <f>All!A398</f>
        <v>397</v>
      </c>
      <c r="B398" t="str">
        <f>All!B398</f>
        <v>Y</v>
      </c>
      <c r="C398" t="str">
        <f>All!J398</f>
        <v>Micro</v>
      </c>
      <c r="D398" t="str">
        <f>All!F398</f>
        <v>NTP</v>
      </c>
      <c r="E398">
        <f>All!E398</f>
        <v>0</v>
      </c>
      <c r="F398" t="str">
        <f>All!H398</f>
        <v>Indium</v>
      </c>
      <c r="G398" t="str">
        <f>All!I398</f>
        <v>Indium phosphide</v>
      </c>
      <c r="H398" t="str">
        <f>All!N398</f>
        <v>Neoplasia incidence</v>
      </c>
      <c r="I398" t="str">
        <f>All!AL398</f>
        <v>Lung Cancer</v>
      </c>
      <c r="J398" t="str">
        <f>All!O398</f>
        <v>Mouse</v>
      </c>
      <c r="K398" t="str">
        <f>All!P398</f>
        <v>B6C3F1</v>
      </c>
      <c r="L398" t="str">
        <f>All!Q398</f>
        <v>M</v>
      </c>
      <c r="M398" t="str">
        <f>All!L398</f>
        <v>3 months</v>
      </c>
      <c r="N398">
        <f>All!AN398</f>
        <v>0</v>
      </c>
      <c r="O398">
        <f>All!AR398</f>
        <v>0</v>
      </c>
      <c r="P398">
        <f>All!AS398</f>
        <v>0</v>
      </c>
      <c r="Q398" t="str">
        <f>All!AH398</f>
        <v>A</v>
      </c>
    </row>
    <row r="399" spans="1:17" x14ac:dyDescent="0.25">
      <c r="A399">
        <f>All!A399</f>
        <v>398</v>
      </c>
      <c r="B399" t="str">
        <f>All!B399</f>
        <v>Y</v>
      </c>
      <c r="C399" t="str">
        <f>All!J399</f>
        <v>Micro</v>
      </c>
      <c r="D399" t="str">
        <f>All!F399</f>
        <v>NTP</v>
      </c>
      <c r="E399">
        <f>All!E399</f>
        <v>0</v>
      </c>
      <c r="F399" t="str">
        <f>All!H399</f>
        <v>Indium</v>
      </c>
      <c r="G399" t="str">
        <f>All!I399</f>
        <v>Indium phosphide</v>
      </c>
      <c r="H399" t="str">
        <f>All!N399</f>
        <v>Neoplasia incidence</v>
      </c>
      <c r="I399" t="str">
        <f>All!AL399</f>
        <v>Lung Cancer</v>
      </c>
      <c r="J399" t="str">
        <f>All!O399</f>
        <v>Rat</v>
      </c>
      <c r="K399" t="str">
        <f>All!P399</f>
        <v>F 344/N</v>
      </c>
      <c r="L399" t="str">
        <f>All!Q399</f>
        <v>F</v>
      </c>
      <c r="M399" t="str">
        <f>All!L399</f>
        <v>3 months</v>
      </c>
      <c r="N399">
        <f>All!AN399</f>
        <v>0</v>
      </c>
      <c r="O399">
        <f>All!AR399</f>
        <v>0</v>
      </c>
      <c r="P399">
        <f>All!AS399</f>
        <v>0</v>
      </c>
      <c r="Q399" t="str">
        <f>All!AH399</f>
        <v>A</v>
      </c>
    </row>
    <row r="400" spans="1:17" x14ac:dyDescent="0.25">
      <c r="A400">
        <f>All!A400</f>
        <v>399</v>
      </c>
      <c r="B400" t="str">
        <f>All!B400</f>
        <v>Y</v>
      </c>
      <c r="C400" t="str">
        <f>All!J400</f>
        <v>Micro</v>
      </c>
      <c r="D400" t="str">
        <f>All!F400</f>
        <v>NTP</v>
      </c>
      <c r="E400">
        <f>All!E400</f>
        <v>0</v>
      </c>
      <c r="F400" t="str">
        <f>All!H400</f>
        <v>Indium</v>
      </c>
      <c r="G400" t="str">
        <f>All!I400</f>
        <v>Indium phosphide</v>
      </c>
      <c r="H400" t="str">
        <f>All!N400</f>
        <v>Neoplasia incidence</v>
      </c>
      <c r="I400" t="str">
        <f>All!AL400</f>
        <v>Lung Cancer</v>
      </c>
      <c r="J400" t="str">
        <f>All!O400</f>
        <v>Rat</v>
      </c>
      <c r="K400" t="str">
        <f>All!P400</f>
        <v>F 344/N</v>
      </c>
      <c r="L400" t="str">
        <f>All!Q400</f>
        <v>M</v>
      </c>
      <c r="M400" t="str">
        <f>All!L400</f>
        <v>3 months</v>
      </c>
      <c r="N400">
        <f>All!AN400</f>
        <v>0</v>
      </c>
      <c r="O400">
        <f>All!AR400</f>
        <v>0</v>
      </c>
      <c r="P400">
        <f>All!AS400</f>
        <v>0</v>
      </c>
      <c r="Q400" t="str">
        <f>All!AH400</f>
        <v>A</v>
      </c>
    </row>
    <row r="401" spans="1:17" x14ac:dyDescent="0.25">
      <c r="A401">
        <f>All!A401</f>
        <v>400</v>
      </c>
      <c r="B401" t="str">
        <f>All!B401</f>
        <v>Y</v>
      </c>
      <c r="C401" t="str">
        <f>All!J401</f>
        <v>Micro</v>
      </c>
      <c r="D401" t="str">
        <f>All!F401</f>
        <v>NTP</v>
      </c>
      <c r="E401">
        <f>All!E401</f>
        <v>0</v>
      </c>
      <c r="F401" t="str">
        <f>All!H401</f>
        <v>ortho-Phthalaldehyde</v>
      </c>
      <c r="G401" t="str">
        <f>All!I401</f>
        <v>ortho-Phthalaldehyde</v>
      </c>
      <c r="H401" t="str">
        <f>All!N401</f>
        <v>Neoplasia incidence</v>
      </c>
      <c r="I401" t="str">
        <f>All!AL401</f>
        <v>Lung Cancer</v>
      </c>
      <c r="J401" t="str">
        <f>All!O401</f>
        <v>Mouse</v>
      </c>
      <c r="K401" t="str">
        <f>All!P401</f>
        <v>B6C3F1</v>
      </c>
      <c r="L401" t="str">
        <f>All!Q401</f>
        <v>M</v>
      </c>
      <c r="M401" t="str">
        <f>All!L401</f>
        <v>3 months</v>
      </c>
      <c r="N401">
        <f>All!AN401</f>
        <v>0</v>
      </c>
      <c r="O401">
        <f>All!AR401</f>
        <v>0</v>
      </c>
      <c r="P401">
        <f>All!AS401</f>
        <v>0</v>
      </c>
      <c r="Q401" t="str">
        <f>All!AH401</f>
        <v>E</v>
      </c>
    </row>
    <row r="402" spans="1:17" x14ac:dyDescent="0.25">
      <c r="A402">
        <f>All!A402</f>
        <v>401</v>
      </c>
      <c r="B402" t="str">
        <f>All!B402</f>
        <v>Y</v>
      </c>
      <c r="C402" t="str">
        <f>All!J402</f>
        <v>Micro</v>
      </c>
      <c r="D402" t="str">
        <f>All!F402</f>
        <v>NTP</v>
      </c>
      <c r="E402">
        <f>All!E402</f>
        <v>0</v>
      </c>
      <c r="F402" t="str">
        <f>All!H402</f>
        <v>ortho-Phthalaldehyde</v>
      </c>
      <c r="G402" t="str">
        <f>All!I402</f>
        <v>ortho-Phthalaldehyde</v>
      </c>
      <c r="H402" t="str">
        <f>All!N402</f>
        <v>Neoplasia incidence</v>
      </c>
      <c r="I402" t="str">
        <f>All!AL402</f>
        <v>Lung Cancer</v>
      </c>
      <c r="J402" t="str">
        <f>All!O402</f>
        <v>Rat</v>
      </c>
      <c r="K402" t="str">
        <f>All!P402</f>
        <v>HSD</v>
      </c>
      <c r="L402" t="str">
        <f>All!Q402</f>
        <v>F</v>
      </c>
      <c r="M402" t="str">
        <f>All!L402</f>
        <v>3 months</v>
      </c>
      <c r="N402">
        <f>All!AN402</f>
        <v>0</v>
      </c>
      <c r="O402">
        <f>All!AR402</f>
        <v>0</v>
      </c>
      <c r="P402">
        <f>All!AS402</f>
        <v>0</v>
      </c>
      <c r="Q402" t="str">
        <f>All!AH402</f>
        <v>E</v>
      </c>
    </row>
    <row r="403" spans="1:17" x14ac:dyDescent="0.25">
      <c r="A403">
        <f>All!A403</f>
        <v>402</v>
      </c>
      <c r="B403" t="str">
        <f>All!B403</f>
        <v>Y</v>
      </c>
      <c r="C403" t="str">
        <f>All!J403</f>
        <v>Micro</v>
      </c>
      <c r="D403" t="str">
        <f>All!F403</f>
        <v>NTP</v>
      </c>
      <c r="E403">
        <f>All!E403</f>
        <v>0</v>
      </c>
      <c r="F403" t="str">
        <f>All!H403</f>
        <v>ortho-Phthalaldehyde</v>
      </c>
      <c r="G403" t="str">
        <f>All!I403</f>
        <v>ortho-Phthalaldehyde</v>
      </c>
      <c r="H403" t="str">
        <f>All!N403</f>
        <v>Neoplasia incidence</v>
      </c>
      <c r="I403" t="str">
        <f>All!AL403</f>
        <v>Lung Cancer</v>
      </c>
      <c r="J403" t="str">
        <f>All!O403</f>
        <v>Rat</v>
      </c>
      <c r="K403" t="str">
        <f>All!P403</f>
        <v>HSD</v>
      </c>
      <c r="L403" t="str">
        <f>All!Q403</f>
        <v>M</v>
      </c>
      <c r="M403" t="str">
        <f>All!L403</f>
        <v>3 months</v>
      </c>
      <c r="N403">
        <f>All!AN403</f>
        <v>0</v>
      </c>
      <c r="O403">
        <f>All!AR403</f>
        <v>0</v>
      </c>
      <c r="P403">
        <f>All!AS403</f>
        <v>0</v>
      </c>
      <c r="Q403" t="str">
        <f>All!AH403</f>
        <v>E</v>
      </c>
    </row>
    <row r="404" spans="1:17" x14ac:dyDescent="0.25">
      <c r="A404">
        <f>All!A404</f>
        <v>403</v>
      </c>
      <c r="B404" t="str">
        <f>All!B404</f>
        <v>Y</v>
      </c>
      <c r="C404" t="str">
        <f>All!J404</f>
        <v>Micro</v>
      </c>
      <c r="D404" t="str">
        <f>All!F404</f>
        <v>NTP</v>
      </c>
      <c r="E404">
        <f>All!E404</f>
        <v>0</v>
      </c>
      <c r="F404" t="str">
        <f>All!H404</f>
        <v>Chromium</v>
      </c>
      <c r="G404" t="str">
        <f>All!I404</f>
        <v>Chromium</v>
      </c>
      <c r="H404" t="str">
        <f>All!N404</f>
        <v>Neoplasia incidence</v>
      </c>
      <c r="I404" t="str">
        <f>All!AL404</f>
        <v>Lung Cancer</v>
      </c>
      <c r="J404" t="str">
        <f>All!O404</f>
        <v>Rat</v>
      </c>
      <c r="K404" t="str">
        <f>All!P404</f>
        <v>Sprague Dawley</v>
      </c>
      <c r="L404" t="str">
        <f>All!Q404</f>
        <v>M</v>
      </c>
      <c r="M404" t="str">
        <f>All!L404</f>
        <v>3 months</v>
      </c>
      <c r="N404">
        <f>All!AN404</f>
        <v>0</v>
      </c>
      <c r="O404">
        <f>All!AR404</f>
        <v>0</v>
      </c>
      <c r="P404">
        <f>All!AS404</f>
        <v>0</v>
      </c>
      <c r="Q404" t="str">
        <f>All!AH404</f>
        <v>B</v>
      </c>
    </row>
    <row r="405" spans="1:17" x14ac:dyDescent="0.25">
      <c r="A405">
        <f>All!A405</f>
        <v>404</v>
      </c>
      <c r="B405" t="str">
        <f>All!B405</f>
        <v>Y</v>
      </c>
      <c r="C405" t="str">
        <f>All!J405</f>
        <v>Micro</v>
      </c>
      <c r="D405" t="str">
        <f>All!F405</f>
        <v>NTP</v>
      </c>
      <c r="E405">
        <f>All!E405</f>
        <v>0</v>
      </c>
      <c r="F405" t="str">
        <f>All!H405</f>
        <v>Cobalt</v>
      </c>
      <c r="G405" t="str">
        <f>All!I405</f>
        <v>Cobalt</v>
      </c>
      <c r="H405" t="str">
        <f>All!N405</f>
        <v>Neoplasia incidence</v>
      </c>
      <c r="I405" t="str">
        <f>All!AL405</f>
        <v>Lung Cancer</v>
      </c>
      <c r="J405" t="str">
        <f>All!O405</f>
        <v>Mouse</v>
      </c>
      <c r="K405" t="str">
        <f>All!P405</f>
        <v>B6C3F1</v>
      </c>
      <c r="L405" t="str">
        <f>All!Q405</f>
        <v>M</v>
      </c>
      <c r="M405" t="str">
        <f>All!L405</f>
        <v>3 months</v>
      </c>
      <c r="N405">
        <f>All!AN405</f>
        <v>0</v>
      </c>
      <c r="O405">
        <f>All!AR405</f>
        <v>0</v>
      </c>
      <c r="P405">
        <f>All!AS405</f>
        <v>0</v>
      </c>
      <c r="Q405" t="str">
        <f>All!AH405</f>
        <v>B</v>
      </c>
    </row>
    <row r="406" spans="1:17" x14ac:dyDescent="0.25">
      <c r="A406">
        <f>All!A406</f>
        <v>405</v>
      </c>
      <c r="B406" t="str">
        <f>All!B406</f>
        <v>Y</v>
      </c>
      <c r="C406" t="str">
        <f>All!J406</f>
        <v>Micro</v>
      </c>
      <c r="D406" t="str">
        <f>All!F406</f>
        <v>NTP</v>
      </c>
      <c r="E406">
        <f>All!E406</f>
        <v>0</v>
      </c>
      <c r="F406" t="str">
        <f>All!H406</f>
        <v>Cobalt</v>
      </c>
      <c r="G406" t="str">
        <f>All!I406</f>
        <v>Cobalt</v>
      </c>
      <c r="H406" t="str">
        <f>All!N406</f>
        <v>Neoplasia incidence</v>
      </c>
      <c r="I406" t="str">
        <f>All!AL406</f>
        <v>Lung Cancer</v>
      </c>
      <c r="J406" t="str">
        <f>All!O406</f>
        <v>Rat</v>
      </c>
      <c r="K406" t="str">
        <f>All!P406</f>
        <v>F 344/N</v>
      </c>
      <c r="L406" t="str">
        <f>All!Q406</f>
        <v>F</v>
      </c>
      <c r="M406" t="str">
        <f>All!L406</f>
        <v>3 months</v>
      </c>
      <c r="N406">
        <f>All!AN406</f>
        <v>0</v>
      </c>
      <c r="O406">
        <f>All!AR406</f>
        <v>0</v>
      </c>
      <c r="P406">
        <f>All!AS406</f>
        <v>0</v>
      </c>
      <c r="Q406" t="str">
        <f>All!AH406</f>
        <v>B</v>
      </c>
    </row>
    <row r="407" spans="1:17" x14ac:dyDescent="0.25">
      <c r="A407">
        <f>All!A407</f>
        <v>406</v>
      </c>
      <c r="B407" t="str">
        <f>All!B407</f>
        <v>Y</v>
      </c>
      <c r="C407" t="str">
        <f>All!J407</f>
        <v>Micro</v>
      </c>
      <c r="D407" t="str">
        <f>All!F407</f>
        <v>NTP</v>
      </c>
      <c r="E407">
        <f>All!E407</f>
        <v>0</v>
      </c>
      <c r="F407" t="str">
        <f>All!H407</f>
        <v>Cobalt</v>
      </c>
      <c r="G407" t="str">
        <f>All!I407</f>
        <v>Cobalt</v>
      </c>
      <c r="H407" t="str">
        <f>All!N407</f>
        <v>Neoplasia incidence</v>
      </c>
      <c r="I407" t="str">
        <f>All!AL407</f>
        <v>Lung Cancer</v>
      </c>
      <c r="J407" t="str">
        <f>All!O407</f>
        <v>Rat</v>
      </c>
      <c r="K407" t="str">
        <f>All!P407</f>
        <v>F 344/N</v>
      </c>
      <c r="L407" t="str">
        <f>All!Q407</f>
        <v>M</v>
      </c>
      <c r="M407" t="str">
        <f>All!L407</f>
        <v>3 months</v>
      </c>
      <c r="N407">
        <f>All!AN407</f>
        <v>0</v>
      </c>
      <c r="O407">
        <f>All!AR407</f>
        <v>0</v>
      </c>
      <c r="P407">
        <f>All!AS407</f>
        <v>0</v>
      </c>
      <c r="Q407" t="str">
        <f>All!AH407</f>
        <v>B</v>
      </c>
    </row>
    <row r="408" spans="1:17" x14ac:dyDescent="0.25">
      <c r="A408">
        <f>All!A408</f>
        <v>407</v>
      </c>
      <c r="B408" t="str">
        <f>All!B408</f>
        <v>Y</v>
      </c>
      <c r="C408" t="str">
        <f>All!J408</f>
        <v>Micro</v>
      </c>
      <c r="D408" t="str">
        <f>All!F408</f>
        <v>NTP</v>
      </c>
      <c r="E408">
        <f>All!E408</f>
        <v>0</v>
      </c>
      <c r="F408" t="str">
        <f>All!H408</f>
        <v>WCS</v>
      </c>
      <c r="G408" t="str">
        <f>All!I408</f>
        <v>Wollastonite calcium silicates</v>
      </c>
      <c r="H408" t="str">
        <f>All!N408</f>
        <v>Neoplasia incidence</v>
      </c>
      <c r="I408" t="str">
        <f>All!AL408</f>
        <v>Lung Cancer</v>
      </c>
      <c r="J408" t="str">
        <f>All!O408</f>
        <v>Rat</v>
      </c>
      <c r="K408" t="str">
        <f>All!P408</f>
        <v>F 344/N</v>
      </c>
      <c r="L408" t="str">
        <f>All!Q408</f>
        <v>M</v>
      </c>
      <c r="M408" t="str">
        <f>All!L408</f>
        <v>30 days</v>
      </c>
      <c r="N408">
        <f>All!AN408</f>
        <v>0</v>
      </c>
      <c r="O408">
        <f>All!AR408</f>
        <v>0</v>
      </c>
      <c r="P408">
        <f>All!AS408</f>
        <v>0</v>
      </c>
      <c r="Q408" t="str">
        <f>All!AH408</f>
        <v>B</v>
      </c>
    </row>
    <row r="409" spans="1:17" x14ac:dyDescent="0.25">
      <c r="A409">
        <f>All!A409</f>
        <v>408</v>
      </c>
      <c r="B409" t="str">
        <f>All!B409</f>
        <v>Y</v>
      </c>
      <c r="C409" t="str">
        <f>All!J409</f>
        <v>Nano</v>
      </c>
      <c r="D409" t="str">
        <f>All!F409</f>
        <v>NTP</v>
      </c>
      <c r="E409">
        <f>All!E409</f>
        <v>0</v>
      </c>
      <c r="F409" t="str">
        <f>All!H409</f>
        <v>CNT</v>
      </c>
      <c r="G409" t="str">
        <f>All!I409</f>
        <v>1020 Long Multiwalled Carbon Nanotube</v>
      </c>
      <c r="H409" t="str">
        <f>All!N409</f>
        <v>Neoplasia incidence</v>
      </c>
      <c r="I409" t="str">
        <f>All!AL409</f>
        <v>Lung Cancer</v>
      </c>
      <c r="J409" t="str">
        <f>All!O409</f>
        <v>Mouse</v>
      </c>
      <c r="K409" t="str">
        <f>All!P409</f>
        <v>B6C3F1</v>
      </c>
      <c r="L409" t="str">
        <f>All!Q409</f>
        <v>M</v>
      </c>
      <c r="M409" t="str">
        <f>All!L409</f>
        <v>30 days</v>
      </c>
      <c r="N409">
        <f>All!AN409</f>
        <v>0</v>
      </c>
      <c r="O409">
        <f>All!AR409</f>
        <v>0</v>
      </c>
      <c r="P409">
        <f>All!AS409</f>
        <v>0</v>
      </c>
      <c r="Q409" t="str">
        <f>All!AH409</f>
        <v>E</v>
      </c>
    </row>
    <row r="410" spans="1:17" x14ac:dyDescent="0.25">
      <c r="A410">
        <f>All!A410</f>
        <v>409</v>
      </c>
      <c r="B410" t="str">
        <f>All!B410</f>
        <v>Y</v>
      </c>
      <c r="C410" t="str">
        <f>All!J410</f>
        <v>Nano</v>
      </c>
      <c r="D410" t="str">
        <f>All!F410</f>
        <v>NTP</v>
      </c>
      <c r="E410">
        <f>All!E410</f>
        <v>0</v>
      </c>
      <c r="F410" t="str">
        <f>All!H410</f>
        <v>CNT</v>
      </c>
      <c r="G410" t="str">
        <f>All!I410</f>
        <v>1020 Long Multiwalled Carbon Nanotube</v>
      </c>
      <c r="H410" t="str">
        <f>All!N410</f>
        <v>Neoplasia incidence</v>
      </c>
      <c r="I410" t="str">
        <f>All!AL410</f>
        <v>Lung Cancer</v>
      </c>
      <c r="J410" t="str">
        <f>All!O410</f>
        <v>Rat</v>
      </c>
      <c r="K410" t="str">
        <f>All!P410</f>
        <v>HSD</v>
      </c>
      <c r="L410" t="str">
        <f>All!Q410</f>
        <v>M</v>
      </c>
      <c r="M410" t="str">
        <f>All!L410</f>
        <v>30 days</v>
      </c>
      <c r="N410">
        <f>All!AN410</f>
        <v>0</v>
      </c>
      <c r="O410">
        <f>All!AR410</f>
        <v>0</v>
      </c>
      <c r="P410">
        <f>All!AS410</f>
        <v>0</v>
      </c>
      <c r="Q410" t="str">
        <f>All!AH410</f>
        <v>E</v>
      </c>
    </row>
    <row r="411" spans="1:17" x14ac:dyDescent="0.25">
      <c r="A411">
        <f>All!A411</f>
        <v>410</v>
      </c>
      <c r="B411" t="str">
        <f>All!B411</f>
        <v>Y</v>
      </c>
      <c r="C411" t="str">
        <f>All!J411</f>
        <v>Nano</v>
      </c>
      <c r="D411" t="str">
        <f>All!F411</f>
        <v>NTP</v>
      </c>
      <c r="E411">
        <f>All!E411</f>
        <v>0</v>
      </c>
      <c r="F411" t="str">
        <f>All!H411</f>
        <v>CNT</v>
      </c>
      <c r="G411" t="str">
        <f>All!I411</f>
        <v>1020 Long Multiwalled Carbon Nanotube</v>
      </c>
      <c r="H411" t="str">
        <f>All!N411</f>
        <v>Neoplasia incidence</v>
      </c>
      <c r="I411" t="str">
        <f>All!AL411</f>
        <v>Lung Cancer</v>
      </c>
      <c r="J411" t="str">
        <f>All!O411</f>
        <v>Rat</v>
      </c>
      <c r="K411" t="str">
        <f>All!P411</f>
        <v>HSD</v>
      </c>
      <c r="L411" t="str">
        <f>All!Q411</f>
        <v>F</v>
      </c>
      <c r="M411" t="str">
        <f>All!L411</f>
        <v>30 days</v>
      </c>
      <c r="N411">
        <f>All!AN411</f>
        <v>0</v>
      </c>
      <c r="O411">
        <f>All!AR411</f>
        <v>0</v>
      </c>
      <c r="P411">
        <f>All!AS411</f>
        <v>0</v>
      </c>
      <c r="Q411" t="str">
        <f>All!AH411</f>
        <v>E</v>
      </c>
    </row>
    <row r="412" spans="1:17" x14ac:dyDescent="0.25">
      <c r="A412">
        <f>All!A412</f>
        <v>411</v>
      </c>
      <c r="B412" t="str">
        <f>All!B412</f>
        <v>Y</v>
      </c>
      <c r="C412" t="str">
        <f>All!J412</f>
        <v>Micro</v>
      </c>
      <c r="D412" t="str">
        <f>All!F412</f>
        <v>NTP</v>
      </c>
      <c r="E412">
        <f>All!E412</f>
        <v>0</v>
      </c>
      <c r="F412" t="str">
        <f>All!H412</f>
        <v>ABA:CS</v>
      </c>
      <c r="G412" t="str">
        <f>All!I412</f>
        <v>Abrasive blasting agents (coal slag)</v>
      </c>
      <c r="H412" t="str">
        <f>All!N412</f>
        <v>Neoplasia incidence</v>
      </c>
      <c r="I412" t="str">
        <f>All!AL412</f>
        <v>Lung Cancer</v>
      </c>
      <c r="J412" t="str">
        <f>All!O412</f>
        <v>Rat</v>
      </c>
      <c r="K412" t="str">
        <f>All!P412</f>
        <v>F 344/N</v>
      </c>
      <c r="L412" t="str">
        <f>All!Q412</f>
        <v>M</v>
      </c>
      <c r="M412" t="str">
        <f>All!L412</f>
        <v>39 weeks</v>
      </c>
      <c r="N412">
        <f>All!AN412</f>
        <v>0</v>
      </c>
      <c r="O412">
        <f>All!AR412</f>
        <v>0</v>
      </c>
      <c r="P412">
        <f>All!AS412</f>
        <v>0</v>
      </c>
      <c r="Q412" t="str">
        <f>All!AH412</f>
        <v>D</v>
      </c>
    </row>
    <row r="413" spans="1:17" x14ac:dyDescent="0.25">
      <c r="A413">
        <f>All!A413</f>
        <v>412</v>
      </c>
      <c r="B413" t="str">
        <f>All!B413</f>
        <v>Y</v>
      </c>
      <c r="C413" t="str">
        <f>All!J413</f>
        <v>Nano</v>
      </c>
      <c r="D413" t="str">
        <f>All!F413</f>
        <v>NTP</v>
      </c>
      <c r="E413">
        <f>All!E413</f>
        <v>0</v>
      </c>
      <c r="F413" t="str">
        <f>All!H413</f>
        <v>CNT</v>
      </c>
      <c r="G413" t="str">
        <f>All!I413</f>
        <v>1020 Long Multiwalled Carbon Nanotube</v>
      </c>
      <c r="H413" t="str">
        <f>All!N413</f>
        <v>Neoplasia incidence</v>
      </c>
      <c r="I413" t="str">
        <f>All!AL413</f>
        <v>Lung Cancer</v>
      </c>
      <c r="J413" t="str">
        <f>All!O413</f>
        <v>Mouse</v>
      </c>
      <c r="K413" t="str">
        <f>All!P413</f>
        <v>B6C3F1</v>
      </c>
      <c r="L413" t="str">
        <f>All!Q413</f>
        <v>F</v>
      </c>
      <c r="M413" t="str">
        <f>All!L413</f>
        <v>39 weeks</v>
      </c>
      <c r="N413">
        <f>All!AN413</f>
        <v>0</v>
      </c>
      <c r="O413">
        <f>All!AR413</f>
        <v>0</v>
      </c>
      <c r="P413">
        <f>All!AS413</f>
        <v>0</v>
      </c>
      <c r="Q413" t="str">
        <f>All!AH413</f>
        <v>E</v>
      </c>
    </row>
    <row r="414" spans="1:17" x14ac:dyDescent="0.25">
      <c r="A414">
        <f>All!A414</f>
        <v>413</v>
      </c>
      <c r="B414">
        <f>All!B414</f>
        <v>0</v>
      </c>
      <c r="C414" t="str">
        <f>All!J414</f>
        <v>Nano</v>
      </c>
      <c r="D414" t="str">
        <f>All!F414</f>
        <v>Morimoto, Y. et al. 2010</v>
      </c>
      <c r="E414">
        <f>All!E414</f>
        <v>0</v>
      </c>
      <c r="F414" t="str">
        <f>All!H414</f>
        <v>C60</v>
      </c>
      <c r="G414" t="str">
        <f>All!I414</f>
        <v>C60 fullerene</v>
      </c>
      <c r="H414" t="str">
        <f>All!N414</f>
        <v>Inflammation</v>
      </c>
      <c r="I414" t="str">
        <f>All!AL414</f>
        <v>Lung Inflammation</v>
      </c>
      <c r="J414" t="str">
        <f>All!O414</f>
        <v>Rat</v>
      </c>
      <c r="K414" t="str">
        <f>All!P414</f>
        <v>Wistar</v>
      </c>
      <c r="L414" t="str">
        <f>All!Q414</f>
        <v>M</v>
      </c>
      <c r="M414" t="str">
        <f>All!L414</f>
        <v>28 days</v>
      </c>
      <c r="N414">
        <f>All!AN414</f>
        <v>0</v>
      </c>
      <c r="O414" t="str">
        <f>All!AR414</f>
        <v>NOAEL</v>
      </c>
      <c r="P414">
        <f>All!AS414</f>
        <v>40</v>
      </c>
      <c r="Q414" t="str">
        <f>All!AH414</f>
        <v>D</v>
      </c>
    </row>
    <row r="415" spans="1:17" x14ac:dyDescent="0.25">
      <c r="A415">
        <f>All!A415</f>
        <v>414</v>
      </c>
      <c r="B415">
        <f>All!B415</f>
        <v>0</v>
      </c>
      <c r="C415" t="str">
        <f>All!J415</f>
        <v>Nano</v>
      </c>
      <c r="D415" t="str">
        <f>All!F415</f>
        <v>Zn Dossier (NM-111) 0</v>
      </c>
      <c r="E415">
        <f>All!E415</f>
        <v>0</v>
      </c>
      <c r="F415" t="str">
        <f>All!H415</f>
        <v>Zinc</v>
      </c>
      <c r="G415" t="str">
        <f>All!I415</f>
        <v>NM-111 Z-COTEÂ® HP1</v>
      </c>
      <c r="H415" t="str">
        <f>All!N415</f>
        <v>Inflammation</v>
      </c>
      <c r="I415" t="str">
        <f>All!AL415</f>
        <v>Lung Inflammation</v>
      </c>
      <c r="J415" t="str">
        <f>All!O415</f>
        <v>Rat</v>
      </c>
      <c r="K415" t="str">
        <f>All!P415</f>
        <v>Wistar (Clr:WI(WU))</v>
      </c>
      <c r="L415" t="str">
        <f>All!Q415</f>
        <v>M</v>
      </c>
      <c r="M415" t="str">
        <f>All!L415</f>
        <v>90 days</v>
      </c>
      <c r="N415">
        <f>All!AN415</f>
        <v>0</v>
      </c>
      <c r="O415" t="str">
        <f>All!AR415</f>
        <v>NOAEL</v>
      </c>
      <c r="P415">
        <f>All!AS415</f>
        <v>1500</v>
      </c>
      <c r="Q415" t="str">
        <f>All!AH415</f>
        <v>C</v>
      </c>
    </row>
    <row r="416" spans="1:17" x14ac:dyDescent="0.25">
      <c r="A416">
        <f>All!A416</f>
        <v>415</v>
      </c>
      <c r="B416" t="str">
        <f>All!B416</f>
        <v>Y</v>
      </c>
      <c r="C416" t="str">
        <f>All!J416</f>
        <v>Micro</v>
      </c>
      <c r="D416" t="str">
        <f>All!F416</f>
        <v>CeO2 Dossier (NM-213) 0</v>
      </c>
      <c r="E416">
        <f>All!E416</f>
        <v>0</v>
      </c>
      <c r="F416" t="str">
        <f>All!H416</f>
        <v>Cerium</v>
      </c>
      <c r="G416" t="str">
        <f>All!I416</f>
        <v>NM-213</v>
      </c>
      <c r="H416" t="str">
        <f>All!N416</f>
        <v>Inflammation</v>
      </c>
      <c r="I416" t="str">
        <f>All!AL416</f>
        <v>Lung Inflammation</v>
      </c>
      <c r="J416" t="str">
        <f>All!O416</f>
        <v>Rat</v>
      </c>
      <c r="K416" t="str">
        <f>All!P416</f>
        <v>Wistar (Clr:WI(WU))</v>
      </c>
      <c r="L416" t="str">
        <f>All!Q416</f>
        <v>M</v>
      </c>
      <c r="M416" t="str">
        <f>All!L416</f>
        <v>28 days</v>
      </c>
      <c r="N416">
        <f>All!AN416</f>
        <v>0</v>
      </c>
      <c r="O416" t="str">
        <f>All!AR416</f>
        <v>LOAEL</v>
      </c>
      <c r="P416">
        <f>All!AS416</f>
        <v>590</v>
      </c>
      <c r="Q416" t="str">
        <f>All!AH416</f>
        <v>C</v>
      </c>
    </row>
    <row r="417" spans="1:17" x14ac:dyDescent="0.25">
      <c r="A417">
        <f>All!A417</f>
        <v>416</v>
      </c>
      <c r="B417" t="str">
        <f>All!B417</f>
        <v>Y</v>
      </c>
      <c r="C417" t="str">
        <f>All!J417</f>
        <v>Nano</v>
      </c>
      <c r="D417" t="str">
        <f>All!F417</f>
        <v>CeO2 Dossier (NM-211) 0</v>
      </c>
      <c r="E417">
        <f>All!E417</f>
        <v>0</v>
      </c>
      <c r="F417" t="str">
        <f>All!H417</f>
        <v>Cerium</v>
      </c>
      <c r="G417" t="str">
        <f>All!I417</f>
        <v>NM-211 (Ceria Dry)</v>
      </c>
      <c r="H417" t="str">
        <f>All!N417</f>
        <v>Inflammation</v>
      </c>
      <c r="I417" t="str">
        <f>All!AL417</f>
        <v>Lung Inflammation</v>
      </c>
      <c r="J417" t="str">
        <f>All!O417</f>
        <v>Rat</v>
      </c>
      <c r="K417" t="str">
        <f>All!P417</f>
        <v>Wistar (Clr:WI(WU))</v>
      </c>
      <c r="L417" t="str">
        <f>All!Q417</f>
        <v>M</v>
      </c>
      <c r="M417" t="str">
        <f>All!L417</f>
        <v>90 days</v>
      </c>
      <c r="N417">
        <f>All!AN417</f>
        <v>0</v>
      </c>
      <c r="O417" t="str">
        <f>All!AR417</f>
        <v>LOAEL</v>
      </c>
      <c r="P417">
        <f>All!AS417</f>
        <v>120</v>
      </c>
      <c r="Q417" t="str">
        <f>All!AH417</f>
        <v>D</v>
      </c>
    </row>
    <row r="418" spans="1:17" x14ac:dyDescent="0.25">
      <c r="A418">
        <f>All!A418</f>
        <v>417</v>
      </c>
      <c r="B418" t="str">
        <f>All!B418</f>
        <v>Y</v>
      </c>
      <c r="C418" t="str">
        <f>All!J418</f>
        <v>Nano</v>
      </c>
      <c r="D418" t="str">
        <f>All!F418</f>
        <v>CeO2 Dossier (NM-212) 0</v>
      </c>
      <c r="E418">
        <f>All!E418</f>
        <v>0</v>
      </c>
      <c r="F418" t="str">
        <f>All!H418</f>
        <v>Cerium</v>
      </c>
      <c r="G418" t="str">
        <f>All!I418</f>
        <v>NM-212(Nanograin Ceria)</v>
      </c>
      <c r="H418" t="str">
        <f>All!N418</f>
        <v>Inflammation</v>
      </c>
      <c r="I418" t="str">
        <f>All!AL418</f>
        <v>Lung Inflammation</v>
      </c>
      <c r="J418" t="str">
        <f>All!O418</f>
        <v>Rat</v>
      </c>
      <c r="K418" t="str">
        <f>All!P418</f>
        <v>Wistar (Clr:WI(WU))</v>
      </c>
      <c r="L418" t="str">
        <f>All!Q418</f>
        <v>M</v>
      </c>
      <c r="M418" t="str">
        <f>All!L418</f>
        <v>90 days</v>
      </c>
      <c r="N418">
        <f>All!AN418</f>
        <v>0</v>
      </c>
      <c r="O418" t="str">
        <f>All!AR418</f>
        <v>LOAEL</v>
      </c>
      <c r="P418">
        <f>All!AS418</f>
        <v>250</v>
      </c>
      <c r="Q418" t="str">
        <f>All!AH418</f>
        <v>D</v>
      </c>
    </row>
    <row r="419" spans="1:17" x14ac:dyDescent="0.25">
      <c r="A419">
        <f>All!A419</f>
        <v>418</v>
      </c>
      <c r="B419">
        <f>All!B419</f>
        <v>0</v>
      </c>
      <c r="C419" t="str">
        <f>All!J419</f>
        <v>Nano</v>
      </c>
      <c r="D419" t="str">
        <f>All!F419</f>
        <v>Cassee, F.R. et al. 2012</v>
      </c>
      <c r="E419">
        <f>All!E419</f>
        <v>0</v>
      </c>
      <c r="F419" t="str">
        <f>All!H419</f>
        <v>Cerium</v>
      </c>
      <c r="G419" t="str">
        <f>All!I419</f>
        <v>CeO2 in aliphatic hydrocarbons (Envirox)</v>
      </c>
      <c r="H419" t="str">
        <f>All!N419</f>
        <v>Inflammation</v>
      </c>
      <c r="I419" t="str">
        <f>All!AL419</f>
        <v>Lung Inflammation</v>
      </c>
      <c r="J419" t="str">
        <f>All!O419</f>
        <v>Mouse</v>
      </c>
      <c r="K419" t="str">
        <f>All!P419</f>
        <v>ApoE(-/-) (B6.129P2-Apoetm1Unc N11, Taconic,Denmark)</v>
      </c>
      <c r="L419" t="str">
        <f>All!Q419</f>
        <v>M</v>
      </c>
      <c r="M419" t="str">
        <f>All!L419</f>
        <v>90 days</v>
      </c>
      <c r="N419">
        <f>All!AN419</f>
        <v>0</v>
      </c>
      <c r="O419" t="str">
        <f>All!AR419</f>
        <v>NOAEL</v>
      </c>
      <c r="P419">
        <f>All!AS419</f>
        <v>566.66666666666663</v>
      </c>
      <c r="Q419" t="str">
        <f>All!AH419</f>
        <v>C</v>
      </c>
    </row>
    <row r="420" spans="1:17" x14ac:dyDescent="0.25">
      <c r="A420">
        <f>All!A420</f>
        <v>419</v>
      </c>
      <c r="B420" t="str">
        <f>All!B420</f>
        <v>Y</v>
      </c>
      <c r="C420" t="str">
        <f>All!J420</f>
        <v>Nano</v>
      </c>
      <c r="D420" t="str">
        <f>All!F420</f>
        <v>Aalapati, S. et al. 2013</v>
      </c>
      <c r="E420">
        <f>All!E420</f>
        <v>0</v>
      </c>
      <c r="F420" t="str">
        <f>All!H420</f>
        <v>Cerium</v>
      </c>
      <c r="G420" t="str">
        <f>All!I420</f>
        <v>CeO2</v>
      </c>
      <c r="H420" t="str">
        <f>All!N420</f>
        <v>Inflammation</v>
      </c>
      <c r="I420" t="str">
        <f>All!AL420</f>
        <v>Lung Inflammation</v>
      </c>
      <c r="J420" t="str">
        <f>All!O420</f>
        <v>Mouse</v>
      </c>
      <c r="K420" t="str">
        <f>All!P420</f>
        <v>CD-1</v>
      </c>
      <c r="L420" t="str">
        <f>All!Q420</f>
        <v>M</v>
      </c>
      <c r="M420" t="str">
        <f>All!L420</f>
        <v>28 days</v>
      </c>
      <c r="N420">
        <f>All!AN420</f>
        <v>0</v>
      </c>
      <c r="O420">
        <f>All!AR420</f>
        <v>0</v>
      </c>
      <c r="P420">
        <f>All!AS420</f>
        <v>0</v>
      </c>
      <c r="Q420" t="str">
        <f>All!AH420</f>
        <v>D</v>
      </c>
    </row>
    <row r="421" spans="1:17" x14ac:dyDescent="0.25">
      <c r="A421">
        <f>All!A421</f>
        <v>420</v>
      </c>
      <c r="B421" t="str">
        <f>All!B421</f>
        <v>Y</v>
      </c>
      <c r="C421" t="str">
        <f>All!J421</f>
        <v>Nano</v>
      </c>
      <c r="D421" t="str">
        <f>All!F421</f>
        <v>Reuzel, P.G. et al. 1991</v>
      </c>
      <c r="E421" t="str">
        <f>All!E421</f>
        <v>https://doi.org/10.1016/0278-6915(91)90205-L</v>
      </c>
      <c r="F421" t="str">
        <f>All!H421</f>
        <v>Silica</v>
      </c>
      <c r="G421" t="str">
        <f>All!I421</f>
        <v>NM-201_Sipernat 22S</v>
      </c>
      <c r="H421" t="str">
        <f>All!N421</f>
        <v>Inflammation</v>
      </c>
      <c r="I421" t="str">
        <f>All!AL421</f>
        <v>Lung Inflammation</v>
      </c>
      <c r="J421" t="str">
        <f>All!O421</f>
        <v>Rat</v>
      </c>
      <c r="K421" t="str">
        <f>All!P421</f>
        <v>Wistar (Cpb:WU Wistar rand.)</v>
      </c>
      <c r="L421" t="str">
        <f>All!Q421</f>
        <v>M</v>
      </c>
      <c r="M421" t="str">
        <f>All!L421</f>
        <v>28 days</v>
      </c>
      <c r="N421">
        <f>All!AN421</f>
        <v>0</v>
      </c>
      <c r="O421">
        <f>All!AR421</f>
        <v>0</v>
      </c>
      <c r="P421">
        <f>All!AS421</f>
        <v>0</v>
      </c>
      <c r="Q421" t="str">
        <f>All!AH421</f>
        <v>C</v>
      </c>
    </row>
    <row r="422" spans="1:17" x14ac:dyDescent="0.25">
      <c r="A422">
        <f>All!A422</f>
        <v>421</v>
      </c>
      <c r="B422" t="str">
        <f>All!B422</f>
        <v>Y</v>
      </c>
      <c r="C422" t="str">
        <f>All!J422</f>
        <v>Nano</v>
      </c>
      <c r="D422" t="str">
        <f>All!F422</f>
        <v>Reuzel, P.G. et al. 1991</v>
      </c>
      <c r="E422" t="str">
        <f>All!E422</f>
        <v>https://doi.org/10.1016/0278-6915(91)90205-L</v>
      </c>
      <c r="F422" t="str">
        <f>All!H422</f>
        <v>Silica</v>
      </c>
      <c r="G422" t="str">
        <f>All!I422</f>
        <v>SiO2 (Aerosil R 974)</v>
      </c>
      <c r="H422" t="str">
        <f>All!N422</f>
        <v>Inflammation</v>
      </c>
      <c r="I422" t="str">
        <f>All!AL422</f>
        <v>Lung Inflammation</v>
      </c>
      <c r="J422" t="str">
        <f>All!O422</f>
        <v>Rat</v>
      </c>
      <c r="K422" t="str">
        <f>All!P422</f>
        <v>Wistar (Cpb:WU Wistar rand.)</v>
      </c>
      <c r="L422" t="str">
        <f>All!Q422</f>
        <v>M</v>
      </c>
      <c r="M422" t="str">
        <f>All!L422</f>
        <v>90 days</v>
      </c>
      <c r="N422">
        <f>All!AN422</f>
        <v>0</v>
      </c>
      <c r="O422">
        <f>All!AR422</f>
        <v>0</v>
      </c>
      <c r="P422">
        <f>All!AS422</f>
        <v>0</v>
      </c>
      <c r="Q422" t="str">
        <f>All!AH422</f>
        <v>C</v>
      </c>
    </row>
    <row r="423" spans="1:17" x14ac:dyDescent="0.25">
      <c r="A423">
        <f>All!A423</f>
        <v>422</v>
      </c>
      <c r="B423" t="str">
        <f>All!B423</f>
        <v>Y</v>
      </c>
      <c r="C423" t="str">
        <f>All!J423</f>
        <v>Nano</v>
      </c>
      <c r="D423" t="str">
        <f>All!F423</f>
        <v>Reuzel, P.G. et al. 1991</v>
      </c>
      <c r="E423" t="str">
        <f>All!E423</f>
        <v>https://doi.org/10.1016/0278-6915(91)90205-L</v>
      </c>
      <c r="F423" t="str">
        <f>All!H423</f>
        <v>Silica</v>
      </c>
      <c r="G423" t="str">
        <f>All!I423</f>
        <v>NM-203_Aerosil 200</v>
      </c>
      <c r="H423" t="str">
        <f>All!N423</f>
        <v>Inflammation</v>
      </c>
      <c r="I423" t="str">
        <f>All!AL423</f>
        <v>Lung Inflammation</v>
      </c>
      <c r="J423" t="str">
        <f>All!O423</f>
        <v>Rat</v>
      </c>
      <c r="K423" t="str">
        <f>All!P423</f>
        <v>Wistar (Cpb:WU Wistar rand.)</v>
      </c>
      <c r="L423" t="str">
        <f>All!Q423</f>
        <v>M</v>
      </c>
      <c r="M423" t="str">
        <f>All!L423</f>
        <v>28 days</v>
      </c>
      <c r="N423">
        <f>All!AN423</f>
        <v>0</v>
      </c>
      <c r="O423">
        <f>All!AR423</f>
        <v>0</v>
      </c>
      <c r="P423">
        <f>All!AS423</f>
        <v>0</v>
      </c>
      <c r="Q423" t="str">
        <f>All!AH423</f>
        <v>C</v>
      </c>
    </row>
    <row r="424" spans="1:17" x14ac:dyDescent="0.25">
      <c r="A424">
        <f>All!A424</f>
        <v>423</v>
      </c>
      <c r="B424" t="str">
        <f>All!B424</f>
        <v>Y</v>
      </c>
      <c r="C424" t="str">
        <f>All!J424</f>
        <v>Nano</v>
      </c>
      <c r="D424" t="str">
        <f>All!F424</f>
        <v>Sung, J.H. et al. 2009</v>
      </c>
      <c r="E424">
        <f>All!E424</f>
        <v>0</v>
      </c>
      <c r="F424" t="str">
        <f>All!H424</f>
        <v>Silver</v>
      </c>
      <c r="G424" t="str">
        <f>All!I424</f>
        <v>Nanosized silver</v>
      </c>
      <c r="H424" t="str">
        <f>All!N424</f>
        <v>Inflammation</v>
      </c>
      <c r="I424" t="str">
        <f>All!AL424</f>
        <v>Lung Inflammation</v>
      </c>
      <c r="J424" t="str">
        <f>All!O424</f>
        <v>Rat</v>
      </c>
      <c r="K424" t="str">
        <f>All!P424</f>
        <v>Sprague-Dawley (Crl:SD)</v>
      </c>
      <c r="L424" t="str">
        <f>All!Q424</f>
        <v>M</v>
      </c>
      <c r="M424" t="str">
        <f>All!L424</f>
        <v>90 days</v>
      </c>
      <c r="N424">
        <f>All!AN424</f>
        <v>0</v>
      </c>
      <c r="O424">
        <f>All!AR424</f>
        <v>0</v>
      </c>
      <c r="P424">
        <f>All!AS424</f>
        <v>0</v>
      </c>
      <c r="Q424" t="str">
        <f>All!AH424</f>
        <v>D</v>
      </c>
    </row>
    <row r="425" spans="1:17" x14ac:dyDescent="0.25">
      <c r="A425">
        <f>All!A425</f>
        <v>424</v>
      </c>
      <c r="B425">
        <f>All!B425</f>
        <v>0</v>
      </c>
      <c r="C425" t="str">
        <f>All!J425</f>
        <v>Nano</v>
      </c>
      <c r="D425" t="str">
        <f>All!F425</f>
        <v>Ji, H.J. et al. 2007</v>
      </c>
      <c r="E425">
        <f>All!E425</f>
        <v>0</v>
      </c>
      <c r="F425" t="str">
        <f>All!H425</f>
        <v>Silver</v>
      </c>
      <c r="G425" t="str">
        <f>All!I425</f>
        <v>Nanosized silver</v>
      </c>
      <c r="H425" t="str">
        <f>All!N425</f>
        <v>Inflammation</v>
      </c>
      <c r="I425" t="str">
        <f>All!AL425</f>
        <v>Lung Inflammation</v>
      </c>
      <c r="J425" t="str">
        <f>All!O425</f>
        <v>Rat</v>
      </c>
      <c r="K425" t="str">
        <f>All!P425</f>
        <v>Sprague-Dawley</v>
      </c>
      <c r="L425" t="str">
        <f>All!Q425</f>
        <v>M</v>
      </c>
      <c r="M425" t="str">
        <f>All!L425</f>
        <v>90 days</v>
      </c>
      <c r="N425">
        <f>All!AN425</f>
        <v>0</v>
      </c>
      <c r="O425" t="str">
        <f>All!AR425</f>
        <v>NOAEL</v>
      </c>
      <c r="P425">
        <f>All!AS425</f>
        <v>1.1599999999999999</v>
      </c>
      <c r="Q425" t="str">
        <f>All!AH425</f>
        <v>E</v>
      </c>
    </row>
    <row r="426" spans="1:17" x14ac:dyDescent="0.25">
      <c r="A426">
        <f>All!A426</f>
        <v>425</v>
      </c>
      <c r="B426">
        <f>All!B426</f>
        <v>0</v>
      </c>
      <c r="C426" t="str">
        <f>All!J426</f>
        <v>Nano</v>
      </c>
      <c r="D426" t="str">
        <f>All!F426</f>
        <v>Sung, J.H. et al. 2011</v>
      </c>
      <c r="E426">
        <f>All!E426</f>
        <v>0</v>
      </c>
      <c r="F426" t="str">
        <f>All!H426</f>
        <v>Gold</v>
      </c>
      <c r="G426" t="str">
        <f>All!I426</f>
        <v>Nanosized gold</v>
      </c>
      <c r="H426" t="str">
        <f>All!N426</f>
        <v>Inflammation</v>
      </c>
      <c r="I426" t="str">
        <f>All!AL426</f>
        <v>Lung Inflammation</v>
      </c>
      <c r="J426" t="str">
        <f>All!O426</f>
        <v>Rat</v>
      </c>
      <c r="K426" t="str">
        <f>All!P426</f>
        <v>Sprague-Dawley (Crl:SD)</v>
      </c>
      <c r="L426" t="str">
        <f>All!Q426</f>
        <v>M</v>
      </c>
      <c r="M426" t="str">
        <f>All!L426</f>
        <v>90 days</v>
      </c>
      <c r="N426">
        <f>All!AN426</f>
        <v>0</v>
      </c>
      <c r="O426" t="str">
        <f>All!AR426</f>
        <v>NOAEL</v>
      </c>
      <c r="P426">
        <f>All!AS426</f>
        <v>0.38</v>
      </c>
      <c r="Q426" t="str">
        <f>All!AH426</f>
        <v>E</v>
      </c>
    </row>
    <row r="427" spans="1:17" x14ac:dyDescent="0.25">
      <c r="A427">
        <f>All!A427</f>
        <v>426</v>
      </c>
      <c r="B427" t="str">
        <f>All!B427</f>
        <v>Y</v>
      </c>
      <c r="C427" t="str">
        <f>All!J427</f>
        <v>Nano</v>
      </c>
      <c r="D427" t="str">
        <f>All!F427</f>
        <v>SWCNT dossier 0</v>
      </c>
      <c r="E427">
        <f>All!E427</f>
        <v>0</v>
      </c>
      <c r="F427" t="str">
        <f>All!H427</f>
        <v>CNT</v>
      </c>
      <c r="G427" t="str">
        <f>All!I427</f>
        <v>SWCNT</v>
      </c>
      <c r="H427" t="str">
        <f>All!N427</f>
        <v>Inflammation</v>
      </c>
      <c r="I427" t="str">
        <f>All!AL427</f>
        <v>Lung Inflammation</v>
      </c>
      <c r="J427" t="str">
        <f>All!O427</f>
        <v>Rat</v>
      </c>
      <c r="K427" t="str">
        <f>All!P427</f>
        <v>Wistar</v>
      </c>
      <c r="L427" t="str">
        <f>All!Q427</f>
        <v>M</v>
      </c>
      <c r="M427" t="str">
        <f>All!L427</f>
        <v>28 days</v>
      </c>
      <c r="N427">
        <f>All!AN427</f>
        <v>0</v>
      </c>
      <c r="O427" t="str">
        <f>All!AR427</f>
        <v>NOAEL</v>
      </c>
      <c r="P427">
        <f>All!AS427</f>
        <v>133.33333333333334</v>
      </c>
      <c r="Q427" t="str">
        <f>All!AH427</f>
        <v>D</v>
      </c>
    </row>
    <row r="428" spans="1:17" x14ac:dyDescent="0.25">
      <c r="A428">
        <f>All!A428</f>
        <v>427</v>
      </c>
      <c r="B428">
        <f>All!B428</f>
        <v>0</v>
      </c>
      <c r="C428" t="str">
        <f>All!J428</f>
        <v>Nano</v>
      </c>
      <c r="D428" t="str">
        <f>All!F428</f>
        <v>Morimoto, Y. et al. (SWCNT) 2012</v>
      </c>
      <c r="E428">
        <f>All!E428</f>
        <v>0</v>
      </c>
      <c r="F428" t="str">
        <f>All!H428</f>
        <v>CNT</v>
      </c>
      <c r="G428" t="str">
        <f>All!I428</f>
        <v>SWCNT</v>
      </c>
      <c r="H428" t="str">
        <f>All!N428</f>
        <v>Inflammation</v>
      </c>
      <c r="I428" t="str">
        <f>All!AL428</f>
        <v>Lung Inflammation</v>
      </c>
      <c r="J428" t="str">
        <f>All!O428</f>
        <v>Rat</v>
      </c>
      <c r="K428" t="str">
        <f>All!P428</f>
        <v>Wistar</v>
      </c>
      <c r="L428" t="str">
        <f>All!Q428</f>
        <v>M</v>
      </c>
      <c r="M428" t="str">
        <f>All!L428</f>
        <v>28 days</v>
      </c>
      <c r="N428">
        <f>All!AN428</f>
        <v>0</v>
      </c>
      <c r="O428" t="str">
        <f>All!AR428</f>
        <v>NOAEL</v>
      </c>
      <c r="P428">
        <f>All!AS428</f>
        <v>43.333333333333336</v>
      </c>
      <c r="Q428" t="str">
        <f>All!AH428</f>
        <v>D</v>
      </c>
    </row>
    <row r="429" spans="1:17" x14ac:dyDescent="0.25">
      <c r="A429">
        <f>All!A429</f>
        <v>428</v>
      </c>
      <c r="B429">
        <f>All!B429</f>
        <v>0</v>
      </c>
      <c r="C429" t="str">
        <f>All!J429</f>
        <v>Nano</v>
      </c>
      <c r="D429" t="str">
        <f>All!F429</f>
        <v>Ma-Hock, L. et al. 2009</v>
      </c>
      <c r="E429">
        <f>All!E429</f>
        <v>0</v>
      </c>
      <c r="F429" t="str">
        <f>All!H429</f>
        <v>CNT</v>
      </c>
      <c r="G429" t="str">
        <f>All!I429</f>
        <v>MWCNT</v>
      </c>
      <c r="H429" t="str">
        <f>All!N429</f>
        <v>Inflammation</v>
      </c>
      <c r="I429" t="str">
        <f>All!AL429</f>
        <v>Lung Inflammation</v>
      </c>
      <c r="J429" t="str">
        <f>All!O429</f>
        <v>Rat</v>
      </c>
      <c r="K429" t="str">
        <f>All!P429</f>
        <v>Wistar (Crl:WI)</v>
      </c>
      <c r="L429" t="str">
        <f>All!Q429</f>
        <v>M</v>
      </c>
      <c r="M429" t="str">
        <f>All!L429</f>
        <v>90 days</v>
      </c>
      <c r="N429">
        <f>All!AN429</f>
        <v>0</v>
      </c>
      <c r="O429" t="str">
        <f>All!AR429</f>
        <v>LOAEL</v>
      </c>
      <c r="P429">
        <f>All!AS429</f>
        <v>1</v>
      </c>
      <c r="Q429" t="str">
        <f>All!AH429</f>
        <v>E</v>
      </c>
    </row>
    <row r="430" spans="1:17" x14ac:dyDescent="0.25">
      <c r="A430">
        <f>All!A430</f>
        <v>429</v>
      </c>
      <c r="B430">
        <f>All!B430</f>
        <v>0</v>
      </c>
      <c r="C430" t="str">
        <f>All!J430</f>
        <v>Nano</v>
      </c>
      <c r="D430" t="str">
        <f>All!F430</f>
        <v>Ma-Hock, L. et al. 2009</v>
      </c>
      <c r="E430">
        <f>All!E430</f>
        <v>0</v>
      </c>
      <c r="F430" t="str">
        <f>All!H430</f>
        <v>CNT</v>
      </c>
      <c r="G430" t="str">
        <f>All!I430</f>
        <v>MWCNT Nanocyl NC 7000</v>
      </c>
      <c r="H430" t="str">
        <f>All!N430</f>
        <v>Inflammation</v>
      </c>
      <c r="I430" t="str">
        <f>All!AL430</f>
        <v>Lung Inflammation</v>
      </c>
      <c r="J430" t="str">
        <f>All!O430</f>
        <v>Rat</v>
      </c>
      <c r="K430" t="str">
        <f>All!P430</f>
        <v>Wistar (Crl:WI)</v>
      </c>
      <c r="L430" t="str">
        <f>All!Q430</f>
        <v>F</v>
      </c>
      <c r="M430" t="str">
        <f>All!L430</f>
        <v>90 days</v>
      </c>
      <c r="N430">
        <f>All!AN430</f>
        <v>0</v>
      </c>
      <c r="O430" t="str">
        <f>All!AR430</f>
        <v>LOAEL</v>
      </c>
      <c r="P430">
        <f>All!AS430</f>
        <v>1</v>
      </c>
      <c r="Q430" t="str">
        <f>All!AH430</f>
        <v>E</v>
      </c>
    </row>
    <row r="431" spans="1:17" x14ac:dyDescent="0.25">
      <c r="A431">
        <f>All!A431</f>
        <v>430</v>
      </c>
      <c r="B431" t="str">
        <f>All!B431</f>
        <v>Y</v>
      </c>
      <c r="C431" t="str">
        <f>All!J431</f>
        <v>Nano</v>
      </c>
      <c r="D431" t="str">
        <f>All!F431</f>
        <v>Pauluhn, J. 2010</v>
      </c>
      <c r="E431">
        <f>All!E431</f>
        <v>0</v>
      </c>
      <c r="F431" t="str">
        <f>All!H431</f>
        <v>CNT</v>
      </c>
      <c r="G431" t="str">
        <f>All!I431</f>
        <v>MWCNT Baytubes</v>
      </c>
      <c r="H431" t="str">
        <f>All!N431</f>
        <v>Inflammation</v>
      </c>
      <c r="I431" t="str">
        <f>All!AL431</f>
        <v>Lung Inflammation</v>
      </c>
      <c r="J431" t="str">
        <f>All!O431</f>
        <v>Rat</v>
      </c>
      <c r="K431" t="str">
        <f>All!P431</f>
        <v>Wistar (HsCpb:WU)</v>
      </c>
      <c r="L431" t="str">
        <f>All!Q431</f>
        <v>M</v>
      </c>
      <c r="M431" t="str">
        <f>All!L431</f>
        <v>13 weeks</v>
      </c>
      <c r="N431">
        <f>All!AN431</f>
        <v>0</v>
      </c>
      <c r="O431">
        <f>All!AR431</f>
        <v>0</v>
      </c>
      <c r="P431">
        <f>All!AS431</f>
        <v>0</v>
      </c>
      <c r="Q431" t="str">
        <f>All!AH431</f>
        <v>D</v>
      </c>
    </row>
    <row r="432" spans="1:17" x14ac:dyDescent="0.25">
      <c r="A432">
        <f>All!A432</f>
        <v>431</v>
      </c>
      <c r="B432" t="str">
        <f>All!B432</f>
        <v>Y</v>
      </c>
      <c r="C432" t="str">
        <f>All!J432</f>
        <v>Nano</v>
      </c>
      <c r="D432" t="str">
        <f>All!F432</f>
        <v>Pauluhn, J. 2010</v>
      </c>
      <c r="E432">
        <f>All!E432</f>
        <v>0</v>
      </c>
      <c r="F432" t="str">
        <f>All!H432</f>
        <v>CNT</v>
      </c>
      <c r="G432" t="str">
        <f>All!I432</f>
        <v>MWCNT-7</v>
      </c>
      <c r="H432" t="str">
        <f>All!N432</f>
        <v>Inflammation</v>
      </c>
      <c r="I432" t="str">
        <f>All!AL432</f>
        <v>Lung Inflammation</v>
      </c>
      <c r="J432" t="str">
        <f>All!O432</f>
        <v>Rat</v>
      </c>
      <c r="K432" t="str">
        <f>All!P432</f>
        <v>Wistar (HsCpb:WU)</v>
      </c>
      <c r="L432" t="str">
        <f>All!Q432</f>
        <v>F</v>
      </c>
      <c r="M432" t="str">
        <f>All!L432</f>
        <v>90 days</v>
      </c>
      <c r="N432">
        <f>All!AN432</f>
        <v>0</v>
      </c>
      <c r="O432" t="str">
        <f>All!AR432</f>
        <v>NOAEL</v>
      </c>
      <c r="P432">
        <f>All!AS432</f>
        <v>100</v>
      </c>
      <c r="Q432" t="str">
        <f>All!AH432</f>
        <v>D</v>
      </c>
    </row>
    <row r="433" spans="1:17" x14ac:dyDescent="0.25">
      <c r="A433">
        <f>All!A433</f>
        <v>432</v>
      </c>
      <c r="B433" t="str">
        <f>All!B433</f>
        <v>Y</v>
      </c>
      <c r="C433" t="str">
        <f>All!J433</f>
        <v>Nano</v>
      </c>
      <c r="D433" t="str">
        <f>All!F433</f>
        <v>MWCNT dossier 0</v>
      </c>
      <c r="E433">
        <f>All!E433</f>
        <v>0</v>
      </c>
      <c r="F433" t="str">
        <f>All!H433</f>
        <v>CNT</v>
      </c>
      <c r="G433" t="str">
        <f>All!I433</f>
        <v>MWCNT-7</v>
      </c>
      <c r="H433" t="str">
        <f>All!N433</f>
        <v>Inflammation</v>
      </c>
      <c r="I433" t="str">
        <f>All!AL433</f>
        <v>Lung Inflammation</v>
      </c>
      <c r="J433" t="str">
        <f>All!O433</f>
        <v>Rat</v>
      </c>
      <c r="K433" t="str">
        <f>All!P433</f>
        <v>Fischer 344</v>
      </c>
      <c r="L433" t="str">
        <f>All!Q433</f>
        <v>M</v>
      </c>
      <c r="M433" t="str">
        <f>All!L433</f>
        <v>12 weeks</v>
      </c>
      <c r="N433">
        <f>All!AN433</f>
        <v>0</v>
      </c>
      <c r="O433" t="str">
        <f>All!AR433</f>
        <v>LOAEL</v>
      </c>
      <c r="P433">
        <f>All!AS433</f>
        <v>20</v>
      </c>
      <c r="Q433" t="str">
        <f>All!AH433</f>
        <v>E</v>
      </c>
    </row>
    <row r="434" spans="1:17" x14ac:dyDescent="0.25">
      <c r="A434">
        <f>All!A434</f>
        <v>433</v>
      </c>
      <c r="B434">
        <f>All!B434</f>
        <v>0</v>
      </c>
      <c r="C434" t="str">
        <f>All!J434</f>
        <v>Nano</v>
      </c>
      <c r="D434" t="str">
        <f>All!F434</f>
        <v>Morimoto, Y. et al. (MWCNT) 2012</v>
      </c>
      <c r="E434">
        <f>All!E434</f>
        <v>0</v>
      </c>
      <c r="F434" t="str">
        <f>All!H434</f>
        <v>CNT</v>
      </c>
      <c r="G434" t="str">
        <f>All!I434</f>
        <v>MWCNT</v>
      </c>
      <c r="H434" t="str">
        <f>All!N434</f>
        <v>Inflammation</v>
      </c>
      <c r="I434" t="str">
        <f>All!AL434</f>
        <v>Lung Inflammation</v>
      </c>
      <c r="J434" t="str">
        <f>All!O434</f>
        <v>Rat</v>
      </c>
      <c r="K434" t="str">
        <f>All!P434</f>
        <v>Wistar</v>
      </c>
      <c r="L434" t="str">
        <f>All!Q434</f>
        <v>M</v>
      </c>
      <c r="M434" t="str">
        <f>All!L434</f>
        <v>28 days</v>
      </c>
      <c r="N434">
        <f>All!AN434</f>
        <v>0</v>
      </c>
      <c r="O434" t="str">
        <f>All!AR434</f>
        <v>LOAEL</v>
      </c>
      <c r="P434">
        <f>All!AS434</f>
        <v>37</v>
      </c>
      <c r="Q434" t="str">
        <f>All!AH434</f>
        <v>D</v>
      </c>
    </row>
    <row r="435" spans="1:17" x14ac:dyDescent="0.25">
      <c r="A435">
        <f>All!A435</f>
        <v>434</v>
      </c>
      <c r="B435" t="str">
        <f>All!B435</f>
        <v>Y</v>
      </c>
      <c r="C435" t="str">
        <f>All!J435</f>
        <v>Nano</v>
      </c>
      <c r="D435" t="str">
        <f>All!F435</f>
        <v>Li, J.G. et al. 2009</v>
      </c>
      <c r="E435">
        <f>All!E435</f>
        <v>0</v>
      </c>
      <c r="F435" t="str">
        <f>All!H435</f>
        <v>CNT</v>
      </c>
      <c r="G435" t="str">
        <f>All!I435</f>
        <v>MWCNT</v>
      </c>
      <c r="H435" t="str">
        <f>All!N435</f>
        <v>Inflammation</v>
      </c>
      <c r="I435" t="str">
        <f>All!AL435</f>
        <v>Lung Inflammation</v>
      </c>
      <c r="J435" t="str">
        <f>All!O435</f>
        <v>Mouse</v>
      </c>
      <c r="K435" t="str">
        <f>All!P435</f>
        <v>Kunming</v>
      </c>
      <c r="L435" t="str">
        <f>All!Q435</f>
        <v>F</v>
      </c>
      <c r="M435" t="str">
        <f>All!L435</f>
        <v>60 days</v>
      </c>
      <c r="N435">
        <f>All!AN435</f>
        <v>0</v>
      </c>
      <c r="O435" t="str">
        <f>All!AR435</f>
        <v>LOAEL</v>
      </c>
      <c r="P435">
        <f>All!AS435</f>
        <v>3260</v>
      </c>
      <c r="Q435" t="str">
        <f>All!AH435</f>
        <v>B</v>
      </c>
    </row>
    <row r="436" spans="1:17" x14ac:dyDescent="0.25">
      <c r="A436">
        <f>All!A436</f>
        <v>435</v>
      </c>
      <c r="B436" t="str">
        <f>All!B436</f>
        <v>Y</v>
      </c>
      <c r="C436" t="str">
        <f>All!J436</f>
        <v>Nano</v>
      </c>
      <c r="D436" t="str">
        <f>All!F436</f>
        <v>Li, J.G. et al. 2009</v>
      </c>
      <c r="E436">
        <f>All!E436</f>
        <v>0</v>
      </c>
      <c r="F436" t="str">
        <f>All!H436</f>
        <v>CNT</v>
      </c>
      <c r="G436" t="str">
        <f>All!I436</f>
        <v>MWCNT</v>
      </c>
      <c r="H436" t="str">
        <f>All!N436</f>
        <v>Inflammation</v>
      </c>
      <c r="I436" t="str">
        <f>All!AL436</f>
        <v>Lung Inflammation</v>
      </c>
      <c r="J436" t="str">
        <f>All!O436</f>
        <v>Mouse</v>
      </c>
      <c r="K436" t="str">
        <f>All!P436</f>
        <v>Kunming</v>
      </c>
      <c r="L436" t="str">
        <f>All!Q436</f>
        <v>F</v>
      </c>
      <c r="M436" t="str">
        <f>All!L436</f>
        <v>30 days</v>
      </c>
      <c r="N436">
        <f>All!AN436</f>
        <v>0</v>
      </c>
      <c r="O436" t="str">
        <f>All!AR436</f>
        <v>NOAEL</v>
      </c>
      <c r="P436">
        <f>All!AS436</f>
        <v>10866.666666666666</v>
      </c>
      <c r="Q436" t="str">
        <f>All!AH436</f>
        <v>B</v>
      </c>
    </row>
    <row r="437" spans="1:17" x14ac:dyDescent="0.25">
      <c r="A437">
        <f>All!A437</f>
        <v>436</v>
      </c>
      <c r="B437" t="str">
        <f>All!B437</f>
        <v>Y</v>
      </c>
      <c r="C437" t="str">
        <f>All!J437</f>
        <v>Nano</v>
      </c>
      <c r="D437" t="str">
        <f>All!F437</f>
        <v>Heinrich, U. et al. 1995</v>
      </c>
      <c r="E437">
        <f>All!E437</f>
        <v>0</v>
      </c>
      <c r="F437" t="str">
        <f>All!H437</f>
        <v>Titanium dioxide</v>
      </c>
      <c r="G437" t="str">
        <f>All!I437</f>
        <v>P25</v>
      </c>
      <c r="H437" t="str">
        <f>All!N437</f>
        <v>Cancer</v>
      </c>
      <c r="I437" t="str">
        <f>All!AL437</f>
        <v>Lung Cancer</v>
      </c>
      <c r="J437" t="str">
        <f>All!O437</f>
        <v>Rat</v>
      </c>
      <c r="K437" t="str">
        <f>All!P437</f>
        <v>Wistar (Crl:(WI)BR)</v>
      </c>
      <c r="L437" t="str">
        <f>All!Q437</f>
        <v>F</v>
      </c>
      <c r="M437" t="str">
        <f>All!L437</f>
        <v>24 months</v>
      </c>
      <c r="N437">
        <f>All!AN437</f>
        <v>0</v>
      </c>
      <c r="O437">
        <f>All!AR437</f>
        <v>0</v>
      </c>
      <c r="P437">
        <f>All!AS437</f>
        <v>0</v>
      </c>
      <c r="Q437">
        <f>All!AH437</f>
        <v>0</v>
      </c>
    </row>
    <row r="438" spans="1:17" x14ac:dyDescent="0.25">
      <c r="A438">
        <f>All!A438</f>
        <v>437</v>
      </c>
      <c r="B438" t="str">
        <f>All!B438</f>
        <v>Y</v>
      </c>
      <c r="C438" t="str">
        <f>All!J438</f>
        <v>Nano</v>
      </c>
      <c r="D438" t="str">
        <f>All!F438</f>
        <v>Bermudez, E. et al. 2004</v>
      </c>
      <c r="E438">
        <f>All!E438</f>
        <v>0</v>
      </c>
      <c r="F438" t="str">
        <f>All!H438</f>
        <v>Titanium dioxide</v>
      </c>
      <c r="G438" t="str">
        <f>All!I438</f>
        <v>P25</v>
      </c>
      <c r="H438" t="str">
        <f>All!N438</f>
        <v>Inflammation</v>
      </c>
      <c r="I438" t="str">
        <f>All!AL438</f>
        <v>Lung Inflammation</v>
      </c>
      <c r="J438" t="str">
        <f>All!O438</f>
        <v>Rat</v>
      </c>
      <c r="K438" t="str">
        <f>All!P438</f>
        <v>F344</v>
      </c>
      <c r="L438" t="str">
        <f>All!Q438</f>
        <v>F</v>
      </c>
      <c r="M438" t="str">
        <f>All!L438</f>
        <v>90 days</v>
      </c>
      <c r="N438">
        <f>All!AN438</f>
        <v>0</v>
      </c>
      <c r="O438">
        <f>All!AR438</f>
        <v>0</v>
      </c>
      <c r="P438">
        <f>All!AS438</f>
        <v>0</v>
      </c>
      <c r="Q438" t="str">
        <f>All!AH438</f>
        <v>C</v>
      </c>
    </row>
    <row r="439" spans="1:17" x14ac:dyDescent="0.25">
      <c r="A439">
        <f>All!A439</f>
        <v>438</v>
      </c>
      <c r="B439">
        <f>All!B439</f>
        <v>0</v>
      </c>
      <c r="C439" t="str">
        <f>All!J439</f>
        <v>Nano</v>
      </c>
      <c r="D439" t="str">
        <f>All!F439</f>
        <v>Oberdörster, G. et al. 1994</v>
      </c>
      <c r="E439">
        <f>All!E439</f>
        <v>0</v>
      </c>
      <c r="F439" t="str">
        <f>All!H439</f>
        <v>Titanium dioxide</v>
      </c>
      <c r="G439" t="str">
        <f>All!I439</f>
        <v>P25</v>
      </c>
      <c r="H439" t="str">
        <f>All!N439</f>
        <v>Inflammation</v>
      </c>
      <c r="I439" t="str">
        <f>All!AL439</f>
        <v>Lung Inflammation</v>
      </c>
      <c r="J439" t="str">
        <f>All!O439</f>
        <v>Rat</v>
      </c>
      <c r="K439" t="str">
        <f>All!P439</f>
        <v>Fischer 344</v>
      </c>
      <c r="L439" t="str">
        <f>All!Q439</f>
        <v>M</v>
      </c>
      <c r="M439" t="str">
        <f>All!L439</f>
        <v>90 days</v>
      </c>
      <c r="N439">
        <f>All!AN439</f>
        <v>0</v>
      </c>
      <c r="O439" t="str">
        <f>All!AR439</f>
        <v>LOAEL</v>
      </c>
      <c r="P439">
        <f>All!AS439</f>
        <v>2350</v>
      </c>
      <c r="Q439" t="str">
        <f>All!AH439</f>
        <v>C</v>
      </c>
    </row>
    <row r="440" spans="1:17" x14ac:dyDescent="0.25">
      <c r="A440">
        <f>All!A440</f>
        <v>439</v>
      </c>
      <c r="B440">
        <f>All!B440</f>
        <v>0</v>
      </c>
      <c r="C440" t="str">
        <f>All!J440</f>
        <v>Nano</v>
      </c>
      <c r="D440" t="str">
        <f>All!F440</f>
        <v>Creutzenberg, O. 2013</v>
      </c>
      <c r="E440">
        <f>All!E440</f>
        <v>0</v>
      </c>
      <c r="F440" t="str">
        <f>All!H440</f>
        <v>Titanium dioxide</v>
      </c>
      <c r="G440" t="str">
        <f>All!I440</f>
        <v>NM-103 (UV TITAN M212)</v>
      </c>
      <c r="H440" t="str">
        <f>All!N440</f>
        <v>Inflammation</v>
      </c>
      <c r="I440" t="str">
        <f>All!AL440</f>
        <v>Lung Inflammation</v>
      </c>
      <c r="J440" t="str">
        <f>All!O440</f>
        <v>Rat</v>
      </c>
      <c r="K440" t="str">
        <f>All!P440</f>
        <v>Wistar (Crl:WI(Han))</v>
      </c>
      <c r="L440" t="str">
        <f>All!Q440</f>
        <v>M</v>
      </c>
      <c r="M440" t="str">
        <f>All!L440</f>
        <v>32 days</v>
      </c>
      <c r="N440">
        <f>All!AN440</f>
        <v>0</v>
      </c>
      <c r="O440" t="str">
        <f>All!AR440</f>
        <v>NOAEL</v>
      </c>
      <c r="P440">
        <f>All!AS440</f>
        <v>1033.3333333333333</v>
      </c>
      <c r="Q440" t="str">
        <f>All!AH440</f>
        <v>C</v>
      </c>
    </row>
    <row r="441" spans="1:17" x14ac:dyDescent="0.25">
      <c r="A441">
        <f>All!A441</f>
        <v>440</v>
      </c>
      <c r="B441">
        <f>All!B441</f>
        <v>0</v>
      </c>
      <c r="C441" t="str">
        <f>All!J441</f>
        <v>Nano</v>
      </c>
      <c r="D441" t="str">
        <f>All!F441</f>
        <v>Creutzenberg, O. 2013</v>
      </c>
      <c r="E441">
        <f>All!E441</f>
        <v>0</v>
      </c>
      <c r="F441" t="str">
        <f>All!H441</f>
        <v>Titanium dioxide</v>
      </c>
      <c r="G441" t="str">
        <f>All!I441</f>
        <v>NM-104 (UV TITAN M262)</v>
      </c>
      <c r="H441" t="str">
        <f>All!N441</f>
        <v>Inflammation</v>
      </c>
      <c r="I441" t="str">
        <f>All!AL441</f>
        <v>Lung Inflammation</v>
      </c>
      <c r="J441" t="str">
        <f>All!O441</f>
        <v>Rat</v>
      </c>
      <c r="K441" t="str">
        <f>All!P441</f>
        <v>Wistar (Crl:WI (Han))</v>
      </c>
      <c r="L441" t="str">
        <f>All!Q441</f>
        <v>M</v>
      </c>
      <c r="M441" t="str">
        <f>All!L441</f>
        <v>28 days</v>
      </c>
      <c r="N441">
        <f>All!AN441</f>
        <v>0</v>
      </c>
      <c r="O441" t="str">
        <f>All!AR441</f>
        <v>NOAEL</v>
      </c>
      <c r="P441">
        <f>All!AS441</f>
        <v>1033.3333333333333</v>
      </c>
      <c r="Q441" t="str">
        <f>All!AH441</f>
        <v>C</v>
      </c>
    </row>
    <row r="442" spans="1:17" x14ac:dyDescent="0.25">
      <c r="A442">
        <f>All!A442</f>
        <v>441</v>
      </c>
      <c r="B442">
        <f>All!B442</f>
        <v>0</v>
      </c>
      <c r="C442" t="str">
        <f>All!J442</f>
        <v>Nano</v>
      </c>
      <c r="D442" t="str">
        <f>All!F442</f>
        <v>Creutzenberg, O. 2013</v>
      </c>
      <c r="E442">
        <f>All!E442</f>
        <v>0</v>
      </c>
      <c r="F442" t="str">
        <f>All!H442</f>
        <v>Titanium dioxide</v>
      </c>
      <c r="G442" t="str">
        <f>All!I442</f>
        <v>NM-105 (P25)</v>
      </c>
      <c r="H442" t="str">
        <f>All!N442</f>
        <v>Inflammation</v>
      </c>
      <c r="I442" t="str">
        <f>All!AL442</f>
        <v>Lung Inflammation</v>
      </c>
      <c r="J442" t="str">
        <f>All!O442</f>
        <v>Rat</v>
      </c>
      <c r="K442" t="str">
        <f>All!P442</f>
        <v>Wistar (Crl:WI (Han))</v>
      </c>
      <c r="L442" t="str">
        <f>All!Q442</f>
        <v>M</v>
      </c>
      <c r="M442" t="str">
        <f>All!L442</f>
        <v>30 days</v>
      </c>
      <c r="N442">
        <f>All!AN442</f>
        <v>0</v>
      </c>
      <c r="O442" t="str">
        <f>All!AR442</f>
        <v>NOAEL</v>
      </c>
      <c r="P442">
        <f>All!AS442</f>
        <v>1033.3333333333333</v>
      </c>
      <c r="Q442" t="str">
        <f>All!AH442</f>
        <v>C</v>
      </c>
    </row>
    <row r="443" spans="1:17" x14ac:dyDescent="0.25">
      <c r="A443">
        <f>All!A443</f>
        <v>442</v>
      </c>
      <c r="B443" t="str">
        <f>All!B443</f>
        <v>Y</v>
      </c>
      <c r="C443" t="str">
        <f>All!J443</f>
        <v>Nano</v>
      </c>
      <c r="D443" t="str">
        <f>All!F443</f>
        <v>Heinrich, U. et al. 1995</v>
      </c>
      <c r="E443">
        <f>All!E443</f>
        <v>0</v>
      </c>
      <c r="F443" t="str">
        <f>All!H443</f>
        <v>Titanium dioxide</v>
      </c>
      <c r="G443" t="str">
        <f>All!I443</f>
        <v>P25</v>
      </c>
      <c r="H443" t="str">
        <f>All!N443</f>
        <v>Cancer</v>
      </c>
      <c r="I443" t="str">
        <f>All!AL443</f>
        <v>Lung Cancer</v>
      </c>
      <c r="J443" t="str">
        <f>All!O443</f>
        <v>Mouse</v>
      </c>
      <c r="K443" t="str">
        <f>All!P443</f>
        <v>Crl:NMRI</v>
      </c>
      <c r="L443" t="str">
        <f>All!Q443</f>
        <v>F</v>
      </c>
      <c r="M443" t="str">
        <f>All!L443</f>
        <v>13.5 months</v>
      </c>
      <c r="N443">
        <f>All!AN443</f>
        <v>0</v>
      </c>
      <c r="O443" t="str">
        <f>All!AR443</f>
        <v>LOAEL</v>
      </c>
      <c r="P443">
        <f>All!AS443</f>
        <v>1000</v>
      </c>
      <c r="Q443">
        <f>All!AH443</f>
        <v>0</v>
      </c>
    </row>
    <row r="444" spans="1:17" x14ac:dyDescent="0.25">
      <c r="A444">
        <f>All!A444</f>
        <v>443</v>
      </c>
      <c r="B444" t="str">
        <f>All!B444</f>
        <v>Y</v>
      </c>
      <c r="C444" t="str">
        <f>All!J444</f>
        <v>Nano</v>
      </c>
      <c r="D444" t="str">
        <f>All!F444</f>
        <v>Bermudez, E. et al. 2004</v>
      </c>
      <c r="E444">
        <f>All!E444</f>
        <v>0</v>
      </c>
      <c r="F444" t="str">
        <f>All!H444</f>
        <v>Titanium dioxide</v>
      </c>
      <c r="G444" t="str">
        <f>All!I444</f>
        <v>P25</v>
      </c>
      <c r="H444" t="str">
        <f>All!N444</f>
        <v>Inflammation</v>
      </c>
      <c r="I444" t="str">
        <f>All!AL444</f>
        <v>Lung Inflammation</v>
      </c>
      <c r="J444" t="str">
        <f>All!O444</f>
        <v>Rat</v>
      </c>
      <c r="K444" t="str">
        <f>All!P444</f>
        <v>F344</v>
      </c>
      <c r="L444" t="str">
        <f>All!Q444</f>
        <v>F</v>
      </c>
      <c r="M444" t="str">
        <f>All!L444</f>
        <v>90 days</v>
      </c>
      <c r="N444">
        <f>All!AN444</f>
        <v>0</v>
      </c>
      <c r="O444">
        <f>All!AR444</f>
        <v>0</v>
      </c>
      <c r="P444">
        <f>All!AS444</f>
        <v>0</v>
      </c>
      <c r="Q444" t="str">
        <f>All!AH444</f>
        <v>C</v>
      </c>
    </row>
    <row r="445" spans="1:17" x14ac:dyDescent="0.25">
      <c r="A445">
        <f>All!A445</f>
        <v>444</v>
      </c>
      <c r="B445" t="str">
        <f>All!B445</f>
        <v>Y</v>
      </c>
      <c r="C445" t="str">
        <f>All!J445</f>
        <v>Nano</v>
      </c>
      <c r="D445" t="str">
        <f>All!F445</f>
        <v>DeLorme, M. et al. 2012</v>
      </c>
      <c r="E445">
        <f>All!E445</f>
        <v>0</v>
      </c>
      <c r="F445" t="str">
        <f>All!H445</f>
        <v>CNT</v>
      </c>
      <c r="G445" t="str">
        <f>All!I445</f>
        <v>CNF VCGF-H</v>
      </c>
      <c r="H445" t="str">
        <f>All!N445</f>
        <v>Inflammation</v>
      </c>
      <c r="I445" t="str">
        <f>All!AL445</f>
        <v>Lung Inflammation</v>
      </c>
      <c r="J445" t="str">
        <f>All!O445</f>
        <v>Rat</v>
      </c>
      <c r="K445" t="str">
        <f>All!P445</f>
        <v>Sprague Dawley</v>
      </c>
      <c r="L445" t="str">
        <f>All!Q445</f>
        <v>M</v>
      </c>
      <c r="M445" t="str">
        <f>All!L445</f>
        <v>90 days</v>
      </c>
      <c r="N445">
        <f>All!AN445</f>
        <v>0</v>
      </c>
      <c r="O445" t="str">
        <f>All!AR445</f>
        <v>NOAEL</v>
      </c>
      <c r="P445">
        <f>All!AS445</f>
        <v>540</v>
      </c>
      <c r="Q445" t="str">
        <f>All!AH445</f>
        <v>C</v>
      </c>
    </row>
    <row r="446" spans="1:17" x14ac:dyDescent="0.25">
      <c r="A446">
        <f>All!A446</f>
        <v>445</v>
      </c>
      <c r="B446" t="str">
        <f>All!B446</f>
        <v>Y</v>
      </c>
      <c r="C446" t="str">
        <f>All!J446</f>
        <v>Nano</v>
      </c>
      <c r="D446" t="str">
        <f>All!F446</f>
        <v>DeLorme, M. et al. 2012</v>
      </c>
      <c r="E446">
        <f>All!E446</f>
        <v>0</v>
      </c>
      <c r="F446" t="str">
        <f>All!H446</f>
        <v>CNT</v>
      </c>
      <c r="G446" t="str">
        <f>All!I446</f>
        <v>CNF VCGF-H</v>
      </c>
      <c r="H446" t="str">
        <f>All!N446</f>
        <v>Inflammation</v>
      </c>
      <c r="I446" t="str">
        <f>All!AL446</f>
        <v>Lung Inflammation</v>
      </c>
      <c r="J446" t="str">
        <f>All!O446</f>
        <v>Rat</v>
      </c>
      <c r="K446" t="str">
        <f>All!P446</f>
        <v>Sprague Dawley</v>
      </c>
      <c r="L446" t="str">
        <f>All!Q446</f>
        <v>F</v>
      </c>
      <c r="M446" t="str">
        <f>All!L446</f>
        <v>90 days</v>
      </c>
      <c r="N446">
        <f>All!AN446</f>
        <v>0</v>
      </c>
      <c r="O446" t="str">
        <f>All!AR446</f>
        <v>NOAEL</v>
      </c>
      <c r="P446">
        <f>All!AS446</f>
        <v>540</v>
      </c>
      <c r="Q446" t="str">
        <f>All!AH446</f>
        <v>C</v>
      </c>
    </row>
    <row r="447" spans="1:17" x14ac:dyDescent="0.25">
      <c r="A447">
        <f>All!A447</f>
        <v>446</v>
      </c>
      <c r="B447" t="str">
        <f>All!B447</f>
        <v>Y</v>
      </c>
      <c r="C447" t="str">
        <f>All!J447</f>
        <v>Nano</v>
      </c>
      <c r="D447" t="str">
        <f>All!F447</f>
        <v>Pothmann, D. et al. 2015</v>
      </c>
      <c r="E447">
        <f>All!E447</f>
        <v>0</v>
      </c>
      <c r="F447" t="str">
        <f>All!H447</f>
        <v>CNT</v>
      </c>
      <c r="G447" t="str">
        <f>All!I447</f>
        <v xml:space="preserve">MWCNT Graphistrength C100 </v>
      </c>
      <c r="H447" t="str">
        <f>All!N447</f>
        <v>Inflammation</v>
      </c>
      <c r="I447" t="str">
        <f>All!AL447</f>
        <v>Lung Inflammation</v>
      </c>
      <c r="J447" t="str">
        <f>All!O447</f>
        <v>Rat</v>
      </c>
      <c r="K447" t="str">
        <f>All!P447</f>
        <v>Wistar</v>
      </c>
      <c r="L447" t="str">
        <f>All!Q447</f>
        <v>M</v>
      </c>
      <c r="M447" t="str">
        <f>All!L447</f>
        <v>90 days</v>
      </c>
      <c r="N447">
        <f>All!AN447</f>
        <v>0</v>
      </c>
      <c r="O447">
        <f>All!AR447</f>
        <v>0</v>
      </c>
      <c r="P447">
        <f>All!AS447</f>
        <v>0</v>
      </c>
      <c r="Q447" t="str">
        <f>All!AH447</f>
        <v>D</v>
      </c>
    </row>
    <row r="448" spans="1:17" x14ac:dyDescent="0.25">
      <c r="A448">
        <f>All!A448</f>
        <v>447</v>
      </c>
      <c r="B448" t="str">
        <f>All!B448</f>
        <v>Y</v>
      </c>
      <c r="C448" t="str">
        <f>All!J448</f>
        <v>Nano</v>
      </c>
      <c r="D448" t="str">
        <f>All!F448</f>
        <v>Pothmann, D. et al. 2015</v>
      </c>
      <c r="E448">
        <f>All!E448</f>
        <v>0</v>
      </c>
      <c r="F448" t="str">
        <f>All!H448</f>
        <v>CNT</v>
      </c>
      <c r="G448" t="str">
        <f>All!I448</f>
        <v xml:space="preserve">MWCNT Graphistrength C100 </v>
      </c>
      <c r="H448" t="str">
        <f>All!N448</f>
        <v>Inflammation</v>
      </c>
      <c r="I448" t="str">
        <f>All!AL448</f>
        <v>Lung Inflammation</v>
      </c>
      <c r="J448" t="str">
        <f>All!O448</f>
        <v>Rat</v>
      </c>
      <c r="K448" t="str">
        <f>All!P448</f>
        <v>Wistar</v>
      </c>
      <c r="L448" t="str">
        <f>All!Q448</f>
        <v>F</v>
      </c>
      <c r="M448" t="str">
        <f>All!L448</f>
        <v>90 days</v>
      </c>
      <c r="N448">
        <f>All!AN448</f>
        <v>0</v>
      </c>
      <c r="O448">
        <f>All!AR448</f>
        <v>0</v>
      </c>
      <c r="P448">
        <f>All!AS448</f>
        <v>0</v>
      </c>
      <c r="Q448" t="str">
        <f>All!AH448</f>
        <v>D</v>
      </c>
    </row>
    <row r="449" spans="1:17" x14ac:dyDescent="0.25">
      <c r="A449">
        <f>All!A449</f>
        <v>448</v>
      </c>
      <c r="B449">
        <f>All!B449</f>
        <v>0</v>
      </c>
      <c r="C449" t="str">
        <f>All!J449</f>
        <v>Micro</v>
      </c>
      <c r="D449" t="str">
        <f>All!F449</f>
        <v>Jurgen Pauluhn, 2010</v>
      </c>
      <c r="E449">
        <f>All!E449</f>
        <v>0</v>
      </c>
      <c r="F449" t="str">
        <f>All!H449</f>
        <v>Iron</v>
      </c>
      <c r="G449" t="str">
        <f>All!I449</f>
        <v xml:space="preserve">Fe3O4 </v>
      </c>
      <c r="H449" t="str">
        <f>All!N449</f>
        <v>Inflammation</v>
      </c>
      <c r="I449" t="str">
        <f>All!AL449</f>
        <v>Lung Inflammation</v>
      </c>
      <c r="J449" t="str">
        <f>All!O449</f>
        <v>Rat</v>
      </c>
      <c r="K449" t="str">
        <f>All!P449</f>
        <v>Winstar</v>
      </c>
      <c r="L449" t="str">
        <f>All!Q449</f>
        <v>M</v>
      </c>
      <c r="M449" t="str">
        <f>All!L449</f>
        <v>13 weeks</v>
      </c>
      <c r="N449">
        <f>All!AN449</f>
        <v>0</v>
      </c>
      <c r="O449" t="str">
        <f>All!AR449</f>
        <v>BMDL</v>
      </c>
      <c r="P449">
        <f>All!AS449</f>
        <v>195.029</v>
      </c>
      <c r="Q449" t="str">
        <f>All!AH449</f>
        <v>D</v>
      </c>
    </row>
    <row r="450" spans="1:17" x14ac:dyDescent="0.25">
      <c r="A450">
        <f>All!A450</f>
        <v>449</v>
      </c>
      <c r="B450" t="str">
        <f>All!B450</f>
        <v>Y</v>
      </c>
      <c r="C450" t="str">
        <f>All!J450</f>
        <v>Nano</v>
      </c>
      <c r="D450" t="str">
        <f>All!F450</f>
        <v>J. Gallagher, 2003</v>
      </c>
      <c r="E450">
        <f>All!E450</f>
        <v>0</v>
      </c>
      <c r="F450" t="str">
        <f>All!H450</f>
        <v>Carbon black</v>
      </c>
      <c r="G450" t="str">
        <f>All!I450</f>
        <v xml:space="preserve">Printex 90 </v>
      </c>
      <c r="H450" t="str">
        <f>All!N450</f>
        <v>Inflammation</v>
      </c>
      <c r="I450" t="str">
        <f>All!AL450</f>
        <v>Lung Inflammation</v>
      </c>
      <c r="J450" t="str">
        <f>All!O450</f>
        <v>Rat</v>
      </c>
      <c r="K450" t="str">
        <f>All!P450</f>
        <v>F344</v>
      </c>
      <c r="L450" t="str">
        <f>All!Q450</f>
        <v>F</v>
      </c>
      <c r="M450" t="str">
        <f>All!L450</f>
        <v>13 weeks</v>
      </c>
      <c r="N450">
        <f>All!AN450</f>
        <v>0</v>
      </c>
      <c r="O450">
        <f>All!AR450</f>
        <v>0</v>
      </c>
      <c r="P450">
        <f>All!AS450</f>
        <v>0</v>
      </c>
      <c r="Q450" t="str">
        <f>All!AH450</f>
        <v>D</v>
      </c>
    </row>
    <row r="451" spans="1:17" x14ac:dyDescent="0.25">
      <c r="A451">
        <f>All!A451</f>
        <v>450</v>
      </c>
      <c r="B451" t="str">
        <f>All!B451</f>
        <v>Y</v>
      </c>
      <c r="C451" t="str">
        <f>All!J451</f>
        <v>Nano</v>
      </c>
      <c r="D451" t="str">
        <f>All!F451</f>
        <v>Alison Elder, 2005</v>
      </c>
      <c r="E451">
        <f>All!E451</f>
        <v>0</v>
      </c>
      <c r="F451" t="str">
        <f>All!H451</f>
        <v>Carbon black</v>
      </c>
      <c r="G451" t="str">
        <f>All!I451</f>
        <v xml:space="preserve">HSCb </v>
      </c>
      <c r="H451" t="str">
        <f>All!N451</f>
        <v>Inflammation</v>
      </c>
      <c r="I451" t="str">
        <f>All!AL451</f>
        <v>Lung Inflammation</v>
      </c>
      <c r="J451" t="str">
        <f>All!O451</f>
        <v>Rat</v>
      </c>
      <c r="K451" t="str">
        <f>All!P451</f>
        <v>F344</v>
      </c>
      <c r="L451" t="str">
        <f>All!Q451</f>
        <v>F</v>
      </c>
      <c r="M451" t="str">
        <f>All!L451</f>
        <v>13 weeks</v>
      </c>
      <c r="N451">
        <f>All!AN451</f>
        <v>0</v>
      </c>
      <c r="O451">
        <f>All!AR451</f>
        <v>0</v>
      </c>
      <c r="P451">
        <f>All!AS451</f>
        <v>0</v>
      </c>
      <c r="Q451" t="str">
        <f>All!AH451</f>
        <v>E</v>
      </c>
    </row>
    <row r="452" spans="1:17" x14ac:dyDescent="0.25">
      <c r="A452">
        <f>All!A452</f>
        <v>451</v>
      </c>
      <c r="B452" t="str">
        <f>All!B452</f>
        <v>Y</v>
      </c>
      <c r="C452" t="str">
        <f>All!J452</f>
        <v>Micro</v>
      </c>
      <c r="D452" t="str">
        <f>All!F452</f>
        <v>Jurgen Pauluhn, 2011</v>
      </c>
      <c r="E452">
        <f>All!E452</f>
        <v>0</v>
      </c>
      <c r="F452" t="str">
        <f>All!H452</f>
        <v>Iron</v>
      </c>
      <c r="G452" t="str">
        <f>All!I452</f>
        <v xml:space="preserve">Fe3O4  Magnetite </v>
      </c>
      <c r="H452" t="str">
        <f>All!N452</f>
        <v>Inflammation</v>
      </c>
      <c r="I452" t="str">
        <f>All!AL452</f>
        <v>Lung Inflammation</v>
      </c>
      <c r="J452" t="str">
        <f>All!O452</f>
        <v>Rat</v>
      </c>
      <c r="K452" t="str">
        <f>All!P452</f>
        <v>Winstar</v>
      </c>
      <c r="L452" t="str">
        <f>All!Q452</f>
        <v>M</v>
      </c>
      <c r="M452" t="str">
        <f>All!L452</f>
        <v>13 weeks</v>
      </c>
      <c r="N452">
        <f>All!AN452</f>
        <v>0</v>
      </c>
      <c r="O452">
        <f>All!AR452</f>
        <v>0</v>
      </c>
      <c r="P452">
        <f>All!AS452</f>
        <v>0</v>
      </c>
      <c r="Q452" t="str">
        <f>All!AH452</f>
        <v>E</v>
      </c>
    </row>
    <row r="453" spans="1:17" x14ac:dyDescent="0.25">
      <c r="A453">
        <f>All!A453</f>
        <v>452</v>
      </c>
      <c r="B453" t="str">
        <f>All!B453</f>
        <v>Y</v>
      </c>
      <c r="C453" t="str">
        <f>All!J453</f>
        <v>Micro</v>
      </c>
      <c r="D453" t="str">
        <f>All!F453</f>
        <v>Jurgen Pauluhn, 2011</v>
      </c>
      <c r="E453">
        <f>All!E453</f>
        <v>0</v>
      </c>
      <c r="F453" t="str">
        <f>All!H453</f>
        <v>Iron</v>
      </c>
      <c r="G453" t="str">
        <f>All!I453</f>
        <v xml:space="preserve">FeCO3 Siderite </v>
      </c>
      <c r="H453" t="str">
        <f>All!N453</f>
        <v>Inflammation</v>
      </c>
      <c r="I453" t="str">
        <f>All!AL453</f>
        <v>Lung Inflammation</v>
      </c>
      <c r="J453" t="str">
        <f>All!O453</f>
        <v>Rat</v>
      </c>
      <c r="K453" t="str">
        <f>All!P453</f>
        <v>Winstar</v>
      </c>
      <c r="L453" t="str">
        <f>All!Q453</f>
        <v>M</v>
      </c>
      <c r="M453" t="str">
        <f>All!L453</f>
        <v>13 weeks</v>
      </c>
      <c r="N453">
        <f>All!AN453</f>
        <v>0</v>
      </c>
      <c r="O453">
        <f>All!AR453</f>
        <v>0</v>
      </c>
      <c r="P453">
        <f>All!AS453</f>
        <v>0</v>
      </c>
      <c r="Q453" t="str">
        <f>All!AH453</f>
        <v>E</v>
      </c>
    </row>
    <row r="454" spans="1:17" x14ac:dyDescent="0.25">
      <c r="A454">
        <f>All!A454</f>
        <v>453</v>
      </c>
      <c r="B454">
        <f>All!B454</f>
        <v>0</v>
      </c>
      <c r="C454" t="str">
        <f>All!J454</f>
        <v>Nano</v>
      </c>
      <c r="D454" t="str">
        <f>All!F454</f>
        <v>Sung 2008, Rat</v>
      </c>
      <c r="E454">
        <f>All!E454</f>
        <v>0</v>
      </c>
      <c r="F454" t="str">
        <f>All!H454</f>
        <v>Silver</v>
      </c>
      <c r="G454" t="str">
        <f>All!I454</f>
        <v>Synthesised by authors</v>
      </c>
      <c r="H454" t="str">
        <f>All!N454</f>
        <v>Inflammation</v>
      </c>
      <c r="I454" t="str">
        <f>All!AL454</f>
        <v>Lung Inflammation</v>
      </c>
      <c r="J454" t="str">
        <f>All!O454</f>
        <v>Rat</v>
      </c>
      <c r="K454">
        <f>All!P454</f>
        <v>0</v>
      </c>
      <c r="L454">
        <f>All!Q454</f>
        <v>0</v>
      </c>
      <c r="M454" t="str">
        <f>All!L454</f>
        <v>13 weeks</v>
      </c>
      <c r="N454">
        <f>All!AN454</f>
        <v>0</v>
      </c>
      <c r="O454" t="str">
        <f>All!AR454</f>
        <v>NOAEL</v>
      </c>
      <c r="P454">
        <f>All!AS454</f>
        <v>500</v>
      </c>
      <c r="Q454" t="str">
        <f>All!AH454</f>
        <v>C</v>
      </c>
    </row>
    <row r="455" spans="1:17" x14ac:dyDescent="0.25">
      <c r="A455">
        <f>All!A455</f>
        <v>454</v>
      </c>
      <c r="B455" t="str">
        <f>All!B455</f>
        <v>Y</v>
      </c>
      <c r="C455" t="str">
        <f>All!J455</f>
        <v>Nano</v>
      </c>
      <c r="D455" t="str">
        <f>All!F455</f>
        <v>Heinrich 1995, Rat</v>
      </c>
      <c r="E455">
        <f>All!E455</f>
        <v>0</v>
      </c>
      <c r="F455" t="str">
        <f>All!H455</f>
        <v>Carbon black</v>
      </c>
      <c r="G455" t="str">
        <f>All!I455</f>
        <v>CB Printex 90</v>
      </c>
      <c r="H455" t="str">
        <f>All!N455</f>
        <v>Inflammation</v>
      </c>
      <c r="I455" t="str">
        <f>All!AL455</f>
        <v>Lung Inflammation</v>
      </c>
      <c r="J455" t="str">
        <f>All!O455</f>
        <v>Rat</v>
      </c>
      <c r="K455">
        <f>All!P455</f>
        <v>0</v>
      </c>
      <c r="L455">
        <f>All!Q455</f>
        <v>0</v>
      </c>
      <c r="M455" t="str">
        <f>All!L455</f>
        <v>104 weeks</v>
      </c>
      <c r="N455">
        <f>All!AN455</f>
        <v>0</v>
      </c>
      <c r="O455">
        <f>All!AR455</f>
        <v>0</v>
      </c>
      <c r="P455">
        <f>All!AS455</f>
        <v>0</v>
      </c>
      <c r="Q455">
        <f>All!AH455</f>
        <v>0</v>
      </c>
    </row>
    <row r="456" spans="1:17" x14ac:dyDescent="0.25">
      <c r="A456">
        <f>All!A456</f>
        <v>455</v>
      </c>
      <c r="B456" t="str">
        <f>All!B456</f>
        <v>Y</v>
      </c>
      <c r="C456" t="str">
        <f>All!J456</f>
        <v>Nano</v>
      </c>
      <c r="D456" t="str">
        <f>All!F456</f>
        <v>Heinrich 1995, Mouse</v>
      </c>
      <c r="E456">
        <f>All!E456</f>
        <v>0</v>
      </c>
      <c r="F456" t="str">
        <f>All!H456</f>
        <v>Carbon black</v>
      </c>
      <c r="G456" t="str">
        <f>All!I456</f>
        <v>CB Printex 90</v>
      </c>
      <c r="H456" t="str">
        <f>All!N456</f>
        <v>Inflammation</v>
      </c>
      <c r="I456" t="str">
        <f>All!AL456</f>
        <v>Lung Inflammation</v>
      </c>
      <c r="J456" t="str">
        <f>All!O456</f>
        <v>Mouse</v>
      </c>
      <c r="K456">
        <f>All!P456</f>
        <v>0</v>
      </c>
      <c r="L456">
        <f>All!Q456</f>
        <v>0</v>
      </c>
      <c r="M456" t="str">
        <f>All!L456</f>
        <v>54 weeks</v>
      </c>
      <c r="N456">
        <f>All!AN456</f>
        <v>0</v>
      </c>
      <c r="O456">
        <f>All!AR456</f>
        <v>0</v>
      </c>
      <c r="P456">
        <f>All!AS456</f>
        <v>0</v>
      </c>
      <c r="Q456">
        <f>All!AH456</f>
        <v>0</v>
      </c>
    </row>
    <row r="457" spans="1:17" x14ac:dyDescent="0.25">
      <c r="A457">
        <f>All!A457</f>
        <v>456</v>
      </c>
      <c r="B457" t="str">
        <f>All!B457</f>
        <v>Y</v>
      </c>
      <c r="C457" t="str">
        <f>All!J457</f>
        <v>Nano</v>
      </c>
      <c r="D457" t="str">
        <f>All!F457</f>
        <v>Mauderly 1994, Rat</v>
      </c>
      <c r="E457" t="str">
        <f>All!E457</f>
        <v>Mauderly, Joe L., M. B. Snipes, Edward B. Barr, Steven A. Belinsky, James A. Bond, A. L. Brooks, I. Y. Chang, Y. S. Cheng, N. A. Gillett, and W. C. Griffith. "Pulmonary toxicity of inhaled diesel exhaust and carbon black in chronically exposed rats. Part I: Neoplastic and nonneoplastic lung lesions." Research Report (Health Effects Institute) 68 Pt 1 (1994): 1-75.</v>
      </c>
      <c r="F457" t="str">
        <f>All!H457</f>
        <v>Carbon black</v>
      </c>
      <c r="G457" t="str">
        <f>All!I457</f>
        <v>CB Elftex-12 furnace black, Cabot Boston</v>
      </c>
      <c r="H457" t="str">
        <f>All!N457</f>
        <v>Inflammation</v>
      </c>
      <c r="I457" t="str">
        <f>All!AL457</f>
        <v>Lung Inflammation</v>
      </c>
      <c r="J457" t="str">
        <f>All!O457</f>
        <v>Rat</v>
      </c>
      <c r="K457">
        <f>All!P457</f>
        <v>0</v>
      </c>
      <c r="L457">
        <f>All!Q457</f>
        <v>0</v>
      </c>
      <c r="M457" t="str">
        <f>All!L457</f>
        <v>24 months</v>
      </c>
      <c r="N457">
        <f>All!AN457</f>
        <v>0</v>
      </c>
      <c r="O457">
        <f>All!AR457</f>
        <v>0</v>
      </c>
      <c r="P457">
        <f>All!AS457</f>
        <v>0</v>
      </c>
      <c r="Q457">
        <f>All!AH457</f>
        <v>0</v>
      </c>
    </row>
    <row r="458" spans="1:17" x14ac:dyDescent="0.25">
      <c r="A458">
        <f>All!A458</f>
        <v>457</v>
      </c>
      <c r="B458" t="str">
        <f>All!B458</f>
        <v>Y</v>
      </c>
      <c r="C458" t="str">
        <f>All!J458</f>
        <v>Nano</v>
      </c>
      <c r="D458" t="str">
        <f>All!F458</f>
        <v>Mauderly 1994, Rat</v>
      </c>
      <c r="E458" t="str">
        <f>All!E458</f>
        <v>Mauderly, Joe L., M. B. Snipes, Edward B. Barr, Steven A. Belinsky, James A. Bond, A. L. Brooks, I. Y. Chang, Y. S. Cheng, N. A. Gillett, and W. C. Griffith. "Pulmonary toxicity of inhaled diesel exhaust and carbon black in chronically exposed rats. Part I: Neoplastic and nonneoplastic lung lesions." Research Report (Health Effects Institute) 68 Pt 1 (1994): 1-75.</v>
      </c>
      <c r="F458" t="str">
        <f>All!H458</f>
        <v>Carbon black</v>
      </c>
      <c r="G458" t="str">
        <f>All!I458</f>
        <v>CB Elftex-12 furnace black, Cabot Boston</v>
      </c>
      <c r="H458" t="str">
        <f>All!N458</f>
        <v>Inflammation</v>
      </c>
      <c r="I458" t="str">
        <f>All!AL458</f>
        <v>Lung Inflammation</v>
      </c>
      <c r="J458" t="str">
        <f>All!O458</f>
        <v>Rat</v>
      </c>
      <c r="K458">
        <f>All!P458</f>
        <v>0</v>
      </c>
      <c r="L458">
        <f>All!Q458</f>
        <v>0</v>
      </c>
      <c r="M458" t="str">
        <f>All!L458</f>
        <v>24 months</v>
      </c>
      <c r="N458">
        <f>All!AN458</f>
        <v>0</v>
      </c>
      <c r="O458">
        <f>All!AR458</f>
        <v>0</v>
      </c>
      <c r="P458">
        <f>All!AS458</f>
        <v>0</v>
      </c>
      <c r="Q458" t="str">
        <f>All!AH458</f>
        <v>D</v>
      </c>
    </row>
    <row r="459" spans="1:17" x14ac:dyDescent="0.25">
      <c r="A459">
        <f>All!A459</f>
        <v>458</v>
      </c>
      <c r="B459" t="str">
        <f>All!B459</f>
        <v>Y</v>
      </c>
      <c r="C459" t="str">
        <f>All!J459</f>
        <v>Nano</v>
      </c>
      <c r="D459" t="str">
        <f>All!F459</f>
        <v>Elder 2005, Rat</v>
      </c>
      <c r="E459">
        <f>All!E459</f>
        <v>0</v>
      </c>
      <c r="F459" t="str">
        <f>All!H459</f>
        <v>Carbon black</v>
      </c>
      <c r="G459" t="str">
        <f>All!I459</f>
        <v>CB Printex 90</v>
      </c>
      <c r="H459" t="str">
        <f>All!N459</f>
        <v>Inflammation</v>
      </c>
      <c r="I459" t="str">
        <f>All!AL459</f>
        <v>Lung Inflammation</v>
      </c>
      <c r="J459" t="str">
        <f>All!O459</f>
        <v>Rat</v>
      </c>
      <c r="K459">
        <f>All!P459</f>
        <v>0</v>
      </c>
      <c r="L459">
        <f>All!Q459</f>
        <v>0</v>
      </c>
      <c r="M459" t="str">
        <f>All!L459</f>
        <v>13 weeks</v>
      </c>
      <c r="N459">
        <f>All!AN459</f>
        <v>0</v>
      </c>
      <c r="O459">
        <f>All!AR459</f>
        <v>0</v>
      </c>
      <c r="P459">
        <f>All!AS459</f>
        <v>0</v>
      </c>
      <c r="Q459" t="str">
        <f>All!AH459</f>
        <v>C</v>
      </c>
    </row>
    <row r="460" spans="1:17" x14ac:dyDescent="0.25">
      <c r="A460">
        <f>All!A460</f>
        <v>459</v>
      </c>
      <c r="B460" t="str">
        <f>All!B460</f>
        <v>Y</v>
      </c>
      <c r="C460" t="str">
        <f>All!J460</f>
        <v>Nano</v>
      </c>
      <c r="D460" t="str">
        <f>All!F460</f>
        <v>Elder 2005, Rat</v>
      </c>
      <c r="E460">
        <f>All!E460</f>
        <v>0</v>
      </c>
      <c r="F460" t="str">
        <f>All!H460</f>
        <v>Carbon black</v>
      </c>
      <c r="G460" t="str">
        <f>All!I460</f>
        <v>CB Sterling V</v>
      </c>
      <c r="H460" t="str">
        <f>All!N460</f>
        <v>Inflammation</v>
      </c>
      <c r="I460" t="str">
        <f>All!AL460</f>
        <v>Lung Inflammation</v>
      </c>
      <c r="J460" t="str">
        <f>All!O460</f>
        <v>Rat</v>
      </c>
      <c r="K460">
        <f>All!P460</f>
        <v>0</v>
      </c>
      <c r="L460">
        <f>All!Q460</f>
        <v>0</v>
      </c>
      <c r="M460" t="str">
        <f>All!L460</f>
        <v>13 weeks</v>
      </c>
      <c r="N460">
        <f>All!AN460</f>
        <v>0</v>
      </c>
      <c r="O460">
        <f>All!AR460</f>
        <v>0</v>
      </c>
      <c r="P460">
        <f>All!AS460</f>
        <v>0</v>
      </c>
      <c r="Q460" t="str">
        <f>All!AH460</f>
        <v>B</v>
      </c>
    </row>
    <row r="461" spans="1:17" x14ac:dyDescent="0.25">
      <c r="A461">
        <f>All!A461</f>
        <v>460</v>
      </c>
      <c r="B461" t="str">
        <f>All!B461</f>
        <v>Y</v>
      </c>
      <c r="C461" t="str">
        <f>All!J461</f>
        <v>Nano</v>
      </c>
      <c r="D461" t="str">
        <f>All!F461</f>
        <v>Elder 2005, Mouse</v>
      </c>
      <c r="E461">
        <f>All!E461</f>
        <v>0</v>
      </c>
      <c r="F461" t="str">
        <f>All!H461</f>
        <v>Carbon black</v>
      </c>
      <c r="G461" t="str">
        <f>All!I461</f>
        <v>CB Printex 90</v>
      </c>
      <c r="H461" t="str">
        <f>All!N461</f>
        <v>Inflammation</v>
      </c>
      <c r="I461" t="str">
        <f>All!AL461</f>
        <v>Lung Inflammation</v>
      </c>
      <c r="J461" t="str">
        <f>All!O461</f>
        <v>Mouse</v>
      </c>
      <c r="K461">
        <f>All!P461</f>
        <v>0</v>
      </c>
      <c r="L461">
        <f>All!Q461</f>
        <v>0</v>
      </c>
      <c r="M461" t="str">
        <f>All!L461</f>
        <v>13 weeks</v>
      </c>
      <c r="N461">
        <f>All!AN461</f>
        <v>0</v>
      </c>
      <c r="O461">
        <f>All!AR461</f>
        <v>0</v>
      </c>
      <c r="P461">
        <f>All!AS461</f>
        <v>0</v>
      </c>
      <c r="Q461" t="str">
        <f>All!AH461</f>
        <v>D</v>
      </c>
    </row>
    <row r="462" spans="1:17" x14ac:dyDescent="0.25">
      <c r="A462">
        <f>All!A462</f>
        <v>461</v>
      </c>
      <c r="B462" t="str">
        <f>All!B462</f>
        <v>Y</v>
      </c>
      <c r="C462" t="str">
        <f>All!J462</f>
        <v>Nano</v>
      </c>
      <c r="D462" t="str">
        <f>All!F462</f>
        <v>Elder 2005, Hamster</v>
      </c>
      <c r="E462">
        <f>All!E462</f>
        <v>0</v>
      </c>
      <c r="F462" t="str">
        <f>All!H462</f>
        <v>Carbon black</v>
      </c>
      <c r="G462" t="str">
        <f>All!I462</f>
        <v>CB Printex 90</v>
      </c>
      <c r="H462" t="str">
        <f>All!N462</f>
        <v>Inflammation</v>
      </c>
      <c r="I462" t="str">
        <f>All!AL462</f>
        <v>Lung Inflammation</v>
      </c>
      <c r="J462" t="str">
        <f>All!O462</f>
        <v>Hamster</v>
      </c>
      <c r="K462">
        <f>All!P462</f>
        <v>0</v>
      </c>
      <c r="L462">
        <f>All!Q462</f>
        <v>0</v>
      </c>
      <c r="M462" t="str">
        <f>All!L462</f>
        <v>13 weeks</v>
      </c>
      <c r="N462">
        <f>All!AN462</f>
        <v>0</v>
      </c>
      <c r="O462">
        <f>All!AR462</f>
        <v>0</v>
      </c>
      <c r="P462">
        <f>All!AS462</f>
        <v>0</v>
      </c>
      <c r="Q462" t="str">
        <f>All!AH462</f>
        <v>D</v>
      </c>
    </row>
    <row r="463" spans="1:17" x14ac:dyDescent="0.25">
      <c r="A463">
        <f>All!A463</f>
        <v>462</v>
      </c>
      <c r="B463" t="str">
        <f>All!B463</f>
        <v>Y</v>
      </c>
      <c r="C463" t="str">
        <f>All!J463</f>
        <v>Nano</v>
      </c>
      <c r="D463" t="str">
        <f>All!F463</f>
        <v>Gallagher 2003, Rat</v>
      </c>
      <c r="E463">
        <f>All!E463</f>
        <v>0</v>
      </c>
      <c r="F463" t="str">
        <f>All!H463</f>
        <v>Carbon black</v>
      </c>
      <c r="G463" t="str">
        <f>All!I463</f>
        <v>CB Printex 90</v>
      </c>
      <c r="H463" t="str">
        <f>All!N463</f>
        <v>Inflammation</v>
      </c>
      <c r="I463" t="str">
        <f>All!AL463</f>
        <v>Lung Inflammation</v>
      </c>
      <c r="J463" t="str">
        <f>All!O463</f>
        <v>Rat</v>
      </c>
      <c r="K463">
        <f>All!P463</f>
        <v>0</v>
      </c>
      <c r="L463">
        <f>All!Q463</f>
        <v>0</v>
      </c>
      <c r="M463" t="str">
        <f>All!L463</f>
        <v>13 weeks</v>
      </c>
      <c r="N463">
        <f>All!AN463</f>
        <v>0</v>
      </c>
      <c r="O463">
        <f>All!AR463</f>
        <v>0</v>
      </c>
      <c r="P463">
        <f>All!AS463</f>
        <v>0</v>
      </c>
      <c r="Q463">
        <f>All!AH463</f>
        <v>0</v>
      </c>
    </row>
    <row r="464" spans="1:17" x14ac:dyDescent="0.25">
      <c r="A464">
        <f>All!A464</f>
        <v>463</v>
      </c>
      <c r="B464" t="str">
        <f>All!B464</f>
        <v>Y</v>
      </c>
      <c r="C464" t="str">
        <f>All!J464</f>
        <v>Nano</v>
      </c>
      <c r="D464" t="str">
        <f>All!F464</f>
        <v>Gallagher 2003, Rat</v>
      </c>
      <c r="E464">
        <f>All!E464</f>
        <v>0</v>
      </c>
      <c r="F464" t="str">
        <f>All!H464</f>
        <v>Carbon black</v>
      </c>
      <c r="G464" t="str">
        <f>All!I464</f>
        <v>CB Sterling V</v>
      </c>
      <c r="H464" t="str">
        <f>All!N464</f>
        <v>Inflammation</v>
      </c>
      <c r="I464" t="str">
        <f>All!AL464</f>
        <v>Lung Inflammation</v>
      </c>
      <c r="J464" t="str">
        <f>All!O464</f>
        <v>Rat</v>
      </c>
      <c r="K464">
        <f>All!P464</f>
        <v>0</v>
      </c>
      <c r="L464">
        <f>All!Q464</f>
        <v>0</v>
      </c>
      <c r="M464" t="str">
        <f>All!L464</f>
        <v>13 weeks</v>
      </c>
      <c r="N464">
        <f>All!AN464</f>
        <v>0</v>
      </c>
      <c r="O464">
        <f>All!AR464</f>
        <v>0</v>
      </c>
      <c r="P464">
        <f>All!AS464</f>
        <v>0</v>
      </c>
      <c r="Q464">
        <f>All!AH464</f>
        <v>0</v>
      </c>
    </row>
    <row r="465" spans="1:17" x14ac:dyDescent="0.25">
      <c r="A465">
        <f>All!A465</f>
        <v>464</v>
      </c>
      <c r="B465" t="str">
        <f>All!B465</f>
        <v>Y</v>
      </c>
      <c r="C465" t="str">
        <f>All!J465</f>
        <v>Nano</v>
      </c>
      <c r="D465" t="str">
        <f>All!F465</f>
        <v>Driscoll 1996, Rat</v>
      </c>
      <c r="E465">
        <f>All!E465</f>
        <v>0</v>
      </c>
      <c r="F465" t="str">
        <f>All!H465</f>
        <v>Carbon black</v>
      </c>
      <c r="G465" t="str">
        <f>All!I465</f>
        <v>CB Monarch 880, Cabot</v>
      </c>
      <c r="H465" t="str">
        <f>All!N465</f>
        <v>Inflammation</v>
      </c>
      <c r="I465" t="str">
        <f>All!AL465</f>
        <v>Lung Inflammation</v>
      </c>
      <c r="J465" t="str">
        <f>All!O465</f>
        <v>Rat</v>
      </c>
      <c r="K465">
        <f>All!P465</f>
        <v>0</v>
      </c>
      <c r="L465">
        <f>All!Q465</f>
        <v>0</v>
      </c>
      <c r="M465" t="str">
        <f>All!L465</f>
        <v>13 weeks</v>
      </c>
      <c r="N465">
        <f>All!AN465</f>
        <v>0</v>
      </c>
      <c r="O465">
        <f>All!AR465</f>
        <v>0</v>
      </c>
      <c r="P465">
        <f>All!AS465</f>
        <v>0</v>
      </c>
      <c r="Q465" t="str">
        <f>All!AH465</f>
        <v>C</v>
      </c>
    </row>
    <row r="466" spans="1:17" x14ac:dyDescent="0.25">
      <c r="A466">
        <f>All!A466</f>
        <v>465</v>
      </c>
      <c r="B466">
        <f>All!B466</f>
        <v>0</v>
      </c>
      <c r="C466" t="str">
        <f>All!J466</f>
        <v>Nano</v>
      </c>
      <c r="D466" t="str">
        <f>All!F466</f>
        <v>Wolff 1990, Rat</v>
      </c>
      <c r="E466">
        <f>All!E466</f>
        <v>0</v>
      </c>
      <c r="F466" t="str">
        <f>All!H466</f>
        <v>Carbon black</v>
      </c>
      <c r="G466" t="str">
        <f>All!I466</f>
        <v>CB Elftex-12 furnace black, Cabot Boston</v>
      </c>
      <c r="H466" t="str">
        <f>All!N466</f>
        <v>Inflammation</v>
      </c>
      <c r="I466" t="str">
        <f>All!AL466</f>
        <v>Lung Inflammation</v>
      </c>
      <c r="J466" t="str">
        <f>All!O466</f>
        <v>Rat</v>
      </c>
      <c r="K466">
        <f>All!P466</f>
        <v>0</v>
      </c>
      <c r="L466">
        <f>All!Q466</f>
        <v>0</v>
      </c>
      <c r="M466" t="str">
        <f>All!L466</f>
        <v>12 weeks</v>
      </c>
      <c r="N466">
        <f>All!AN466</f>
        <v>0</v>
      </c>
      <c r="O466" t="str">
        <f>All!AR466</f>
        <v>LOAEL</v>
      </c>
      <c r="P466">
        <f>All!AS466</f>
        <v>1000</v>
      </c>
      <c r="Q466" t="str">
        <f>All!AH466</f>
        <v>C</v>
      </c>
    </row>
    <row r="467" spans="1:17" x14ac:dyDescent="0.25">
      <c r="A467">
        <f>All!A467</f>
        <v>466</v>
      </c>
      <c r="B467" t="str">
        <f>All!B467</f>
        <v>Y</v>
      </c>
      <c r="C467" t="str">
        <f>All!J467</f>
        <v>Nano</v>
      </c>
      <c r="D467" t="str">
        <f>All!F467</f>
        <v>Henderson 1992, Rat</v>
      </c>
      <c r="E467">
        <f>All!E467</f>
        <v>0</v>
      </c>
      <c r="F467" t="str">
        <f>All!H467</f>
        <v>Carbon black</v>
      </c>
      <c r="G467" t="str">
        <f>All!I467</f>
        <v xml:space="preserve">CB  Elftex 12, Cabot </v>
      </c>
      <c r="H467" t="str">
        <f>All!N467</f>
        <v>Inflammation</v>
      </c>
      <c r="I467" t="str">
        <f>All!AL467</f>
        <v>Lung Inflammation</v>
      </c>
      <c r="J467" t="str">
        <f>All!O467</f>
        <v>Rat</v>
      </c>
      <c r="K467">
        <f>All!P467</f>
        <v>0</v>
      </c>
      <c r="L467">
        <f>All!Q467</f>
        <v>0</v>
      </c>
      <c r="M467" t="str">
        <f>All!L467</f>
        <v>12 weeks</v>
      </c>
      <c r="N467">
        <f>All!AN467</f>
        <v>0</v>
      </c>
      <c r="O467">
        <f>All!AR467</f>
        <v>0</v>
      </c>
      <c r="P467">
        <f>All!AS467</f>
        <v>0</v>
      </c>
      <c r="Q467" t="str">
        <f>All!AH467</f>
        <v>C</v>
      </c>
    </row>
    <row r="468" spans="1:17" x14ac:dyDescent="0.25">
      <c r="A468">
        <f>All!A468</f>
        <v>467</v>
      </c>
      <c r="B468">
        <f>All!B468</f>
        <v>0</v>
      </c>
      <c r="C468" t="str">
        <f>All!J468</f>
        <v>Nano</v>
      </c>
      <c r="D468" t="str">
        <f>All!F468</f>
        <v>Henderson 1992, Rat</v>
      </c>
      <c r="E468">
        <f>All!E468</f>
        <v>0</v>
      </c>
      <c r="F468" t="str">
        <f>All!H468</f>
        <v>Carbon black</v>
      </c>
      <c r="G468" t="str">
        <f>All!I468</f>
        <v xml:space="preserve">CB  Elftex 12, Cabot </v>
      </c>
      <c r="H468" t="str">
        <f>All!N468</f>
        <v>Inflammation</v>
      </c>
      <c r="I468" t="str">
        <f>All!AL468</f>
        <v>Lung Inflammation</v>
      </c>
      <c r="J468" t="str">
        <f>All!O468</f>
        <v>Rat</v>
      </c>
      <c r="K468">
        <f>All!P468</f>
        <v>0</v>
      </c>
      <c r="L468">
        <f>All!Q468</f>
        <v>0</v>
      </c>
      <c r="M468" t="str">
        <f>All!L468</f>
        <v>12 weeks</v>
      </c>
      <c r="N468">
        <f>All!AN468</f>
        <v>0</v>
      </c>
      <c r="O468" t="str">
        <f>All!AR468</f>
        <v>LOAEL</v>
      </c>
      <c r="P468">
        <f>All!AS468</f>
        <v>1300</v>
      </c>
      <c r="Q468" t="str">
        <f>All!AH468</f>
        <v>C</v>
      </c>
    </row>
    <row r="469" spans="1:17" x14ac:dyDescent="0.25">
      <c r="A469">
        <f>All!A469</f>
        <v>468</v>
      </c>
      <c r="B469" t="str">
        <f>All!B469</f>
        <v>Y</v>
      </c>
      <c r="C469" t="str">
        <f>All!J469</f>
        <v>Nano</v>
      </c>
      <c r="D469" t="str">
        <f>All!F469</f>
        <v>Henderson 1992, Rat</v>
      </c>
      <c r="E469">
        <f>All!E469</f>
        <v>0</v>
      </c>
      <c r="F469" t="str">
        <f>All!H469</f>
        <v>Carbon black</v>
      </c>
      <c r="G469" t="str">
        <f>All!I469</f>
        <v xml:space="preserve">CB  Elftex 12, Cabot </v>
      </c>
      <c r="H469" t="str">
        <f>All!N469</f>
        <v>Inflammation</v>
      </c>
      <c r="I469" t="str">
        <f>All!AL469</f>
        <v>Lung Inflammation</v>
      </c>
      <c r="J469" t="str">
        <f>All!O469</f>
        <v>Rat</v>
      </c>
      <c r="K469">
        <f>All!P469</f>
        <v>0</v>
      </c>
      <c r="L469">
        <f>All!Q469</f>
        <v>0</v>
      </c>
      <c r="M469" t="str">
        <f>All!L469</f>
        <v>12 weeks</v>
      </c>
      <c r="N469">
        <f>All!AN469</f>
        <v>0</v>
      </c>
      <c r="O469">
        <f>All!AR469</f>
        <v>0</v>
      </c>
      <c r="P469">
        <f>All!AS469</f>
        <v>0</v>
      </c>
      <c r="Q469">
        <f>All!AH469</f>
        <v>0</v>
      </c>
    </row>
    <row r="470" spans="1:17" x14ac:dyDescent="0.25">
      <c r="A470">
        <f>All!A470</f>
        <v>469</v>
      </c>
      <c r="B470" t="str">
        <f>All!B470</f>
        <v>Y</v>
      </c>
      <c r="C470" t="str">
        <f>All!J470</f>
        <v>Nano</v>
      </c>
      <c r="D470" t="str">
        <f>All!F470</f>
        <v>Pothmann 2015, Rat</v>
      </c>
      <c r="E470">
        <f>All!E470</f>
        <v>0</v>
      </c>
      <c r="F470" t="str">
        <f>All!H470</f>
        <v>CNT</v>
      </c>
      <c r="G470" t="str">
        <f>All!I470</f>
        <v>MWCNT Graphistrength C100</v>
      </c>
      <c r="H470" t="str">
        <f>All!N470</f>
        <v>Inflammation</v>
      </c>
      <c r="I470" t="str">
        <f>All!AL470</f>
        <v>Lung Inflammation</v>
      </c>
      <c r="J470" t="str">
        <f>All!O470</f>
        <v>Rat</v>
      </c>
      <c r="K470">
        <f>All!P470</f>
        <v>0</v>
      </c>
      <c r="L470">
        <f>All!Q470</f>
        <v>0</v>
      </c>
      <c r="M470" t="str">
        <f>All!L470</f>
        <v>90 days</v>
      </c>
      <c r="N470">
        <f>All!AN470</f>
        <v>0</v>
      </c>
      <c r="O470">
        <f>All!AR470</f>
        <v>0</v>
      </c>
      <c r="P470">
        <f>All!AS470</f>
        <v>0</v>
      </c>
      <c r="Q470" t="str">
        <f>All!AH470</f>
        <v>E</v>
      </c>
    </row>
    <row r="471" spans="1:17" x14ac:dyDescent="0.25">
      <c r="A471">
        <f>All!A471</f>
        <v>470</v>
      </c>
      <c r="B471">
        <f>All!B471</f>
        <v>0</v>
      </c>
      <c r="C471" t="str">
        <f>All!J471</f>
        <v>Nano</v>
      </c>
      <c r="D471" t="str">
        <f>All!F471</f>
        <v>Pauluhn 2010, Rat</v>
      </c>
      <c r="E471">
        <f>All!E471</f>
        <v>0</v>
      </c>
      <c r="F471" t="str">
        <f>All!H471</f>
        <v>CNT</v>
      </c>
      <c r="G471" t="str">
        <f>All!I471</f>
        <v>MWCNT Baytubes</v>
      </c>
      <c r="H471" t="str">
        <f>All!N471</f>
        <v>Inflammation</v>
      </c>
      <c r="I471" t="str">
        <f>All!AL471</f>
        <v>Lung Inflammation</v>
      </c>
      <c r="J471" t="str">
        <f>All!O471</f>
        <v>Rat</v>
      </c>
      <c r="K471">
        <f>All!P471</f>
        <v>0</v>
      </c>
      <c r="L471">
        <f>All!Q471</f>
        <v>0</v>
      </c>
      <c r="M471" t="str">
        <f>All!L471</f>
        <v>13 weeks</v>
      </c>
      <c r="N471">
        <f>All!AN471</f>
        <v>0</v>
      </c>
      <c r="O471" t="str">
        <f>All!AR471</f>
        <v>NOAEL</v>
      </c>
      <c r="P471">
        <f>All!AS471</f>
        <v>100</v>
      </c>
      <c r="Q471" t="str">
        <f>All!AH471</f>
        <v>D</v>
      </c>
    </row>
    <row r="472" spans="1:17" x14ac:dyDescent="0.25">
      <c r="A472">
        <f>All!A472</f>
        <v>471</v>
      </c>
      <c r="B472" t="str">
        <f>All!B472</f>
        <v>Y</v>
      </c>
      <c r="C472" t="str">
        <f>All!J472</f>
        <v>Nano</v>
      </c>
      <c r="D472" t="str">
        <f>All!F472</f>
        <v>Kasai 2016, Rat</v>
      </c>
      <c r="E472">
        <f>All!E472</f>
        <v>0</v>
      </c>
      <c r="F472" t="str">
        <f>All!H472</f>
        <v>CNT</v>
      </c>
      <c r="G472" t="str">
        <f>All!I472</f>
        <v>MWNT-7</v>
      </c>
      <c r="H472" t="str">
        <f>All!N472</f>
        <v>Inflammation</v>
      </c>
      <c r="I472" t="str">
        <f>All!AL472</f>
        <v>Lung Inflammation</v>
      </c>
      <c r="J472" t="str">
        <f>All!O472</f>
        <v>Rat</v>
      </c>
      <c r="K472">
        <f>All!P472</f>
        <v>0</v>
      </c>
      <c r="L472">
        <f>All!Q472</f>
        <v>0</v>
      </c>
      <c r="M472" t="str">
        <f>All!L472</f>
        <v>104 weeks</v>
      </c>
      <c r="N472">
        <f>All!AN472</f>
        <v>0</v>
      </c>
      <c r="O472">
        <f>All!AR472</f>
        <v>0</v>
      </c>
      <c r="P472">
        <f>All!AS472</f>
        <v>0</v>
      </c>
      <c r="Q472" t="str">
        <f>All!AH472</f>
        <v>D</v>
      </c>
    </row>
    <row r="473" spans="1:17" x14ac:dyDescent="0.25">
      <c r="A473">
        <f>All!A473</f>
        <v>472</v>
      </c>
      <c r="B473">
        <f>All!B473</f>
        <v>0</v>
      </c>
      <c r="C473" t="str">
        <f>All!J473</f>
        <v>Nano</v>
      </c>
      <c r="D473" t="str">
        <f>All!F473</f>
        <v>Kasai 2015, Rat</v>
      </c>
      <c r="E473">
        <f>All!E473</f>
        <v>0</v>
      </c>
      <c r="F473" t="str">
        <f>All!H473</f>
        <v>CNT</v>
      </c>
      <c r="G473" t="str">
        <f>All!I473</f>
        <v>MWNT-7</v>
      </c>
      <c r="H473" t="str">
        <f>All!N473</f>
        <v>Inflammation</v>
      </c>
      <c r="I473" t="str">
        <f>All!AL473</f>
        <v>Lung Inflammation</v>
      </c>
      <c r="J473" t="str">
        <f>All!O473</f>
        <v>Rat</v>
      </c>
      <c r="K473">
        <f>All!P473</f>
        <v>0</v>
      </c>
      <c r="L473">
        <f>All!Q473</f>
        <v>0</v>
      </c>
      <c r="M473" t="str">
        <f>All!L473</f>
        <v>13 weeks</v>
      </c>
      <c r="N473">
        <f>All!AN473</f>
        <v>0</v>
      </c>
      <c r="O473" t="str">
        <f>All!AR473</f>
        <v>NOAEL</v>
      </c>
      <c r="P473">
        <f>All!AS473</f>
        <v>200</v>
      </c>
      <c r="Q473" t="str">
        <f>All!AH473</f>
        <v>D</v>
      </c>
    </row>
    <row r="474" spans="1:17" x14ac:dyDescent="0.25">
      <c r="A474">
        <f>All!A474</f>
        <v>473</v>
      </c>
      <c r="B474" t="str">
        <f>All!B474</f>
        <v>Y</v>
      </c>
      <c r="C474" t="str">
        <f>All!J474</f>
        <v>Nano</v>
      </c>
      <c r="D474" t="str">
        <f>All!F474</f>
        <v>Alapati 2014, Mouse</v>
      </c>
      <c r="E474">
        <f>All!E474</f>
        <v>0</v>
      </c>
      <c r="F474" t="str">
        <f>All!H474</f>
        <v>Cerium</v>
      </c>
      <c r="G474" t="str">
        <f>All!I474</f>
        <v>No product name reported</v>
      </c>
      <c r="H474" t="str">
        <f>All!N474</f>
        <v>Inflammation</v>
      </c>
      <c r="I474" t="str">
        <f>All!AL474</f>
        <v>Lung Inflammation</v>
      </c>
      <c r="J474" t="str">
        <f>All!O474</f>
        <v>Mouse</v>
      </c>
      <c r="K474">
        <f>All!P474</f>
        <v>0</v>
      </c>
      <c r="L474">
        <f>All!Q474</f>
        <v>0</v>
      </c>
      <c r="M474" t="str">
        <f>All!L474</f>
        <v>28 days</v>
      </c>
      <c r="N474">
        <f>All!AN474</f>
        <v>0</v>
      </c>
      <c r="O474">
        <f>All!AR474</f>
        <v>0</v>
      </c>
      <c r="P474">
        <f>All!AS474</f>
        <v>0</v>
      </c>
      <c r="Q474" t="str">
        <f>All!AH474</f>
        <v>D</v>
      </c>
    </row>
    <row r="475" spans="1:17" x14ac:dyDescent="0.25">
      <c r="A475">
        <f>All!A475</f>
        <v>474</v>
      </c>
      <c r="B475" t="str">
        <f>All!B475</f>
        <v>Y</v>
      </c>
      <c r="C475" t="str">
        <f>All!J475</f>
        <v>Nano</v>
      </c>
      <c r="D475" t="str">
        <f>All!F475</f>
        <v>Gosens 2014, Rat</v>
      </c>
      <c r="E475">
        <f>All!E475</f>
        <v>0</v>
      </c>
      <c r="F475" t="str">
        <f>All!H475</f>
        <v>Cerium</v>
      </c>
      <c r="G475" t="str">
        <f>All!I475</f>
        <v>NM-211</v>
      </c>
      <c r="H475" t="str">
        <f>All!N475</f>
        <v>Inflammation</v>
      </c>
      <c r="I475" t="str">
        <f>All!AL475</f>
        <v>Lung Inflammation</v>
      </c>
      <c r="J475" t="str">
        <f>All!O475</f>
        <v>Rat</v>
      </c>
      <c r="K475">
        <f>All!P475</f>
        <v>0</v>
      </c>
      <c r="L475">
        <f>All!Q475</f>
        <v>0</v>
      </c>
      <c r="M475" t="str">
        <f>All!L475</f>
        <v>28 days</v>
      </c>
      <c r="N475">
        <f>All!AN475</f>
        <v>0</v>
      </c>
      <c r="O475">
        <f>All!AR475</f>
        <v>0</v>
      </c>
      <c r="P475">
        <f>All!AS475</f>
        <v>0</v>
      </c>
      <c r="Q475">
        <f>All!AH475</f>
        <v>0</v>
      </c>
    </row>
    <row r="476" spans="1:17" x14ac:dyDescent="0.25">
      <c r="A476">
        <f>All!A476</f>
        <v>475</v>
      </c>
      <c r="B476" t="str">
        <f>All!B476</f>
        <v>Y</v>
      </c>
      <c r="C476" t="str">
        <f>All!J476</f>
        <v>Nano</v>
      </c>
      <c r="D476" t="str">
        <f>All!F476</f>
        <v>Gosens 2014, Rat</v>
      </c>
      <c r="E476">
        <f>All!E476</f>
        <v>0</v>
      </c>
      <c r="F476" t="str">
        <f>All!H476</f>
        <v>Cerium</v>
      </c>
      <c r="G476" t="str">
        <f>All!I476</f>
        <v>NM-211</v>
      </c>
      <c r="H476" t="str">
        <f>All!N476</f>
        <v>Inflammation</v>
      </c>
      <c r="I476" t="str">
        <f>All!AL476</f>
        <v>Lung Inflammation</v>
      </c>
      <c r="J476" t="str">
        <f>All!O476</f>
        <v>Rat</v>
      </c>
      <c r="K476">
        <f>All!P476</f>
        <v>0</v>
      </c>
      <c r="L476">
        <f>All!Q476</f>
        <v>0</v>
      </c>
      <c r="M476" t="str">
        <f>All!L476</f>
        <v>28 days</v>
      </c>
      <c r="N476">
        <f>All!AN476</f>
        <v>0</v>
      </c>
      <c r="O476">
        <f>All!AR476</f>
        <v>0</v>
      </c>
      <c r="P476">
        <f>All!AS476</f>
        <v>0</v>
      </c>
      <c r="Q476">
        <f>All!AH476</f>
        <v>0</v>
      </c>
    </row>
    <row r="477" spans="1:17" x14ac:dyDescent="0.25">
      <c r="A477">
        <f>All!A477</f>
        <v>476</v>
      </c>
      <c r="B477" t="str">
        <f>All!B477</f>
        <v>Y</v>
      </c>
      <c r="C477" t="str">
        <f>All!J477</f>
        <v>Nano</v>
      </c>
      <c r="D477" t="str">
        <f>All!F477</f>
        <v>Gosens 2014, Rat</v>
      </c>
      <c r="E477">
        <f>All!E477</f>
        <v>0</v>
      </c>
      <c r="F477" t="str">
        <f>All!H477</f>
        <v>Cerium</v>
      </c>
      <c r="G477" t="str">
        <f>All!I477</f>
        <v>NM-211</v>
      </c>
      <c r="H477" t="str">
        <f>All!N477</f>
        <v>Inflammation</v>
      </c>
      <c r="I477" t="str">
        <f>All!AL477</f>
        <v>Lung Inflammation</v>
      </c>
      <c r="J477" t="str">
        <f>All!O477</f>
        <v>Rat</v>
      </c>
      <c r="K477">
        <f>All!P477</f>
        <v>0</v>
      </c>
      <c r="L477">
        <f>All!Q477</f>
        <v>0</v>
      </c>
      <c r="M477" t="str">
        <f>All!L477</f>
        <v>28 days</v>
      </c>
      <c r="N477">
        <f>All!AN477</f>
        <v>0</v>
      </c>
      <c r="O477">
        <f>All!AR477</f>
        <v>0</v>
      </c>
      <c r="P477">
        <f>All!AS477</f>
        <v>0</v>
      </c>
      <c r="Q477" t="str">
        <f>All!AH477</f>
        <v>B</v>
      </c>
    </row>
    <row r="478" spans="1:17" x14ac:dyDescent="0.25">
      <c r="A478">
        <f>All!A478</f>
        <v>477</v>
      </c>
      <c r="B478" t="str">
        <f>All!B478</f>
        <v>Y</v>
      </c>
      <c r="C478" t="str">
        <f>All!J478</f>
        <v>Nano</v>
      </c>
      <c r="D478" t="str">
        <f>All!F478</f>
        <v>Gosens 2014, Rat</v>
      </c>
      <c r="E478">
        <f>All!E478</f>
        <v>0</v>
      </c>
      <c r="F478" t="str">
        <f>All!H478</f>
        <v>Cerium</v>
      </c>
      <c r="G478" t="str">
        <f>All!I478</f>
        <v>NM-212</v>
      </c>
      <c r="H478" t="str">
        <f>All!N478</f>
        <v>Inflammation</v>
      </c>
      <c r="I478" t="str">
        <f>All!AL478</f>
        <v>Lung Inflammation</v>
      </c>
      <c r="J478" t="str">
        <f>All!O478</f>
        <v>Rat</v>
      </c>
      <c r="K478">
        <f>All!P478</f>
        <v>0</v>
      </c>
      <c r="L478">
        <f>All!Q478</f>
        <v>0</v>
      </c>
      <c r="M478" t="str">
        <f>All!L478</f>
        <v>28 days</v>
      </c>
      <c r="N478">
        <f>All!AN478</f>
        <v>0</v>
      </c>
      <c r="O478">
        <f>All!AR478</f>
        <v>0</v>
      </c>
      <c r="P478">
        <f>All!AS478</f>
        <v>0</v>
      </c>
      <c r="Q478">
        <f>All!AH478</f>
        <v>0</v>
      </c>
    </row>
    <row r="479" spans="1:17" x14ac:dyDescent="0.25">
      <c r="A479">
        <f>All!A479</f>
        <v>478</v>
      </c>
      <c r="B479" t="str">
        <f>All!B479</f>
        <v>Y</v>
      </c>
      <c r="C479" t="str">
        <f>All!J479</f>
        <v>Nano</v>
      </c>
      <c r="D479" t="str">
        <f>All!F479</f>
        <v>Gosens 2014, Rat</v>
      </c>
      <c r="E479">
        <f>All!E479</f>
        <v>0</v>
      </c>
      <c r="F479" t="str">
        <f>All!H479</f>
        <v>Cerium</v>
      </c>
      <c r="G479" t="str">
        <f>All!I479</f>
        <v>NM-212</v>
      </c>
      <c r="H479" t="str">
        <f>All!N479</f>
        <v>Inflammation</v>
      </c>
      <c r="I479" t="str">
        <f>All!AL479</f>
        <v>Lung Inflammation</v>
      </c>
      <c r="J479" t="str">
        <f>All!O479</f>
        <v>Rat</v>
      </c>
      <c r="K479">
        <f>All!P479</f>
        <v>0</v>
      </c>
      <c r="L479">
        <f>All!Q479</f>
        <v>0</v>
      </c>
      <c r="M479" t="str">
        <f>All!L479</f>
        <v>28 days</v>
      </c>
      <c r="N479">
        <f>All!AN479</f>
        <v>0</v>
      </c>
      <c r="O479">
        <f>All!AR479</f>
        <v>0</v>
      </c>
      <c r="P479">
        <f>All!AS479</f>
        <v>0</v>
      </c>
      <c r="Q479">
        <f>All!AH479</f>
        <v>0</v>
      </c>
    </row>
    <row r="480" spans="1:17" x14ac:dyDescent="0.25">
      <c r="A480">
        <f>All!A480</f>
        <v>479</v>
      </c>
      <c r="B480" t="str">
        <f>All!B480</f>
        <v>Y</v>
      </c>
      <c r="C480" t="str">
        <f>All!J480</f>
        <v>Nano</v>
      </c>
      <c r="D480" t="str">
        <f>All!F480</f>
        <v>Gosens 2014, Rat</v>
      </c>
      <c r="E480">
        <f>All!E480</f>
        <v>0</v>
      </c>
      <c r="F480" t="str">
        <f>All!H480</f>
        <v>Cerium</v>
      </c>
      <c r="G480" t="str">
        <f>All!I480</f>
        <v>NM-212</v>
      </c>
      <c r="H480" t="str">
        <f>All!N480</f>
        <v>Inflammation</v>
      </c>
      <c r="I480" t="str">
        <f>All!AL480</f>
        <v>Lung Inflammation</v>
      </c>
      <c r="J480" t="str">
        <f>All!O480</f>
        <v>Rat</v>
      </c>
      <c r="K480">
        <f>All!P480</f>
        <v>0</v>
      </c>
      <c r="L480">
        <f>All!Q480</f>
        <v>0</v>
      </c>
      <c r="M480" t="str">
        <f>All!L480</f>
        <v>28 days</v>
      </c>
      <c r="N480">
        <f>All!AN480</f>
        <v>0</v>
      </c>
      <c r="O480">
        <f>All!AR480</f>
        <v>0</v>
      </c>
      <c r="P480">
        <f>All!AS480</f>
        <v>0</v>
      </c>
      <c r="Q480" t="str">
        <f>All!AH480</f>
        <v>B</v>
      </c>
    </row>
    <row r="481" spans="1:17" x14ac:dyDescent="0.25">
      <c r="A481">
        <f>All!A481</f>
        <v>480</v>
      </c>
      <c r="B481" t="str">
        <f>All!B481</f>
        <v>Y</v>
      </c>
      <c r="C481" t="str">
        <f>All!J481</f>
        <v>Micro</v>
      </c>
      <c r="D481" t="str">
        <f>All!F481</f>
        <v>Gosens 2014, Rat</v>
      </c>
      <c r="E481">
        <f>All!E481</f>
        <v>0</v>
      </c>
      <c r="F481" t="str">
        <f>All!H481</f>
        <v>Cerium</v>
      </c>
      <c r="G481" t="str">
        <f>All!I481</f>
        <v>NM-213</v>
      </c>
      <c r="H481" t="str">
        <f>All!N481</f>
        <v>Inflammation</v>
      </c>
      <c r="I481" t="str">
        <f>All!AL481</f>
        <v>Lung Inflammation</v>
      </c>
      <c r="J481" t="str">
        <f>All!O481</f>
        <v>Rat</v>
      </c>
      <c r="K481">
        <f>All!P481</f>
        <v>0</v>
      </c>
      <c r="L481">
        <f>All!Q481</f>
        <v>0</v>
      </c>
      <c r="M481" t="str">
        <f>All!L481</f>
        <v>28 days</v>
      </c>
      <c r="N481">
        <f>All!AN481</f>
        <v>0</v>
      </c>
      <c r="O481">
        <f>All!AR481</f>
        <v>0</v>
      </c>
      <c r="P481">
        <f>All!AS481</f>
        <v>0</v>
      </c>
      <c r="Q481">
        <f>All!AH481</f>
        <v>0</v>
      </c>
    </row>
    <row r="482" spans="1:17" x14ac:dyDescent="0.25">
      <c r="A482">
        <f>All!A482</f>
        <v>481</v>
      </c>
      <c r="B482" t="str">
        <f>All!B482</f>
        <v>Y</v>
      </c>
      <c r="C482" t="str">
        <f>All!J482</f>
        <v>Micro</v>
      </c>
      <c r="D482" t="str">
        <f>All!F482</f>
        <v>Gosens 2014, Rat</v>
      </c>
      <c r="E482">
        <f>All!E482</f>
        <v>0</v>
      </c>
      <c r="F482" t="str">
        <f>All!H482</f>
        <v>Cerium</v>
      </c>
      <c r="G482" t="str">
        <f>All!I482</f>
        <v>NM-213</v>
      </c>
      <c r="H482" t="str">
        <f>All!N482</f>
        <v>Inflammation</v>
      </c>
      <c r="I482" t="str">
        <f>All!AL482</f>
        <v>Lung Inflammation</v>
      </c>
      <c r="J482" t="str">
        <f>All!O482</f>
        <v>Rat</v>
      </c>
      <c r="K482">
        <f>All!P482</f>
        <v>0</v>
      </c>
      <c r="L482">
        <f>All!Q482</f>
        <v>0</v>
      </c>
      <c r="M482" t="str">
        <f>All!L482</f>
        <v>28 days</v>
      </c>
      <c r="N482">
        <f>All!AN482</f>
        <v>0</v>
      </c>
      <c r="O482">
        <f>All!AR482</f>
        <v>0</v>
      </c>
      <c r="P482">
        <f>All!AS482</f>
        <v>0</v>
      </c>
      <c r="Q482">
        <f>All!AH482</f>
        <v>0</v>
      </c>
    </row>
    <row r="483" spans="1:17" x14ac:dyDescent="0.25">
      <c r="A483">
        <f>All!A483</f>
        <v>482</v>
      </c>
      <c r="B483" t="str">
        <f>All!B483</f>
        <v>Y</v>
      </c>
      <c r="C483" t="str">
        <f>All!J483</f>
        <v>Micro</v>
      </c>
      <c r="D483" t="str">
        <f>All!F483</f>
        <v>Gosens 2014, Rat</v>
      </c>
      <c r="E483">
        <f>All!E483</f>
        <v>0</v>
      </c>
      <c r="F483" t="str">
        <f>All!H483</f>
        <v>Cerium</v>
      </c>
      <c r="G483" t="str">
        <f>All!I483</f>
        <v>NM-213</v>
      </c>
      <c r="H483" t="str">
        <f>All!N483</f>
        <v>Inflammation</v>
      </c>
      <c r="I483" t="str">
        <f>All!AL483</f>
        <v>Lung Inflammation</v>
      </c>
      <c r="J483" t="str">
        <f>All!O483</f>
        <v>Rat</v>
      </c>
      <c r="K483">
        <f>All!P483</f>
        <v>0</v>
      </c>
      <c r="L483">
        <f>All!Q483</f>
        <v>0</v>
      </c>
      <c r="M483" t="str">
        <f>All!L483</f>
        <v>28 days</v>
      </c>
      <c r="N483">
        <f>All!AN483</f>
        <v>0</v>
      </c>
      <c r="O483">
        <f>All!AR483</f>
        <v>0</v>
      </c>
      <c r="P483">
        <f>All!AS483</f>
        <v>0</v>
      </c>
      <c r="Q483" t="str">
        <f>All!AH483</f>
        <v>C</v>
      </c>
    </row>
    <row r="484" spans="1:17" x14ac:dyDescent="0.25">
      <c r="A484">
        <f>All!A484</f>
        <v>483</v>
      </c>
      <c r="B484" t="str">
        <f>All!B484</f>
        <v>Y</v>
      </c>
      <c r="C484" t="str">
        <f>All!J484</f>
        <v>Nano</v>
      </c>
      <c r="D484" t="str">
        <f>All!F484</f>
        <v>Cordelli 2017, Rat</v>
      </c>
      <c r="E484">
        <f>All!E484</f>
        <v>0</v>
      </c>
      <c r="F484" t="str">
        <f>All!H484</f>
        <v>Cerium</v>
      </c>
      <c r="G484" t="str">
        <f>All!I484</f>
        <v xml:space="preserve">NM-212 </v>
      </c>
      <c r="H484" t="str">
        <f>All!N484</f>
        <v>Inflammation</v>
      </c>
      <c r="I484" t="str">
        <f>All!AL484</f>
        <v>Lung Inflammation</v>
      </c>
      <c r="J484" t="str">
        <f>All!O484</f>
        <v>Rat</v>
      </c>
      <c r="K484">
        <f>All!P484</f>
        <v>0</v>
      </c>
      <c r="L484">
        <f>All!Q484</f>
        <v>0</v>
      </c>
      <c r="M484" t="str">
        <f>All!L484</f>
        <v>6 months</v>
      </c>
      <c r="N484">
        <f>All!AN484</f>
        <v>0</v>
      </c>
      <c r="O484">
        <f>All!AR484</f>
        <v>0</v>
      </c>
      <c r="P484">
        <f>All!AS484</f>
        <v>0</v>
      </c>
      <c r="Q484">
        <f>All!AH484</f>
        <v>0</v>
      </c>
    </row>
    <row r="485" spans="1:17" x14ac:dyDescent="0.25">
      <c r="A485">
        <f>All!A485</f>
        <v>484</v>
      </c>
      <c r="B485" t="str">
        <f>All!B485</f>
        <v>Y</v>
      </c>
      <c r="C485" t="str">
        <f>All!J485</f>
        <v>Nano</v>
      </c>
      <c r="D485" t="str">
        <f>All!F485</f>
        <v>Keller 2014, Rat</v>
      </c>
      <c r="E485">
        <f>All!E485</f>
        <v>0</v>
      </c>
      <c r="F485" t="str">
        <f>All!H485</f>
        <v>Cerium</v>
      </c>
      <c r="G485" t="str">
        <f>All!I485</f>
        <v>NM-212</v>
      </c>
      <c r="H485" t="str">
        <f>All!N485</f>
        <v>Inflammation</v>
      </c>
      <c r="I485" t="str">
        <f>All!AL485</f>
        <v>Lung Inflammation</v>
      </c>
      <c r="J485" t="str">
        <f>All!O485</f>
        <v>Rat</v>
      </c>
      <c r="K485">
        <f>All!P485</f>
        <v>0</v>
      </c>
      <c r="L485">
        <f>All!Q485</f>
        <v>0</v>
      </c>
      <c r="M485" t="str">
        <f>All!L485</f>
        <v>4 weeks</v>
      </c>
      <c r="N485">
        <f>All!AN485</f>
        <v>0</v>
      </c>
      <c r="O485">
        <f>All!AR485</f>
        <v>0</v>
      </c>
      <c r="P485">
        <f>All!AS485</f>
        <v>0</v>
      </c>
      <c r="Q485" t="str">
        <f>All!AH485</f>
        <v>D</v>
      </c>
    </row>
    <row r="486" spans="1:17" x14ac:dyDescent="0.25">
      <c r="A486">
        <f>All!A486</f>
        <v>485</v>
      </c>
      <c r="B486" t="str">
        <f>All!B486</f>
        <v>Y</v>
      </c>
      <c r="C486" t="str">
        <f>All!J486</f>
        <v>Nano</v>
      </c>
      <c r="D486" t="str">
        <f>All!F486</f>
        <v>Schwotzer 2017, Rat</v>
      </c>
      <c r="E486">
        <f>All!E486</f>
        <v>0</v>
      </c>
      <c r="F486" t="str">
        <f>All!H486</f>
        <v>Cerium</v>
      </c>
      <c r="G486" t="str">
        <f>All!I486</f>
        <v>NM-212</v>
      </c>
      <c r="H486" t="str">
        <f>All!N486</f>
        <v>Inflammation</v>
      </c>
      <c r="I486" t="str">
        <f>All!AL486</f>
        <v>Lung Inflammation</v>
      </c>
      <c r="J486" t="str">
        <f>All!O486</f>
        <v>Rat</v>
      </c>
      <c r="K486">
        <f>All!P486</f>
        <v>0</v>
      </c>
      <c r="L486">
        <f>All!Q486</f>
        <v>0</v>
      </c>
      <c r="M486" t="str">
        <f>All!L486</f>
        <v>90 days</v>
      </c>
      <c r="N486">
        <f>All!AN486</f>
        <v>0</v>
      </c>
      <c r="O486">
        <f>All!AR486</f>
        <v>0</v>
      </c>
      <c r="P486">
        <f>All!AS486</f>
        <v>0</v>
      </c>
      <c r="Q486" t="str">
        <f>All!AH486</f>
        <v>D</v>
      </c>
    </row>
    <row r="487" spans="1:17" x14ac:dyDescent="0.25">
      <c r="A487">
        <f>All!A487</f>
        <v>486</v>
      </c>
      <c r="B487" t="str">
        <f>All!B487</f>
        <v>Y</v>
      </c>
      <c r="C487" t="str">
        <f>All!J487</f>
        <v>Micro</v>
      </c>
      <c r="D487" t="str">
        <f>All!F487</f>
        <v>Johansson 1992, Rabbit</v>
      </c>
      <c r="E487">
        <f>All!E487</f>
        <v>0</v>
      </c>
      <c r="F487" t="str">
        <f>All!H487</f>
        <v>Cobalt</v>
      </c>
      <c r="G487" t="str">
        <f>All!I487</f>
        <v>CoCl2</v>
      </c>
      <c r="H487" t="str">
        <f>All!N487</f>
        <v>Inflammation</v>
      </c>
      <c r="I487" t="str">
        <f>All!AL487</f>
        <v>Lung Inflammation</v>
      </c>
      <c r="J487" t="str">
        <f>All!O487</f>
        <v>Rabbit</v>
      </c>
      <c r="K487">
        <f>All!P487</f>
        <v>0</v>
      </c>
      <c r="L487">
        <f>All!Q487</f>
        <v>0</v>
      </c>
      <c r="M487" t="str">
        <f>All!L487</f>
        <v>4 months</v>
      </c>
      <c r="N487">
        <f>All!AN487</f>
        <v>0</v>
      </c>
      <c r="O487">
        <f>All!AR487</f>
        <v>0</v>
      </c>
      <c r="P487">
        <f>All!AS487</f>
        <v>0</v>
      </c>
      <c r="Q487" t="str">
        <f>All!AH487</f>
        <v>C</v>
      </c>
    </row>
    <row r="488" spans="1:17" x14ac:dyDescent="0.25">
      <c r="A488">
        <f>All!A488</f>
        <v>487</v>
      </c>
      <c r="B488" t="str">
        <f>All!B488</f>
        <v>Y</v>
      </c>
      <c r="C488" t="str">
        <f>All!J488</f>
        <v>Micro</v>
      </c>
      <c r="D488" t="str">
        <f>All!F488</f>
        <v>Johansson 1991, Rabbit</v>
      </c>
      <c r="E488">
        <f>All!E488</f>
        <v>0</v>
      </c>
      <c r="F488" t="str">
        <f>All!H488</f>
        <v>Cobalt</v>
      </c>
      <c r="G488" t="str">
        <f>All!I488</f>
        <v>CoCl2</v>
      </c>
      <c r="H488" t="str">
        <f>All!N488</f>
        <v>Inflammation</v>
      </c>
      <c r="I488" t="str">
        <f>All!AL488</f>
        <v>Lung Inflammation</v>
      </c>
      <c r="J488" t="str">
        <f>All!O488</f>
        <v>Rabbit</v>
      </c>
      <c r="K488">
        <f>All!P488</f>
        <v>0</v>
      </c>
      <c r="L488">
        <f>All!Q488</f>
        <v>0</v>
      </c>
      <c r="M488" t="str">
        <f>All!L488</f>
        <v>4 months</v>
      </c>
      <c r="N488">
        <f>All!AN488</f>
        <v>0</v>
      </c>
      <c r="O488">
        <f>All!AR488</f>
        <v>0</v>
      </c>
      <c r="P488">
        <f>All!AS488</f>
        <v>0</v>
      </c>
      <c r="Q488" t="str">
        <f>All!AH488</f>
        <v>C</v>
      </c>
    </row>
    <row r="489" spans="1:17" x14ac:dyDescent="0.25">
      <c r="A489">
        <f>All!A489</f>
        <v>488</v>
      </c>
      <c r="B489" t="str">
        <f>All!B489</f>
        <v>Y</v>
      </c>
      <c r="C489" t="str">
        <f>All!J489</f>
        <v>Nano</v>
      </c>
      <c r="D489" t="str">
        <f>All!F489</f>
        <v>Bucher 1999, Rat</v>
      </c>
      <c r="E489">
        <f>All!E489</f>
        <v>0</v>
      </c>
      <c r="F489" t="str">
        <f>All!H489</f>
        <v>Cobalt</v>
      </c>
      <c r="G489" t="str">
        <f>All!I489</f>
        <v>CoSO4</v>
      </c>
      <c r="H489" t="str">
        <f>All!N489</f>
        <v>Inflammation</v>
      </c>
      <c r="I489" t="str">
        <f>All!AL489</f>
        <v>Lung Inflammation</v>
      </c>
      <c r="J489" t="str">
        <f>All!O489</f>
        <v>Rat</v>
      </c>
      <c r="K489">
        <f>All!P489</f>
        <v>0</v>
      </c>
      <c r="L489">
        <f>All!Q489</f>
        <v>0</v>
      </c>
      <c r="M489" t="str">
        <f>All!L489</f>
        <v>104 weeks</v>
      </c>
      <c r="N489">
        <f>All!AN489</f>
        <v>0</v>
      </c>
      <c r="O489">
        <f>All!AR489</f>
        <v>0</v>
      </c>
      <c r="P489">
        <f>All!AS489</f>
        <v>0</v>
      </c>
      <c r="Q489">
        <f>All!AH489</f>
        <v>0</v>
      </c>
    </row>
    <row r="490" spans="1:17" x14ac:dyDescent="0.25">
      <c r="A490">
        <f>All!A490</f>
        <v>489</v>
      </c>
      <c r="B490" t="str">
        <f>All!B490</f>
        <v>Y</v>
      </c>
      <c r="C490" t="str">
        <f>All!J490</f>
        <v>Nano</v>
      </c>
      <c r="D490" t="str">
        <f>All!F490</f>
        <v>Bucher 1999, Mouse</v>
      </c>
      <c r="E490">
        <f>All!E490</f>
        <v>0</v>
      </c>
      <c r="F490" t="str">
        <f>All!H490</f>
        <v>Cobalt</v>
      </c>
      <c r="G490" t="str">
        <f>All!I490</f>
        <v>CoSO4</v>
      </c>
      <c r="H490" t="str">
        <f>All!N490</f>
        <v>Inflammation</v>
      </c>
      <c r="I490" t="str">
        <f>All!AL490</f>
        <v>Lung Inflammation</v>
      </c>
      <c r="J490" t="str">
        <f>All!O490</f>
        <v>Mouse</v>
      </c>
      <c r="K490">
        <f>All!P490</f>
        <v>0</v>
      </c>
      <c r="L490">
        <f>All!Q490</f>
        <v>0</v>
      </c>
      <c r="M490" t="str">
        <f>All!L490</f>
        <v>104 weeks</v>
      </c>
      <c r="N490">
        <f>All!AN490</f>
        <v>0</v>
      </c>
      <c r="O490">
        <f>All!AR490</f>
        <v>0</v>
      </c>
      <c r="P490">
        <f>All!AS490</f>
        <v>0</v>
      </c>
      <c r="Q490">
        <f>All!AH490</f>
        <v>0</v>
      </c>
    </row>
    <row r="491" spans="1:17" x14ac:dyDescent="0.25">
      <c r="A491">
        <f>All!A491</f>
        <v>490</v>
      </c>
      <c r="B491" t="str">
        <f>All!B491</f>
        <v>Y</v>
      </c>
      <c r="C491" t="str">
        <f>All!J491</f>
        <v>Micro</v>
      </c>
      <c r="D491" t="str">
        <f>All!F491</f>
        <v>Wehner 1977, Hamster</v>
      </c>
      <c r="E491">
        <f>All!E491</f>
        <v>0</v>
      </c>
      <c r="F491" t="str">
        <f>All!H491</f>
        <v>Cobalt</v>
      </c>
      <c r="G491" t="str">
        <f>All!I491</f>
        <v>CoO</v>
      </c>
      <c r="H491" t="str">
        <f>All!N491</f>
        <v>Inflammation</v>
      </c>
      <c r="I491" t="str">
        <f>All!AL491</f>
        <v>Lung Inflammation</v>
      </c>
      <c r="J491" t="str">
        <f>All!O491</f>
        <v>Hamster</v>
      </c>
      <c r="K491">
        <f>All!P491</f>
        <v>0</v>
      </c>
      <c r="L491">
        <f>All!Q491</f>
        <v>0</v>
      </c>
      <c r="M491" t="str">
        <f>All!L491</f>
        <v>40 weeks</v>
      </c>
      <c r="N491">
        <f>All!AN491</f>
        <v>0</v>
      </c>
      <c r="O491">
        <f>All!AR491</f>
        <v>0</v>
      </c>
      <c r="P491">
        <f>All!AS491</f>
        <v>0</v>
      </c>
      <c r="Q491">
        <f>All!AH491</f>
        <v>0</v>
      </c>
    </row>
    <row r="492" spans="1:17" x14ac:dyDescent="0.25">
      <c r="A492">
        <f>All!A492</f>
        <v>491</v>
      </c>
      <c r="B492" t="str">
        <f>All!B492</f>
        <v>Y</v>
      </c>
      <c r="C492" t="str">
        <f>All!J492</f>
        <v>Nano</v>
      </c>
      <c r="D492" t="str">
        <f>All!F492</f>
        <v>Behl 2015, Mouse</v>
      </c>
      <c r="E492">
        <f>All!E492</f>
        <v>0</v>
      </c>
      <c r="F492" t="str">
        <f>All!H492</f>
        <v>Cobalt</v>
      </c>
      <c r="G492" t="str">
        <f>All!I492</f>
        <v>CoSO4</v>
      </c>
      <c r="H492" t="str">
        <f>All!N492</f>
        <v>Inflammation</v>
      </c>
      <c r="I492" t="str">
        <f>All!AL492</f>
        <v>Lung Inflammation</v>
      </c>
      <c r="J492" t="str">
        <f>All!O492</f>
        <v>Mouse</v>
      </c>
      <c r="K492">
        <f>All!P492</f>
        <v>0</v>
      </c>
      <c r="L492">
        <f>All!Q492</f>
        <v>0</v>
      </c>
      <c r="M492" t="str">
        <f>All!L492</f>
        <v>105 weeks</v>
      </c>
      <c r="N492">
        <f>All!AN492</f>
        <v>0</v>
      </c>
      <c r="O492">
        <f>All!AR492</f>
        <v>0</v>
      </c>
      <c r="P492">
        <f>All!AS492</f>
        <v>0</v>
      </c>
      <c r="Q492">
        <f>All!AH492</f>
        <v>0</v>
      </c>
    </row>
    <row r="493" spans="1:17" x14ac:dyDescent="0.25">
      <c r="A493">
        <f>All!A493</f>
        <v>492</v>
      </c>
      <c r="B493" t="str">
        <f>All!B493</f>
        <v>Y</v>
      </c>
      <c r="C493" t="str">
        <f>All!J493</f>
        <v>Nano</v>
      </c>
      <c r="D493" t="str">
        <f>All!F493</f>
        <v>Behl 2015, Rat</v>
      </c>
      <c r="E493">
        <f>All!E493</f>
        <v>0</v>
      </c>
      <c r="F493" t="str">
        <f>All!H493</f>
        <v>Cobalt</v>
      </c>
      <c r="G493" t="str">
        <f>All!I493</f>
        <v>CoSO4</v>
      </c>
      <c r="H493" t="str">
        <f>All!N493</f>
        <v>Inflammation</v>
      </c>
      <c r="I493" t="str">
        <f>All!AL493</f>
        <v>Lung Inflammation</v>
      </c>
      <c r="J493" t="str">
        <f>All!O493</f>
        <v>Rat</v>
      </c>
      <c r="K493">
        <f>All!P493</f>
        <v>0</v>
      </c>
      <c r="L493">
        <f>All!Q493</f>
        <v>0</v>
      </c>
      <c r="M493" t="str">
        <f>All!L493</f>
        <v>105 weeks</v>
      </c>
      <c r="N493">
        <f>All!AN493</f>
        <v>0</v>
      </c>
      <c r="O493">
        <f>All!AR493</f>
        <v>0</v>
      </c>
      <c r="P493">
        <f>All!AS493</f>
        <v>0</v>
      </c>
      <c r="Q493">
        <f>All!AH493</f>
        <v>0</v>
      </c>
    </row>
    <row r="494" spans="1:17" x14ac:dyDescent="0.25">
      <c r="A494">
        <f>All!A494</f>
        <v>493</v>
      </c>
      <c r="B494" t="str">
        <f>All!B494</f>
        <v>Y</v>
      </c>
      <c r="C494" t="str">
        <f>All!J494</f>
        <v>Nano</v>
      </c>
      <c r="D494" t="str">
        <f>All!F494</f>
        <v>Behl 2015, Mouse</v>
      </c>
      <c r="E494">
        <f>All!E494</f>
        <v>0</v>
      </c>
      <c r="F494" t="str">
        <f>All!H494</f>
        <v>Cobalt</v>
      </c>
      <c r="G494" t="str">
        <f>All!I494</f>
        <v>Co metal</v>
      </c>
      <c r="H494" t="str">
        <f>All!N494</f>
        <v>Inflammation</v>
      </c>
      <c r="I494" t="str">
        <f>All!AL494</f>
        <v>Lung Inflammation</v>
      </c>
      <c r="J494" t="str">
        <f>All!O494</f>
        <v>Mouse</v>
      </c>
      <c r="K494">
        <f>All!P494</f>
        <v>0</v>
      </c>
      <c r="L494">
        <f>All!Q494</f>
        <v>0</v>
      </c>
      <c r="M494" t="str">
        <f>All!L494</f>
        <v>105 weeks</v>
      </c>
      <c r="N494">
        <f>All!AN494</f>
        <v>0</v>
      </c>
      <c r="O494">
        <f>All!AR494</f>
        <v>0</v>
      </c>
      <c r="P494">
        <f>All!AS494</f>
        <v>0</v>
      </c>
      <c r="Q494">
        <f>All!AH494</f>
        <v>0</v>
      </c>
    </row>
    <row r="495" spans="1:17" x14ac:dyDescent="0.25">
      <c r="A495">
        <f>All!A495</f>
        <v>494</v>
      </c>
      <c r="B495" t="str">
        <f>All!B495</f>
        <v>Y</v>
      </c>
      <c r="C495" t="str">
        <f>All!J495</f>
        <v>Nano</v>
      </c>
      <c r="D495" t="str">
        <f>All!F495</f>
        <v>Behl 2015, Rat</v>
      </c>
      <c r="E495">
        <f>All!E495</f>
        <v>0</v>
      </c>
      <c r="F495" t="str">
        <f>All!H495</f>
        <v>Cobalt</v>
      </c>
      <c r="G495" t="str">
        <f>All!I495</f>
        <v>Co metal</v>
      </c>
      <c r="H495" t="str">
        <f>All!N495</f>
        <v>Inflammation</v>
      </c>
      <c r="I495" t="str">
        <f>All!AL495</f>
        <v>Lung Inflammation</v>
      </c>
      <c r="J495" t="str">
        <f>All!O495</f>
        <v>Rat</v>
      </c>
      <c r="K495">
        <f>All!P495</f>
        <v>0</v>
      </c>
      <c r="L495">
        <f>All!Q495</f>
        <v>0</v>
      </c>
      <c r="M495" t="str">
        <f>All!L495</f>
        <v>105 weeks</v>
      </c>
      <c r="N495">
        <f>All!AN495</f>
        <v>0</v>
      </c>
      <c r="O495">
        <f>All!AR495</f>
        <v>0</v>
      </c>
      <c r="P495">
        <f>All!AS495</f>
        <v>0</v>
      </c>
      <c r="Q495">
        <f>All!AH495</f>
        <v>0</v>
      </c>
    </row>
    <row r="496" spans="1:17" x14ac:dyDescent="0.25">
      <c r="A496">
        <f>All!A496</f>
        <v>495</v>
      </c>
      <c r="B496" t="str">
        <f>All!B496</f>
        <v>Y</v>
      </c>
      <c r="C496" t="str">
        <f>All!J496</f>
        <v>Unclear</v>
      </c>
      <c r="D496" t="str">
        <f>All!F496</f>
        <v>Wehner 1979, Hamster</v>
      </c>
      <c r="E496">
        <f>All!E496</f>
        <v>0</v>
      </c>
      <c r="F496" t="str">
        <f>All!H496</f>
        <v>Cobalt</v>
      </c>
      <c r="G496" t="str">
        <f>All!I496</f>
        <v>CoO</v>
      </c>
      <c r="H496" t="str">
        <f>All!N496</f>
        <v>Inflammation</v>
      </c>
      <c r="I496" t="str">
        <f>All!AL496</f>
        <v>Lung Inflammation</v>
      </c>
      <c r="J496" t="str">
        <f>All!O496</f>
        <v>Hamster</v>
      </c>
      <c r="K496">
        <f>All!P496</f>
        <v>0</v>
      </c>
      <c r="L496">
        <f>All!Q496</f>
        <v>0</v>
      </c>
      <c r="M496" t="str">
        <f>All!L496</f>
        <v>14.6 months</v>
      </c>
      <c r="N496">
        <f>All!AN496</f>
        <v>0</v>
      </c>
      <c r="O496">
        <f>All!AR496</f>
        <v>0</v>
      </c>
      <c r="P496">
        <f>All!AS496</f>
        <v>0</v>
      </c>
      <c r="Q496">
        <f>All!AH496</f>
        <v>0</v>
      </c>
    </row>
    <row r="497" spans="1:17" x14ac:dyDescent="0.25">
      <c r="A497">
        <f>All!A497</f>
        <v>496</v>
      </c>
      <c r="B497" t="str">
        <f>All!B497</f>
        <v>Y</v>
      </c>
      <c r="C497" t="str">
        <f>All!J497</f>
        <v>Micro</v>
      </c>
      <c r="D497" t="str">
        <f>All!F497</f>
        <v>Pauluhn 2009, Rat</v>
      </c>
      <c r="E497">
        <f>All!E497</f>
        <v>0</v>
      </c>
      <c r="F497" t="str">
        <f>All!H497</f>
        <v>Iron</v>
      </c>
      <c r="G497" t="str">
        <f>All!I497</f>
        <v>Fe3O4 Ferroxide black 88p</v>
      </c>
      <c r="H497" t="str">
        <f>All!N497</f>
        <v>Inflammation</v>
      </c>
      <c r="I497" t="str">
        <f>All!AL497</f>
        <v>Lung Inflammation</v>
      </c>
      <c r="J497" t="str">
        <f>All!O497</f>
        <v>Rat</v>
      </c>
      <c r="K497">
        <f>All!P497</f>
        <v>0</v>
      </c>
      <c r="L497">
        <f>All!Q497</f>
        <v>0</v>
      </c>
      <c r="M497" t="str">
        <f>All!L497</f>
        <v>13 weeks</v>
      </c>
      <c r="N497">
        <f>All!AN497</f>
        <v>0</v>
      </c>
      <c r="O497">
        <f>All!AR497</f>
        <v>0</v>
      </c>
      <c r="P497">
        <f>All!AS497</f>
        <v>0</v>
      </c>
      <c r="Q497" t="str">
        <f>All!AH497</f>
        <v>B</v>
      </c>
    </row>
    <row r="498" spans="1:17" x14ac:dyDescent="0.25">
      <c r="A498">
        <f>All!A498</f>
        <v>497</v>
      </c>
      <c r="B498">
        <f>All!B498</f>
        <v>0</v>
      </c>
      <c r="C498" t="str">
        <f>All!J498</f>
        <v>Micro</v>
      </c>
      <c r="D498" t="str">
        <f>All!F498</f>
        <v>Warheit 1997, Rat</v>
      </c>
      <c r="E498">
        <f>All!E498</f>
        <v>0</v>
      </c>
      <c r="F498" t="str">
        <f>All!H498</f>
        <v>Iron</v>
      </c>
      <c r="G498" t="str">
        <f>All!I498</f>
        <v xml:space="preserve">Fe(CO)5 Carbonyl iron powder (metallic iron; particle size range 0.2–2.0 mm) </v>
      </c>
      <c r="H498" t="str">
        <f>All!N498</f>
        <v>Inflammation</v>
      </c>
      <c r="I498" t="str">
        <f>All!AL498</f>
        <v>Lung Inflammation</v>
      </c>
      <c r="J498" t="str">
        <f>All!O498</f>
        <v>Rat</v>
      </c>
      <c r="K498">
        <f>All!P498</f>
        <v>0</v>
      </c>
      <c r="L498">
        <f>All!Q498</f>
        <v>0</v>
      </c>
      <c r="M498" t="str">
        <f>All!L498</f>
        <v>4 weeks</v>
      </c>
      <c r="N498">
        <f>All!AN498</f>
        <v>0</v>
      </c>
      <c r="O498" t="str">
        <f>All!AR498</f>
        <v>NOAEL</v>
      </c>
      <c r="P498">
        <f>All!AS498</f>
        <v>16666.666666666668</v>
      </c>
      <c r="Q498" t="str">
        <f>All!AH498</f>
        <v>B</v>
      </c>
    </row>
    <row r="499" spans="1:17" x14ac:dyDescent="0.25">
      <c r="A499">
        <f>All!A499</f>
        <v>498</v>
      </c>
      <c r="B499" t="str">
        <f>All!B499</f>
        <v>Y</v>
      </c>
      <c r="C499" t="str">
        <f>All!J499</f>
        <v>Nano</v>
      </c>
      <c r="D499" t="str">
        <f>All!F499</f>
        <v>Sutunkova 2016, Rat</v>
      </c>
      <c r="E499">
        <f>All!E499</f>
        <v>0</v>
      </c>
      <c r="F499" t="str">
        <f>All!H499</f>
        <v>Iron</v>
      </c>
      <c r="G499" t="str">
        <f>All!I499</f>
        <v>Fe2O3 Synthesised by authors</v>
      </c>
      <c r="H499" t="str">
        <f>All!N499</f>
        <v>Inflammation</v>
      </c>
      <c r="I499" t="str">
        <f>All!AL499</f>
        <v>Lung Inflammation</v>
      </c>
      <c r="J499" t="str">
        <f>All!O499</f>
        <v>Rat</v>
      </c>
      <c r="K499">
        <f>All!P499</f>
        <v>0</v>
      </c>
      <c r="L499">
        <f>All!Q499</f>
        <v>0</v>
      </c>
      <c r="M499" t="str">
        <f>All!L499</f>
        <v>3 months</v>
      </c>
      <c r="N499">
        <f>All!AN499</f>
        <v>0</v>
      </c>
      <c r="O499">
        <f>All!AR499</f>
        <v>0</v>
      </c>
      <c r="P499">
        <f>All!AS499</f>
        <v>0</v>
      </c>
      <c r="Q499" t="str">
        <f>All!AH499</f>
        <v>D</v>
      </c>
    </row>
    <row r="500" spans="1:17" x14ac:dyDescent="0.25">
      <c r="A500">
        <f>All!A500</f>
        <v>499</v>
      </c>
      <c r="B500" t="str">
        <f>All!B500</f>
        <v>Y</v>
      </c>
      <c r="C500">
        <f>All!J500</f>
        <v>0</v>
      </c>
      <c r="D500" t="str">
        <f>All!F500</f>
        <v>Oller 2008, Rat</v>
      </c>
      <c r="E500">
        <f>All!E500</f>
        <v>0</v>
      </c>
      <c r="F500" t="str">
        <f>All!H500</f>
        <v>Nickel</v>
      </c>
      <c r="G500" t="str">
        <f>All!I500</f>
        <v>Designated Ni metal powder but no product name reported</v>
      </c>
      <c r="H500" t="str">
        <f>All!N500</f>
        <v>Inflammation</v>
      </c>
      <c r="I500" t="str">
        <f>All!AL500</f>
        <v>Lung Inflammation</v>
      </c>
      <c r="J500" t="str">
        <f>All!O500</f>
        <v>Rat</v>
      </c>
      <c r="K500">
        <f>All!P500</f>
        <v>0</v>
      </c>
      <c r="L500">
        <f>All!Q500</f>
        <v>0</v>
      </c>
      <c r="M500" t="str">
        <f>All!L500</f>
        <v>24 months</v>
      </c>
      <c r="N500">
        <f>All!AN500</f>
        <v>0</v>
      </c>
      <c r="O500">
        <f>All!AR500</f>
        <v>0</v>
      </c>
      <c r="P500">
        <f>All!AS500</f>
        <v>0</v>
      </c>
      <c r="Q500">
        <f>All!AH500</f>
        <v>0</v>
      </c>
    </row>
    <row r="501" spans="1:17" x14ac:dyDescent="0.25">
      <c r="A501">
        <f>All!A501</f>
        <v>500</v>
      </c>
      <c r="B501" t="str">
        <f>All!B501</f>
        <v>Y</v>
      </c>
      <c r="C501" t="str">
        <f>All!J501</f>
        <v>Micro</v>
      </c>
      <c r="D501" t="str">
        <f>All!F501</f>
        <v>Johansson 1992 Rabbit</v>
      </c>
      <c r="E501">
        <f>All!E501</f>
        <v>0</v>
      </c>
      <c r="F501" t="str">
        <f>All!H501</f>
        <v>Nickel</v>
      </c>
      <c r="G501" t="str">
        <f>All!I501</f>
        <v>NiCl2</v>
      </c>
      <c r="H501" t="str">
        <f>All!N501</f>
        <v>Inflammation</v>
      </c>
      <c r="I501" t="str">
        <f>All!AL501</f>
        <v>Lung Inflammation</v>
      </c>
      <c r="J501" t="str">
        <f>All!O501</f>
        <v>Rabbit</v>
      </c>
      <c r="K501">
        <f>All!P501</f>
        <v>0</v>
      </c>
      <c r="L501">
        <f>All!Q501</f>
        <v>0</v>
      </c>
      <c r="M501" t="str">
        <f>All!L501</f>
        <v>4 months</v>
      </c>
      <c r="N501">
        <f>All!AN501</f>
        <v>0</v>
      </c>
      <c r="O501">
        <f>All!AR501</f>
        <v>0</v>
      </c>
      <c r="P501">
        <f>All!AS501</f>
        <v>0</v>
      </c>
      <c r="Q501" t="str">
        <f>All!AH501</f>
        <v>D</v>
      </c>
    </row>
    <row r="502" spans="1:17" x14ac:dyDescent="0.25">
      <c r="A502">
        <f>All!A502</f>
        <v>501</v>
      </c>
      <c r="B502" t="str">
        <f>All!B502</f>
        <v>Y</v>
      </c>
      <c r="C502" t="str">
        <f>All!J502</f>
        <v>Unclear</v>
      </c>
      <c r="D502" t="str">
        <f>All!F502</f>
        <v>Dunnick 1995, Rat</v>
      </c>
      <c r="E502">
        <f>All!E502</f>
        <v>0</v>
      </c>
      <c r="F502" t="str">
        <f>All!H502</f>
        <v>Nickel</v>
      </c>
      <c r="G502" t="str">
        <f>All!I502</f>
        <v>NiO</v>
      </c>
      <c r="H502" t="str">
        <f>All!N502</f>
        <v>Inflammation</v>
      </c>
      <c r="I502" t="str">
        <f>All!AL502</f>
        <v>Lung Inflammation</v>
      </c>
      <c r="J502" t="str">
        <f>All!O502</f>
        <v>Rat</v>
      </c>
      <c r="K502">
        <f>All!P502</f>
        <v>0</v>
      </c>
      <c r="L502">
        <f>All!Q502</f>
        <v>0</v>
      </c>
      <c r="M502" t="str">
        <f>All!L502</f>
        <v>104 weeks</v>
      </c>
      <c r="N502">
        <f>All!AN502</f>
        <v>0</v>
      </c>
      <c r="O502">
        <f>All!AR502</f>
        <v>0</v>
      </c>
      <c r="P502">
        <f>All!AS502</f>
        <v>0</v>
      </c>
      <c r="Q502">
        <f>All!AH502</f>
        <v>0</v>
      </c>
    </row>
    <row r="503" spans="1:17" x14ac:dyDescent="0.25">
      <c r="A503">
        <f>All!A503</f>
        <v>502</v>
      </c>
      <c r="B503" t="str">
        <f>All!B503</f>
        <v>Y</v>
      </c>
      <c r="C503" t="str">
        <f>All!J503</f>
        <v>Unclear</v>
      </c>
      <c r="D503" t="str">
        <f>All!F503</f>
        <v>Dunnick 1995, Mouse</v>
      </c>
      <c r="E503">
        <f>All!E503</f>
        <v>0</v>
      </c>
      <c r="F503" t="str">
        <f>All!H503</f>
        <v>Nickel</v>
      </c>
      <c r="G503" t="str">
        <f>All!I503</f>
        <v>NiO</v>
      </c>
      <c r="H503" t="str">
        <f>All!N503</f>
        <v>Inflammation</v>
      </c>
      <c r="I503" t="str">
        <f>All!AL503</f>
        <v>Lung Inflammation</v>
      </c>
      <c r="J503" t="str">
        <f>All!O503</f>
        <v>Mouse</v>
      </c>
      <c r="K503">
        <f>All!P503</f>
        <v>0</v>
      </c>
      <c r="L503">
        <f>All!Q503</f>
        <v>0</v>
      </c>
      <c r="M503" t="str">
        <f>All!L503</f>
        <v>104 weeks</v>
      </c>
      <c r="N503">
        <f>All!AN503</f>
        <v>0</v>
      </c>
      <c r="O503">
        <f>All!AR503</f>
        <v>0</v>
      </c>
      <c r="P503">
        <f>All!AS503</f>
        <v>0</v>
      </c>
      <c r="Q503">
        <f>All!AH503</f>
        <v>0</v>
      </c>
    </row>
    <row r="504" spans="1:17" x14ac:dyDescent="0.25">
      <c r="A504">
        <f>All!A504</f>
        <v>503</v>
      </c>
      <c r="B504" t="str">
        <f>All!B504</f>
        <v>Y</v>
      </c>
      <c r="C504" t="str">
        <f>All!J504</f>
        <v>Unclear</v>
      </c>
      <c r="D504" t="str">
        <f>All!F504</f>
        <v>NTP 1996, Rat</v>
      </c>
      <c r="E504">
        <f>All!E504</f>
        <v>0</v>
      </c>
      <c r="F504" t="str">
        <f>All!H504</f>
        <v>Nickel</v>
      </c>
      <c r="G504" t="str">
        <f>All!I504</f>
        <v>NiO</v>
      </c>
      <c r="H504" t="str">
        <f>All!N504</f>
        <v>Inflammation</v>
      </c>
      <c r="I504" t="str">
        <f>All!AL504</f>
        <v>Lung Inflammation</v>
      </c>
      <c r="J504" t="str">
        <f>All!O504</f>
        <v>Rat</v>
      </c>
      <c r="K504">
        <f>All!P504</f>
        <v>0</v>
      </c>
      <c r="L504">
        <f>All!Q504</f>
        <v>0</v>
      </c>
      <c r="M504" t="str">
        <f>All!L504</f>
        <v>2 years</v>
      </c>
      <c r="N504">
        <f>All!AN504</f>
        <v>0</v>
      </c>
      <c r="O504">
        <f>All!AR504</f>
        <v>0</v>
      </c>
      <c r="P504">
        <f>All!AS504</f>
        <v>0</v>
      </c>
      <c r="Q504">
        <f>All!AH504</f>
        <v>0</v>
      </c>
    </row>
    <row r="505" spans="1:17" x14ac:dyDescent="0.25">
      <c r="A505">
        <f>All!A505</f>
        <v>504</v>
      </c>
      <c r="B505" t="str">
        <f>All!B505</f>
        <v>Y</v>
      </c>
      <c r="C505" t="str">
        <f>All!J505</f>
        <v>Unclear</v>
      </c>
      <c r="D505" t="str">
        <f>All!F505</f>
        <v>NTP 1996, Mouse</v>
      </c>
      <c r="E505">
        <f>All!E505</f>
        <v>0</v>
      </c>
      <c r="F505" t="str">
        <f>All!H505</f>
        <v>Nickel</v>
      </c>
      <c r="G505" t="str">
        <f>All!I505</f>
        <v>NiO</v>
      </c>
      <c r="H505" t="str">
        <f>All!N505</f>
        <v>Inflammation</v>
      </c>
      <c r="I505" t="str">
        <f>All!AL505</f>
        <v>Lung Inflammation</v>
      </c>
      <c r="J505" t="str">
        <f>All!O505</f>
        <v>Mouse</v>
      </c>
      <c r="K505">
        <f>All!P505</f>
        <v>0</v>
      </c>
      <c r="L505">
        <f>All!Q505</f>
        <v>0</v>
      </c>
      <c r="M505" t="str">
        <f>All!L505</f>
        <v>13 weeks</v>
      </c>
      <c r="N505">
        <f>All!AN505</f>
        <v>0</v>
      </c>
      <c r="O505">
        <f>All!AR505</f>
        <v>0</v>
      </c>
      <c r="P505">
        <f>All!AS505</f>
        <v>0</v>
      </c>
      <c r="Q505">
        <f>All!AH505</f>
        <v>0</v>
      </c>
    </row>
    <row r="506" spans="1:17" x14ac:dyDescent="0.25">
      <c r="A506">
        <f>All!A506</f>
        <v>505</v>
      </c>
      <c r="B506" t="str">
        <f>All!B506</f>
        <v>Y</v>
      </c>
      <c r="C506" t="str">
        <f>All!J506</f>
        <v>Unclear</v>
      </c>
      <c r="D506" t="str">
        <f>All!F506</f>
        <v>NTP 1996, Mouse</v>
      </c>
      <c r="E506">
        <f>All!E506</f>
        <v>0</v>
      </c>
      <c r="F506" t="str">
        <f>All!H506</f>
        <v>Nickel</v>
      </c>
      <c r="G506" t="str">
        <f>All!I506</f>
        <v>NiO</v>
      </c>
      <c r="H506" t="str">
        <f>All!N506</f>
        <v>Inflammation</v>
      </c>
      <c r="I506" t="str">
        <f>All!AL506</f>
        <v>Lung Inflammation</v>
      </c>
      <c r="J506" t="str">
        <f>All!O506</f>
        <v>Mouse</v>
      </c>
      <c r="K506">
        <f>All!P506</f>
        <v>0</v>
      </c>
      <c r="L506">
        <f>All!Q506</f>
        <v>0</v>
      </c>
      <c r="M506" t="str">
        <f>All!L506</f>
        <v>2 years</v>
      </c>
      <c r="N506">
        <f>All!AN506</f>
        <v>0</v>
      </c>
      <c r="O506">
        <f>All!AR506</f>
        <v>0</v>
      </c>
      <c r="P506">
        <f>All!AS506</f>
        <v>0</v>
      </c>
      <c r="Q506">
        <f>All!AH506</f>
        <v>0</v>
      </c>
    </row>
    <row r="507" spans="1:17" x14ac:dyDescent="0.25">
      <c r="A507">
        <f>All!A507</f>
        <v>506</v>
      </c>
      <c r="B507" t="str">
        <f>All!B507</f>
        <v>Y</v>
      </c>
      <c r="C507" t="str">
        <f>All!J507</f>
        <v>Unclear</v>
      </c>
      <c r="D507" t="str">
        <f>All!F507</f>
        <v>Horie 1985, Rat</v>
      </c>
      <c r="E507">
        <f>All!E507</f>
        <v>0</v>
      </c>
      <c r="F507" t="str">
        <f>All!H507</f>
        <v>Nickel</v>
      </c>
      <c r="G507" t="str">
        <f>All!I507</f>
        <v>NiO (green) particles</v>
      </c>
      <c r="H507" t="str">
        <f>All!N507</f>
        <v>Inflammation</v>
      </c>
      <c r="I507" t="str">
        <f>All!AL507</f>
        <v>Lung Inflammation</v>
      </c>
      <c r="J507" t="str">
        <f>All!O507</f>
        <v>Rat</v>
      </c>
      <c r="K507">
        <f>All!P507</f>
        <v>0</v>
      </c>
      <c r="L507">
        <f>All!Q507</f>
        <v>0</v>
      </c>
      <c r="M507" t="str">
        <f>All!L507</f>
        <v>4 weeks</v>
      </c>
      <c r="N507">
        <f>All!AN507</f>
        <v>0</v>
      </c>
      <c r="O507">
        <f>All!AR507</f>
        <v>0</v>
      </c>
      <c r="P507">
        <f>All!AS507</f>
        <v>0</v>
      </c>
      <c r="Q507">
        <f>All!AH507</f>
        <v>0</v>
      </c>
    </row>
    <row r="508" spans="1:17" x14ac:dyDescent="0.25">
      <c r="A508">
        <f>All!A508</f>
        <v>507</v>
      </c>
      <c r="B508" t="str">
        <f>All!B508</f>
        <v>Y</v>
      </c>
      <c r="C508" t="str">
        <f>All!J508</f>
        <v>Unclear</v>
      </c>
      <c r="D508" t="str">
        <f>All!F508</f>
        <v>Wehner 1975, Hamster</v>
      </c>
      <c r="E508">
        <f>All!E508</f>
        <v>0</v>
      </c>
      <c r="F508" t="str">
        <f>All!H508</f>
        <v>Nickel</v>
      </c>
      <c r="G508" t="str">
        <f>All!I508</f>
        <v>NiO</v>
      </c>
      <c r="H508" t="str">
        <f>All!N508</f>
        <v>Inflammation</v>
      </c>
      <c r="I508" t="str">
        <f>All!AL508</f>
        <v>Lung Inflammation</v>
      </c>
      <c r="J508" t="str">
        <f>All!O508</f>
        <v>Hamster</v>
      </c>
      <c r="K508">
        <f>All!P508</f>
        <v>0</v>
      </c>
      <c r="L508">
        <f>All!Q508</f>
        <v>0</v>
      </c>
      <c r="M508" t="str">
        <f>All!L508</f>
        <v>Lifelong</v>
      </c>
      <c r="N508">
        <f>All!AN508</f>
        <v>0</v>
      </c>
      <c r="O508">
        <f>All!AR508</f>
        <v>0</v>
      </c>
      <c r="P508">
        <f>All!AS508</f>
        <v>0</v>
      </c>
      <c r="Q508">
        <f>All!AH508</f>
        <v>0</v>
      </c>
    </row>
    <row r="509" spans="1:17" x14ac:dyDescent="0.25">
      <c r="A509">
        <f>All!A509</f>
        <v>508</v>
      </c>
      <c r="B509" t="str">
        <f>All!B509</f>
        <v>Y</v>
      </c>
      <c r="C509" t="str">
        <f>All!J509</f>
        <v>Unclear</v>
      </c>
      <c r="D509" t="str">
        <f>All!F509</f>
        <v>Sunderman 1965, Hamster</v>
      </c>
      <c r="E509">
        <f>All!E509</f>
        <v>0</v>
      </c>
      <c r="F509" t="str">
        <f>All!H509</f>
        <v>Nickel</v>
      </c>
      <c r="G509" t="str">
        <f>All!I509</f>
        <v xml:space="preserve"> Ni(CO)4 Ni Nickel carbonyl</v>
      </c>
      <c r="H509" t="str">
        <f>All!N509</f>
        <v>Inflammation</v>
      </c>
      <c r="I509" t="str">
        <f>All!AL509</f>
        <v>Lung Inflammation</v>
      </c>
      <c r="J509" t="str">
        <f>All!O509</f>
        <v>Hamster</v>
      </c>
      <c r="K509">
        <f>All!P509</f>
        <v>0</v>
      </c>
      <c r="L509">
        <f>All!Q509</f>
        <v>0</v>
      </c>
      <c r="M509" t="str">
        <f>All!L509</f>
        <v>0.5 hours</v>
      </c>
      <c r="N509">
        <f>All!AN509</f>
        <v>0</v>
      </c>
      <c r="O509">
        <f>All!AR509</f>
        <v>0</v>
      </c>
      <c r="P509">
        <f>All!AS509</f>
        <v>0</v>
      </c>
      <c r="Q509">
        <f>All!AH509</f>
        <v>0</v>
      </c>
    </row>
    <row r="510" spans="1:17" x14ac:dyDescent="0.25">
      <c r="A510">
        <f>All!A510</f>
        <v>509</v>
      </c>
      <c r="B510" t="str">
        <f>All!B510</f>
        <v>Y</v>
      </c>
      <c r="C510" t="str">
        <f>All!J510</f>
        <v>Unclear</v>
      </c>
      <c r="D510" t="str">
        <f>All!F510</f>
        <v>Sunderman 1965, Hamster</v>
      </c>
      <c r="E510">
        <f>All!E510</f>
        <v>0</v>
      </c>
      <c r="F510" t="str">
        <f>All!H510</f>
        <v>Nickel</v>
      </c>
      <c r="G510" t="str">
        <f>All!I510</f>
        <v xml:space="preserve"> Ni(CO)4 Ni Nickel carbonyl</v>
      </c>
      <c r="H510" t="str">
        <f>All!N510</f>
        <v>Inflammation</v>
      </c>
      <c r="I510" t="str">
        <f>All!AL510</f>
        <v>Lung Inflammation</v>
      </c>
      <c r="J510" t="str">
        <f>All!O510</f>
        <v>Hamster</v>
      </c>
      <c r="K510">
        <f>All!P510</f>
        <v>0</v>
      </c>
      <c r="L510">
        <f>All!Q510</f>
        <v>0</v>
      </c>
      <c r="M510" t="str">
        <f>All!L510</f>
        <v>Lifelong</v>
      </c>
      <c r="N510">
        <f>All!AN510</f>
        <v>0</v>
      </c>
      <c r="O510">
        <f>All!AR510</f>
        <v>0</v>
      </c>
      <c r="P510">
        <f>All!AS510</f>
        <v>0</v>
      </c>
      <c r="Q510">
        <f>All!AH510</f>
        <v>0</v>
      </c>
    </row>
    <row r="511" spans="1:17" x14ac:dyDescent="0.25">
      <c r="A511">
        <f>All!A511</f>
        <v>510</v>
      </c>
      <c r="B511" t="str">
        <f>All!B511</f>
        <v>Y</v>
      </c>
      <c r="C511" t="str">
        <f>All!J511</f>
        <v>Unclear</v>
      </c>
      <c r="D511" t="str">
        <f>All!F511</f>
        <v>Wehner 1979, Hamster</v>
      </c>
      <c r="E511">
        <f>All!E511</f>
        <v>0</v>
      </c>
      <c r="F511" t="str">
        <f>All!H511</f>
        <v>Nickel</v>
      </c>
      <c r="G511" t="str">
        <f>All!I511</f>
        <v>NiO</v>
      </c>
      <c r="H511" t="str">
        <f>All!N511</f>
        <v>Inflammation</v>
      </c>
      <c r="I511" t="str">
        <f>All!AL511</f>
        <v>Lung Inflammation</v>
      </c>
      <c r="J511" t="str">
        <f>All!O511</f>
        <v>Hamster</v>
      </c>
      <c r="K511">
        <f>All!P511</f>
        <v>0</v>
      </c>
      <c r="L511">
        <f>All!Q511</f>
        <v>0</v>
      </c>
      <c r="M511" t="str">
        <f>All!L511</f>
        <v>Lifelong</v>
      </c>
      <c r="N511">
        <f>All!AN511</f>
        <v>0</v>
      </c>
      <c r="O511">
        <f>All!AR511</f>
        <v>0</v>
      </c>
      <c r="P511">
        <f>All!AS511</f>
        <v>0</v>
      </c>
      <c r="Q511">
        <f>All!AH511</f>
        <v>0</v>
      </c>
    </row>
    <row r="512" spans="1:17" x14ac:dyDescent="0.25">
      <c r="A512">
        <f>All!A512</f>
        <v>511</v>
      </c>
      <c r="B512" t="str">
        <f>All!B512</f>
        <v>Y</v>
      </c>
      <c r="C512" t="str">
        <f>All!J512</f>
        <v>Nano</v>
      </c>
      <c r="D512" t="str">
        <f>All!F512</f>
        <v>Sutunkova 2019, Rat</v>
      </c>
      <c r="E512">
        <f>All!E512</f>
        <v>0</v>
      </c>
      <c r="F512" t="str">
        <f>All!H512</f>
        <v>Nickel</v>
      </c>
      <c r="G512" t="str">
        <f>All!I512</f>
        <v>NiO</v>
      </c>
      <c r="H512" t="str">
        <f>All!N512</f>
        <v>Inflammation</v>
      </c>
      <c r="I512" t="str">
        <f>All!AL512</f>
        <v>Lung Inflammation</v>
      </c>
      <c r="J512" t="str">
        <f>All!O512</f>
        <v>Rat</v>
      </c>
      <c r="K512">
        <f>All!P512</f>
        <v>0</v>
      </c>
      <c r="L512">
        <f>All!Q512</f>
        <v>0</v>
      </c>
      <c r="M512" t="str">
        <f>All!L512</f>
        <v>10 months</v>
      </c>
      <c r="N512">
        <f>All!AN512</f>
        <v>0</v>
      </c>
      <c r="O512">
        <f>All!AR512</f>
        <v>0</v>
      </c>
      <c r="P512">
        <f>All!AS512</f>
        <v>0</v>
      </c>
      <c r="Q512" t="str">
        <f>All!AH512</f>
        <v>E</v>
      </c>
    </row>
    <row r="513" spans="1:17" x14ac:dyDescent="0.25">
      <c r="A513">
        <f>All!A513</f>
        <v>512</v>
      </c>
      <c r="B513">
        <f>All!B513</f>
        <v>0</v>
      </c>
      <c r="C513" t="str">
        <f>All!J513</f>
        <v>Nano</v>
      </c>
      <c r="D513" t="str">
        <f>All!F513</f>
        <v>Katsnelson 2021, Rat</v>
      </c>
      <c r="E513">
        <f>All!E513</f>
        <v>0</v>
      </c>
      <c r="F513" t="str">
        <f>All!H513</f>
        <v>Nickel</v>
      </c>
      <c r="G513" t="str">
        <f>All!I513</f>
        <v>NiO</v>
      </c>
      <c r="H513" t="str">
        <f>All!N513</f>
        <v>Inflammation</v>
      </c>
      <c r="I513" t="str">
        <f>All!AL513</f>
        <v>Lung Inflammation</v>
      </c>
      <c r="J513" t="str">
        <f>All!O513</f>
        <v>Rat</v>
      </c>
      <c r="K513">
        <f>All!P513</f>
        <v>0</v>
      </c>
      <c r="L513">
        <f>All!Q513</f>
        <v>0</v>
      </c>
      <c r="M513" t="str">
        <f>All!L513</f>
        <v>3 months</v>
      </c>
      <c r="N513">
        <f>All!AN513</f>
        <v>0</v>
      </c>
      <c r="O513" t="str">
        <f>All!AR513</f>
        <v>LOAEL</v>
      </c>
      <c r="P513">
        <f>All!AS513</f>
        <v>0.24</v>
      </c>
      <c r="Q513" t="str">
        <f>All!AH513</f>
        <v>E</v>
      </c>
    </row>
    <row r="514" spans="1:17" x14ac:dyDescent="0.25">
      <c r="A514">
        <f>All!A514</f>
        <v>513</v>
      </c>
      <c r="B514" t="str">
        <f>All!B514</f>
        <v>Y</v>
      </c>
      <c r="C514" t="str">
        <f>All!J514</f>
        <v>Nano</v>
      </c>
      <c r="D514" t="str">
        <f>All!F514</f>
        <v>Chen 2008, Rat</v>
      </c>
      <c r="E514" t="str">
        <f>All!E514</f>
        <v>10.1021/es800975u</v>
      </c>
      <c r="F514" t="str">
        <f>All!H514</f>
        <v>Silica</v>
      </c>
      <c r="G514" t="str">
        <f>All!I514</f>
        <v>SiO2 Amorphous silica -synthetic</v>
      </c>
      <c r="H514" t="str">
        <f>All!N514</f>
        <v>Inflammation</v>
      </c>
      <c r="I514" t="str">
        <f>All!AL514</f>
        <v>Lung Inflammation</v>
      </c>
      <c r="J514" t="str">
        <f>All!O514</f>
        <v>Rat</v>
      </c>
      <c r="K514">
        <f>All!P514</f>
        <v>0</v>
      </c>
      <c r="L514">
        <f>All!Q514</f>
        <v>0</v>
      </c>
      <c r="M514" t="str">
        <f>All!L514</f>
        <v>4 weeks</v>
      </c>
      <c r="N514">
        <f>All!AN514</f>
        <v>0</v>
      </c>
      <c r="O514">
        <f>All!AR514</f>
        <v>0</v>
      </c>
      <c r="P514">
        <f>All!AS514</f>
        <v>0</v>
      </c>
      <c r="Q514" t="str">
        <f>All!AH514</f>
        <v>C</v>
      </c>
    </row>
    <row r="515" spans="1:17" x14ac:dyDescent="0.25">
      <c r="A515">
        <f>All!A515</f>
        <v>514</v>
      </c>
      <c r="B515" t="str">
        <f>All!B515</f>
        <v>Y</v>
      </c>
      <c r="C515" t="str">
        <f>All!J515</f>
        <v>Nano</v>
      </c>
      <c r="D515" t="str">
        <f>All!F515</f>
        <v>Chen 2008, Rat</v>
      </c>
      <c r="E515" t="str">
        <f>All!E515</f>
        <v>10.1021/es800975u</v>
      </c>
      <c r="F515" t="str">
        <f>All!H515</f>
        <v>Silica</v>
      </c>
      <c r="G515" t="str">
        <f>All!I515</f>
        <v>SiO2 Amorphous silica -synthetic</v>
      </c>
      <c r="H515" t="str">
        <f>All!N515</f>
        <v>Inflammation</v>
      </c>
      <c r="I515" t="str">
        <f>All!AL515</f>
        <v>Lung Inflammation</v>
      </c>
      <c r="J515" t="str">
        <f>All!O515</f>
        <v>Rat</v>
      </c>
      <c r="K515">
        <f>All!P515</f>
        <v>0</v>
      </c>
      <c r="L515">
        <f>All!Q515</f>
        <v>0</v>
      </c>
      <c r="M515" t="str">
        <f>All!L515</f>
        <v>4 weeks</v>
      </c>
      <c r="N515">
        <f>All!AN515</f>
        <v>0</v>
      </c>
      <c r="O515">
        <f>All!AR515</f>
        <v>0</v>
      </c>
      <c r="P515">
        <f>All!AS515</f>
        <v>0</v>
      </c>
      <c r="Q515">
        <f>All!AH515</f>
        <v>0</v>
      </c>
    </row>
    <row r="516" spans="1:17" x14ac:dyDescent="0.25">
      <c r="A516">
        <f>All!A516</f>
        <v>515</v>
      </c>
      <c r="B516" t="str">
        <f>All!B516</f>
        <v>Y</v>
      </c>
      <c r="C516" t="str">
        <f>All!J516</f>
        <v>Nano</v>
      </c>
      <c r="D516" t="str">
        <f>All!F516</f>
        <v>Chen 2008, Rat</v>
      </c>
      <c r="E516" t="str">
        <f>All!E516</f>
        <v>10.1021/es800975u</v>
      </c>
      <c r="F516" t="str">
        <f>All!H516</f>
        <v>Silica</v>
      </c>
      <c r="G516" t="str">
        <f>All!I516</f>
        <v>SiO2 Amorphous silica -synthetic</v>
      </c>
      <c r="H516" t="str">
        <f>All!N516</f>
        <v>Inflammation</v>
      </c>
      <c r="I516" t="str">
        <f>All!AL516</f>
        <v>Lung Inflammation</v>
      </c>
      <c r="J516" t="str">
        <f>All!O516</f>
        <v>Rat</v>
      </c>
      <c r="K516">
        <f>All!P516</f>
        <v>0</v>
      </c>
      <c r="L516">
        <f>All!Q516</f>
        <v>0</v>
      </c>
      <c r="M516" t="str">
        <f>All!L516</f>
        <v>4 weeks</v>
      </c>
      <c r="N516">
        <f>All!AN516</f>
        <v>0</v>
      </c>
      <c r="O516">
        <f>All!AR516</f>
        <v>0</v>
      </c>
      <c r="P516">
        <f>All!AS516</f>
        <v>0</v>
      </c>
      <c r="Q516">
        <f>All!AH516</f>
        <v>0</v>
      </c>
    </row>
    <row r="517" spans="1:17" x14ac:dyDescent="0.25">
      <c r="A517">
        <f>All!A517</f>
        <v>516</v>
      </c>
      <c r="B517" t="str">
        <f>All!B517</f>
        <v>Y</v>
      </c>
      <c r="C517" t="str">
        <f>All!J517</f>
        <v>Nano</v>
      </c>
      <c r="D517" t="str">
        <f>All!F517</f>
        <v>Rossi 2010, Mouse, Tox Sci</v>
      </c>
      <c r="E517" t="str">
        <f>All!E517</f>
        <v>10.1093/toxsci/kfp254</v>
      </c>
      <c r="F517" t="str">
        <f>All!H517</f>
        <v>Silica</v>
      </c>
      <c r="G517" t="str">
        <f>All!I517</f>
        <v>SiO2 Amorphous silica -synthetic 4850MR</v>
      </c>
      <c r="H517" t="str">
        <f>All!N517</f>
        <v>Inflammation</v>
      </c>
      <c r="I517" t="str">
        <f>All!AL517</f>
        <v>Lung Inflammation</v>
      </c>
      <c r="J517" t="str">
        <f>All!O517</f>
        <v>Mouse</v>
      </c>
      <c r="K517">
        <f>All!P517</f>
        <v>0</v>
      </c>
      <c r="L517">
        <f>All!Q517</f>
        <v>0</v>
      </c>
      <c r="M517" t="str">
        <f>All!L517</f>
        <v>4 weeks</v>
      </c>
      <c r="N517">
        <f>All!AN517</f>
        <v>0</v>
      </c>
      <c r="O517">
        <f>All!AR517</f>
        <v>0</v>
      </c>
      <c r="P517">
        <f>All!AS517</f>
        <v>0</v>
      </c>
      <c r="Q517" t="str">
        <f>All!AH517</f>
        <v>B</v>
      </c>
    </row>
    <row r="518" spans="1:17" x14ac:dyDescent="0.25">
      <c r="A518">
        <f>All!A518</f>
        <v>517</v>
      </c>
      <c r="B518" t="str">
        <f>All!B518</f>
        <v>Y</v>
      </c>
      <c r="C518" t="str">
        <f>All!J518</f>
        <v>Nano</v>
      </c>
      <c r="D518" t="str">
        <f>All!F518</f>
        <v>Johnston 2000, Rat</v>
      </c>
      <c r="E518">
        <f>All!E518</f>
        <v>0</v>
      </c>
      <c r="F518" t="str">
        <f>All!H518</f>
        <v>Silica</v>
      </c>
      <c r="G518" t="str">
        <f>All!I518</f>
        <v>SAS Silica amorphous Aerosil 200 Degussa</v>
      </c>
      <c r="H518" t="str">
        <f>All!N518</f>
        <v>Inflammation</v>
      </c>
      <c r="I518" t="str">
        <f>All!AL518</f>
        <v>Lung Inflammation</v>
      </c>
      <c r="J518" t="str">
        <f>All!O518</f>
        <v>Rat</v>
      </c>
      <c r="K518">
        <f>All!P518</f>
        <v>0</v>
      </c>
      <c r="L518">
        <f>All!Q518</f>
        <v>0</v>
      </c>
      <c r="M518" t="str">
        <f>All!L518</f>
        <v>13 weeks</v>
      </c>
      <c r="N518">
        <f>All!AN518</f>
        <v>0</v>
      </c>
      <c r="O518">
        <f>All!AR518</f>
        <v>0</v>
      </c>
      <c r="P518">
        <f>All!AS518</f>
        <v>0</v>
      </c>
      <c r="Q518" t="str">
        <f>All!AH518</f>
        <v>B</v>
      </c>
    </row>
    <row r="519" spans="1:17" x14ac:dyDescent="0.25">
      <c r="A519">
        <f>All!A519</f>
        <v>518</v>
      </c>
      <c r="B519" t="str">
        <f>All!B519</f>
        <v>Y</v>
      </c>
      <c r="C519" t="str">
        <f>All!J519</f>
        <v>Nano</v>
      </c>
      <c r="D519" t="str">
        <f>All!F519</f>
        <v>Shin 2017, Rat</v>
      </c>
      <c r="E519" t="str">
        <f>All!E519</f>
        <v>10.1080/08958378.2018.1426661</v>
      </c>
      <c r="F519" t="str">
        <f>All!H519</f>
        <v>Silica</v>
      </c>
      <c r="G519" t="str">
        <f>All!I519</f>
        <v>SiO2 Amorphous silica -synthetic</v>
      </c>
      <c r="H519" t="str">
        <f>All!N519</f>
        <v>Inflammation</v>
      </c>
      <c r="I519" t="str">
        <f>All!AL519</f>
        <v>Lung Inflammation</v>
      </c>
      <c r="J519" t="str">
        <f>All!O519</f>
        <v>Rat</v>
      </c>
      <c r="K519">
        <f>All!P519</f>
        <v>0</v>
      </c>
      <c r="L519">
        <f>All!Q519</f>
        <v>0</v>
      </c>
      <c r="M519" t="str">
        <f>All!L519</f>
        <v>28 days</v>
      </c>
      <c r="N519">
        <f>All!AN519</f>
        <v>0</v>
      </c>
      <c r="O519">
        <f>All!AR519</f>
        <v>0</v>
      </c>
      <c r="P519">
        <f>All!AS519</f>
        <v>0</v>
      </c>
      <c r="Q519" t="str">
        <f>All!AH519</f>
        <v>C</v>
      </c>
    </row>
    <row r="520" spans="1:17" x14ac:dyDescent="0.25">
      <c r="A520">
        <f>All!A520</f>
        <v>519</v>
      </c>
      <c r="B520" t="str">
        <f>All!B520</f>
        <v>Y</v>
      </c>
      <c r="C520" t="str">
        <f>All!J520</f>
        <v>Micro</v>
      </c>
      <c r="D520" t="str">
        <f>All!F520</f>
        <v>Muhle 1995, Rat</v>
      </c>
      <c r="E520">
        <f>All!E520</f>
        <v>0</v>
      </c>
      <c r="F520" t="str">
        <f>All!H520</f>
        <v>Silica</v>
      </c>
      <c r="G520" t="str">
        <f>All!I520</f>
        <v>Quartz Si silica DQ12 quartz</v>
      </c>
      <c r="H520" t="str">
        <f>All!N520</f>
        <v>Inflammation</v>
      </c>
      <c r="I520" t="str">
        <f>All!AL520</f>
        <v>Lung Inflammation</v>
      </c>
      <c r="J520" t="str">
        <f>All!O520</f>
        <v>Rat</v>
      </c>
      <c r="K520">
        <f>All!P520</f>
        <v>0</v>
      </c>
      <c r="L520">
        <f>All!Q520</f>
        <v>0</v>
      </c>
      <c r="M520" t="str">
        <f>All!L520</f>
        <v>104 weeks</v>
      </c>
      <c r="N520">
        <f>All!AN520</f>
        <v>0</v>
      </c>
      <c r="O520">
        <f>All!AR520</f>
        <v>0</v>
      </c>
      <c r="P520">
        <f>All!AS520</f>
        <v>0</v>
      </c>
      <c r="Q520">
        <f>All!AH520</f>
        <v>0</v>
      </c>
    </row>
    <row r="521" spans="1:17" x14ac:dyDescent="0.25">
      <c r="A521">
        <f>All!A521</f>
        <v>520</v>
      </c>
      <c r="B521" t="str">
        <f>All!B521</f>
        <v>Y</v>
      </c>
      <c r="C521" t="str">
        <f>All!J521</f>
        <v>Micro</v>
      </c>
      <c r="D521" t="str">
        <f>All!F521</f>
        <v>Porter 2004, Rat</v>
      </c>
      <c r="E521">
        <f>All!E521</f>
        <v>0</v>
      </c>
      <c r="F521" t="str">
        <f>All!H521</f>
        <v>Silica</v>
      </c>
      <c r="G521" t="str">
        <f>All!I521</f>
        <v>Quartz Si Min-U-Sil 5</v>
      </c>
      <c r="H521" t="str">
        <f>All!N521</f>
        <v>Inflammation</v>
      </c>
      <c r="I521" t="str">
        <f>All!AL521</f>
        <v>Lung Inflammation</v>
      </c>
      <c r="J521" t="str">
        <f>All!O521</f>
        <v>Rat</v>
      </c>
      <c r="K521">
        <f>All!P521</f>
        <v>0</v>
      </c>
      <c r="L521">
        <f>All!Q521</f>
        <v>0</v>
      </c>
      <c r="M521" t="str">
        <f>All!L521</f>
        <v>20 days</v>
      </c>
      <c r="N521">
        <f>All!AN521</f>
        <v>0</v>
      </c>
      <c r="O521">
        <f>All!AR521</f>
        <v>0</v>
      </c>
      <c r="P521">
        <f>All!AS521</f>
        <v>0</v>
      </c>
      <c r="Q521" t="str">
        <f>All!AH521</f>
        <v>C</v>
      </c>
    </row>
    <row r="522" spans="1:17" x14ac:dyDescent="0.25">
      <c r="A522">
        <f>All!A522</f>
        <v>521</v>
      </c>
      <c r="B522" t="str">
        <f>All!B522</f>
        <v>Y</v>
      </c>
      <c r="C522" t="str">
        <f>All!J522</f>
        <v>Micro</v>
      </c>
      <c r="D522" t="str">
        <f>All!F522</f>
        <v>Porter 2004, Rat</v>
      </c>
      <c r="E522">
        <f>All!E522</f>
        <v>0</v>
      </c>
      <c r="F522" t="str">
        <f>All!H522</f>
        <v>Silica</v>
      </c>
      <c r="G522" t="str">
        <f>All!I522</f>
        <v>Quartz Si Min-U-Sil 5</v>
      </c>
      <c r="H522" t="str">
        <f>All!N522</f>
        <v>Inflammation</v>
      </c>
      <c r="I522" t="str">
        <f>All!AL522</f>
        <v>Lung Inflammation</v>
      </c>
      <c r="J522" t="str">
        <f>All!O522</f>
        <v>Rat</v>
      </c>
      <c r="K522">
        <f>All!P522</f>
        <v>0</v>
      </c>
      <c r="L522">
        <f>All!Q522</f>
        <v>0</v>
      </c>
      <c r="M522" t="str">
        <f>All!L522</f>
        <v>40 days</v>
      </c>
      <c r="N522">
        <f>All!AN522</f>
        <v>0</v>
      </c>
      <c r="O522">
        <f>All!AR522</f>
        <v>0</v>
      </c>
      <c r="P522">
        <f>All!AS522</f>
        <v>0</v>
      </c>
      <c r="Q522">
        <f>All!AH522</f>
        <v>0</v>
      </c>
    </row>
    <row r="523" spans="1:17" x14ac:dyDescent="0.25">
      <c r="A523">
        <f>All!A523</f>
        <v>522</v>
      </c>
      <c r="B523" t="str">
        <f>All!B523</f>
        <v>Y</v>
      </c>
      <c r="C523" t="str">
        <f>All!J523</f>
        <v>Micro</v>
      </c>
      <c r="D523" t="str">
        <f>All!F523</f>
        <v>Porter 2004, Rat</v>
      </c>
      <c r="E523">
        <f>All!E523</f>
        <v>0</v>
      </c>
      <c r="F523" t="str">
        <f>All!H523</f>
        <v>Silica</v>
      </c>
      <c r="G523" t="str">
        <f>All!I523</f>
        <v>Quartz Si Min-U-Sil 5</v>
      </c>
      <c r="H523" t="str">
        <f>All!N523</f>
        <v>Inflammation</v>
      </c>
      <c r="I523" t="str">
        <f>All!AL523</f>
        <v>Lung Inflammation</v>
      </c>
      <c r="J523" t="str">
        <f>All!O523</f>
        <v>Rat</v>
      </c>
      <c r="K523">
        <f>All!P523</f>
        <v>0</v>
      </c>
      <c r="L523">
        <f>All!Q523</f>
        <v>0</v>
      </c>
      <c r="M523" t="str">
        <f>All!L523</f>
        <v>60 days</v>
      </c>
      <c r="N523">
        <f>All!AN523</f>
        <v>0</v>
      </c>
      <c r="O523">
        <f>All!AR523</f>
        <v>0</v>
      </c>
      <c r="P523">
        <f>All!AS523</f>
        <v>0</v>
      </c>
      <c r="Q523">
        <f>All!AH523</f>
        <v>0</v>
      </c>
    </row>
    <row r="524" spans="1:17" x14ac:dyDescent="0.25">
      <c r="A524">
        <f>All!A524</f>
        <v>523</v>
      </c>
      <c r="B524" t="str">
        <f>All!B524</f>
        <v>Y</v>
      </c>
      <c r="C524" t="str">
        <f>All!J524</f>
        <v>Micro</v>
      </c>
      <c r="D524" t="str">
        <f>All!F524</f>
        <v>Porter 2002, Rat</v>
      </c>
      <c r="E524">
        <f>All!E524</f>
        <v>0</v>
      </c>
      <c r="F524" t="str">
        <f>All!H524</f>
        <v>Silica</v>
      </c>
      <c r="G524" t="str">
        <f>All!I524</f>
        <v>Quartz Si Min-U-Sil 5, US SILICA</v>
      </c>
      <c r="H524" t="str">
        <f>All!N524</f>
        <v>Inflammation</v>
      </c>
      <c r="I524" t="str">
        <f>All!AL524</f>
        <v>Lung Inflammation</v>
      </c>
      <c r="J524" t="str">
        <f>All!O524</f>
        <v>Rat</v>
      </c>
      <c r="K524">
        <f>All!P524</f>
        <v>0</v>
      </c>
      <c r="L524">
        <f>All!Q524</f>
        <v>0</v>
      </c>
      <c r="M524" t="str">
        <f>All!L524</f>
        <v>116 days</v>
      </c>
      <c r="N524">
        <f>All!AN524</f>
        <v>0</v>
      </c>
      <c r="O524">
        <f>All!AR524</f>
        <v>0</v>
      </c>
      <c r="P524">
        <f>All!AS524</f>
        <v>0</v>
      </c>
      <c r="Q524">
        <f>All!AH524</f>
        <v>0</v>
      </c>
    </row>
    <row r="525" spans="1:17" x14ac:dyDescent="0.25">
      <c r="A525">
        <f>All!A525</f>
        <v>524</v>
      </c>
      <c r="B525" t="str">
        <f>All!B525</f>
        <v>Y</v>
      </c>
      <c r="C525" t="str">
        <f>All!J525</f>
        <v>Micro</v>
      </c>
      <c r="D525" t="str">
        <f>All!F525</f>
        <v>Porter 2002, Rat</v>
      </c>
      <c r="E525">
        <f>All!E525</f>
        <v>0</v>
      </c>
      <c r="F525" t="str">
        <f>All!H525</f>
        <v>Silica</v>
      </c>
      <c r="G525" t="str">
        <f>All!I525</f>
        <v>Quartz Si Min-U-Sil 5, US SILICA</v>
      </c>
      <c r="H525" t="str">
        <f>All!N525</f>
        <v>Inflammation</v>
      </c>
      <c r="I525" t="str">
        <f>All!AL525</f>
        <v>Lung Inflammation</v>
      </c>
      <c r="J525" t="str">
        <f>All!O525</f>
        <v>Rat</v>
      </c>
      <c r="K525">
        <f>All!P525</f>
        <v>0</v>
      </c>
      <c r="L525">
        <f>All!Q525</f>
        <v>0</v>
      </c>
      <c r="M525" t="str">
        <f>All!L525</f>
        <v>116 days</v>
      </c>
      <c r="N525">
        <f>All!AN525</f>
        <v>0</v>
      </c>
      <c r="O525">
        <f>All!AR525</f>
        <v>0</v>
      </c>
      <c r="P525">
        <f>All!AS525</f>
        <v>0</v>
      </c>
      <c r="Q525">
        <f>All!AH525</f>
        <v>0</v>
      </c>
    </row>
    <row r="526" spans="1:17" x14ac:dyDescent="0.25">
      <c r="A526">
        <f>All!A526</f>
        <v>525</v>
      </c>
      <c r="B526" t="str">
        <f>All!B526</f>
        <v>Y</v>
      </c>
      <c r="C526" t="str">
        <f>All!J526</f>
        <v>Micro</v>
      </c>
      <c r="D526" t="str">
        <f>All!F526</f>
        <v>Johnston 2000, Rat</v>
      </c>
      <c r="E526">
        <f>All!E526</f>
        <v>0</v>
      </c>
      <c r="F526" t="str">
        <f>All!H526</f>
        <v>Silica</v>
      </c>
      <c r="G526" t="str">
        <f>All!I526</f>
        <v>Cristobalite (Polymorphs) Silica crystalline, Cristobalite C and E Minerals</v>
      </c>
      <c r="H526" t="str">
        <f>All!N526</f>
        <v>Inflammation</v>
      </c>
      <c r="I526" t="str">
        <f>All!AL526</f>
        <v>Lung Inflammation</v>
      </c>
      <c r="J526" t="str">
        <f>All!O526</f>
        <v>Rat</v>
      </c>
      <c r="K526">
        <f>All!P526</f>
        <v>0</v>
      </c>
      <c r="L526">
        <f>All!Q526</f>
        <v>0</v>
      </c>
      <c r="M526" t="str">
        <f>All!L526</f>
        <v>13 weeks</v>
      </c>
      <c r="N526">
        <f>All!AN526</f>
        <v>0</v>
      </c>
      <c r="O526">
        <f>All!AR526</f>
        <v>0</v>
      </c>
      <c r="P526">
        <f>All!AS526</f>
        <v>0</v>
      </c>
      <c r="Q526" t="str">
        <f>All!AH526</f>
        <v>D</v>
      </c>
    </row>
    <row r="527" spans="1:17" x14ac:dyDescent="0.25">
      <c r="A527">
        <f>All!A527</f>
        <v>526</v>
      </c>
      <c r="B527">
        <f>All!B527</f>
        <v>0</v>
      </c>
      <c r="C527" t="str">
        <f>All!J527</f>
        <v>Micro</v>
      </c>
      <c r="D527" t="str">
        <f>All!F527</f>
        <v>Umbright 2017, Rat</v>
      </c>
      <c r="E527">
        <f>All!E527</f>
        <v>0</v>
      </c>
      <c r="F527" t="str">
        <f>All!H527</f>
        <v>Silica</v>
      </c>
      <c r="G527" t="str">
        <f>All!I527</f>
        <v>Crystalline silica Min-U-sil 5 silica</v>
      </c>
      <c r="H527" t="str">
        <f>All!N527</f>
        <v>Inflammation</v>
      </c>
      <c r="I527" t="str">
        <f>All!AL527</f>
        <v>Lung Inflammation</v>
      </c>
      <c r="J527" t="str">
        <f>All!O527</f>
        <v>Rat</v>
      </c>
      <c r="K527">
        <f>All!P527</f>
        <v>0</v>
      </c>
      <c r="L527">
        <f>All!Q527</f>
        <v>0</v>
      </c>
      <c r="M527" t="str">
        <f>All!L527</f>
        <v>12 weeks</v>
      </c>
      <c r="N527">
        <f>All!AN527</f>
        <v>0</v>
      </c>
      <c r="O527" t="str">
        <f>All!AR527</f>
        <v>LOAEL</v>
      </c>
      <c r="P527">
        <f>All!AS527</f>
        <v>1500</v>
      </c>
      <c r="Q527" t="str">
        <f>All!AH527</f>
        <v>C</v>
      </c>
    </row>
    <row r="528" spans="1:17" x14ac:dyDescent="0.25">
      <c r="A528">
        <f>All!A528</f>
        <v>527</v>
      </c>
      <c r="B528" t="str">
        <f>All!B528</f>
        <v>Y</v>
      </c>
      <c r="C528" t="str">
        <f>All!J528</f>
        <v>Nano</v>
      </c>
      <c r="D528" t="str">
        <f>All!F528</f>
        <v>Bermudez 2004, Mouse</v>
      </c>
      <c r="E528">
        <f>All!E528</f>
        <v>0</v>
      </c>
      <c r="F528" t="str">
        <f>All!H528</f>
        <v>Titanium dioxide</v>
      </c>
      <c r="G528" t="str">
        <f>All!I528</f>
        <v>TiO2 P25 Degussa</v>
      </c>
      <c r="H528" t="str">
        <f>All!N528</f>
        <v>Inflammation</v>
      </c>
      <c r="I528" t="str">
        <f>All!AL528</f>
        <v>Lung Inflammation</v>
      </c>
      <c r="J528" t="str">
        <f>All!O528</f>
        <v>Mouse</v>
      </c>
      <c r="K528">
        <f>All!P528</f>
        <v>0</v>
      </c>
      <c r="L528">
        <f>All!Q528</f>
        <v>0</v>
      </c>
      <c r="M528" t="str">
        <f>All!L528</f>
        <v>13 weeks</v>
      </c>
      <c r="N528">
        <f>All!AN528</f>
        <v>0</v>
      </c>
      <c r="O528">
        <f>All!AR528</f>
        <v>0</v>
      </c>
      <c r="P528">
        <f>All!AS528</f>
        <v>0</v>
      </c>
      <c r="Q528" t="str">
        <f>All!AH528</f>
        <v>C</v>
      </c>
    </row>
    <row r="529" spans="1:17" x14ac:dyDescent="0.25">
      <c r="A529">
        <f>All!A529</f>
        <v>528</v>
      </c>
      <c r="B529" t="str">
        <f>All!B529</f>
        <v>Y</v>
      </c>
      <c r="C529" t="str">
        <f>All!J529</f>
        <v>Nano</v>
      </c>
      <c r="D529" t="str">
        <f>All!F529</f>
        <v>Bermudez 2004, Rat</v>
      </c>
      <c r="E529">
        <f>All!E529</f>
        <v>0</v>
      </c>
      <c r="F529" t="str">
        <f>All!H529</f>
        <v>Titanium dioxide</v>
      </c>
      <c r="G529" t="str">
        <f>All!I529</f>
        <v>TiO2 P25 Degussa</v>
      </c>
      <c r="H529" t="str">
        <f>All!N529</f>
        <v>Inflammation</v>
      </c>
      <c r="I529" t="str">
        <f>All!AL529</f>
        <v>Lung Inflammation</v>
      </c>
      <c r="J529" t="str">
        <f>All!O529</f>
        <v>Rat</v>
      </c>
      <c r="K529">
        <f>All!P529</f>
        <v>0</v>
      </c>
      <c r="L529">
        <f>All!Q529</f>
        <v>0</v>
      </c>
      <c r="M529" t="str">
        <f>All!L529</f>
        <v>13 weeks</v>
      </c>
      <c r="N529">
        <f>All!AN529</f>
        <v>0</v>
      </c>
      <c r="O529">
        <f>All!AR529</f>
        <v>0</v>
      </c>
      <c r="P529">
        <f>All!AS529</f>
        <v>0</v>
      </c>
      <c r="Q529" t="str">
        <f>All!AH529</f>
        <v>D</v>
      </c>
    </row>
    <row r="530" spans="1:17" x14ac:dyDescent="0.25">
      <c r="A530">
        <f>All!A530</f>
        <v>529</v>
      </c>
      <c r="B530" t="str">
        <f>All!B530</f>
        <v>Y</v>
      </c>
      <c r="C530" t="str">
        <f>All!J530</f>
        <v>Nano</v>
      </c>
      <c r="D530" t="str">
        <f>All!F530</f>
        <v>Bermudez 2004, Hamster</v>
      </c>
      <c r="E530">
        <f>All!E530</f>
        <v>0</v>
      </c>
      <c r="F530" t="str">
        <f>All!H530</f>
        <v>Titanium dioxide</v>
      </c>
      <c r="G530" t="str">
        <f>All!I530</f>
        <v>TiO2 P25 Degussa</v>
      </c>
      <c r="H530" t="str">
        <f>All!N530</f>
        <v>Inflammation</v>
      </c>
      <c r="I530" t="str">
        <f>All!AL530</f>
        <v>Lung Inflammation</v>
      </c>
      <c r="J530" t="str">
        <f>All!O530</f>
        <v>Hamster</v>
      </c>
      <c r="K530">
        <f>All!P530</f>
        <v>0</v>
      </c>
      <c r="L530">
        <f>All!Q530</f>
        <v>0</v>
      </c>
      <c r="M530" t="str">
        <f>All!L530</f>
        <v>13 weeks</v>
      </c>
      <c r="N530">
        <f>All!AN530</f>
        <v>0</v>
      </c>
      <c r="O530">
        <f>All!AR530</f>
        <v>0</v>
      </c>
      <c r="P530">
        <f>All!AS530</f>
        <v>0</v>
      </c>
      <c r="Q530" t="str">
        <f>All!AH530</f>
        <v>B</v>
      </c>
    </row>
    <row r="531" spans="1:17" x14ac:dyDescent="0.25">
      <c r="A531">
        <f>All!A531</f>
        <v>530</v>
      </c>
      <c r="B531" t="str">
        <f>All!B531</f>
        <v>Y</v>
      </c>
      <c r="C531" t="str">
        <f>All!J531</f>
        <v>Micro</v>
      </c>
      <c r="D531" t="str">
        <f>All!F531</f>
        <v>Bermudez 2002, Mouse</v>
      </c>
      <c r="E531">
        <f>All!E531</f>
        <v>0</v>
      </c>
      <c r="F531" t="str">
        <f>All!H531</f>
        <v>Titanium dioxide</v>
      </c>
      <c r="G531" t="str">
        <f>All!I531</f>
        <v>TiO2 Rutile (called rutile type)</v>
      </c>
      <c r="H531" t="str">
        <f>All!N531</f>
        <v>Inflammation</v>
      </c>
      <c r="I531" t="str">
        <f>All!AL531</f>
        <v>Lung Inflammation</v>
      </c>
      <c r="J531" t="str">
        <f>All!O531</f>
        <v>Mouse</v>
      </c>
      <c r="K531">
        <f>All!P531</f>
        <v>0</v>
      </c>
      <c r="L531">
        <f>All!Q531</f>
        <v>0</v>
      </c>
      <c r="M531" t="str">
        <f>All!L531</f>
        <v>13 weeks</v>
      </c>
      <c r="N531">
        <f>All!AN531</f>
        <v>0</v>
      </c>
      <c r="O531">
        <f>All!AR531</f>
        <v>0</v>
      </c>
      <c r="P531">
        <f>All!AS531</f>
        <v>0</v>
      </c>
      <c r="Q531" t="str">
        <f>All!AH531</f>
        <v>B</v>
      </c>
    </row>
    <row r="532" spans="1:17" x14ac:dyDescent="0.25">
      <c r="A532">
        <f>All!A532</f>
        <v>531</v>
      </c>
      <c r="B532" t="str">
        <f>All!B532</f>
        <v>Y</v>
      </c>
      <c r="C532" t="str">
        <f>All!J532</f>
        <v>Micro</v>
      </c>
      <c r="D532" t="str">
        <f>All!F532</f>
        <v>Bermudez 2002, Rat</v>
      </c>
      <c r="E532">
        <f>All!E532</f>
        <v>0</v>
      </c>
      <c r="F532" t="str">
        <f>All!H532</f>
        <v>Titanium dioxide</v>
      </c>
      <c r="G532" t="str">
        <f>All!I532</f>
        <v>TiO2 Rutile (called rutile type)</v>
      </c>
      <c r="H532" t="str">
        <f>All!N532</f>
        <v>Inflammation</v>
      </c>
      <c r="I532" t="str">
        <f>All!AL532</f>
        <v>Lung Inflammation</v>
      </c>
      <c r="J532" t="str">
        <f>All!O532</f>
        <v>Rat</v>
      </c>
      <c r="K532">
        <f>All!P532</f>
        <v>0</v>
      </c>
      <c r="L532">
        <f>All!Q532</f>
        <v>0</v>
      </c>
      <c r="M532" t="str">
        <f>All!L532</f>
        <v>13 weeks</v>
      </c>
      <c r="N532">
        <f>All!AN532</f>
        <v>0</v>
      </c>
      <c r="O532">
        <f>All!AR532</f>
        <v>0</v>
      </c>
      <c r="P532">
        <f>All!AS532</f>
        <v>0</v>
      </c>
      <c r="Q532" t="str">
        <f>All!AH532</f>
        <v>C</v>
      </c>
    </row>
    <row r="533" spans="1:17" x14ac:dyDescent="0.25">
      <c r="A533">
        <f>All!A533</f>
        <v>532</v>
      </c>
      <c r="B533" t="str">
        <f>All!B533</f>
        <v>Y</v>
      </c>
      <c r="C533" t="str">
        <f>All!J533</f>
        <v>Micro</v>
      </c>
      <c r="D533" t="str">
        <f>All!F533</f>
        <v>Bermudez 2002, Hamster</v>
      </c>
      <c r="E533">
        <f>All!E533</f>
        <v>0</v>
      </c>
      <c r="F533" t="str">
        <f>All!H533</f>
        <v>Titanium dioxide</v>
      </c>
      <c r="G533" t="str">
        <f>All!I533</f>
        <v>TiO2 Rutile (called rutile type)</v>
      </c>
      <c r="H533" t="str">
        <f>All!N533</f>
        <v>Inflammation</v>
      </c>
      <c r="I533" t="str">
        <f>All!AL533</f>
        <v>Lung Inflammation</v>
      </c>
      <c r="J533" t="str">
        <f>All!O533</f>
        <v>Hamster</v>
      </c>
      <c r="K533">
        <f>All!P533</f>
        <v>0</v>
      </c>
      <c r="L533">
        <f>All!Q533</f>
        <v>0</v>
      </c>
      <c r="M533" t="str">
        <f>All!L533</f>
        <v>13 weeks</v>
      </c>
      <c r="N533">
        <f>All!AN533</f>
        <v>0</v>
      </c>
      <c r="O533">
        <f>All!AR533</f>
        <v>0</v>
      </c>
      <c r="P533">
        <f>All!AS533</f>
        <v>0</v>
      </c>
      <c r="Q533" t="str">
        <f>All!AH533</f>
        <v>B</v>
      </c>
    </row>
    <row r="534" spans="1:17" x14ac:dyDescent="0.25">
      <c r="A534">
        <f>All!A534</f>
        <v>533</v>
      </c>
      <c r="B534" t="str">
        <f>All!B534</f>
        <v>Y</v>
      </c>
      <c r="C534" t="str">
        <f>All!J534</f>
        <v>Nano</v>
      </c>
      <c r="D534" t="str">
        <f>All!F534</f>
        <v>Rossi 2010 Tox Sci, Mouse</v>
      </c>
      <c r="E534">
        <f>All!E534</f>
        <v>0</v>
      </c>
      <c r="F534" t="str">
        <f>All!H534</f>
        <v>Titanium dioxide</v>
      </c>
      <c r="G534" t="str">
        <f>All!I534</f>
        <v>TiO2 anatase (Sigma Aldrich number 637254)</v>
      </c>
      <c r="H534" t="str">
        <f>All!N534</f>
        <v>Inflammation</v>
      </c>
      <c r="I534" t="str">
        <f>All!AL534</f>
        <v>Lung Inflammation</v>
      </c>
      <c r="J534" t="str">
        <f>All!O534</f>
        <v>Mouse</v>
      </c>
      <c r="K534">
        <f>All!P534</f>
        <v>0</v>
      </c>
      <c r="L534">
        <f>All!Q534</f>
        <v>0</v>
      </c>
      <c r="M534" t="str">
        <f>All!L534</f>
        <v>4 weeks</v>
      </c>
      <c r="N534">
        <f>All!AN534</f>
        <v>0</v>
      </c>
      <c r="O534">
        <f>All!AR534</f>
        <v>0</v>
      </c>
      <c r="P534">
        <f>All!AS534</f>
        <v>0</v>
      </c>
      <c r="Q534">
        <f>All!AH534</f>
        <v>0</v>
      </c>
    </row>
    <row r="535" spans="1:17" x14ac:dyDescent="0.25">
      <c r="A535">
        <f>All!A535</f>
        <v>534</v>
      </c>
      <c r="B535" t="str">
        <f>All!B535</f>
        <v>Y</v>
      </c>
      <c r="C535" t="str">
        <f>All!J535</f>
        <v>Micro</v>
      </c>
      <c r="D535" t="str">
        <f>All!F535</f>
        <v>Rossi 2010 Tox Sci, Mouse</v>
      </c>
      <c r="E535">
        <f>All!E535</f>
        <v>0</v>
      </c>
      <c r="F535" t="str">
        <f>All!H535</f>
        <v>Titanium dioxide</v>
      </c>
      <c r="G535" t="str">
        <f>All!I535</f>
        <v>TiO2 rutile (Sigma Aldrich number 224227)</v>
      </c>
      <c r="H535" t="str">
        <f>All!N535</f>
        <v>Inflammation</v>
      </c>
      <c r="I535" t="str">
        <f>All!AL535</f>
        <v>Lung Inflammation</v>
      </c>
      <c r="J535" t="str">
        <f>All!O535</f>
        <v>Mouse</v>
      </c>
      <c r="K535">
        <f>All!P535</f>
        <v>0</v>
      </c>
      <c r="L535">
        <f>All!Q535</f>
        <v>0</v>
      </c>
      <c r="M535" t="str">
        <f>All!L535</f>
        <v>4 weeks</v>
      </c>
      <c r="N535">
        <f>All!AN535</f>
        <v>0</v>
      </c>
      <c r="O535">
        <f>All!AR535</f>
        <v>0</v>
      </c>
      <c r="P535">
        <f>All!AS535</f>
        <v>0</v>
      </c>
      <c r="Q535">
        <f>All!AH535</f>
        <v>0</v>
      </c>
    </row>
    <row r="536" spans="1:17" x14ac:dyDescent="0.25">
      <c r="A536">
        <f>All!A536</f>
        <v>535</v>
      </c>
      <c r="B536" t="str">
        <f>All!B536</f>
        <v>Y</v>
      </c>
      <c r="C536" t="str">
        <f>All!J536</f>
        <v>Nano</v>
      </c>
      <c r="D536" t="str">
        <f>All!F536</f>
        <v>Rossi 2010 Tox Sci, Mouse</v>
      </c>
      <c r="E536">
        <f>All!E536</f>
        <v>0</v>
      </c>
      <c r="F536" t="str">
        <f>All!H536</f>
        <v>Titanium dioxide</v>
      </c>
      <c r="G536" t="str">
        <f>All!I536</f>
        <v>TiO2 rutile/anatase (NanoAmor number 5485HT)</v>
      </c>
      <c r="H536" t="str">
        <f>All!N536</f>
        <v>Inflammation</v>
      </c>
      <c r="I536" t="str">
        <f>All!AL536</f>
        <v>Lung Inflammation</v>
      </c>
      <c r="J536" t="str">
        <f>All!O536</f>
        <v>Mouse</v>
      </c>
      <c r="K536">
        <f>All!P536</f>
        <v>0</v>
      </c>
      <c r="L536">
        <f>All!Q536</f>
        <v>0</v>
      </c>
      <c r="M536" t="str">
        <f>All!L536</f>
        <v>4 weeks</v>
      </c>
      <c r="N536">
        <f>All!AN536</f>
        <v>0</v>
      </c>
      <c r="O536">
        <f>All!AR536</f>
        <v>0</v>
      </c>
      <c r="P536">
        <f>All!AS536</f>
        <v>0</v>
      </c>
      <c r="Q536">
        <f>All!AH536</f>
        <v>0</v>
      </c>
    </row>
    <row r="537" spans="1:17" x14ac:dyDescent="0.25">
      <c r="A537">
        <f>All!A537</f>
        <v>536</v>
      </c>
      <c r="B537" t="str">
        <f>All!B537</f>
        <v>Y</v>
      </c>
      <c r="C537" t="str">
        <f>All!J537</f>
        <v>Micro</v>
      </c>
      <c r="D537" t="str">
        <f>All!F537</f>
        <v>Rossi 2010 PFT, Mouse</v>
      </c>
      <c r="E537">
        <f>All!E537</f>
        <v>0</v>
      </c>
      <c r="F537" t="str">
        <f>All!H537</f>
        <v>Titanium dioxide</v>
      </c>
      <c r="G537" t="str">
        <f>All!I537</f>
        <v>TiO2 rutile (Sigma Aldrich number 224227)</v>
      </c>
      <c r="H537" t="str">
        <f>All!N537</f>
        <v>Inflammation</v>
      </c>
      <c r="I537" t="str">
        <f>All!AL537</f>
        <v>Lung Inflammation</v>
      </c>
      <c r="J537" t="str">
        <f>All!O537</f>
        <v>Mouse</v>
      </c>
      <c r="K537">
        <f>All!P537</f>
        <v>0</v>
      </c>
      <c r="L537">
        <f>All!Q537</f>
        <v>0</v>
      </c>
      <c r="M537" t="str">
        <f>All!L537</f>
        <v>4 weeks</v>
      </c>
      <c r="N537">
        <f>All!AN537</f>
        <v>0</v>
      </c>
      <c r="O537">
        <f>All!AR537</f>
        <v>0</v>
      </c>
      <c r="P537">
        <f>All!AS537</f>
        <v>0</v>
      </c>
      <c r="Q537">
        <f>All!AH537</f>
        <v>0</v>
      </c>
    </row>
    <row r="538" spans="1:17" x14ac:dyDescent="0.25">
      <c r="A538">
        <f>All!A538</f>
        <v>537</v>
      </c>
      <c r="B538" t="str">
        <f>All!B538</f>
        <v>Y</v>
      </c>
      <c r="C538" t="str">
        <f>All!J538</f>
        <v>Micro</v>
      </c>
      <c r="D538" t="str">
        <f>All!F538</f>
        <v>Lee 1985, Rat</v>
      </c>
      <c r="E538">
        <f>All!E538</f>
        <v>0</v>
      </c>
      <c r="F538" t="str">
        <f>All!H538</f>
        <v>Titanium dioxide</v>
      </c>
      <c r="G538" t="str">
        <f>All!I538</f>
        <v>No product name reported</v>
      </c>
      <c r="H538" t="str">
        <f>All!N538</f>
        <v>Inflammation</v>
      </c>
      <c r="I538" t="str">
        <f>All!AL538</f>
        <v>Lung Inflammation</v>
      </c>
      <c r="J538" t="str">
        <f>All!O538</f>
        <v>Rat</v>
      </c>
      <c r="K538">
        <f>All!P538</f>
        <v>0</v>
      </c>
      <c r="L538">
        <f>All!Q538</f>
        <v>0</v>
      </c>
      <c r="M538" t="str">
        <f>All!L538</f>
        <v>2 years</v>
      </c>
      <c r="N538">
        <f>All!AN538</f>
        <v>0</v>
      </c>
      <c r="O538">
        <f>All!AR538</f>
        <v>0</v>
      </c>
      <c r="P538">
        <f>All!AS538</f>
        <v>0</v>
      </c>
      <c r="Q538">
        <f>All!AH538</f>
        <v>0</v>
      </c>
    </row>
    <row r="539" spans="1:17" x14ac:dyDescent="0.25">
      <c r="A539">
        <f>All!A539</f>
        <v>538</v>
      </c>
      <c r="B539" t="str">
        <f>All!B539</f>
        <v>Y</v>
      </c>
      <c r="C539" t="str">
        <f>All!J539</f>
        <v>Nano</v>
      </c>
      <c r="D539" t="str">
        <f>All!F539</f>
        <v>Heinrich 1995, Rat</v>
      </c>
      <c r="E539">
        <f>All!E539</f>
        <v>0</v>
      </c>
      <c r="F539" t="str">
        <f>All!H539</f>
        <v>Titanium dioxide</v>
      </c>
      <c r="G539" t="str">
        <f>All!I539</f>
        <v>TiO2 P25</v>
      </c>
      <c r="H539" t="str">
        <f>All!N539</f>
        <v>Inflammation</v>
      </c>
      <c r="I539" t="str">
        <f>All!AL539</f>
        <v>Lung Inflammation</v>
      </c>
      <c r="J539" t="str">
        <f>All!O539</f>
        <v>Rat</v>
      </c>
      <c r="K539">
        <f>All!P539</f>
        <v>0</v>
      </c>
      <c r="L539">
        <f>All!Q539</f>
        <v>0</v>
      </c>
      <c r="M539" t="str">
        <f>All!L539</f>
        <v>104 weeks</v>
      </c>
      <c r="N539">
        <f>All!AN539</f>
        <v>0</v>
      </c>
      <c r="O539">
        <f>All!AR539</f>
        <v>0</v>
      </c>
      <c r="P539">
        <f>All!AS539</f>
        <v>0</v>
      </c>
      <c r="Q539">
        <f>All!AH539</f>
        <v>0</v>
      </c>
    </row>
    <row r="540" spans="1:17" x14ac:dyDescent="0.25">
      <c r="A540">
        <f>All!A540</f>
        <v>539</v>
      </c>
      <c r="B540" t="str">
        <f>All!B540</f>
        <v>Y</v>
      </c>
      <c r="C540" t="str">
        <f>All!J540</f>
        <v>Nano</v>
      </c>
      <c r="D540" t="str">
        <f>All!F540</f>
        <v>Heinrich 1995, Mouse</v>
      </c>
      <c r="E540">
        <f>All!E540</f>
        <v>0</v>
      </c>
      <c r="F540" t="str">
        <f>All!H540</f>
        <v>Titanium dioxide</v>
      </c>
      <c r="G540" t="str">
        <f>All!I540</f>
        <v>TiO2 P25</v>
      </c>
      <c r="H540" t="str">
        <f>All!N540</f>
        <v>Inflammation</v>
      </c>
      <c r="I540" t="str">
        <f>All!AL540</f>
        <v>Lung Inflammation</v>
      </c>
      <c r="J540" t="str">
        <f>All!O540</f>
        <v>Mouse</v>
      </c>
      <c r="K540">
        <f>All!P540</f>
        <v>0</v>
      </c>
      <c r="L540">
        <f>All!Q540</f>
        <v>0</v>
      </c>
      <c r="M540" t="str">
        <f>All!L540</f>
        <v>54 weeks</v>
      </c>
      <c r="N540">
        <f>All!AN540</f>
        <v>0</v>
      </c>
      <c r="O540">
        <f>All!AR540</f>
        <v>0</v>
      </c>
      <c r="P540">
        <f>All!AS540</f>
        <v>0</v>
      </c>
      <c r="Q540">
        <f>All!AH540</f>
        <v>0</v>
      </c>
    </row>
    <row r="541" spans="1:17" x14ac:dyDescent="0.25">
      <c r="A541">
        <f>All!A541</f>
        <v>540</v>
      </c>
      <c r="B541" t="str">
        <f>All!B541</f>
        <v>Y</v>
      </c>
      <c r="C541" t="str">
        <f>All!J541</f>
        <v>Micro</v>
      </c>
      <c r="D541" t="str">
        <f>All!F541</f>
        <v>Leppänen 2015, Mouse</v>
      </c>
      <c r="E541">
        <f>All!E541</f>
        <v>0</v>
      </c>
      <c r="F541" t="str">
        <f>All!H541</f>
        <v>Titanium dioxide</v>
      </c>
      <c r="G541" t="str">
        <f>All!I541</f>
        <v>TiO2 Rutile, Sigma Aldrich prod no. 224227, 5% anatase according to Sigma Aldrich hompage</v>
      </c>
      <c r="H541" t="str">
        <f>All!N541</f>
        <v>Inflammation</v>
      </c>
      <c r="I541" t="str">
        <f>All!AL541</f>
        <v>Lung Inflammation</v>
      </c>
      <c r="J541" t="str">
        <f>All!O541</f>
        <v>Mouse</v>
      </c>
      <c r="K541">
        <f>All!P541</f>
        <v>0</v>
      </c>
      <c r="L541">
        <f>All!Q541</f>
        <v>0</v>
      </c>
      <c r="M541" t="str">
        <f>All!L541</f>
        <v>4 weeks</v>
      </c>
      <c r="N541">
        <f>All!AN541</f>
        <v>0</v>
      </c>
      <c r="O541">
        <f>All!AR541</f>
        <v>0</v>
      </c>
      <c r="P541">
        <f>All!AS541</f>
        <v>0</v>
      </c>
      <c r="Q541">
        <f>All!AH541</f>
        <v>0</v>
      </c>
    </row>
    <row r="542" spans="1:17" x14ac:dyDescent="0.25">
      <c r="A542">
        <f>All!A542</f>
        <v>541</v>
      </c>
      <c r="B542" t="str">
        <f>All!B542</f>
        <v>Y</v>
      </c>
      <c r="C542" t="str">
        <f>All!J542</f>
        <v>Micro</v>
      </c>
      <c r="D542" t="str">
        <f>All!F542</f>
        <v>Muhle 1995, Rat</v>
      </c>
      <c r="E542">
        <f>All!E542</f>
        <v>0</v>
      </c>
      <c r="F542" t="str">
        <f>All!H542</f>
        <v>Titanium dioxide</v>
      </c>
      <c r="G542" t="str">
        <f>All!I542</f>
        <v>TiO2 Bayertitan T</v>
      </c>
      <c r="H542" t="str">
        <f>All!N542</f>
        <v>Inflammation</v>
      </c>
      <c r="I542" t="str">
        <f>All!AL542</f>
        <v>Lung Inflammation</v>
      </c>
      <c r="J542" t="str">
        <f>All!O542</f>
        <v>Rat</v>
      </c>
      <c r="K542">
        <f>All!P542</f>
        <v>0</v>
      </c>
      <c r="L542">
        <f>All!Q542</f>
        <v>0</v>
      </c>
      <c r="M542" t="str">
        <f>All!L542</f>
        <v>104 weeks</v>
      </c>
      <c r="N542">
        <f>All!AN542</f>
        <v>0</v>
      </c>
      <c r="O542">
        <f>All!AR542</f>
        <v>0</v>
      </c>
      <c r="P542">
        <f>All!AS542</f>
        <v>0</v>
      </c>
      <c r="Q542">
        <f>All!AH542</f>
        <v>0</v>
      </c>
    </row>
    <row r="543" spans="1:17" x14ac:dyDescent="0.25">
      <c r="A543">
        <f>All!A543</f>
        <v>542</v>
      </c>
      <c r="B543">
        <f>All!B543</f>
        <v>0</v>
      </c>
      <c r="C543" t="str">
        <f>All!J543</f>
        <v>Nano</v>
      </c>
      <c r="D543" t="str">
        <f>All!F543</f>
        <v>Warheit 1997, Rat</v>
      </c>
      <c r="E543">
        <f>All!E543</f>
        <v>0</v>
      </c>
      <c r="F543" t="str">
        <f>All!H543</f>
        <v>Titanium dioxide</v>
      </c>
      <c r="G543" t="str">
        <f>All!I543</f>
        <v>TiO2 Rutile</v>
      </c>
      <c r="H543" t="str">
        <f>All!N543</f>
        <v>Inflammation</v>
      </c>
      <c r="I543" t="str">
        <f>All!AL543</f>
        <v>Lung Inflammation</v>
      </c>
      <c r="J543" t="str">
        <f>All!O543</f>
        <v>Rat</v>
      </c>
      <c r="K543">
        <f>All!P543</f>
        <v>0</v>
      </c>
      <c r="L543">
        <f>All!Q543</f>
        <v>0</v>
      </c>
      <c r="M543" t="str">
        <f>All!L543</f>
        <v>4 weeks</v>
      </c>
      <c r="N543">
        <f>All!AN543</f>
        <v>0</v>
      </c>
      <c r="O543" t="str">
        <f>All!AR543</f>
        <v>NOAEL</v>
      </c>
      <c r="P543">
        <f>All!AS543</f>
        <v>16666.666666666668</v>
      </c>
      <c r="Q543" t="str">
        <f>All!AH543</f>
        <v>B</v>
      </c>
    </row>
    <row r="544" spans="1:17" x14ac:dyDescent="0.25">
      <c r="A544">
        <f>All!A544</f>
        <v>543</v>
      </c>
      <c r="B544" t="str">
        <f>All!B544</f>
        <v>Y</v>
      </c>
      <c r="C544" t="str">
        <f>All!J544</f>
        <v>Nano</v>
      </c>
      <c r="D544" t="str">
        <f>All!F544</f>
        <v>Yamano 2022 Sci Rep, Mouse</v>
      </c>
      <c r="E544">
        <f>All!E544</f>
        <v>0</v>
      </c>
      <c r="F544" t="str">
        <f>All!H544</f>
        <v>Titanium dioxide</v>
      </c>
      <c r="G544" t="str">
        <f>All!I544</f>
        <v>TiO2 Anatase</v>
      </c>
      <c r="H544" t="str">
        <f>All!N544</f>
        <v>Inflammation</v>
      </c>
      <c r="I544" t="str">
        <f>All!AL544</f>
        <v>Lung Inflammation</v>
      </c>
      <c r="J544" t="str">
        <f>All!O544</f>
        <v>Mouse</v>
      </c>
      <c r="K544">
        <f>All!P544</f>
        <v>0</v>
      </c>
      <c r="L544">
        <f>All!Q544</f>
        <v>0</v>
      </c>
      <c r="M544" t="str">
        <f>All!L544</f>
        <v>26 weeks</v>
      </c>
      <c r="N544">
        <f>All!AN544</f>
        <v>0</v>
      </c>
      <c r="O544">
        <f>All!AR544</f>
        <v>0</v>
      </c>
      <c r="P544">
        <f>All!AS544</f>
        <v>0</v>
      </c>
      <c r="Q544">
        <f>All!AH544</f>
        <v>0</v>
      </c>
    </row>
    <row r="545" spans="1:17" x14ac:dyDescent="0.25">
      <c r="A545">
        <f>All!A545</f>
        <v>544</v>
      </c>
      <c r="B545">
        <f>All!B545</f>
        <v>0</v>
      </c>
      <c r="C545" t="str">
        <f>All!J545</f>
        <v>Nano</v>
      </c>
      <c r="D545" t="str">
        <f>All!F545</f>
        <v>Yamano 2022 PFT, Rat</v>
      </c>
      <c r="E545">
        <f>All!E545</f>
        <v>0</v>
      </c>
      <c r="F545" t="str">
        <f>All!H545</f>
        <v>Titanium dioxide</v>
      </c>
      <c r="G545" t="str">
        <f>All!I545</f>
        <v>TiO2 Anatase</v>
      </c>
      <c r="H545" t="str">
        <f>All!N545</f>
        <v>Inflammation</v>
      </c>
      <c r="I545" t="str">
        <f>All!AL545</f>
        <v>Lung Inflammation</v>
      </c>
      <c r="J545" t="str">
        <f>All!O545</f>
        <v>Rat</v>
      </c>
      <c r="K545">
        <f>All!P545</f>
        <v>0</v>
      </c>
      <c r="L545">
        <f>All!Q545</f>
        <v>0</v>
      </c>
      <c r="M545" t="str">
        <f>All!L545</f>
        <v>13 weeks</v>
      </c>
      <c r="N545">
        <f>All!AN545</f>
        <v>0</v>
      </c>
      <c r="O545" t="str">
        <f>All!AR545</f>
        <v>NOAEL</v>
      </c>
      <c r="P545">
        <f>All!AS545</f>
        <v>12500</v>
      </c>
      <c r="Q545" t="str">
        <f>All!AH545</f>
        <v>C</v>
      </c>
    </row>
    <row r="546" spans="1:17" x14ac:dyDescent="0.25">
      <c r="A546">
        <f>All!A546</f>
        <v>545</v>
      </c>
      <c r="B546" t="str">
        <f>All!B546</f>
        <v>Y</v>
      </c>
      <c r="C546" t="str">
        <f>All!J546</f>
        <v>Nano</v>
      </c>
      <c r="D546" t="str">
        <f>All!F546</f>
        <v>Adamcakova-Dodd 2014, Mouse</v>
      </c>
      <c r="E546">
        <f>All!E546</f>
        <v>0</v>
      </c>
      <c r="F546" t="str">
        <f>All!H546</f>
        <v>Zinc</v>
      </c>
      <c r="G546" t="str">
        <f>All!I546</f>
        <v>No product name reported (two lots were purchased, one was used for the 2-week study and the other for the 13-week study)</v>
      </c>
      <c r="H546" t="str">
        <f>All!N546</f>
        <v>Inflammation</v>
      </c>
      <c r="I546" t="str">
        <f>All!AL546</f>
        <v>Lung Inflammation</v>
      </c>
      <c r="J546" t="str">
        <f>All!O546</f>
        <v>Mouse</v>
      </c>
      <c r="K546">
        <f>All!P546</f>
        <v>0</v>
      </c>
      <c r="L546">
        <f>All!Q546</f>
        <v>0</v>
      </c>
      <c r="M546" t="str">
        <f>All!L546</f>
        <v>13 weeks</v>
      </c>
      <c r="N546">
        <f>All!AN546</f>
        <v>0</v>
      </c>
      <c r="O546">
        <f>All!AR546</f>
        <v>0</v>
      </c>
      <c r="P546">
        <f>All!AS546</f>
        <v>0</v>
      </c>
      <c r="Q546" t="str">
        <f>All!AH546</f>
        <v>B</v>
      </c>
    </row>
    <row r="547" spans="1:17" x14ac:dyDescent="0.25">
      <c r="A547">
        <f>All!A547</f>
        <v>546</v>
      </c>
      <c r="B547">
        <f>All!B547</f>
        <v>0</v>
      </c>
      <c r="C547" t="str">
        <f>All!J547</f>
        <v>Nano</v>
      </c>
      <c r="D547" t="str">
        <f>All!F547</f>
        <v>Kim_2018</v>
      </c>
      <c r="E547">
        <f>All!E547</f>
        <v>0</v>
      </c>
      <c r="F547" t="str">
        <f>All!H547</f>
        <v>Aluminum</v>
      </c>
      <c r="G547" t="str">
        <f>All!I547</f>
        <v>Aluminum oxide NPs</v>
      </c>
      <c r="H547" t="str">
        <f>All!N547</f>
        <v>PMNs (10^3/uL)</v>
      </c>
      <c r="I547" t="str">
        <f>All!AL547</f>
        <v>Lung Inflammation</v>
      </c>
      <c r="J547" t="str">
        <f>All!O547</f>
        <v>Rat</v>
      </c>
      <c r="K547" t="str">
        <f>All!P547</f>
        <v>Sprague Dawley</v>
      </c>
      <c r="L547" t="str">
        <f>All!Q547</f>
        <v>M</v>
      </c>
      <c r="M547" t="str">
        <f>All!L547</f>
        <v>28 days</v>
      </c>
      <c r="N547">
        <f>All!AN547</f>
        <v>0</v>
      </c>
      <c r="O547" t="str">
        <f>All!AR547</f>
        <v>LOAEL</v>
      </c>
      <c r="P547">
        <f>All!AS547</f>
        <v>6.666666666666667</v>
      </c>
      <c r="Q547" t="str">
        <f>All!AH547</f>
        <v>E</v>
      </c>
    </row>
    <row r="548" spans="1:17" x14ac:dyDescent="0.25">
      <c r="A548">
        <f>All!A548</f>
        <v>547</v>
      </c>
      <c r="B548" t="str">
        <f>All!B548</f>
        <v>Y</v>
      </c>
      <c r="C548" t="str">
        <f>All!J548</f>
        <v>Nano</v>
      </c>
      <c r="D548" t="str">
        <f>All!F548</f>
        <v>Kim_2018</v>
      </c>
      <c r="E548">
        <f>All!E548</f>
        <v>0</v>
      </c>
      <c r="F548" t="str">
        <f>All!H548</f>
        <v>Aluminum</v>
      </c>
      <c r="G548" t="str">
        <f>All!I548</f>
        <v>Aluminum oxide NPs</v>
      </c>
      <c r="H548" t="str">
        <f>All!N548</f>
        <v>PMNs (10^3/uL)</v>
      </c>
      <c r="I548" t="str">
        <f>All!AL548</f>
        <v>Lung Inflammation</v>
      </c>
      <c r="J548" t="str">
        <f>All!O548</f>
        <v>Rat</v>
      </c>
      <c r="K548" t="str">
        <f>All!P548</f>
        <v>Sprague Dawley</v>
      </c>
      <c r="L548" t="str">
        <f>All!Q548</f>
        <v>M</v>
      </c>
      <c r="M548" t="str">
        <f>All!L548</f>
        <v>28 days</v>
      </c>
      <c r="N548">
        <f>All!AN548</f>
        <v>0</v>
      </c>
      <c r="O548">
        <f>All!AR548</f>
        <v>0</v>
      </c>
      <c r="P548">
        <f>All!AS548</f>
        <v>0</v>
      </c>
      <c r="Q548" t="str">
        <f>All!AH548</f>
        <v>D</v>
      </c>
    </row>
    <row r="549" spans="1:17" x14ac:dyDescent="0.25">
      <c r="A549">
        <f>All!A549</f>
        <v>548</v>
      </c>
      <c r="B549" t="str">
        <f>All!B549</f>
        <v>Y</v>
      </c>
      <c r="C549" t="str">
        <f>All!J549</f>
        <v>Nano</v>
      </c>
      <c r="D549" t="str">
        <f>All!F549</f>
        <v>Aalapati_2014</v>
      </c>
      <c r="E549">
        <f>All!E549</f>
        <v>0</v>
      </c>
      <c r="F549" t="str">
        <f>All!H549</f>
        <v>Cerium</v>
      </c>
      <c r="G549" t="str">
        <f>All!I549</f>
        <v>CeO2 NPs</v>
      </c>
      <c r="H549" t="str">
        <f>All!N549</f>
        <v>PMNs (% in BAL), Pulmonary fibrosis in 5/6 mice (histopathology)</v>
      </c>
      <c r="I549" t="str">
        <f>All!AL549</f>
        <v>Lung Inflammation</v>
      </c>
      <c r="J549" t="str">
        <f>All!O549</f>
        <v>Mouse</v>
      </c>
      <c r="K549" t="str">
        <f>All!P549</f>
        <v>CD1</v>
      </c>
      <c r="L549" t="str">
        <f>All!Q549</f>
        <v>M</v>
      </c>
      <c r="M549" t="str">
        <f>All!L549</f>
        <v>28 days</v>
      </c>
      <c r="N549">
        <f>All!AN549</f>
        <v>0</v>
      </c>
      <c r="O549">
        <f>All!AR549</f>
        <v>0</v>
      </c>
      <c r="P549">
        <f>All!AS549</f>
        <v>0</v>
      </c>
      <c r="Q549" t="str">
        <f>All!AH549</f>
        <v>D</v>
      </c>
    </row>
    <row r="550" spans="1:17" x14ac:dyDescent="0.25">
      <c r="A550">
        <f>All!A550</f>
        <v>549</v>
      </c>
      <c r="B550">
        <f>All!B550</f>
        <v>0</v>
      </c>
      <c r="C550" t="str">
        <f>All!J550</f>
        <v>Nano</v>
      </c>
      <c r="D550" t="str">
        <f>All!F550</f>
        <v>Keller_2014</v>
      </c>
      <c r="E550">
        <f>All!E550</f>
        <v>0</v>
      </c>
      <c r="F550" t="str">
        <f>All!H550</f>
        <v>Cerium</v>
      </c>
      <c r="G550" t="str">
        <f>All!I550</f>
        <v>CeO2 NPs (NM-212)</v>
      </c>
      <c r="H550" t="str">
        <f>All!N550</f>
        <v>PMNs (cm/uL in BAL)</v>
      </c>
      <c r="I550" t="str">
        <f>All!AL550</f>
        <v>Lung Inflammation</v>
      </c>
      <c r="J550" t="str">
        <f>All!O550</f>
        <v>Rat</v>
      </c>
      <c r="K550" t="str">
        <f>All!P550</f>
        <v>Wistar</v>
      </c>
      <c r="L550" t="str">
        <f>All!Q550</f>
        <v>F</v>
      </c>
      <c r="M550" t="str">
        <f>All!L550</f>
        <v>4 weeks</v>
      </c>
      <c r="N550">
        <f>All!AN550</f>
        <v>0</v>
      </c>
      <c r="O550" t="str">
        <f>All!AR550</f>
        <v>NOAEL</v>
      </c>
      <c r="P550">
        <f>All!AS550</f>
        <v>166.66666666666666</v>
      </c>
      <c r="Q550" t="str">
        <f>All!AH550</f>
        <v>D</v>
      </c>
    </row>
    <row r="551" spans="1:17" x14ac:dyDescent="0.25">
      <c r="A551">
        <f>All!A551</f>
        <v>550</v>
      </c>
      <c r="B551" t="str">
        <f>All!B551</f>
        <v>Y</v>
      </c>
      <c r="C551" t="str">
        <f>All!J551</f>
        <v>Nano</v>
      </c>
      <c r="D551" t="str">
        <f>All!F551</f>
        <v>Morimoto_2015</v>
      </c>
      <c r="E551">
        <f>All!E551</f>
        <v>0</v>
      </c>
      <c r="F551" t="str">
        <f>All!H551</f>
        <v>Cerium</v>
      </c>
      <c r="G551" t="str">
        <f>All!I551</f>
        <v>CeO2 NPs</v>
      </c>
      <c r="H551" t="str">
        <f>All!N551</f>
        <v>PMNs (x1000 cells/mL and % in BAL)</v>
      </c>
      <c r="I551" t="str">
        <f>All!AL551</f>
        <v>Lung Inflammation</v>
      </c>
      <c r="J551" t="str">
        <f>All!O551</f>
        <v>Rat</v>
      </c>
      <c r="K551" t="str">
        <f>All!P551</f>
        <v>F344</v>
      </c>
      <c r="L551" t="str">
        <f>All!Q551</f>
        <v>M</v>
      </c>
      <c r="M551" t="str">
        <f>All!L551</f>
        <v>4 weeks</v>
      </c>
      <c r="N551">
        <f>All!AN551</f>
        <v>0</v>
      </c>
      <c r="O551">
        <f>All!AR551</f>
        <v>0</v>
      </c>
      <c r="P551">
        <f>All!AS551</f>
        <v>0</v>
      </c>
      <c r="Q551" t="str">
        <f>All!AH551</f>
        <v>D</v>
      </c>
    </row>
    <row r="552" spans="1:17" x14ac:dyDescent="0.25">
      <c r="A552">
        <f>All!A552</f>
        <v>551</v>
      </c>
      <c r="B552">
        <f>All!B552</f>
        <v>0</v>
      </c>
      <c r="C552" t="str">
        <f>All!J552</f>
        <v>Nano</v>
      </c>
      <c r="D552" t="str">
        <f>All!F552</f>
        <v>Schwotzer_2017</v>
      </c>
      <c r="E552">
        <f>All!E552</f>
        <v>0</v>
      </c>
      <c r="F552" t="str">
        <f>All!H552</f>
        <v>Cerium</v>
      </c>
      <c r="G552" t="str">
        <f>All!I552</f>
        <v>CeO2 NPs (NM-212)</v>
      </c>
      <c r="H552" t="str">
        <f>All!N552</f>
        <v>PMNs (cells/mL and % in BAL)</v>
      </c>
      <c r="I552" t="str">
        <f>All!AL552</f>
        <v>Lung Inflammation</v>
      </c>
      <c r="J552" t="str">
        <f>All!O552</f>
        <v>Rat</v>
      </c>
      <c r="K552" t="str">
        <f>All!P552</f>
        <v>Wistar</v>
      </c>
      <c r="L552" t="str">
        <f>All!Q552</f>
        <v>F</v>
      </c>
      <c r="M552" t="str">
        <f>All!L552</f>
        <v>28 days</v>
      </c>
      <c r="N552">
        <f>All!AN552</f>
        <v>0</v>
      </c>
      <c r="O552" t="str">
        <f>All!AR552</f>
        <v>NOAEL</v>
      </c>
      <c r="P552">
        <f>All!AS552</f>
        <v>333.33333333333331</v>
      </c>
      <c r="Q552" t="str">
        <f>All!AH552</f>
        <v>C</v>
      </c>
    </row>
    <row r="553" spans="1:17" x14ac:dyDescent="0.25">
      <c r="A553">
        <f>All!A553</f>
        <v>552</v>
      </c>
      <c r="B553" t="str">
        <f>All!B553</f>
        <v>Y</v>
      </c>
      <c r="C553" t="str">
        <f>All!J553</f>
        <v>Nano</v>
      </c>
      <c r="D553" t="str">
        <f>All!F553</f>
        <v>Schwotzer_2017</v>
      </c>
      <c r="E553">
        <f>All!E553</f>
        <v>0</v>
      </c>
      <c r="F553" t="str">
        <f>All!H553</f>
        <v>Cerium</v>
      </c>
      <c r="G553" t="str">
        <f>All!I553</f>
        <v>CeO2 NPs (NM-212)</v>
      </c>
      <c r="H553" t="str">
        <f>All!N553</f>
        <v>PMNs (cells/mL and % in BAL)</v>
      </c>
      <c r="I553" t="str">
        <f>All!AL553</f>
        <v>Lung Inflammation</v>
      </c>
      <c r="J553" t="str">
        <f>All!O553</f>
        <v>Rat</v>
      </c>
      <c r="K553" t="str">
        <f>All!P553</f>
        <v>Wistar</v>
      </c>
      <c r="L553" t="str">
        <f>All!Q553</f>
        <v>F</v>
      </c>
      <c r="M553" t="str">
        <f>All!L553</f>
        <v>90 days</v>
      </c>
      <c r="N553">
        <f>All!AN553</f>
        <v>0</v>
      </c>
      <c r="O553">
        <f>All!AR553</f>
        <v>0</v>
      </c>
      <c r="P553">
        <f>All!AS553</f>
        <v>0</v>
      </c>
      <c r="Q553" t="str">
        <f>All!AH553</f>
        <v>D</v>
      </c>
    </row>
    <row r="554" spans="1:17" x14ac:dyDescent="0.25">
      <c r="A554">
        <f>All!A554</f>
        <v>553</v>
      </c>
      <c r="B554">
        <f>All!B554</f>
        <v>0</v>
      </c>
      <c r="C554" t="str">
        <f>All!J554</f>
        <v>Nano</v>
      </c>
      <c r="D554" t="str">
        <f>All!F554</f>
        <v>Lim_2014</v>
      </c>
      <c r="E554">
        <f>All!E554</f>
        <v>0</v>
      </c>
      <c r="F554" t="str">
        <f>All!H554</f>
        <v>Indium</v>
      </c>
      <c r="G554" t="str">
        <f>All!I554</f>
        <v>ITO</v>
      </c>
      <c r="H554" t="str">
        <f>All!N554</f>
        <v>PMNs (% in BAL), alveolar wall fibrosis (histopathology)</v>
      </c>
      <c r="I554" t="str">
        <f>All!AL554</f>
        <v>Lung Inflammation</v>
      </c>
      <c r="J554" t="str">
        <f>All!O554</f>
        <v>Rat</v>
      </c>
      <c r="K554" t="str">
        <f>All!P554</f>
        <v>Sprague Dawley</v>
      </c>
      <c r="L554" t="str">
        <f>All!Q554</f>
        <v>M</v>
      </c>
      <c r="M554" t="str">
        <f>All!L554</f>
        <v>4 weeks</v>
      </c>
      <c r="N554">
        <f>All!AN554</f>
        <v>0</v>
      </c>
      <c r="O554" t="str">
        <f>All!AR554</f>
        <v>LOAEL</v>
      </c>
      <c r="P554">
        <f>All!AS554</f>
        <v>36.666666666666671</v>
      </c>
      <c r="Q554" t="str">
        <f>All!AH554</f>
        <v>D</v>
      </c>
    </row>
    <row r="555" spans="1:17" x14ac:dyDescent="0.25">
      <c r="A555">
        <f>All!A555</f>
        <v>554</v>
      </c>
      <c r="B555">
        <f>All!B555</f>
        <v>0</v>
      </c>
      <c r="C555" t="str">
        <f>All!J555</f>
        <v>Micro</v>
      </c>
      <c r="D555" t="str">
        <f>All!F555</f>
        <v>Lim_2014</v>
      </c>
      <c r="E555">
        <f>All!E555</f>
        <v>0</v>
      </c>
      <c r="F555" t="str">
        <f>All!H555</f>
        <v>Indium</v>
      </c>
      <c r="G555" t="str">
        <f>All!I555</f>
        <v>IO_4000</v>
      </c>
      <c r="H555" t="str">
        <f>All!N555</f>
        <v>PMNs (% in BAL), alveolar wall fibrosis (histopathology)</v>
      </c>
      <c r="I555" t="str">
        <f>All!AL555</f>
        <v>Lung Inflammation</v>
      </c>
      <c r="J555" t="str">
        <f>All!O555</f>
        <v>Rat</v>
      </c>
      <c r="K555" t="str">
        <f>All!P555</f>
        <v>Sprague Dawley</v>
      </c>
      <c r="L555" t="str">
        <f>All!Q555</f>
        <v>M</v>
      </c>
      <c r="M555" t="str">
        <f>All!L555</f>
        <v>4 weeks</v>
      </c>
      <c r="N555">
        <f>All!AN555</f>
        <v>0</v>
      </c>
      <c r="O555" t="str">
        <f>All!AR555</f>
        <v>LOAEL</v>
      </c>
      <c r="P555">
        <f>All!AS555</f>
        <v>43.333333333333336</v>
      </c>
      <c r="Q555" t="str">
        <f>All!AH555</f>
        <v>D</v>
      </c>
    </row>
    <row r="556" spans="1:17" x14ac:dyDescent="0.25">
      <c r="A556">
        <f>All!A556</f>
        <v>555</v>
      </c>
      <c r="B556">
        <f>All!B556</f>
        <v>0</v>
      </c>
      <c r="C556" t="str">
        <f>All!J556</f>
        <v>Micro</v>
      </c>
      <c r="D556" t="str">
        <f>All!F556</f>
        <v>Lim_2014</v>
      </c>
      <c r="E556">
        <f>All!E556</f>
        <v>0</v>
      </c>
      <c r="F556" t="str">
        <f>All!H556</f>
        <v>Indium</v>
      </c>
      <c r="G556" t="str">
        <f>All!I556</f>
        <v>IO_100</v>
      </c>
      <c r="H556" t="str">
        <f>All!N556</f>
        <v>PMNs (% in BAL), alveolar wall fibrosis (histopathology)</v>
      </c>
      <c r="I556" t="str">
        <f>All!AL556</f>
        <v>Lung Inflammation</v>
      </c>
      <c r="J556" t="str">
        <f>All!O556</f>
        <v>Rat</v>
      </c>
      <c r="K556" t="str">
        <f>All!P556</f>
        <v>Sprague Dawley</v>
      </c>
      <c r="L556" t="str">
        <f>All!Q556</f>
        <v>M</v>
      </c>
      <c r="M556" t="str">
        <f>All!L556</f>
        <v>4 weeks</v>
      </c>
      <c r="N556">
        <f>All!AN556</f>
        <v>0</v>
      </c>
      <c r="O556" t="str">
        <f>All!AR556</f>
        <v>LOAEL</v>
      </c>
      <c r="P556">
        <f>All!AS556</f>
        <v>37.666666666666664</v>
      </c>
      <c r="Q556" t="str">
        <f>All!AH556</f>
        <v>D</v>
      </c>
    </row>
    <row r="557" spans="1:17" x14ac:dyDescent="0.25">
      <c r="A557">
        <f>All!A557</f>
        <v>556</v>
      </c>
      <c r="B557" t="str">
        <f>All!B557</f>
        <v>Y</v>
      </c>
      <c r="C557" t="str">
        <f>All!J557</f>
        <v>Nano</v>
      </c>
      <c r="D557" t="str">
        <f>All!F557</f>
        <v>Chen_2008</v>
      </c>
      <c r="E557" t="str">
        <f>All!E557</f>
        <v>10.1021/es800975u</v>
      </c>
      <c r="F557" t="str">
        <f>All!H557</f>
        <v>Silica</v>
      </c>
      <c r="G557" t="str">
        <f>All!I557</f>
        <v>Amorphous SiO2 NPs</v>
      </c>
      <c r="H557" t="str">
        <f>All!N557</f>
        <v>PMNs (% in BAL)</v>
      </c>
      <c r="I557" t="str">
        <f>All!AL557</f>
        <v>Lung Inflammation</v>
      </c>
      <c r="J557" t="str">
        <f>All!O557</f>
        <v>Rat</v>
      </c>
      <c r="K557" t="str">
        <f>All!P557</f>
        <v>Sprague Dawley</v>
      </c>
      <c r="L557" t="str">
        <f>All!Q557</f>
        <v>M</v>
      </c>
      <c r="M557" t="str">
        <f>All!L557</f>
        <v>4 weeks</v>
      </c>
      <c r="N557">
        <f>All!AN557</f>
        <v>0</v>
      </c>
      <c r="O557">
        <f>All!AR557</f>
        <v>0</v>
      </c>
      <c r="P557">
        <f>All!AS557</f>
        <v>0</v>
      </c>
      <c r="Q557" t="str">
        <f>All!AH557</f>
        <v>C</v>
      </c>
    </row>
    <row r="558" spans="1:17" x14ac:dyDescent="0.25">
      <c r="A558">
        <f>All!A558</f>
        <v>557</v>
      </c>
      <c r="B558" t="str">
        <f>All!B558</f>
        <v>Y</v>
      </c>
      <c r="C558" t="str">
        <f>All!J558</f>
        <v>Nano</v>
      </c>
      <c r="D558" t="str">
        <f>All!F558</f>
        <v>Leppanen_2015</v>
      </c>
      <c r="E558">
        <f>All!E558</f>
        <v>0</v>
      </c>
      <c r="F558" t="str">
        <f>All!H558</f>
        <v>Titanium dioxide</v>
      </c>
      <c r="G558" t="str">
        <f>All!I558</f>
        <v>Silica-coated TiO2 NPs</v>
      </c>
      <c r="H558" t="str">
        <f>All!N558</f>
        <v>PMNs (cells/ high power-field (HPF) in BAL)</v>
      </c>
      <c r="I558" t="str">
        <f>All!AL558</f>
        <v>Lung Inflammation</v>
      </c>
      <c r="J558" t="str">
        <f>All!O558</f>
        <v>Rat</v>
      </c>
      <c r="K558" t="str">
        <f>All!P558</f>
        <v>Outbred Crl:OF1</v>
      </c>
      <c r="L558" t="str">
        <f>All!Q558</f>
        <v>M</v>
      </c>
      <c r="M558" t="str">
        <f>All!L558</f>
        <v>4 weeks</v>
      </c>
      <c r="N558">
        <f>All!AN558</f>
        <v>0</v>
      </c>
      <c r="O558">
        <f>All!AR558</f>
        <v>0</v>
      </c>
      <c r="P558">
        <f>All!AS558</f>
        <v>0</v>
      </c>
      <c r="Q558" t="str">
        <f>All!AH558</f>
        <v>C</v>
      </c>
    </row>
    <row r="559" spans="1:17" x14ac:dyDescent="0.25">
      <c r="A559">
        <f>All!A559</f>
        <v>558</v>
      </c>
      <c r="B559">
        <f>All!B559</f>
        <v>0</v>
      </c>
      <c r="C559" t="str">
        <f>All!J559</f>
        <v>Micro</v>
      </c>
      <c r="D559" t="str">
        <f>All!F559</f>
        <v>Nagano_2011c</v>
      </c>
      <c r="E559">
        <f>All!E559</f>
        <v>0</v>
      </c>
      <c r="F559" t="str">
        <f>All!H559</f>
        <v>Indium</v>
      </c>
      <c r="G559" t="str">
        <f>All!I559</f>
        <v>ITO</v>
      </c>
      <c r="H559" t="str">
        <f>All!N559</f>
        <v>Fibrosis of alveolar wall ('severe' histopathlogy score)</v>
      </c>
      <c r="I559" t="str">
        <f>All!AL559</f>
        <v>Lung Fibrosis</v>
      </c>
      <c r="J559" t="str">
        <f>All!O559</f>
        <v>Rat</v>
      </c>
      <c r="K559" t="str">
        <f>All!P559</f>
        <v>F344/DuCrlCrlj</v>
      </c>
      <c r="L559" t="str">
        <f>All!Q559</f>
        <v>M</v>
      </c>
      <c r="M559" t="str">
        <f>All!L559</f>
        <v>26 weeks</v>
      </c>
      <c r="N559">
        <f>All!AN559</f>
        <v>0</v>
      </c>
      <c r="O559" t="str">
        <f>All!AR559</f>
        <v>LOAEL</v>
      </c>
      <c r="P559">
        <f>All!AS559</f>
        <v>10</v>
      </c>
      <c r="Q559" t="str">
        <f>All!AH559</f>
        <v>E</v>
      </c>
    </row>
    <row r="560" spans="1:17" x14ac:dyDescent="0.25">
      <c r="A560">
        <f>All!A560</f>
        <v>559</v>
      </c>
      <c r="B560">
        <f>All!B560</f>
        <v>0</v>
      </c>
      <c r="C560" t="str">
        <f>All!J560</f>
        <v>Micro</v>
      </c>
      <c r="D560" t="str">
        <f>All!F560</f>
        <v>Nagano_2011c</v>
      </c>
      <c r="E560">
        <f>All!E560</f>
        <v>0</v>
      </c>
      <c r="F560" t="str">
        <f>All!H560</f>
        <v>Indium</v>
      </c>
      <c r="G560" t="str">
        <f>All!I560</f>
        <v>ITO</v>
      </c>
      <c r="H560" t="str">
        <f>All!N560</f>
        <v>Fibrosis of alveolar wall ('severe' histopathlogy score)</v>
      </c>
      <c r="I560" t="str">
        <f>All!AL560</f>
        <v>Lung Fibrosis</v>
      </c>
      <c r="J560" t="str">
        <f>All!O560</f>
        <v>Rat</v>
      </c>
      <c r="K560" t="str">
        <f>All!P560</f>
        <v>F344/DuCrlCrlj</v>
      </c>
      <c r="L560" t="str">
        <f>All!Q560</f>
        <v>F</v>
      </c>
      <c r="M560" t="str">
        <f>All!L560</f>
        <v>26 weeks</v>
      </c>
      <c r="N560">
        <f>All!AN560</f>
        <v>0</v>
      </c>
      <c r="O560" t="str">
        <f>All!AR560</f>
        <v>LOAEL</v>
      </c>
      <c r="P560">
        <f>All!AS560</f>
        <v>10</v>
      </c>
      <c r="Q560" t="str">
        <f>All!AH560</f>
        <v>E</v>
      </c>
    </row>
    <row r="561" spans="1:17" x14ac:dyDescent="0.25">
      <c r="A561">
        <f>All!A561</f>
        <v>560</v>
      </c>
      <c r="B561">
        <f>All!B561</f>
        <v>0</v>
      </c>
      <c r="C561" t="str">
        <f>All!J561</f>
        <v>Micro</v>
      </c>
      <c r="D561" t="str">
        <f>All!F561</f>
        <v>Nagano_2011c</v>
      </c>
      <c r="E561">
        <f>All!E561</f>
        <v>0</v>
      </c>
      <c r="F561" t="str">
        <f>All!H561</f>
        <v>Indium</v>
      </c>
      <c r="G561" t="str">
        <f>All!I561</f>
        <v>ITO</v>
      </c>
      <c r="H561" t="str">
        <f>All!N561</f>
        <v>Fibrosis of alveolar wall ('severe' histopathlogy score)</v>
      </c>
      <c r="I561" t="str">
        <f>All!AL561</f>
        <v>Lung Fibrosis</v>
      </c>
      <c r="J561" t="str">
        <f>All!O561</f>
        <v>Rat</v>
      </c>
      <c r="K561" t="str">
        <f>All!P561</f>
        <v>F344/DuCrlCrlj</v>
      </c>
      <c r="L561" t="str">
        <f>All!Q561</f>
        <v>M</v>
      </c>
      <c r="M561" t="str">
        <f>All!L561</f>
        <v>104 weeks</v>
      </c>
      <c r="N561">
        <f>All!AN561</f>
        <v>0</v>
      </c>
      <c r="O561" t="str">
        <f>All!AR561</f>
        <v>LOAEL</v>
      </c>
      <c r="P561">
        <f>All!AS561</f>
        <v>1</v>
      </c>
      <c r="Q561" t="str">
        <f>All!AH561</f>
        <v>E</v>
      </c>
    </row>
    <row r="562" spans="1:17" x14ac:dyDescent="0.25">
      <c r="A562">
        <f>All!A562</f>
        <v>561</v>
      </c>
      <c r="B562">
        <f>All!B562</f>
        <v>0</v>
      </c>
      <c r="C562" t="str">
        <f>All!J562</f>
        <v>Micro</v>
      </c>
      <c r="D562" t="str">
        <f>All!F562</f>
        <v>Nagano_2011c</v>
      </c>
      <c r="E562">
        <f>All!E562</f>
        <v>0</v>
      </c>
      <c r="F562" t="str">
        <f>All!H562</f>
        <v>Indium</v>
      </c>
      <c r="G562" t="str">
        <f>All!I562</f>
        <v>ITO</v>
      </c>
      <c r="H562" t="str">
        <f>All!N562</f>
        <v>Fibrosis of alveolar wall ('severe' histopathlogy score)</v>
      </c>
      <c r="I562" t="str">
        <f>All!AL562</f>
        <v>Lung Fibrosis</v>
      </c>
      <c r="J562" t="str">
        <f>All!O562</f>
        <v>Rat</v>
      </c>
      <c r="K562" t="str">
        <f>All!P562</f>
        <v>F344/DuCrlCrlj</v>
      </c>
      <c r="L562" t="str">
        <f>All!Q562</f>
        <v>F</v>
      </c>
      <c r="M562" t="str">
        <f>All!L562</f>
        <v>104 weeks</v>
      </c>
      <c r="N562">
        <f>All!AN562</f>
        <v>0</v>
      </c>
      <c r="O562" t="str">
        <f>All!AR562</f>
        <v>LOAEL</v>
      </c>
      <c r="P562">
        <f>All!AS562</f>
        <v>1</v>
      </c>
      <c r="Q562" t="str">
        <f>All!AH562</f>
        <v>E</v>
      </c>
    </row>
    <row r="563" spans="1:17" x14ac:dyDescent="0.25">
      <c r="A563">
        <f>All!A563</f>
        <v>562</v>
      </c>
      <c r="B563" t="str">
        <f>All!B563</f>
        <v>Y</v>
      </c>
      <c r="C563" t="str">
        <f>All!J563</f>
        <v>Nano</v>
      </c>
      <c r="D563" t="str">
        <f>All!F563</f>
        <v>Rossi_2010</v>
      </c>
      <c r="E563">
        <f>All!E563</f>
        <v>0</v>
      </c>
      <c r="F563" t="str">
        <f>All!H563</f>
        <v>Titanium dioxide</v>
      </c>
      <c r="G563" t="str">
        <f>All!I563</f>
        <v>nanoTiO2 + SiO2 rutile</v>
      </c>
      <c r="H563" t="str">
        <f>All!N563</f>
        <v>PMNs (% of BAL cells)</v>
      </c>
      <c r="I563" t="str">
        <f>All!AL563</f>
        <v>Lung Inflammation</v>
      </c>
      <c r="J563" t="str">
        <f>All!O563</f>
        <v>Mouse</v>
      </c>
      <c r="K563" t="str">
        <f>All!P563</f>
        <v>BALB/c/Sca</v>
      </c>
      <c r="L563" t="str">
        <f>All!Q563</f>
        <v>F</v>
      </c>
      <c r="M563" t="str">
        <f>All!L563</f>
        <v>4 weeks</v>
      </c>
      <c r="N563">
        <f>All!AN563</f>
        <v>0</v>
      </c>
      <c r="O563">
        <f>All!AR563</f>
        <v>0</v>
      </c>
      <c r="P563">
        <f>All!AS563</f>
        <v>0</v>
      </c>
      <c r="Q563" t="str">
        <f>All!AH563</f>
        <v>C</v>
      </c>
    </row>
    <row r="564" spans="1:17" x14ac:dyDescent="0.25">
      <c r="A564">
        <f>All!A564</f>
        <v>563</v>
      </c>
      <c r="B564" t="str">
        <f>All!B564</f>
        <v>Y</v>
      </c>
      <c r="C564" t="str">
        <f>All!J564</f>
        <v>Nano</v>
      </c>
      <c r="D564" t="str">
        <f>All!F564</f>
        <v>Sutunkova_2016</v>
      </c>
      <c r="E564">
        <f>All!E564</f>
        <v>0</v>
      </c>
      <c r="F564" t="str">
        <f>All!H564</f>
        <v>Iron</v>
      </c>
      <c r="G564" t="str">
        <f>All!I564</f>
        <v>Fe2O3 NPs</v>
      </c>
      <c r="H564" t="str">
        <f>All!N564</f>
        <v>PMNs (#x10^6 in BAL)</v>
      </c>
      <c r="I564" t="str">
        <f>All!AL564</f>
        <v>Lung Inflammation</v>
      </c>
      <c r="J564" t="str">
        <f>All!O564</f>
        <v>Rat</v>
      </c>
      <c r="K564" t="str">
        <f>All!P564</f>
        <v>Outbred white</v>
      </c>
      <c r="L564" t="str">
        <f>All!Q564</f>
        <v>F</v>
      </c>
      <c r="M564" t="str">
        <f>All!L564</f>
        <v>3 months</v>
      </c>
      <c r="N564">
        <f>All!AN564</f>
        <v>0</v>
      </c>
      <c r="O564">
        <f>All!AR564</f>
        <v>0</v>
      </c>
      <c r="P564">
        <f>All!AS564</f>
        <v>0</v>
      </c>
      <c r="Q564" t="str">
        <f>All!AH564</f>
        <v>D</v>
      </c>
    </row>
    <row r="565" spans="1:17" x14ac:dyDescent="0.25">
      <c r="A565">
        <f>All!A565</f>
        <v>564</v>
      </c>
      <c r="B565">
        <f>All!B565</f>
        <v>0</v>
      </c>
      <c r="C565" t="str">
        <f>All!J565</f>
        <v>Nano</v>
      </c>
      <c r="D565" t="str">
        <f>All!F565</f>
        <v>Adamcakova-Dodd_2012</v>
      </c>
      <c r="E565">
        <f>All!E565</f>
        <v>0</v>
      </c>
      <c r="F565" t="str">
        <f>All!H565</f>
        <v>Aluminum</v>
      </c>
      <c r="G565" t="str">
        <f>All!I565</f>
        <v>AlOx nanowhiskers</v>
      </c>
      <c r="H565" t="str">
        <f>All!N565</f>
        <v>PMNs (#x10^3/mouse in BAL)</v>
      </c>
      <c r="I565" t="str">
        <f>All!AL565</f>
        <v>Lung Inflammation</v>
      </c>
      <c r="J565" t="str">
        <f>All!O565</f>
        <v>Mouse</v>
      </c>
      <c r="K565" t="str">
        <f>All!P565</f>
        <v>C57BL/6 J</v>
      </c>
      <c r="L565" t="str">
        <f>All!Q565</f>
        <v>M</v>
      </c>
      <c r="M565" t="str">
        <f>All!L565</f>
        <v>4 weeks</v>
      </c>
      <c r="N565">
        <f>All!AN565</f>
        <v>0</v>
      </c>
      <c r="O565" t="str">
        <f>All!AR565</f>
        <v>NOAEL</v>
      </c>
      <c r="P565">
        <f>All!AS565</f>
        <v>1099.9999999999998</v>
      </c>
      <c r="Q565" t="str">
        <f>All!AH565</f>
        <v>C</v>
      </c>
    </row>
    <row r="566" spans="1:17" x14ac:dyDescent="0.25">
      <c r="A566">
        <f>All!A566</f>
        <v>565</v>
      </c>
      <c r="B566">
        <f>All!B566</f>
        <v>0</v>
      </c>
      <c r="C566" t="str">
        <f>All!J566</f>
        <v>Nano</v>
      </c>
      <c r="D566" t="str">
        <f>All!F566</f>
        <v>Shin_2017</v>
      </c>
      <c r="E566" t="str">
        <f>All!E566</f>
        <v>10.1080/08958378.2018.1426661</v>
      </c>
      <c r="F566" t="str">
        <f>All!H566</f>
        <v>Silica</v>
      </c>
      <c r="G566" t="str">
        <f>All!I566</f>
        <v>Synthetic Amorphous SiNPs</v>
      </c>
      <c r="H566" t="str">
        <f>All!N566</f>
        <v>PMNs (#x10^6/mL in BAL)</v>
      </c>
      <c r="I566" t="str">
        <f>All!AL566</f>
        <v>Lung Inflammation</v>
      </c>
      <c r="J566" t="str">
        <f>All!O566</f>
        <v>Rat</v>
      </c>
      <c r="K566" t="str">
        <f>All!P566</f>
        <v>Sprague Dawley</v>
      </c>
      <c r="L566" t="str">
        <f>All!Q566</f>
        <v>M</v>
      </c>
      <c r="M566" t="str">
        <f>All!L566</f>
        <v>4 weeks</v>
      </c>
      <c r="N566">
        <f>All!AN566</f>
        <v>0</v>
      </c>
      <c r="O566" t="str">
        <f>All!AR566</f>
        <v>NOAEL</v>
      </c>
      <c r="P566">
        <f>All!AS566</f>
        <v>1800</v>
      </c>
      <c r="Q566" t="str">
        <f>All!AH566</f>
        <v>C</v>
      </c>
    </row>
    <row r="567" spans="1:17" x14ac:dyDescent="0.25">
      <c r="A567">
        <f>All!A567</f>
        <v>566</v>
      </c>
      <c r="B567">
        <f>All!B567</f>
        <v>0</v>
      </c>
      <c r="C567" t="str">
        <f>All!J567</f>
        <v>Nano</v>
      </c>
      <c r="D567" t="str">
        <f>All!F567</f>
        <v>Adamcakova-Dodd_2014</v>
      </c>
      <c r="E567">
        <f>All!E567</f>
        <v>0</v>
      </c>
      <c r="F567" t="str">
        <f>All!H567</f>
        <v>Zinc</v>
      </c>
      <c r="G567" t="str">
        <f>All!I567</f>
        <v>ZnO NPs</v>
      </c>
      <c r="H567" t="str">
        <f>All!N567</f>
        <v>PMNs (#x10^3/mouse in BAL)</v>
      </c>
      <c r="I567" t="str">
        <f>All!AL567</f>
        <v>Lung Inflammation</v>
      </c>
      <c r="J567" t="str">
        <f>All!O567</f>
        <v>Mouse</v>
      </c>
      <c r="K567" t="str">
        <f>All!P567</f>
        <v>C57BL/6</v>
      </c>
      <c r="L567" t="str">
        <f>All!Q567</f>
        <v>M</v>
      </c>
      <c r="M567" t="str">
        <f>All!L567</f>
        <v>13 weeks</v>
      </c>
      <c r="N567">
        <f>All!AN567</f>
        <v>0</v>
      </c>
      <c r="O567" t="str">
        <f>All!AR567</f>
        <v>NOAEL</v>
      </c>
      <c r="P567">
        <f>All!AS567</f>
        <v>3300</v>
      </c>
      <c r="Q567" t="str">
        <f>All!AH567</f>
        <v>B</v>
      </c>
    </row>
    <row r="568" spans="1:17" x14ac:dyDescent="0.25">
      <c r="A568">
        <f>All!A568</f>
        <v>567</v>
      </c>
      <c r="B568" t="str">
        <f>All!B568</f>
        <v>Y</v>
      </c>
      <c r="C568" t="str">
        <f>All!J568</f>
        <v>Nano</v>
      </c>
      <c r="D568" t="str">
        <f>All!F568</f>
        <v>Sutunkova_2017</v>
      </c>
      <c r="E568" t="str">
        <f>All!E568</f>
        <v>https://doi.org/10.1016/j.tox.2017.04.010</v>
      </c>
      <c r="F568" t="str">
        <f>All!H568</f>
        <v>Silica</v>
      </c>
      <c r="G568" t="str">
        <f>All!I568</f>
        <v>SiO2 NPs</v>
      </c>
      <c r="H568" t="str">
        <f>All!N568</f>
        <v>Absolute hydroxyproline content of lungs (ug, lung)</v>
      </c>
      <c r="I568" t="str">
        <f>All!AL568</f>
        <v>Lung Fibrosis</v>
      </c>
      <c r="J568" t="str">
        <f>All!O568</f>
        <v>Rat</v>
      </c>
      <c r="K568" t="str">
        <f>All!P568</f>
        <v>Outbred white</v>
      </c>
      <c r="L568" t="str">
        <f>All!Q568</f>
        <v>F</v>
      </c>
      <c r="M568" t="str">
        <f>All!L568</f>
        <v>3 months</v>
      </c>
      <c r="N568">
        <f>All!AN568</f>
        <v>0</v>
      </c>
      <c r="O568">
        <f>All!AR568</f>
        <v>0</v>
      </c>
      <c r="P568">
        <f>All!AS568</f>
        <v>0</v>
      </c>
      <c r="Q568" t="str">
        <f>All!AH568</f>
        <v>D</v>
      </c>
    </row>
    <row r="569" spans="1:17" x14ac:dyDescent="0.25">
      <c r="A569">
        <f>All!A569</f>
        <v>568</v>
      </c>
      <c r="B569" t="str">
        <f>All!B569</f>
        <v>Y</v>
      </c>
      <c r="C569" t="str">
        <f>All!J569</f>
        <v>Nano</v>
      </c>
      <c r="D569" t="str">
        <f>All!F569</f>
        <v>Pauluhn_2009a</v>
      </c>
      <c r="E569">
        <f>All!E569</f>
        <v>0</v>
      </c>
      <c r="F569" t="str">
        <f>All!H569</f>
        <v>Aluminum</v>
      </c>
      <c r="G569" t="str">
        <f>All!I569</f>
        <v>AlO(OH)</v>
      </c>
      <c r="H569" t="str">
        <f>All!N569</f>
        <v>PMNs (#x10^4/lung in BAL)</v>
      </c>
      <c r="I569" t="str">
        <f>All!AL569</f>
        <v>Lung Inflammation</v>
      </c>
      <c r="J569" t="str">
        <f>All!O569</f>
        <v>Rat</v>
      </c>
      <c r="K569" t="str">
        <f>All!P569</f>
        <v>Wistar</v>
      </c>
      <c r="L569" t="str">
        <f>All!Q569</f>
        <v>M</v>
      </c>
      <c r="M569" t="str">
        <f>All!L569</f>
        <v>4 weeks</v>
      </c>
      <c r="N569">
        <f>All!AN569</f>
        <v>0</v>
      </c>
      <c r="O569">
        <f>All!AR569</f>
        <v>0</v>
      </c>
      <c r="P569">
        <f>All!AS569</f>
        <v>0</v>
      </c>
      <c r="Q569" t="str">
        <f>All!AH569</f>
        <v>C</v>
      </c>
    </row>
    <row r="570" spans="1:17" x14ac:dyDescent="0.25">
      <c r="A570">
        <f>All!A570</f>
        <v>569</v>
      </c>
      <c r="B570" t="str">
        <f>All!B570</f>
        <v>Y</v>
      </c>
      <c r="C570" t="str">
        <f>All!J570</f>
        <v>Nano</v>
      </c>
      <c r="D570" t="str">
        <f>All!F570</f>
        <v>Pauluhn_2009a</v>
      </c>
      <c r="E570">
        <f>All!E570</f>
        <v>0</v>
      </c>
      <c r="F570" t="str">
        <f>All!H570</f>
        <v>Aluminum</v>
      </c>
      <c r="G570" t="str">
        <f>All!I570</f>
        <v>AlO(OH)</v>
      </c>
      <c r="H570" t="str">
        <f>All!N570</f>
        <v>PMNs (#x10^4/lung in BAL)</v>
      </c>
      <c r="I570" t="str">
        <f>All!AL570</f>
        <v>Lung Inflammation</v>
      </c>
      <c r="J570" t="str">
        <f>All!O570</f>
        <v>Rat</v>
      </c>
      <c r="K570" t="str">
        <f>All!P570</f>
        <v>Wistar</v>
      </c>
      <c r="L570" t="str">
        <f>All!Q570</f>
        <v>M</v>
      </c>
      <c r="M570" t="str">
        <f>All!L570</f>
        <v>4 weeks</v>
      </c>
      <c r="N570">
        <f>All!AN570</f>
        <v>0</v>
      </c>
      <c r="O570">
        <f>All!AR570</f>
        <v>0</v>
      </c>
      <c r="P570">
        <f>All!AS570</f>
        <v>0</v>
      </c>
      <c r="Q570" t="str">
        <f>All!AH570</f>
        <v>C</v>
      </c>
    </row>
    <row r="571" spans="1:17" x14ac:dyDescent="0.25">
      <c r="A571">
        <f>All!A571</f>
        <v>570</v>
      </c>
      <c r="B571" t="str">
        <f>All!B571</f>
        <v>Y</v>
      </c>
      <c r="C571" t="str">
        <f>All!J571</f>
        <v>Nano</v>
      </c>
      <c r="D571" t="str">
        <f>All!F571</f>
        <v>Pauluhn_2009a</v>
      </c>
      <c r="E571">
        <f>All!E571</f>
        <v>0</v>
      </c>
      <c r="F571" t="str">
        <f>All!H571</f>
        <v>Aluminum</v>
      </c>
      <c r="G571" t="str">
        <f>All!I571</f>
        <v>AlO(OH)</v>
      </c>
      <c r="H571" t="str">
        <f>All!N571</f>
        <v>PMNs (#x10^4/lung in BAL)</v>
      </c>
      <c r="I571" t="str">
        <f>All!AL571</f>
        <v>Lung Inflammation</v>
      </c>
      <c r="J571" t="str">
        <f>All!O571</f>
        <v>Rat</v>
      </c>
      <c r="K571" t="str">
        <f>All!P571</f>
        <v>Wistar</v>
      </c>
      <c r="L571" t="str">
        <f>All!Q571</f>
        <v>M</v>
      </c>
      <c r="M571" t="str">
        <f>All!L571</f>
        <v>4 weeks</v>
      </c>
      <c r="N571">
        <f>All!AN571</f>
        <v>0</v>
      </c>
      <c r="O571">
        <f>All!AR571</f>
        <v>0</v>
      </c>
      <c r="P571">
        <f>All!AS571</f>
        <v>0</v>
      </c>
      <c r="Q571" t="str">
        <f>All!AH571</f>
        <v>C</v>
      </c>
    </row>
    <row r="572" spans="1:17" x14ac:dyDescent="0.25">
      <c r="A572">
        <f>All!A572</f>
        <v>571</v>
      </c>
      <c r="B572" t="str">
        <f>All!B572</f>
        <v>Y</v>
      </c>
      <c r="C572" t="str">
        <f>All!J572</f>
        <v>Nano</v>
      </c>
      <c r="D572" t="str">
        <f>All!F572</f>
        <v>Pauluhn_2009a</v>
      </c>
      <c r="E572">
        <f>All!E572</f>
        <v>0</v>
      </c>
      <c r="F572" t="str">
        <f>All!H572</f>
        <v>Aluminum</v>
      </c>
      <c r="G572" t="str">
        <f>All!I572</f>
        <v>AlO(OH)</v>
      </c>
      <c r="H572" t="str">
        <f>All!N572</f>
        <v>PMNs (#x10^4/lung in BAL)</v>
      </c>
      <c r="I572" t="str">
        <f>All!AL572</f>
        <v>Lung Inflammation</v>
      </c>
      <c r="J572" t="str">
        <f>All!O572</f>
        <v>Rat</v>
      </c>
      <c r="K572" t="str">
        <f>All!P572</f>
        <v>Wistar</v>
      </c>
      <c r="L572" t="str">
        <f>All!Q572</f>
        <v>M</v>
      </c>
      <c r="M572" t="str">
        <f>All!L572</f>
        <v>4 weeks</v>
      </c>
      <c r="N572">
        <f>All!AN572</f>
        <v>0</v>
      </c>
      <c r="O572">
        <f>All!AR572</f>
        <v>0</v>
      </c>
      <c r="P572">
        <f>All!AS572</f>
        <v>0</v>
      </c>
      <c r="Q572" t="str">
        <f>All!AH572</f>
        <v>C</v>
      </c>
    </row>
    <row r="573" spans="1:17" x14ac:dyDescent="0.25">
      <c r="A573">
        <f>All!A573</f>
        <v>572</v>
      </c>
      <c r="B573" t="str">
        <f>All!B573</f>
        <v>Y</v>
      </c>
      <c r="C573" t="str">
        <f>All!J573</f>
        <v>Nano</v>
      </c>
      <c r="D573" t="str">
        <f>All!F573</f>
        <v>Pauluhn_2009a</v>
      </c>
      <c r="E573">
        <f>All!E573</f>
        <v>0</v>
      </c>
      <c r="F573" t="str">
        <f>All!H573</f>
        <v>Aluminum</v>
      </c>
      <c r="G573" t="str">
        <f>All!I573</f>
        <v>AlO(OH)</v>
      </c>
      <c r="H573" t="str">
        <f>All!N573</f>
        <v>PMNs (#x10^4/lung in BAL)</v>
      </c>
      <c r="I573" t="str">
        <f>All!AL573</f>
        <v>Lung Inflammation</v>
      </c>
      <c r="J573" t="str">
        <f>All!O573</f>
        <v>Rat</v>
      </c>
      <c r="K573" t="str">
        <f>All!P573</f>
        <v>Wistar</v>
      </c>
      <c r="L573" t="str">
        <f>All!Q573</f>
        <v>M</v>
      </c>
      <c r="M573" t="str">
        <f>All!L573</f>
        <v>4 weeks</v>
      </c>
      <c r="N573">
        <f>All!AN573</f>
        <v>0</v>
      </c>
      <c r="O573">
        <f>All!AR573</f>
        <v>0</v>
      </c>
      <c r="P573">
        <f>All!AS573</f>
        <v>0</v>
      </c>
      <c r="Q573" t="str">
        <f>All!AH573</f>
        <v>C</v>
      </c>
    </row>
    <row r="574" spans="1:17" x14ac:dyDescent="0.25">
      <c r="A574">
        <f>All!A574</f>
        <v>573</v>
      </c>
      <c r="B574" t="str">
        <f>All!B574</f>
        <v>Y</v>
      </c>
      <c r="C574" t="str">
        <f>All!J574</f>
        <v>Nano</v>
      </c>
      <c r="D574" t="str">
        <f>All!F574</f>
        <v>Pauluhn_2009a</v>
      </c>
      <c r="E574">
        <f>All!E574</f>
        <v>0</v>
      </c>
      <c r="F574" t="str">
        <f>All!H574</f>
        <v>Aluminum</v>
      </c>
      <c r="G574" t="str">
        <f>All!I574</f>
        <v>AlO(OH)</v>
      </c>
      <c r="H574" t="str">
        <f>All!N574</f>
        <v>PMNs (#x10^4/lung in BAL)</v>
      </c>
      <c r="I574" t="str">
        <f>All!AL574</f>
        <v>Lung Inflammation</v>
      </c>
      <c r="J574" t="str">
        <f>All!O574</f>
        <v>Rat</v>
      </c>
      <c r="K574" t="str">
        <f>All!P574</f>
        <v>Wistar</v>
      </c>
      <c r="L574" t="str">
        <f>All!Q574</f>
        <v>M</v>
      </c>
      <c r="M574" t="str">
        <f>All!L574</f>
        <v>4 weeks</v>
      </c>
      <c r="N574">
        <f>All!AN574</f>
        <v>0</v>
      </c>
      <c r="O574">
        <f>All!AR574</f>
        <v>0</v>
      </c>
      <c r="P574">
        <f>All!AS574</f>
        <v>0</v>
      </c>
      <c r="Q574" t="str">
        <f>All!AH574</f>
        <v>C</v>
      </c>
    </row>
    <row r="575" spans="1:17" x14ac:dyDescent="0.25">
      <c r="A575">
        <f>All!A575</f>
        <v>574</v>
      </c>
      <c r="B575" t="str">
        <f>All!B575</f>
        <v>Y</v>
      </c>
      <c r="C575" t="str">
        <f>All!J575</f>
        <v>Micro</v>
      </c>
      <c r="D575" t="str">
        <f>All!F575</f>
        <v>Pauluhn_2009a</v>
      </c>
      <c r="E575">
        <f>All!E575</f>
        <v>0</v>
      </c>
      <c r="F575" t="str">
        <f>All!H575</f>
        <v>Iron</v>
      </c>
      <c r="G575" t="str">
        <f>All!I575</f>
        <v>Fe3O4</v>
      </c>
      <c r="H575" t="str">
        <f>All!N575</f>
        <v>PMNs (#x10^4/lung in BAL)</v>
      </c>
      <c r="I575" t="str">
        <f>All!AL575</f>
        <v>Lung Inflammation</v>
      </c>
      <c r="J575" t="str">
        <f>All!O575</f>
        <v>Rat</v>
      </c>
      <c r="K575" t="str">
        <f>All!P575</f>
        <v>Wistar</v>
      </c>
      <c r="L575" t="str">
        <f>All!Q575</f>
        <v>M</v>
      </c>
      <c r="M575" t="str">
        <f>All!L575</f>
        <v>4 weeks</v>
      </c>
      <c r="N575">
        <f>All!AN575</f>
        <v>0</v>
      </c>
      <c r="O575">
        <f>All!AR575</f>
        <v>0</v>
      </c>
      <c r="P575">
        <f>All!AS575</f>
        <v>0</v>
      </c>
      <c r="Q575" t="str">
        <f>All!AH575</f>
        <v>B</v>
      </c>
    </row>
    <row r="576" spans="1:17" x14ac:dyDescent="0.25">
      <c r="A576">
        <f>All!A576</f>
        <v>575</v>
      </c>
      <c r="B576" t="str">
        <f>All!B576</f>
        <v>Y</v>
      </c>
      <c r="C576" t="str">
        <f>All!J576</f>
        <v>Micro</v>
      </c>
      <c r="D576" t="str">
        <f>All!F576</f>
        <v>Pauluhn_2009a</v>
      </c>
      <c r="E576">
        <f>All!E576</f>
        <v>0</v>
      </c>
      <c r="F576" t="str">
        <f>All!H576</f>
        <v>Iron</v>
      </c>
      <c r="G576" t="str">
        <f>All!I576</f>
        <v>Fe3O4</v>
      </c>
      <c r="H576" t="str">
        <f>All!N576</f>
        <v>PMNs (#x10^4/lung in BAL)</v>
      </c>
      <c r="I576" t="str">
        <f>All!AL576</f>
        <v>Lung Inflammation</v>
      </c>
      <c r="J576" t="str">
        <f>All!O576</f>
        <v>Rat</v>
      </c>
      <c r="K576" t="str">
        <f>All!P576</f>
        <v>Wistar</v>
      </c>
      <c r="L576" t="str">
        <f>All!Q576</f>
        <v>M</v>
      </c>
      <c r="M576" t="str">
        <f>All!L576</f>
        <v>4 weeks</v>
      </c>
      <c r="N576">
        <f>All!AN576</f>
        <v>0</v>
      </c>
      <c r="O576">
        <f>All!AR576</f>
        <v>0</v>
      </c>
      <c r="P576">
        <f>All!AS576</f>
        <v>0</v>
      </c>
      <c r="Q576" t="str">
        <f>All!AH576</f>
        <v>B</v>
      </c>
    </row>
    <row r="577" spans="1:17" x14ac:dyDescent="0.25">
      <c r="A577">
        <f>All!A577</f>
        <v>576</v>
      </c>
      <c r="B577" t="str">
        <f>All!B577</f>
        <v>Y</v>
      </c>
      <c r="C577" t="str">
        <f>All!J577</f>
        <v>Micro</v>
      </c>
      <c r="D577" t="str">
        <f>All!F577</f>
        <v>Pauluhn_2009a</v>
      </c>
      <c r="E577">
        <f>All!E577</f>
        <v>0</v>
      </c>
      <c r="F577" t="str">
        <f>All!H577</f>
        <v>Iron</v>
      </c>
      <c r="G577" t="str">
        <f>All!I577</f>
        <v>Fe3O4</v>
      </c>
      <c r="H577" t="str">
        <f>All!N577</f>
        <v>PMNs (#x10^4/lung in BAL)</v>
      </c>
      <c r="I577" t="str">
        <f>All!AL577</f>
        <v>Lung Inflammation</v>
      </c>
      <c r="J577" t="str">
        <f>All!O577</f>
        <v>Rat</v>
      </c>
      <c r="K577" t="str">
        <f>All!P577</f>
        <v>Wistar</v>
      </c>
      <c r="L577" t="str">
        <f>All!Q577</f>
        <v>M</v>
      </c>
      <c r="M577" t="str">
        <f>All!L577</f>
        <v>4 weeks</v>
      </c>
      <c r="N577">
        <f>All!AN577</f>
        <v>0</v>
      </c>
      <c r="O577">
        <f>All!AR577</f>
        <v>0</v>
      </c>
      <c r="P577">
        <f>All!AS577</f>
        <v>0</v>
      </c>
      <c r="Q577" t="str">
        <f>All!AH577</f>
        <v>A</v>
      </c>
    </row>
    <row r="578" spans="1:17" x14ac:dyDescent="0.25">
      <c r="A578">
        <f>All!A578</f>
        <v>577</v>
      </c>
      <c r="B578">
        <f>All!B578</f>
        <v>0</v>
      </c>
      <c r="C578" t="str">
        <f>All!J578</f>
        <v>Nano</v>
      </c>
      <c r="D578" t="str">
        <f>All!F578</f>
        <v>Gosens 2014</v>
      </c>
      <c r="E578">
        <f>All!E578</f>
        <v>0</v>
      </c>
      <c r="F578" t="str">
        <f>All!H578</f>
        <v>Cerium</v>
      </c>
      <c r="G578" t="str">
        <f>All!I578</f>
        <v>NM-211</v>
      </c>
      <c r="H578" t="str">
        <f>All!N578</f>
        <v>PMN%</v>
      </c>
      <c r="I578" t="str">
        <f>All!AL578</f>
        <v>Lung Inflammation</v>
      </c>
      <c r="J578" t="str">
        <f>All!O578</f>
        <v>Rat</v>
      </c>
      <c r="K578" t="str">
        <f>All!P578</f>
        <v>Wistar</v>
      </c>
      <c r="L578" t="str">
        <f>All!Q578</f>
        <v>M</v>
      </c>
      <c r="M578" t="str">
        <f>All!L578</f>
        <v>28 days</v>
      </c>
      <c r="N578">
        <f>All!AN578</f>
        <v>0</v>
      </c>
      <c r="O578" t="str">
        <f>All!AR578</f>
        <v>BMDL</v>
      </c>
      <c r="P578">
        <f>All!AS578</f>
        <v>243.38051697433212</v>
      </c>
      <c r="Q578" t="str">
        <f>All!AH578</f>
        <v>D</v>
      </c>
    </row>
    <row r="579" spans="1:17" x14ac:dyDescent="0.25">
      <c r="A579">
        <f>All!A579</f>
        <v>578</v>
      </c>
      <c r="B579">
        <f>All!B579</f>
        <v>0</v>
      </c>
      <c r="C579" t="str">
        <f>All!J579</f>
        <v>Nano</v>
      </c>
      <c r="D579" t="str">
        <f>All!F579</f>
        <v>Gosens 2014</v>
      </c>
      <c r="E579">
        <f>All!E579</f>
        <v>0</v>
      </c>
      <c r="F579" t="str">
        <f>All!H579</f>
        <v>Cerium</v>
      </c>
      <c r="G579" t="str">
        <f>All!I579</f>
        <v>NM-211</v>
      </c>
      <c r="H579" t="str">
        <f>All!N579</f>
        <v>PMN%</v>
      </c>
      <c r="I579" t="str">
        <f>All!AL579</f>
        <v>Lung Inflammation</v>
      </c>
      <c r="J579" t="str">
        <f>All!O579</f>
        <v>Rat</v>
      </c>
      <c r="K579" t="str">
        <f>All!P579</f>
        <v>Wistar</v>
      </c>
      <c r="L579" t="str">
        <f>All!Q579</f>
        <v>F</v>
      </c>
      <c r="M579" t="str">
        <f>All!L579</f>
        <v>28 days</v>
      </c>
      <c r="N579">
        <f>All!AN579</f>
        <v>0</v>
      </c>
      <c r="O579" t="str">
        <f>All!AR579</f>
        <v>BMDL</v>
      </c>
      <c r="P579">
        <f>All!AS579</f>
        <v>66.482521673092805</v>
      </c>
      <c r="Q579" t="str">
        <f>All!AH579</f>
        <v>D</v>
      </c>
    </row>
    <row r="580" spans="1:17" x14ac:dyDescent="0.25">
      <c r="A580">
        <f>All!A580</f>
        <v>579</v>
      </c>
      <c r="B580">
        <f>All!B580</f>
        <v>0</v>
      </c>
      <c r="C580" t="str">
        <f>All!J580</f>
        <v>Nano</v>
      </c>
      <c r="D580" t="str">
        <f>All!F580</f>
        <v>Gosens 2014</v>
      </c>
      <c r="E580">
        <f>All!E580</f>
        <v>0</v>
      </c>
      <c r="F580" t="str">
        <f>All!H580</f>
        <v>Cerium</v>
      </c>
      <c r="G580" t="str">
        <f>All!I580</f>
        <v>NM-212</v>
      </c>
      <c r="H580" t="str">
        <f>All!N580</f>
        <v>PMN%</v>
      </c>
      <c r="I580" t="str">
        <f>All!AL580</f>
        <v>Lung Inflammation</v>
      </c>
      <c r="J580" t="str">
        <f>All!O580</f>
        <v>Rat</v>
      </c>
      <c r="K580" t="str">
        <f>All!P580</f>
        <v>Wistar</v>
      </c>
      <c r="L580" t="str">
        <f>All!Q580</f>
        <v>M</v>
      </c>
      <c r="M580" t="str">
        <f>All!L580</f>
        <v>28 days</v>
      </c>
      <c r="N580">
        <f>All!AN580</f>
        <v>0</v>
      </c>
      <c r="O580" t="str">
        <f>All!AR580</f>
        <v>BMDL</v>
      </c>
      <c r="P580">
        <f>All!AS580</f>
        <v>807.75383905606941</v>
      </c>
      <c r="Q580" t="str">
        <f>All!AH580</f>
        <v>D</v>
      </c>
    </row>
    <row r="581" spans="1:17" x14ac:dyDescent="0.25">
      <c r="A581">
        <f>All!A581</f>
        <v>580</v>
      </c>
      <c r="B581">
        <f>All!B581</f>
        <v>0</v>
      </c>
      <c r="C581" t="str">
        <f>All!J581</f>
        <v>Nano</v>
      </c>
      <c r="D581" t="str">
        <f>All!F581</f>
        <v>Gosens 2014</v>
      </c>
      <c r="E581">
        <f>All!E581</f>
        <v>0</v>
      </c>
      <c r="F581" t="str">
        <f>All!H581</f>
        <v>Cerium</v>
      </c>
      <c r="G581" t="str">
        <f>All!I581</f>
        <v>NM-212</v>
      </c>
      <c r="H581" t="str">
        <f>All!N581</f>
        <v>PMN%</v>
      </c>
      <c r="I581" t="str">
        <f>All!AL581</f>
        <v>Lung Inflammation</v>
      </c>
      <c r="J581" t="str">
        <f>All!O581</f>
        <v>Rat</v>
      </c>
      <c r="K581" t="str">
        <f>All!P581</f>
        <v>Wistar</v>
      </c>
      <c r="L581" t="str">
        <f>All!Q581</f>
        <v>F</v>
      </c>
      <c r="M581" t="str">
        <f>All!L581</f>
        <v>28 days</v>
      </c>
      <c r="N581">
        <f>All!AN581</f>
        <v>0</v>
      </c>
      <c r="O581" t="str">
        <f>All!AR581</f>
        <v>BMDL</v>
      </c>
      <c r="P581">
        <f>All!AS581</f>
        <v>131.624523835611</v>
      </c>
      <c r="Q581" t="str">
        <f>All!AH581</f>
        <v>D</v>
      </c>
    </row>
    <row r="582" spans="1:17" x14ac:dyDescent="0.25">
      <c r="A582">
        <f>All!A582</f>
        <v>581</v>
      </c>
      <c r="B582">
        <f>All!B582</f>
        <v>0</v>
      </c>
      <c r="C582" t="str">
        <f>All!J582</f>
        <v>Micro</v>
      </c>
      <c r="D582" t="str">
        <f>All!F582</f>
        <v>Gosens 2014</v>
      </c>
      <c r="E582">
        <f>All!E582</f>
        <v>0</v>
      </c>
      <c r="F582" t="str">
        <f>All!H582</f>
        <v>Cerium</v>
      </c>
      <c r="G582" t="str">
        <f>All!I582</f>
        <v>NM-213</v>
      </c>
      <c r="H582" t="str">
        <f>All!N582</f>
        <v>PMN%</v>
      </c>
      <c r="I582" t="str">
        <f>All!AL582</f>
        <v>Lung Inflammation</v>
      </c>
      <c r="J582" t="str">
        <f>All!O582</f>
        <v>Rat</v>
      </c>
      <c r="K582" t="str">
        <f>All!P582</f>
        <v>Wistar</v>
      </c>
      <c r="L582" t="str">
        <f>All!Q582</f>
        <v>M</v>
      </c>
      <c r="M582" t="str">
        <f>All!L582</f>
        <v>28 days</v>
      </c>
      <c r="N582">
        <f>All!AN582</f>
        <v>0</v>
      </c>
      <c r="O582" t="str">
        <f>All!AR582</f>
        <v>BMDL</v>
      </c>
      <c r="P582">
        <f>All!AS582</f>
        <v>1069.3634435446311</v>
      </c>
      <c r="Q582" t="str">
        <f>All!AH582</f>
        <v>D</v>
      </c>
    </row>
    <row r="583" spans="1:17" x14ac:dyDescent="0.25">
      <c r="A583">
        <f>All!A583</f>
        <v>582</v>
      </c>
      <c r="B583">
        <f>All!B583</f>
        <v>0</v>
      </c>
      <c r="C583" t="str">
        <f>All!J583</f>
        <v>Micro</v>
      </c>
      <c r="D583" t="str">
        <f>All!F583</f>
        <v>Gosens 2014</v>
      </c>
      <c r="E583">
        <f>All!E583</f>
        <v>0</v>
      </c>
      <c r="F583" t="str">
        <f>All!H583</f>
        <v>Cerium</v>
      </c>
      <c r="G583" t="str">
        <f>All!I583</f>
        <v>NM-213</v>
      </c>
      <c r="H583" t="str">
        <f>All!N583</f>
        <v>PMN%</v>
      </c>
      <c r="I583" t="str">
        <f>All!AL583</f>
        <v>Lung Inflammation</v>
      </c>
      <c r="J583" t="str">
        <f>All!O583</f>
        <v>Rat</v>
      </c>
      <c r="K583" t="str">
        <f>All!P583</f>
        <v>Wistar</v>
      </c>
      <c r="L583" t="str">
        <f>All!Q583</f>
        <v>F</v>
      </c>
      <c r="M583" t="str">
        <f>All!L583</f>
        <v>28 days</v>
      </c>
      <c r="N583">
        <f>All!AN583</f>
        <v>0</v>
      </c>
      <c r="O583" t="str">
        <f>All!AR583</f>
        <v>BMDL</v>
      </c>
      <c r="P583">
        <f>All!AS583</f>
        <v>980.81067200643861</v>
      </c>
      <c r="Q583" t="str">
        <f>All!AH583</f>
        <v>D</v>
      </c>
    </row>
    <row r="584" spans="1:17" x14ac:dyDescent="0.25">
      <c r="A584">
        <f>All!A584</f>
        <v>584</v>
      </c>
      <c r="B584" t="str">
        <f>All!B584</f>
        <v>Y</v>
      </c>
      <c r="C584" t="str">
        <f>All!J584</f>
        <v>Micro</v>
      </c>
      <c r="D584" t="str">
        <f>All!F584</f>
        <v>CeO2 Dossier (NM-213) 0</v>
      </c>
      <c r="E584">
        <f>All!E584</f>
        <v>0</v>
      </c>
      <c r="F584" t="str">
        <f>All!H584</f>
        <v>Cerium</v>
      </c>
      <c r="G584" t="str">
        <f>All!I584</f>
        <v>NM-213</v>
      </c>
      <c r="H584" t="str">
        <f>All!N584</f>
        <v>Inflammation</v>
      </c>
      <c r="I584" t="str">
        <f>All!AL584</f>
        <v>Lung Inflammation</v>
      </c>
      <c r="J584" t="str">
        <f>All!O584</f>
        <v>Rat</v>
      </c>
      <c r="K584" t="str">
        <f>All!P584</f>
        <v>Wistar (Clr:WI(WU))</v>
      </c>
      <c r="L584" t="str">
        <f>All!Q584</f>
        <v>F</v>
      </c>
      <c r="M584" t="str">
        <f>All!L584</f>
        <v>28 days</v>
      </c>
      <c r="N584">
        <f>All!AN584</f>
        <v>0</v>
      </c>
      <c r="O584" t="str">
        <f>All!AR584</f>
        <v>LOAEL</v>
      </c>
      <c r="P584">
        <f>All!AS584</f>
        <v>590</v>
      </c>
      <c r="Q584" t="str">
        <f>All!AH584</f>
        <v>C</v>
      </c>
    </row>
    <row r="585" spans="1:17" x14ac:dyDescent="0.25">
      <c r="A585">
        <f>All!A585</f>
        <v>585</v>
      </c>
      <c r="B585" t="str">
        <f>All!B585</f>
        <v>Y</v>
      </c>
      <c r="C585" t="str">
        <f>All!J585</f>
        <v>Nano</v>
      </c>
      <c r="D585" t="str">
        <f>All!F585</f>
        <v>CeO2 Dossier (NM-211) 0</v>
      </c>
      <c r="E585">
        <f>All!E585</f>
        <v>0</v>
      </c>
      <c r="F585" t="str">
        <f>All!H585</f>
        <v>Cerium</v>
      </c>
      <c r="G585" t="str">
        <f>All!I585</f>
        <v>NM-211 (Ceria Dry)</v>
      </c>
      <c r="H585" t="str">
        <f>All!N585</f>
        <v>Inflammation</v>
      </c>
      <c r="I585" t="str">
        <f>All!AL585</f>
        <v>Lung Inflammation</v>
      </c>
      <c r="J585" t="str">
        <f>All!O585</f>
        <v>Rat</v>
      </c>
      <c r="K585" t="str">
        <f>All!P585</f>
        <v>Wistar (Clr:WI(WU))</v>
      </c>
      <c r="L585" t="str">
        <f>All!Q585</f>
        <v>F</v>
      </c>
      <c r="M585" t="str">
        <f>All!L585</f>
        <v>90 days</v>
      </c>
      <c r="N585">
        <f>All!AN585</f>
        <v>0</v>
      </c>
      <c r="O585" t="str">
        <f>All!AR585</f>
        <v>LOAEL</v>
      </c>
      <c r="P585">
        <f>All!AS585</f>
        <v>120</v>
      </c>
      <c r="Q585" t="str">
        <f>All!AH585</f>
        <v>D</v>
      </c>
    </row>
    <row r="586" spans="1:17" x14ac:dyDescent="0.25">
      <c r="A586">
        <f>All!A586</f>
        <v>586</v>
      </c>
      <c r="B586" t="str">
        <f>All!B586</f>
        <v>Y</v>
      </c>
      <c r="C586" t="str">
        <f>All!J586</f>
        <v>Nano</v>
      </c>
      <c r="D586" t="str">
        <f>All!F586</f>
        <v>CeO2 Dossier (NM-212) 0</v>
      </c>
      <c r="E586">
        <f>All!E586</f>
        <v>0</v>
      </c>
      <c r="F586" t="str">
        <f>All!H586</f>
        <v>Cerium</v>
      </c>
      <c r="G586" t="str">
        <f>All!I586</f>
        <v>NM-212(Nanograin Ceria)</v>
      </c>
      <c r="H586" t="str">
        <f>All!N586</f>
        <v>Inflammation</v>
      </c>
      <c r="I586" t="str">
        <f>All!AL586</f>
        <v>Lung Inflammation</v>
      </c>
      <c r="J586" t="str">
        <f>All!O586</f>
        <v>Rat</v>
      </c>
      <c r="K586" t="str">
        <f>All!P586</f>
        <v>Wistar (Clr:WI(WU))</v>
      </c>
      <c r="L586" t="str">
        <f>All!Q586</f>
        <v>F</v>
      </c>
      <c r="M586" t="str">
        <f>All!L586</f>
        <v>90 days</v>
      </c>
      <c r="N586">
        <f>All!AN586</f>
        <v>0</v>
      </c>
      <c r="O586" t="str">
        <f>All!AR586</f>
        <v>LOAEL</v>
      </c>
      <c r="P586">
        <f>All!AS586</f>
        <v>250</v>
      </c>
      <c r="Q586" t="str">
        <f>All!AH586</f>
        <v>D</v>
      </c>
    </row>
    <row r="587" spans="1:17" x14ac:dyDescent="0.25">
      <c r="A587">
        <f>All!A587</f>
        <v>587</v>
      </c>
      <c r="B587">
        <f>All!B587</f>
        <v>0</v>
      </c>
      <c r="C587" t="str">
        <f>All!J587</f>
        <v>Nano</v>
      </c>
      <c r="D587" t="str">
        <f>All!F587</f>
        <v>Cassee, F.R. et al. 2012</v>
      </c>
      <c r="E587">
        <f>All!E587</f>
        <v>0</v>
      </c>
      <c r="F587" t="str">
        <f>All!H587</f>
        <v>Cerium</v>
      </c>
      <c r="G587" t="str">
        <f>All!I587</f>
        <v>CeO2 in aliphatic hydrocarbons (Envirox)</v>
      </c>
      <c r="H587" t="str">
        <f>All!N587</f>
        <v>Inflammation</v>
      </c>
      <c r="I587" t="str">
        <f>All!AL587</f>
        <v>Lung Inflammation</v>
      </c>
      <c r="J587" t="str">
        <f>All!O587</f>
        <v>Mouse</v>
      </c>
      <c r="K587" t="str">
        <f>All!P587</f>
        <v>ApoE(-/-) (B6.129P2-Apoetm1Unc N11, Taconic,Denmark)</v>
      </c>
      <c r="L587" t="str">
        <f>All!Q587</f>
        <v>F</v>
      </c>
      <c r="M587" t="str">
        <f>All!L587</f>
        <v>90 days</v>
      </c>
      <c r="N587">
        <f>All!AN587</f>
        <v>0</v>
      </c>
      <c r="O587" t="str">
        <f>All!AR587</f>
        <v>NOAEL</v>
      </c>
      <c r="P587">
        <f>All!AS587</f>
        <v>566.66666666666663</v>
      </c>
      <c r="Q587" t="str">
        <f>All!AH587</f>
        <v>C</v>
      </c>
    </row>
    <row r="588" spans="1:17" x14ac:dyDescent="0.25">
      <c r="A588">
        <f>All!A588</f>
        <v>588</v>
      </c>
      <c r="B588" t="str">
        <f>All!B588</f>
        <v>Y</v>
      </c>
      <c r="C588" t="str">
        <f>All!J588</f>
        <v>Nano</v>
      </c>
      <c r="D588" t="str">
        <f>All!F588</f>
        <v>Reuzel, P.G. et al. 1991</v>
      </c>
      <c r="E588" t="str">
        <f>All!E588</f>
        <v>https://doi.org/10.1016/0278-6915(91)90205-L</v>
      </c>
      <c r="F588" t="str">
        <f>All!H588</f>
        <v>Silica</v>
      </c>
      <c r="G588" t="str">
        <f>All!I588</f>
        <v>NM-201_Sipernat 22S</v>
      </c>
      <c r="H588" t="str">
        <f>All!N588</f>
        <v>Inflammation</v>
      </c>
      <c r="I588" t="str">
        <f>All!AL588</f>
        <v>Lung Inflammation</v>
      </c>
      <c r="J588" t="str">
        <f>All!O588</f>
        <v>Rat</v>
      </c>
      <c r="K588" t="str">
        <f>All!P588</f>
        <v>Wistar (Cpb:WU Wistar rand.)</v>
      </c>
      <c r="L588" t="str">
        <f>All!Q588</f>
        <v>F</v>
      </c>
      <c r="M588" t="str">
        <f>All!L588</f>
        <v>28 days</v>
      </c>
      <c r="N588">
        <f>All!AN588</f>
        <v>0</v>
      </c>
      <c r="O588">
        <f>All!AR588</f>
        <v>0</v>
      </c>
      <c r="P588">
        <f>All!AS588</f>
        <v>0</v>
      </c>
      <c r="Q588" t="str">
        <f>All!AH588</f>
        <v>C</v>
      </c>
    </row>
    <row r="589" spans="1:17" x14ac:dyDescent="0.25">
      <c r="A589">
        <f>All!A589</f>
        <v>589</v>
      </c>
      <c r="B589" t="str">
        <f>All!B589</f>
        <v>Y</v>
      </c>
      <c r="C589" t="str">
        <f>All!J589</f>
        <v>Nano</v>
      </c>
      <c r="D589" t="str">
        <f>All!F589</f>
        <v>Reuzel, P.G. et al. 1991</v>
      </c>
      <c r="E589" t="str">
        <f>All!E589</f>
        <v>https://doi.org/10.1016/0278-6915(91)90205-L</v>
      </c>
      <c r="F589" t="str">
        <f>All!H589</f>
        <v>Silica</v>
      </c>
      <c r="G589" t="str">
        <f>All!I589</f>
        <v>SiO2 (Aerosil R 974)</v>
      </c>
      <c r="H589" t="str">
        <f>All!N589</f>
        <v>Inflammation</v>
      </c>
      <c r="I589" t="str">
        <f>All!AL589</f>
        <v>Lung Inflammation</v>
      </c>
      <c r="J589" t="str">
        <f>All!O589</f>
        <v>Rat</v>
      </c>
      <c r="K589" t="str">
        <f>All!P589</f>
        <v>Wistar (Cpb:WU Wistar rand.)</v>
      </c>
      <c r="L589" t="str">
        <f>All!Q589</f>
        <v>F</v>
      </c>
      <c r="M589" t="str">
        <f>All!L589</f>
        <v>90 days</v>
      </c>
      <c r="N589">
        <f>All!AN589</f>
        <v>0</v>
      </c>
      <c r="O589">
        <f>All!AR589</f>
        <v>0</v>
      </c>
      <c r="P589">
        <f>All!AS589</f>
        <v>0</v>
      </c>
      <c r="Q589" t="str">
        <f>All!AH589</f>
        <v>C</v>
      </c>
    </row>
    <row r="590" spans="1:17" x14ac:dyDescent="0.25">
      <c r="A590">
        <f>All!A590</f>
        <v>590</v>
      </c>
      <c r="B590" t="str">
        <f>All!B590</f>
        <v>Y</v>
      </c>
      <c r="C590" t="str">
        <f>All!J590</f>
        <v>Nano</v>
      </c>
      <c r="D590" t="str">
        <f>All!F590</f>
        <v>Reuzel, P.G. et al. 1991</v>
      </c>
      <c r="E590" t="str">
        <f>All!E590</f>
        <v>https://doi.org/10.1016/0278-6915(91)90205-L</v>
      </c>
      <c r="F590" t="str">
        <f>All!H590</f>
        <v>Silica</v>
      </c>
      <c r="G590" t="str">
        <f>All!I590</f>
        <v>NM-203_Aerosil 200</v>
      </c>
      <c r="H590" t="str">
        <f>All!N590</f>
        <v>Inflammation</v>
      </c>
      <c r="I590" t="str">
        <f>All!AL590</f>
        <v>Lung Inflammation</v>
      </c>
      <c r="J590" t="str">
        <f>All!O590</f>
        <v>Rat</v>
      </c>
      <c r="K590" t="str">
        <f>All!P590</f>
        <v>Wistar (Cpb:WU Wistar rand.)</v>
      </c>
      <c r="L590" t="str">
        <f>All!Q590</f>
        <v>F</v>
      </c>
      <c r="M590" t="str">
        <f>All!L590</f>
        <v>28 days</v>
      </c>
      <c r="N590">
        <f>All!AN590</f>
        <v>0</v>
      </c>
      <c r="O590">
        <f>All!AR590</f>
        <v>0</v>
      </c>
      <c r="P590">
        <f>All!AS590</f>
        <v>0</v>
      </c>
      <c r="Q590" t="str">
        <f>All!AH590</f>
        <v>C</v>
      </c>
    </row>
    <row r="591" spans="1:17" x14ac:dyDescent="0.25">
      <c r="A591">
        <f>All!A591</f>
        <v>591</v>
      </c>
      <c r="B591" t="str">
        <f>All!B591</f>
        <v>Y</v>
      </c>
      <c r="C591" t="str">
        <f>All!J591</f>
        <v>Nano</v>
      </c>
      <c r="D591" t="str">
        <f>All!F591</f>
        <v>Sung, J.H. et al. 2009</v>
      </c>
      <c r="E591">
        <f>All!E591</f>
        <v>0</v>
      </c>
      <c r="F591" t="str">
        <f>All!H591</f>
        <v>Silver</v>
      </c>
      <c r="G591" t="str">
        <f>All!I591</f>
        <v>Nanosized silver</v>
      </c>
      <c r="H591" t="str">
        <f>All!N591</f>
        <v>Inflammation</v>
      </c>
      <c r="I591" t="str">
        <f>All!AL591</f>
        <v>Lung Inflammation</v>
      </c>
      <c r="J591" t="str">
        <f>All!O591</f>
        <v>Rat</v>
      </c>
      <c r="K591" t="str">
        <f>All!P591</f>
        <v>Sprague-Dawley (Crl:SD)</v>
      </c>
      <c r="L591" t="str">
        <f>All!Q591</f>
        <v>F</v>
      </c>
      <c r="M591" t="str">
        <f>All!L591</f>
        <v>90 days</v>
      </c>
      <c r="N591">
        <f>All!AN591</f>
        <v>0</v>
      </c>
      <c r="O591">
        <f>All!AR591</f>
        <v>0</v>
      </c>
      <c r="P591">
        <f>All!AS591</f>
        <v>0</v>
      </c>
      <c r="Q591" t="str">
        <f>All!AH591</f>
        <v>D</v>
      </c>
    </row>
    <row r="592" spans="1:17" x14ac:dyDescent="0.25">
      <c r="A592">
        <f>All!A592</f>
        <v>592</v>
      </c>
      <c r="B592">
        <f>All!B592</f>
        <v>0</v>
      </c>
      <c r="C592" t="str">
        <f>All!J592</f>
        <v>Nano</v>
      </c>
      <c r="D592" t="str">
        <f>All!F592</f>
        <v>Ji, H.J. et al. 2007</v>
      </c>
      <c r="E592">
        <f>All!E592</f>
        <v>0</v>
      </c>
      <c r="F592" t="str">
        <f>All!H592</f>
        <v>Silver</v>
      </c>
      <c r="G592" t="str">
        <f>All!I592</f>
        <v>Nanosized silver</v>
      </c>
      <c r="H592" t="str">
        <f>All!N592</f>
        <v>Inflammation</v>
      </c>
      <c r="I592" t="str">
        <f>All!AL592</f>
        <v>Lung Inflammation</v>
      </c>
      <c r="J592" t="str">
        <f>All!O592</f>
        <v>Rat</v>
      </c>
      <c r="K592" t="str">
        <f>All!P592</f>
        <v>Sprague-Dawley</v>
      </c>
      <c r="L592" t="str">
        <f>All!Q592</f>
        <v>F</v>
      </c>
      <c r="M592" t="str">
        <f>All!L592</f>
        <v>90 days</v>
      </c>
      <c r="N592">
        <f>All!AN592</f>
        <v>0</v>
      </c>
      <c r="O592" t="str">
        <f>All!AR592</f>
        <v>NOAEL</v>
      </c>
      <c r="P592">
        <f>All!AS592</f>
        <v>1.1599999999999999</v>
      </c>
      <c r="Q592" t="str">
        <f>All!AH592</f>
        <v>E</v>
      </c>
    </row>
    <row r="593" spans="1:17" x14ac:dyDescent="0.25">
      <c r="A593">
        <f>All!A593</f>
        <v>593</v>
      </c>
      <c r="B593">
        <f>All!B593</f>
        <v>0</v>
      </c>
      <c r="C593" t="str">
        <f>All!J593</f>
        <v>Nano</v>
      </c>
      <c r="D593" t="str">
        <f>All!F593</f>
        <v>Sung, J.H. et al. 2011</v>
      </c>
      <c r="E593">
        <f>All!E593</f>
        <v>0</v>
      </c>
      <c r="F593" t="str">
        <f>All!H593</f>
        <v>Gold</v>
      </c>
      <c r="G593" t="str">
        <f>All!I593</f>
        <v>Nanosized gold</v>
      </c>
      <c r="H593" t="str">
        <f>All!N593</f>
        <v>Inflammation</v>
      </c>
      <c r="I593" t="str">
        <f>All!AL593</f>
        <v>Lung Inflammation</v>
      </c>
      <c r="J593" t="str">
        <f>All!O593</f>
        <v>Rat</v>
      </c>
      <c r="K593" t="str">
        <f>All!P593</f>
        <v>Sprague-Dawley (Crl:SD)</v>
      </c>
      <c r="L593" t="str">
        <f>All!Q593</f>
        <v>F</v>
      </c>
      <c r="M593" t="str">
        <f>All!L593</f>
        <v>90 days</v>
      </c>
      <c r="N593">
        <f>All!AN593</f>
        <v>0</v>
      </c>
      <c r="O593" t="str">
        <f>All!AR593</f>
        <v>NOAEL</v>
      </c>
      <c r="P593">
        <f>All!AS593</f>
        <v>0.38</v>
      </c>
      <c r="Q593" t="str">
        <f>All!AH593</f>
        <v>E</v>
      </c>
    </row>
    <row r="594" spans="1:17" x14ac:dyDescent="0.25">
      <c r="A594">
        <f>All!A594</f>
        <v>594</v>
      </c>
      <c r="B594" t="str">
        <f>All!B594</f>
        <v>Y</v>
      </c>
      <c r="C594" t="str">
        <f>All!J594</f>
        <v>Nano</v>
      </c>
      <c r="D594" t="str">
        <f>All!F594</f>
        <v>MWCNT dossier 0</v>
      </c>
      <c r="E594">
        <f>All!E594</f>
        <v>0</v>
      </c>
      <c r="F594" t="str">
        <f>All!H594</f>
        <v>CNT</v>
      </c>
      <c r="G594" t="str">
        <f>All!I594</f>
        <v>MWCNT-7</v>
      </c>
      <c r="H594" t="str">
        <f>All!N594</f>
        <v>Inflammation</v>
      </c>
      <c r="I594" t="str">
        <f>All!AL594</f>
        <v>Lung Inflammation</v>
      </c>
      <c r="J594" t="str">
        <f>All!O594</f>
        <v>Rat</v>
      </c>
      <c r="K594" t="str">
        <f>All!P594</f>
        <v>Fischer 344</v>
      </c>
      <c r="L594" t="str">
        <f>All!Q594</f>
        <v>F</v>
      </c>
      <c r="M594" t="str">
        <f>All!L594</f>
        <v>12 weeks</v>
      </c>
      <c r="N594">
        <f>All!AN594</f>
        <v>0</v>
      </c>
      <c r="O594" t="str">
        <f>All!AR594</f>
        <v>LOAEL</v>
      </c>
      <c r="P594">
        <f>All!AS594</f>
        <v>20</v>
      </c>
      <c r="Q594" t="str">
        <f>All!AH594</f>
        <v>E</v>
      </c>
    </row>
    <row r="595" spans="1:17" x14ac:dyDescent="0.25">
      <c r="A595">
        <f>All!A595</f>
        <v>595</v>
      </c>
      <c r="B595" t="str">
        <f>All!B595</f>
        <v>Y</v>
      </c>
      <c r="C595">
        <f>All!J595</f>
        <v>0</v>
      </c>
      <c r="D595" t="str">
        <f>All!F595</f>
        <v>Liu 2016</v>
      </c>
      <c r="E595" t="str">
        <f>All!E595</f>
        <v>10.1002/jbm.a.35945</v>
      </c>
      <c r="F595">
        <f>All!H595</f>
        <v>0</v>
      </c>
      <c r="G595">
        <f>All!I595</f>
        <v>0</v>
      </c>
      <c r="H595">
        <f>All!N595</f>
        <v>0</v>
      </c>
      <c r="I595">
        <f>All!AL595</f>
        <v>0</v>
      </c>
      <c r="J595">
        <f>All!O595</f>
        <v>0</v>
      </c>
      <c r="K595">
        <f>All!P595</f>
        <v>0</v>
      </c>
      <c r="L595">
        <f>All!Q595</f>
        <v>0</v>
      </c>
      <c r="M595">
        <f>All!L595</f>
        <v>0</v>
      </c>
      <c r="N595">
        <f>All!AN595</f>
        <v>0</v>
      </c>
      <c r="O595">
        <f>All!AR595</f>
        <v>0</v>
      </c>
      <c r="P595">
        <f>All!AS595</f>
        <v>0</v>
      </c>
      <c r="Q595">
        <f>All!AH595</f>
        <v>0</v>
      </c>
    </row>
    <row r="596" spans="1:17" x14ac:dyDescent="0.25">
      <c r="A596">
        <f>All!A596</f>
        <v>596</v>
      </c>
      <c r="B596" t="str">
        <f>All!B596</f>
        <v>Y</v>
      </c>
      <c r="C596">
        <f>All!J596</f>
        <v>0</v>
      </c>
      <c r="D596" t="str">
        <f>All!F596</f>
        <v>Cho 2009</v>
      </c>
      <c r="E596" t="str">
        <f>All!E596</f>
        <v>10.1016/j.taap.2009.05.026</v>
      </c>
      <c r="F596">
        <f>All!H596</f>
        <v>0</v>
      </c>
      <c r="G596">
        <f>All!I596</f>
        <v>0</v>
      </c>
      <c r="H596">
        <f>All!N596</f>
        <v>0</v>
      </c>
      <c r="I596">
        <f>All!AL596</f>
        <v>0</v>
      </c>
      <c r="J596">
        <f>All!O596</f>
        <v>0</v>
      </c>
      <c r="K596">
        <f>All!P596</f>
        <v>0</v>
      </c>
      <c r="L596">
        <f>All!Q596</f>
        <v>0</v>
      </c>
      <c r="M596">
        <f>All!L596</f>
        <v>0</v>
      </c>
      <c r="N596">
        <f>All!AN596</f>
        <v>0</v>
      </c>
      <c r="O596">
        <f>All!AR596</f>
        <v>0</v>
      </c>
      <c r="P596">
        <f>All!AS596</f>
        <v>0</v>
      </c>
      <c r="Q596">
        <f>All!AH596</f>
        <v>0</v>
      </c>
    </row>
    <row r="597" spans="1:17" x14ac:dyDescent="0.25">
      <c r="A597">
        <f>All!A597</f>
        <v>597</v>
      </c>
      <c r="B597" t="str">
        <f>All!B597</f>
        <v>Y</v>
      </c>
      <c r="C597">
        <f>All!J597</f>
        <v>0</v>
      </c>
      <c r="D597" t="str">
        <f>All!F597</f>
        <v>Haberl 2013</v>
      </c>
      <c r="E597" t="str">
        <f>All!E597</f>
        <v>10.3762/bjnano.4.105</v>
      </c>
      <c r="F597">
        <f>All!H597</f>
        <v>0</v>
      </c>
      <c r="G597">
        <f>All!I597</f>
        <v>0</v>
      </c>
      <c r="H597">
        <f>All!N597</f>
        <v>0</v>
      </c>
      <c r="I597">
        <f>All!AL597</f>
        <v>0</v>
      </c>
      <c r="J597">
        <f>All!O597</f>
        <v>0</v>
      </c>
      <c r="K597">
        <f>All!P597</f>
        <v>0</v>
      </c>
      <c r="L597">
        <f>All!Q597</f>
        <v>0</v>
      </c>
      <c r="M597">
        <f>All!L597</f>
        <v>0</v>
      </c>
      <c r="N597">
        <f>All!AN597</f>
        <v>0</v>
      </c>
      <c r="O597">
        <f>All!AR597</f>
        <v>0</v>
      </c>
      <c r="P597">
        <f>All!AS597</f>
        <v>0</v>
      </c>
      <c r="Q597">
        <f>All!AH597</f>
        <v>0</v>
      </c>
    </row>
    <row r="598" spans="1:17" x14ac:dyDescent="0.25">
      <c r="A598">
        <f>All!A598</f>
        <v>598</v>
      </c>
      <c r="B598" t="str">
        <f>All!B598</f>
        <v>Y</v>
      </c>
      <c r="C598">
        <f>All!J598</f>
        <v>0</v>
      </c>
      <c r="D598" t="str">
        <f>All!F598</f>
        <v>Kulkarni 2014</v>
      </c>
      <c r="E598" t="str">
        <f>All!E598</f>
        <v>10.3109/08958378.2014.960106</v>
      </c>
      <c r="F598">
        <f>All!H598</f>
        <v>0</v>
      </c>
      <c r="G598">
        <f>All!I598</f>
        <v>0</v>
      </c>
      <c r="H598">
        <f>All!N598</f>
        <v>0</v>
      </c>
      <c r="I598">
        <f>All!AL598</f>
        <v>0</v>
      </c>
      <c r="J598">
        <f>All!O598</f>
        <v>0</v>
      </c>
      <c r="K598">
        <f>All!P598</f>
        <v>0</v>
      </c>
      <c r="L598">
        <f>All!Q598</f>
        <v>0</v>
      </c>
      <c r="M598" t="str">
        <f>All!L598</f>
        <v>14 days</v>
      </c>
      <c r="N598">
        <f>All!AN598</f>
        <v>0</v>
      </c>
      <c r="O598">
        <f>All!AR598</f>
        <v>0</v>
      </c>
      <c r="P598">
        <f>All!AS598</f>
        <v>0</v>
      </c>
      <c r="Q598">
        <f>All!AH598</f>
        <v>0</v>
      </c>
    </row>
    <row r="599" spans="1:17" x14ac:dyDescent="0.25">
      <c r="A599">
        <f>All!A599</f>
        <v>599</v>
      </c>
      <c r="B599" t="str">
        <f>All!B599</f>
        <v>Y</v>
      </c>
      <c r="C599">
        <f>All!J599</f>
        <v>0</v>
      </c>
      <c r="D599" t="str">
        <f>All!F599</f>
        <v>Han 2015</v>
      </c>
      <c r="E599" t="str">
        <f>All!E599</f>
        <v>10.1155/2015/376756</v>
      </c>
      <c r="F599">
        <f>All!H599</f>
        <v>0</v>
      </c>
      <c r="G599">
        <f>All!I599</f>
        <v>0</v>
      </c>
      <c r="H599">
        <f>All!N599</f>
        <v>0</v>
      </c>
      <c r="I599">
        <f>All!AL599</f>
        <v>0</v>
      </c>
      <c r="J599">
        <f>All!O599</f>
        <v>0</v>
      </c>
      <c r="K599">
        <f>All!P599</f>
        <v>0</v>
      </c>
      <c r="L599">
        <f>All!Q599</f>
        <v>0</v>
      </c>
      <c r="M599" t="str">
        <f>All!L599</f>
        <v>6 hour</v>
      </c>
      <c r="N599">
        <f>All!AN599</f>
        <v>0</v>
      </c>
      <c r="O599">
        <f>All!AR599</f>
        <v>0</v>
      </c>
      <c r="P599">
        <f>All!AS599</f>
        <v>0</v>
      </c>
      <c r="Q599">
        <f>All!AH599</f>
        <v>0</v>
      </c>
    </row>
    <row r="600" spans="1:17" x14ac:dyDescent="0.25">
      <c r="A600">
        <f>All!A600</f>
        <v>600</v>
      </c>
      <c r="B600" t="str">
        <f>All!B600</f>
        <v>Y</v>
      </c>
      <c r="C600">
        <f>All!J600</f>
        <v>0</v>
      </c>
      <c r="D600" t="str">
        <f>All!F600</f>
        <v>Krishnaraj 2017</v>
      </c>
      <c r="E600" t="str">
        <f>All!E600</f>
        <v>10.1016/j.toxlet.2017.04.001</v>
      </c>
      <c r="F600">
        <f>All!H600</f>
        <v>0</v>
      </c>
      <c r="G600">
        <f>All!I600</f>
        <v>0</v>
      </c>
      <c r="H600">
        <f>All!N600</f>
        <v>0</v>
      </c>
      <c r="I600">
        <f>All!AL600</f>
        <v>0</v>
      </c>
      <c r="J600">
        <f>All!O600</f>
        <v>0</v>
      </c>
      <c r="K600">
        <f>All!P600</f>
        <v>0</v>
      </c>
      <c r="L600">
        <f>All!Q600</f>
        <v>0</v>
      </c>
      <c r="M600" t="str">
        <f>All!L600</f>
        <v>4 weeks</v>
      </c>
      <c r="N600">
        <f>All!AN600</f>
        <v>0</v>
      </c>
      <c r="O600">
        <f>All!AR600</f>
        <v>0</v>
      </c>
      <c r="P600">
        <f>All!AS600</f>
        <v>0</v>
      </c>
      <c r="Q600">
        <f>All!AH600</f>
        <v>0</v>
      </c>
    </row>
    <row r="601" spans="1:17" x14ac:dyDescent="0.25">
      <c r="A601">
        <f>All!A601</f>
        <v>601</v>
      </c>
      <c r="B601" t="str">
        <f>All!B601</f>
        <v>Y</v>
      </c>
      <c r="C601" t="str">
        <f>All!J601</f>
        <v>Nano</v>
      </c>
      <c r="D601" t="str">
        <f>All!F601</f>
        <v>Schwotzer 2017</v>
      </c>
      <c r="E601" t="str">
        <f>All!E601</f>
        <v>10.1186/s12989-017-0204-6</v>
      </c>
      <c r="F601" t="str">
        <f>All!H601</f>
        <v>Cerium</v>
      </c>
      <c r="G601" t="str">
        <f>All!I601</f>
        <v>NM-212 Cerium oxide</v>
      </c>
      <c r="H601" t="str">
        <f>All!N601</f>
        <v>Fibrosis, interstitial</v>
      </c>
      <c r="I601" t="str">
        <f>All!AL601</f>
        <v>Lung Fibrosis</v>
      </c>
      <c r="J601" t="str">
        <f>All!O601</f>
        <v>Rat</v>
      </c>
      <c r="K601" t="str">
        <f>All!P601</f>
        <v>Wistar Crl:WI (Han)</v>
      </c>
      <c r="L601" t="str">
        <f>All!Q601</f>
        <v>F</v>
      </c>
      <c r="M601" t="str">
        <f>All!L601</f>
        <v>90 days</v>
      </c>
      <c r="N601" t="str">
        <f>All!AN601</f>
        <v>0.0, 0.1, 0.3, 1.0 and 3.0</v>
      </c>
      <c r="O601">
        <f>All!AR601</f>
        <v>0</v>
      </c>
      <c r="P601">
        <f>All!AS601</f>
        <v>0</v>
      </c>
      <c r="Q601" t="str">
        <f>All!AH601</f>
        <v>C</v>
      </c>
    </row>
    <row r="602" spans="1:17" x14ac:dyDescent="0.25">
      <c r="A602">
        <f>All!A602</f>
        <v>602</v>
      </c>
      <c r="B602" t="str">
        <f>All!B602</f>
        <v>Y</v>
      </c>
      <c r="C602" t="str">
        <f>All!J602</f>
        <v>Nano</v>
      </c>
      <c r="D602" t="str">
        <f>All!F602</f>
        <v>Schwotzer 2017</v>
      </c>
      <c r="E602" t="str">
        <f>All!E602</f>
        <v>10.1186/s12989-017-0204-6</v>
      </c>
      <c r="F602" t="str">
        <f>All!H602</f>
        <v>Cerium</v>
      </c>
      <c r="G602" t="str">
        <f>All!I602</f>
        <v>NM-212 Cerium oxide</v>
      </c>
      <c r="H602" t="str">
        <f>All!N602</f>
        <v>Fibrosis, interstitial</v>
      </c>
      <c r="I602" t="str">
        <f>All!AL602</f>
        <v>Lung Fibrosis</v>
      </c>
      <c r="J602" t="str">
        <f>All!O602</f>
        <v>Rat</v>
      </c>
      <c r="K602" t="str">
        <f>All!P602</f>
        <v>Wistar Crl:WI (Han)</v>
      </c>
      <c r="L602" t="str">
        <f>All!Q602</f>
        <v>F</v>
      </c>
      <c r="M602" t="str">
        <f>All!L602</f>
        <v>90 days</v>
      </c>
      <c r="N602" t="str">
        <f>All!AN602</f>
        <v>0.0, 0.1, 0.3, 1.0 and 3.0</v>
      </c>
      <c r="O602">
        <f>All!AR602</f>
        <v>0</v>
      </c>
      <c r="P602">
        <f>All!AS602</f>
        <v>0</v>
      </c>
      <c r="Q602" t="str">
        <f>All!AH602</f>
        <v>C</v>
      </c>
    </row>
    <row r="603" spans="1:17" x14ac:dyDescent="0.25">
      <c r="A603">
        <f>All!A603</f>
        <v>603</v>
      </c>
      <c r="B603">
        <f>All!B603</f>
        <v>0</v>
      </c>
      <c r="C603" t="str">
        <f>All!J603</f>
        <v>Nano</v>
      </c>
      <c r="D603" t="str">
        <f>All!F603</f>
        <v>Schwotzer 2017</v>
      </c>
      <c r="E603" t="str">
        <f>All!E603</f>
        <v>10.1186/s12989-017-0204-6</v>
      </c>
      <c r="F603" t="str">
        <f>All!H603</f>
        <v>Cerium</v>
      </c>
      <c r="G603" t="str">
        <f>All!I603</f>
        <v>NM-212 Cerium oxide</v>
      </c>
      <c r="H603" t="str">
        <f>All!N603</f>
        <v>Fibrosis, interstitial</v>
      </c>
      <c r="I603" t="str">
        <f>All!AL603</f>
        <v>Lung Fibrosis</v>
      </c>
      <c r="J603" t="str">
        <f>All!O603</f>
        <v>Rat</v>
      </c>
      <c r="K603" t="str">
        <f>All!P603</f>
        <v>Wistar Crl:WI (Han)</v>
      </c>
      <c r="L603" t="str">
        <f>All!Q603</f>
        <v>F</v>
      </c>
      <c r="M603" t="str">
        <f>All!L603</f>
        <v>90 days</v>
      </c>
      <c r="N603" t="str">
        <f>All!AN603</f>
        <v>0.0, 0.1, 0.3, 1.0 and 3.0</v>
      </c>
      <c r="O603" t="str">
        <f>All!AR603</f>
        <v>NOAEL</v>
      </c>
      <c r="P603">
        <f>All!AS603</f>
        <v>1000</v>
      </c>
      <c r="Q603" t="str">
        <f>All!AH603</f>
        <v>C</v>
      </c>
    </row>
    <row r="604" spans="1:17" x14ac:dyDescent="0.25">
      <c r="A604">
        <f>All!A604</f>
        <v>604</v>
      </c>
      <c r="B604" t="str">
        <f>All!B604</f>
        <v>Y</v>
      </c>
      <c r="C604" t="str">
        <f>All!J604</f>
        <v>Nano</v>
      </c>
      <c r="D604" t="str">
        <f>All!F604</f>
        <v>Schwotzer 2017</v>
      </c>
      <c r="E604" t="str">
        <f>All!E604</f>
        <v>10.1186/s12989-017-0204-6</v>
      </c>
      <c r="F604" t="str">
        <f>All!H604</f>
        <v>Barium</v>
      </c>
      <c r="G604" t="str">
        <f>All!I604</f>
        <v>Barium sulfate NM-220</v>
      </c>
      <c r="H604" t="str">
        <f>All!N604</f>
        <v>Fibrosis, interstitial</v>
      </c>
      <c r="I604" t="str">
        <f>All!AL604</f>
        <v>Lung Fibrosis</v>
      </c>
      <c r="J604" t="str">
        <f>All!O604</f>
        <v>Rat</v>
      </c>
      <c r="K604" t="str">
        <f>All!P604</f>
        <v>Wistar Crl:WI (Han)</v>
      </c>
      <c r="L604" t="str">
        <f>All!Q604</f>
        <v>F</v>
      </c>
      <c r="M604" t="str">
        <f>All!L604</f>
        <v>90 days</v>
      </c>
      <c r="N604" t="str">
        <f>All!AN604</f>
        <v>0.0, 50.0</v>
      </c>
      <c r="O604">
        <f>All!AR604</f>
        <v>0</v>
      </c>
      <c r="P604">
        <f>All!AS604</f>
        <v>0</v>
      </c>
      <c r="Q604" t="str">
        <f>All!AH604</f>
        <v>A</v>
      </c>
    </row>
    <row r="605" spans="1:17" x14ac:dyDescent="0.25">
      <c r="A605">
        <f>All!A605</f>
        <v>605</v>
      </c>
      <c r="B605" t="str">
        <f>All!B605</f>
        <v>Y</v>
      </c>
      <c r="C605" t="str">
        <f>All!J605</f>
        <v>Nano</v>
      </c>
      <c r="D605" t="str">
        <f>All!F605</f>
        <v>Schwotzer 2017</v>
      </c>
      <c r="E605" t="str">
        <f>All!E605</f>
        <v>10.1186/s12989-017-0204-6</v>
      </c>
      <c r="F605" t="str">
        <f>All!H605</f>
        <v>Barium</v>
      </c>
      <c r="G605" t="str">
        <f>All!I605</f>
        <v>Barium sulfate NM-220</v>
      </c>
      <c r="H605" t="str">
        <f>All!N605</f>
        <v>Fibrosis, interstitial</v>
      </c>
      <c r="I605" t="str">
        <f>All!AL605</f>
        <v>Lung Fibrosis</v>
      </c>
      <c r="J605" t="str">
        <f>All!O605</f>
        <v>Rat</v>
      </c>
      <c r="K605" t="str">
        <f>All!P605</f>
        <v>Wistar Crl:WI (Han)</v>
      </c>
      <c r="L605" t="str">
        <f>All!Q605</f>
        <v>F</v>
      </c>
      <c r="M605" t="str">
        <f>All!L605</f>
        <v>90 days</v>
      </c>
      <c r="N605" t="str">
        <f>All!AN605</f>
        <v>0.0, 50.0</v>
      </c>
      <c r="O605">
        <f>All!AR605</f>
        <v>0</v>
      </c>
      <c r="P605">
        <f>All!AS605</f>
        <v>0</v>
      </c>
      <c r="Q605" t="str">
        <f>All!AH605</f>
        <v>A</v>
      </c>
    </row>
    <row r="606" spans="1:17" x14ac:dyDescent="0.25">
      <c r="A606">
        <f>All!A606</f>
        <v>606</v>
      </c>
      <c r="B606">
        <f>All!B606</f>
        <v>0</v>
      </c>
      <c r="C606" t="str">
        <f>All!J606</f>
        <v>Nano</v>
      </c>
      <c r="D606" t="str">
        <f>All!F606</f>
        <v>Schwotzer 2017</v>
      </c>
      <c r="E606" t="str">
        <f>All!E606</f>
        <v>10.1186/s12989-017-0204-6</v>
      </c>
      <c r="F606" t="str">
        <f>All!H606</f>
        <v>Barium</v>
      </c>
      <c r="G606" t="str">
        <f>All!I606</f>
        <v>Barium sulfate NM-220</v>
      </c>
      <c r="H606" t="str">
        <f>All!N606</f>
        <v>Fibrosis, interstitial</v>
      </c>
      <c r="I606" t="str">
        <f>All!AL606</f>
        <v>Lung Fibrosis</v>
      </c>
      <c r="J606" t="str">
        <f>All!O606</f>
        <v>Rat</v>
      </c>
      <c r="K606" t="str">
        <f>All!P606</f>
        <v>Wistar Crl:WI (Han)</v>
      </c>
      <c r="L606" t="str">
        <f>All!Q606</f>
        <v>F</v>
      </c>
      <c r="M606" t="str">
        <f>All!L606</f>
        <v>90 days</v>
      </c>
      <c r="N606" t="str">
        <f>All!AN606</f>
        <v>0.0, 50.0</v>
      </c>
      <c r="O606" t="str">
        <f>All!AR606</f>
        <v>NOAEL</v>
      </c>
      <c r="P606">
        <f>All!AS606</f>
        <v>50000</v>
      </c>
      <c r="Q606" t="str">
        <f>All!AH606</f>
        <v>A</v>
      </c>
    </row>
    <row r="607" spans="1:17" x14ac:dyDescent="0.25">
      <c r="A607">
        <f>All!A607</f>
        <v>607</v>
      </c>
      <c r="B607">
        <f>All!B607</f>
        <v>0</v>
      </c>
      <c r="C607" t="str">
        <f>All!J607</f>
        <v>Nano</v>
      </c>
      <c r="D607" t="str">
        <f>All!F607</f>
        <v>Schwotzer 2017</v>
      </c>
      <c r="E607" t="str">
        <f>All!E607</f>
        <v>10.1186/s12989-017-0204-6</v>
      </c>
      <c r="F607" t="str">
        <f>All!H607</f>
        <v>Cerium</v>
      </c>
      <c r="G607" t="str">
        <f>All!I607</f>
        <v>NM-212 Cerium oxide</v>
      </c>
      <c r="H607" t="str">
        <f>All!N607</f>
        <v>PMN%</v>
      </c>
      <c r="I607" t="str">
        <f>All!AL607</f>
        <v>Lung Inflammation</v>
      </c>
      <c r="J607" t="str">
        <f>All!O607</f>
        <v>Rat</v>
      </c>
      <c r="K607" t="str">
        <f>All!P607</f>
        <v>Wistar Crl:WI (Han)</v>
      </c>
      <c r="L607" t="str">
        <f>All!Q607</f>
        <v>F</v>
      </c>
      <c r="M607" t="str">
        <f>All!L607</f>
        <v>90 days</v>
      </c>
      <c r="N607" t="str">
        <f>All!AN607</f>
        <v>0.0, 0.1, 0.3, 1.0 and 3.0</v>
      </c>
      <c r="O607" t="str">
        <f>All!AR607</f>
        <v>NOAEL</v>
      </c>
      <c r="P607">
        <f>All!AS607</f>
        <v>300</v>
      </c>
      <c r="Q607" t="str">
        <f>All!AH607</f>
        <v>D</v>
      </c>
    </row>
    <row r="608" spans="1:17" x14ac:dyDescent="0.25">
      <c r="A608">
        <f>All!A608</f>
        <v>608</v>
      </c>
      <c r="B608">
        <f>All!B608</f>
        <v>0</v>
      </c>
      <c r="C608" t="str">
        <f>All!J608</f>
        <v>Nano</v>
      </c>
      <c r="D608" t="str">
        <f>All!F608</f>
        <v>Schwotzer 2017</v>
      </c>
      <c r="E608" t="str">
        <f>All!E608</f>
        <v>10.1186/s12989-017-0204-6</v>
      </c>
      <c r="F608" t="str">
        <f>All!H608</f>
        <v>Cerium</v>
      </c>
      <c r="G608" t="str">
        <f>All!I608</f>
        <v>NM-212 Cerium oxide</v>
      </c>
      <c r="H608" t="str">
        <f>All!N608</f>
        <v>PMN%</v>
      </c>
      <c r="I608" t="str">
        <f>All!AL608</f>
        <v>Lung Inflammation</v>
      </c>
      <c r="J608" t="str">
        <f>All!O608</f>
        <v>Rat</v>
      </c>
      <c r="K608" t="str">
        <f>All!P608</f>
        <v>Wistar Crl:WI (Han)</v>
      </c>
      <c r="L608" t="str">
        <f>All!Q608</f>
        <v>F</v>
      </c>
      <c r="M608" t="str">
        <f>All!L608</f>
        <v>90 days</v>
      </c>
      <c r="N608" t="str">
        <f>All!AN608</f>
        <v>0.0, 0.1, 0.3, 1.0 and 3.0</v>
      </c>
      <c r="O608" t="str">
        <f>All!AR608</f>
        <v>NOAEL</v>
      </c>
      <c r="P608">
        <f>All!AS608</f>
        <v>300</v>
      </c>
      <c r="Q608" t="str">
        <f>All!AH608</f>
        <v>D</v>
      </c>
    </row>
    <row r="609" spans="1:17" x14ac:dyDescent="0.25">
      <c r="A609">
        <f>All!A609</f>
        <v>609</v>
      </c>
      <c r="B609">
        <f>All!B609</f>
        <v>0</v>
      </c>
      <c r="C609" t="str">
        <f>All!J609</f>
        <v>Nano</v>
      </c>
      <c r="D609" t="str">
        <f>All!F609</f>
        <v>Schwotzer 2017</v>
      </c>
      <c r="E609" t="str">
        <f>All!E609</f>
        <v>10.1186/s12989-017-0204-6</v>
      </c>
      <c r="F609" t="str">
        <f>All!H609</f>
        <v>Cerium</v>
      </c>
      <c r="G609" t="str">
        <f>All!I609</f>
        <v>NM-212 Cerium oxide</v>
      </c>
      <c r="H609" t="str">
        <f>All!N609</f>
        <v>PMN%</v>
      </c>
      <c r="I609" t="str">
        <f>All!AL609</f>
        <v>Lung Inflammation</v>
      </c>
      <c r="J609" t="str">
        <f>All!O609</f>
        <v>Rat</v>
      </c>
      <c r="K609" t="str">
        <f>All!P609</f>
        <v>Wistar Crl:WI (Han)</v>
      </c>
      <c r="L609" t="str">
        <f>All!Q609</f>
        <v>F</v>
      </c>
      <c r="M609" t="str">
        <f>All!L609</f>
        <v>90 days</v>
      </c>
      <c r="N609" t="str">
        <f>All!AN609</f>
        <v>0.0, 0.1, 0.3, 1.0 and 3.0</v>
      </c>
      <c r="O609" t="str">
        <f>All!AR609</f>
        <v>NOAEL</v>
      </c>
      <c r="P609">
        <f>All!AS609</f>
        <v>300</v>
      </c>
      <c r="Q609" t="str">
        <f>All!AH609</f>
        <v>D</v>
      </c>
    </row>
    <row r="610" spans="1:17" x14ac:dyDescent="0.25">
      <c r="A610">
        <f>All!A610</f>
        <v>610</v>
      </c>
      <c r="B610">
        <f>All!B610</f>
        <v>0</v>
      </c>
      <c r="C610" t="str">
        <f>All!J610</f>
        <v>Nano</v>
      </c>
      <c r="D610" t="str">
        <f>All!F610</f>
        <v>Schwotzer 2017</v>
      </c>
      <c r="E610" t="str">
        <f>All!E610</f>
        <v>10.1186/s12989-017-0204-6</v>
      </c>
      <c r="F610" t="str">
        <f>All!H610</f>
        <v>Barium</v>
      </c>
      <c r="G610" t="str">
        <f>All!I610</f>
        <v>Barium sulfate NM-220</v>
      </c>
      <c r="H610" t="str">
        <f>All!N610</f>
        <v>PMN%</v>
      </c>
      <c r="I610" t="str">
        <f>All!AL610</f>
        <v>Lung Inflammation</v>
      </c>
      <c r="J610" t="str">
        <f>All!O610</f>
        <v>Rat</v>
      </c>
      <c r="K610" t="str">
        <f>All!P610</f>
        <v>Wistar Crl:WI (Han)</v>
      </c>
      <c r="L610" t="str">
        <f>All!Q610</f>
        <v>F</v>
      </c>
      <c r="M610" t="str">
        <f>All!L610</f>
        <v>90 days</v>
      </c>
      <c r="N610" t="str">
        <f>All!AN610</f>
        <v>0.0, 50.0</v>
      </c>
      <c r="O610" t="str">
        <f>All!AR610</f>
        <v>LOAEL</v>
      </c>
      <c r="P610">
        <f>All!AS610</f>
        <v>5000</v>
      </c>
      <c r="Q610" t="str">
        <f>All!AH610</f>
        <v>B</v>
      </c>
    </row>
    <row r="611" spans="1:17" x14ac:dyDescent="0.25">
      <c r="A611">
        <f>All!A611</f>
        <v>611</v>
      </c>
      <c r="B611">
        <f>All!B611</f>
        <v>0</v>
      </c>
      <c r="C611" t="str">
        <f>All!J611</f>
        <v>Nano</v>
      </c>
      <c r="D611" t="str">
        <f>All!F611</f>
        <v>Schwotzer 2017</v>
      </c>
      <c r="E611" t="str">
        <f>All!E611</f>
        <v>10.1186/s12989-017-0204-6</v>
      </c>
      <c r="F611" t="str">
        <f>All!H611</f>
        <v>Barium</v>
      </c>
      <c r="G611" t="str">
        <f>All!I611</f>
        <v>Barium sulfate NM-220</v>
      </c>
      <c r="H611" t="str">
        <f>All!N611</f>
        <v>PMN%</v>
      </c>
      <c r="I611" t="str">
        <f>All!AL611</f>
        <v>Lung Inflammation</v>
      </c>
      <c r="J611" t="str">
        <f>All!O611</f>
        <v>Rat</v>
      </c>
      <c r="K611" t="str">
        <f>All!P611</f>
        <v>Wistar Crl:WI (Han)</v>
      </c>
      <c r="L611" t="str">
        <f>All!Q611</f>
        <v>F</v>
      </c>
      <c r="M611" t="str">
        <f>All!L611</f>
        <v>90 days</v>
      </c>
      <c r="N611" t="str">
        <f>All!AN611</f>
        <v>0.0, 50.0</v>
      </c>
      <c r="O611" t="str">
        <f>All!AR611</f>
        <v>LOAEL</v>
      </c>
      <c r="P611">
        <f>All!AS611</f>
        <v>5000</v>
      </c>
      <c r="Q611" t="str">
        <f>All!AH611</f>
        <v>B</v>
      </c>
    </row>
    <row r="612" spans="1:17" x14ac:dyDescent="0.25">
      <c r="A612">
        <f>All!A612</f>
        <v>612</v>
      </c>
      <c r="B612">
        <f>All!B612</f>
        <v>0</v>
      </c>
      <c r="C612" t="str">
        <f>All!J612</f>
        <v>Nano</v>
      </c>
      <c r="D612" t="str">
        <f>All!F612</f>
        <v>Schwotzer 2017</v>
      </c>
      <c r="E612" t="str">
        <f>All!E612</f>
        <v>10.1186/s12989-017-0204-6</v>
      </c>
      <c r="F612" t="str">
        <f>All!H612</f>
        <v>Barium</v>
      </c>
      <c r="G612" t="str">
        <f>All!I612</f>
        <v>Barium sulfate NM-220</v>
      </c>
      <c r="H612" t="str">
        <f>All!N612</f>
        <v>PMN%</v>
      </c>
      <c r="I612" t="str">
        <f>All!AL612</f>
        <v>Lung Inflammation</v>
      </c>
      <c r="J612" t="str">
        <f>All!O612</f>
        <v>Rat</v>
      </c>
      <c r="K612" t="str">
        <f>All!P612</f>
        <v>Wistar Crl:WI (Han)</v>
      </c>
      <c r="L612" t="str">
        <f>All!Q612</f>
        <v>F</v>
      </c>
      <c r="M612" t="str">
        <f>All!L612</f>
        <v>90 days</v>
      </c>
      <c r="N612" t="str">
        <f>All!AN612</f>
        <v>0.0, 50.0</v>
      </c>
      <c r="O612" t="str">
        <f>All!AR612</f>
        <v>LOAEL</v>
      </c>
      <c r="P612">
        <f>All!AS612</f>
        <v>5000</v>
      </c>
      <c r="Q612" t="str">
        <f>All!AH612</f>
        <v>B</v>
      </c>
    </row>
    <row r="613" spans="1:17" x14ac:dyDescent="0.25">
      <c r="A613">
        <f>All!A613</f>
        <v>613</v>
      </c>
      <c r="B613">
        <f>All!B613</f>
        <v>0</v>
      </c>
      <c r="C613" t="str">
        <f>All!J613</f>
        <v>Nano</v>
      </c>
      <c r="D613" t="str">
        <f>All!F613</f>
        <v>Kim 2017</v>
      </c>
      <c r="E613" t="str">
        <f>All!E613</f>
        <v>10.5487/TR.2017.33.3.239</v>
      </c>
      <c r="F613" t="str">
        <f>All!H613</f>
        <v>Neodymium</v>
      </c>
      <c r="G613" t="str">
        <f>All!I613</f>
        <v>Nd2O3</v>
      </c>
      <c r="H613" t="str">
        <f>All!N613</f>
        <v>Neutrophils (10^3/uL)</v>
      </c>
      <c r="I613" t="str">
        <f>All!AL613</f>
        <v>Lung Inflammation</v>
      </c>
      <c r="J613" t="str">
        <f>All!O613</f>
        <v>Rat</v>
      </c>
      <c r="K613" t="str">
        <f>All!P613</f>
        <v>Sprague-Dawley</v>
      </c>
      <c r="L613" t="str">
        <f>All!Q613</f>
        <v>M</v>
      </c>
      <c r="M613" t="str">
        <f>All!L613</f>
        <v>28 days</v>
      </c>
      <c r="N613" t="str">
        <f>All!AN613</f>
        <v>0, 0.5, 2.5, 10</v>
      </c>
      <c r="O613" t="str">
        <f>All!AR613</f>
        <v>LOAEL</v>
      </c>
      <c r="P613">
        <f>All!AS613</f>
        <v>16.666666666666668</v>
      </c>
      <c r="Q613" t="str">
        <f>All!AH613</f>
        <v>E</v>
      </c>
    </row>
    <row r="614" spans="1:17" x14ac:dyDescent="0.25">
      <c r="A614">
        <f>All!A614</f>
        <v>614</v>
      </c>
      <c r="B614">
        <f>All!B614</f>
        <v>0</v>
      </c>
      <c r="C614" t="str">
        <f>All!J614</f>
        <v>Nano</v>
      </c>
      <c r="D614" t="str">
        <f>All!F614</f>
        <v>Kim 2017</v>
      </c>
      <c r="E614" t="str">
        <f>All!E614</f>
        <v>10.5487/TR.2017.33.3.239</v>
      </c>
      <c r="F614" t="str">
        <f>All!H614</f>
        <v>Neodymium</v>
      </c>
      <c r="G614" t="str">
        <f>All!I614</f>
        <v>Nd2O3</v>
      </c>
      <c r="H614" t="str">
        <f>All!N614</f>
        <v>Neutrophils (10^3/uL)</v>
      </c>
      <c r="I614" t="str">
        <f>All!AL614</f>
        <v>Lung Inflammation</v>
      </c>
      <c r="J614" t="str">
        <f>All!O614</f>
        <v>Rat</v>
      </c>
      <c r="K614" t="str">
        <f>All!P614</f>
        <v>Sprague-Dawley</v>
      </c>
      <c r="L614" t="str">
        <f>All!Q614</f>
        <v>M</v>
      </c>
      <c r="M614" t="str">
        <f>All!L614</f>
        <v>28 days</v>
      </c>
      <c r="N614" t="str">
        <f>All!AN614</f>
        <v>0, 0.5, 2.5, 10</v>
      </c>
      <c r="O614" t="str">
        <f>All!AR614</f>
        <v>NOAEL</v>
      </c>
      <c r="P614">
        <f>All!AS614</f>
        <v>166.66666666666666</v>
      </c>
      <c r="Q614" t="str">
        <f>All!AH614</f>
        <v>D</v>
      </c>
    </row>
    <row r="615" spans="1:17" x14ac:dyDescent="0.25">
      <c r="A615">
        <f>All!A615</f>
        <v>615</v>
      </c>
      <c r="B615" t="str">
        <f>All!B615</f>
        <v>Y</v>
      </c>
      <c r="C615">
        <f>All!J615</f>
        <v>0</v>
      </c>
      <c r="D615" t="str">
        <f>All!F615</f>
        <v>Han 2020</v>
      </c>
      <c r="E615" t="str">
        <f>All!E615</f>
        <v>10.1016/j.taap.2020.114890</v>
      </c>
      <c r="F615">
        <f>All!H615</f>
        <v>0</v>
      </c>
      <c r="G615">
        <f>All!I615</f>
        <v>0</v>
      </c>
      <c r="H615">
        <f>All!N615</f>
        <v>0</v>
      </c>
      <c r="I615">
        <f>All!AL615</f>
        <v>0</v>
      </c>
      <c r="J615">
        <f>All!O615</f>
        <v>0</v>
      </c>
      <c r="K615">
        <f>All!P615</f>
        <v>0</v>
      </c>
      <c r="L615">
        <f>All!Q615</f>
        <v>0</v>
      </c>
      <c r="M615">
        <f>All!L615</f>
        <v>0</v>
      </c>
      <c r="N615">
        <f>All!AN615</f>
        <v>0</v>
      </c>
      <c r="O615">
        <f>All!AR615</f>
        <v>0</v>
      </c>
      <c r="P615">
        <f>All!AS615</f>
        <v>0</v>
      </c>
      <c r="Q615">
        <f>All!AH615</f>
        <v>0</v>
      </c>
    </row>
    <row r="616" spans="1:17" x14ac:dyDescent="0.25">
      <c r="A616">
        <f>All!A616</f>
        <v>616</v>
      </c>
      <c r="B616" t="str">
        <f>All!B616</f>
        <v>Y</v>
      </c>
      <c r="C616">
        <f>All!J616</f>
        <v>0</v>
      </c>
      <c r="D616" t="str">
        <f>All!F616</f>
        <v>Park 2009b</v>
      </c>
      <c r="E616" t="str">
        <f>All!E616</f>
        <v>10.1016/j.tox.2009.03.005</v>
      </c>
      <c r="F616">
        <f>All!H616</f>
        <v>0</v>
      </c>
      <c r="G616">
        <f>All!I616</f>
        <v>0</v>
      </c>
      <c r="H616">
        <f>All!N616</f>
        <v>0</v>
      </c>
      <c r="I616">
        <f>All!AL616</f>
        <v>0</v>
      </c>
      <c r="J616">
        <f>All!O616</f>
        <v>0</v>
      </c>
      <c r="K616">
        <f>All!P616</f>
        <v>0</v>
      </c>
      <c r="L616">
        <f>All!Q616</f>
        <v>0</v>
      </c>
      <c r="M616">
        <f>All!L616</f>
        <v>0</v>
      </c>
      <c r="N616">
        <f>All!AN616</f>
        <v>0</v>
      </c>
      <c r="O616">
        <f>All!AR616</f>
        <v>0</v>
      </c>
      <c r="P616">
        <f>All!AS616</f>
        <v>0</v>
      </c>
      <c r="Q616">
        <f>All!AH616</f>
        <v>0</v>
      </c>
    </row>
    <row r="617" spans="1:17" x14ac:dyDescent="0.25">
      <c r="A617">
        <f>All!A617</f>
        <v>617</v>
      </c>
      <c r="B617" t="str">
        <f>All!B617</f>
        <v>Y</v>
      </c>
      <c r="C617">
        <f>All!J617</f>
        <v>0</v>
      </c>
      <c r="D617" t="str">
        <f>All!F617</f>
        <v>Park 2010a</v>
      </c>
      <c r="E617" t="str">
        <f>All!E617</f>
        <v>10.1248/jhs.56.387</v>
      </c>
      <c r="F617">
        <f>All!H617</f>
        <v>0</v>
      </c>
      <c r="G617">
        <f>All!I617</f>
        <v>0</v>
      </c>
      <c r="H617">
        <f>All!N617</f>
        <v>0</v>
      </c>
      <c r="I617">
        <f>All!AL617</f>
        <v>0</v>
      </c>
      <c r="J617">
        <f>All!O617</f>
        <v>0</v>
      </c>
      <c r="K617">
        <f>All!P617</f>
        <v>0</v>
      </c>
      <c r="L617">
        <f>All!Q617</f>
        <v>0</v>
      </c>
      <c r="M617">
        <f>All!L617</f>
        <v>0</v>
      </c>
      <c r="N617">
        <f>All!AN617</f>
        <v>0</v>
      </c>
      <c r="O617">
        <f>All!AR617</f>
        <v>0</v>
      </c>
      <c r="P617">
        <f>All!AS617</f>
        <v>0</v>
      </c>
      <c r="Q617">
        <f>All!AH617</f>
        <v>0</v>
      </c>
    </row>
    <row r="618" spans="1:17" x14ac:dyDescent="0.25">
      <c r="A618">
        <f>All!A618</f>
        <v>618</v>
      </c>
      <c r="B618" t="str">
        <f>All!B618</f>
        <v>Y</v>
      </c>
      <c r="C618">
        <f>All!J618</f>
        <v>0</v>
      </c>
      <c r="D618" t="str">
        <f>All!F618</f>
        <v>Park 2010b</v>
      </c>
      <c r="E618" t="str">
        <f>All!E618</f>
        <v>10.1016/j.tox.2010.06.002</v>
      </c>
      <c r="F618">
        <f>All!H618</f>
        <v>0</v>
      </c>
      <c r="G618">
        <f>All!I618</f>
        <v>0</v>
      </c>
      <c r="H618">
        <f>All!N618</f>
        <v>0</v>
      </c>
      <c r="I618">
        <f>All!AL618</f>
        <v>0</v>
      </c>
      <c r="J618">
        <f>All!O618</f>
        <v>0</v>
      </c>
      <c r="K618">
        <f>All!P618</f>
        <v>0</v>
      </c>
      <c r="L618">
        <f>All!Q618</f>
        <v>0</v>
      </c>
      <c r="M618">
        <f>All!L618</f>
        <v>0</v>
      </c>
      <c r="N618">
        <f>All!AN618</f>
        <v>0</v>
      </c>
      <c r="O618">
        <f>All!AR618</f>
        <v>0</v>
      </c>
      <c r="P618">
        <f>All!AS618</f>
        <v>0</v>
      </c>
      <c r="Q618">
        <f>All!AH618</f>
        <v>0</v>
      </c>
    </row>
    <row r="619" spans="1:17" x14ac:dyDescent="0.25">
      <c r="A619">
        <f>All!A619</f>
        <v>619</v>
      </c>
      <c r="B619" t="str">
        <f>All!B619</f>
        <v>Y</v>
      </c>
      <c r="C619">
        <f>All!J619</f>
        <v>0</v>
      </c>
      <c r="D619" t="str">
        <f>All!F619</f>
        <v>Park 2015b</v>
      </c>
      <c r="E619" t="str">
        <f>All!E619</f>
        <v>10.1016/j.envres.2015.09.030</v>
      </c>
      <c r="F619">
        <f>All!H619</f>
        <v>0</v>
      </c>
      <c r="G619">
        <f>All!I619</f>
        <v>0</v>
      </c>
      <c r="H619">
        <f>All!N619</f>
        <v>0</v>
      </c>
      <c r="I619">
        <f>All!AL619</f>
        <v>0</v>
      </c>
      <c r="J619">
        <f>All!O619</f>
        <v>0</v>
      </c>
      <c r="K619">
        <f>All!P619</f>
        <v>0</v>
      </c>
      <c r="L619">
        <f>All!Q619</f>
        <v>0</v>
      </c>
      <c r="M619">
        <f>All!L619</f>
        <v>0</v>
      </c>
      <c r="N619">
        <f>All!AN619</f>
        <v>0</v>
      </c>
      <c r="O619">
        <f>All!AR619</f>
        <v>0</v>
      </c>
      <c r="P619">
        <f>All!AS619</f>
        <v>0</v>
      </c>
      <c r="Q619">
        <f>All!AH619</f>
        <v>0</v>
      </c>
    </row>
    <row r="620" spans="1:17" x14ac:dyDescent="0.25">
      <c r="A620">
        <f>All!A620</f>
        <v>620</v>
      </c>
      <c r="B620" t="str">
        <f>All!B620</f>
        <v>Y</v>
      </c>
      <c r="C620">
        <f>All!J620</f>
        <v>0</v>
      </c>
      <c r="D620" t="str">
        <f>All!F620</f>
        <v>Park 2016</v>
      </c>
      <c r="E620" t="str">
        <f>All!E620</f>
        <v>10.3109/17435390.2015.1078851</v>
      </c>
      <c r="F620">
        <f>All!H620</f>
        <v>0</v>
      </c>
      <c r="G620">
        <f>All!I620</f>
        <v>0</v>
      </c>
      <c r="H620">
        <f>All!N620</f>
        <v>0</v>
      </c>
      <c r="I620">
        <f>All!AL620</f>
        <v>0</v>
      </c>
      <c r="J620">
        <f>All!O620</f>
        <v>0</v>
      </c>
      <c r="K620">
        <f>All!P620</f>
        <v>0</v>
      </c>
      <c r="L620">
        <f>All!Q620</f>
        <v>0</v>
      </c>
      <c r="M620">
        <f>All!L620</f>
        <v>0</v>
      </c>
      <c r="N620">
        <f>All!AN620</f>
        <v>0</v>
      </c>
      <c r="O620">
        <f>All!AR620</f>
        <v>0</v>
      </c>
      <c r="P620">
        <f>All!AS620</f>
        <v>0</v>
      </c>
      <c r="Q620">
        <f>All!AH620</f>
        <v>0</v>
      </c>
    </row>
    <row r="621" spans="1:17" x14ac:dyDescent="0.25">
      <c r="A621">
        <f>All!A621</f>
        <v>621</v>
      </c>
      <c r="B621" t="str">
        <f>All!B621</f>
        <v>Y</v>
      </c>
      <c r="C621">
        <f>All!J621</f>
        <v>0</v>
      </c>
      <c r="D621" t="str">
        <f>All!F621</f>
        <v>Park 2016a</v>
      </c>
      <c r="E621" t="str">
        <f>All!E621</f>
        <v>10.1002/jat.3361</v>
      </c>
      <c r="F621">
        <f>All!H621</f>
        <v>0</v>
      </c>
      <c r="G621">
        <f>All!I621</f>
        <v>0</v>
      </c>
      <c r="H621">
        <f>All!N621</f>
        <v>0</v>
      </c>
      <c r="I621">
        <f>All!AL621</f>
        <v>0</v>
      </c>
      <c r="J621">
        <f>All!O621</f>
        <v>0</v>
      </c>
      <c r="K621">
        <f>All!P621</f>
        <v>0</v>
      </c>
      <c r="L621">
        <f>All!Q621</f>
        <v>0</v>
      </c>
      <c r="M621">
        <f>All!L621</f>
        <v>0</v>
      </c>
      <c r="N621">
        <f>All!AN621</f>
        <v>0</v>
      </c>
      <c r="O621">
        <f>All!AR621</f>
        <v>0</v>
      </c>
      <c r="P621">
        <f>All!AS621</f>
        <v>0</v>
      </c>
      <c r="Q621">
        <f>All!AH621</f>
        <v>0</v>
      </c>
    </row>
    <row r="622" spans="1:17" x14ac:dyDescent="0.25">
      <c r="A622">
        <f>All!A622</f>
        <v>622</v>
      </c>
      <c r="B622" t="str">
        <f>All!B622</f>
        <v>Y</v>
      </c>
      <c r="C622">
        <f>All!J622</f>
        <v>0</v>
      </c>
      <c r="D622" t="str">
        <f>All!F622</f>
        <v>Park 2016b</v>
      </c>
      <c r="E622" t="str">
        <f>All!E622</f>
        <v>10.1080/17435390.2016.1202348</v>
      </c>
      <c r="F622">
        <f>All!H622</f>
        <v>0</v>
      </c>
      <c r="G622">
        <f>All!I622</f>
        <v>0</v>
      </c>
      <c r="H622">
        <f>All!N622</f>
        <v>0</v>
      </c>
      <c r="I622">
        <f>All!AL622</f>
        <v>0</v>
      </c>
      <c r="J622">
        <f>All!O622</f>
        <v>0</v>
      </c>
      <c r="K622">
        <f>All!P622</f>
        <v>0</v>
      </c>
      <c r="L622">
        <f>All!Q622</f>
        <v>0</v>
      </c>
      <c r="M622">
        <f>All!L622</f>
        <v>0</v>
      </c>
      <c r="N622">
        <f>All!AN622</f>
        <v>0</v>
      </c>
      <c r="O622">
        <f>All!AR622</f>
        <v>0</v>
      </c>
      <c r="P622">
        <f>All!AS622</f>
        <v>0</v>
      </c>
      <c r="Q622">
        <f>All!AH622</f>
        <v>0</v>
      </c>
    </row>
    <row r="623" spans="1:17" x14ac:dyDescent="0.25">
      <c r="A623">
        <f>All!A623</f>
        <v>623</v>
      </c>
      <c r="B623" t="str">
        <f>All!B623</f>
        <v>Y</v>
      </c>
      <c r="C623">
        <f>All!J623</f>
        <v>0</v>
      </c>
      <c r="D623" t="str">
        <f>All!F623</f>
        <v>Park 2016c</v>
      </c>
      <c r="E623" t="str">
        <f>All!E623</f>
        <v>10.1016/j.envres.2016.03.027</v>
      </c>
      <c r="F623">
        <f>All!H623</f>
        <v>0</v>
      </c>
      <c r="G623">
        <f>All!I623</f>
        <v>0</v>
      </c>
      <c r="H623">
        <f>All!N623</f>
        <v>0</v>
      </c>
      <c r="I623">
        <f>All!AL623</f>
        <v>0</v>
      </c>
      <c r="J623">
        <f>All!O623</f>
        <v>0</v>
      </c>
      <c r="K623">
        <f>All!P623</f>
        <v>0</v>
      </c>
      <c r="L623">
        <f>All!Q623</f>
        <v>0</v>
      </c>
      <c r="M623">
        <f>All!L623</f>
        <v>0</v>
      </c>
      <c r="N623">
        <f>All!AN623</f>
        <v>0</v>
      </c>
      <c r="O623">
        <f>All!AR623</f>
        <v>0</v>
      </c>
      <c r="P623">
        <f>All!AS623</f>
        <v>0</v>
      </c>
      <c r="Q623">
        <f>All!AH623</f>
        <v>0</v>
      </c>
    </row>
    <row r="624" spans="1:17" x14ac:dyDescent="0.25">
      <c r="A624">
        <f>All!A624</f>
        <v>624</v>
      </c>
      <c r="B624" t="str">
        <f>All!B624</f>
        <v>Y</v>
      </c>
      <c r="C624">
        <f>All!J624</f>
        <v>0</v>
      </c>
      <c r="D624" t="str">
        <f>All!F624</f>
        <v>Park 2017b</v>
      </c>
      <c r="E624" t="str">
        <f>All!E624</f>
        <v>10.1002/jat.3564</v>
      </c>
      <c r="F624">
        <f>All!H624</f>
        <v>0</v>
      </c>
      <c r="G624">
        <f>All!I624</f>
        <v>0</v>
      </c>
      <c r="H624">
        <f>All!N624</f>
        <v>0</v>
      </c>
      <c r="I624">
        <f>All!AL624</f>
        <v>0</v>
      </c>
      <c r="J624">
        <f>All!O624</f>
        <v>0</v>
      </c>
      <c r="K624">
        <f>All!P624</f>
        <v>0</v>
      </c>
      <c r="L624">
        <f>All!Q624</f>
        <v>0</v>
      </c>
      <c r="M624">
        <f>All!L624</f>
        <v>0</v>
      </c>
      <c r="N624">
        <f>All!AN624</f>
        <v>0</v>
      </c>
      <c r="O624">
        <f>All!AR624</f>
        <v>0</v>
      </c>
      <c r="P624">
        <f>All!AS624</f>
        <v>0</v>
      </c>
      <c r="Q624">
        <f>All!AH624</f>
        <v>0</v>
      </c>
    </row>
    <row r="625" spans="1:17" x14ac:dyDescent="0.25">
      <c r="A625">
        <f>All!A625</f>
        <v>625</v>
      </c>
      <c r="B625" t="str">
        <f>All!B625</f>
        <v>Y</v>
      </c>
      <c r="C625">
        <f>All!J625</f>
        <v>0</v>
      </c>
      <c r="D625" t="str">
        <f>All!F625</f>
        <v>Ho 2013</v>
      </c>
      <c r="E625" t="str">
        <f>All!E625</f>
        <v>10.3109/17435390.2011.635814</v>
      </c>
      <c r="F625">
        <f>All!H625</f>
        <v>0</v>
      </c>
      <c r="G625">
        <f>All!I625</f>
        <v>0</v>
      </c>
      <c r="H625">
        <f>All!N625</f>
        <v>0</v>
      </c>
      <c r="I625">
        <f>All!AL625</f>
        <v>0</v>
      </c>
      <c r="J625">
        <f>All!O625</f>
        <v>0</v>
      </c>
      <c r="K625">
        <f>All!P625</f>
        <v>0</v>
      </c>
      <c r="L625">
        <f>All!Q625</f>
        <v>0</v>
      </c>
      <c r="M625">
        <f>All!L625</f>
        <v>0</v>
      </c>
      <c r="N625">
        <f>All!AN625</f>
        <v>0</v>
      </c>
      <c r="O625">
        <f>All!AR625</f>
        <v>0</v>
      </c>
      <c r="P625">
        <f>All!AS625</f>
        <v>0</v>
      </c>
      <c r="Q625">
        <f>All!AH625</f>
        <v>0</v>
      </c>
    </row>
    <row r="626" spans="1:17" x14ac:dyDescent="0.25">
      <c r="A626">
        <f>All!A626</f>
        <v>626</v>
      </c>
      <c r="B626" t="str">
        <f>All!B626</f>
        <v>Y</v>
      </c>
      <c r="C626">
        <f>All!J626</f>
        <v>0</v>
      </c>
      <c r="D626" t="str">
        <f>All!F626</f>
        <v>Song 2013</v>
      </c>
      <c r="E626" t="str">
        <f>All!E626</f>
        <v>10.3109/17435390.2011.648223</v>
      </c>
      <c r="F626">
        <f>All!H626</f>
        <v>0</v>
      </c>
      <c r="G626">
        <f>All!I626</f>
        <v>0</v>
      </c>
      <c r="H626">
        <f>All!N626</f>
        <v>0</v>
      </c>
      <c r="I626">
        <f>All!AL626</f>
        <v>0</v>
      </c>
      <c r="J626">
        <f>All!O626</f>
        <v>0</v>
      </c>
      <c r="K626">
        <f>All!P626</f>
        <v>0</v>
      </c>
      <c r="L626">
        <f>All!Q626</f>
        <v>0</v>
      </c>
      <c r="M626" t="str">
        <f>All!L626</f>
        <v>12 weeks</v>
      </c>
      <c r="N626">
        <f>All!AN626</f>
        <v>0</v>
      </c>
      <c r="O626">
        <f>All!AR626</f>
        <v>0</v>
      </c>
      <c r="P626">
        <f>All!AS626</f>
        <v>0</v>
      </c>
      <c r="Q626">
        <f>All!AH626</f>
        <v>0</v>
      </c>
    </row>
    <row r="627" spans="1:17" x14ac:dyDescent="0.25">
      <c r="A627">
        <f>All!A627</f>
        <v>627</v>
      </c>
      <c r="B627" t="str">
        <f>All!B627</f>
        <v>Y</v>
      </c>
      <c r="C627">
        <f>All!J627</f>
        <v>0</v>
      </c>
      <c r="D627" t="str">
        <f>All!F627</f>
        <v>Kim 2018</v>
      </c>
      <c r="E627" t="str">
        <f>All!E627</f>
        <v>10.1080/17435390.2018.1431318</v>
      </c>
      <c r="F627">
        <f>All!H627</f>
        <v>0</v>
      </c>
      <c r="G627">
        <f>All!I627</f>
        <v>0</v>
      </c>
      <c r="H627">
        <f>All!N627</f>
        <v>0</v>
      </c>
      <c r="I627">
        <f>All!AL627</f>
        <v>0</v>
      </c>
      <c r="J627">
        <f>All!O627</f>
        <v>0</v>
      </c>
      <c r="K627">
        <f>All!P627</f>
        <v>0</v>
      </c>
      <c r="L627">
        <f>All!Q627</f>
        <v>0</v>
      </c>
      <c r="M627" t="str">
        <f>All!L627</f>
        <v>5 days</v>
      </c>
      <c r="N627">
        <f>All!AN627</f>
        <v>0</v>
      </c>
      <c r="O627">
        <f>All!AR627</f>
        <v>0</v>
      </c>
      <c r="P627">
        <f>All!AS627</f>
        <v>0</v>
      </c>
      <c r="Q627">
        <f>All!AH627</f>
        <v>0</v>
      </c>
    </row>
    <row r="628" spans="1:17" x14ac:dyDescent="0.25">
      <c r="A628">
        <f>All!A628</f>
        <v>628</v>
      </c>
      <c r="B628" t="str">
        <f>All!B628</f>
        <v>Y</v>
      </c>
      <c r="C628">
        <f>All!J628</f>
        <v>0</v>
      </c>
      <c r="D628" t="str">
        <f>All!F628</f>
        <v>Sisler 2019</v>
      </c>
      <c r="E628" t="str">
        <f>All!E628</f>
        <v>10.1016/j.jhazmat.2019.02.068</v>
      </c>
      <c r="F628">
        <f>All!H628</f>
        <v>0</v>
      </c>
      <c r="G628">
        <f>All!I628</f>
        <v>0</v>
      </c>
      <c r="H628">
        <f>All!N628</f>
        <v>0</v>
      </c>
      <c r="I628">
        <f>All!AL628</f>
        <v>0</v>
      </c>
      <c r="J628">
        <f>All!O628</f>
        <v>0</v>
      </c>
      <c r="K628">
        <f>All!P628</f>
        <v>0</v>
      </c>
      <c r="L628">
        <f>All!Q628</f>
        <v>0</v>
      </c>
      <c r="M628">
        <f>All!L628</f>
        <v>0</v>
      </c>
      <c r="N628">
        <f>All!AN628</f>
        <v>0</v>
      </c>
      <c r="O628">
        <f>All!AR628</f>
        <v>0</v>
      </c>
      <c r="P628">
        <f>All!AS628</f>
        <v>0</v>
      </c>
      <c r="Q628">
        <f>All!AH628</f>
        <v>0</v>
      </c>
    </row>
    <row r="629" spans="1:17" x14ac:dyDescent="0.25">
      <c r="A629">
        <f>All!A629</f>
        <v>629</v>
      </c>
      <c r="B629" t="str">
        <f>All!B629</f>
        <v>Y</v>
      </c>
      <c r="C629">
        <f>All!J629</f>
        <v>0</v>
      </c>
      <c r="D629" t="str">
        <f>All!F629</f>
        <v>Stoeger 2006</v>
      </c>
      <c r="E629" t="str">
        <f>All!E629</f>
        <v>10.1289/ehp.8266</v>
      </c>
      <c r="F629">
        <f>All!H629</f>
        <v>0</v>
      </c>
      <c r="G629">
        <f>All!I629</f>
        <v>0</v>
      </c>
      <c r="H629">
        <f>All!N629</f>
        <v>0</v>
      </c>
      <c r="I629">
        <f>All!AL629</f>
        <v>0</v>
      </c>
      <c r="J629">
        <f>All!O629</f>
        <v>0</v>
      </c>
      <c r="K629">
        <f>All!P629</f>
        <v>0</v>
      </c>
      <c r="L629">
        <f>All!Q629</f>
        <v>0</v>
      </c>
      <c r="M629">
        <f>All!L629</f>
        <v>0</v>
      </c>
      <c r="N629">
        <f>All!AN629</f>
        <v>0</v>
      </c>
      <c r="O629">
        <f>All!AR629</f>
        <v>0</v>
      </c>
      <c r="P629">
        <f>All!AS629</f>
        <v>0</v>
      </c>
      <c r="Q629">
        <f>All!AH629</f>
        <v>0</v>
      </c>
    </row>
    <row r="630" spans="1:17" x14ac:dyDescent="0.25">
      <c r="A630">
        <f>All!A630</f>
        <v>630</v>
      </c>
      <c r="B630" t="str">
        <f>All!B630</f>
        <v>Y</v>
      </c>
      <c r="C630">
        <f>All!J630</f>
        <v>0</v>
      </c>
      <c r="D630" t="str">
        <f>All!F630</f>
        <v>Sun 2012</v>
      </c>
      <c r="E630" t="str">
        <f>All!E630</f>
        <v>10.1016/j.jhazmat.2012.05.072</v>
      </c>
      <c r="F630">
        <f>All!H630</f>
        <v>0</v>
      </c>
      <c r="G630">
        <f>All!I630</f>
        <v>0</v>
      </c>
      <c r="H630">
        <f>All!N630</f>
        <v>0</v>
      </c>
      <c r="I630">
        <f>All!AL630</f>
        <v>0</v>
      </c>
      <c r="J630">
        <f>All!O630</f>
        <v>0</v>
      </c>
      <c r="K630">
        <f>All!P630</f>
        <v>0</v>
      </c>
      <c r="L630">
        <f>All!Q630</f>
        <v>0</v>
      </c>
      <c r="M630">
        <f>All!L630</f>
        <v>0</v>
      </c>
      <c r="N630">
        <f>All!AN630</f>
        <v>0</v>
      </c>
      <c r="O630">
        <f>All!AR630</f>
        <v>0</v>
      </c>
      <c r="P630">
        <f>All!AS630</f>
        <v>0</v>
      </c>
      <c r="Q630">
        <f>All!AH630</f>
        <v>0</v>
      </c>
    </row>
    <row r="631" spans="1:17" x14ac:dyDescent="0.25">
      <c r="A631">
        <f>All!A631</f>
        <v>631</v>
      </c>
      <c r="B631" t="str">
        <f>All!B631</f>
        <v>Y</v>
      </c>
      <c r="C631">
        <f>All!J631</f>
        <v>0</v>
      </c>
      <c r="D631" t="str">
        <f>All!F631</f>
        <v>Li 2017</v>
      </c>
      <c r="E631" t="str">
        <f>All!E631</f>
        <v>10.1186/s12989-017-0234-0</v>
      </c>
      <c r="F631">
        <f>All!H631</f>
        <v>0</v>
      </c>
      <c r="G631">
        <f>All!I631</f>
        <v>0</v>
      </c>
      <c r="H631">
        <f>All!N631</f>
        <v>0</v>
      </c>
      <c r="I631">
        <f>All!AL631</f>
        <v>0</v>
      </c>
      <c r="J631">
        <f>All!O631</f>
        <v>0</v>
      </c>
      <c r="K631">
        <f>All!P631</f>
        <v>0</v>
      </c>
      <c r="L631">
        <f>All!Q631</f>
        <v>0</v>
      </c>
      <c r="M631" t="str">
        <f>All!L631</f>
        <v>7 days</v>
      </c>
      <c r="N631">
        <f>All!AN631</f>
        <v>0</v>
      </c>
      <c r="O631">
        <f>All!AR631</f>
        <v>0</v>
      </c>
      <c r="P631">
        <f>All!AS631</f>
        <v>0</v>
      </c>
      <c r="Q631">
        <f>All!AH631</f>
        <v>0</v>
      </c>
    </row>
    <row r="632" spans="1:17" x14ac:dyDescent="0.25">
      <c r="A632">
        <f>All!A632</f>
        <v>632</v>
      </c>
      <c r="B632" t="str">
        <f>All!B632</f>
        <v>Y</v>
      </c>
      <c r="C632">
        <f>All!J632</f>
        <v>0</v>
      </c>
      <c r="D632" t="str">
        <f>All!F632</f>
        <v>Principi 2016</v>
      </c>
      <c r="E632" t="str">
        <f>All!E632</f>
        <v>10.2147/IJN.S109950</v>
      </c>
      <c r="F632">
        <f>All!H632</f>
        <v>0</v>
      </c>
      <c r="G632">
        <f>All!I632</f>
        <v>0</v>
      </c>
      <c r="H632">
        <f>All!N632</f>
        <v>0</v>
      </c>
      <c r="I632">
        <f>All!AL632</f>
        <v>0</v>
      </c>
      <c r="J632">
        <f>All!O632</f>
        <v>0</v>
      </c>
      <c r="K632">
        <f>All!P632</f>
        <v>0</v>
      </c>
      <c r="L632">
        <f>All!Q632</f>
        <v>0</v>
      </c>
      <c r="M632">
        <f>All!L632</f>
        <v>0</v>
      </c>
      <c r="N632">
        <f>All!AN632</f>
        <v>0</v>
      </c>
      <c r="O632">
        <f>All!AR632</f>
        <v>0</v>
      </c>
      <c r="P632">
        <f>All!AS632</f>
        <v>0</v>
      </c>
      <c r="Q632">
        <f>All!AH632</f>
        <v>0</v>
      </c>
    </row>
    <row r="633" spans="1:17" x14ac:dyDescent="0.25">
      <c r="A633">
        <f>All!A633</f>
        <v>633</v>
      </c>
      <c r="B633" t="str">
        <f>All!B633</f>
        <v>Y</v>
      </c>
      <c r="C633">
        <f>All!J633</f>
        <v>0</v>
      </c>
      <c r="D633" t="str">
        <f>All!F633</f>
        <v>Kim 2020</v>
      </c>
      <c r="E633" t="str">
        <f>All!E633</f>
        <v>10.1080/17435390.2019.1694184</v>
      </c>
      <c r="F633">
        <f>All!H633</f>
        <v>0</v>
      </c>
      <c r="G633">
        <f>All!I633</f>
        <v>0</v>
      </c>
      <c r="H633">
        <f>All!N633</f>
        <v>0</v>
      </c>
      <c r="I633">
        <f>All!AL633</f>
        <v>0</v>
      </c>
      <c r="J633">
        <f>All!O633</f>
        <v>0</v>
      </c>
      <c r="K633">
        <f>All!P633</f>
        <v>0</v>
      </c>
      <c r="L633">
        <f>All!Q633</f>
        <v>0</v>
      </c>
      <c r="M633">
        <f>All!L633</f>
        <v>0</v>
      </c>
      <c r="N633">
        <f>All!AN633</f>
        <v>0</v>
      </c>
      <c r="O633">
        <f>All!AR633</f>
        <v>0</v>
      </c>
      <c r="P633">
        <f>All!AS633</f>
        <v>0</v>
      </c>
      <c r="Q633">
        <f>All!AH633</f>
        <v>0</v>
      </c>
    </row>
    <row r="634" spans="1:17" x14ac:dyDescent="0.25">
      <c r="A634">
        <f>All!A634</f>
        <v>634</v>
      </c>
      <c r="B634">
        <f>All!B634</f>
        <v>0</v>
      </c>
      <c r="C634" t="str">
        <f>All!J634</f>
        <v>Nano</v>
      </c>
      <c r="D634" t="str">
        <f>All!F634</f>
        <v>Kasai 2015</v>
      </c>
      <c r="E634" t="str">
        <f>All!E634</f>
        <v>10.3109/17435390.2014.933903</v>
      </c>
      <c r="F634" t="str">
        <f>All!H634</f>
        <v>CNT</v>
      </c>
      <c r="G634" t="str">
        <f>All!I634</f>
        <v>MWNT-7</v>
      </c>
      <c r="H634" t="str">
        <f>All!N634</f>
        <v>Focal fibrosis</v>
      </c>
      <c r="I634" t="str">
        <f>All!AL634</f>
        <v>Lung Fibrosis</v>
      </c>
      <c r="J634" t="str">
        <f>All!O634</f>
        <v>Rat</v>
      </c>
      <c r="K634" t="str">
        <f>All!P634</f>
        <v>F344/DuCrlCrlj</v>
      </c>
      <c r="L634" t="str">
        <f>All!Q634</f>
        <v>M</v>
      </c>
      <c r="M634" t="str">
        <f>All!L634</f>
        <v>13 weeks</v>
      </c>
      <c r="N634" t="str">
        <f>All!AN634</f>
        <v>0.0, 0.2, 1.0, 5.0</v>
      </c>
      <c r="O634" t="str">
        <f>All!AR634</f>
        <v>NOAEL</v>
      </c>
      <c r="P634">
        <f>All!AS634</f>
        <v>200</v>
      </c>
      <c r="Q634" t="str">
        <f>All!AH634</f>
        <v>D</v>
      </c>
    </row>
    <row r="635" spans="1:17" x14ac:dyDescent="0.25">
      <c r="A635">
        <f>All!A635</f>
        <v>635</v>
      </c>
      <c r="B635">
        <f>All!B635</f>
        <v>0</v>
      </c>
      <c r="C635" t="str">
        <f>All!J635</f>
        <v>Nano</v>
      </c>
      <c r="D635" t="str">
        <f>All!F635</f>
        <v>Kasai 2015</v>
      </c>
      <c r="E635" t="str">
        <f>All!E635</f>
        <v>10.3109/17435390.2014.933903</v>
      </c>
      <c r="F635" t="str">
        <f>All!H635</f>
        <v>CNT</v>
      </c>
      <c r="G635" t="str">
        <f>All!I635</f>
        <v>MWNT-7</v>
      </c>
      <c r="H635" t="str">
        <f>All!N635</f>
        <v>Focal fibrosis</v>
      </c>
      <c r="I635" t="str">
        <f>All!AL635</f>
        <v>Lung Fibrosis</v>
      </c>
      <c r="J635" t="str">
        <f>All!O635</f>
        <v>Rat</v>
      </c>
      <c r="K635" t="str">
        <f>All!P635</f>
        <v>F344/DuCrlCrlj</v>
      </c>
      <c r="L635" t="str">
        <f>All!Q635</f>
        <v>F</v>
      </c>
      <c r="M635" t="str">
        <f>All!L635</f>
        <v>13 weeks</v>
      </c>
      <c r="N635" t="str">
        <f>All!AN635</f>
        <v>0.0, 0.2, 1.0, 5.0</v>
      </c>
      <c r="O635" t="str">
        <f>All!AR635</f>
        <v>NOAEL</v>
      </c>
      <c r="P635">
        <f>All!AS635</f>
        <v>200</v>
      </c>
      <c r="Q635" t="str">
        <f>All!AH635</f>
        <v>D</v>
      </c>
    </row>
    <row r="636" spans="1:17" x14ac:dyDescent="0.25">
      <c r="A636">
        <f>All!A636</f>
        <v>636</v>
      </c>
      <c r="B636" t="str">
        <f>All!B636</f>
        <v>Y</v>
      </c>
      <c r="C636">
        <f>All!J636</f>
        <v>0</v>
      </c>
      <c r="D636" t="str">
        <f>All!F636</f>
        <v>Aalapati 2014</v>
      </c>
      <c r="E636" t="str">
        <f>All!E636</f>
        <v>10.3109/17435390.2013.829877</v>
      </c>
      <c r="F636">
        <f>All!H636</f>
        <v>0</v>
      </c>
      <c r="G636">
        <f>All!I636</f>
        <v>0</v>
      </c>
      <c r="H636">
        <f>All!N636</f>
        <v>0</v>
      </c>
      <c r="I636">
        <f>All!AL636</f>
        <v>0</v>
      </c>
      <c r="J636">
        <f>All!O636</f>
        <v>0</v>
      </c>
      <c r="K636">
        <f>All!P636</f>
        <v>0</v>
      </c>
      <c r="L636">
        <f>All!Q636</f>
        <v>0</v>
      </c>
      <c r="M636">
        <f>All!L636</f>
        <v>0</v>
      </c>
      <c r="N636">
        <f>All!AN636</f>
        <v>0</v>
      </c>
      <c r="O636">
        <f>All!AR636</f>
        <v>0</v>
      </c>
      <c r="P636">
        <f>All!AS636</f>
        <v>0</v>
      </c>
      <c r="Q636">
        <f>All!AH636</f>
        <v>0</v>
      </c>
    </row>
    <row r="637" spans="1:17" x14ac:dyDescent="0.25">
      <c r="A637">
        <f>All!A637</f>
        <v>637</v>
      </c>
      <c r="B637" t="str">
        <f>All!B637</f>
        <v>Y</v>
      </c>
      <c r="C637">
        <f>All!J637</f>
        <v>0</v>
      </c>
      <c r="D637" t="str">
        <f>All!F637</f>
        <v>Wang 2011</v>
      </c>
      <c r="E637" t="str">
        <f>All!E637</f>
        <v>10.1021/nn2033055</v>
      </c>
      <c r="F637">
        <f>All!H637</f>
        <v>0</v>
      </c>
      <c r="G637">
        <f>All!I637</f>
        <v>0</v>
      </c>
      <c r="H637">
        <f>All!N637</f>
        <v>0</v>
      </c>
      <c r="I637">
        <f>All!AL637</f>
        <v>0</v>
      </c>
      <c r="J637">
        <f>All!O637</f>
        <v>0</v>
      </c>
      <c r="K637">
        <f>All!P637</f>
        <v>0</v>
      </c>
      <c r="L637">
        <f>All!Q637</f>
        <v>0</v>
      </c>
      <c r="M637">
        <f>All!L637</f>
        <v>0</v>
      </c>
      <c r="N637">
        <f>All!AN637</f>
        <v>0</v>
      </c>
      <c r="O637">
        <f>All!AR637</f>
        <v>0</v>
      </c>
      <c r="P637">
        <f>All!AS637</f>
        <v>0</v>
      </c>
      <c r="Q637">
        <f>All!AH637</f>
        <v>0</v>
      </c>
    </row>
    <row r="638" spans="1:17" x14ac:dyDescent="0.25">
      <c r="A638">
        <f>All!A638</f>
        <v>638</v>
      </c>
      <c r="B638" t="str">
        <f>All!B638</f>
        <v>Y</v>
      </c>
      <c r="C638">
        <f>All!J638</f>
        <v>0</v>
      </c>
      <c r="D638" t="str">
        <f>All!F638</f>
        <v>Yamamoto 2006</v>
      </c>
      <c r="E638" t="str">
        <f>All!E638</f>
        <v>10.1016/j.taap.2005.11.007</v>
      </c>
      <c r="F638">
        <f>All!H638</f>
        <v>0</v>
      </c>
      <c r="G638">
        <f>All!I638</f>
        <v>0</v>
      </c>
      <c r="H638">
        <f>All!N638</f>
        <v>0</v>
      </c>
      <c r="I638">
        <f>All!AL638</f>
        <v>0</v>
      </c>
      <c r="J638">
        <f>All!O638</f>
        <v>0</v>
      </c>
      <c r="K638">
        <f>All!P638</f>
        <v>0</v>
      </c>
      <c r="L638">
        <f>All!Q638</f>
        <v>0</v>
      </c>
      <c r="M638">
        <f>All!L638</f>
        <v>0</v>
      </c>
      <c r="N638">
        <f>All!AN638</f>
        <v>0</v>
      </c>
      <c r="O638">
        <f>All!AR638</f>
        <v>0</v>
      </c>
      <c r="P638">
        <f>All!AS638</f>
        <v>0</v>
      </c>
      <c r="Q638">
        <f>All!AH638</f>
        <v>0</v>
      </c>
    </row>
    <row r="639" spans="1:17" x14ac:dyDescent="0.25">
      <c r="A639">
        <f>All!A639</f>
        <v>639</v>
      </c>
      <c r="B639" t="str">
        <f>All!B639</f>
        <v>Y</v>
      </c>
      <c r="C639">
        <f>All!J639</f>
        <v>0</v>
      </c>
      <c r="D639" t="str">
        <f>All!F639</f>
        <v>Yanamala 2014</v>
      </c>
      <c r="E639" t="str">
        <f>All!E639</f>
        <v>10.1021/sc500153k</v>
      </c>
      <c r="F639">
        <f>All!H639</f>
        <v>0</v>
      </c>
      <c r="G639">
        <f>All!I639</f>
        <v>0</v>
      </c>
      <c r="H639">
        <f>All!N639</f>
        <v>0</v>
      </c>
      <c r="I639">
        <f>All!AL639</f>
        <v>0</v>
      </c>
      <c r="J639">
        <f>All!O639</f>
        <v>0</v>
      </c>
      <c r="K639">
        <f>All!P639</f>
        <v>0</v>
      </c>
      <c r="L639">
        <f>All!Q639</f>
        <v>0</v>
      </c>
      <c r="M639">
        <f>All!L639</f>
        <v>0</v>
      </c>
      <c r="N639">
        <f>All!AN639</f>
        <v>0</v>
      </c>
      <c r="O639">
        <f>All!AR639</f>
        <v>0</v>
      </c>
      <c r="P639">
        <f>All!AS639</f>
        <v>0</v>
      </c>
      <c r="Q639">
        <f>All!AH639</f>
        <v>0</v>
      </c>
    </row>
    <row r="640" spans="1:17" x14ac:dyDescent="0.25">
      <c r="A640">
        <f>All!A640</f>
        <v>640</v>
      </c>
      <c r="B640" t="str">
        <f>All!B640</f>
        <v>Y</v>
      </c>
      <c r="C640">
        <f>All!J640</f>
        <v>0</v>
      </c>
      <c r="D640" t="str">
        <f>All!F640</f>
        <v>Yoo 2018</v>
      </c>
      <c r="E640" t="str">
        <f>All!E640</f>
        <v>10.15666/aeer/1603_31453157</v>
      </c>
      <c r="F640">
        <f>All!H640</f>
        <v>0</v>
      </c>
      <c r="G640">
        <f>All!I640</f>
        <v>0</v>
      </c>
      <c r="H640">
        <f>All!N640</f>
        <v>0</v>
      </c>
      <c r="I640">
        <f>All!AL640</f>
        <v>0</v>
      </c>
      <c r="J640">
        <f>All!O640</f>
        <v>0</v>
      </c>
      <c r="K640">
        <f>All!P640</f>
        <v>0</v>
      </c>
      <c r="L640">
        <f>All!Q640</f>
        <v>0</v>
      </c>
      <c r="M640">
        <f>All!L640</f>
        <v>0</v>
      </c>
      <c r="N640">
        <f>All!AN640</f>
        <v>0</v>
      </c>
      <c r="O640">
        <f>All!AR640</f>
        <v>0</v>
      </c>
      <c r="P640">
        <f>All!AS640</f>
        <v>0</v>
      </c>
      <c r="Q640">
        <f>All!AH640</f>
        <v>0</v>
      </c>
    </row>
    <row r="641" spans="1:17" x14ac:dyDescent="0.25">
      <c r="A641">
        <f>All!A641</f>
        <v>641</v>
      </c>
      <c r="B641" t="str">
        <f>All!B641</f>
        <v>Y</v>
      </c>
      <c r="C641">
        <f>All!J641</f>
        <v>0</v>
      </c>
      <c r="D641" t="str">
        <f>All!F641</f>
        <v>Zhou 2003b</v>
      </c>
      <c r="E641" t="str">
        <f>All!E641</f>
        <v>10.1002/tox.10119</v>
      </c>
      <c r="F641">
        <f>All!H641</f>
        <v>0</v>
      </c>
      <c r="G641">
        <f>All!I641</f>
        <v>0</v>
      </c>
      <c r="H641">
        <f>All!N641</f>
        <v>0</v>
      </c>
      <c r="I641">
        <f>All!AL641</f>
        <v>0</v>
      </c>
      <c r="J641">
        <f>All!O641</f>
        <v>0</v>
      </c>
      <c r="K641">
        <f>All!P641</f>
        <v>0</v>
      </c>
      <c r="L641">
        <f>All!Q641</f>
        <v>0</v>
      </c>
      <c r="M641" t="str">
        <f>All!L641</f>
        <v>3 days</v>
      </c>
      <c r="N641">
        <f>All!AN641</f>
        <v>0</v>
      </c>
      <c r="O641">
        <f>All!AR641</f>
        <v>0</v>
      </c>
      <c r="P641">
        <f>All!AS641</f>
        <v>0</v>
      </c>
      <c r="Q641">
        <f>All!AH641</f>
        <v>0</v>
      </c>
    </row>
    <row r="642" spans="1:17" x14ac:dyDescent="0.25">
      <c r="A642">
        <f>All!A642</f>
        <v>642</v>
      </c>
      <c r="B642" t="str">
        <f>All!B642</f>
        <v>Y</v>
      </c>
      <c r="C642" t="str">
        <f>All!J642</f>
        <v>Nano</v>
      </c>
      <c r="D642" t="str">
        <f>All!F642</f>
        <v>Alapati_2014</v>
      </c>
      <c r="E642" t="str">
        <f>All!E642</f>
        <v>doi: 10.3109/17435390.2013.829877</v>
      </c>
      <c r="F642" t="str">
        <f>All!H642</f>
        <v>Cerium</v>
      </c>
      <c r="G642" t="str">
        <f>All!I642</f>
        <v>CeO2 cubic crystalline</v>
      </c>
      <c r="H642" t="str">
        <f>All!N642</f>
        <v>Fibrosis, parenchymal, multifocal</v>
      </c>
      <c r="I642" t="str">
        <f>All!AL642</f>
        <v>Lung Fibrosis</v>
      </c>
      <c r="J642" t="str">
        <f>All!O642</f>
        <v>Mouse</v>
      </c>
      <c r="K642" t="str">
        <f>All!P642</f>
        <v>CD1</v>
      </c>
      <c r="L642" t="str">
        <f>All!Q642</f>
        <v>male</v>
      </c>
      <c r="M642" t="str">
        <f>All!L642</f>
        <v>28 days</v>
      </c>
      <c r="N642" t="str">
        <f>All!AN642</f>
        <v>2 mg/m3</v>
      </c>
      <c r="O642">
        <f>All!AR642</f>
        <v>0</v>
      </c>
      <c r="P642">
        <f>All!AS642</f>
        <v>0</v>
      </c>
      <c r="Q642" t="str">
        <f>All!AH642</f>
        <v>D</v>
      </c>
    </row>
    <row r="643" spans="1:17" x14ac:dyDescent="0.25">
      <c r="A643">
        <f>All!A643</f>
        <v>643</v>
      </c>
      <c r="B643" t="str">
        <f>All!B643</f>
        <v>Y</v>
      </c>
      <c r="C643" t="str">
        <f>All!J643</f>
        <v>Nano</v>
      </c>
      <c r="D643" t="str">
        <f>All!F643</f>
        <v>Adamcakova-Dodd 2014</v>
      </c>
      <c r="E643" t="str">
        <f>All!E643</f>
        <v>DOI: 10.1186/1743-8977-11-15</v>
      </c>
      <c r="F643" t="str">
        <f>All!H643</f>
        <v>Zinc</v>
      </c>
      <c r="G643" t="str">
        <f>All!I643</f>
        <v>ZnO</v>
      </c>
      <c r="H643" t="str">
        <f>All!N643</f>
        <v>Fibrosis - 4 point histopathology scale</v>
      </c>
      <c r="I643" t="str">
        <f>All!AL643</f>
        <v>Lung Fibrosis</v>
      </c>
      <c r="J643" t="str">
        <f>All!O643</f>
        <v>Mouse</v>
      </c>
      <c r="K643" t="str">
        <f>All!P643</f>
        <v>C57Bl/6</v>
      </c>
      <c r="L643" t="str">
        <f>All!Q643</f>
        <v>male</v>
      </c>
      <c r="M643" t="str">
        <f>All!L643</f>
        <v>28 days</v>
      </c>
      <c r="N643" t="str">
        <f>All!AN643</f>
        <v>3.5 mg/m3</v>
      </c>
      <c r="O643">
        <f>All!AR643</f>
        <v>0</v>
      </c>
      <c r="P643">
        <f>All!AS643</f>
        <v>0</v>
      </c>
      <c r="Q643" t="str">
        <f>All!AH643</f>
        <v>C</v>
      </c>
    </row>
    <row r="644" spans="1:17" x14ac:dyDescent="0.25">
      <c r="A644">
        <f>All!A644</f>
        <v>644</v>
      </c>
      <c r="B644" t="str">
        <f>All!B644</f>
        <v>Y</v>
      </c>
      <c r="C644" t="str">
        <f>All!J644</f>
        <v>Nano</v>
      </c>
      <c r="D644" t="str">
        <f>All!F644</f>
        <v>Armstead 2015</v>
      </c>
      <c r="E644" t="str">
        <f>All!E644</f>
        <v>DOI:10.1371/journal.pone.0118778</v>
      </c>
      <c r="F644" t="str">
        <f>All!H644</f>
        <v>WC-Co or CeO2</v>
      </c>
      <c r="G644">
        <f>All!I644</f>
        <v>0</v>
      </c>
      <c r="H644">
        <f>All!N644</f>
        <v>0</v>
      </c>
      <c r="I644">
        <f>All!AL644</f>
        <v>0</v>
      </c>
      <c r="J644">
        <f>All!O644</f>
        <v>0</v>
      </c>
      <c r="K644">
        <f>All!P644</f>
        <v>0</v>
      </c>
      <c r="L644">
        <f>All!Q644</f>
        <v>0</v>
      </c>
      <c r="M644">
        <f>All!L644</f>
        <v>0</v>
      </c>
      <c r="N644">
        <f>All!AN644</f>
        <v>0</v>
      </c>
      <c r="O644">
        <f>All!AR644</f>
        <v>0</v>
      </c>
      <c r="P644">
        <f>All!AS644</f>
        <v>0</v>
      </c>
      <c r="Q644">
        <f>All!AH644</f>
        <v>0</v>
      </c>
    </row>
    <row r="645" spans="1:17" x14ac:dyDescent="0.25">
      <c r="A645">
        <f>All!A645</f>
        <v>645</v>
      </c>
      <c r="B645" t="str">
        <f>All!B645</f>
        <v>Y</v>
      </c>
      <c r="C645">
        <f>All!J645</f>
        <v>0</v>
      </c>
      <c r="D645" t="str">
        <f>All!F645</f>
        <v xml:space="preserve">Chen Ying 2004 </v>
      </c>
      <c r="E645">
        <f>All!E645</f>
        <v>0</v>
      </c>
      <c r="F645" t="str">
        <f>All!H645</f>
        <v>SiO2</v>
      </c>
      <c r="G645" t="str">
        <f>All!I645</f>
        <v>Silica, nano v micro</v>
      </c>
      <c r="H645">
        <f>All!N645</f>
        <v>0</v>
      </c>
      <c r="I645">
        <f>All!AL645</f>
        <v>0</v>
      </c>
      <c r="J645">
        <f>All!O645</f>
        <v>0</v>
      </c>
      <c r="K645">
        <f>All!P645</f>
        <v>0</v>
      </c>
      <c r="L645">
        <f>All!Q645</f>
        <v>0</v>
      </c>
      <c r="M645">
        <f>All!L645</f>
        <v>0</v>
      </c>
      <c r="N645">
        <f>All!AN645</f>
        <v>0</v>
      </c>
      <c r="O645">
        <f>All!AR645</f>
        <v>0</v>
      </c>
      <c r="P645">
        <f>All!AS645</f>
        <v>0</v>
      </c>
      <c r="Q645">
        <f>All!AH645</f>
        <v>0</v>
      </c>
    </row>
    <row r="646" spans="1:17" x14ac:dyDescent="0.25">
      <c r="A646">
        <f>All!A646</f>
        <v>646</v>
      </c>
      <c r="B646" t="str">
        <f>All!B646</f>
        <v>Y</v>
      </c>
      <c r="C646">
        <f>All!J646</f>
        <v>0</v>
      </c>
      <c r="D646" t="str">
        <f>All!F646</f>
        <v>Chou 2011</v>
      </c>
      <c r="E646">
        <f>All!E646</f>
        <v>0</v>
      </c>
      <c r="F646" t="str">
        <f>All!H646</f>
        <v xml:space="preserve">ZnO </v>
      </c>
      <c r="G646">
        <f>All!I646</f>
        <v>0</v>
      </c>
      <c r="H646">
        <f>All!N646</f>
        <v>0</v>
      </c>
      <c r="I646">
        <f>All!AL646</f>
        <v>0</v>
      </c>
      <c r="J646">
        <f>All!O646</f>
        <v>0</v>
      </c>
      <c r="K646">
        <f>All!P646</f>
        <v>0</v>
      </c>
      <c r="L646">
        <f>All!Q646</f>
        <v>0</v>
      </c>
      <c r="M646">
        <f>All!L646</f>
        <v>0</v>
      </c>
      <c r="N646">
        <f>All!AN646</f>
        <v>0</v>
      </c>
      <c r="O646">
        <f>All!AR646</f>
        <v>0</v>
      </c>
      <c r="P646">
        <f>All!AS646</f>
        <v>0</v>
      </c>
      <c r="Q646">
        <f>All!AH646</f>
        <v>0</v>
      </c>
    </row>
    <row r="647" spans="1:17" x14ac:dyDescent="0.25">
      <c r="A647">
        <f>All!A647</f>
        <v>647</v>
      </c>
      <c r="B647" t="str">
        <f>All!B647</f>
        <v>Y</v>
      </c>
      <c r="C647">
        <f>All!J647</f>
        <v>0</v>
      </c>
      <c r="D647" t="str">
        <f>All!F647</f>
        <v>Chuang 2017</v>
      </c>
      <c r="E647">
        <f>All!E647</f>
        <v>0</v>
      </c>
      <c r="F647" t="str">
        <f>All!H647</f>
        <v xml:space="preserve">ZnO </v>
      </c>
      <c r="G647">
        <f>All!I647</f>
        <v>0</v>
      </c>
      <c r="H647">
        <f>All!N647</f>
        <v>0</v>
      </c>
      <c r="I647">
        <f>All!AL647</f>
        <v>0</v>
      </c>
      <c r="J647">
        <f>All!O647</f>
        <v>0</v>
      </c>
      <c r="K647">
        <f>All!P647</f>
        <v>0</v>
      </c>
      <c r="L647">
        <f>All!Q647</f>
        <v>0</v>
      </c>
      <c r="M647">
        <f>All!L647</f>
        <v>0</v>
      </c>
      <c r="N647">
        <f>All!AN647</f>
        <v>0</v>
      </c>
      <c r="O647">
        <f>All!AR647</f>
        <v>0</v>
      </c>
      <c r="P647">
        <f>All!AS647</f>
        <v>0</v>
      </c>
      <c r="Q647">
        <f>All!AH647</f>
        <v>0</v>
      </c>
    </row>
    <row r="648" spans="1:17" x14ac:dyDescent="0.25">
      <c r="A648">
        <f>All!A648</f>
        <v>648</v>
      </c>
      <c r="B648" t="str">
        <f>All!B648</f>
        <v>Y</v>
      </c>
      <c r="C648">
        <f>All!J648</f>
        <v>0</v>
      </c>
      <c r="D648" t="str">
        <f>All!F648</f>
        <v>Hamilton 2018</v>
      </c>
      <c r="E648">
        <f>All!E648</f>
        <v>0</v>
      </c>
      <c r="F648" t="str">
        <f>All!H648</f>
        <v>MWCNT</v>
      </c>
      <c r="G648">
        <f>All!I648</f>
        <v>0</v>
      </c>
      <c r="H648">
        <f>All!N648</f>
        <v>0</v>
      </c>
      <c r="I648">
        <f>All!AL648</f>
        <v>0</v>
      </c>
      <c r="J648">
        <f>All!O648</f>
        <v>0</v>
      </c>
      <c r="K648">
        <f>All!P648</f>
        <v>0</v>
      </c>
      <c r="L648">
        <f>All!Q648</f>
        <v>0</v>
      </c>
      <c r="M648">
        <f>All!L648</f>
        <v>0</v>
      </c>
      <c r="N648">
        <f>All!AN648</f>
        <v>0</v>
      </c>
      <c r="O648">
        <f>All!AR648</f>
        <v>0</v>
      </c>
      <c r="P648">
        <f>All!AS648</f>
        <v>0</v>
      </c>
      <c r="Q648">
        <f>All!AH648</f>
        <v>0</v>
      </c>
    </row>
    <row r="649" spans="1:17" x14ac:dyDescent="0.25">
      <c r="A649">
        <f>All!A649</f>
        <v>649</v>
      </c>
      <c r="B649" t="str">
        <f>All!B649</f>
        <v>Y</v>
      </c>
      <c r="C649">
        <f>All!J649</f>
        <v>0</v>
      </c>
      <c r="D649" t="str">
        <f>All!F649</f>
        <v>Han 2018</v>
      </c>
      <c r="E649">
        <f>All!E649</f>
        <v>0</v>
      </c>
      <c r="F649" t="str">
        <f>All!H649</f>
        <v>Rare earth oxide NPs</v>
      </c>
      <c r="G649">
        <f>All!I649</f>
        <v>0</v>
      </c>
      <c r="H649">
        <f>All!N649</f>
        <v>0</v>
      </c>
      <c r="I649">
        <f>All!AL649</f>
        <v>0</v>
      </c>
      <c r="J649">
        <f>All!O649</f>
        <v>0</v>
      </c>
      <c r="K649">
        <f>All!P649</f>
        <v>0</v>
      </c>
      <c r="L649">
        <f>All!Q649</f>
        <v>0</v>
      </c>
      <c r="M649">
        <f>All!L649</f>
        <v>0</v>
      </c>
      <c r="N649">
        <f>All!AN649</f>
        <v>0</v>
      </c>
      <c r="O649">
        <f>All!AR649</f>
        <v>0</v>
      </c>
      <c r="P649">
        <f>All!AS649</f>
        <v>0</v>
      </c>
      <c r="Q649">
        <f>All!AH649</f>
        <v>0</v>
      </c>
    </row>
    <row r="650" spans="1:17" x14ac:dyDescent="0.25">
      <c r="A650">
        <f>All!A650</f>
        <v>650</v>
      </c>
      <c r="B650" t="str">
        <f>All!B650</f>
        <v>Y</v>
      </c>
      <c r="C650" t="str">
        <f>All!J650</f>
        <v>Nano</v>
      </c>
      <c r="D650" t="str">
        <f>All!F650</f>
        <v>Han 2020</v>
      </c>
      <c r="E650" t="str">
        <f>All!E650</f>
        <v>doi.org/10.1080/17435390.2019.1661041</v>
      </c>
      <c r="F650" t="str">
        <f>All!H650</f>
        <v>Carbon black</v>
      </c>
      <c r="G650" t="str">
        <f>All!I650</f>
        <v>CB</v>
      </c>
      <c r="H650" t="str">
        <f>All!N650</f>
        <v>Collagen</v>
      </c>
      <c r="I650" t="str">
        <f>All!AL650</f>
        <v>Lung Fibrosis</v>
      </c>
      <c r="J650" t="str">
        <f>All!O650</f>
        <v>Rat</v>
      </c>
      <c r="K650" t="str">
        <f>All!P650</f>
        <v>SD</v>
      </c>
      <c r="L650" t="str">
        <f>All!Q650</f>
        <v>M</v>
      </c>
      <c r="M650" t="str">
        <f>All!L650</f>
        <v>28 days</v>
      </c>
      <c r="N650" t="str">
        <f>All!AN650</f>
        <v>5, 30 mg/m3 (6 hr/d; 7d/wk)</v>
      </c>
      <c r="O650">
        <f>All!AR650</f>
        <v>0</v>
      </c>
      <c r="P650">
        <f>All!AS650</f>
        <v>0</v>
      </c>
      <c r="Q650" t="str">
        <f>All!AH650</f>
        <v>C</v>
      </c>
    </row>
    <row r="651" spans="1:17" x14ac:dyDescent="0.25">
      <c r="A651">
        <f>All!A651</f>
        <v>651</v>
      </c>
      <c r="B651" t="str">
        <f>All!B651</f>
        <v>Y</v>
      </c>
      <c r="C651" t="str">
        <f>All!J651</f>
        <v>Nano</v>
      </c>
      <c r="D651" t="str">
        <f>All!F651</f>
        <v>Hozayen 2019</v>
      </c>
      <c r="E651" t="str">
        <f>All!E651</f>
        <v>10.1016/j.biopha.2018.11.093</v>
      </c>
      <c r="F651" t="str">
        <f>All!H651</f>
        <v>Silica</v>
      </c>
      <c r="G651" t="str">
        <f>All!I651</f>
        <v>mesoporous</v>
      </c>
      <c r="H651">
        <f>All!N651</f>
        <v>0</v>
      </c>
      <c r="I651">
        <f>All!AL651</f>
        <v>0</v>
      </c>
      <c r="J651">
        <f>All!O651</f>
        <v>0</v>
      </c>
      <c r="K651">
        <f>All!P651</f>
        <v>0</v>
      </c>
      <c r="L651">
        <f>All!Q651</f>
        <v>0</v>
      </c>
      <c r="M651">
        <f>All!L651</f>
        <v>0</v>
      </c>
      <c r="N651">
        <f>All!AN651</f>
        <v>0</v>
      </c>
      <c r="O651">
        <f>All!AR651</f>
        <v>0</v>
      </c>
      <c r="P651">
        <f>All!AS651</f>
        <v>0</v>
      </c>
      <c r="Q651">
        <f>All!AH651</f>
        <v>0</v>
      </c>
    </row>
    <row r="652" spans="1:17" x14ac:dyDescent="0.25">
      <c r="A652">
        <f>All!A652</f>
        <v>652</v>
      </c>
      <c r="B652" t="str">
        <f>All!B652</f>
        <v>Y</v>
      </c>
      <c r="C652">
        <f>All!J652</f>
        <v>0</v>
      </c>
      <c r="D652" t="str">
        <f>All!F652</f>
        <v xml:space="preserve">HuangKauoLiang_2015 </v>
      </c>
      <c r="E652">
        <f>All!E652</f>
        <v>0</v>
      </c>
      <c r="F652" t="str">
        <f>All!H652</f>
        <v xml:space="preserve">ZnO </v>
      </c>
      <c r="G652">
        <f>All!I652</f>
        <v>0</v>
      </c>
      <c r="H652">
        <f>All!N652</f>
        <v>0</v>
      </c>
      <c r="I652">
        <f>All!AL652</f>
        <v>0</v>
      </c>
      <c r="J652">
        <f>All!O652</f>
        <v>0</v>
      </c>
      <c r="K652">
        <f>All!P652</f>
        <v>0</v>
      </c>
      <c r="L652">
        <f>All!Q652</f>
        <v>0</v>
      </c>
      <c r="M652">
        <f>All!L652</f>
        <v>0</v>
      </c>
      <c r="N652">
        <f>All!AN652</f>
        <v>0</v>
      </c>
      <c r="O652">
        <f>All!AR652</f>
        <v>0</v>
      </c>
      <c r="P652">
        <f>All!AS652</f>
        <v>0</v>
      </c>
      <c r="Q652">
        <f>All!AH652</f>
        <v>0</v>
      </c>
    </row>
    <row r="653" spans="1:17" x14ac:dyDescent="0.25">
      <c r="A653">
        <f>All!A653</f>
        <v>653</v>
      </c>
      <c r="B653" t="str">
        <f>All!B653</f>
        <v>Y</v>
      </c>
      <c r="C653">
        <f>All!J653</f>
        <v>0</v>
      </c>
      <c r="D653" t="str">
        <f>All!F653</f>
        <v>Ishihara_1999</v>
      </c>
      <c r="E653">
        <f>All!E653</f>
        <v>0</v>
      </c>
      <c r="F653" t="str">
        <f>All!H653</f>
        <v>TiO2 or amosite</v>
      </c>
      <c r="G653" t="str">
        <f>All!I653</f>
        <v>Whiskers v. Nonfibrous TiO2</v>
      </c>
      <c r="H653">
        <f>All!N653</f>
        <v>0</v>
      </c>
      <c r="I653">
        <f>All!AL653</f>
        <v>0</v>
      </c>
      <c r="J653">
        <f>All!O653</f>
        <v>0</v>
      </c>
      <c r="K653">
        <f>All!P653</f>
        <v>0</v>
      </c>
      <c r="L653">
        <f>All!Q653</f>
        <v>0</v>
      </c>
      <c r="M653">
        <f>All!L653</f>
        <v>0</v>
      </c>
      <c r="N653">
        <f>All!AN653</f>
        <v>0</v>
      </c>
      <c r="O653">
        <f>All!AR653</f>
        <v>0</v>
      </c>
      <c r="P653">
        <f>All!AS653</f>
        <v>0</v>
      </c>
      <c r="Q653">
        <f>All!AH653</f>
        <v>0</v>
      </c>
    </row>
    <row r="654" spans="1:17" x14ac:dyDescent="0.25">
      <c r="A654">
        <f>All!A654</f>
        <v>654</v>
      </c>
      <c r="B654" t="str">
        <f>All!B654</f>
        <v>Y</v>
      </c>
      <c r="C654">
        <f>All!J654</f>
        <v>0</v>
      </c>
      <c r="D654" t="str">
        <f>All!F654</f>
        <v>Jeong 2016</v>
      </c>
      <c r="E654">
        <f>All!E654</f>
        <v>0</v>
      </c>
      <c r="F654" t="str">
        <f>All!H654</f>
        <v>CoO, CuO, ZnO</v>
      </c>
      <c r="G654" t="str">
        <f>All!I654</f>
        <v>Fast dissolving</v>
      </c>
      <c r="H654">
        <f>All!N654</f>
        <v>0</v>
      </c>
      <c r="I654">
        <f>All!AL654</f>
        <v>0</v>
      </c>
      <c r="J654">
        <f>All!O654</f>
        <v>0</v>
      </c>
      <c r="K654">
        <f>All!P654</f>
        <v>0</v>
      </c>
      <c r="L654">
        <f>All!Q654</f>
        <v>0</v>
      </c>
      <c r="M654">
        <f>All!L654</f>
        <v>0</v>
      </c>
      <c r="N654">
        <f>All!AN654</f>
        <v>0</v>
      </c>
      <c r="O654">
        <f>All!AR654</f>
        <v>0</v>
      </c>
      <c r="P654">
        <f>All!AS654</f>
        <v>0</v>
      </c>
      <c r="Q654">
        <f>All!AH654</f>
        <v>0</v>
      </c>
    </row>
    <row r="655" spans="1:17" x14ac:dyDescent="0.25">
      <c r="A655">
        <f>All!A655</f>
        <v>655</v>
      </c>
      <c r="B655" t="str">
        <f>All!B655</f>
        <v>Y</v>
      </c>
      <c r="C655">
        <f>All!J655</f>
        <v>0</v>
      </c>
      <c r="D655" t="str">
        <f>All!F655</f>
        <v>Jeong 2016a</v>
      </c>
      <c r="E655">
        <f>All!E655</f>
        <v>0</v>
      </c>
      <c r="F655">
        <f>All!H655</f>
        <v>0</v>
      </c>
      <c r="G655">
        <f>All!I655</f>
        <v>0</v>
      </c>
      <c r="H655">
        <f>All!N655</f>
        <v>0</v>
      </c>
      <c r="I655">
        <f>All!AL655</f>
        <v>0</v>
      </c>
      <c r="J655">
        <f>All!O655</f>
        <v>0</v>
      </c>
      <c r="K655">
        <f>All!P655</f>
        <v>0</v>
      </c>
      <c r="L655">
        <f>All!Q655</f>
        <v>0</v>
      </c>
      <c r="M655">
        <f>All!L655</f>
        <v>0</v>
      </c>
      <c r="N655">
        <f>All!AN655</f>
        <v>0</v>
      </c>
      <c r="O655">
        <f>All!AR655</f>
        <v>0</v>
      </c>
      <c r="P655">
        <f>All!AS655</f>
        <v>0</v>
      </c>
      <c r="Q655">
        <f>All!AH655</f>
        <v>0</v>
      </c>
    </row>
    <row r="656" spans="1:17" x14ac:dyDescent="0.25">
      <c r="A656">
        <f>All!A656</f>
        <v>656</v>
      </c>
      <c r="B656" t="str">
        <f>All!B656</f>
        <v>Y</v>
      </c>
      <c r="C656">
        <f>All!J656</f>
        <v>0</v>
      </c>
      <c r="D656" t="str">
        <f>All!F656</f>
        <v>Jiang 2018</v>
      </c>
      <c r="E656">
        <f>All!E656</f>
        <v>0</v>
      </c>
      <c r="F656" t="str">
        <f>All!H656</f>
        <v xml:space="preserve">ZnO </v>
      </c>
      <c r="G656">
        <f>All!I656</f>
        <v>0</v>
      </c>
      <c r="H656">
        <f>All!N656</f>
        <v>0</v>
      </c>
      <c r="I656">
        <f>All!AL656</f>
        <v>0</v>
      </c>
      <c r="J656">
        <f>All!O656</f>
        <v>0</v>
      </c>
      <c r="K656">
        <f>All!P656</f>
        <v>0</v>
      </c>
      <c r="L656">
        <f>All!Q656</f>
        <v>0</v>
      </c>
      <c r="M656">
        <f>All!L656</f>
        <v>0</v>
      </c>
      <c r="N656">
        <f>All!AN656</f>
        <v>0</v>
      </c>
      <c r="O656">
        <f>All!AR656</f>
        <v>0</v>
      </c>
      <c r="P656">
        <f>All!AS656</f>
        <v>0</v>
      </c>
      <c r="Q656">
        <f>All!AH656</f>
        <v>0</v>
      </c>
    </row>
    <row r="657" spans="1:17" x14ac:dyDescent="0.25">
      <c r="A657">
        <f>All!A657</f>
        <v>657</v>
      </c>
      <c r="B657" t="str">
        <f>All!B657</f>
        <v>Y</v>
      </c>
      <c r="C657">
        <f>All!J657</f>
        <v>0</v>
      </c>
      <c r="D657" t="str">
        <f>All!F657</f>
        <v>Keller 2014</v>
      </c>
      <c r="E657">
        <f>All!E657</f>
        <v>0</v>
      </c>
      <c r="F657" t="str">
        <f>All!H657</f>
        <v>Ceria</v>
      </c>
      <c r="G657" t="str">
        <f>All!I657</f>
        <v>Nano</v>
      </c>
      <c r="H657">
        <f>All!N657</f>
        <v>0</v>
      </c>
      <c r="I657">
        <f>All!AL657</f>
        <v>0</v>
      </c>
      <c r="J657">
        <f>All!O657</f>
        <v>0</v>
      </c>
      <c r="K657">
        <f>All!P657</f>
        <v>0</v>
      </c>
      <c r="L657">
        <f>All!Q657</f>
        <v>0</v>
      </c>
      <c r="M657">
        <f>All!L657</f>
        <v>0</v>
      </c>
      <c r="N657">
        <f>All!AN657</f>
        <v>0</v>
      </c>
      <c r="O657">
        <f>All!AR657</f>
        <v>0</v>
      </c>
      <c r="P657">
        <f>All!AS657</f>
        <v>0</v>
      </c>
      <c r="Q657">
        <f>All!AH657</f>
        <v>0</v>
      </c>
    </row>
    <row r="658" spans="1:17" x14ac:dyDescent="0.25">
      <c r="A658">
        <f>All!A658</f>
        <v>658</v>
      </c>
      <c r="B658" t="str">
        <f>All!B658</f>
        <v>Y</v>
      </c>
      <c r="C658" t="str">
        <f>All!J658</f>
        <v>Nano</v>
      </c>
      <c r="D658" t="str">
        <f>All!F658</f>
        <v>Kim Jong-Kyu 2011</v>
      </c>
      <c r="E658" t="str">
        <f>All!E658</f>
        <v>dx.doi.org/10.5491/SHAW.2011.2.3.282</v>
      </c>
      <c r="F658" t="str">
        <f>All!H658</f>
        <v>CB</v>
      </c>
      <c r="G658">
        <f>All!I658</f>
        <v>0</v>
      </c>
      <c r="H658" t="str">
        <f>All!N658</f>
        <v>BALF and serum cytokines, blood vessel relaxation</v>
      </c>
      <c r="I658">
        <f>All!AL658</f>
        <v>0</v>
      </c>
      <c r="J658">
        <f>All!O658</f>
        <v>0</v>
      </c>
      <c r="K658">
        <f>All!P658</f>
        <v>0</v>
      </c>
      <c r="L658">
        <f>All!Q658</f>
        <v>0</v>
      </c>
      <c r="M658" t="str">
        <f>All!L658</f>
        <v>28 days</v>
      </c>
      <c r="N658">
        <f>All!AN658</f>
        <v>0</v>
      </c>
      <c r="O658">
        <f>All!AR658</f>
        <v>0</v>
      </c>
      <c r="P658">
        <f>All!AS658</f>
        <v>0</v>
      </c>
      <c r="Q658">
        <f>All!AH658</f>
        <v>0</v>
      </c>
    </row>
    <row r="659" spans="1:17" x14ac:dyDescent="0.25">
      <c r="A659">
        <f>All!A659</f>
        <v>659</v>
      </c>
      <c r="B659" t="str">
        <f>All!B659</f>
        <v>Y</v>
      </c>
      <c r="C659" t="str">
        <f>All!J659</f>
        <v>Nano</v>
      </c>
      <c r="D659" t="str">
        <f>All!F659</f>
        <v>Kim Jong Sung 2011</v>
      </c>
      <c r="E659">
        <f>All!E659</f>
        <v>0</v>
      </c>
      <c r="F659" t="str">
        <f>All!H659</f>
        <v>Copper</v>
      </c>
      <c r="G659">
        <f>All!I659</f>
        <v>0</v>
      </c>
      <c r="H659">
        <f>All!N659</f>
        <v>0</v>
      </c>
      <c r="I659">
        <f>All!AL659</f>
        <v>0</v>
      </c>
      <c r="J659">
        <f>All!O659</f>
        <v>0</v>
      </c>
      <c r="K659">
        <f>All!P659</f>
        <v>0</v>
      </c>
      <c r="L659">
        <f>All!Q659</f>
        <v>0</v>
      </c>
      <c r="M659">
        <f>All!L659</f>
        <v>0</v>
      </c>
      <c r="N659">
        <f>All!AN659</f>
        <v>0</v>
      </c>
      <c r="O659">
        <f>All!AR659</f>
        <v>0</v>
      </c>
      <c r="P659">
        <f>All!AS659</f>
        <v>0</v>
      </c>
      <c r="Q659">
        <f>All!AH659</f>
        <v>0</v>
      </c>
    </row>
    <row r="660" spans="1:17" x14ac:dyDescent="0.25">
      <c r="A660">
        <f>All!A660</f>
        <v>660</v>
      </c>
      <c r="B660" t="str">
        <f>All!B660</f>
        <v>Y</v>
      </c>
      <c r="C660">
        <f>All!J660</f>
        <v>0</v>
      </c>
      <c r="D660" t="str">
        <f>All!F660</f>
        <v>Lee 2020</v>
      </c>
      <c r="E660">
        <f>All!E660</f>
        <v>0</v>
      </c>
      <c r="F660" t="str">
        <f>All!H660</f>
        <v>Indium</v>
      </c>
      <c r="G660">
        <f>All!I660</f>
        <v>0</v>
      </c>
      <c r="H660">
        <f>All!N660</f>
        <v>0</v>
      </c>
      <c r="I660">
        <f>All!AL660</f>
        <v>0</v>
      </c>
      <c r="J660">
        <f>All!O660</f>
        <v>0</v>
      </c>
      <c r="K660">
        <f>All!P660</f>
        <v>0</v>
      </c>
      <c r="L660">
        <f>All!Q660</f>
        <v>0</v>
      </c>
      <c r="M660">
        <f>All!L660</f>
        <v>0</v>
      </c>
      <c r="N660">
        <f>All!AN660</f>
        <v>0</v>
      </c>
      <c r="O660">
        <f>All!AR660</f>
        <v>0</v>
      </c>
      <c r="P660">
        <f>All!AS660</f>
        <v>0</v>
      </c>
      <c r="Q660">
        <f>All!AH660</f>
        <v>0</v>
      </c>
    </row>
    <row r="661" spans="1:17" x14ac:dyDescent="0.25">
      <c r="A661">
        <f>All!A661</f>
        <v>661</v>
      </c>
      <c r="B661" t="str">
        <f>All!B661</f>
        <v>Y</v>
      </c>
      <c r="C661" t="str">
        <f>All!J661</f>
        <v>Nano</v>
      </c>
      <c r="D661" t="str">
        <f>All!F661</f>
        <v>Leppanen 2014</v>
      </c>
      <c r="E661" t="str">
        <f>All!E661</f>
        <v>DOI: 10.3109/17435390.2014.914260</v>
      </c>
      <c r="F661" t="str">
        <f>All!H661</f>
        <v>TiO2</v>
      </c>
      <c r="G661" t="str">
        <f>All!I661</f>
        <v>silica-coated</v>
      </c>
      <c r="H661" t="str">
        <f>All!N661</f>
        <v>PMNs</v>
      </c>
      <c r="I661" t="str">
        <f>All!AL661</f>
        <v>Lung Inflammation</v>
      </c>
      <c r="J661">
        <f>All!O661</f>
        <v>0</v>
      </c>
      <c r="K661">
        <f>All!P661</f>
        <v>0</v>
      </c>
      <c r="L661">
        <f>All!Q661</f>
        <v>0</v>
      </c>
      <c r="M661" t="str">
        <f>All!L661</f>
        <v>28 days*</v>
      </c>
      <c r="N661" t="str">
        <f>All!AN661</f>
        <v>0, 30 mg/m3</v>
      </c>
      <c r="O661">
        <f>All!AR661</f>
        <v>0</v>
      </c>
      <c r="P661">
        <f>All!AS661</f>
        <v>0</v>
      </c>
      <c r="Q661">
        <f>All!AH661</f>
        <v>0</v>
      </c>
    </row>
    <row r="662" spans="1:17" x14ac:dyDescent="0.25">
      <c r="A662">
        <f>All!A662</f>
        <v>662</v>
      </c>
      <c r="B662" t="str">
        <f>All!B662</f>
        <v>Y</v>
      </c>
      <c r="C662" t="str">
        <f>All!J662</f>
        <v>Nano</v>
      </c>
      <c r="D662" t="str">
        <f>All!F662</f>
        <v>Lin 2013</v>
      </c>
      <c r="E662">
        <f>All!E662</f>
        <v>0</v>
      </c>
      <c r="F662" t="str">
        <f>All!H662</f>
        <v>Fe3O4, SiO2, SWCNTs</v>
      </c>
      <c r="G662">
        <f>All!I662</f>
        <v>0</v>
      </c>
      <c r="H662">
        <f>All!N662</f>
        <v>0</v>
      </c>
      <c r="I662">
        <f>All!AL662</f>
        <v>0</v>
      </c>
      <c r="J662">
        <f>All!O662</f>
        <v>0</v>
      </c>
      <c r="K662">
        <f>All!P662</f>
        <v>0</v>
      </c>
      <c r="L662">
        <f>All!Q662</f>
        <v>0</v>
      </c>
      <c r="M662">
        <f>All!L662</f>
        <v>0</v>
      </c>
      <c r="N662">
        <f>All!AN662</f>
        <v>0</v>
      </c>
      <c r="O662">
        <f>All!AR662</f>
        <v>0</v>
      </c>
      <c r="P662">
        <f>All!AS662</f>
        <v>0</v>
      </c>
      <c r="Q662">
        <f>All!AH662</f>
        <v>0</v>
      </c>
    </row>
    <row r="663" spans="1:17" x14ac:dyDescent="0.25">
      <c r="A663">
        <f>All!A663</f>
        <v>663</v>
      </c>
      <c r="B663" t="str">
        <f>All!B663</f>
        <v>Y</v>
      </c>
      <c r="C663" t="str">
        <f>All!J663</f>
        <v>Nano</v>
      </c>
      <c r="D663" t="str">
        <f>All!F663</f>
        <v>Liu Huan Liang 2013</v>
      </c>
      <c r="E663">
        <f>All!E663</f>
        <v>0</v>
      </c>
      <c r="F663" t="str">
        <f>All!H663</f>
        <v>Ag, ZnO, TiO2</v>
      </c>
      <c r="G663">
        <f>All!I663</f>
        <v>0</v>
      </c>
      <c r="H663">
        <f>All!N663</f>
        <v>0</v>
      </c>
      <c r="I663">
        <f>All!AL663</f>
        <v>0</v>
      </c>
      <c r="J663">
        <f>All!O663</f>
        <v>0</v>
      </c>
      <c r="K663">
        <f>All!P663</f>
        <v>0</v>
      </c>
      <c r="L663">
        <f>All!Q663</f>
        <v>0</v>
      </c>
      <c r="M663">
        <f>All!L663</f>
        <v>0</v>
      </c>
      <c r="N663">
        <f>All!AN663</f>
        <v>0</v>
      </c>
      <c r="O663">
        <f>All!AR663</f>
        <v>0</v>
      </c>
      <c r="P663">
        <f>All!AS663</f>
        <v>0</v>
      </c>
      <c r="Q663">
        <f>All!AH663</f>
        <v>0</v>
      </c>
    </row>
    <row r="664" spans="1:17" x14ac:dyDescent="0.25">
      <c r="A664">
        <f>All!A664</f>
        <v>664</v>
      </c>
      <c r="B664" t="str">
        <f>All!B664</f>
        <v>Y</v>
      </c>
      <c r="C664">
        <f>All!J664</f>
        <v>0</v>
      </c>
      <c r="D664" t="str">
        <f>All!F664</f>
        <v>Liu Huan Liang 2016x - 2015 is correct yr</v>
      </c>
      <c r="E664">
        <f>All!E664</f>
        <v>0</v>
      </c>
      <c r="F664" t="str">
        <f>All!H664</f>
        <v>Ag, ZnO, TiO2</v>
      </c>
      <c r="G664">
        <f>All!I664</f>
        <v>0</v>
      </c>
      <c r="H664">
        <f>All!N664</f>
        <v>0</v>
      </c>
      <c r="I664">
        <f>All!AL664</f>
        <v>0</v>
      </c>
      <c r="J664">
        <f>All!O664</f>
        <v>0</v>
      </c>
      <c r="K664">
        <f>All!P664</f>
        <v>0</v>
      </c>
      <c r="L664">
        <f>All!Q664</f>
        <v>0</v>
      </c>
      <c r="M664">
        <f>All!L664</f>
        <v>0</v>
      </c>
      <c r="N664">
        <f>All!AN664</f>
        <v>0</v>
      </c>
      <c r="O664">
        <f>All!AR664</f>
        <v>0</v>
      </c>
      <c r="P664">
        <f>All!AS664</f>
        <v>0</v>
      </c>
      <c r="Q664">
        <f>All!AH664</f>
        <v>0</v>
      </c>
    </row>
    <row r="665" spans="1:17" x14ac:dyDescent="0.25">
      <c r="A665">
        <f>All!A665</f>
        <v>665</v>
      </c>
      <c r="B665" t="str">
        <f>All!B665</f>
        <v>Y</v>
      </c>
      <c r="C665" t="str">
        <f>All!J665</f>
        <v>Nano</v>
      </c>
      <c r="D665" t="str">
        <f>All!F665</f>
        <v>Li Xiaobo 2017</v>
      </c>
      <c r="E665" t="str">
        <f>All!E665</f>
        <v>DOI 10.1186/s12989-017-0234-0</v>
      </c>
      <c r="F665" t="str">
        <f>All!H665</f>
        <v>Al2O3</v>
      </c>
      <c r="G665">
        <f>All!I665</f>
        <v>0</v>
      </c>
      <c r="H665" t="str">
        <f>All!N665</f>
        <v>Fibrosis - thickness of fibrosis layer</v>
      </c>
      <c r="I665" t="str">
        <f>All!AL665</f>
        <v>Lung Fibrosis</v>
      </c>
      <c r="J665">
        <f>All!O665</f>
        <v>0</v>
      </c>
      <c r="K665">
        <f>All!P665</f>
        <v>0</v>
      </c>
      <c r="L665">
        <f>All!Q665</f>
        <v>0</v>
      </c>
      <c r="M665" t="str">
        <f>All!L665</f>
        <v>7 days</v>
      </c>
      <c r="N665">
        <f>All!AN665</f>
        <v>0</v>
      </c>
      <c r="O665">
        <f>All!AR665</f>
        <v>0</v>
      </c>
      <c r="P665">
        <f>All!AS665</f>
        <v>0</v>
      </c>
      <c r="Q665">
        <f>All!AH665</f>
        <v>0</v>
      </c>
    </row>
    <row r="666" spans="1:17" x14ac:dyDescent="0.25">
      <c r="A666">
        <f>All!A666</f>
        <v>666</v>
      </c>
      <c r="B666" t="str">
        <f>All!B666</f>
        <v>Y</v>
      </c>
      <c r="C666" t="str">
        <f>All!J666</f>
        <v>Nano</v>
      </c>
      <c r="D666" t="str">
        <f>All!F666</f>
        <v>Li Xiaobo 2017</v>
      </c>
      <c r="E666" t="str">
        <f>All!E666</f>
        <v>DOI 10.1186/s12989-017-0234-0</v>
      </c>
      <c r="F666" t="str">
        <f>All!H666</f>
        <v>Al2O3</v>
      </c>
      <c r="G666">
        <f>All!I666</f>
        <v>0</v>
      </c>
      <c r="H666" t="str">
        <f>All!N666</f>
        <v>% PMN</v>
      </c>
      <c r="I666" t="str">
        <f>All!AL666</f>
        <v>Lung Inflammation</v>
      </c>
      <c r="J666">
        <f>All!O666</f>
        <v>0</v>
      </c>
      <c r="K666">
        <f>All!P666</f>
        <v>0</v>
      </c>
      <c r="L666">
        <f>All!Q666</f>
        <v>0</v>
      </c>
      <c r="M666" t="str">
        <f>All!L666</f>
        <v>7 days</v>
      </c>
      <c r="N666" t="str">
        <f>All!AN666</f>
        <v>0.4 and 2 mg/m3</v>
      </c>
      <c r="O666">
        <f>All!AR666</f>
        <v>0</v>
      </c>
      <c r="P666">
        <f>All!AS666</f>
        <v>0</v>
      </c>
      <c r="Q666">
        <f>All!AH666</f>
        <v>0</v>
      </c>
    </row>
    <row r="667" spans="1:17" x14ac:dyDescent="0.25">
      <c r="A667">
        <f>All!A667</f>
        <v>667</v>
      </c>
      <c r="B667" t="str">
        <f>All!B667</f>
        <v>Y</v>
      </c>
      <c r="C667">
        <f>All!J667</f>
        <v>0</v>
      </c>
      <c r="D667" t="str">
        <f>All!F667</f>
        <v>Ma 2012</v>
      </c>
      <c r="E667">
        <f>All!E667</f>
        <v>0</v>
      </c>
      <c r="F667" t="str">
        <f>All!H667</f>
        <v>CeO2</v>
      </c>
      <c r="G667">
        <f>All!I667</f>
        <v>0</v>
      </c>
      <c r="H667">
        <f>All!N667</f>
        <v>0</v>
      </c>
      <c r="I667">
        <f>All!AL667</f>
        <v>0</v>
      </c>
      <c r="J667">
        <f>All!O667</f>
        <v>0</v>
      </c>
      <c r="K667">
        <f>All!P667</f>
        <v>0</v>
      </c>
      <c r="L667">
        <f>All!Q667</f>
        <v>0</v>
      </c>
      <c r="M667">
        <f>All!L667</f>
        <v>0</v>
      </c>
      <c r="N667">
        <f>All!AN667</f>
        <v>0</v>
      </c>
      <c r="O667">
        <f>All!AR667</f>
        <v>0</v>
      </c>
      <c r="P667">
        <f>All!AS667</f>
        <v>0</v>
      </c>
      <c r="Q667">
        <f>All!AH667</f>
        <v>0</v>
      </c>
    </row>
    <row r="668" spans="1:17" x14ac:dyDescent="0.25">
      <c r="A668">
        <f>All!A668</f>
        <v>668</v>
      </c>
      <c r="B668" t="str">
        <f>All!B668</f>
        <v>Y</v>
      </c>
      <c r="C668">
        <f>All!J668</f>
        <v>0</v>
      </c>
      <c r="D668" t="str">
        <f>All!F668</f>
        <v>Mandler 2019</v>
      </c>
      <c r="E668">
        <f>All!E668</f>
        <v>0</v>
      </c>
      <c r="F668" t="str">
        <f>All!H668</f>
        <v>Corian, a solid-surface composite, of alumina trihydrate and acrylic polymer</v>
      </c>
      <c r="G668">
        <f>All!I668</f>
        <v>0</v>
      </c>
      <c r="H668">
        <f>All!N668</f>
        <v>0</v>
      </c>
      <c r="I668">
        <f>All!AL668</f>
        <v>0</v>
      </c>
      <c r="J668">
        <f>All!O668</f>
        <v>0</v>
      </c>
      <c r="K668">
        <f>All!P668</f>
        <v>0</v>
      </c>
      <c r="L668">
        <f>All!Q668</f>
        <v>0</v>
      </c>
      <c r="M668">
        <f>All!L668</f>
        <v>0</v>
      </c>
      <c r="N668">
        <f>All!AN668</f>
        <v>0</v>
      </c>
      <c r="O668">
        <f>All!AR668</f>
        <v>0</v>
      </c>
      <c r="P668">
        <f>All!AS668</f>
        <v>0</v>
      </c>
      <c r="Q668">
        <f>All!AH668</f>
        <v>0</v>
      </c>
    </row>
    <row r="669" spans="1:17" x14ac:dyDescent="0.25">
      <c r="A669">
        <f>All!A669</f>
        <v>669</v>
      </c>
      <c r="B669" t="str">
        <f>All!B669</f>
        <v>Y</v>
      </c>
      <c r="C669" t="str">
        <f>All!J669</f>
        <v>Nano</v>
      </c>
      <c r="D669" t="str">
        <f>All!F669</f>
        <v>Mo 2020</v>
      </c>
      <c r="E669">
        <f>All!E669</f>
        <v>0</v>
      </c>
      <c r="F669" t="str">
        <f>All!H669</f>
        <v>Ni</v>
      </c>
      <c r="G669">
        <f>All!I669</f>
        <v>0</v>
      </c>
      <c r="H669">
        <f>All!N669</f>
        <v>0</v>
      </c>
      <c r="I669">
        <f>All!AL669</f>
        <v>0</v>
      </c>
      <c r="J669">
        <f>All!O669</f>
        <v>0</v>
      </c>
      <c r="K669">
        <f>All!P669</f>
        <v>0</v>
      </c>
      <c r="L669">
        <f>All!Q669</f>
        <v>0</v>
      </c>
      <c r="M669">
        <f>All!L669</f>
        <v>0</v>
      </c>
      <c r="N669">
        <f>All!AN669</f>
        <v>0</v>
      </c>
      <c r="O669">
        <f>All!AR669</f>
        <v>0</v>
      </c>
      <c r="P669">
        <f>All!AS669</f>
        <v>0</v>
      </c>
      <c r="Q669">
        <f>All!AH669</f>
        <v>0</v>
      </c>
    </row>
    <row r="670" spans="1:17" x14ac:dyDescent="0.25">
      <c r="A670">
        <f>All!A670</f>
        <v>670</v>
      </c>
      <c r="B670" t="str">
        <f>All!B670</f>
        <v>Y</v>
      </c>
      <c r="C670" t="str">
        <f>All!J670</f>
        <v>Nano</v>
      </c>
      <c r="D670" t="str">
        <f>All!F670</f>
        <v>Morimoto 2010</v>
      </c>
      <c r="E670">
        <f>All!E670</f>
        <v>0</v>
      </c>
      <c r="F670" t="str">
        <f>All!H670</f>
        <v>NiO</v>
      </c>
      <c r="G670">
        <f>All!I670</f>
        <v>0</v>
      </c>
      <c r="H670">
        <f>All!N670</f>
        <v>0</v>
      </c>
      <c r="I670">
        <f>All!AL670</f>
        <v>0</v>
      </c>
      <c r="J670">
        <f>All!O670</f>
        <v>0</v>
      </c>
      <c r="K670">
        <f>All!P670</f>
        <v>0</v>
      </c>
      <c r="L670">
        <f>All!Q670</f>
        <v>0</v>
      </c>
      <c r="M670">
        <f>All!L670</f>
        <v>0</v>
      </c>
      <c r="N670">
        <f>All!AN670</f>
        <v>0</v>
      </c>
      <c r="O670">
        <f>All!AR670</f>
        <v>0</v>
      </c>
      <c r="P670">
        <f>All!AS670</f>
        <v>0</v>
      </c>
      <c r="Q670">
        <f>All!AH670</f>
        <v>0</v>
      </c>
    </row>
    <row r="671" spans="1:17" x14ac:dyDescent="0.25">
      <c r="A671">
        <f>All!A671</f>
        <v>671</v>
      </c>
      <c r="B671">
        <f>All!B671</f>
        <v>0</v>
      </c>
      <c r="C671" t="str">
        <f>All!J671</f>
        <v>Nano</v>
      </c>
      <c r="D671" t="str">
        <f>All!F671</f>
        <v>Morimoto 2015</v>
      </c>
      <c r="E671" t="str">
        <f>All!E671</f>
        <v>DOI 10.1007/s11051-015-3249-1</v>
      </c>
      <c r="F671" t="str">
        <f>All!H671</f>
        <v>Cerium</v>
      </c>
      <c r="G671" t="str">
        <f>All!I671</f>
        <v>CeO2</v>
      </c>
      <c r="H671" t="str">
        <f>All!N671</f>
        <v>%PMN</v>
      </c>
      <c r="I671" t="str">
        <f>All!AL671</f>
        <v>Lung Inflammation</v>
      </c>
      <c r="J671" t="str">
        <f>All!O671</f>
        <v>Rat</v>
      </c>
      <c r="K671" t="str">
        <f>All!P671</f>
        <v>Fischer 344</v>
      </c>
      <c r="L671" t="str">
        <f>All!Q671</f>
        <v>M</v>
      </c>
      <c r="M671" t="str">
        <f>All!L671</f>
        <v>28 days</v>
      </c>
      <c r="N671" t="str">
        <f>All!AN671</f>
        <v>2, 10 mg/m3; 4 weeks (6 h/day, 5 days/week), whole body inhalation</v>
      </c>
      <c r="O671" t="str">
        <f>All!AR671</f>
        <v>LOAEL</v>
      </c>
      <c r="P671">
        <f>All!AS671</f>
        <v>66.666666666666671</v>
      </c>
      <c r="Q671" t="str">
        <f>All!AH671</f>
        <v>D</v>
      </c>
    </row>
    <row r="672" spans="1:17" x14ac:dyDescent="0.25">
      <c r="A672">
        <f>All!A672</f>
        <v>672</v>
      </c>
      <c r="B672" t="str">
        <f>All!B672</f>
        <v>Y</v>
      </c>
      <c r="C672" t="str">
        <f>All!J672</f>
        <v>Nano</v>
      </c>
      <c r="D672" t="str">
        <f>All!F672</f>
        <v>Muhfeld 2012</v>
      </c>
      <c r="E672">
        <f>All!E672</f>
        <v>0</v>
      </c>
      <c r="F672" t="str">
        <f>All!H672</f>
        <v>MWCNT</v>
      </c>
      <c r="G672" t="str">
        <f>All!I672</f>
        <v>short &amp; long</v>
      </c>
      <c r="H672">
        <f>All!N672</f>
        <v>0</v>
      </c>
      <c r="I672">
        <f>All!AL672</f>
        <v>0</v>
      </c>
      <c r="J672">
        <f>All!O672</f>
        <v>0</v>
      </c>
      <c r="K672">
        <f>All!P672</f>
        <v>0</v>
      </c>
      <c r="L672">
        <f>All!Q672</f>
        <v>0</v>
      </c>
      <c r="M672">
        <f>All!L672</f>
        <v>0</v>
      </c>
      <c r="N672">
        <f>All!AN672</f>
        <v>0</v>
      </c>
      <c r="O672">
        <f>All!AR672</f>
        <v>0</v>
      </c>
      <c r="P672">
        <f>All!AS672</f>
        <v>0</v>
      </c>
      <c r="Q672">
        <f>All!AH672</f>
        <v>0</v>
      </c>
    </row>
    <row r="673" spans="1:17" x14ac:dyDescent="0.25">
      <c r="A673">
        <f>All!A673</f>
        <v>673</v>
      </c>
      <c r="B673" t="str">
        <f>All!B673</f>
        <v>Y</v>
      </c>
      <c r="C673" t="str">
        <f>All!J673</f>
        <v>Nano</v>
      </c>
      <c r="D673" t="str">
        <f>All!F673</f>
        <v>Park J-W 2015</v>
      </c>
      <c r="E673">
        <f>All!E673</f>
        <v>0</v>
      </c>
      <c r="F673" t="str">
        <f>All!H673</f>
        <v>CuO</v>
      </c>
      <c r="G673">
        <f>All!I673</f>
        <v>0</v>
      </c>
      <c r="H673">
        <f>All!N673</f>
        <v>0</v>
      </c>
      <c r="I673">
        <f>All!AL673</f>
        <v>0</v>
      </c>
      <c r="J673">
        <f>All!O673</f>
        <v>0</v>
      </c>
      <c r="K673">
        <f>All!P673</f>
        <v>0</v>
      </c>
      <c r="L673">
        <f>All!Q673</f>
        <v>0</v>
      </c>
      <c r="M673">
        <f>All!L673</f>
        <v>0</v>
      </c>
      <c r="N673">
        <f>All!AN673</f>
        <v>0</v>
      </c>
      <c r="O673">
        <f>All!AR673</f>
        <v>0</v>
      </c>
      <c r="P673">
        <f>All!AS673</f>
        <v>0</v>
      </c>
      <c r="Q673">
        <f>All!AH673</f>
        <v>0</v>
      </c>
    </row>
    <row r="674" spans="1:17" x14ac:dyDescent="0.25">
      <c r="A674">
        <f>All!A674</f>
        <v>674</v>
      </c>
      <c r="B674" t="str">
        <f>All!B674</f>
        <v>Y</v>
      </c>
      <c r="C674" t="str">
        <f>All!J674</f>
        <v>Nano</v>
      </c>
      <c r="D674" t="str">
        <f>All!F674</f>
        <v>Porter 2013</v>
      </c>
      <c r="E674" t="str">
        <f>All!E674</f>
        <v>doi:10.3109/17435390.2012.719649.</v>
      </c>
      <c r="F674" t="str">
        <f>All!H674</f>
        <v>MWCNT</v>
      </c>
      <c r="G674" t="str">
        <f>All!I674</f>
        <v>MWCNT-7</v>
      </c>
      <c r="H674" t="str">
        <f>All!N674</f>
        <v>Fibrosis - histopathology (severity+distribution scores) at mild or above</v>
      </c>
      <c r="I674" t="str">
        <f>All!AL674</f>
        <v>Lung Fibrosis</v>
      </c>
      <c r="J674" t="str">
        <f>All!O674</f>
        <v>Mouse</v>
      </c>
      <c r="K674" t="str">
        <f>All!P674</f>
        <v>C57BL/6J</v>
      </c>
      <c r="L674" t="str">
        <f>All!Q674</f>
        <v>Male</v>
      </c>
      <c r="M674" t="str">
        <f>All!L674</f>
        <v>12 days</v>
      </c>
      <c r="N674" t="str">
        <f>All!AN674</f>
        <v>10 mg/m3; 5 h/day for 2, 4, 8 or 12 days.</v>
      </c>
      <c r="O674">
        <f>All!AR674</f>
        <v>0</v>
      </c>
      <c r="P674">
        <f>All!AS674</f>
        <v>0</v>
      </c>
      <c r="Q674">
        <f>All!AH674</f>
        <v>0</v>
      </c>
    </row>
    <row r="675" spans="1:17" x14ac:dyDescent="0.25">
      <c r="A675">
        <f>All!A675</f>
        <v>675</v>
      </c>
      <c r="B675" t="str">
        <f>All!B675</f>
        <v>Y</v>
      </c>
      <c r="C675" t="str">
        <f>All!J675</f>
        <v>Nano</v>
      </c>
      <c r="D675" t="str">
        <f>All!F675</f>
        <v>Weiss 2021</v>
      </c>
      <c r="E675" t="str">
        <f>All!E675</f>
        <v>doi.org/10.3390/nano11010180</v>
      </c>
      <c r="F675" t="str">
        <f>All!H675</f>
        <v>Carbon dots</v>
      </c>
      <c r="G675">
        <f>All!I675</f>
        <v>0</v>
      </c>
      <c r="H675">
        <f>All!N675</f>
        <v>0</v>
      </c>
      <c r="I675">
        <f>All!AL675</f>
        <v>0</v>
      </c>
      <c r="J675">
        <f>All!O675</f>
        <v>0</v>
      </c>
      <c r="K675">
        <f>All!P675</f>
        <v>0</v>
      </c>
      <c r="L675">
        <f>All!Q675</f>
        <v>0</v>
      </c>
      <c r="M675">
        <f>All!L675</f>
        <v>0</v>
      </c>
      <c r="N675">
        <f>All!AN675</f>
        <v>0</v>
      </c>
      <c r="O675">
        <f>All!AR675</f>
        <v>0</v>
      </c>
      <c r="P675">
        <f>All!AS675</f>
        <v>0</v>
      </c>
      <c r="Q675">
        <f>All!AH675</f>
        <v>0</v>
      </c>
    </row>
    <row r="676" spans="1:17" x14ac:dyDescent="0.25">
      <c r="A676">
        <f>All!A676</f>
        <v>676</v>
      </c>
      <c r="B676" t="str">
        <f>All!B676</f>
        <v>Y</v>
      </c>
      <c r="C676">
        <f>All!J676</f>
        <v>0</v>
      </c>
      <c r="D676" t="str">
        <f>All!F676</f>
        <v>Ilves, 2018</v>
      </c>
      <c r="E676" t="str">
        <f>All!E676</f>
        <v>https://doi.org/10.1080/17435390.2018.1472312</v>
      </c>
      <c r="F676" t="str">
        <f>All!H676</f>
        <v>Cellulose</v>
      </c>
      <c r="G676" t="str">
        <f>All!I676</f>
        <v>Nanofibrillated cellulose</v>
      </c>
      <c r="H676">
        <f>All!N676</f>
        <v>0</v>
      </c>
      <c r="I676">
        <f>All!AL676</f>
        <v>0</v>
      </c>
      <c r="J676">
        <f>All!O676</f>
        <v>0</v>
      </c>
      <c r="K676">
        <f>All!P676</f>
        <v>0</v>
      </c>
      <c r="L676">
        <f>All!Q676</f>
        <v>0</v>
      </c>
      <c r="M676">
        <f>All!L676</f>
        <v>0</v>
      </c>
      <c r="N676">
        <f>All!AN676</f>
        <v>0</v>
      </c>
      <c r="O676">
        <f>All!AR676</f>
        <v>0</v>
      </c>
      <c r="P676">
        <f>All!AS676</f>
        <v>0</v>
      </c>
      <c r="Q676">
        <f>All!AH676</f>
        <v>0</v>
      </c>
    </row>
    <row r="677" spans="1:17" x14ac:dyDescent="0.25">
      <c r="A677">
        <f>All!A677</f>
        <v>677</v>
      </c>
      <c r="B677" t="str">
        <f>All!B677</f>
        <v>Y</v>
      </c>
      <c r="C677" t="str">
        <f>All!J677</f>
        <v>Nano</v>
      </c>
      <c r="D677" t="str">
        <f>All!F677</f>
        <v>Pauluhn, 2010</v>
      </c>
      <c r="E677" t="str">
        <f>All!E677</f>
        <v>10.1093/toxsci/kfp247</v>
      </c>
      <c r="F677" t="str">
        <f>All!H677</f>
        <v>CNT</v>
      </c>
      <c r="G677" t="str">
        <f>All!I677</f>
        <v>MWCNT</v>
      </c>
      <c r="H677" t="str">
        <f>All!N677</f>
        <v>Collagen in BAL</v>
      </c>
      <c r="I677" t="str">
        <f>All!AL677</f>
        <v>Lung Fibrosis</v>
      </c>
      <c r="J677" t="str">
        <f>All!O677</f>
        <v>Rat</v>
      </c>
      <c r="K677" t="str">
        <f>All!P677</f>
        <v>Wistar</v>
      </c>
      <c r="L677" t="str">
        <f>All!Q677</f>
        <v>MF</v>
      </c>
      <c r="M677" t="str">
        <f>All!L677</f>
        <v>13 weeks</v>
      </c>
      <c r="N677" t="str">
        <f>All!AN677</f>
        <v>0.1,0.4,1.5,6</v>
      </c>
      <c r="O677">
        <f>All!AR677</f>
        <v>0</v>
      </c>
      <c r="P677">
        <f>All!AS677</f>
        <v>0</v>
      </c>
      <c r="Q677" t="str">
        <f>All!AH677</f>
        <v>D</v>
      </c>
    </row>
    <row r="678" spans="1:17" x14ac:dyDescent="0.25">
      <c r="A678">
        <f>All!A678</f>
        <v>678</v>
      </c>
      <c r="B678" t="str">
        <f>All!B678</f>
        <v>Y</v>
      </c>
      <c r="C678" t="str">
        <f>All!J678</f>
        <v>Nano</v>
      </c>
      <c r="D678" t="str">
        <f>All!F678</f>
        <v>Pauluhn, 2010</v>
      </c>
      <c r="E678" t="str">
        <f>All!E678</f>
        <v>10.1093/toxsci/kfp247</v>
      </c>
      <c r="F678" t="str">
        <f>All!H678</f>
        <v>CNT</v>
      </c>
      <c r="G678" t="str">
        <f>All!I678</f>
        <v>MWCNT</v>
      </c>
      <c r="H678" t="str">
        <f>All!N678</f>
        <v>Collagen in BAL</v>
      </c>
      <c r="I678" t="str">
        <f>All!AL678</f>
        <v>Lung Fibrosis</v>
      </c>
      <c r="J678" t="str">
        <f>All!O678</f>
        <v>Rat</v>
      </c>
      <c r="K678" t="str">
        <f>All!P678</f>
        <v>Wistar</v>
      </c>
      <c r="L678" t="str">
        <f>All!Q678</f>
        <v>MF</v>
      </c>
      <c r="M678" t="str">
        <f>All!L678</f>
        <v>13 weeks</v>
      </c>
      <c r="N678" t="str">
        <f>All!AN678</f>
        <v>0.1,0.4,1.5,6</v>
      </c>
      <c r="O678">
        <f>All!AR678</f>
        <v>0</v>
      </c>
      <c r="P678">
        <f>All!AS678</f>
        <v>0</v>
      </c>
      <c r="Q678" t="str">
        <f>All!AH678</f>
        <v>D</v>
      </c>
    </row>
    <row r="679" spans="1:17" x14ac:dyDescent="0.25">
      <c r="A679">
        <f>All!A679</f>
        <v>679</v>
      </c>
      <c r="B679" t="str">
        <f>All!B679</f>
        <v>Y</v>
      </c>
      <c r="C679" t="str">
        <f>All!J679</f>
        <v>Nano</v>
      </c>
      <c r="D679" t="str">
        <f>All!F679</f>
        <v>Pauluhn, 2010</v>
      </c>
      <c r="E679" t="str">
        <f>All!E679</f>
        <v>10.1093/toxsci/kfp247</v>
      </c>
      <c r="F679" t="str">
        <f>All!H679</f>
        <v>CNT</v>
      </c>
      <c r="G679" t="str">
        <f>All!I679</f>
        <v>MWCNT</v>
      </c>
      <c r="H679" t="str">
        <f>All!N679</f>
        <v>Collagen in BAL</v>
      </c>
      <c r="I679" t="str">
        <f>All!AL679</f>
        <v>Lung Fibrosis</v>
      </c>
      <c r="J679" t="str">
        <f>All!O679</f>
        <v>Rat</v>
      </c>
      <c r="K679" t="str">
        <f>All!P679</f>
        <v>Wistar</v>
      </c>
      <c r="L679" t="str">
        <f>All!Q679</f>
        <v>MF</v>
      </c>
      <c r="M679" t="str">
        <f>All!L679</f>
        <v>13 weeks</v>
      </c>
      <c r="N679" t="str">
        <f>All!AN679</f>
        <v>0.1,0.4,1.5,6</v>
      </c>
      <c r="O679">
        <f>All!AR679</f>
        <v>0</v>
      </c>
      <c r="P679">
        <f>All!AS679</f>
        <v>0</v>
      </c>
      <c r="Q679" t="str">
        <f>All!AH679</f>
        <v>D</v>
      </c>
    </row>
    <row r="680" spans="1:17" x14ac:dyDescent="0.25">
      <c r="A680">
        <f>All!A680</f>
        <v>680</v>
      </c>
      <c r="B680" t="str">
        <f>All!B680</f>
        <v>Y</v>
      </c>
      <c r="C680" t="str">
        <f>All!J680</f>
        <v>Nano</v>
      </c>
      <c r="D680" t="str">
        <f>All!F680</f>
        <v>Pauluhn, 2010</v>
      </c>
      <c r="E680" t="str">
        <f>All!E680</f>
        <v>10.1093/toxsci/kfp247</v>
      </c>
      <c r="F680" t="str">
        <f>All!H680</f>
        <v>CNT</v>
      </c>
      <c r="G680" t="str">
        <f>All!I680</f>
        <v>MWCNT</v>
      </c>
      <c r="H680" t="str">
        <f>All!N680</f>
        <v>Collagen in BAL</v>
      </c>
      <c r="I680" t="str">
        <f>All!AL680</f>
        <v>Lung Fibrosis</v>
      </c>
      <c r="J680" t="str">
        <f>All!O680</f>
        <v>Rat</v>
      </c>
      <c r="K680" t="str">
        <f>All!P680</f>
        <v>Wistar</v>
      </c>
      <c r="L680" t="str">
        <f>All!Q680</f>
        <v>MF</v>
      </c>
      <c r="M680" t="str">
        <f>All!L680</f>
        <v>13 weeks</v>
      </c>
      <c r="N680" t="str">
        <f>All!AN680</f>
        <v>0.1,0.4,1.5,6</v>
      </c>
      <c r="O680">
        <f>All!AR680</f>
        <v>0</v>
      </c>
      <c r="P680">
        <f>All!AS680</f>
        <v>0</v>
      </c>
      <c r="Q680" t="str">
        <f>All!AH680</f>
        <v>C</v>
      </c>
    </row>
    <row r="681" spans="1:17" x14ac:dyDescent="0.25">
      <c r="A681">
        <f>All!A681</f>
        <v>681</v>
      </c>
      <c r="B681" t="str">
        <f>All!B681</f>
        <v>Y</v>
      </c>
      <c r="C681" t="str">
        <f>All!J681</f>
        <v>Nano</v>
      </c>
      <c r="D681" t="str">
        <f>All!F681</f>
        <v>Pauluhn, 2010</v>
      </c>
      <c r="E681" t="str">
        <f>All!E681</f>
        <v>10.1093/toxsci/kfp247</v>
      </c>
      <c r="F681" t="str">
        <f>All!H681</f>
        <v>CNT</v>
      </c>
      <c r="G681" t="str">
        <f>All!I681</f>
        <v>MWCNT</v>
      </c>
      <c r="H681" t="str">
        <f>All!N681</f>
        <v>Histopathology - severity of alveolus interstitial (septal) thickening</v>
      </c>
      <c r="I681" t="str">
        <f>All!AL681</f>
        <v>Lung Fibrosis</v>
      </c>
      <c r="J681" t="str">
        <f>All!O681</f>
        <v>Rat</v>
      </c>
      <c r="K681" t="str">
        <f>All!P681</f>
        <v>Wistar</v>
      </c>
      <c r="L681" t="str">
        <f>All!Q681</f>
        <v>MF</v>
      </c>
      <c r="M681" t="str">
        <f>All!L681</f>
        <v>13 weeks</v>
      </c>
      <c r="N681" t="str">
        <f>All!AN681</f>
        <v>0.1,0.4,1.5,6</v>
      </c>
      <c r="O681">
        <f>All!AR681</f>
        <v>0</v>
      </c>
      <c r="P681">
        <f>All!AS681</f>
        <v>0</v>
      </c>
      <c r="Q681" t="str">
        <f>All!AH681</f>
        <v>D</v>
      </c>
    </row>
    <row r="682" spans="1:17" x14ac:dyDescent="0.25">
      <c r="A682">
        <f>All!A682</f>
        <v>682</v>
      </c>
      <c r="B682" t="str">
        <f>All!B682</f>
        <v>Y</v>
      </c>
      <c r="C682" t="str">
        <f>All!J682</f>
        <v>Nano</v>
      </c>
      <c r="D682" t="str">
        <f>All!F682</f>
        <v>Pauluhn, 2010</v>
      </c>
      <c r="E682" t="str">
        <f>All!E682</f>
        <v>10.1093/toxsci/kfp247</v>
      </c>
      <c r="F682" t="str">
        <f>All!H682</f>
        <v>CNT</v>
      </c>
      <c r="G682" t="str">
        <f>All!I682</f>
        <v>MWCNT</v>
      </c>
      <c r="H682" t="str">
        <f>All!N682</f>
        <v>Histopathology - severity of alveolus interstitial (septal) thickening</v>
      </c>
      <c r="I682" t="str">
        <f>All!AL682</f>
        <v>Lung Fibrosis</v>
      </c>
      <c r="J682" t="str">
        <f>All!O682</f>
        <v>Rat</v>
      </c>
      <c r="K682" t="str">
        <f>All!P682</f>
        <v>Wistar</v>
      </c>
      <c r="L682" t="str">
        <f>All!Q682</f>
        <v>MF</v>
      </c>
      <c r="M682" t="str">
        <f>All!L682</f>
        <v>13 weeks</v>
      </c>
      <c r="N682" t="str">
        <f>All!AN682</f>
        <v>0.1,0.4,1.5,6</v>
      </c>
      <c r="O682">
        <f>All!AR682</f>
        <v>0</v>
      </c>
      <c r="P682">
        <f>All!AS682</f>
        <v>0</v>
      </c>
      <c r="Q682" t="str">
        <f>All!AH682</f>
        <v>D</v>
      </c>
    </row>
    <row r="683" spans="1:17" x14ac:dyDescent="0.25">
      <c r="A683">
        <f>All!A683</f>
        <v>683</v>
      </c>
      <c r="B683" t="str">
        <f>All!B683</f>
        <v>Y</v>
      </c>
      <c r="C683" t="str">
        <f>All!J683</f>
        <v>Nano</v>
      </c>
      <c r="D683" t="str">
        <f>All!F683</f>
        <v>Pauluhn, 2010</v>
      </c>
      <c r="E683" t="str">
        <f>All!E683</f>
        <v>10.1093/toxsci/kfp247</v>
      </c>
      <c r="F683" t="str">
        <f>All!H683</f>
        <v>CNT</v>
      </c>
      <c r="G683" t="str">
        <f>All!I683</f>
        <v>MWCNT</v>
      </c>
      <c r="H683" t="str">
        <f>All!N683</f>
        <v>Histopathology - severity of alveolus interstitial (septal) thickening</v>
      </c>
      <c r="I683" t="str">
        <f>All!AL683</f>
        <v>Lung Fibrosis</v>
      </c>
      <c r="J683" t="str">
        <f>All!O683</f>
        <v>Rat</v>
      </c>
      <c r="K683" t="str">
        <f>All!P683</f>
        <v>Wistar</v>
      </c>
      <c r="L683" t="str">
        <f>All!Q683</f>
        <v>MF</v>
      </c>
      <c r="M683" t="str">
        <f>All!L683</f>
        <v>13 weeks</v>
      </c>
      <c r="N683" t="str">
        <f>All!AN683</f>
        <v>0.1,0.4,1.5,6</v>
      </c>
      <c r="O683">
        <f>All!AR683</f>
        <v>0</v>
      </c>
      <c r="P683">
        <f>All!AS683</f>
        <v>0</v>
      </c>
      <c r="Q683" t="str">
        <f>All!AH683</f>
        <v>D</v>
      </c>
    </row>
    <row r="684" spans="1:17" x14ac:dyDescent="0.25">
      <c r="A684">
        <f>All!A684</f>
        <v>684</v>
      </c>
      <c r="B684" t="str">
        <f>All!B684</f>
        <v>Y</v>
      </c>
      <c r="C684" t="str">
        <f>All!J684</f>
        <v>Nano</v>
      </c>
      <c r="D684" t="str">
        <f>All!F684</f>
        <v>Pauluhn, 2010</v>
      </c>
      <c r="E684" t="str">
        <f>All!E684</f>
        <v>10.1093/toxsci/kfp247</v>
      </c>
      <c r="F684" t="str">
        <f>All!H684</f>
        <v>CNT</v>
      </c>
      <c r="G684" t="str">
        <f>All!I684</f>
        <v>MWCNT</v>
      </c>
      <c r="H684" t="str">
        <f>All!N684</f>
        <v>Histopathology - severity of alveolus interstitial (septal) thickening</v>
      </c>
      <c r="I684" t="str">
        <f>All!AL684</f>
        <v>Lung Fibrosis</v>
      </c>
      <c r="J684" t="str">
        <f>All!O684</f>
        <v>Rat</v>
      </c>
      <c r="K684" t="str">
        <f>All!P684</f>
        <v>Wistar</v>
      </c>
      <c r="L684" t="str">
        <f>All!Q684</f>
        <v>MF</v>
      </c>
      <c r="M684" t="str">
        <f>All!L684</f>
        <v>13 weeks</v>
      </c>
      <c r="N684" t="str">
        <f>All!AN684</f>
        <v>0.1,0.4,1.5,6</v>
      </c>
      <c r="O684">
        <f>All!AR684</f>
        <v>0</v>
      </c>
      <c r="P684">
        <f>All!AS684</f>
        <v>0</v>
      </c>
      <c r="Q684" t="str">
        <f>All!AH684</f>
        <v>D</v>
      </c>
    </row>
    <row r="685" spans="1:17" x14ac:dyDescent="0.25">
      <c r="A685">
        <f>All!A685</f>
        <v>685</v>
      </c>
      <c r="B685" t="str">
        <f>All!B685</f>
        <v>Y</v>
      </c>
      <c r="C685">
        <f>All!J685</f>
        <v>0</v>
      </c>
      <c r="D685" t="str">
        <f>All!F685</f>
        <v>Liu, 2010</v>
      </c>
      <c r="E685" t="str">
        <f>All!E685</f>
        <v>10.1166/jnn.2010.2420</v>
      </c>
      <c r="F685" t="str">
        <f>All!H685</f>
        <v>TiO2</v>
      </c>
      <c r="G685" t="str">
        <f>All!I685</f>
        <v>small-sized TiO2 nanoparticles</v>
      </c>
      <c r="H685">
        <f>All!N685</f>
        <v>0</v>
      </c>
      <c r="I685">
        <f>All!AL685</f>
        <v>0</v>
      </c>
      <c r="J685">
        <f>All!O685</f>
        <v>0</v>
      </c>
      <c r="K685">
        <f>All!P685</f>
        <v>0</v>
      </c>
      <c r="L685">
        <f>All!Q685</f>
        <v>0</v>
      </c>
      <c r="M685">
        <f>All!L685</f>
        <v>0</v>
      </c>
      <c r="N685">
        <f>All!AN685</f>
        <v>0</v>
      </c>
      <c r="O685">
        <f>All!AR685</f>
        <v>0</v>
      </c>
      <c r="P685">
        <f>All!AS685</f>
        <v>0</v>
      </c>
      <c r="Q685">
        <f>All!AH685</f>
        <v>0</v>
      </c>
    </row>
    <row r="686" spans="1:17" x14ac:dyDescent="0.25">
      <c r="A686">
        <f>All!A686</f>
        <v>686</v>
      </c>
      <c r="B686" t="str">
        <f>All!B686</f>
        <v>Y</v>
      </c>
      <c r="C686">
        <f>All!J686</f>
        <v>0</v>
      </c>
      <c r="D686" t="str">
        <f>All!F686</f>
        <v>Liu, 2011</v>
      </c>
      <c r="E686" t="str">
        <f>All!E686</f>
        <v>10.1016/j.biomaterials.2011.12.008</v>
      </c>
      <c r="F686" t="str">
        <f>All!H686</f>
        <v>SiO2</v>
      </c>
      <c r="G686" t="str">
        <f>All!I686</f>
        <v>SiO2 nanoparticles</v>
      </c>
      <c r="H686">
        <f>All!N686</f>
        <v>0</v>
      </c>
      <c r="I686">
        <f>All!AL686</f>
        <v>0</v>
      </c>
      <c r="J686">
        <f>All!O686</f>
        <v>0</v>
      </c>
      <c r="K686">
        <f>All!P686</f>
        <v>0</v>
      </c>
      <c r="L686">
        <f>All!Q686</f>
        <v>0</v>
      </c>
      <c r="M686">
        <f>All!L686</f>
        <v>0</v>
      </c>
      <c r="N686">
        <f>All!AN686</f>
        <v>0</v>
      </c>
      <c r="O686">
        <f>All!AR686</f>
        <v>0</v>
      </c>
      <c r="P686">
        <f>All!AS686</f>
        <v>0</v>
      </c>
      <c r="Q686">
        <f>All!AH686</f>
        <v>0</v>
      </c>
    </row>
    <row r="687" spans="1:17" x14ac:dyDescent="0.25">
      <c r="A687">
        <f>All!A687</f>
        <v>687</v>
      </c>
      <c r="B687" t="str">
        <f>All!B687</f>
        <v>Y</v>
      </c>
      <c r="C687">
        <f>All!J687</f>
        <v>0</v>
      </c>
      <c r="D687" t="str">
        <f>All!F687</f>
        <v>Naya, 2012</v>
      </c>
      <c r="E687" t="str">
        <f>All!E687</f>
        <v>http://dx.doi.org/10.1016/j.yrtph.2012.05.020</v>
      </c>
      <c r="F687" t="str">
        <f>All!H687</f>
        <v>CNT</v>
      </c>
      <c r="G687" t="str">
        <f>All!I687</f>
        <v>SWCNT</v>
      </c>
      <c r="H687">
        <f>All!N687</f>
        <v>0</v>
      </c>
      <c r="I687">
        <f>All!AL687</f>
        <v>0</v>
      </c>
      <c r="J687">
        <f>All!O687</f>
        <v>0</v>
      </c>
      <c r="K687">
        <f>All!P687</f>
        <v>0</v>
      </c>
      <c r="L687">
        <f>All!Q687</f>
        <v>0</v>
      </c>
      <c r="M687">
        <f>All!L687</f>
        <v>0</v>
      </c>
      <c r="N687">
        <f>All!AN687</f>
        <v>0</v>
      </c>
      <c r="O687">
        <f>All!AR687</f>
        <v>0</v>
      </c>
      <c r="P687">
        <f>All!AS687</f>
        <v>0</v>
      </c>
      <c r="Q687">
        <f>All!AH687</f>
        <v>0</v>
      </c>
    </row>
    <row r="688" spans="1:17" x14ac:dyDescent="0.25">
      <c r="A688">
        <f>All!A688</f>
        <v>688</v>
      </c>
      <c r="B688" t="str">
        <f>All!B688</f>
        <v>Y</v>
      </c>
      <c r="C688">
        <f>All!J688</f>
        <v>0</v>
      </c>
      <c r="D688" t="str">
        <f>All!F688</f>
        <v>Ema, 2012</v>
      </c>
      <c r="E688" t="str">
        <f>All!E688</f>
        <v>10.1002/jat.2810</v>
      </c>
      <c r="F688" t="str">
        <f>All!H688</f>
        <v>CNT</v>
      </c>
      <c r="G688" t="str">
        <f>All!I688</f>
        <v>MWCNT</v>
      </c>
      <c r="H688">
        <f>All!N688</f>
        <v>0</v>
      </c>
      <c r="I688">
        <f>All!AL688</f>
        <v>0</v>
      </c>
      <c r="J688">
        <f>All!O688</f>
        <v>0</v>
      </c>
      <c r="K688">
        <f>All!P688</f>
        <v>0</v>
      </c>
      <c r="L688">
        <f>All!Q688</f>
        <v>0</v>
      </c>
      <c r="M688">
        <f>All!L688</f>
        <v>0</v>
      </c>
      <c r="N688">
        <f>All!AN688</f>
        <v>0</v>
      </c>
      <c r="O688">
        <f>All!AR688</f>
        <v>0</v>
      </c>
      <c r="P688">
        <f>All!AS688</f>
        <v>0</v>
      </c>
      <c r="Q688">
        <f>All!AH688</f>
        <v>0</v>
      </c>
    </row>
    <row r="689" spans="1:17" x14ac:dyDescent="0.25">
      <c r="A689">
        <f>All!A689</f>
        <v>689</v>
      </c>
      <c r="B689" t="str">
        <f>All!B689</f>
        <v>Y</v>
      </c>
      <c r="C689">
        <f>All!J689</f>
        <v>0</v>
      </c>
      <c r="D689" t="str">
        <f>All!F689</f>
        <v>Jeong, 2016</v>
      </c>
      <c r="E689" t="str">
        <f>All!E689</f>
        <v>10.1007/s00204-015-1493-x</v>
      </c>
      <c r="F689" t="str">
        <f>All!H689</f>
        <v>Indium</v>
      </c>
      <c r="G689" t="str">
        <f>All!I689</f>
        <v>In2O3</v>
      </c>
      <c r="H689">
        <f>All!N689</f>
        <v>0</v>
      </c>
      <c r="I689">
        <f>All!AL689</f>
        <v>0</v>
      </c>
      <c r="J689">
        <f>All!O689</f>
        <v>0</v>
      </c>
      <c r="K689">
        <f>All!P689</f>
        <v>0</v>
      </c>
      <c r="L689">
        <f>All!Q689</f>
        <v>0</v>
      </c>
      <c r="M689">
        <f>All!L689</f>
        <v>0</v>
      </c>
      <c r="N689">
        <f>All!AN689</f>
        <v>0</v>
      </c>
      <c r="O689">
        <f>All!AR689</f>
        <v>0</v>
      </c>
      <c r="P689">
        <f>All!AS689</f>
        <v>0</v>
      </c>
      <c r="Q689">
        <f>All!AH689</f>
        <v>0</v>
      </c>
    </row>
    <row r="690" spans="1:17" x14ac:dyDescent="0.25">
      <c r="A690">
        <f>All!A690</f>
        <v>690</v>
      </c>
      <c r="B690" t="str">
        <f>All!B690</f>
        <v>Y</v>
      </c>
      <c r="C690">
        <f>All!J690</f>
        <v>0</v>
      </c>
      <c r="D690" t="str">
        <f>All!F690</f>
        <v>Saber, 2016</v>
      </c>
      <c r="E690" t="str">
        <f>All!E690</f>
        <v>10.1186/s12989-016-0148-2</v>
      </c>
      <c r="F690" t="str">
        <f>All!H690</f>
        <v>CNT</v>
      </c>
      <c r="G690" t="str">
        <f>All!I690</f>
        <v>Epoxy composite dusts with CNT</v>
      </c>
      <c r="H690">
        <f>All!N690</f>
        <v>0</v>
      </c>
      <c r="I690">
        <f>All!AL690</f>
        <v>0</v>
      </c>
      <c r="J690">
        <f>All!O690</f>
        <v>0</v>
      </c>
      <c r="K690">
        <f>All!P690</f>
        <v>0</v>
      </c>
      <c r="L690">
        <f>All!Q690</f>
        <v>0</v>
      </c>
      <c r="M690">
        <f>All!L690</f>
        <v>0</v>
      </c>
      <c r="N690">
        <f>All!AN690</f>
        <v>0</v>
      </c>
      <c r="O690">
        <f>All!AR690</f>
        <v>0</v>
      </c>
      <c r="P690">
        <f>All!AS690</f>
        <v>0</v>
      </c>
      <c r="Q690">
        <f>All!AH690</f>
        <v>0</v>
      </c>
    </row>
    <row r="691" spans="1:17" x14ac:dyDescent="0.25">
      <c r="A691">
        <f>All!A691</f>
        <v>691</v>
      </c>
      <c r="B691" t="str">
        <f>All!B691</f>
        <v>Y</v>
      </c>
      <c r="C691">
        <f>All!J691</f>
        <v>0</v>
      </c>
      <c r="D691" t="str">
        <f>All!F691</f>
        <v>Chang, 2017</v>
      </c>
      <c r="E691" t="str">
        <f>All!E691</f>
        <v>10.1177/0960327116666650</v>
      </c>
      <c r="F691" t="str">
        <f>All!H691</f>
        <v>NiO</v>
      </c>
      <c r="G691" t="str">
        <f>All!I691</f>
        <v>NiO nanoparticles</v>
      </c>
      <c r="H691">
        <f>All!N691</f>
        <v>0</v>
      </c>
      <c r="I691">
        <f>All!AL691</f>
        <v>0</v>
      </c>
      <c r="J691">
        <f>All!O691</f>
        <v>0</v>
      </c>
      <c r="K691">
        <f>All!P691</f>
        <v>0</v>
      </c>
      <c r="L691">
        <f>All!Q691</f>
        <v>0</v>
      </c>
      <c r="M691">
        <f>All!L691</f>
        <v>0</v>
      </c>
      <c r="N691">
        <f>All!AN691</f>
        <v>0</v>
      </c>
      <c r="O691">
        <f>All!AR691</f>
        <v>0</v>
      </c>
      <c r="P691">
        <f>All!AS691</f>
        <v>0</v>
      </c>
      <c r="Q691">
        <f>All!AH691</f>
        <v>0</v>
      </c>
    </row>
    <row r="692" spans="1:17" x14ac:dyDescent="0.25">
      <c r="A692">
        <f>All!A692</f>
        <v>692</v>
      </c>
      <c r="B692" t="str">
        <f>All!B692</f>
        <v>Y</v>
      </c>
      <c r="C692">
        <f>All!J692</f>
        <v>0</v>
      </c>
      <c r="D692" t="str">
        <f>All!F692</f>
        <v>Park, 2017</v>
      </c>
      <c r="E692" t="str">
        <f>All!E692</f>
        <v>10.1002/jat.3564</v>
      </c>
      <c r="F692" t="str">
        <f>All!H692</f>
        <v>Al</v>
      </c>
      <c r="G692" t="str">
        <f>All!I692</f>
        <v>Al-NPs</v>
      </c>
      <c r="H692">
        <f>All!N692</f>
        <v>0</v>
      </c>
      <c r="I692">
        <f>All!AL692</f>
        <v>0</v>
      </c>
      <c r="J692">
        <f>All!O692</f>
        <v>0</v>
      </c>
      <c r="K692">
        <f>All!P692</f>
        <v>0</v>
      </c>
      <c r="L692">
        <f>All!Q692</f>
        <v>0</v>
      </c>
      <c r="M692">
        <f>All!L692</f>
        <v>0</v>
      </c>
      <c r="N692">
        <f>All!AN692</f>
        <v>0</v>
      </c>
      <c r="O692">
        <f>All!AR692</f>
        <v>0</v>
      </c>
      <c r="P692">
        <f>All!AS692</f>
        <v>0</v>
      </c>
      <c r="Q692">
        <f>All!AH692</f>
        <v>0</v>
      </c>
    </row>
    <row r="693" spans="1:17" x14ac:dyDescent="0.25">
      <c r="A693">
        <f>All!A693</f>
        <v>693</v>
      </c>
      <c r="B693" t="str">
        <f>All!B693</f>
        <v>Y</v>
      </c>
      <c r="C693">
        <f>All!J693</f>
        <v>0</v>
      </c>
      <c r="D693" t="str">
        <f>All!F693</f>
        <v>Lai, 2017</v>
      </c>
      <c r="E693" t="str">
        <f>All!E693</f>
        <v>10.1038/s41598-018-22556-7</v>
      </c>
      <c r="F693" t="str">
        <f>All!H693</f>
        <v>CuO</v>
      </c>
      <c r="G693" t="str">
        <f>All!I693</f>
        <v>CuO NPs</v>
      </c>
      <c r="H693">
        <f>All!N693</f>
        <v>0</v>
      </c>
      <c r="I693">
        <f>All!AL693</f>
        <v>0</v>
      </c>
      <c r="J693">
        <f>All!O693</f>
        <v>0</v>
      </c>
      <c r="K693">
        <f>All!P693</f>
        <v>0</v>
      </c>
      <c r="L693">
        <f>All!Q693</f>
        <v>0</v>
      </c>
      <c r="M693">
        <f>All!L693</f>
        <v>0</v>
      </c>
      <c r="N693">
        <f>All!AN693</f>
        <v>0</v>
      </c>
      <c r="O693">
        <f>All!AR693</f>
        <v>0</v>
      </c>
      <c r="P693">
        <f>All!AS693</f>
        <v>0</v>
      </c>
      <c r="Q693">
        <f>All!AH693</f>
        <v>0</v>
      </c>
    </row>
    <row r="694" spans="1:17" x14ac:dyDescent="0.25">
      <c r="A694">
        <f>All!A694</f>
        <v>694</v>
      </c>
      <c r="B694" t="str">
        <f>All!B694</f>
        <v>Y</v>
      </c>
      <c r="C694">
        <f>All!J694</f>
        <v>0</v>
      </c>
      <c r="D694" t="str">
        <f>All!F694</f>
        <v>Zheng, 2018</v>
      </c>
      <c r="E694" t="str">
        <f>All!E694</f>
        <v>https://doi.org/10.1016/j.ecoenv.2018.07.076</v>
      </c>
      <c r="F694" t="str">
        <f>All!H694</f>
        <v>Particulate Matter</v>
      </c>
      <c r="G694" t="str">
        <f>All!I694</f>
        <v>PM2.5</v>
      </c>
      <c r="H694">
        <f>All!N694</f>
        <v>0</v>
      </c>
      <c r="I694">
        <f>All!AL694</f>
        <v>0</v>
      </c>
      <c r="J694">
        <f>All!O694</f>
        <v>0</v>
      </c>
      <c r="K694">
        <f>All!P694</f>
        <v>0</v>
      </c>
      <c r="L694">
        <f>All!Q694</f>
        <v>0</v>
      </c>
      <c r="M694">
        <f>All!L694</f>
        <v>0</v>
      </c>
      <c r="N694">
        <f>All!AN694</f>
        <v>0</v>
      </c>
      <c r="O694">
        <f>All!AR694</f>
        <v>0</v>
      </c>
      <c r="P694">
        <f>All!AS694</f>
        <v>0</v>
      </c>
      <c r="Q694">
        <f>All!AH694</f>
        <v>0</v>
      </c>
    </row>
    <row r="695" spans="1:17" x14ac:dyDescent="0.25">
      <c r="A695">
        <f>All!A695</f>
        <v>695</v>
      </c>
      <c r="B695" t="str">
        <f>All!B695</f>
        <v>Y</v>
      </c>
      <c r="C695">
        <f>All!J695</f>
        <v>0</v>
      </c>
      <c r="D695" t="str">
        <f>All!F695</f>
        <v>Liu, 2019</v>
      </c>
      <c r="E695" t="str">
        <f>All!E695</f>
        <v>https://doi.org/10.1016/j.lfs.2019.116741</v>
      </c>
      <c r="F695" t="str">
        <f>All!H695</f>
        <v>Carbon black</v>
      </c>
      <c r="G695" t="str">
        <f>All!I695</f>
        <v>carbon black nanoparticles</v>
      </c>
      <c r="H695">
        <f>All!N695</f>
        <v>0</v>
      </c>
      <c r="I695">
        <f>All!AL695</f>
        <v>0</v>
      </c>
      <c r="J695">
        <f>All!O695</f>
        <v>0</v>
      </c>
      <c r="K695">
        <f>All!P695</f>
        <v>0</v>
      </c>
      <c r="L695">
        <f>All!Q695</f>
        <v>0</v>
      </c>
      <c r="M695">
        <f>All!L695</f>
        <v>0</v>
      </c>
      <c r="N695">
        <f>All!AN695</f>
        <v>0</v>
      </c>
      <c r="O695">
        <f>All!AR695</f>
        <v>0</v>
      </c>
      <c r="P695">
        <f>All!AS695</f>
        <v>0</v>
      </c>
      <c r="Q695">
        <f>All!AH695</f>
        <v>0</v>
      </c>
    </row>
    <row r="696" spans="1:17" x14ac:dyDescent="0.25">
      <c r="A696">
        <f>All!A696</f>
        <v>696</v>
      </c>
      <c r="B696" t="str">
        <f>All!B696</f>
        <v>Y</v>
      </c>
      <c r="C696">
        <f>All!J696</f>
        <v>0</v>
      </c>
      <c r="D696" t="str">
        <f>All!F696</f>
        <v>Gouveia, 2020</v>
      </c>
      <c r="E696" t="str">
        <f>All!E696</f>
        <v>10.1166/jnn.2020.18571</v>
      </c>
      <c r="F696" t="str">
        <f>All!H696</f>
        <v>Cellulose</v>
      </c>
      <c r="G696" t="str">
        <f>All!I696</f>
        <v>Cotton cellulose nanofibers</v>
      </c>
      <c r="H696">
        <f>All!N696</f>
        <v>0</v>
      </c>
      <c r="I696">
        <f>All!AL696</f>
        <v>0</v>
      </c>
      <c r="J696">
        <f>All!O696</f>
        <v>0</v>
      </c>
      <c r="K696">
        <f>All!P696</f>
        <v>0</v>
      </c>
      <c r="L696">
        <f>All!Q696</f>
        <v>0</v>
      </c>
      <c r="M696">
        <f>All!L696</f>
        <v>0</v>
      </c>
      <c r="N696">
        <f>All!AN696</f>
        <v>0</v>
      </c>
      <c r="O696">
        <f>All!AR696</f>
        <v>0</v>
      </c>
      <c r="P696">
        <f>All!AS696</f>
        <v>0</v>
      </c>
      <c r="Q696">
        <f>All!AH696</f>
        <v>0</v>
      </c>
    </row>
    <row r="697" spans="1:17" x14ac:dyDescent="0.25">
      <c r="A697">
        <f>All!A697</f>
        <v>697</v>
      </c>
      <c r="B697" t="str">
        <f>All!B697</f>
        <v>Y</v>
      </c>
      <c r="C697">
        <f>All!J697</f>
        <v>0</v>
      </c>
      <c r="D697" t="str">
        <f>All!F697</f>
        <v>Annangi, 2021</v>
      </c>
      <c r="E697" t="str">
        <f>All!E697</f>
        <v>https://doi.org/10.1186/s12989-021-00398-y</v>
      </c>
      <c r="F697" t="str">
        <f>All!H697</f>
        <v>CeO2</v>
      </c>
      <c r="G697" t="str">
        <f>All!I697</f>
        <v>CeO2 NPs</v>
      </c>
      <c r="H697">
        <f>All!N697</f>
        <v>0</v>
      </c>
      <c r="I697">
        <f>All!AL697</f>
        <v>0</v>
      </c>
      <c r="J697">
        <f>All!O697</f>
        <v>0</v>
      </c>
      <c r="K697">
        <f>All!P697</f>
        <v>0</v>
      </c>
      <c r="L697">
        <f>All!Q697</f>
        <v>0</v>
      </c>
      <c r="M697">
        <f>All!L697</f>
        <v>0</v>
      </c>
      <c r="N697">
        <f>All!AN697</f>
        <v>0</v>
      </c>
      <c r="O697">
        <f>All!AR697</f>
        <v>0</v>
      </c>
      <c r="P697">
        <f>All!AS697</f>
        <v>0</v>
      </c>
      <c r="Q697">
        <f>All!AH697</f>
        <v>0</v>
      </c>
    </row>
    <row r="698" spans="1:17" x14ac:dyDescent="0.25">
      <c r="A698">
        <f>All!A698</f>
        <v>698</v>
      </c>
      <c r="B698" t="str">
        <f>All!B698</f>
        <v>Y</v>
      </c>
      <c r="C698">
        <f>All!J698</f>
        <v>0</v>
      </c>
      <c r="D698" t="str">
        <f>All!F698</f>
        <v>Lam, 2004</v>
      </c>
      <c r="E698" t="str">
        <f>All!E698</f>
        <v>10.1093/toxsci/kfg243</v>
      </c>
      <c r="F698" t="str">
        <f>All!H698</f>
        <v>CNT</v>
      </c>
      <c r="G698" t="str">
        <f>All!I698</f>
        <v>SWCNT</v>
      </c>
      <c r="H698">
        <f>All!N698</f>
        <v>0</v>
      </c>
      <c r="I698">
        <f>All!AL698</f>
        <v>0</v>
      </c>
      <c r="J698">
        <f>All!O698</f>
        <v>0</v>
      </c>
      <c r="K698">
        <f>All!P698</f>
        <v>0</v>
      </c>
      <c r="L698">
        <f>All!Q698</f>
        <v>0</v>
      </c>
      <c r="M698">
        <f>All!L698</f>
        <v>0</v>
      </c>
      <c r="N698">
        <f>All!AN698</f>
        <v>0</v>
      </c>
      <c r="O698">
        <f>All!AR698</f>
        <v>0</v>
      </c>
      <c r="P698">
        <f>All!AS698</f>
        <v>0</v>
      </c>
      <c r="Q698">
        <f>All!AH698</f>
        <v>0</v>
      </c>
    </row>
    <row r="699" spans="1:17" x14ac:dyDescent="0.25">
      <c r="A699">
        <f>All!A699</f>
        <v>699</v>
      </c>
      <c r="B699" t="str">
        <f>All!B699</f>
        <v>Y</v>
      </c>
      <c r="C699" t="str">
        <f>All!J699</f>
        <v>Nano</v>
      </c>
      <c r="D699" t="str">
        <f>All!F699</f>
        <v>Sung, 2008</v>
      </c>
      <c r="E699" t="str">
        <f>All!E699</f>
        <v>https://doi.org/10.1080/08958370701874671</v>
      </c>
      <c r="F699" t="str">
        <f>All!H699</f>
        <v>Ag</v>
      </c>
      <c r="G699" t="str">
        <f>All!I699</f>
        <v>Ag NPs</v>
      </c>
      <c r="H699">
        <f>All!N699</f>
        <v>0</v>
      </c>
      <c r="I699">
        <f>All!AL699</f>
        <v>0</v>
      </c>
      <c r="J699" t="str">
        <f>All!O699</f>
        <v>rat</v>
      </c>
      <c r="K699" t="str">
        <f>All!P699</f>
        <v>Sprague-Dawley</v>
      </c>
      <c r="L699" t="str">
        <f>All!Q699</f>
        <v>Male</v>
      </c>
      <c r="M699" t="str">
        <f>All!L699</f>
        <v>90 days</v>
      </c>
      <c r="N699">
        <f>All!AN699</f>
        <v>0</v>
      </c>
      <c r="O699">
        <f>All!AR699</f>
        <v>0</v>
      </c>
      <c r="P699">
        <f>All!AS699</f>
        <v>0</v>
      </c>
      <c r="Q699">
        <f>All!AH699</f>
        <v>0</v>
      </c>
    </row>
    <row r="700" spans="1:17" x14ac:dyDescent="0.25">
      <c r="A700">
        <f>All!A700</f>
        <v>700</v>
      </c>
      <c r="B700" t="str">
        <f>All!B700</f>
        <v>Y</v>
      </c>
      <c r="C700" t="str">
        <f>All!J700</f>
        <v>Nano</v>
      </c>
      <c r="D700" t="str">
        <f>All!F700</f>
        <v>Sung, 2008</v>
      </c>
      <c r="E700" t="str">
        <f>All!E700</f>
        <v>https://doi.org/10.1080/08958370701874671</v>
      </c>
      <c r="F700" t="str">
        <f>All!H700</f>
        <v>Ag</v>
      </c>
      <c r="G700" t="str">
        <f>All!I700</f>
        <v>Ag NPs</v>
      </c>
      <c r="H700">
        <f>All!N700</f>
        <v>0</v>
      </c>
      <c r="I700">
        <f>All!AL700</f>
        <v>0</v>
      </c>
      <c r="J700" t="str">
        <f>All!O700</f>
        <v>rat</v>
      </c>
      <c r="K700" t="str">
        <f>All!P700</f>
        <v>Sprague-Dawley</v>
      </c>
      <c r="L700" t="str">
        <f>All!Q700</f>
        <v>Female</v>
      </c>
      <c r="M700" t="str">
        <f>All!L700</f>
        <v>90 days</v>
      </c>
      <c r="N700">
        <f>All!AN700</f>
        <v>0</v>
      </c>
      <c r="O700">
        <f>All!AR700</f>
        <v>0</v>
      </c>
      <c r="P700">
        <f>All!AS700</f>
        <v>0</v>
      </c>
      <c r="Q700">
        <f>All!AH700</f>
        <v>0</v>
      </c>
    </row>
    <row r="701" spans="1:17" x14ac:dyDescent="0.25">
      <c r="A701">
        <f>All!A701</f>
        <v>701</v>
      </c>
      <c r="B701" t="str">
        <f>All!B701</f>
        <v>Y</v>
      </c>
      <c r="C701">
        <f>All!J701</f>
        <v>0</v>
      </c>
      <c r="D701" t="str">
        <f>All!F701</f>
        <v>Yang, 2008</v>
      </c>
      <c r="E701" t="str">
        <f>All!E701</f>
        <v>10.1016/j.toxlet.2008.07.020</v>
      </c>
      <c r="F701" t="str">
        <f>All!H701</f>
        <v>CNT</v>
      </c>
      <c r="G701" t="str">
        <f>All!I701</f>
        <v>SWCNT</v>
      </c>
      <c r="H701">
        <f>All!N701</f>
        <v>0</v>
      </c>
      <c r="I701">
        <f>All!AL701</f>
        <v>0</v>
      </c>
      <c r="J701">
        <f>All!O701</f>
        <v>0</v>
      </c>
      <c r="K701">
        <f>All!P701</f>
        <v>0</v>
      </c>
      <c r="L701">
        <f>All!Q701</f>
        <v>0</v>
      </c>
      <c r="M701">
        <f>All!L701</f>
        <v>0</v>
      </c>
      <c r="N701">
        <f>All!AN701</f>
        <v>0</v>
      </c>
      <c r="O701">
        <f>All!AR701</f>
        <v>0</v>
      </c>
      <c r="P701">
        <f>All!AS701</f>
        <v>0</v>
      </c>
      <c r="Q701">
        <f>All!AH701</f>
        <v>0</v>
      </c>
    </row>
    <row r="702" spans="1:17" x14ac:dyDescent="0.25">
      <c r="A702">
        <f>All!A702</f>
        <v>702</v>
      </c>
      <c r="B702" t="str">
        <f>All!B702</f>
        <v>Y</v>
      </c>
      <c r="C702">
        <f>All!J702</f>
        <v>0</v>
      </c>
      <c r="D702" t="str">
        <f>All!F702</f>
        <v>Aiso, 2010</v>
      </c>
      <c r="E702" t="str">
        <f>All!E702</f>
        <v>NA</v>
      </c>
      <c r="F702" t="str">
        <f>All!H702</f>
        <v>CNT</v>
      </c>
      <c r="G702" t="str">
        <f>All!I702</f>
        <v>MWCNT</v>
      </c>
      <c r="H702">
        <f>All!N702</f>
        <v>0</v>
      </c>
      <c r="I702">
        <f>All!AL702</f>
        <v>0</v>
      </c>
      <c r="J702">
        <f>All!O702</f>
        <v>0</v>
      </c>
      <c r="K702">
        <f>All!P702</f>
        <v>0</v>
      </c>
      <c r="L702">
        <f>All!Q702</f>
        <v>0</v>
      </c>
      <c r="M702">
        <f>All!L702</f>
        <v>0</v>
      </c>
      <c r="N702">
        <f>All!AN702</f>
        <v>0</v>
      </c>
      <c r="O702">
        <f>All!AR702</f>
        <v>0</v>
      </c>
      <c r="P702">
        <f>All!AS702</f>
        <v>0</v>
      </c>
      <c r="Q702">
        <f>All!AH702</f>
        <v>0</v>
      </c>
    </row>
    <row r="703" spans="1:17" x14ac:dyDescent="0.25">
      <c r="A703">
        <f>All!A703</f>
        <v>703</v>
      </c>
      <c r="B703" t="str">
        <f>All!B703</f>
        <v>Y</v>
      </c>
      <c r="C703">
        <f>All!J703</f>
        <v>0</v>
      </c>
      <c r="D703" t="str">
        <f>All!F703</f>
        <v>Saber, 2012</v>
      </c>
      <c r="E703" t="str">
        <f>All!E703</f>
        <v>http://www.particleandfibretoxicology.com/content/9/1/4</v>
      </c>
      <c r="F703" t="str">
        <f>All!H703</f>
        <v>TiO2</v>
      </c>
      <c r="G703" t="str">
        <f>All!I703</f>
        <v>TiO2 from sanding dust</v>
      </c>
      <c r="H703">
        <f>All!N703</f>
        <v>0</v>
      </c>
      <c r="I703">
        <f>All!AL703</f>
        <v>0</v>
      </c>
      <c r="J703">
        <f>All!O703</f>
        <v>0</v>
      </c>
      <c r="K703">
        <f>All!P703</f>
        <v>0</v>
      </c>
      <c r="L703">
        <f>All!Q703</f>
        <v>0</v>
      </c>
      <c r="M703">
        <f>All!L703</f>
        <v>0</v>
      </c>
      <c r="N703">
        <f>All!AN703</f>
        <v>0</v>
      </c>
      <c r="O703">
        <f>All!AR703</f>
        <v>0</v>
      </c>
      <c r="P703">
        <f>All!AS703</f>
        <v>0</v>
      </c>
      <c r="Q703">
        <f>All!AH703</f>
        <v>0</v>
      </c>
    </row>
    <row r="704" spans="1:17" x14ac:dyDescent="0.25">
      <c r="A704">
        <f>All!A704</f>
        <v>704</v>
      </c>
      <c r="B704" t="str">
        <f>All!B704</f>
        <v>Y</v>
      </c>
      <c r="C704">
        <f>All!J704</f>
        <v>0</v>
      </c>
      <c r="D704" t="str">
        <f>All!F704</f>
        <v>Ronzani, 2014</v>
      </c>
      <c r="E704" t="str">
        <f>All!E704</f>
        <v>10.1007/s00204-013-1116-3</v>
      </c>
      <c r="F704" t="str">
        <f>All!H704</f>
        <v>CNT</v>
      </c>
      <c r="G704" t="str">
        <f>All!I704</f>
        <v>MWCNT</v>
      </c>
      <c r="H704">
        <f>All!N704</f>
        <v>0</v>
      </c>
      <c r="I704">
        <f>All!AL704</f>
        <v>0</v>
      </c>
      <c r="J704">
        <f>All!O704</f>
        <v>0</v>
      </c>
      <c r="K704">
        <f>All!P704</f>
        <v>0</v>
      </c>
      <c r="L704">
        <f>All!Q704</f>
        <v>0</v>
      </c>
      <c r="M704">
        <f>All!L704</f>
        <v>0</v>
      </c>
      <c r="N704">
        <f>All!AN704</f>
        <v>0</v>
      </c>
      <c r="O704">
        <f>All!AR704</f>
        <v>0</v>
      </c>
      <c r="P704">
        <f>All!AS704</f>
        <v>0</v>
      </c>
      <c r="Q704">
        <f>All!AH704</f>
        <v>0</v>
      </c>
    </row>
    <row r="705" spans="1:17" x14ac:dyDescent="0.25">
      <c r="A705">
        <f>All!A705</f>
        <v>705</v>
      </c>
      <c r="B705" t="str">
        <f>All!B705</f>
        <v>Y</v>
      </c>
      <c r="C705">
        <f>All!J705</f>
        <v>0</v>
      </c>
      <c r="D705" t="str">
        <f>All!F705</f>
        <v>Snow, 2014</v>
      </c>
      <c r="E705" t="str">
        <f>All!E705</f>
        <v>doi: 10.1093/toxsci/kfu187</v>
      </c>
      <c r="F705" t="str">
        <f>All!H705</f>
        <v>CeO2</v>
      </c>
      <c r="G705" t="str">
        <f>All!I705</f>
        <v>CeO2 NP fuel additive</v>
      </c>
      <c r="H705">
        <f>All!N705</f>
        <v>0</v>
      </c>
      <c r="I705">
        <f>All!AL705</f>
        <v>0</v>
      </c>
      <c r="J705">
        <f>All!O705</f>
        <v>0</v>
      </c>
      <c r="K705">
        <f>All!P705</f>
        <v>0</v>
      </c>
      <c r="L705">
        <f>All!Q705</f>
        <v>0</v>
      </c>
      <c r="M705">
        <f>All!L705</f>
        <v>0</v>
      </c>
      <c r="N705">
        <f>All!AN705</f>
        <v>0</v>
      </c>
      <c r="O705">
        <f>All!AR705</f>
        <v>0</v>
      </c>
      <c r="P705">
        <f>All!AS705</f>
        <v>0</v>
      </c>
      <c r="Q705">
        <f>All!AH705</f>
        <v>0</v>
      </c>
    </row>
    <row r="706" spans="1:17" x14ac:dyDescent="0.25">
      <c r="A706">
        <f>All!A706</f>
        <v>706</v>
      </c>
      <c r="B706" t="str">
        <f>All!B706</f>
        <v>Y</v>
      </c>
      <c r="C706">
        <f>All!J706</f>
        <v>0</v>
      </c>
      <c r="D706" t="str">
        <f>All!F706</f>
        <v>Wu, 2015</v>
      </c>
      <c r="E706" t="str">
        <f>All!E706</f>
        <v>10.3390/ijms16010660</v>
      </c>
      <c r="F706" t="str">
        <f>All!H706</f>
        <v>ZnO</v>
      </c>
      <c r="G706" t="str">
        <f>All!I706</f>
        <v>ZnO NPs</v>
      </c>
      <c r="H706">
        <f>All!N706</f>
        <v>0</v>
      </c>
      <c r="I706">
        <f>All!AL706</f>
        <v>0</v>
      </c>
      <c r="J706">
        <f>All!O706</f>
        <v>0</v>
      </c>
      <c r="K706">
        <f>All!P706</f>
        <v>0</v>
      </c>
      <c r="L706">
        <f>All!Q706</f>
        <v>0</v>
      </c>
      <c r="M706">
        <f>All!L706</f>
        <v>0</v>
      </c>
      <c r="N706">
        <f>All!AN706</f>
        <v>0</v>
      </c>
      <c r="O706">
        <f>All!AR706</f>
        <v>0</v>
      </c>
      <c r="P706">
        <f>All!AS706</f>
        <v>0</v>
      </c>
      <c r="Q706">
        <f>All!AH706</f>
        <v>0</v>
      </c>
    </row>
    <row r="707" spans="1:17" x14ac:dyDescent="0.25">
      <c r="A707">
        <f>All!A707</f>
        <v>707</v>
      </c>
      <c r="B707" t="str">
        <f>All!B707</f>
        <v>Y</v>
      </c>
      <c r="C707">
        <f>All!J707</f>
        <v>0</v>
      </c>
      <c r="D707" t="str">
        <f>All!F707</f>
        <v>Prajapati, 2017</v>
      </c>
      <c r="E707" t="str">
        <f>All!E707</f>
        <v>10.1177/1535370216665173</v>
      </c>
      <c r="F707" t="str">
        <f>All!H707</f>
        <v>WO</v>
      </c>
      <c r="G707" t="str">
        <f>All!I707</f>
        <v>tungsten (IV) oxide</v>
      </c>
      <c r="H707">
        <f>All!N707</f>
        <v>0</v>
      </c>
      <c r="I707">
        <f>All!AL707</f>
        <v>0</v>
      </c>
      <c r="J707">
        <f>All!O707</f>
        <v>0</v>
      </c>
      <c r="K707">
        <f>All!P707</f>
        <v>0</v>
      </c>
      <c r="L707">
        <f>All!Q707</f>
        <v>0</v>
      </c>
      <c r="M707">
        <f>All!L707</f>
        <v>0</v>
      </c>
      <c r="N707">
        <f>All!AN707</f>
        <v>0</v>
      </c>
      <c r="O707">
        <f>All!AR707</f>
        <v>0</v>
      </c>
      <c r="P707">
        <f>All!AS707</f>
        <v>0</v>
      </c>
      <c r="Q707">
        <f>All!AH707</f>
        <v>0</v>
      </c>
    </row>
    <row r="708" spans="1:17" x14ac:dyDescent="0.25">
      <c r="A708">
        <f>All!A708</f>
        <v>708</v>
      </c>
      <c r="B708" t="str">
        <f>All!B708</f>
        <v>Y</v>
      </c>
      <c r="C708">
        <f>All!J708</f>
        <v>0</v>
      </c>
      <c r="D708" t="str">
        <f>All!F708</f>
        <v>Senoh, 2017</v>
      </c>
      <c r="E708" t="str">
        <f>All!E708</f>
        <v>10.1539/joh.16-0184-OA</v>
      </c>
      <c r="F708" t="str">
        <f>All!H708</f>
        <v>NiO</v>
      </c>
      <c r="G708" t="str">
        <f>All!I708</f>
        <v>NiO nanoparticles</v>
      </c>
      <c r="H708">
        <f>All!N708</f>
        <v>0</v>
      </c>
      <c r="I708">
        <f>All!AL708</f>
        <v>0</v>
      </c>
      <c r="J708">
        <f>All!O708</f>
        <v>0</v>
      </c>
      <c r="K708">
        <f>All!P708</f>
        <v>0</v>
      </c>
      <c r="L708">
        <f>All!Q708</f>
        <v>0</v>
      </c>
      <c r="M708">
        <f>All!L708</f>
        <v>0</v>
      </c>
      <c r="N708">
        <f>All!AN708</f>
        <v>0</v>
      </c>
      <c r="O708">
        <f>All!AR708</f>
        <v>0</v>
      </c>
      <c r="P708">
        <f>All!AS708</f>
        <v>0</v>
      </c>
      <c r="Q708">
        <f>All!AH708</f>
        <v>0</v>
      </c>
    </row>
    <row r="709" spans="1:17" x14ac:dyDescent="0.25">
      <c r="A709">
        <f>All!A709</f>
        <v>709</v>
      </c>
      <c r="B709" t="str">
        <f>All!B709</f>
        <v>Y</v>
      </c>
      <c r="C709">
        <f>All!J709</f>
        <v>0</v>
      </c>
      <c r="D709" t="str">
        <f>All!F709</f>
        <v>Relier, 2017</v>
      </c>
      <c r="E709" t="str">
        <f>All!E709</f>
        <v>10.1093/toxsci/kfx006</v>
      </c>
      <c r="F709" t="str">
        <f>All!H709</f>
        <v>TiO2</v>
      </c>
      <c r="G709" t="str">
        <f>All!I709</f>
        <v>TiO2 P25 nanoparticles</v>
      </c>
      <c r="H709">
        <f>All!N709</f>
        <v>0</v>
      </c>
      <c r="I709">
        <f>All!AL709</f>
        <v>0</v>
      </c>
      <c r="J709">
        <f>All!O709</f>
        <v>0</v>
      </c>
      <c r="K709">
        <f>All!P709</f>
        <v>0</v>
      </c>
      <c r="L709">
        <f>All!Q709</f>
        <v>0</v>
      </c>
      <c r="M709">
        <f>All!L709</f>
        <v>0</v>
      </c>
      <c r="N709">
        <f>All!AN709</f>
        <v>0</v>
      </c>
      <c r="O709">
        <f>All!AR709</f>
        <v>0</v>
      </c>
      <c r="P709">
        <f>All!AS709</f>
        <v>0</v>
      </c>
      <c r="Q709">
        <f>All!AH709</f>
        <v>0</v>
      </c>
    </row>
    <row r="710" spans="1:17" x14ac:dyDescent="0.25">
      <c r="A710">
        <f>All!A710</f>
        <v>710</v>
      </c>
      <c r="B710" t="str">
        <f>All!B710</f>
        <v>Y</v>
      </c>
      <c r="C710" t="str">
        <f>All!J710</f>
        <v>Nano</v>
      </c>
      <c r="D710" t="str">
        <f>All!F710</f>
        <v>Schwotzer, 2017</v>
      </c>
      <c r="E710" t="str">
        <f>All!E710</f>
        <v>10.1186/s12989-017-0204-6</v>
      </c>
      <c r="F710" t="str">
        <f>All!H710</f>
        <v>CeO2</v>
      </c>
      <c r="G710" t="str">
        <f>All!I710</f>
        <v>CeO2 NPs</v>
      </c>
      <c r="H710" t="str">
        <f>All!N710</f>
        <v>Histopathology - interstitial fibrosis</v>
      </c>
      <c r="I710">
        <f>All!AL710</f>
        <v>0</v>
      </c>
      <c r="J710" t="str">
        <f>All!O710</f>
        <v>rat</v>
      </c>
      <c r="K710" t="str">
        <f>All!P710</f>
        <v>Wistar</v>
      </c>
      <c r="L710" t="str">
        <f>All!Q710</f>
        <v>Female</v>
      </c>
      <c r="M710" t="str">
        <f>All!L710</f>
        <v>90 days</v>
      </c>
      <c r="N710">
        <f>All!AN710</f>
        <v>3</v>
      </c>
      <c r="O710">
        <f>All!AR710</f>
        <v>0</v>
      </c>
      <c r="P710">
        <f>All!AS710</f>
        <v>0</v>
      </c>
      <c r="Q710">
        <f>All!AH710</f>
        <v>0</v>
      </c>
    </row>
    <row r="711" spans="1:17" x14ac:dyDescent="0.25">
      <c r="A711">
        <f>All!A711</f>
        <v>711</v>
      </c>
      <c r="B711" t="str">
        <f>All!B711</f>
        <v>Y</v>
      </c>
      <c r="C711" t="str">
        <f>All!J711</f>
        <v>Nano</v>
      </c>
      <c r="D711" t="str">
        <f>All!F711</f>
        <v>Schwotzer, 2017</v>
      </c>
      <c r="E711" t="str">
        <f>All!E711</f>
        <v>10.1186/s12989-017-0204-6</v>
      </c>
      <c r="F711" t="str">
        <f>All!H711</f>
        <v>CeO2</v>
      </c>
      <c r="G711" t="str">
        <f>All!I711</f>
        <v>CeO2 NPs</v>
      </c>
      <c r="H711" t="str">
        <f>All!N711</f>
        <v>Histopathology - interstitial fibrosis</v>
      </c>
      <c r="I711">
        <f>All!AL711</f>
        <v>0</v>
      </c>
      <c r="J711" t="str">
        <f>All!O711</f>
        <v>rat</v>
      </c>
      <c r="K711" t="str">
        <f>All!P711</f>
        <v>Wistar</v>
      </c>
      <c r="L711" t="str">
        <f>All!Q711</f>
        <v>Female</v>
      </c>
      <c r="M711" t="str">
        <f>All!L711</f>
        <v>90 days</v>
      </c>
      <c r="N711">
        <f>All!AN711</f>
        <v>3</v>
      </c>
      <c r="O711">
        <f>All!AR711</f>
        <v>0</v>
      </c>
      <c r="P711">
        <f>All!AS711</f>
        <v>0</v>
      </c>
      <c r="Q711">
        <f>All!AH711</f>
        <v>0</v>
      </c>
    </row>
    <row r="712" spans="1:17" x14ac:dyDescent="0.25">
      <c r="A712">
        <f>All!A712</f>
        <v>712</v>
      </c>
      <c r="B712" t="str">
        <f>All!B712</f>
        <v>Y</v>
      </c>
      <c r="C712">
        <f>All!J712</f>
        <v>0</v>
      </c>
      <c r="D712" t="str">
        <f>All!F712</f>
        <v>Suker, 2018</v>
      </c>
      <c r="E712" t="str">
        <f>All!E712</f>
        <v>NA</v>
      </c>
      <c r="F712" t="str">
        <f>All!H712</f>
        <v>TiO2</v>
      </c>
      <c r="G712" t="str">
        <f>All!I712</f>
        <v>TiO2</v>
      </c>
      <c r="H712">
        <f>All!N712</f>
        <v>0</v>
      </c>
      <c r="I712">
        <f>All!AL712</f>
        <v>0</v>
      </c>
      <c r="J712">
        <f>All!O712</f>
        <v>0</v>
      </c>
      <c r="K712">
        <f>All!P712</f>
        <v>0</v>
      </c>
      <c r="L712">
        <f>All!Q712</f>
        <v>0</v>
      </c>
      <c r="M712">
        <f>All!L712</f>
        <v>0</v>
      </c>
      <c r="N712">
        <f>All!AN712</f>
        <v>0</v>
      </c>
      <c r="O712">
        <f>All!AR712</f>
        <v>0</v>
      </c>
      <c r="P712">
        <f>All!AS712</f>
        <v>0</v>
      </c>
      <c r="Q712">
        <f>All!AH712</f>
        <v>0</v>
      </c>
    </row>
    <row r="713" spans="1:17" x14ac:dyDescent="0.25">
      <c r="A713">
        <f>All!A713</f>
        <v>713</v>
      </c>
      <c r="B713" t="str">
        <f>All!B713</f>
        <v>Y</v>
      </c>
      <c r="C713">
        <f>All!J713</f>
        <v>0</v>
      </c>
      <c r="D713" t="str">
        <f>All!F713</f>
        <v>Knudsen, 2018</v>
      </c>
      <c r="E713" t="str">
        <f>All!E713</f>
        <v>10.1111/bcpt.13119</v>
      </c>
      <c r="F713" t="str">
        <f>All!H713</f>
        <v>CNT</v>
      </c>
      <c r="G713" t="str">
        <f>All!I713</f>
        <v>MWCNT</v>
      </c>
      <c r="H713">
        <f>All!N713</f>
        <v>0</v>
      </c>
      <c r="I713">
        <f>All!AL713</f>
        <v>0</v>
      </c>
      <c r="J713">
        <f>All!O713</f>
        <v>0</v>
      </c>
      <c r="K713">
        <f>All!P713</f>
        <v>0</v>
      </c>
      <c r="L713">
        <f>All!Q713</f>
        <v>0</v>
      </c>
      <c r="M713">
        <f>All!L713</f>
        <v>0</v>
      </c>
      <c r="N713">
        <f>All!AN713</f>
        <v>0</v>
      </c>
      <c r="O713">
        <f>All!AR713</f>
        <v>0</v>
      </c>
      <c r="P713">
        <f>All!AS713</f>
        <v>0</v>
      </c>
      <c r="Q713">
        <f>All!AH713</f>
        <v>0</v>
      </c>
    </row>
    <row r="714" spans="1:17" x14ac:dyDescent="0.25">
      <c r="A714">
        <f>All!A714</f>
        <v>714</v>
      </c>
      <c r="B714" t="str">
        <f>All!B714</f>
        <v>Y</v>
      </c>
      <c r="C714">
        <f>All!J714</f>
        <v>0</v>
      </c>
      <c r="D714" t="str">
        <f>All!F714</f>
        <v>Otsuka, 2018</v>
      </c>
      <c r="E714" t="str">
        <f>All!E714</f>
        <v>https://doi.org/10.1371/journal.
pone.0205702</v>
      </c>
      <c r="F714" t="str">
        <f>All!H714</f>
        <v>CNT</v>
      </c>
      <c r="G714" t="str">
        <f>All!I714</f>
        <v>MWCNT</v>
      </c>
      <c r="H714">
        <f>All!N714</f>
        <v>0</v>
      </c>
      <c r="I714">
        <f>All!AL714</f>
        <v>0</v>
      </c>
      <c r="J714">
        <f>All!O714</f>
        <v>0</v>
      </c>
      <c r="K714">
        <f>All!P714</f>
        <v>0</v>
      </c>
      <c r="L714">
        <f>All!Q714</f>
        <v>0</v>
      </c>
      <c r="M714">
        <f>All!L714</f>
        <v>0</v>
      </c>
      <c r="N714">
        <f>All!AN714</f>
        <v>0</v>
      </c>
      <c r="O714">
        <f>All!AR714</f>
        <v>0</v>
      </c>
      <c r="P714">
        <f>All!AS714</f>
        <v>0</v>
      </c>
      <c r="Q714">
        <f>All!AH714</f>
        <v>0</v>
      </c>
    </row>
    <row r="715" spans="1:17" x14ac:dyDescent="0.25">
      <c r="A715">
        <f>All!A715</f>
        <v>715</v>
      </c>
      <c r="B715" t="str">
        <f>All!B715</f>
        <v>Y</v>
      </c>
      <c r="C715">
        <f>All!J715</f>
        <v>0</v>
      </c>
      <c r="D715" t="str">
        <f>All!F715</f>
        <v>Cui, 2019</v>
      </c>
      <c r="E715" t="str">
        <f>All!E715</f>
        <v>https://doi.org/10.1016/j.envpol.2019.06.092</v>
      </c>
      <c r="F715" t="str">
        <f>All!H715</f>
        <v>Aluminum</v>
      </c>
      <c r="G715" t="str">
        <f>All!I715</f>
        <v>nAl2O3</v>
      </c>
      <c r="H715">
        <f>All!N715</f>
        <v>0</v>
      </c>
      <c r="I715">
        <f>All!AL715</f>
        <v>0</v>
      </c>
      <c r="J715">
        <f>All!O715</f>
        <v>0</v>
      </c>
      <c r="K715">
        <f>All!P715</f>
        <v>0</v>
      </c>
      <c r="L715">
        <f>All!Q715</f>
        <v>0</v>
      </c>
      <c r="M715">
        <f>All!L715</f>
        <v>0</v>
      </c>
      <c r="N715">
        <f>All!AN715</f>
        <v>0</v>
      </c>
      <c r="O715">
        <f>All!AR715</f>
        <v>0</v>
      </c>
      <c r="P715">
        <f>All!AS715</f>
        <v>0</v>
      </c>
      <c r="Q715">
        <f>All!AH715</f>
        <v>0</v>
      </c>
    </row>
    <row r="716" spans="1:17" x14ac:dyDescent="0.25">
      <c r="A716">
        <f>All!A716</f>
        <v>716</v>
      </c>
      <c r="B716" t="str">
        <f>All!B716</f>
        <v>Y</v>
      </c>
      <c r="C716">
        <f>All!J716</f>
        <v>0</v>
      </c>
      <c r="D716" t="str">
        <f>All!F716</f>
        <v>Qian, 2020</v>
      </c>
      <c r="E716" t="str">
        <f>All!E716</f>
        <v>10.1002/jat.4079</v>
      </c>
      <c r="F716" t="str">
        <f>All!H716</f>
        <v>CeO2</v>
      </c>
      <c r="G716" t="str">
        <f>All!I716</f>
        <v>PEGylated nanoceria</v>
      </c>
      <c r="H716">
        <f>All!N716</f>
        <v>0</v>
      </c>
      <c r="I716">
        <f>All!AL716</f>
        <v>0</v>
      </c>
      <c r="J716">
        <f>All!O716</f>
        <v>0</v>
      </c>
      <c r="K716">
        <f>All!P716</f>
        <v>0</v>
      </c>
      <c r="L716">
        <f>All!Q716</f>
        <v>0</v>
      </c>
      <c r="M716">
        <f>All!L716</f>
        <v>0</v>
      </c>
      <c r="N716">
        <f>All!AN716</f>
        <v>0</v>
      </c>
      <c r="O716">
        <f>All!AR716</f>
        <v>0</v>
      </c>
      <c r="P716">
        <f>All!AS716</f>
        <v>0</v>
      </c>
      <c r="Q716">
        <f>All!AH716</f>
        <v>0</v>
      </c>
    </row>
    <row r="717" spans="1:17" x14ac:dyDescent="0.25">
      <c r="A717">
        <f>All!A717</f>
        <v>717</v>
      </c>
      <c r="B717" t="str">
        <f>All!B717</f>
        <v>Y</v>
      </c>
      <c r="C717">
        <f>All!J717</f>
        <v>0</v>
      </c>
      <c r="D717" t="str">
        <f>All!F717</f>
        <v>Numano, 2021</v>
      </c>
      <c r="E717" t="str">
        <f>All!E717</f>
        <v>10.1293/tox.2020-0064; J Toxicol Pathol 2021; 34: 57–71</v>
      </c>
      <c r="F717" t="str">
        <f>All!H717</f>
        <v>CNT</v>
      </c>
      <c r="G717" t="str">
        <f>All!I717</f>
        <v>MWCNT</v>
      </c>
      <c r="H717">
        <f>All!N717</f>
        <v>0</v>
      </c>
      <c r="I717">
        <f>All!AL717</f>
        <v>0</v>
      </c>
      <c r="J717">
        <f>All!O717</f>
        <v>0</v>
      </c>
      <c r="K717">
        <f>All!P717</f>
        <v>0</v>
      </c>
      <c r="L717">
        <f>All!Q717</f>
        <v>0</v>
      </c>
      <c r="M717">
        <f>All!L717</f>
        <v>0</v>
      </c>
      <c r="N717">
        <f>All!AN717</f>
        <v>0</v>
      </c>
      <c r="O717">
        <f>All!AR717</f>
        <v>0</v>
      </c>
      <c r="P717">
        <f>All!AS717</f>
        <v>0</v>
      </c>
      <c r="Q717">
        <f>All!AH717</f>
        <v>0</v>
      </c>
    </row>
    <row r="718" spans="1:17" x14ac:dyDescent="0.25">
      <c r="A718">
        <f>All!A718</f>
        <v>718</v>
      </c>
      <c r="B718">
        <f>All!B718</f>
        <v>0</v>
      </c>
      <c r="C718" t="str">
        <f>All!J718</f>
        <v>Nano</v>
      </c>
      <c r="D718" t="str">
        <f>All!F718</f>
        <v>Chu_2019</v>
      </c>
      <c r="E718">
        <f>All!E718</f>
        <v>0</v>
      </c>
      <c r="F718" t="str">
        <f>All!H718</f>
        <v>Carbon black</v>
      </c>
      <c r="G718" t="str">
        <f>All!I718</f>
        <v>CB_30mg_1dPE</v>
      </c>
      <c r="H718" t="str">
        <f>All!N718</f>
        <v>Focal fibrosis</v>
      </c>
      <c r="I718" t="str">
        <f>All!AL718</f>
        <v>Lung Fibrosis</v>
      </c>
      <c r="J718" t="str">
        <f>All!O718</f>
        <v>Rat</v>
      </c>
      <c r="K718" t="str">
        <f>All!P718</f>
        <v>Sprague-Dawley</v>
      </c>
      <c r="L718" t="str">
        <f>All!Q718</f>
        <v>M</v>
      </c>
      <c r="M718" t="str">
        <f>All!L718</f>
        <v>90 days</v>
      </c>
      <c r="N718" t="str">
        <f>All!AN718</f>
        <v>0, 30 mg/m3</v>
      </c>
      <c r="O718" t="str">
        <f>All!AR718</f>
        <v>LOAEL</v>
      </c>
      <c r="P718">
        <f>All!AS718</f>
        <v>3000</v>
      </c>
      <c r="Q718" t="str">
        <f>All!AH718</f>
        <v>C</v>
      </c>
    </row>
    <row r="719" spans="1:17" x14ac:dyDescent="0.25">
      <c r="A719">
        <f>All!A719</f>
        <v>719</v>
      </c>
      <c r="B719">
        <f>All!B719</f>
        <v>0</v>
      </c>
      <c r="C719" t="str">
        <f>All!J719</f>
        <v>Micro</v>
      </c>
      <c r="D719" t="str">
        <f>All!F719</f>
        <v>Johnston 2000</v>
      </c>
      <c r="E719">
        <f>All!E719</f>
        <v>0</v>
      </c>
      <c r="F719" t="str">
        <f>All!H719</f>
        <v>Silica</v>
      </c>
      <c r="G719" t="str">
        <f>All!I719</f>
        <v>Crystalline</v>
      </c>
      <c r="H719" t="str">
        <f>All!N719</f>
        <v>Alveolar septal fibrosis</v>
      </c>
      <c r="I719" t="str">
        <f>All!AL719</f>
        <v>Lung Fibrosis</v>
      </c>
      <c r="J719" t="str">
        <f>All!O719</f>
        <v>Rat</v>
      </c>
      <c r="K719" t="str">
        <f>All!P719</f>
        <v>Fischer 344</v>
      </c>
      <c r="L719" t="str">
        <f>All!Q719</f>
        <v>M</v>
      </c>
      <c r="M719" t="str">
        <f>All!L719</f>
        <v>13 weeks</v>
      </c>
      <c r="N719">
        <f>All!AN719</f>
        <v>0</v>
      </c>
      <c r="O719" t="str">
        <f>All!AR719</f>
        <v>LOAEL</v>
      </c>
      <c r="P719">
        <f>All!AS719</f>
        <v>300</v>
      </c>
      <c r="Q719" t="str">
        <f>All!AH719</f>
        <v>D</v>
      </c>
    </row>
    <row r="720" spans="1:17" x14ac:dyDescent="0.25">
      <c r="A720">
        <f>All!A720</f>
        <v>720</v>
      </c>
      <c r="B720">
        <f>All!B720</f>
        <v>0</v>
      </c>
      <c r="C720" t="str">
        <f>All!J720</f>
        <v>Nano</v>
      </c>
      <c r="D720" t="str">
        <f>All!F720</f>
        <v>Johnston 2000</v>
      </c>
      <c r="E720">
        <f>All!E720</f>
        <v>0</v>
      </c>
      <c r="F720" t="str">
        <f>All!H720</f>
        <v>Silica</v>
      </c>
      <c r="G720" t="str">
        <f>All!I720</f>
        <v>Amorphous</v>
      </c>
      <c r="H720" t="str">
        <f>All!N720</f>
        <v>Alveolar septal fibrosis</v>
      </c>
      <c r="I720" t="str">
        <f>All!AL720</f>
        <v>Lung Fibrosis</v>
      </c>
      <c r="J720" t="str">
        <f>All!O720</f>
        <v>Rat</v>
      </c>
      <c r="K720" t="str">
        <f>All!P720</f>
        <v>Fischer 344</v>
      </c>
      <c r="L720" t="str">
        <f>All!Q720</f>
        <v>M</v>
      </c>
      <c r="M720" t="str">
        <f>All!L720</f>
        <v>13 weeks</v>
      </c>
      <c r="N720">
        <f>All!AN720</f>
        <v>0</v>
      </c>
      <c r="O720" t="str">
        <f>All!AR720</f>
        <v>LOAEL</v>
      </c>
      <c r="P720">
        <f>All!AS720</f>
        <v>5040</v>
      </c>
      <c r="Q720" t="str">
        <f>All!AH720</f>
        <v>B</v>
      </c>
    </row>
    <row r="721" spans="1:17" x14ac:dyDescent="0.25">
      <c r="A721">
        <f>All!A721</f>
        <v>721</v>
      </c>
      <c r="B721" t="str">
        <f>All!B721</f>
        <v>N - Adding alveolar septal thickening (fibrosis) endpoint for Pauluhn 2010 - Suggest using this endpoint for fibrosis [as in NIOSH 2013] and omiting "duplicative" measures of fibrosis, collagen &amp; HP, above.</v>
      </c>
      <c r="C721" t="str">
        <f>All!J721</f>
        <v>Nano</v>
      </c>
      <c r="D721" t="str">
        <f>All!F721</f>
        <v>Pauluhn 2010</v>
      </c>
      <c r="E721" t="str">
        <f>All!E721</f>
        <v>10.1093/toxsci/kfp247</v>
      </c>
      <c r="F721" t="str">
        <f>All!H721</f>
        <v>CNT</v>
      </c>
      <c r="G721" t="str">
        <f>All!I721</f>
        <v>MWCNT</v>
      </c>
      <c r="H721" t="str">
        <f>All!N721</f>
        <v>Alveolar interstitial (septal) thickening</v>
      </c>
      <c r="I721" t="str">
        <f>All!AL721</f>
        <v>Lung Fibrosis</v>
      </c>
      <c r="J721" t="str">
        <f>All!O721</f>
        <v>Rat</v>
      </c>
      <c r="K721" t="str">
        <f>All!P721</f>
        <v>Wistar</v>
      </c>
      <c r="L721" t="str">
        <f>All!Q721</f>
        <v>M</v>
      </c>
      <c r="M721" t="str">
        <f>All!L721</f>
        <v>13 weeks</v>
      </c>
      <c r="N721" t="str">
        <f>All!AN721</f>
        <v>0, 0.1,0.4,1.5,6</v>
      </c>
      <c r="O721" t="str">
        <f>All!AR721</f>
        <v>NOAEL</v>
      </c>
      <c r="P721">
        <f>All!AS721</f>
        <v>100</v>
      </c>
      <c r="Q721" t="str">
        <f>All!AH721</f>
        <v>D</v>
      </c>
    </row>
    <row r="722" spans="1:17" x14ac:dyDescent="0.25">
      <c r="A722">
        <f>All!A722</f>
        <v>722</v>
      </c>
      <c r="B722" t="str">
        <f>All!B722</f>
        <v>Y</v>
      </c>
      <c r="C722" t="str">
        <f>All!J722</f>
        <v>Nano</v>
      </c>
      <c r="D722" t="str">
        <f>All!F722</f>
        <v>Pauluhn 2010</v>
      </c>
      <c r="E722" t="str">
        <f>All!E722</f>
        <v>10.1093/toxsci/kfp247</v>
      </c>
      <c r="F722" t="str">
        <f>All!H722</f>
        <v>CNT</v>
      </c>
      <c r="G722" t="str">
        <f>All!I722</f>
        <v>MWCNT</v>
      </c>
      <c r="H722" t="str">
        <f>All!N722</f>
        <v>Alveolar interstitial (septal) thickening</v>
      </c>
      <c r="I722" t="str">
        <f>All!AL722</f>
        <v>Lung Fibrosis</v>
      </c>
      <c r="J722" t="str">
        <f>All!O722</f>
        <v>Rat</v>
      </c>
      <c r="K722" t="str">
        <f>All!P722</f>
        <v>Wistar</v>
      </c>
      <c r="L722" t="str">
        <f>All!Q722</f>
        <v>M</v>
      </c>
      <c r="M722" t="str">
        <f>All!L722</f>
        <v>13 weeks</v>
      </c>
      <c r="N722" t="str">
        <f>All!AN722</f>
        <v>0, 0.1,0.4,1.5,6</v>
      </c>
      <c r="O722">
        <f>All!AR722</f>
        <v>0</v>
      </c>
      <c r="P722">
        <f>All!AS722</f>
        <v>0</v>
      </c>
      <c r="Q722" t="str">
        <f>All!AH722</f>
        <v>D</v>
      </c>
    </row>
    <row r="723" spans="1:17" x14ac:dyDescent="0.25">
      <c r="A723">
        <f>All!A723</f>
        <v>723</v>
      </c>
      <c r="B723" t="str">
        <f>All!B723</f>
        <v>Y</v>
      </c>
      <c r="C723" t="str">
        <f>All!J723</f>
        <v>Nano</v>
      </c>
      <c r="D723" t="str">
        <f>All!F723</f>
        <v>Pauluhn 2010</v>
      </c>
      <c r="E723" t="str">
        <f>All!E723</f>
        <v>10.1093/toxsci/kfp247</v>
      </c>
      <c r="F723" t="str">
        <f>All!H723</f>
        <v>CNT</v>
      </c>
      <c r="G723" t="str">
        <f>All!I723</f>
        <v>MWCNT</v>
      </c>
      <c r="H723" t="str">
        <f>All!N723</f>
        <v>Alveolar interstitial (septal) thickening</v>
      </c>
      <c r="I723" t="str">
        <f>All!AL723</f>
        <v>Lung Fibrosis</v>
      </c>
      <c r="J723" t="str">
        <f>All!O723</f>
        <v>Rat</v>
      </c>
      <c r="K723" t="str">
        <f>All!P723</f>
        <v>Wistar</v>
      </c>
      <c r="L723" t="str">
        <f>All!Q723</f>
        <v>M</v>
      </c>
      <c r="M723" t="str">
        <f>All!L723</f>
        <v>13 weeks</v>
      </c>
      <c r="N723" t="str">
        <f>All!AN723</f>
        <v>0, 0.1,0.4,1.5,6</v>
      </c>
      <c r="O723">
        <f>All!AR723</f>
        <v>0</v>
      </c>
      <c r="P723">
        <f>All!AS723</f>
        <v>0</v>
      </c>
      <c r="Q723" t="str">
        <f>All!AH723</f>
        <v>D</v>
      </c>
    </row>
    <row r="724" spans="1:17" x14ac:dyDescent="0.25">
      <c r="A724">
        <f>All!A724</f>
        <v>724</v>
      </c>
      <c r="B724" t="str">
        <f>All!B724</f>
        <v>Y</v>
      </c>
      <c r="C724" t="str">
        <f>All!J724</f>
        <v>Nano</v>
      </c>
      <c r="D724" t="str">
        <f>All!F724</f>
        <v>Pauluhn 2010</v>
      </c>
      <c r="E724" t="str">
        <f>All!E724</f>
        <v>10.1093/toxsci/kfp247</v>
      </c>
      <c r="F724" t="str">
        <f>All!H724</f>
        <v>CNT</v>
      </c>
      <c r="G724" t="str">
        <f>All!I724</f>
        <v>MWCNT</v>
      </c>
      <c r="H724" t="str">
        <f>All!N724</f>
        <v>Alveolar interstitial (septal) thickening</v>
      </c>
      <c r="I724" t="str">
        <f>All!AL724</f>
        <v>Lung Fibrosis</v>
      </c>
      <c r="J724" t="str">
        <f>All!O724</f>
        <v>Rat</v>
      </c>
      <c r="K724" t="str">
        <f>All!P724</f>
        <v>Wistar</v>
      </c>
      <c r="L724" t="str">
        <f>All!Q724</f>
        <v>M</v>
      </c>
      <c r="M724" t="str">
        <f>All!L724</f>
        <v>13 weeks</v>
      </c>
      <c r="N724" t="str">
        <f>All!AN724</f>
        <v>0, 0.1,0.4,1.5,6</v>
      </c>
      <c r="O724">
        <f>All!AR724</f>
        <v>0</v>
      </c>
      <c r="P724">
        <f>All!AS724</f>
        <v>0</v>
      </c>
      <c r="Q724" t="str">
        <f>All!AH724</f>
        <v>D</v>
      </c>
    </row>
    <row r="725" spans="1:17" x14ac:dyDescent="0.25">
      <c r="A725">
        <f>All!A725</f>
        <v>725</v>
      </c>
      <c r="B725" t="str">
        <f>All!B725</f>
        <v>Y</v>
      </c>
      <c r="C725" t="str">
        <f>All!J725</f>
        <v>Nano</v>
      </c>
      <c r="D725" t="str">
        <f>All!F725</f>
        <v>Pauluhn 2010</v>
      </c>
      <c r="E725" t="str">
        <f>All!E725</f>
        <v>10.1093/toxsci/kfp247</v>
      </c>
      <c r="F725" t="str">
        <f>All!H725</f>
        <v>CNT</v>
      </c>
      <c r="G725" t="str">
        <f>All!I725</f>
        <v>MWCNT</v>
      </c>
      <c r="H725" t="str">
        <f>All!N725</f>
        <v>Alveolar interstitial (septal) thickening</v>
      </c>
      <c r="I725" t="str">
        <f>All!AL725</f>
        <v>Lung Fibrosis</v>
      </c>
      <c r="J725" t="str">
        <f>All!O725</f>
        <v>Rat</v>
      </c>
      <c r="K725" t="str">
        <f>All!P725</f>
        <v>Wistar</v>
      </c>
      <c r="L725" t="str">
        <f>All!Q725</f>
        <v>M</v>
      </c>
      <c r="M725" t="str">
        <f>All!L725</f>
        <v>13 weeks</v>
      </c>
      <c r="N725" t="str">
        <f>All!AN725</f>
        <v>0, 0.1,0.4,1.5,6</v>
      </c>
      <c r="O725">
        <f>All!AR725</f>
        <v>0</v>
      </c>
      <c r="P725">
        <f>All!AS725</f>
        <v>0</v>
      </c>
      <c r="Q725" t="str">
        <f>All!AH725</f>
        <v>D</v>
      </c>
    </row>
    <row r="726" spans="1:17" x14ac:dyDescent="0.25">
      <c r="A726">
        <f>All!A726</f>
        <v>726</v>
      </c>
      <c r="B726" t="str">
        <f>All!B726</f>
        <v>Y</v>
      </c>
      <c r="C726" t="str">
        <f>All!J726</f>
        <v>Nano</v>
      </c>
      <c r="D726" t="str">
        <f>All!F726</f>
        <v>Pauluhn 2009</v>
      </c>
      <c r="E726" t="str">
        <f>All!E726</f>
        <v>doi:10.1093/toxsci/kfp046</v>
      </c>
      <c r="F726" t="str">
        <f>All!H726</f>
        <v>Aluminum</v>
      </c>
      <c r="G726" t="str">
        <f>All!I726</f>
        <v>Aluminum Oxyhydroxides AlOOH-10 nm</v>
      </c>
      <c r="H726" t="str">
        <f>All!N726</f>
        <v>Focal septal thickening</v>
      </c>
      <c r="I726" t="str">
        <f>All!AL726</f>
        <v>Lung Fibrosis</v>
      </c>
      <c r="J726" t="str">
        <f>All!O726</f>
        <v>Rat</v>
      </c>
      <c r="K726" t="str">
        <f>All!P726</f>
        <v>Wistar</v>
      </c>
      <c r="L726" t="str">
        <f>All!Q726</f>
        <v>M</v>
      </c>
      <c r="M726" t="str">
        <f>All!L726</f>
        <v>4 weeks</v>
      </c>
      <c r="N726" t="str">
        <f>All!AN726</f>
        <v>0, 0.4, 3, 28</v>
      </c>
      <c r="O726">
        <f>All!AR726</f>
        <v>0</v>
      </c>
      <c r="P726">
        <f>All!AS726</f>
        <v>0</v>
      </c>
      <c r="Q726" t="str">
        <f>All!AH726</f>
        <v>C</v>
      </c>
    </row>
    <row r="727" spans="1:17" x14ac:dyDescent="0.25">
      <c r="A727">
        <f>All!A727</f>
        <v>727</v>
      </c>
      <c r="B727" t="str">
        <f>All!B727</f>
        <v>Y</v>
      </c>
      <c r="C727" t="str">
        <f>All!J727</f>
        <v>Nano</v>
      </c>
      <c r="D727" t="str">
        <f>All!F727</f>
        <v>Pauluhn 2009</v>
      </c>
      <c r="E727" t="str">
        <f>All!E727</f>
        <v>doi:10.1093/toxsci/kfp046</v>
      </c>
      <c r="F727" t="str">
        <f>All!H727</f>
        <v>Aluminum</v>
      </c>
      <c r="G727" t="str">
        <f>All!I727</f>
        <v>Aluminum Oxyhydroxides AlOOH-40 nm</v>
      </c>
      <c r="H727" t="str">
        <f>All!N727</f>
        <v>Focal septal thickening</v>
      </c>
      <c r="I727" t="str">
        <f>All!AL727</f>
        <v>Lung Fibrosis</v>
      </c>
      <c r="J727" t="str">
        <f>All!O727</f>
        <v>Rat</v>
      </c>
      <c r="K727" t="str">
        <f>All!P727</f>
        <v>Wistar</v>
      </c>
      <c r="L727" t="str">
        <f>All!Q727</f>
        <v>M</v>
      </c>
      <c r="M727" t="str">
        <f>All!L727</f>
        <v>4 weeks</v>
      </c>
      <c r="N727">
        <f>All!AN727</f>
        <v>0</v>
      </c>
      <c r="O727">
        <f>All!AR727</f>
        <v>0</v>
      </c>
      <c r="P727">
        <f>All!AS727</f>
        <v>0</v>
      </c>
      <c r="Q727" t="str">
        <f>All!AH727</f>
        <v>C</v>
      </c>
    </row>
    <row r="728" spans="1:17" x14ac:dyDescent="0.25">
      <c r="A728">
        <f>All!A728</f>
        <v>728</v>
      </c>
      <c r="B728">
        <f>All!B728</f>
        <v>0</v>
      </c>
      <c r="C728" t="str">
        <f>All!J728</f>
        <v>Micro</v>
      </c>
      <c r="D728" t="str">
        <f>All!F728</f>
        <v>Pauluhn and Wiemann 2011</v>
      </c>
      <c r="E728" t="str">
        <f>All!E728</f>
        <v>DOI: 10.3109/08958378.2011.606431</v>
      </c>
      <c r="F728" t="str">
        <f>All!H728</f>
        <v>Iron</v>
      </c>
      <c r="G728" t="str">
        <f>All!I728</f>
        <v>Fe3O4 (Magnetite, Ferroxide® black 88P)</v>
      </c>
      <c r="H728" t="str">
        <f>All!N728</f>
        <v>%PMN</v>
      </c>
      <c r="I728" t="str">
        <f>All!AL728</f>
        <v>Lung Inflammation</v>
      </c>
      <c r="J728" t="str">
        <f>All!O728</f>
        <v>Rat</v>
      </c>
      <c r="K728" t="str">
        <f>All!P728</f>
        <v>Wistar</v>
      </c>
      <c r="L728" t="str">
        <f>All!Q728</f>
        <v>M</v>
      </c>
      <c r="M728" t="str">
        <f>All!L728</f>
        <v>4 weeks</v>
      </c>
      <c r="N728" t="str">
        <f>All!AN728</f>
        <v>33, 99 mg/m3</v>
      </c>
      <c r="O728" t="str">
        <f>All!AR728</f>
        <v>LOAEL</v>
      </c>
      <c r="P728">
        <f>All!AS728</f>
        <v>1099.9999999999998</v>
      </c>
      <c r="Q728" t="str">
        <f>All!AH728</f>
        <v>C</v>
      </c>
    </row>
    <row r="729" spans="1:17" x14ac:dyDescent="0.25">
      <c r="A729">
        <f>All!A729</f>
        <v>729</v>
      </c>
      <c r="B729">
        <f>All!B729</f>
        <v>0</v>
      </c>
      <c r="C729" t="str">
        <f>All!J729</f>
        <v>Micro</v>
      </c>
      <c r="D729" t="str">
        <f>All!F729</f>
        <v>Pauluhn and Wiemann 2011</v>
      </c>
      <c r="E729" t="str">
        <f>All!E729</f>
        <v>DOI: 10.3109/08958378.2011.606431</v>
      </c>
      <c r="F729" t="str">
        <f>All!H729</f>
        <v>Iron</v>
      </c>
      <c r="G729" t="str">
        <f>All!I729</f>
        <v xml:space="preserve">Iron carbonate (Siderite, FeCO3) </v>
      </c>
      <c r="H729" t="str">
        <f>All!N729</f>
        <v>%PMN</v>
      </c>
      <c r="I729" t="str">
        <f>All!AL729</f>
        <v>Lung Inflammation</v>
      </c>
      <c r="J729" t="str">
        <f>All!O729</f>
        <v>Rat</v>
      </c>
      <c r="K729" t="str">
        <f>All!P729</f>
        <v>Wistar</v>
      </c>
      <c r="L729" t="str">
        <f>All!Q729</f>
        <v>M</v>
      </c>
      <c r="M729" t="str">
        <f>All!L729</f>
        <v>4 weeks</v>
      </c>
      <c r="N729" t="str">
        <f>All!AN729</f>
        <v>32, 100 mg/m3</v>
      </c>
      <c r="O729" t="str">
        <f>All!AR729</f>
        <v>LOAEL</v>
      </c>
      <c r="P729">
        <f>All!AS729</f>
        <v>1066.6666666666667</v>
      </c>
      <c r="Q729" t="str">
        <f>All!AH729</f>
        <v>C</v>
      </c>
    </row>
    <row r="730" spans="1:17" x14ac:dyDescent="0.25">
      <c r="A730">
        <f>All!A730</f>
        <v>730</v>
      </c>
      <c r="B730">
        <f>All!B730</f>
        <v>0</v>
      </c>
      <c r="C730" t="str">
        <f>All!J730</f>
        <v>Micro</v>
      </c>
      <c r="D730" t="str">
        <f>All!F730</f>
        <v>Pauluhn 2011</v>
      </c>
      <c r="E730" t="str">
        <f>All!E730</f>
        <v>DOI 10.1002/jat.1668</v>
      </c>
      <c r="F730" t="str">
        <f>All!H730</f>
        <v>Iron</v>
      </c>
      <c r="G730" t="str">
        <f>All!I730</f>
        <v>Fe3O4 (Magnetite, Ferroxide® black 88P)</v>
      </c>
      <c r="H730" t="str">
        <f>All!N730</f>
        <v xml:space="preserve">Increased collagen fibers (Sirius red stain) </v>
      </c>
      <c r="I730" t="str">
        <f>All!AL730</f>
        <v>Lung Fibrosis</v>
      </c>
      <c r="J730" t="str">
        <f>All!O730</f>
        <v>Rat</v>
      </c>
      <c r="K730" t="str">
        <f>All!P730</f>
        <v>Wistar HsdCpb:WU (SPF)</v>
      </c>
      <c r="L730" t="str">
        <f>All!Q730</f>
        <v>M</v>
      </c>
      <c r="M730" t="str">
        <f>All!L730</f>
        <v>13 weeks</v>
      </c>
      <c r="N730" t="str">
        <f>All!AN730</f>
        <v>0, 4.7, 16.6, 52.1 mg/m3 (actual concentrations)</v>
      </c>
      <c r="O730" t="str">
        <f>All!AR730</f>
        <v>NOAEL</v>
      </c>
      <c r="P730">
        <f>All!AS730</f>
        <v>16600</v>
      </c>
      <c r="Q730" t="str">
        <f>All!AH730</f>
        <v>B</v>
      </c>
    </row>
    <row r="731" spans="1:17" x14ac:dyDescent="0.25">
      <c r="A731">
        <f>All!A731</f>
        <v>731</v>
      </c>
      <c r="B731">
        <f>All!B731</f>
        <v>0</v>
      </c>
      <c r="C731" t="str">
        <f>All!J731</f>
        <v>Micro</v>
      </c>
      <c r="D731" t="str">
        <f>All!F731</f>
        <v>Pauluhn 2011</v>
      </c>
      <c r="E731" t="str">
        <f>All!E731</f>
        <v>DOI 10.1002/jat.1668</v>
      </c>
      <c r="F731" t="str">
        <f>All!H731</f>
        <v>Iron</v>
      </c>
      <c r="G731" t="str">
        <f>All!I731</f>
        <v>Fe3O4 (Magnetite, Ferroxide® black 88P)</v>
      </c>
      <c r="H731" t="str">
        <f>All!N731</f>
        <v xml:space="preserve">Increased collagen fibers (Sirius red stain) </v>
      </c>
      <c r="I731" t="str">
        <f>All!AL731</f>
        <v>Lung Fibrosis</v>
      </c>
      <c r="J731" t="str">
        <f>All!O731</f>
        <v>Rat</v>
      </c>
      <c r="K731" t="str">
        <f>All!P731</f>
        <v>Wistar HsdCpb:WU (SPF)</v>
      </c>
      <c r="L731" t="str">
        <f>All!Q731</f>
        <v>F</v>
      </c>
      <c r="M731" t="str">
        <f>All!L731</f>
        <v>13 weeks</v>
      </c>
      <c r="N731" t="str">
        <f>All!AN731</f>
        <v>0, 4.7, 16.6, 52.1 mg/m3 (actual concentrations)</v>
      </c>
      <c r="O731" t="str">
        <f>All!AR731</f>
        <v>NOAEL</v>
      </c>
      <c r="P731">
        <f>All!AS731</f>
        <v>16600</v>
      </c>
      <c r="Q731" t="str">
        <f>All!AH731</f>
        <v>B</v>
      </c>
    </row>
    <row r="732" spans="1:17" x14ac:dyDescent="0.25">
      <c r="A732">
        <f>All!A732</f>
        <v>732</v>
      </c>
      <c r="B732">
        <f>All!B732</f>
        <v>0</v>
      </c>
      <c r="C732" t="str">
        <f>All!J732</f>
        <v>Micro</v>
      </c>
      <c r="D732" t="str">
        <f>All!F732</f>
        <v>Pauluhn 2011</v>
      </c>
      <c r="E732" t="str">
        <f>All!E732</f>
        <v>DOI 10.1002/jat.1668</v>
      </c>
      <c r="F732" t="str">
        <f>All!H732</f>
        <v>Iron</v>
      </c>
      <c r="G732" t="str">
        <f>All!I732</f>
        <v>Fe3O4 (Magnetite, Ferroxide® black 88P)</v>
      </c>
      <c r="H732" t="str">
        <f>All!N732</f>
        <v>%PMN</v>
      </c>
      <c r="I732" t="str">
        <f>All!AL732</f>
        <v>Lung Inflammation</v>
      </c>
      <c r="J732" t="str">
        <f>All!O732</f>
        <v>Rat</v>
      </c>
      <c r="K732" t="str">
        <f>All!P732</f>
        <v>Wistar HsdCpb:WU (SPF)</v>
      </c>
      <c r="L732" t="str">
        <f>All!Q732</f>
        <v>M</v>
      </c>
      <c r="M732" t="str">
        <f>All!L732</f>
        <v>13 weeks</v>
      </c>
      <c r="N732" t="str">
        <f>All!AN732</f>
        <v>0, 4.7, 16.6, 52.1 mg/m3 (actual concentrations)</v>
      </c>
      <c r="O732" t="str">
        <f>All!AR732</f>
        <v>LOAEL</v>
      </c>
      <c r="P732">
        <f>All!AS732</f>
        <v>470.00000000000006</v>
      </c>
      <c r="Q732" t="str">
        <f>All!AH732</f>
        <v>C</v>
      </c>
    </row>
    <row r="733" spans="1:17" x14ac:dyDescent="0.25">
      <c r="A733">
        <f>All!A733</f>
        <v>733</v>
      </c>
      <c r="B733">
        <f>All!B733</f>
        <v>0</v>
      </c>
      <c r="C733" t="str">
        <f>All!J733</f>
        <v>Micro</v>
      </c>
      <c r="D733" t="str">
        <f>All!F733</f>
        <v>Pauluhn 2011</v>
      </c>
      <c r="E733" t="str">
        <f>All!E733</f>
        <v>DOI 10.1002/jat.1668</v>
      </c>
      <c r="F733" t="str">
        <f>All!H733</f>
        <v>Iron</v>
      </c>
      <c r="G733" t="str">
        <f>All!I733</f>
        <v>Fe3O4 (Magnetite, Ferroxide® black 88P)</v>
      </c>
      <c r="H733" t="str">
        <f>All!N733</f>
        <v>%PMN</v>
      </c>
      <c r="I733" t="str">
        <f>All!AL733</f>
        <v>Lung Inflammation</v>
      </c>
      <c r="J733" t="str">
        <f>All!O733</f>
        <v>Rat</v>
      </c>
      <c r="K733" t="str">
        <f>All!P733</f>
        <v>Wistar HsdCpb:WU (SPF)</v>
      </c>
      <c r="L733" t="str">
        <f>All!Q733</f>
        <v>F</v>
      </c>
      <c r="M733" t="str">
        <f>All!L733</f>
        <v>13 weeks</v>
      </c>
      <c r="N733" t="str">
        <f>All!AN733</f>
        <v>0, 4.7, 16.6, 52.1 mg/m3 (actual concentrations)</v>
      </c>
      <c r="O733" t="str">
        <f>All!AR733</f>
        <v>LOAEL</v>
      </c>
      <c r="P733">
        <f>All!AS733</f>
        <v>470.00000000000006</v>
      </c>
      <c r="Q733" t="str">
        <f>All!AH733</f>
        <v>C</v>
      </c>
    </row>
    <row r="734" spans="1:17" x14ac:dyDescent="0.25">
      <c r="A734">
        <f>All!A734</f>
        <v>734</v>
      </c>
      <c r="B734">
        <f>All!B734</f>
        <v>0</v>
      </c>
      <c r="C734" t="str">
        <f>All!J734</f>
        <v>Nano</v>
      </c>
      <c r="D734" t="str">
        <f>All!F734</f>
        <v>Kim 2016</v>
      </c>
      <c r="E734" t="str">
        <f>All!E734</f>
        <v>DOI: 10.3109/17435390.2015.1133865</v>
      </c>
      <c r="F734" t="str">
        <f>All!H734</f>
        <v>Graphene</v>
      </c>
      <c r="G734" t="str">
        <f>All!I734</f>
        <v>GPX-205, 10538-96A, Cabot Corp, Boston MA</v>
      </c>
      <c r="H734" t="str">
        <f>All!N734</f>
        <v>PMN count</v>
      </c>
      <c r="I734" t="str">
        <f>All!AL734</f>
        <v>Lung Inflammation</v>
      </c>
      <c r="J734" t="str">
        <f>All!O734</f>
        <v>Rat</v>
      </c>
      <c r="K734" t="str">
        <f>All!P734</f>
        <v xml:space="preserve">Sprague-Dawley </v>
      </c>
      <c r="L734" t="str">
        <f>All!Q734</f>
        <v>M</v>
      </c>
      <c r="M734" t="str">
        <f>All!L734</f>
        <v>28 days</v>
      </c>
      <c r="N734" t="str">
        <f>All!AN734</f>
        <v>0.05 (control), 0.12, 0.47, 1.88 mg/m3 (actual concs)</v>
      </c>
      <c r="O734" t="str">
        <f>All!AR734</f>
        <v>NOAEL</v>
      </c>
      <c r="P734">
        <f>All!AS734</f>
        <v>626.66666666666663</v>
      </c>
      <c r="Q734" t="str">
        <f>All!AH734</f>
        <v>C</v>
      </c>
    </row>
    <row r="735" spans="1:17" x14ac:dyDescent="0.25">
      <c r="A735">
        <f>All!A735</f>
        <v>735</v>
      </c>
      <c r="B735">
        <f>All!B735</f>
        <v>0</v>
      </c>
      <c r="C735" t="str">
        <f>All!J735</f>
        <v>Micro</v>
      </c>
      <c r="D735" t="str">
        <f>All!F735</f>
        <v>Nagano 2011a (Rat, ITO, M, inflam, 0d PE)</v>
      </c>
      <c r="E735" t="str">
        <f>All!E735</f>
        <v>doi: 10.1539/joh.l10128</v>
      </c>
      <c r="F735" t="str">
        <f>All!H735</f>
        <v>Indium</v>
      </c>
      <c r="G735" t="str">
        <f>All!I735</f>
        <v>Indium-tin Oxide</v>
      </c>
      <c r="H735" t="str">
        <f>All!N735</f>
        <v>Histopath: "Infiltration of inflammatory cells"</v>
      </c>
      <c r="I735" t="str">
        <f>All!AL735</f>
        <v>Lung Inflammation</v>
      </c>
      <c r="J735" t="str">
        <f>All!O735</f>
        <v>Rat</v>
      </c>
      <c r="K735" t="str">
        <f>All!P735</f>
        <v>F344</v>
      </c>
      <c r="L735" t="str">
        <f>All!Q735</f>
        <v>M</v>
      </c>
      <c r="M735" t="str">
        <f>All!L735</f>
        <v>13 weeks</v>
      </c>
      <c r="N735" t="str">
        <f>All!AN735</f>
        <v>0.10, 1.01 mg/m3</v>
      </c>
      <c r="O735" t="str">
        <f>All!AR735</f>
        <v>NOAEL</v>
      </c>
      <c r="P735">
        <f>All!AS735</f>
        <v>100</v>
      </c>
      <c r="Q735" t="str">
        <f>All!AH735</f>
        <v>D</v>
      </c>
    </row>
    <row r="736" spans="1:17" x14ac:dyDescent="0.25">
      <c r="A736">
        <f>All!A736</f>
        <v>736</v>
      </c>
      <c r="B736" t="str">
        <f>All!B736</f>
        <v>Y</v>
      </c>
      <c r="C736" t="str">
        <f>All!J736</f>
        <v>Micro</v>
      </c>
      <c r="D736" t="str">
        <f>All!F736</f>
        <v>Nagano 2011a (Rat, ITO, M, inflam, 13 wk PE)</v>
      </c>
      <c r="E736" t="str">
        <f>All!E736</f>
        <v>doi: 10.1539/joh.l10128</v>
      </c>
      <c r="F736" t="str">
        <f>All!H736</f>
        <v>Indium</v>
      </c>
      <c r="G736" t="str">
        <f>All!I736</f>
        <v>Indium-tin Oxide</v>
      </c>
      <c r="H736" t="str">
        <f>All!N736</f>
        <v>Histopath: "Infiltration of inflammatory cells"</v>
      </c>
      <c r="I736" t="str">
        <f>All!AL736</f>
        <v>Lung Inflammation</v>
      </c>
      <c r="J736" t="str">
        <f>All!O736</f>
        <v>Rat</v>
      </c>
      <c r="K736" t="str">
        <f>All!P736</f>
        <v>F344</v>
      </c>
      <c r="L736" t="str">
        <f>All!Q736</f>
        <v>M</v>
      </c>
      <c r="M736" t="str">
        <f>All!L736</f>
        <v>13 weeks</v>
      </c>
      <c r="N736" t="str">
        <f>All!AN736</f>
        <v>0.1 mg/m3</v>
      </c>
      <c r="O736">
        <f>All!AR736</f>
        <v>0</v>
      </c>
      <c r="P736">
        <f>All!AS736</f>
        <v>0</v>
      </c>
      <c r="Q736" t="str">
        <f>All!AH736</f>
        <v>D</v>
      </c>
    </row>
    <row r="737" spans="1:17" x14ac:dyDescent="0.25">
      <c r="A737">
        <f>All!A737</f>
        <v>737</v>
      </c>
      <c r="B737">
        <f>All!B737</f>
        <v>0</v>
      </c>
      <c r="C737" t="str">
        <f>All!J737</f>
        <v>Micro</v>
      </c>
      <c r="D737" t="str">
        <f>All!F737</f>
        <v>Nagano 2011a (Rat, IO, M, inflam, 0d PE)</v>
      </c>
      <c r="E737" t="str">
        <f>All!E737</f>
        <v>doi: 10.1539/joh.l10128</v>
      </c>
      <c r="F737" t="str">
        <f>All!H737</f>
        <v>Indium</v>
      </c>
      <c r="G737" t="str">
        <f>All!I737</f>
        <v>Indium Oxide</v>
      </c>
      <c r="H737" t="str">
        <f>All!N737</f>
        <v>Histopath: "Infiltration of inflammatory cells"</v>
      </c>
      <c r="I737" t="str">
        <f>All!AL737</f>
        <v>Lung Inflammation</v>
      </c>
      <c r="J737" t="str">
        <f>All!O737</f>
        <v>Rat</v>
      </c>
      <c r="K737" t="str">
        <f>All!P737</f>
        <v>F344</v>
      </c>
      <c r="L737" t="str">
        <f>All!Q737</f>
        <v>M</v>
      </c>
      <c r="M737" t="str">
        <f>All!L737</f>
        <v>13 weeks</v>
      </c>
      <c r="N737" t="str">
        <f>All!AN737</f>
        <v>0.10, 1.01 mg/m3</v>
      </c>
      <c r="O737" t="str">
        <f>All!AR737</f>
        <v>NOAEL</v>
      </c>
      <c r="P737">
        <f>All!AS737</f>
        <v>100</v>
      </c>
      <c r="Q737" t="str">
        <f>All!AH737</f>
        <v>D</v>
      </c>
    </row>
    <row r="738" spans="1:17" x14ac:dyDescent="0.25">
      <c r="A738">
        <f>All!A738</f>
        <v>738</v>
      </c>
      <c r="B738">
        <f>All!B738</f>
        <v>0</v>
      </c>
      <c r="C738" t="str">
        <f>All!J738</f>
        <v>Micro</v>
      </c>
      <c r="D738" t="str">
        <f>All!F738</f>
        <v>Nagano 2011a (Rat, ITO, M, fibrosis, 13 wk PE)</v>
      </c>
      <c r="E738" t="str">
        <f>All!E738</f>
        <v>doi: 10.1539/joh.l10128</v>
      </c>
      <c r="F738" t="str">
        <f>All!H738</f>
        <v>Indium</v>
      </c>
      <c r="G738" t="str">
        <f>All!I738</f>
        <v>Indium-tin Oxide</v>
      </c>
      <c r="H738" t="str">
        <f>All!N738</f>
        <v>Histopath: "Infiltration of inflammatory cells"</v>
      </c>
      <c r="I738" t="str">
        <f>All!AL738</f>
        <v>Lung Fibrosis</v>
      </c>
      <c r="J738" t="str">
        <f>All!O738</f>
        <v>Rat</v>
      </c>
      <c r="K738" t="str">
        <f>All!P738</f>
        <v>F344</v>
      </c>
      <c r="L738" t="str">
        <f>All!Q738</f>
        <v>M</v>
      </c>
      <c r="M738" t="str">
        <f>All!L738</f>
        <v>13 weeks</v>
      </c>
      <c r="N738" t="str">
        <f>All!AN738</f>
        <v>0.10 mg/m3</v>
      </c>
      <c r="O738" t="str">
        <f>All!AR738</f>
        <v>LOAEL</v>
      </c>
      <c r="P738">
        <f>All!AS738</f>
        <v>10</v>
      </c>
      <c r="Q738" t="str">
        <f>All!AH738</f>
        <v>E</v>
      </c>
    </row>
    <row r="739" spans="1:17" x14ac:dyDescent="0.25">
      <c r="A739">
        <f>All!A739</f>
        <v>739</v>
      </c>
      <c r="B739">
        <f>All!B739</f>
        <v>0</v>
      </c>
      <c r="C739" t="str">
        <f>All!J739</f>
        <v>Micro</v>
      </c>
      <c r="D739" t="str">
        <f>All!F739</f>
        <v>Nagano 2011a (Rat, ITO, F, inflam, 0d PE)</v>
      </c>
      <c r="E739" t="str">
        <f>All!E739</f>
        <v>doi: 10.1539/joh.l10128</v>
      </c>
      <c r="F739" t="str">
        <f>All!H739</f>
        <v>Indium</v>
      </c>
      <c r="G739" t="str">
        <f>All!I739</f>
        <v>Indium-tin Oxide</v>
      </c>
      <c r="H739" t="str">
        <f>All!N739</f>
        <v>Histopath: "Infiltration of inflammatory cells"</v>
      </c>
      <c r="I739" t="str">
        <f>All!AL739</f>
        <v>Lung Inflammation</v>
      </c>
      <c r="J739" t="str">
        <f>All!O739</f>
        <v>Rat</v>
      </c>
      <c r="K739" t="str">
        <f>All!P739</f>
        <v>F344</v>
      </c>
      <c r="L739" t="str">
        <f>All!Q739</f>
        <v>F</v>
      </c>
      <c r="M739" t="str">
        <f>All!L739</f>
        <v>13 weeks</v>
      </c>
      <c r="N739" t="str">
        <f>All!AN739</f>
        <v>0.10, 1.01 mg/m3</v>
      </c>
      <c r="O739" t="str">
        <f>All!AR739</f>
        <v>NOAEL</v>
      </c>
      <c r="P739">
        <f>All!AS739</f>
        <v>100</v>
      </c>
      <c r="Q739" t="str">
        <f>All!AH739</f>
        <v>D</v>
      </c>
    </row>
    <row r="740" spans="1:17" x14ac:dyDescent="0.25">
      <c r="A740">
        <f>All!A740</f>
        <v>740</v>
      </c>
      <c r="B740" t="str">
        <f>All!B740</f>
        <v>Y</v>
      </c>
      <c r="C740" t="str">
        <f>All!J740</f>
        <v>Micro</v>
      </c>
      <c r="D740" t="str">
        <f>All!F740</f>
        <v>Nagano 2011a (Rat, ITO, F, inflam, 13 wk PE)</v>
      </c>
      <c r="E740" t="str">
        <f>All!E740</f>
        <v>doi: 10.1539/joh.l10128</v>
      </c>
      <c r="F740" t="str">
        <f>All!H740</f>
        <v>Indium</v>
      </c>
      <c r="G740" t="str">
        <f>All!I740</f>
        <v>Indium-tin Oxide</v>
      </c>
      <c r="H740" t="str">
        <f>All!N740</f>
        <v>Histopath: "Infiltration of inflammatory cells"</v>
      </c>
      <c r="I740" t="str">
        <f>All!AL740</f>
        <v>Lung Inflammation</v>
      </c>
      <c r="J740" t="str">
        <f>All!O740</f>
        <v>Rat</v>
      </c>
      <c r="K740" t="str">
        <f>All!P740</f>
        <v>F344</v>
      </c>
      <c r="L740" t="str">
        <f>All!Q740</f>
        <v>F</v>
      </c>
      <c r="M740" t="str">
        <f>All!L740</f>
        <v>13 weeks</v>
      </c>
      <c r="N740" t="str">
        <f>All!AN740</f>
        <v>0.1 mg/m3</v>
      </c>
      <c r="O740">
        <f>All!AR740</f>
        <v>0</v>
      </c>
      <c r="P740">
        <f>All!AS740</f>
        <v>0</v>
      </c>
      <c r="Q740" t="str">
        <f>All!AH740</f>
        <v>E</v>
      </c>
    </row>
    <row r="741" spans="1:17" x14ac:dyDescent="0.25">
      <c r="A741">
        <f>All!A741</f>
        <v>741</v>
      </c>
      <c r="B741">
        <f>All!B741</f>
        <v>0</v>
      </c>
      <c r="C741" t="str">
        <f>All!J741</f>
        <v>Micro</v>
      </c>
      <c r="D741" t="str">
        <f>All!F741</f>
        <v>Nagano 2011a (Rat, IO, F, inflam, 0d PE)</v>
      </c>
      <c r="E741" t="str">
        <f>All!E741</f>
        <v>doi: 10.1539/joh.l10128</v>
      </c>
      <c r="F741" t="str">
        <f>All!H741</f>
        <v>Indium</v>
      </c>
      <c r="G741" t="str">
        <f>All!I741</f>
        <v>Indium Oxide</v>
      </c>
      <c r="H741" t="str">
        <f>All!N741</f>
        <v>Histopath: "Infiltration of inflammatory cells"</v>
      </c>
      <c r="I741" t="str">
        <f>All!AL741</f>
        <v>Lung Inflammation</v>
      </c>
      <c r="J741" t="str">
        <f>All!O741</f>
        <v>Rat</v>
      </c>
      <c r="K741" t="str">
        <f>All!P741</f>
        <v>F344</v>
      </c>
      <c r="L741" t="str">
        <f>All!Q741</f>
        <v>F</v>
      </c>
      <c r="M741" t="str">
        <f>All!L741</f>
        <v>13 weeks</v>
      </c>
      <c r="N741" t="str">
        <f>All!AN741</f>
        <v>0.10, 1.01 mg/m3</v>
      </c>
      <c r="O741" t="str">
        <f>All!AR741</f>
        <v>NOAEL</v>
      </c>
      <c r="P741">
        <f>All!AS741</f>
        <v>100</v>
      </c>
      <c r="Q741" t="str">
        <f>All!AH741</f>
        <v>D</v>
      </c>
    </row>
    <row r="742" spans="1:17" x14ac:dyDescent="0.25">
      <c r="A742">
        <f>All!A742</f>
        <v>742</v>
      </c>
      <c r="B742">
        <f>All!B742</f>
        <v>0</v>
      </c>
      <c r="C742" t="str">
        <f>All!J742</f>
        <v>Micro</v>
      </c>
      <c r="D742" t="str">
        <f>All!F742</f>
        <v>Nagano 2011a (Rat, ITO, F, fibrosis, 13 wk PE)</v>
      </c>
      <c r="E742" t="str">
        <f>All!E742</f>
        <v>doi: 10.1539/joh.l10128</v>
      </c>
      <c r="F742" t="str">
        <f>All!H742</f>
        <v>Indium</v>
      </c>
      <c r="G742" t="str">
        <f>All!I742</f>
        <v>Indium-tin Oxide</v>
      </c>
      <c r="H742" t="str">
        <f>All!N742</f>
        <v>Histopath: "Infiltration of inflammatory cells"</v>
      </c>
      <c r="I742" t="str">
        <f>All!AL742</f>
        <v>Lung Fibrosis</v>
      </c>
      <c r="J742" t="str">
        <f>All!O742</f>
        <v>Rat</v>
      </c>
      <c r="K742" t="str">
        <f>All!P742</f>
        <v>F344</v>
      </c>
      <c r="L742" t="str">
        <f>All!Q742</f>
        <v>F</v>
      </c>
      <c r="M742" t="str">
        <f>All!L742</f>
        <v>13 weeks</v>
      </c>
      <c r="N742" t="str">
        <f>All!AN742</f>
        <v>0.10 mg/m3</v>
      </c>
      <c r="O742" t="str">
        <f>All!AR742</f>
        <v>LOAEL</v>
      </c>
      <c r="P742">
        <f>All!AS742</f>
        <v>10</v>
      </c>
      <c r="Q742" t="str">
        <f>All!AH742</f>
        <v>E</v>
      </c>
    </row>
    <row r="743" spans="1:17" x14ac:dyDescent="0.25">
      <c r="A743">
        <f>All!A743</f>
        <v>743</v>
      </c>
      <c r="B743">
        <f>All!B743</f>
        <v>0</v>
      </c>
      <c r="C743" t="str">
        <f>All!J743</f>
        <v>Micro</v>
      </c>
      <c r="D743" t="str">
        <f>All!F743</f>
        <v>Nagano 2011b (Mouse, ITO, M, inflam, 0d PE)</v>
      </c>
      <c r="E743" t="str">
        <f>All!E743</f>
        <v>doi: 10.1539/joh.10-0053-br</v>
      </c>
      <c r="F743" t="str">
        <f>All!H743</f>
        <v>Indium</v>
      </c>
      <c r="G743" t="str">
        <f>All!I743</f>
        <v>Indium-tin Oxide</v>
      </c>
      <c r="H743" t="str">
        <f>All!N743</f>
        <v>Histopath: "Infiltration of inflammatory cells"</v>
      </c>
      <c r="I743" t="str">
        <f>All!AL743</f>
        <v>Lung Inflammation</v>
      </c>
      <c r="J743" t="str">
        <f>All!O743</f>
        <v>Mouse</v>
      </c>
      <c r="K743" t="str">
        <f>All!P743</f>
        <v>B6C3F1</v>
      </c>
      <c r="L743" t="str">
        <f>All!Q743</f>
        <v>M</v>
      </c>
      <c r="M743" t="str">
        <f>All!L743</f>
        <v>13 weeks</v>
      </c>
      <c r="N743" t="str">
        <f>All!AN743</f>
        <v>0.1, 1 mg/m3</v>
      </c>
      <c r="O743" t="str">
        <f>All!AR743</f>
        <v>NOAEL</v>
      </c>
      <c r="P743">
        <f>All!AS743</f>
        <v>100</v>
      </c>
      <c r="Q743" t="str">
        <f>All!AH743</f>
        <v>D</v>
      </c>
    </row>
    <row r="744" spans="1:17" x14ac:dyDescent="0.25">
      <c r="A744">
        <f>All!A744</f>
        <v>744</v>
      </c>
      <c r="B744">
        <f>All!B744</f>
        <v>0</v>
      </c>
      <c r="C744" t="str">
        <f>All!J744</f>
        <v>Micro</v>
      </c>
      <c r="D744" t="str">
        <f>All!F744</f>
        <v>Nagano 2011b (Mouse, IO, M, inflam, 0d PE)</v>
      </c>
      <c r="E744" t="str">
        <f>All!E744</f>
        <v>doi: 10.1539/joh.10-0053-br</v>
      </c>
      <c r="F744" t="str">
        <f>All!H744</f>
        <v>Indium</v>
      </c>
      <c r="G744" t="str">
        <f>All!I744</f>
        <v>Indium Oxide</v>
      </c>
      <c r="H744" t="str">
        <f>All!N744</f>
        <v>Histopath: "Infiltration of inflammatory cells"</v>
      </c>
      <c r="I744" t="str">
        <f>All!AL744</f>
        <v>Lung Inflammation</v>
      </c>
      <c r="J744" t="str">
        <f>All!O744</f>
        <v>Mouse</v>
      </c>
      <c r="K744" t="str">
        <f>All!P744</f>
        <v>B6C3F1</v>
      </c>
      <c r="L744" t="str">
        <f>All!Q744</f>
        <v>M</v>
      </c>
      <c r="M744" t="str">
        <f>All!L744</f>
        <v>13 weeks</v>
      </c>
      <c r="N744" t="str">
        <f>All!AN744</f>
        <v>0.1, 1 mg/m3</v>
      </c>
      <c r="O744" t="str">
        <f>All!AR744</f>
        <v>NOAEL</v>
      </c>
      <c r="P744">
        <f>All!AS744</f>
        <v>100</v>
      </c>
      <c r="Q744" t="str">
        <f>All!AH744</f>
        <v>D</v>
      </c>
    </row>
    <row r="745" spans="1:17" x14ac:dyDescent="0.25">
      <c r="A745">
        <f>All!A745</f>
        <v>745</v>
      </c>
      <c r="B745">
        <f>All!B745</f>
        <v>0</v>
      </c>
      <c r="C745" t="str">
        <f>All!J745</f>
        <v>Micro</v>
      </c>
      <c r="D745" t="str">
        <f>All!F745</f>
        <v>Nagano 2011b (Mouse, ITO, F, inflam, 0d PE)</v>
      </c>
      <c r="E745" t="str">
        <f>All!E745</f>
        <v>doi: 10.1539/joh.10-0053-br</v>
      </c>
      <c r="F745" t="str">
        <f>All!H745</f>
        <v>Indium</v>
      </c>
      <c r="G745" t="str">
        <f>All!I745</f>
        <v>Indium-tin Oxide</v>
      </c>
      <c r="H745" t="str">
        <f>All!N745</f>
        <v>Histopath: "Infiltration of inflammatory cells"</v>
      </c>
      <c r="I745" t="str">
        <f>All!AL745</f>
        <v>Lung Inflammation</v>
      </c>
      <c r="J745" t="str">
        <f>All!O745</f>
        <v>Mouse</v>
      </c>
      <c r="K745" t="str">
        <f>All!P745</f>
        <v>B6C3F1</v>
      </c>
      <c r="L745" t="str">
        <f>All!Q745</f>
        <v>F</v>
      </c>
      <c r="M745" t="str">
        <f>All!L745</f>
        <v>13 weeks</v>
      </c>
      <c r="N745" t="str">
        <f>All!AN745</f>
        <v>0.1, 1 mg/m3</v>
      </c>
      <c r="O745" t="str">
        <f>All!AR745</f>
        <v>NOAEL</v>
      </c>
      <c r="P745">
        <f>All!AS745</f>
        <v>100</v>
      </c>
      <c r="Q745" t="str">
        <f>All!AH745</f>
        <v>D</v>
      </c>
    </row>
    <row r="746" spans="1:17" x14ac:dyDescent="0.25">
      <c r="A746">
        <f>All!A746</f>
        <v>746</v>
      </c>
      <c r="B746">
        <f>All!B746</f>
        <v>0</v>
      </c>
      <c r="C746" t="str">
        <f>All!J746</f>
        <v>Micro</v>
      </c>
      <c r="D746" t="str">
        <f>All!F746</f>
        <v>Nagano 2011b (Mouse, IO, F, inflam, 0d PE)</v>
      </c>
      <c r="E746" t="str">
        <f>All!E746</f>
        <v>doi: 10.1539/joh.10-0053-br</v>
      </c>
      <c r="F746" t="str">
        <f>All!H746</f>
        <v>Indium</v>
      </c>
      <c r="G746" t="str">
        <f>All!I746</f>
        <v>Indium Oxide</v>
      </c>
      <c r="H746" t="str">
        <f>All!N746</f>
        <v>Histopath: "Infiltration of inflammatory cells"</v>
      </c>
      <c r="I746" t="str">
        <f>All!AL746</f>
        <v>Lung Inflammation</v>
      </c>
      <c r="J746" t="str">
        <f>All!O746</f>
        <v>Mouse</v>
      </c>
      <c r="K746" t="str">
        <f>All!P746</f>
        <v>B6C3F1</v>
      </c>
      <c r="L746" t="str">
        <f>All!Q746</f>
        <v>F</v>
      </c>
      <c r="M746" t="str">
        <f>All!L746</f>
        <v>13 weeks</v>
      </c>
      <c r="N746" t="str">
        <f>All!AN746</f>
        <v>0.1, 1 mg/m3</v>
      </c>
      <c r="O746" t="str">
        <f>All!AR746</f>
        <v>NOAEL</v>
      </c>
      <c r="P746">
        <f>All!AS746</f>
        <v>100</v>
      </c>
      <c r="Q746" t="str">
        <f>All!AH746</f>
        <v>D</v>
      </c>
    </row>
    <row r="747" spans="1:17" x14ac:dyDescent="0.25">
      <c r="A747">
        <f>All!A747</f>
        <v>747</v>
      </c>
      <c r="B747">
        <f>All!B747</f>
        <v>0</v>
      </c>
      <c r="C747" t="str">
        <f>All!J747</f>
        <v>Nano</v>
      </c>
      <c r="D747" t="str">
        <f>All!F747</f>
        <v>Driscoll 1996</v>
      </c>
      <c r="E747" t="str">
        <f>All!E747</f>
        <v>doi: 10.1006/taap.1996.0045</v>
      </c>
      <c r="F747" t="str">
        <f>All!H747</f>
        <v>Carbon black</v>
      </c>
      <c r="G747" t="str">
        <f>All!I747</f>
        <v>Monarch 880, Cabot, Cambridge, MA</v>
      </c>
      <c r="H747" t="str">
        <f>All!N747</f>
        <v>%Neutrophils, PMNs, in BALF</v>
      </c>
      <c r="I747" t="str">
        <f>All!AL747</f>
        <v>Lung Inflammation</v>
      </c>
      <c r="J747" t="str">
        <f>All!O747</f>
        <v>Rat</v>
      </c>
      <c r="K747" t="str">
        <f>All!P747</f>
        <v>Fischer 344</v>
      </c>
      <c r="L747" t="str">
        <f>All!Q747</f>
        <v>M</v>
      </c>
      <c r="M747" t="str">
        <f>All!L747</f>
        <v>6.5 weeks</v>
      </c>
      <c r="N747" t="str">
        <f>All!AN747</f>
        <v>1.1, 7.1, 52.8 mg/m3</v>
      </c>
      <c r="O747" t="str">
        <f>All!AR747</f>
        <v>NOAEL</v>
      </c>
      <c r="P747">
        <f>All!AS747</f>
        <v>366.66666666666669</v>
      </c>
      <c r="Q747" t="str">
        <f>All!AH747</f>
        <v>C</v>
      </c>
    </row>
    <row r="748" spans="1:17" x14ac:dyDescent="0.25">
      <c r="A748">
        <f>All!A748</f>
        <v>748</v>
      </c>
      <c r="B748">
        <f>All!B748</f>
        <v>0</v>
      </c>
      <c r="C748" t="str">
        <f>All!J748</f>
        <v>Nano</v>
      </c>
      <c r="D748" t="str">
        <f>All!F748</f>
        <v>Driscoll 1996</v>
      </c>
      <c r="E748" t="str">
        <f>All!E748</f>
        <v>doi: 10.1006/taap.1996.0045</v>
      </c>
      <c r="F748" t="str">
        <f>All!H748</f>
        <v>Carbon black</v>
      </c>
      <c r="G748" t="str">
        <f>All!I748</f>
        <v>Monarch 880, Cabot, Cambridge, MA</v>
      </c>
      <c r="H748" t="str">
        <f>All!N748</f>
        <v>%Neutrophils, PMNs, in BALF</v>
      </c>
      <c r="I748" t="str">
        <f>All!AL748</f>
        <v>Lung Inflammation</v>
      </c>
      <c r="J748" t="str">
        <f>All!O748</f>
        <v>Rat</v>
      </c>
      <c r="K748" t="str">
        <f>All!P748</f>
        <v>Fischer 344</v>
      </c>
      <c r="L748" t="str">
        <f>All!Q748</f>
        <v>M</v>
      </c>
      <c r="M748" t="str">
        <f>All!L748</f>
        <v>13 weeks</v>
      </c>
      <c r="N748" t="str">
        <f>All!AN748</f>
        <v>1.1, 7.1, 52.8 mg/m3</v>
      </c>
      <c r="O748" t="str">
        <f>All!AR748</f>
        <v>NOAEL</v>
      </c>
      <c r="P748">
        <f>All!AS748</f>
        <v>1100</v>
      </c>
      <c r="Q748" t="str">
        <f>All!AH748</f>
        <v>C</v>
      </c>
    </row>
    <row r="749" spans="1:17" x14ac:dyDescent="0.25">
      <c r="A749">
        <f>All!A749</f>
        <v>749</v>
      </c>
      <c r="B749">
        <f>All!B749</f>
        <v>0</v>
      </c>
      <c r="C749" t="str">
        <f>All!J749</f>
        <v>Nano</v>
      </c>
      <c r="D749" t="str">
        <f>All!F749</f>
        <v>Driscoll 1996</v>
      </c>
      <c r="E749" t="str">
        <f>All!E749</f>
        <v>doi: 10.1006/taap.1996.0045</v>
      </c>
      <c r="F749" t="str">
        <f>All!H749</f>
        <v>Carbon black</v>
      </c>
      <c r="G749" t="str">
        <f>All!I749</f>
        <v>Monarch 880, Cabot, Cambridge, MA</v>
      </c>
      <c r="H749" t="str">
        <f>All!N749</f>
        <v xml:space="preserve">Histopath: "mild interstitial fibrosis" </v>
      </c>
      <c r="I749" t="str">
        <f>All!AL749</f>
        <v>Lung Fibrosis</v>
      </c>
      <c r="J749" t="str">
        <f>All!O749</f>
        <v>Rat</v>
      </c>
      <c r="K749" t="str">
        <f>All!P749</f>
        <v>Fischer 344</v>
      </c>
      <c r="L749" t="str">
        <f>All!Q749</f>
        <v>M</v>
      </c>
      <c r="M749" t="str">
        <f>All!L749</f>
        <v>13 weeks</v>
      </c>
      <c r="N749" t="str">
        <f>All!AN749</f>
        <v>1.1, 7.1, 52.8 mg/m3</v>
      </c>
      <c r="O749" t="str">
        <f>All!AR749</f>
        <v>NOAEL</v>
      </c>
      <c r="P749">
        <f>All!AS749</f>
        <v>1100</v>
      </c>
      <c r="Q749" t="str">
        <f>All!AH749</f>
        <v>C</v>
      </c>
    </row>
    <row r="750" spans="1:17" x14ac:dyDescent="0.25">
      <c r="A750">
        <f>All!A750</f>
        <v>750</v>
      </c>
      <c r="B750">
        <f>All!B750</f>
        <v>0</v>
      </c>
      <c r="C750" t="str">
        <f>All!J750</f>
        <v>Micro</v>
      </c>
      <c r="D750" t="str">
        <f>All!F750</f>
        <v>Janssen 1994 (12wk+29wkPE)</v>
      </c>
      <c r="E750" t="str">
        <f>All!E750</f>
        <v>doi: 10.1016/0891-5849(94)90032-9</v>
      </c>
      <c r="F750" t="str">
        <f>All!H750</f>
        <v>Silica</v>
      </c>
      <c r="G750" t="str">
        <f>All!I750</f>
        <v>crystalline Cristobalite (from C &amp; E Mineral Corp, King of Prussia, PA)</v>
      </c>
      <c r="H750" t="str">
        <f>All!N750</f>
        <v>Histopath: focal interstitial fibrosis</v>
      </c>
      <c r="I750" t="str">
        <f>All!AL750</f>
        <v>Lung Fibrosis</v>
      </c>
      <c r="J750" t="str">
        <f>All!O750</f>
        <v>Rat</v>
      </c>
      <c r="K750" t="str">
        <f>All!P750</f>
        <v>Fischer 344</v>
      </c>
      <c r="L750" t="str">
        <f>All!Q750</f>
        <v>M</v>
      </c>
      <c r="M750" t="str">
        <f>All!L750</f>
        <v>12 weeks</v>
      </c>
      <c r="N750" t="str">
        <f>All!AN750</f>
        <v>1.3 mg/m3 (single dose LOAEL)</v>
      </c>
      <c r="O750" t="str">
        <f>All!AR750</f>
        <v>LOAEL</v>
      </c>
      <c r="P750">
        <f>All!AS750</f>
        <v>130</v>
      </c>
      <c r="Q750" t="str">
        <f>All!AH750</f>
        <v>D</v>
      </c>
    </row>
    <row r="751" spans="1:17" x14ac:dyDescent="0.25">
      <c r="A751">
        <f>All!A751</f>
        <v>751</v>
      </c>
      <c r="B751">
        <f>All!B751</f>
        <v>0</v>
      </c>
      <c r="C751" t="str">
        <f>All!J751</f>
        <v>Nano</v>
      </c>
      <c r="D751" t="str">
        <f>All!F751</f>
        <v>Janssen 1994 (12wk+29wkPE)</v>
      </c>
      <c r="E751" t="str">
        <f>All!E751</f>
        <v>doi: 10.1016/0891-5849(94)90032-9</v>
      </c>
      <c r="F751" t="str">
        <f>All!H751</f>
        <v>Titanium dioxide</v>
      </c>
      <c r="G751" t="str">
        <f>All!I751</f>
        <v>TiO2-D: Titanium dioxide-Degussa, anatase form</v>
      </c>
      <c r="H751" t="str">
        <f>All!N751</f>
        <v>Histopath: focal interstitial fibrosis</v>
      </c>
      <c r="I751" t="str">
        <f>All!AL751</f>
        <v>Lung Fibrosis</v>
      </c>
      <c r="J751" t="str">
        <f>All!O751</f>
        <v>Rat</v>
      </c>
      <c r="K751" t="str">
        <f>All!P751</f>
        <v>Fischer 344</v>
      </c>
      <c r="L751" t="str">
        <f>All!Q751</f>
        <v>M</v>
      </c>
      <c r="M751" t="str">
        <f>All!L751</f>
        <v>12 weeks</v>
      </c>
      <c r="N751" t="str">
        <f>All!AN751</f>
        <v>23.5 mg/m3 (single dose LOAEL)</v>
      </c>
      <c r="O751" t="str">
        <f>All!AR751</f>
        <v>LOAEL</v>
      </c>
      <c r="P751">
        <f>All!AS751</f>
        <v>2350</v>
      </c>
      <c r="Q751" t="str">
        <f>All!AH751</f>
        <v>C</v>
      </c>
    </row>
    <row r="752" spans="1:17" x14ac:dyDescent="0.25">
      <c r="A752">
        <f>All!A752</f>
        <v>752</v>
      </c>
      <c r="B752">
        <f>All!B752</f>
        <v>0</v>
      </c>
      <c r="C752" t="str">
        <f>All!J752</f>
        <v>Micro</v>
      </c>
      <c r="D752" t="str">
        <f>All!F752</f>
        <v>Janssen 1994 (12wk+29wkPE)</v>
      </c>
      <c r="E752" t="str">
        <f>All!E752</f>
        <v>doi: 10.1016/0891-5849(94)90032-9</v>
      </c>
      <c r="F752" t="str">
        <f>All!H752</f>
        <v>Titanium dioxide</v>
      </c>
      <c r="G752" t="str">
        <f>All!I752</f>
        <v>TiO2-F: Titanium dioxide-Fisher, anatase form</v>
      </c>
      <c r="H752" t="str">
        <f>All!N752</f>
        <v>Histopath: focal interstitial fibrosis</v>
      </c>
      <c r="I752" t="str">
        <f>All!AL752</f>
        <v>Lung Fibrosis</v>
      </c>
      <c r="J752" t="str">
        <f>All!O752</f>
        <v>Rat</v>
      </c>
      <c r="K752" t="str">
        <f>All!P752</f>
        <v>Fischer 344</v>
      </c>
      <c r="L752" t="str">
        <f>All!Q752</f>
        <v>M</v>
      </c>
      <c r="M752" t="str">
        <f>All!L752</f>
        <v>12 weeks</v>
      </c>
      <c r="N752" t="str">
        <f>All!AN752</f>
        <v>22.3 mg/m3 (single dose NOAEL)</v>
      </c>
      <c r="O752" t="str">
        <f>All!AR752</f>
        <v>NOAEL</v>
      </c>
      <c r="P752">
        <f>All!AS752</f>
        <v>22300</v>
      </c>
      <c r="Q752" t="str">
        <f>All!AH752</f>
        <v>B</v>
      </c>
    </row>
    <row r="753" spans="1:17" x14ac:dyDescent="0.25">
      <c r="A753">
        <f>All!A753</f>
        <v>753</v>
      </c>
      <c r="B753">
        <f>All!B753</f>
        <v>0</v>
      </c>
      <c r="C753" t="str">
        <f>All!J753</f>
        <v>Micro</v>
      </c>
      <c r="D753" t="str">
        <f>All!F753</f>
        <v>Janssen 1994 (12 wk PMN)</v>
      </c>
      <c r="E753" t="str">
        <f>All!E753</f>
        <v>doi: 10.1016/0891-5849(94)90032-9</v>
      </c>
      <c r="F753" t="str">
        <f>All!H753</f>
        <v>Silica</v>
      </c>
      <c r="G753" t="str">
        <f>All!I753</f>
        <v>crystalline Cristobalite (from C &amp; E Mineral Corp, King of Prussia, PA)</v>
      </c>
      <c r="H753" t="str">
        <f>All!N753</f>
        <v>%PMNs in BALF</v>
      </c>
      <c r="I753" t="str">
        <f>All!AL753</f>
        <v>Lung Inflammation</v>
      </c>
      <c r="J753" t="str">
        <f>All!O753</f>
        <v>Rat</v>
      </c>
      <c r="K753" t="str">
        <f>All!P753</f>
        <v>Fischer 344</v>
      </c>
      <c r="L753" t="str">
        <f>All!Q753</f>
        <v>M</v>
      </c>
      <c r="M753" t="str">
        <f>All!L753</f>
        <v>12 weeks</v>
      </c>
      <c r="N753" t="str">
        <f>All!AN753</f>
        <v>1.3 mg/m3 (single dose LOAEL)</v>
      </c>
      <c r="O753" t="str">
        <f>All!AR753</f>
        <v>LOAEL</v>
      </c>
      <c r="P753">
        <f>All!AS753</f>
        <v>130</v>
      </c>
      <c r="Q753" t="str">
        <f>All!AH753</f>
        <v>D</v>
      </c>
    </row>
    <row r="754" spans="1:17" x14ac:dyDescent="0.25">
      <c r="A754">
        <f>All!A754</f>
        <v>754</v>
      </c>
      <c r="B754">
        <f>All!B754</f>
        <v>0</v>
      </c>
      <c r="C754" t="str">
        <f>All!J754</f>
        <v>Nano</v>
      </c>
      <c r="D754" t="str">
        <f>All!F754</f>
        <v>Janssen 1994 (12 wk PMN)</v>
      </c>
      <c r="E754" t="str">
        <f>All!E754</f>
        <v>doi: 10.1016/0891-5849(94)90032-9</v>
      </c>
      <c r="F754" t="str">
        <f>All!H754</f>
        <v>Titanium dioxide</v>
      </c>
      <c r="G754" t="str">
        <f>All!I754</f>
        <v>TiO2-D: Titanium dioxide-Degussa, anatase form</v>
      </c>
      <c r="H754" t="str">
        <f>All!N754</f>
        <v>%PMNs in BALF</v>
      </c>
      <c r="I754" t="str">
        <f>All!AL754</f>
        <v>Lung Inflammation</v>
      </c>
      <c r="J754" t="str">
        <f>All!O754</f>
        <v>Rat</v>
      </c>
      <c r="K754" t="str">
        <f>All!P754</f>
        <v>Fischer 344</v>
      </c>
      <c r="L754" t="str">
        <f>All!Q754</f>
        <v>M</v>
      </c>
      <c r="M754" t="str">
        <f>All!L754</f>
        <v>12 weeks</v>
      </c>
      <c r="N754" t="str">
        <f>All!AN754</f>
        <v>23.5 mg/m3 (single dose LOAEL)</v>
      </c>
      <c r="O754" t="str">
        <f>All!AR754</f>
        <v>LOAEL</v>
      </c>
      <c r="P754">
        <f>All!AS754</f>
        <v>2350</v>
      </c>
      <c r="Q754" t="str">
        <f>All!AH754</f>
        <v>C</v>
      </c>
    </row>
    <row r="755" spans="1:17" x14ac:dyDescent="0.25">
      <c r="A755">
        <f>All!A755</f>
        <v>755</v>
      </c>
      <c r="B755">
        <f>All!B755</f>
        <v>0</v>
      </c>
      <c r="C755" t="str">
        <f>All!J755</f>
        <v>Micro</v>
      </c>
      <c r="D755" t="str">
        <f>All!F755</f>
        <v>Janssen 1994 (12 wk PMN)</v>
      </c>
      <c r="E755" t="str">
        <f>All!E755</f>
        <v>doi: 10.1016/0891-5849(94)90032-9</v>
      </c>
      <c r="F755" t="str">
        <f>All!H755</f>
        <v>Titanium dioxide</v>
      </c>
      <c r="G755" t="str">
        <f>All!I755</f>
        <v>TiO2-F: Titanium dioxide-Fisher, anatase form</v>
      </c>
      <c r="H755" t="str">
        <f>All!N755</f>
        <v>%PMNs in BALF</v>
      </c>
      <c r="I755" t="str">
        <f>All!AL755</f>
        <v>Lung Inflammation</v>
      </c>
      <c r="J755" t="str">
        <f>All!O755</f>
        <v>Rat</v>
      </c>
      <c r="K755" t="str">
        <f>All!P755</f>
        <v>Fischer 344</v>
      </c>
      <c r="L755" t="str">
        <f>All!Q755</f>
        <v>M</v>
      </c>
      <c r="M755" t="str">
        <f>All!L755</f>
        <v>12 weeks</v>
      </c>
      <c r="N755" t="str">
        <f>All!AN755</f>
        <v>22.3 mg/m3 (single dose NOAEL)</v>
      </c>
      <c r="O755" t="str">
        <f>All!AR755</f>
        <v>LOAEL</v>
      </c>
      <c r="P755">
        <f>All!AS755</f>
        <v>2230</v>
      </c>
      <c r="Q755" t="str">
        <f>All!AH755</f>
        <v>C</v>
      </c>
    </row>
    <row r="756" spans="1:17" x14ac:dyDescent="0.25">
      <c r="A756">
        <f>All!A756</f>
        <v>756</v>
      </c>
      <c r="B756">
        <f>All!B756</f>
        <v>0</v>
      </c>
      <c r="C756" t="str">
        <f>All!J756</f>
        <v>Micro</v>
      </c>
      <c r="D756" t="str">
        <f>All!F756</f>
        <v>Janssen 1994 (8 wk PMN)</v>
      </c>
      <c r="E756" t="str">
        <f>All!E756</f>
        <v>doi: 10.1016/0891-5849(94)90032-9</v>
      </c>
      <c r="F756" t="str">
        <f>All!H756</f>
        <v>Silica</v>
      </c>
      <c r="G756" t="str">
        <f>All!I756</f>
        <v>crystalline Cristobalite (from C &amp; E Mineral Corp, King of Prussia, PA)</v>
      </c>
      <c r="H756" t="str">
        <f>All!N756</f>
        <v>%PMNs in BALF</v>
      </c>
      <c r="I756" t="str">
        <f>All!AL756</f>
        <v>Lung Inflammation</v>
      </c>
      <c r="J756" t="str">
        <f>All!O756</f>
        <v>Rat</v>
      </c>
      <c r="K756" t="str">
        <f>All!P756</f>
        <v>Fischer 344</v>
      </c>
      <c r="L756" t="str">
        <f>All!Q756</f>
        <v>M</v>
      </c>
      <c r="M756" t="str">
        <f>All!L756</f>
        <v>8 weeks</v>
      </c>
      <c r="N756" t="str">
        <f>All!AN756</f>
        <v>1.3 mg/m3 (single dose LOAEL)</v>
      </c>
      <c r="O756" t="str">
        <f>All!AR756</f>
        <v>LOAEL</v>
      </c>
      <c r="P756">
        <f>All!AS756</f>
        <v>130</v>
      </c>
      <c r="Q756" t="str">
        <f>All!AH756</f>
        <v>D</v>
      </c>
    </row>
    <row r="757" spans="1:17" x14ac:dyDescent="0.25">
      <c r="A757">
        <f>All!A757</f>
        <v>757</v>
      </c>
      <c r="B757">
        <f>All!B757</f>
        <v>0</v>
      </c>
      <c r="C757" t="str">
        <f>All!J757</f>
        <v>Nano</v>
      </c>
      <c r="D757" t="str">
        <f>All!F757</f>
        <v>Janssen 1994 (8 wk PMN)</v>
      </c>
      <c r="E757" t="str">
        <f>All!E757</f>
        <v>doi: 10.1016/0891-5849(94)90032-9</v>
      </c>
      <c r="F757" t="str">
        <f>All!H757</f>
        <v>Titanium dioxide</v>
      </c>
      <c r="G757" t="str">
        <f>All!I757</f>
        <v>TiO2-D: Titanium dioxide-Degussa, anatase form</v>
      </c>
      <c r="H757" t="str">
        <f>All!N757</f>
        <v>%PMNs in BALF</v>
      </c>
      <c r="I757" t="str">
        <f>All!AL757</f>
        <v>Lung Inflammation</v>
      </c>
      <c r="J757" t="str">
        <f>All!O757</f>
        <v>Rat</v>
      </c>
      <c r="K757" t="str">
        <f>All!P757</f>
        <v>Fischer 344</v>
      </c>
      <c r="L757" t="str">
        <f>All!Q757</f>
        <v>M</v>
      </c>
      <c r="M757" t="str">
        <f>All!L757</f>
        <v>8 weeks</v>
      </c>
      <c r="N757" t="str">
        <f>All!AN757</f>
        <v>23.5 mg/m3 (single dose LOAEL)</v>
      </c>
      <c r="O757" t="str">
        <f>All!AR757</f>
        <v>LOAEL</v>
      </c>
      <c r="P757">
        <f>All!AS757</f>
        <v>2350</v>
      </c>
      <c r="Q757" t="str">
        <f>All!AH757</f>
        <v>C</v>
      </c>
    </row>
    <row r="758" spans="1:17" x14ac:dyDescent="0.25">
      <c r="A758">
        <f>All!A758</f>
        <v>758</v>
      </c>
      <c r="B758">
        <f>All!B758</f>
        <v>0</v>
      </c>
      <c r="C758" t="str">
        <f>All!J758</f>
        <v>Micro</v>
      </c>
      <c r="D758" t="str">
        <f>All!F758</f>
        <v>Janssen 1994 (8 wk PMN)</v>
      </c>
      <c r="E758" t="str">
        <f>All!E758</f>
        <v>doi: 10.1016/0891-5849(94)90032-9</v>
      </c>
      <c r="F758" t="str">
        <f>All!H758</f>
        <v>Titanium dioxide</v>
      </c>
      <c r="G758" t="str">
        <f>All!I758</f>
        <v>TiO2-F: Titanium dioxide-Fisher, anatase form</v>
      </c>
      <c r="H758" t="str">
        <f>All!N758</f>
        <v>%PMNs in BALF</v>
      </c>
      <c r="I758" t="str">
        <f>All!AL758</f>
        <v>Lung Inflammation</v>
      </c>
      <c r="J758" t="str">
        <f>All!O758</f>
        <v>Rat</v>
      </c>
      <c r="K758" t="str">
        <f>All!P758</f>
        <v>Fischer 344</v>
      </c>
      <c r="L758" t="str">
        <f>All!Q758</f>
        <v>M</v>
      </c>
      <c r="M758" t="str">
        <f>All!L758</f>
        <v>8 weeks</v>
      </c>
      <c r="N758" t="str">
        <f>All!AN758</f>
        <v>22.3 mg/m3 (single dose NOAEL)</v>
      </c>
      <c r="O758" t="str">
        <f>All!AR758</f>
        <v>NOAEL</v>
      </c>
      <c r="P758">
        <f>All!AS758</f>
        <v>22300</v>
      </c>
      <c r="Q758" t="str">
        <f>All!AH758</f>
        <v>B</v>
      </c>
    </row>
    <row r="759" spans="1:17" x14ac:dyDescent="0.25">
      <c r="A759">
        <f>All!A759</f>
        <v>759</v>
      </c>
      <c r="B759">
        <f>All!B759</f>
        <v>0</v>
      </c>
      <c r="C759" t="str">
        <f>All!J759</f>
        <v>Micro</v>
      </c>
      <c r="D759" t="str">
        <f>All!F759</f>
        <v>Janssen 1994 (4 wk PMN)</v>
      </c>
      <c r="E759" t="str">
        <f>All!E759</f>
        <v>doi: 10.1016/0891-5849(94)90032-9</v>
      </c>
      <c r="F759" t="str">
        <f>All!H759</f>
        <v>Silica</v>
      </c>
      <c r="G759" t="str">
        <f>All!I759</f>
        <v>crystalline Cristobalite (from C &amp; E Mineral Corp, King of Prussia, PA)</v>
      </c>
      <c r="H759" t="str">
        <f>All!N759</f>
        <v>%PMNs in BALF</v>
      </c>
      <c r="I759" t="str">
        <f>All!AL759</f>
        <v>Lung Inflammation</v>
      </c>
      <c r="J759" t="str">
        <f>All!O759</f>
        <v>Rat</v>
      </c>
      <c r="K759" t="str">
        <f>All!P759</f>
        <v>Fischer 344</v>
      </c>
      <c r="L759" t="str">
        <f>All!Q759</f>
        <v>M</v>
      </c>
      <c r="M759" t="str">
        <f>All!L759</f>
        <v>4 weeks</v>
      </c>
      <c r="N759" t="str">
        <f>All!AN759</f>
        <v>1.3 mg/m3 (single dose LOAEL)</v>
      </c>
      <c r="O759" t="str">
        <f>All!AR759</f>
        <v>LOAEL</v>
      </c>
      <c r="P759">
        <f>All!AS759</f>
        <v>130</v>
      </c>
      <c r="Q759" t="str">
        <f>All!AH759</f>
        <v>D</v>
      </c>
    </row>
    <row r="760" spans="1:17" x14ac:dyDescent="0.25">
      <c r="A760">
        <f>All!A760</f>
        <v>760</v>
      </c>
      <c r="B760">
        <f>All!B760</f>
        <v>0</v>
      </c>
      <c r="C760" t="str">
        <f>All!J760</f>
        <v>Nano</v>
      </c>
      <c r="D760" t="str">
        <f>All!F760</f>
        <v>Janssen 1994 (4 wk PMN)</v>
      </c>
      <c r="E760" t="str">
        <f>All!E760</f>
        <v>doi: 10.1016/0891-5849(94)90032-9</v>
      </c>
      <c r="F760" t="str">
        <f>All!H760</f>
        <v>Titanium dioxide</v>
      </c>
      <c r="G760" t="str">
        <f>All!I760</f>
        <v>TiO2-D: Titanium dioxide-Degussa, anatase form</v>
      </c>
      <c r="H760" t="str">
        <f>All!N760</f>
        <v>%PMNs in BALF</v>
      </c>
      <c r="I760" t="str">
        <f>All!AL760</f>
        <v>Lung Inflammation</v>
      </c>
      <c r="J760" t="str">
        <f>All!O760</f>
        <v>Rat</v>
      </c>
      <c r="K760" t="str">
        <f>All!P760</f>
        <v>Fischer 344</v>
      </c>
      <c r="L760" t="str">
        <f>All!Q760</f>
        <v>M</v>
      </c>
      <c r="M760" t="str">
        <f>All!L760</f>
        <v>4 weeks</v>
      </c>
      <c r="N760" t="str">
        <f>All!AN760</f>
        <v>23.5 mg/m3 (single dose LOAEL)</v>
      </c>
      <c r="O760" t="str">
        <f>All!AR760</f>
        <v>LOAEL</v>
      </c>
      <c r="P760">
        <f>All!AS760</f>
        <v>2350</v>
      </c>
      <c r="Q760" t="str">
        <f>All!AH760</f>
        <v>C</v>
      </c>
    </row>
    <row r="761" spans="1:17" x14ac:dyDescent="0.25">
      <c r="A761">
        <f>All!A761</f>
        <v>761</v>
      </c>
      <c r="B761">
        <f>All!B761</f>
        <v>0</v>
      </c>
      <c r="C761" t="str">
        <f>All!J761</f>
        <v>Micro</v>
      </c>
      <c r="D761" t="str">
        <f>All!F761</f>
        <v>Janssen 1994 (4 wk PMN)</v>
      </c>
      <c r="E761" t="str">
        <f>All!E761</f>
        <v>doi: 10.1016/0891-5849(94)90032-9</v>
      </c>
      <c r="F761" t="str">
        <f>All!H761</f>
        <v>Titanium dioxide</v>
      </c>
      <c r="G761" t="str">
        <f>All!I761</f>
        <v>TiO2-F: Titanium dioxide-Fisher, anatase form</v>
      </c>
      <c r="H761" t="str">
        <f>All!N761</f>
        <v>%PMNs in BALF</v>
      </c>
      <c r="I761" t="str">
        <f>All!AL761</f>
        <v>Lung Inflammation</v>
      </c>
      <c r="J761" t="str">
        <f>All!O761</f>
        <v>Rat</v>
      </c>
      <c r="K761" t="str">
        <f>All!P761</f>
        <v>Fischer 344</v>
      </c>
      <c r="L761" t="str">
        <f>All!Q761</f>
        <v>M</v>
      </c>
      <c r="M761" t="str">
        <f>All!L761</f>
        <v>4 weeks</v>
      </c>
      <c r="N761" t="str">
        <f>All!AN761</f>
        <v>22.3 mg/m3 (single dose NOAEL)</v>
      </c>
      <c r="O761" t="str">
        <f>All!AR761</f>
        <v>NOAEL</v>
      </c>
      <c r="P761">
        <f>All!AS761</f>
        <v>22300</v>
      </c>
      <c r="Q761" t="str">
        <f>All!AH761</f>
        <v>B</v>
      </c>
    </row>
    <row r="762" spans="1:17" x14ac:dyDescent="0.25">
      <c r="A762">
        <f>All!A762</f>
        <v>762</v>
      </c>
      <c r="B762" t="str">
        <f>All!B762</f>
        <v>Y</v>
      </c>
      <c r="C762" t="str">
        <f>All!J762</f>
        <v>Nano</v>
      </c>
      <c r="D762" t="str">
        <f>All!F762</f>
        <v>Elder 2005</v>
      </c>
      <c r="E762" t="str">
        <f>All!E762</f>
        <v>doi: 10.1093/toxsci/kfi327</v>
      </c>
      <c r="F762" t="str">
        <f>All!H762</f>
        <v>Carbon black</v>
      </c>
      <c r="G762" t="str">
        <f>All!I762</f>
        <v>Printex-90; high surface area Cb [HSCb] from Degussa-Huels (Trostberg, Germany)</v>
      </c>
      <c r="H762" t="str">
        <f>All!N762</f>
        <v>Interstitial Fibrosis</v>
      </c>
      <c r="I762" t="str">
        <f>All!AL762</f>
        <v>Lung Fibrosis</v>
      </c>
      <c r="J762" t="str">
        <f>All!O762</f>
        <v>Rat</v>
      </c>
      <c r="K762" t="str">
        <f>All!P762</f>
        <v>F-344</v>
      </c>
      <c r="L762" t="str">
        <f>All!Q762</f>
        <v>F</v>
      </c>
      <c r="M762" t="str">
        <f>All!L762</f>
        <v>13 weeks</v>
      </c>
      <c r="N762" t="str">
        <f>All!AN762</f>
        <v>1.1, 7.6, 50.3 mg/m3</v>
      </c>
      <c r="O762">
        <f>All!AR762</f>
        <v>0</v>
      </c>
      <c r="P762">
        <f>All!AS762</f>
        <v>0</v>
      </c>
      <c r="Q762" t="str">
        <f>All!AH762</f>
        <v>A</v>
      </c>
    </row>
    <row r="763" spans="1:17" x14ac:dyDescent="0.25">
      <c r="A763">
        <f>All!A763</f>
        <v>763</v>
      </c>
      <c r="B763" t="str">
        <f>All!B763</f>
        <v>Y</v>
      </c>
      <c r="C763" t="str">
        <f>All!J763</f>
        <v>Nano</v>
      </c>
      <c r="D763" t="str">
        <f>All!F763</f>
        <v>Elder 2005</v>
      </c>
      <c r="E763" t="str">
        <f>All!E763</f>
        <v>doi: 10.1093/toxsci/kfi327</v>
      </c>
      <c r="F763" t="str">
        <f>All!H763</f>
        <v>Carbon black</v>
      </c>
      <c r="G763" t="str">
        <f>All!I763</f>
        <v>Sterling V; low surface area Cb [LSCb] from Cabot (Boston, MA)</v>
      </c>
      <c r="H763" t="str">
        <f>All!N763</f>
        <v>Interstitial Fibrosis</v>
      </c>
      <c r="I763" t="str">
        <f>All!AL763</f>
        <v>Lung Fibrosis</v>
      </c>
      <c r="J763" t="str">
        <f>All!O763</f>
        <v>Rat</v>
      </c>
      <c r="K763" t="str">
        <f>All!P763</f>
        <v>F-344</v>
      </c>
      <c r="L763" t="str">
        <f>All!Q763</f>
        <v>F</v>
      </c>
      <c r="M763" t="str">
        <f>All!L763</f>
        <v>13 weeks</v>
      </c>
      <c r="N763" t="str">
        <f>All!AN763</f>
        <v>48.2 mg/m3</v>
      </c>
      <c r="O763">
        <f>All!AR763</f>
        <v>0</v>
      </c>
      <c r="P763">
        <f>All!AS763</f>
        <v>0</v>
      </c>
      <c r="Q763" t="str">
        <f>All!AH763</f>
        <v>A</v>
      </c>
    </row>
    <row r="764" spans="1:17" x14ac:dyDescent="0.25">
      <c r="A764">
        <f>All!A764</f>
        <v>764</v>
      </c>
      <c r="B764">
        <f>All!B764</f>
        <v>0</v>
      </c>
      <c r="C764" t="str">
        <f>All!J764</f>
        <v>Nano</v>
      </c>
      <c r="D764" t="str">
        <f>All!F764</f>
        <v>Elder 2005</v>
      </c>
      <c r="E764" t="str">
        <f>All!E764</f>
        <v>doi: 10.1093/toxsci/kfi327</v>
      </c>
      <c r="F764" t="str">
        <f>All!H764</f>
        <v>Carbon black</v>
      </c>
      <c r="G764" t="str">
        <f>All!I764</f>
        <v>Printex-90; high surface area Cb [HSCb] from Degussa-Huels (Trostberg, Germany)</v>
      </c>
      <c r="H764" t="str">
        <f>All!N764</f>
        <v>Interstitial Fibrosis</v>
      </c>
      <c r="I764" t="str">
        <f>All!AL764</f>
        <v>Lung Fibrosis</v>
      </c>
      <c r="J764" t="str">
        <f>All!O764</f>
        <v>Rat</v>
      </c>
      <c r="K764" t="str">
        <f>All!P764</f>
        <v>F-344</v>
      </c>
      <c r="L764" t="str">
        <f>All!Q764</f>
        <v>F</v>
      </c>
      <c r="M764" t="str">
        <f>All!L764</f>
        <v>13 weeks</v>
      </c>
      <c r="N764" t="str">
        <f>All!AN764</f>
        <v>1.1, 7.6, 50.3 mg/m3</v>
      </c>
      <c r="O764" t="str">
        <f>All!AR764</f>
        <v>NOAEL</v>
      </c>
      <c r="P764">
        <f>All!AS764</f>
        <v>7600</v>
      </c>
      <c r="Q764" t="str">
        <f>All!AH764</f>
        <v>B</v>
      </c>
    </row>
    <row r="765" spans="1:17" x14ac:dyDescent="0.25">
      <c r="A765">
        <f>All!A765</f>
        <v>765</v>
      </c>
      <c r="B765">
        <f>All!B765</f>
        <v>0</v>
      </c>
      <c r="C765" t="str">
        <f>All!J765</f>
        <v>Nano</v>
      </c>
      <c r="D765" t="str">
        <f>All!F765</f>
        <v>Elder 2005</v>
      </c>
      <c r="E765" t="str">
        <f>All!E765</f>
        <v>doi: 10.1093/toxsci/kfi327</v>
      </c>
      <c r="F765" t="str">
        <f>All!H765</f>
        <v>Carbon black</v>
      </c>
      <c r="G765" t="str">
        <f>All!I765</f>
        <v>Sterling V; low surface area Cb [LSCb] from Cabot (Boston, MA)</v>
      </c>
      <c r="H765" t="str">
        <f>All!N765</f>
        <v>Interstitial Fibrosis</v>
      </c>
      <c r="I765" t="str">
        <f>All!AL765</f>
        <v>Lung Fibrosis</v>
      </c>
      <c r="J765" t="str">
        <f>All!O765</f>
        <v>Rat</v>
      </c>
      <c r="K765" t="str">
        <f>All!P765</f>
        <v>F-344</v>
      </c>
      <c r="L765" t="str">
        <f>All!Q765</f>
        <v>F</v>
      </c>
      <c r="M765" t="str">
        <f>All!L765</f>
        <v>13 weeks</v>
      </c>
      <c r="N765" t="str">
        <f>All!AN765</f>
        <v>48.2 mg/m3</v>
      </c>
      <c r="O765" t="str">
        <f>All!AR765</f>
        <v>LOAEL</v>
      </c>
      <c r="P765">
        <f>All!AS765</f>
        <v>4820</v>
      </c>
      <c r="Q765" t="str">
        <f>All!AH765</f>
        <v>B</v>
      </c>
    </row>
    <row r="766" spans="1:17" x14ac:dyDescent="0.25">
      <c r="A766">
        <f>All!A766</f>
        <v>766</v>
      </c>
      <c r="B766" t="str">
        <f>All!B766</f>
        <v>Y</v>
      </c>
      <c r="C766" t="str">
        <f>All!J766</f>
        <v>Nano</v>
      </c>
      <c r="D766" t="str">
        <f>All!F766</f>
        <v>Elder 2005</v>
      </c>
      <c r="E766" t="str">
        <f>All!E766</f>
        <v>doi: 10.1093/toxsci/kfi327</v>
      </c>
      <c r="F766" t="str">
        <f>All!H766</f>
        <v>Carbon black</v>
      </c>
      <c r="G766" t="str">
        <f>All!I766</f>
        <v>Printex-90; high surface area Cb [HSCb] from Degussa-Huels (Trostberg, Germany)</v>
      </c>
      <c r="H766" t="str">
        <f>All!N766</f>
        <v>Interstitial Fibrosis</v>
      </c>
      <c r="I766" t="str">
        <f>All!AL766</f>
        <v>Lung Fibrosis</v>
      </c>
      <c r="J766" t="str">
        <f>All!O766</f>
        <v>Rat</v>
      </c>
      <c r="K766" t="str">
        <f>All!P766</f>
        <v>F-344</v>
      </c>
      <c r="L766" t="str">
        <f>All!Q766</f>
        <v>F</v>
      </c>
      <c r="M766" t="str">
        <f>All!L766</f>
        <v>13 weeks</v>
      </c>
      <c r="N766" t="str">
        <f>All!AN766</f>
        <v>1.1, 7.6, 50.3 mg/m3</v>
      </c>
      <c r="O766">
        <f>All!AR766</f>
        <v>0</v>
      </c>
      <c r="P766">
        <f>All!AS766</f>
        <v>0</v>
      </c>
      <c r="Q766" t="str">
        <f>All!AH766</f>
        <v>B</v>
      </c>
    </row>
    <row r="767" spans="1:17" x14ac:dyDescent="0.25">
      <c r="A767">
        <f>All!A767</f>
        <v>767</v>
      </c>
      <c r="B767" t="str">
        <f>All!B767</f>
        <v>Y</v>
      </c>
      <c r="C767" t="str">
        <f>All!J767</f>
        <v>Nano</v>
      </c>
      <c r="D767" t="str">
        <f>All!F767</f>
        <v>Elder 2005</v>
      </c>
      <c r="E767" t="str">
        <f>All!E767</f>
        <v>doi: 10.1093/toxsci/kfi327</v>
      </c>
      <c r="F767" t="str">
        <f>All!H767</f>
        <v>Carbon black</v>
      </c>
      <c r="G767" t="str">
        <f>All!I767</f>
        <v>Sterling V; low surface area Cb [LSCb] from Cabot (Boston, MA)</v>
      </c>
      <c r="H767" t="str">
        <f>All!N767</f>
        <v>Interstitial Fibrosis</v>
      </c>
      <c r="I767" t="str">
        <f>All!AL767</f>
        <v>Lung Fibrosis</v>
      </c>
      <c r="J767" t="str">
        <f>All!O767</f>
        <v>Rat</v>
      </c>
      <c r="K767" t="str">
        <f>All!P767</f>
        <v>F-344</v>
      </c>
      <c r="L767" t="str">
        <f>All!Q767</f>
        <v>F</v>
      </c>
      <c r="M767" t="str">
        <f>All!L767</f>
        <v>13 weeks</v>
      </c>
      <c r="N767" t="str">
        <f>All!AN767</f>
        <v>48.2 mg/m3</v>
      </c>
      <c r="O767">
        <f>All!AR767</f>
        <v>0</v>
      </c>
      <c r="P767">
        <f>All!AS767</f>
        <v>0</v>
      </c>
      <c r="Q767" t="str">
        <f>All!AH767</f>
        <v>B</v>
      </c>
    </row>
    <row r="768" spans="1:17" x14ac:dyDescent="0.25">
      <c r="A768">
        <f>All!A768</f>
        <v>768</v>
      </c>
      <c r="B768">
        <f>All!B768</f>
        <v>0</v>
      </c>
      <c r="C768" t="str">
        <f>All!J768</f>
        <v>Nano</v>
      </c>
      <c r="D768" t="str">
        <f>All!F768</f>
        <v>Elder 2005</v>
      </c>
      <c r="E768" t="str">
        <f>All!E768</f>
        <v>doi: 10.1093/toxsci/kfi327</v>
      </c>
      <c r="F768" t="str">
        <f>All!H768</f>
        <v>Carbon black</v>
      </c>
      <c r="G768" t="str">
        <f>All!I768</f>
        <v>Printex-90; high surface area Cb [HSCb] from Degussa-Huels (Trostberg, Germany)</v>
      </c>
      <c r="H768" t="str">
        <f>All!N768</f>
        <v>%PMNs</v>
      </c>
      <c r="I768" t="str">
        <f>All!AL768</f>
        <v>Lung Inflammation</v>
      </c>
      <c r="J768" t="str">
        <f>All!O768</f>
        <v>Rat</v>
      </c>
      <c r="K768" t="str">
        <f>All!P768</f>
        <v>F-344</v>
      </c>
      <c r="L768" t="str">
        <f>All!Q768</f>
        <v>F</v>
      </c>
      <c r="M768" t="str">
        <f>All!L768</f>
        <v>13 weeks</v>
      </c>
      <c r="N768" t="str">
        <f>All!AN768</f>
        <v>1.1, 7.6, 50.3 mg/m3</v>
      </c>
      <c r="O768" t="str">
        <f>All!AR768</f>
        <v>NOAEL</v>
      </c>
      <c r="P768">
        <f>All!AS768</f>
        <v>1100</v>
      </c>
      <c r="Q768" t="str">
        <f>All!AH768</f>
        <v>C</v>
      </c>
    </row>
    <row r="769" spans="1:17" x14ac:dyDescent="0.25">
      <c r="A769">
        <f>All!A769</f>
        <v>769</v>
      </c>
      <c r="B769">
        <f>All!B769</f>
        <v>0</v>
      </c>
      <c r="C769" t="str">
        <f>All!J769</f>
        <v>Nano</v>
      </c>
      <c r="D769" t="str">
        <f>All!F769</f>
        <v>Elder 2005</v>
      </c>
      <c r="E769" t="str">
        <f>All!E769</f>
        <v>doi: 10.1093/toxsci/kfi327</v>
      </c>
      <c r="F769" t="str">
        <f>All!H769</f>
        <v>Carbon black</v>
      </c>
      <c r="G769" t="str">
        <f>All!I769</f>
        <v>Sterling V; low surface area Cb [LSCb] from Cabot (Boston, MA)</v>
      </c>
      <c r="H769" t="str">
        <f>All!N769</f>
        <v>%PMNs</v>
      </c>
      <c r="I769" t="str">
        <f>All!AL769</f>
        <v>Lung Inflammation</v>
      </c>
      <c r="J769" t="str">
        <f>All!O769</f>
        <v>Rat</v>
      </c>
      <c r="K769" t="str">
        <f>All!P769</f>
        <v>F-344</v>
      </c>
      <c r="L769" t="str">
        <f>All!Q769</f>
        <v>F</v>
      </c>
      <c r="M769" t="str">
        <f>All!L769</f>
        <v>13 weeks</v>
      </c>
      <c r="N769" t="str">
        <f>All!AN769</f>
        <v>48.2 mg/m3</v>
      </c>
      <c r="O769" t="str">
        <f>All!AR769</f>
        <v>LOAEL</v>
      </c>
      <c r="P769">
        <f>All!AS769</f>
        <v>4820</v>
      </c>
      <c r="Q769" t="str">
        <f>All!AH769</f>
        <v>B</v>
      </c>
    </row>
    <row r="770" spans="1:17" x14ac:dyDescent="0.25">
      <c r="A770">
        <f>All!A770</f>
        <v>770</v>
      </c>
      <c r="B770" t="str">
        <f>All!B770</f>
        <v>Y</v>
      </c>
      <c r="C770" t="str">
        <f>All!J770</f>
        <v>Nano</v>
      </c>
      <c r="D770" t="str">
        <f>All!F770</f>
        <v>Elder 2005</v>
      </c>
      <c r="E770" t="str">
        <f>All!E770</f>
        <v>doi: 10.1093/toxsci/kfi327</v>
      </c>
      <c r="F770" t="str">
        <f>All!H770</f>
        <v>Carbon black</v>
      </c>
      <c r="G770" t="str">
        <f>All!I770</f>
        <v>Printex-90; high surface area Cb [HSCb] from Degussa-Huels (Trostberg, Germany)</v>
      </c>
      <c r="H770" t="str">
        <f>All!N770</f>
        <v>Interstitial Fibrosis</v>
      </c>
      <c r="I770" t="str">
        <f>All!AL770</f>
        <v>Lung Fibrosis</v>
      </c>
      <c r="J770" t="str">
        <f>All!O770</f>
        <v>Mouse</v>
      </c>
      <c r="K770" t="str">
        <f>All!P770</f>
        <v>B6C3F1</v>
      </c>
      <c r="L770" t="str">
        <f>All!Q770</f>
        <v>F</v>
      </c>
      <c r="M770" t="str">
        <f>All!L770</f>
        <v>13 weeks</v>
      </c>
      <c r="N770" t="str">
        <f>All!AN770</f>
        <v>1.1, 13.9, 64.4 mg/m3</v>
      </c>
      <c r="O770">
        <f>All!AR770</f>
        <v>0</v>
      </c>
      <c r="P770">
        <f>All!AS770</f>
        <v>0</v>
      </c>
      <c r="Q770" t="str">
        <f>All!AH770</f>
        <v>A</v>
      </c>
    </row>
    <row r="771" spans="1:17" x14ac:dyDescent="0.25">
      <c r="A771">
        <f>All!A771</f>
        <v>771</v>
      </c>
      <c r="B771">
        <f>All!B771</f>
        <v>0</v>
      </c>
      <c r="C771" t="str">
        <f>All!J771</f>
        <v>Nano</v>
      </c>
      <c r="D771" t="str">
        <f>All!F771</f>
        <v>Elder 2005</v>
      </c>
      <c r="E771" t="str">
        <f>All!E771</f>
        <v>doi: 10.1093/toxsci/kfi327</v>
      </c>
      <c r="F771" t="str">
        <f>All!H771</f>
        <v>Carbon black</v>
      </c>
      <c r="G771" t="str">
        <f>All!I771</f>
        <v>Printex-90; high surface area Cb [HSCb] from Degussa-Huels (Trostberg, Germany)</v>
      </c>
      <c r="H771" t="str">
        <f>All!N771</f>
        <v>Interstitial Fibrosis</v>
      </c>
      <c r="I771" t="str">
        <f>All!AL771</f>
        <v>Lung Fibrosis</v>
      </c>
      <c r="J771" t="str">
        <f>All!O771</f>
        <v>Mouse</v>
      </c>
      <c r="K771" t="str">
        <f>All!P771</f>
        <v>B6C3F1</v>
      </c>
      <c r="L771" t="str">
        <f>All!Q771</f>
        <v>F</v>
      </c>
      <c r="M771" t="str">
        <f>All!L771</f>
        <v>13 weeks</v>
      </c>
      <c r="N771" t="str">
        <f>All!AN771</f>
        <v>1.1, 13.9, 64.4 mg/m3</v>
      </c>
      <c r="O771" t="str">
        <f>All!AR771</f>
        <v>NOAEL</v>
      </c>
      <c r="P771">
        <f>All!AS771</f>
        <v>64400.000000000007</v>
      </c>
      <c r="Q771" t="str">
        <f>All!AH771</f>
        <v>A</v>
      </c>
    </row>
    <row r="772" spans="1:17" x14ac:dyDescent="0.25">
      <c r="A772">
        <f>All!A772</f>
        <v>772</v>
      </c>
      <c r="B772" t="str">
        <f>All!B772</f>
        <v>Y</v>
      </c>
      <c r="C772" t="str">
        <f>All!J772</f>
        <v>Nano</v>
      </c>
      <c r="D772" t="str">
        <f>All!F772</f>
        <v>Elder 2005</v>
      </c>
      <c r="E772" t="str">
        <f>All!E772</f>
        <v>doi: 10.1093/toxsci/kfi327</v>
      </c>
      <c r="F772" t="str">
        <f>All!H772</f>
        <v>Carbon black</v>
      </c>
      <c r="G772" t="str">
        <f>All!I772</f>
        <v>Printex-90; high surface area Cb [HSCb] from Degussa-Huels (Trostberg, Germany)</v>
      </c>
      <c r="H772" t="str">
        <f>All!N772</f>
        <v>Interstitial Fibrosis</v>
      </c>
      <c r="I772" t="str">
        <f>All!AL772</f>
        <v>Lung Fibrosis</v>
      </c>
      <c r="J772" t="str">
        <f>All!O772</f>
        <v>Mouse</v>
      </c>
      <c r="K772" t="str">
        <f>All!P772</f>
        <v>B6C3F1</v>
      </c>
      <c r="L772" t="str">
        <f>All!Q772</f>
        <v>F</v>
      </c>
      <c r="M772" t="str">
        <f>All!L772</f>
        <v>13 weeks</v>
      </c>
      <c r="N772" t="str">
        <f>All!AN772</f>
        <v>1.1, 13.9, 64.4 mg/m3</v>
      </c>
      <c r="O772">
        <f>All!AR772</f>
        <v>0</v>
      </c>
      <c r="P772">
        <f>All!AS772</f>
        <v>0</v>
      </c>
      <c r="Q772" t="str">
        <f>All!AH772</f>
        <v>A</v>
      </c>
    </row>
    <row r="773" spans="1:17" x14ac:dyDescent="0.25">
      <c r="A773">
        <f>All!A773</f>
        <v>773</v>
      </c>
      <c r="B773">
        <f>All!B773</f>
        <v>0</v>
      </c>
      <c r="C773" t="str">
        <f>All!J773</f>
        <v>Nano</v>
      </c>
      <c r="D773" t="str">
        <f>All!F773</f>
        <v>Elder 2005</v>
      </c>
      <c r="E773" t="str">
        <f>All!E773</f>
        <v>doi: 10.1093/toxsci/kfi327</v>
      </c>
      <c r="F773" t="str">
        <f>All!H773</f>
        <v>Carbon black</v>
      </c>
      <c r="G773" t="str">
        <f>All!I773</f>
        <v>Printex-90; high surface area Cb [HSCb] from Degussa-Huels (Trostberg, Germany)</v>
      </c>
      <c r="H773" t="str">
        <f>All!N773</f>
        <v>%PMNs</v>
      </c>
      <c r="I773" t="str">
        <f>All!AL773</f>
        <v>Lung Inflammation</v>
      </c>
      <c r="J773" t="str">
        <f>All!O773</f>
        <v>Mouse</v>
      </c>
      <c r="K773" t="str">
        <f>All!P773</f>
        <v>B6C3F1</v>
      </c>
      <c r="L773" t="str">
        <f>All!Q773</f>
        <v>F</v>
      </c>
      <c r="M773" t="str">
        <f>All!L773</f>
        <v>13 weeks</v>
      </c>
      <c r="N773" t="str">
        <f>All!AN773</f>
        <v>1.1, 13.9, 64.4 mg/m3</v>
      </c>
      <c r="O773" t="str">
        <f>All!AR773</f>
        <v>NOAEL</v>
      </c>
      <c r="P773">
        <f>All!AS773</f>
        <v>1100</v>
      </c>
      <c r="Q773" t="str">
        <f>All!AH773</f>
        <v>C</v>
      </c>
    </row>
    <row r="774" spans="1:17" x14ac:dyDescent="0.25">
      <c r="A774">
        <f>All!A774</f>
        <v>774</v>
      </c>
      <c r="B774" t="str">
        <f>All!B774</f>
        <v>Y</v>
      </c>
      <c r="C774" t="str">
        <f>All!J774</f>
        <v>Nano</v>
      </c>
      <c r="D774" t="str">
        <f>All!F774</f>
        <v>Elder 2005</v>
      </c>
      <c r="E774" t="str">
        <f>All!E774</f>
        <v>doi: 10.1093/toxsci/kfi327</v>
      </c>
      <c r="F774" t="str">
        <f>All!H774</f>
        <v>Carbon black</v>
      </c>
      <c r="G774" t="str">
        <f>All!I774</f>
        <v>Printex-90; high surface area Cb [HSCb] from Degussa-Huels (Trostberg, Germany)</v>
      </c>
      <c r="H774" t="str">
        <f>All!N774</f>
        <v>Interstitial Fibrosis</v>
      </c>
      <c r="I774" t="str">
        <f>All!AL774</f>
        <v>Lung Fibrosis</v>
      </c>
      <c r="J774" t="str">
        <f>All!O774</f>
        <v>Hamster</v>
      </c>
      <c r="K774" t="str">
        <f>All!P774</f>
        <v>F1B Syrian golden</v>
      </c>
      <c r="L774" t="str">
        <f>All!Q774</f>
        <v>F</v>
      </c>
      <c r="M774" t="str">
        <f>All!L774</f>
        <v>13 weeks</v>
      </c>
      <c r="N774" t="str">
        <f>All!AN774</f>
        <v>1.1, 13.9, 64.4 mg/m3</v>
      </c>
      <c r="O774">
        <f>All!AR774</f>
        <v>0</v>
      </c>
      <c r="P774">
        <f>All!AS774</f>
        <v>0</v>
      </c>
      <c r="Q774" t="str">
        <f>All!AH774</f>
        <v>A</v>
      </c>
    </row>
    <row r="775" spans="1:17" x14ac:dyDescent="0.25">
      <c r="A775">
        <f>All!A775</f>
        <v>775</v>
      </c>
      <c r="B775" t="str">
        <f>All!B775</f>
        <v>Y</v>
      </c>
      <c r="C775" t="str">
        <f>All!J775</f>
        <v>Nano</v>
      </c>
      <c r="D775" t="str">
        <f>All!F775</f>
        <v>Elder 2005</v>
      </c>
      <c r="E775" t="str">
        <f>All!E775</f>
        <v>doi: 10.1093/toxsci/kfi327</v>
      </c>
      <c r="F775" t="str">
        <f>All!H775</f>
        <v>Carbon black</v>
      </c>
      <c r="G775" t="str">
        <f>All!I775</f>
        <v>Printex-90; high surface area Cb [HSCb] from Degussa-Huels (Trostberg, Germany)</v>
      </c>
      <c r="H775" t="str">
        <f>All!N775</f>
        <v>Interstitial Fibrosis</v>
      </c>
      <c r="I775" t="str">
        <f>All!AL775</f>
        <v>Lung Fibrosis</v>
      </c>
      <c r="J775" t="str">
        <f>All!O775</f>
        <v>Hamster</v>
      </c>
      <c r="K775" t="str">
        <f>All!P775</f>
        <v>F1B Syrian golden</v>
      </c>
      <c r="L775" t="str">
        <f>All!Q775</f>
        <v>F</v>
      </c>
      <c r="M775" t="str">
        <f>All!L775</f>
        <v>13 weeks</v>
      </c>
      <c r="N775" t="str">
        <f>All!AN775</f>
        <v>1.1, 13.9, 64.4 mg/m3</v>
      </c>
      <c r="O775">
        <f>All!AR775</f>
        <v>0</v>
      </c>
      <c r="P775">
        <f>All!AS775</f>
        <v>0</v>
      </c>
      <c r="Q775" t="str">
        <f>All!AH775</f>
        <v>A</v>
      </c>
    </row>
    <row r="776" spans="1:17" x14ac:dyDescent="0.25">
      <c r="A776">
        <f>All!A776</f>
        <v>776</v>
      </c>
      <c r="B776" t="str">
        <f>All!B776</f>
        <v>Y</v>
      </c>
      <c r="C776" t="str">
        <f>All!J776</f>
        <v>Nano</v>
      </c>
      <c r="D776" t="str">
        <f>All!F776</f>
        <v>Elder 2005</v>
      </c>
      <c r="E776" t="str">
        <f>All!E776</f>
        <v>doi: 10.1093/toxsci/kfi327</v>
      </c>
      <c r="F776" t="str">
        <f>All!H776</f>
        <v>Carbon black</v>
      </c>
      <c r="G776" t="str">
        <f>All!I776</f>
        <v>Printex-90; high surface area Cb [HSCb] from Degussa-Huels (Trostberg, Germany)</v>
      </c>
      <c r="H776" t="str">
        <f>All!N776</f>
        <v>Interstitial Fibrosis</v>
      </c>
      <c r="I776" t="str">
        <f>All!AL776</f>
        <v>Lung Fibrosis</v>
      </c>
      <c r="J776" t="str">
        <f>All!O776</f>
        <v>Hamster</v>
      </c>
      <c r="K776" t="str">
        <f>All!P776</f>
        <v>F1B Syrian golden</v>
      </c>
      <c r="L776" t="str">
        <f>All!Q776</f>
        <v>F</v>
      </c>
      <c r="M776" t="str">
        <f>All!L776</f>
        <v>13 weeks</v>
      </c>
      <c r="N776" t="str">
        <f>All!AN776</f>
        <v>1.1, 13.9, 64.4 mg/m3</v>
      </c>
      <c r="O776">
        <f>All!AR776</f>
        <v>0</v>
      </c>
      <c r="P776">
        <f>All!AS776</f>
        <v>0</v>
      </c>
      <c r="Q776" t="str">
        <f>All!AH776</f>
        <v>A</v>
      </c>
    </row>
    <row r="777" spans="1:17" x14ac:dyDescent="0.25">
      <c r="A777">
        <f>All!A777</f>
        <v>777</v>
      </c>
      <c r="B777" t="str">
        <f>All!B777</f>
        <v>Y</v>
      </c>
      <c r="C777" t="str">
        <f>All!J777</f>
        <v>Nano</v>
      </c>
      <c r="D777" t="str">
        <f>All!F777</f>
        <v>Elder 2005</v>
      </c>
      <c r="E777" t="str">
        <f>All!E777</f>
        <v>doi: 10.1093/toxsci/kfi327</v>
      </c>
      <c r="F777" t="str">
        <f>All!H777</f>
        <v>Carbon black</v>
      </c>
      <c r="G777" t="str">
        <f>All!I777</f>
        <v>Printex-90; high surface area Cb [HSCb] from Degussa-Huels (Trostberg, Germany)</v>
      </c>
      <c r="H777" t="str">
        <f>All!N777</f>
        <v>%PMNs</v>
      </c>
      <c r="I777" t="str">
        <f>All!AL777</f>
        <v>Lung Inflammation</v>
      </c>
      <c r="J777" t="str">
        <f>All!O777</f>
        <v>Hamster</v>
      </c>
      <c r="K777" t="str">
        <f>All!P777</f>
        <v>F1B Syrian golden</v>
      </c>
      <c r="L777" t="str">
        <f>All!Q777</f>
        <v>F</v>
      </c>
      <c r="M777" t="str">
        <f>All!L777</f>
        <v>13 weeks</v>
      </c>
      <c r="N777" t="str">
        <f>All!AN777</f>
        <v>1.1, 1.1, 63.0 mg/m3</v>
      </c>
      <c r="O777">
        <f>All!AR777</f>
        <v>0</v>
      </c>
      <c r="P777">
        <f>All!AS777</f>
        <v>0</v>
      </c>
      <c r="Q777" t="str">
        <f>All!AH777</f>
        <v>C</v>
      </c>
    </row>
    <row r="778" spans="1:17" x14ac:dyDescent="0.25">
      <c r="A778">
        <f>All!A778</f>
        <v>778</v>
      </c>
      <c r="B778">
        <f>All!B778</f>
        <v>0</v>
      </c>
      <c r="C778" t="str">
        <f>All!J778</f>
        <v>Micro</v>
      </c>
      <c r="D778" t="str">
        <f>All!F778</f>
        <v>Bermudez 2002</v>
      </c>
      <c r="E778" t="str">
        <f>All!E778</f>
        <v>doi: 10.1093/toxsci/70.1.86</v>
      </c>
      <c r="F778" t="str">
        <f>All!H778</f>
        <v>Titanium dioxide</v>
      </c>
      <c r="G778" t="str">
        <f>All!I778</f>
        <v>TiO2 Fine</v>
      </c>
      <c r="H778" t="str">
        <f>All!N778</f>
        <v>Fibrosis</v>
      </c>
      <c r="I778" t="str">
        <f>All!AL778</f>
        <v>Lung Fibrosis</v>
      </c>
      <c r="J778" t="str">
        <f>All!O778</f>
        <v>Mouse</v>
      </c>
      <c r="K778" t="str">
        <f>All!P778</f>
        <v>B3C3F1/CrlBR</v>
      </c>
      <c r="L778" t="str">
        <f>All!Q778</f>
        <v>F</v>
      </c>
      <c r="M778" t="str">
        <f>All!L778</f>
        <v>13 weeks</v>
      </c>
      <c r="N778">
        <f>All!AN778</f>
        <v>0</v>
      </c>
      <c r="O778" t="str">
        <f>All!AR778</f>
        <v>NOAEL</v>
      </c>
      <c r="P778">
        <f>All!AS778</f>
        <v>240300</v>
      </c>
      <c r="Q778" t="str">
        <f>All!AH778</f>
        <v>A</v>
      </c>
    </row>
    <row r="779" spans="1:17" x14ac:dyDescent="0.25">
      <c r="A779">
        <f>All!A779</f>
        <v>779</v>
      </c>
      <c r="B779">
        <f>All!B779</f>
        <v>0</v>
      </c>
      <c r="C779" t="str">
        <f>All!J779</f>
        <v>Micro</v>
      </c>
      <c r="D779" t="str">
        <f>All!F779</f>
        <v>Bermudez 2002</v>
      </c>
      <c r="E779" t="str">
        <f>All!E779</f>
        <v>doi: 10.1093/toxsci/70.1.86</v>
      </c>
      <c r="F779" t="str">
        <f>All!H779</f>
        <v>Titanium dioxide</v>
      </c>
      <c r="G779" t="str">
        <f>All!I779</f>
        <v>TiO2 Fine</v>
      </c>
      <c r="H779" t="str">
        <f>All!N779</f>
        <v>Fibrosis</v>
      </c>
      <c r="I779" t="str">
        <f>All!AL779</f>
        <v>Lung Fibrosis</v>
      </c>
      <c r="J779" t="str">
        <f>All!O779</f>
        <v>Rat</v>
      </c>
      <c r="K779" t="str">
        <f>All!P779</f>
        <v>F344</v>
      </c>
      <c r="L779" t="str">
        <f>All!Q779</f>
        <v>F</v>
      </c>
      <c r="M779" t="str">
        <f>All!L779</f>
        <v>13 weeks</v>
      </c>
      <c r="N779">
        <f>All!AN779</f>
        <v>0</v>
      </c>
      <c r="O779" t="str">
        <f>All!AR779</f>
        <v>NOAEL</v>
      </c>
      <c r="P779">
        <f>All!AS779</f>
        <v>47700</v>
      </c>
      <c r="Q779" t="str">
        <f>All!AH779</f>
        <v>A</v>
      </c>
    </row>
    <row r="780" spans="1:17" x14ac:dyDescent="0.25">
      <c r="A780">
        <f>All!A780</f>
        <v>780</v>
      </c>
      <c r="B780" t="str">
        <f>All!B780</f>
        <v>Y</v>
      </c>
      <c r="C780" t="str">
        <f>All!J780</f>
        <v>Micro</v>
      </c>
      <c r="D780" t="str">
        <f>All!F780</f>
        <v>Bermudez 2002</v>
      </c>
      <c r="E780" t="str">
        <f>All!E780</f>
        <v>doi: 10.1093/toxsci/70.1.86</v>
      </c>
      <c r="F780" t="str">
        <f>All!H780</f>
        <v>Titanium dioxide</v>
      </c>
      <c r="G780" t="str">
        <f>All!I780</f>
        <v>TiO2 Fine</v>
      </c>
      <c r="H780" t="str">
        <f>All!N780</f>
        <v>Fibrosis</v>
      </c>
      <c r="I780" t="str">
        <f>All!AL780</f>
        <v>Lung Fibrosis</v>
      </c>
      <c r="J780" t="str">
        <f>All!O780</f>
        <v>Hamster</v>
      </c>
      <c r="K780" t="str">
        <f>All!P780</f>
        <v>Syrian</v>
      </c>
      <c r="L780" t="str">
        <f>All!Q780</f>
        <v>F</v>
      </c>
      <c r="M780" t="str">
        <f>All!L780</f>
        <v>13 weeks</v>
      </c>
      <c r="N780">
        <f>All!AN780</f>
        <v>0</v>
      </c>
      <c r="O780">
        <f>All!AR780</f>
        <v>0</v>
      </c>
      <c r="P780">
        <f>All!AS780</f>
        <v>0</v>
      </c>
      <c r="Q780" t="str">
        <f>All!AH780</f>
        <v>A</v>
      </c>
    </row>
    <row r="781" spans="1:17" x14ac:dyDescent="0.25">
      <c r="A781">
        <f>All!A781</f>
        <v>781</v>
      </c>
      <c r="B781">
        <f>All!B781</f>
        <v>0</v>
      </c>
      <c r="C781" t="str">
        <f>All!J781</f>
        <v>Nano</v>
      </c>
      <c r="D781" t="str">
        <f>All!F781</f>
        <v>Bermudez 2004</v>
      </c>
      <c r="E781" t="str">
        <f>All!E781</f>
        <v>DOI: 10.1093/toxsci/kfh019</v>
      </c>
      <c r="F781" t="str">
        <f>All!H781</f>
        <v>Titanium dioxide</v>
      </c>
      <c r="G781" t="str">
        <f>All!I781</f>
        <v>TiO2 Ultrafine</v>
      </c>
      <c r="H781" t="str">
        <f>All!N781</f>
        <v>Fibrosis</v>
      </c>
      <c r="I781" t="str">
        <f>All!AL781</f>
        <v>Lung Fibrosis</v>
      </c>
      <c r="J781" t="str">
        <f>All!O781</f>
        <v>Mouse</v>
      </c>
      <c r="K781" t="str">
        <f>All!P781</f>
        <v>B3C3F1/CrlBR</v>
      </c>
      <c r="L781" t="str">
        <f>All!Q781</f>
        <v>F</v>
      </c>
      <c r="M781" t="str">
        <f>All!L781</f>
        <v>13 weeks</v>
      </c>
      <c r="N781">
        <f>All!AN781</f>
        <v>0</v>
      </c>
      <c r="O781" t="str">
        <f>All!AR781</f>
        <v>NOAEL</v>
      </c>
      <c r="P781">
        <f>All!AS781</f>
        <v>10800</v>
      </c>
      <c r="Q781" t="str">
        <f>All!AH781</f>
        <v>B</v>
      </c>
    </row>
    <row r="782" spans="1:17" x14ac:dyDescent="0.25">
      <c r="A782">
        <f>All!A782</f>
        <v>782</v>
      </c>
      <c r="B782">
        <f>All!B782</f>
        <v>0</v>
      </c>
      <c r="C782" t="str">
        <f>All!J782</f>
        <v>Nano</v>
      </c>
      <c r="D782" t="str">
        <f>All!F782</f>
        <v>Bermudez 2004</v>
      </c>
      <c r="E782" t="str">
        <f>All!E782</f>
        <v>DOI: 10.1093/toxsci/kfh019</v>
      </c>
      <c r="F782" t="str">
        <f>All!H782</f>
        <v>Titanium dioxide</v>
      </c>
      <c r="G782" t="str">
        <f>All!I782</f>
        <v>TiO2 Ultrafine</v>
      </c>
      <c r="H782" t="str">
        <f>All!N782</f>
        <v>Fibrosis</v>
      </c>
      <c r="I782" t="str">
        <f>All!AL782</f>
        <v>Lung Fibrosis</v>
      </c>
      <c r="J782" t="str">
        <f>All!O782</f>
        <v>Rat</v>
      </c>
      <c r="K782" t="str">
        <f>All!P782</f>
        <v>F344</v>
      </c>
      <c r="L782" t="str">
        <f>All!Q782</f>
        <v>F</v>
      </c>
      <c r="M782" t="str">
        <f>All!L782</f>
        <v>13 weeks</v>
      </c>
      <c r="N782">
        <f>All!AN782</f>
        <v>0</v>
      </c>
      <c r="O782" t="str">
        <f>All!AR782</f>
        <v>NOAEL</v>
      </c>
      <c r="P782">
        <f>All!AS782</f>
        <v>2100</v>
      </c>
      <c r="Q782" t="str">
        <f>All!AH782</f>
        <v>C</v>
      </c>
    </row>
    <row r="783" spans="1:17" x14ac:dyDescent="0.25">
      <c r="A783">
        <f>All!A783</f>
        <v>783</v>
      </c>
      <c r="B783" t="str">
        <f>All!B783</f>
        <v>Y</v>
      </c>
      <c r="C783" t="str">
        <f>All!J783</f>
        <v>Nano</v>
      </c>
      <c r="D783" t="str">
        <f>All!F783</f>
        <v>Bermudez 2004</v>
      </c>
      <c r="E783" t="str">
        <f>All!E783</f>
        <v>DOI: 10.1093/toxsci/kfh019</v>
      </c>
      <c r="F783" t="str">
        <f>All!H783</f>
        <v>Titanium dioxide</v>
      </c>
      <c r="G783" t="str">
        <f>All!I783</f>
        <v>TiO2 Ultrafine</v>
      </c>
      <c r="H783" t="str">
        <f>All!N783</f>
        <v>Fibrosis</v>
      </c>
      <c r="I783" t="str">
        <f>All!AL783</f>
        <v>Lung Fibrosis</v>
      </c>
      <c r="J783" t="str">
        <f>All!O783</f>
        <v>Hamster</v>
      </c>
      <c r="K783" t="str">
        <f>All!P783</f>
        <v>Syrian</v>
      </c>
      <c r="L783" t="str">
        <f>All!Q783</f>
        <v>F</v>
      </c>
      <c r="M783" t="str">
        <f>All!L783</f>
        <v>13 weeks</v>
      </c>
      <c r="N783">
        <f>All!AN783</f>
        <v>0</v>
      </c>
      <c r="O783">
        <f>All!AR783</f>
        <v>0</v>
      </c>
      <c r="P783">
        <f>All!AS783</f>
        <v>0</v>
      </c>
      <c r="Q783" t="str">
        <f>All!AH783</f>
        <v>B</v>
      </c>
    </row>
    <row r="784" spans="1:17" x14ac:dyDescent="0.25">
      <c r="A784">
        <f>All!A784</f>
        <v>784</v>
      </c>
      <c r="B784">
        <f>All!B784</f>
        <v>0</v>
      </c>
      <c r="C784" t="str">
        <f>All!J784</f>
        <v>Nano</v>
      </c>
      <c r="D784" t="str">
        <f>All!F784</f>
        <v>Reuzel 1991</v>
      </c>
      <c r="E784" t="str">
        <f>All!E784</f>
        <v>doi.org/10.1016/0278-6915(91)90205-L</v>
      </c>
      <c r="F784" t="str">
        <f>All!H784</f>
        <v>Silica</v>
      </c>
      <c r="G784" t="str">
        <f>All!I784</f>
        <v>amorphous Aerosil 200</v>
      </c>
      <c r="H784" t="str">
        <f>All!N784</f>
        <v>Focal interstial fibrosis</v>
      </c>
      <c r="I784" t="str">
        <f>All!AL784</f>
        <v>Lung Fibrosis</v>
      </c>
      <c r="J784" t="str">
        <f>All!O784</f>
        <v>Rat</v>
      </c>
      <c r="K784" t="str">
        <f>All!P784</f>
        <v>SPF-bred Wistar rats (C[b:WU, Wistar random)</v>
      </c>
      <c r="L784" t="str">
        <f>All!Q784</f>
        <v>M</v>
      </c>
      <c r="M784" t="str">
        <f>All!L784</f>
        <v>13 weeks</v>
      </c>
      <c r="N784" t="str">
        <f>All!AN784</f>
        <v>0, 1.3, 5.9, 31 mg/m3</v>
      </c>
      <c r="O784" t="str">
        <f>All!AR784</f>
        <v>NOAEL</v>
      </c>
      <c r="P784">
        <f>All!AS784</f>
        <v>5900</v>
      </c>
      <c r="Q784" t="str">
        <f>All!AH784</f>
        <v>B</v>
      </c>
    </row>
    <row r="785" spans="1:17" x14ac:dyDescent="0.25">
      <c r="A785">
        <f>All!A785</f>
        <v>785</v>
      </c>
      <c r="B785">
        <f>All!B785</f>
        <v>0</v>
      </c>
      <c r="C785" t="str">
        <f>All!J785</f>
        <v>Nano</v>
      </c>
      <c r="D785" t="str">
        <f>All!F785</f>
        <v>Reuzel 1991</v>
      </c>
      <c r="E785" t="str">
        <f>All!E785</f>
        <v>doi.org/10.1016/0278-6915(91)90205-L</v>
      </c>
      <c r="F785" t="str">
        <f>All!H785</f>
        <v>Silica</v>
      </c>
      <c r="G785" t="str">
        <f>All!I785</f>
        <v>amorphous Aerosil 200</v>
      </c>
      <c r="H785" t="str">
        <f>All!N785</f>
        <v>Focal interstial fibrosis</v>
      </c>
      <c r="I785" t="str">
        <f>All!AL785</f>
        <v>Lung Fibrosis</v>
      </c>
      <c r="J785" t="str">
        <f>All!O785</f>
        <v>Rat</v>
      </c>
      <c r="K785" t="str">
        <f>All!P785</f>
        <v>SPF-bred Wistar rats (C[b:WU, Wistar random)</v>
      </c>
      <c r="L785" t="str">
        <f>All!Q785</f>
        <v>F</v>
      </c>
      <c r="M785" t="str">
        <f>All!L785</f>
        <v>13 weeks</v>
      </c>
      <c r="N785" t="str">
        <f>All!AN785</f>
        <v>0, 1.3, 5.9, 31 mg/m3</v>
      </c>
      <c r="O785" t="str">
        <f>All!AR785</f>
        <v>NOAEL</v>
      </c>
      <c r="P785">
        <f>All!AS785</f>
        <v>5900</v>
      </c>
      <c r="Q785" t="str">
        <f>All!AH785</f>
        <v>B</v>
      </c>
    </row>
    <row r="786" spans="1:17" x14ac:dyDescent="0.25">
      <c r="A786">
        <f>All!A786</f>
        <v>786</v>
      </c>
      <c r="B786">
        <f>All!B786</f>
        <v>0</v>
      </c>
      <c r="C786" t="str">
        <f>All!J786</f>
        <v>Nano</v>
      </c>
      <c r="D786" t="str">
        <f>All!F786</f>
        <v>Reuzel 1991</v>
      </c>
      <c r="E786" t="str">
        <f>All!E786</f>
        <v>doi.org/10.1016/0278-6915(91)90205-L</v>
      </c>
      <c r="F786" t="str">
        <f>All!H786</f>
        <v>Silica</v>
      </c>
      <c r="G786" t="str">
        <f>All!I786</f>
        <v>amorphous Aerosil R 974</v>
      </c>
      <c r="H786" t="str">
        <f>All!N786</f>
        <v>Focal interstial fibrosis</v>
      </c>
      <c r="I786" t="str">
        <f>All!AL786</f>
        <v>Lung Fibrosis</v>
      </c>
      <c r="J786" t="str">
        <f>All!O786</f>
        <v>Rat</v>
      </c>
      <c r="K786" t="str">
        <f>All!P786</f>
        <v>SPF-bred Wistar rats (C[b:WU, Wistar random)</v>
      </c>
      <c r="L786" t="str">
        <f>All!Q786</f>
        <v>M</v>
      </c>
      <c r="M786" t="str">
        <f>All!L786</f>
        <v>13 weeks</v>
      </c>
      <c r="N786" t="str">
        <f>All!AN786</f>
        <v>0, 34.7 mg/m3</v>
      </c>
      <c r="O786" t="str">
        <f>All!AR786</f>
        <v>NOAEL</v>
      </c>
      <c r="P786">
        <f>All!AS786</f>
        <v>34700</v>
      </c>
      <c r="Q786" t="str">
        <f>All!AH786</f>
        <v>A</v>
      </c>
    </row>
    <row r="787" spans="1:17" x14ac:dyDescent="0.25">
      <c r="A787">
        <f>All!A787</f>
        <v>787</v>
      </c>
      <c r="B787">
        <f>All!B787</f>
        <v>0</v>
      </c>
      <c r="C787" t="str">
        <f>All!J787</f>
        <v>Nano</v>
      </c>
      <c r="D787" t="str">
        <f>All!F787</f>
        <v>Reuzel 1991</v>
      </c>
      <c r="E787" t="str">
        <f>All!E787</f>
        <v>doi.org/10.1016/0278-6915(91)90205-L</v>
      </c>
      <c r="F787" t="str">
        <f>All!H787</f>
        <v>Silica</v>
      </c>
      <c r="G787" t="str">
        <f>All!I787</f>
        <v>amorphous Aerosil R 974</v>
      </c>
      <c r="H787" t="str">
        <f>All!N787</f>
        <v>Focal interstial fibrosis</v>
      </c>
      <c r="I787" t="str">
        <f>All!AL787</f>
        <v>Lung Fibrosis</v>
      </c>
      <c r="J787" t="str">
        <f>All!O787</f>
        <v>Rat</v>
      </c>
      <c r="K787" t="str">
        <f>All!P787</f>
        <v>SPF-bred Wistar rats (C[b:WU, Wistar random)</v>
      </c>
      <c r="L787" t="str">
        <f>All!Q787</f>
        <v>F</v>
      </c>
      <c r="M787" t="str">
        <f>All!L787</f>
        <v>13 weeks</v>
      </c>
      <c r="N787" t="str">
        <f>All!AN787</f>
        <v>0, 34.7 mg/m3</v>
      </c>
      <c r="O787" t="str">
        <f>All!AR787</f>
        <v>NOAEL</v>
      </c>
      <c r="P787">
        <f>All!AS787</f>
        <v>34700</v>
      </c>
      <c r="Q787" t="str">
        <f>All!AH787</f>
        <v>A</v>
      </c>
    </row>
    <row r="788" spans="1:17" x14ac:dyDescent="0.25">
      <c r="A788">
        <f>All!A788</f>
        <v>788</v>
      </c>
      <c r="B788">
        <f>All!B788</f>
        <v>0</v>
      </c>
      <c r="C788" t="str">
        <f>All!J788</f>
        <v>Nano</v>
      </c>
      <c r="D788" t="str">
        <f>All!F788</f>
        <v>Reuzel 1991</v>
      </c>
      <c r="E788" t="str">
        <f>All!E788</f>
        <v>doi.org/10.1016/0278-6915(91)90205-L</v>
      </c>
      <c r="F788" t="str">
        <f>All!H788</f>
        <v>Silica</v>
      </c>
      <c r="G788" t="str">
        <f>All!I788</f>
        <v>amorphous Sipernat 22S</v>
      </c>
      <c r="H788" t="str">
        <f>All!N788</f>
        <v>Focal interstial fibrosis</v>
      </c>
      <c r="I788" t="str">
        <f>All!AL788</f>
        <v>Lung Fibrosis</v>
      </c>
      <c r="J788" t="str">
        <f>All!O788</f>
        <v>Rat</v>
      </c>
      <c r="K788" t="str">
        <f>All!P788</f>
        <v>SPF-bred Wistar rats (C[b:WU, Wistar random)</v>
      </c>
      <c r="L788" t="str">
        <f>All!Q788</f>
        <v>M</v>
      </c>
      <c r="M788" t="str">
        <f>All!L788</f>
        <v>13 weeks</v>
      </c>
      <c r="N788" t="str">
        <f>All!AN788</f>
        <v>0, 34.9 mg/m3</v>
      </c>
      <c r="O788" t="str">
        <f>All!AR788</f>
        <v>NOAEL</v>
      </c>
      <c r="P788">
        <f>All!AS788</f>
        <v>34900</v>
      </c>
      <c r="Q788" t="str">
        <f>All!AH788</f>
        <v>A</v>
      </c>
    </row>
    <row r="789" spans="1:17" x14ac:dyDescent="0.25">
      <c r="A789">
        <f>All!A789</f>
        <v>789</v>
      </c>
      <c r="B789">
        <f>All!B789</f>
        <v>0</v>
      </c>
      <c r="C789" t="str">
        <f>All!J789</f>
        <v>Nano</v>
      </c>
      <c r="D789" t="str">
        <f>All!F789</f>
        <v>Reuzel 1991</v>
      </c>
      <c r="E789" t="str">
        <f>All!E789</f>
        <v>doi.org/10.1016/0278-6915(91)90205-L</v>
      </c>
      <c r="F789" t="str">
        <f>All!H789</f>
        <v>Silica</v>
      </c>
      <c r="G789" t="str">
        <f>All!I789</f>
        <v>amorphous Sipernat 22S</v>
      </c>
      <c r="H789" t="str">
        <f>All!N789</f>
        <v>Focal interstial fibrosis</v>
      </c>
      <c r="I789" t="str">
        <f>All!AL789</f>
        <v>Lung Fibrosis</v>
      </c>
      <c r="J789" t="str">
        <f>All!O789</f>
        <v>Rat</v>
      </c>
      <c r="K789" t="str">
        <f>All!P789</f>
        <v>SPF-bred Wistar rats (C[b:WU, Wistar random)</v>
      </c>
      <c r="L789" t="str">
        <f>All!Q789</f>
        <v>F</v>
      </c>
      <c r="M789" t="str">
        <f>All!L789</f>
        <v>13 weeks</v>
      </c>
      <c r="N789" t="str">
        <f>All!AN789</f>
        <v>0, 34.9 mg/m3</v>
      </c>
      <c r="O789" t="str">
        <f>All!AR789</f>
        <v>NOAEL</v>
      </c>
      <c r="P789">
        <f>All!AS789</f>
        <v>34900</v>
      </c>
      <c r="Q789" t="str">
        <f>All!AH789</f>
        <v>A</v>
      </c>
    </row>
    <row r="790" spans="1:17" x14ac:dyDescent="0.25">
      <c r="A790">
        <f>All!A790</f>
        <v>790</v>
      </c>
      <c r="B790">
        <f>All!B790</f>
        <v>0</v>
      </c>
      <c r="C790" t="str">
        <f>All!J790</f>
        <v>Micro</v>
      </c>
      <c r="D790" t="str">
        <f>All!F790</f>
        <v>Reuzel 1991</v>
      </c>
      <c r="E790" t="str">
        <f>All!E790</f>
        <v>doi.org/10.1016/0278-6915(91)90205-L</v>
      </c>
      <c r="F790" t="str">
        <f>All!H790</f>
        <v>Silica</v>
      </c>
      <c r="G790" t="str">
        <f>All!I790</f>
        <v>crystalline Quartz</v>
      </c>
      <c r="H790" t="str">
        <f>All!N790</f>
        <v>Focal interstial fibrosis</v>
      </c>
      <c r="I790" t="str">
        <f>All!AL790</f>
        <v>Lung Fibrosis</v>
      </c>
      <c r="J790" t="str">
        <f>All!O790</f>
        <v>Rat</v>
      </c>
      <c r="K790" t="str">
        <f>All!P790</f>
        <v>SPF-bred Wistar rats (C[b:WU, Wistar random)</v>
      </c>
      <c r="L790" t="str">
        <f>All!Q790</f>
        <v>M</v>
      </c>
      <c r="M790" t="str">
        <f>All!L790</f>
        <v>13 weeks</v>
      </c>
      <c r="N790" t="str">
        <f>All!AN790</f>
        <v>0, 58.5 mg/m3</v>
      </c>
      <c r="O790" t="str">
        <f>All!AR790</f>
        <v>LOAEL</v>
      </c>
      <c r="P790">
        <f>All!AS790</f>
        <v>5850</v>
      </c>
      <c r="Q790" t="str">
        <f>All!AH790</f>
        <v>B</v>
      </c>
    </row>
    <row r="791" spans="1:17" x14ac:dyDescent="0.25">
      <c r="A791">
        <f>All!A791</f>
        <v>791</v>
      </c>
      <c r="B791">
        <f>All!B791</f>
        <v>0</v>
      </c>
      <c r="C791" t="str">
        <f>All!J791</f>
        <v>Micro</v>
      </c>
      <c r="D791" t="str">
        <f>All!F791</f>
        <v>Reuzel 1991</v>
      </c>
      <c r="E791" t="str">
        <f>All!E791</f>
        <v>doi.org/10.1016/0278-6915(91)90205-L</v>
      </c>
      <c r="F791" t="str">
        <f>All!H791</f>
        <v>Silica</v>
      </c>
      <c r="G791" t="str">
        <f>All!I791</f>
        <v>crystalline Quartz</v>
      </c>
      <c r="H791" t="str">
        <f>All!N791</f>
        <v>Focal interstial fibrosis</v>
      </c>
      <c r="I791" t="str">
        <f>All!AL791</f>
        <v>Lung Fibrosis</v>
      </c>
      <c r="J791" t="str">
        <f>All!O791</f>
        <v>Rat</v>
      </c>
      <c r="K791" t="str">
        <f>All!P791</f>
        <v>SPF-bred Wistar rats (C[b:WU, Wistar random)</v>
      </c>
      <c r="L791" t="str">
        <f>All!Q791</f>
        <v>F</v>
      </c>
      <c r="M791" t="str">
        <f>All!L791</f>
        <v>13 weeks</v>
      </c>
      <c r="N791" t="str">
        <f>All!AN791</f>
        <v>0, 58.5 mg/m3</v>
      </c>
      <c r="O791" t="str">
        <f>All!AR791</f>
        <v>LOAEL</v>
      </c>
      <c r="P791">
        <f>All!AS791</f>
        <v>5850</v>
      </c>
      <c r="Q791" t="str">
        <f>All!AH791</f>
        <v>B</v>
      </c>
    </row>
    <row r="792" spans="1:17" x14ac:dyDescent="0.25">
      <c r="A792">
        <f>All!A792</f>
        <v>792</v>
      </c>
      <c r="B792">
        <f>All!B792</f>
        <v>0</v>
      </c>
      <c r="C792" t="str">
        <f>All!J792</f>
        <v>Nano</v>
      </c>
      <c r="D792" t="str">
        <f>All!F792</f>
        <v>Pothman 2015</v>
      </c>
      <c r="E792" t="str">
        <f>All!E792</f>
        <v>DOI 10.1186/s12989-015-0096-2</v>
      </c>
      <c r="F792" t="str">
        <f>All!H792</f>
        <v>CNT</v>
      </c>
      <c r="G792" t="str">
        <f>All!I792</f>
        <v>Graphistrength© C100 MWCNT</v>
      </c>
      <c r="H792" t="str">
        <f>All!N792</f>
        <v>Neutrophil % in BALF</v>
      </c>
      <c r="I792" t="str">
        <f>All!AL792</f>
        <v>Lung Inflammation</v>
      </c>
      <c r="J792" t="str">
        <f>All!O792</f>
        <v>Rat</v>
      </c>
      <c r="K792" t="str">
        <f>All!P792</f>
        <v>Wistar</v>
      </c>
      <c r="L792" t="str">
        <f>All!Q792</f>
        <v>M</v>
      </c>
      <c r="M792" t="str">
        <f>All!L792</f>
        <v>90 days</v>
      </c>
      <c r="N792" t="str">
        <f>All!AN792</f>
        <v>0, 0.06, 0.28 and 4.84 mg/m3</v>
      </c>
      <c r="O792" t="str">
        <f>All!AR792</f>
        <v>NOAEL</v>
      </c>
      <c r="P792">
        <f>All!AS792</f>
        <v>60</v>
      </c>
      <c r="Q792" t="str">
        <f>All!AH792</f>
        <v>D</v>
      </c>
    </row>
    <row r="793" spans="1:17" x14ac:dyDescent="0.25">
      <c r="A793">
        <f>All!A793</f>
        <v>793</v>
      </c>
      <c r="B793">
        <f>All!B793</f>
        <v>0</v>
      </c>
      <c r="C793" t="str">
        <f>All!J793</f>
        <v>Nano</v>
      </c>
      <c r="D793" t="str">
        <f>All!F793</f>
        <v>Pothman 2015</v>
      </c>
      <c r="E793" t="str">
        <f>All!E793</f>
        <v>DOI 10.1186/s12989-015-0096-2</v>
      </c>
      <c r="F793" t="str">
        <f>All!H793</f>
        <v>CNT</v>
      </c>
      <c r="G793" t="str">
        <f>All!I793</f>
        <v>Graphistrength© C100 MWCNT</v>
      </c>
      <c r="H793" t="str">
        <f>All!N793</f>
        <v>Neutrophil % in BALF</v>
      </c>
      <c r="I793" t="str">
        <f>All!AL793</f>
        <v>Lung Inflammation</v>
      </c>
      <c r="J793" t="str">
        <f>All!O793</f>
        <v>Rat</v>
      </c>
      <c r="K793" t="str">
        <f>All!P793</f>
        <v>Wistar</v>
      </c>
      <c r="L793" t="str">
        <f>All!Q793</f>
        <v>F</v>
      </c>
      <c r="M793" t="str">
        <f>All!L793</f>
        <v>90 days</v>
      </c>
      <c r="N793" t="str">
        <f>All!AN793</f>
        <v>0, 0.06, 0.28 and 4.84 mg/m3</v>
      </c>
      <c r="O793" t="str">
        <f>All!AR793</f>
        <v>NOAEL</v>
      </c>
      <c r="P793">
        <f>All!AS793</f>
        <v>60</v>
      </c>
      <c r="Q793" t="str">
        <f>All!AH793</f>
        <v>D</v>
      </c>
    </row>
    <row r="794" spans="1:17" x14ac:dyDescent="0.25">
      <c r="A794">
        <f>All!A794</f>
        <v>794</v>
      </c>
      <c r="B794">
        <f>All!B794</f>
        <v>0</v>
      </c>
      <c r="C794" t="str">
        <f>All!J794</f>
        <v>Nano</v>
      </c>
      <c r="D794" t="str">
        <f>All!F794</f>
        <v>Pothman 2015</v>
      </c>
      <c r="E794" t="str">
        <f>All!E794</f>
        <v>DOI 10.1186/s12989-015-0096-2</v>
      </c>
      <c r="F794" t="str">
        <f>All!H794</f>
        <v>CNT</v>
      </c>
      <c r="G794" t="str">
        <f>All!I794</f>
        <v>Graphistrength© C100 MWCNT</v>
      </c>
      <c r="H794" t="str">
        <f>All!N794</f>
        <v>Focal/multifocal collagen depositions, alveolar septa</v>
      </c>
      <c r="I794" t="str">
        <f>All!AL794</f>
        <v>Lung Fibrosis</v>
      </c>
      <c r="J794" t="str">
        <f>All!O794</f>
        <v>Rat</v>
      </c>
      <c r="K794" t="str">
        <f>All!P794</f>
        <v>Wistar</v>
      </c>
      <c r="L794" t="str">
        <f>All!Q794</f>
        <v>M</v>
      </c>
      <c r="M794" t="str">
        <f>All!L794</f>
        <v>90 days</v>
      </c>
      <c r="N794" t="str">
        <f>All!AN794</f>
        <v>0, 0.06, 0.28 and 4.84 mg/m3</v>
      </c>
      <c r="O794" t="str">
        <f>All!AR794</f>
        <v>NOAEL</v>
      </c>
      <c r="P794">
        <f>All!AS794</f>
        <v>4840</v>
      </c>
      <c r="Q794" t="str">
        <f>All!AH794</f>
        <v>B</v>
      </c>
    </row>
    <row r="795" spans="1:17" x14ac:dyDescent="0.25">
      <c r="A795">
        <f>All!A795</f>
        <v>795</v>
      </c>
      <c r="B795">
        <f>All!B795</f>
        <v>0</v>
      </c>
      <c r="C795" t="str">
        <f>All!J795</f>
        <v>Nano</v>
      </c>
      <c r="D795" t="str">
        <f>All!F795</f>
        <v>Pothman 2015</v>
      </c>
      <c r="E795" t="str">
        <f>All!E795</f>
        <v>DOI 10.1186/s12989-015-0096-2</v>
      </c>
      <c r="F795" t="str">
        <f>All!H795</f>
        <v>CNT</v>
      </c>
      <c r="G795" t="str">
        <f>All!I795</f>
        <v>Graphistrength© C100 MWCNT</v>
      </c>
      <c r="H795" t="str">
        <f>All!N795</f>
        <v>Focal/multifocal collagen depositions, alveolar septa</v>
      </c>
      <c r="I795" t="str">
        <f>All!AL795</f>
        <v>Lung Fibrosis</v>
      </c>
      <c r="J795" t="str">
        <f>All!O795</f>
        <v>Rat</v>
      </c>
      <c r="K795" t="str">
        <f>All!P795</f>
        <v>Wistar</v>
      </c>
      <c r="L795" t="str">
        <f>All!Q795</f>
        <v>F</v>
      </c>
      <c r="M795" t="str">
        <f>All!L795</f>
        <v>90 days</v>
      </c>
      <c r="N795" t="str">
        <f>All!AN795</f>
        <v>0, 0.06, 0.28 and 4.84 mg/m3</v>
      </c>
      <c r="O795" t="str">
        <f>All!AR795</f>
        <v>NOAEL</v>
      </c>
      <c r="P795">
        <f>All!AS795</f>
        <v>4840</v>
      </c>
      <c r="Q795" t="str">
        <f>All!AH795</f>
        <v>B</v>
      </c>
    </row>
    <row r="796" spans="1:17" x14ac:dyDescent="0.25">
      <c r="A796">
        <f>All!A796</f>
        <v>796</v>
      </c>
      <c r="B796" t="str">
        <f>All!B796</f>
        <v>Y</v>
      </c>
      <c r="C796" t="str">
        <f>All!J796</f>
        <v>Nano</v>
      </c>
      <c r="D796" t="str">
        <f>All!F796</f>
        <v>DeLorme 2012</v>
      </c>
      <c r="E796" t="str">
        <f>All!E796</f>
        <v>doi:10.1093/toxsci/kfs172</v>
      </c>
      <c r="F796" t="str">
        <f>All!H796</f>
        <v>CNT</v>
      </c>
      <c r="G796" t="str">
        <f>All!I796</f>
        <v>vapor grown carbon nanofibers (CNF) (VGCF-H)</v>
      </c>
      <c r="H796" t="str">
        <f>All!N796</f>
        <v>% PMNs in BALF</v>
      </c>
      <c r="I796" t="str">
        <f>All!AL796</f>
        <v>Lung Inflammation</v>
      </c>
      <c r="J796" t="str">
        <f>All!O796</f>
        <v>Rat</v>
      </c>
      <c r="K796" t="str">
        <f>All!P796</f>
        <v>Sprague Dawley</v>
      </c>
      <c r="L796" t="str">
        <f>All!Q796</f>
        <v>M</v>
      </c>
      <c r="M796" t="str">
        <f>All!L796</f>
        <v>90 days</v>
      </c>
      <c r="N796" t="str">
        <f>All!AN796</f>
        <v>0.009, 0.54, 2.5, 25 mg/m3</v>
      </c>
      <c r="O796">
        <f>All!AR796</f>
        <v>0</v>
      </c>
      <c r="P796">
        <f>All!AS796</f>
        <v>0</v>
      </c>
      <c r="Q796" t="str">
        <f>All!AH796</f>
        <v>C</v>
      </c>
    </row>
    <row r="797" spans="1:17" x14ac:dyDescent="0.25">
      <c r="A797">
        <f>All!A797</f>
        <v>797</v>
      </c>
      <c r="B797" t="str">
        <f>All!B797</f>
        <v>Y</v>
      </c>
      <c r="C797" t="str">
        <f>All!J797</f>
        <v>Nano</v>
      </c>
      <c r="D797" t="str">
        <f>All!F797</f>
        <v>DeLorme 2012</v>
      </c>
      <c r="E797" t="str">
        <f>All!E797</f>
        <v>doi:10.1093/toxsci/kfs172</v>
      </c>
      <c r="F797" t="str">
        <f>All!H797</f>
        <v>CNT</v>
      </c>
      <c r="G797" t="str">
        <f>All!I797</f>
        <v>vapor grown carbon nanofibers (CNF) (VGCF-H)</v>
      </c>
      <c r="H797" t="str">
        <f>All!N797</f>
        <v>% PMNs in BALF</v>
      </c>
      <c r="I797" t="str">
        <f>All!AL797</f>
        <v>Lung Inflammation</v>
      </c>
      <c r="J797" t="str">
        <f>All!O797</f>
        <v>Rat</v>
      </c>
      <c r="K797" t="str">
        <f>All!P797</f>
        <v>Sprague Dawley</v>
      </c>
      <c r="L797" t="str">
        <f>All!Q797</f>
        <v>F</v>
      </c>
      <c r="M797" t="str">
        <f>All!L797</f>
        <v>90 days</v>
      </c>
      <c r="N797" t="str">
        <f>All!AN797</f>
        <v>0.009, 0.54, 2.5, 25 mg/m3</v>
      </c>
      <c r="O797">
        <f>All!AR797</f>
        <v>0</v>
      </c>
      <c r="P797">
        <f>All!AS797</f>
        <v>0</v>
      </c>
      <c r="Q797" t="str">
        <f>All!AH797</f>
        <v>C</v>
      </c>
    </row>
    <row r="798" spans="1:17" x14ac:dyDescent="0.25">
      <c r="A798">
        <f>All!A798</f>
        <v>798</v>
      </c>
      <c r="B798">
        <f>All!B798</f>
        <v>0</v>
      </c>
      <c r="C798" t="str">
        <f>All!J798</f>
        <v>Nano</v>
      </c>
      <c r="D798" t="str">
        <f>All!F798</f>
        <v>DeLorme 2012</v>
      </c>
      <c r="E798" t="str">
        <f>All!E798</f>
        <v>doi:10.1093/toxsci/kfs172</v>
      </c>
      <c r="F798" t="str">
        <f>All!H798</f>
        <v>CNT</v>
      </c>
      <c r="G798" t="str">
        <f>All!I798</f>
        <v>vapor grown carbon nanofibers (CNF) (VGCF-H)</v>
      </c>
      <c r="H798" t="str">
        <f>All!N798</f>
        <v>Histopath: Inflammation of the terminal bronchiole and alveolar duct</v>
      </c>
      <c r="I798" t="str">
        <f>All!AL798</f>
        <v>Lung Inflammation</v>
      </c>
      <c r="J798" t="str">
        <f>All!O798</f>
        <v>Rat</v>
      </c>
      <c r="K798" t="str">
        <f>All!P798</f>
        <v>Sprague Dawley</v>
      </c>
      <c r="L798" t="str">
        <f>All!Q798</f>
        <v>M</v>
      </c>
      <c r="M798" t="str">
        <f>All!L798</f>
        <v>90 days</v>
      </c>
      <c r="N798" t="str">
        <f>All!AN798</f>
        <v>0.009, 0.54, 2.5, 25 mg/m3</v>
      </c>
      <c r="O798" t="str">
        <f>All!AR798</f>
        <v>NOAEL</v>
      </c>
      <c r="P798">
        <f>All!AS798</f>
        <v>540</v>
      </c>
      <c r="Q798" t="str">
        <f>All!AH798</f>
        <v>C</v>
      </c>
    </row>
    <row r="799" spans="1:17" x14ac:dyDescent="0.25">
      <c r="A799">
        <f>All!A799</f>
        <v>799</v>
      </c>
      <c r="B799">
        <f>All!B799</f>
        <v>0</v>
      </c>
      <c r="C799" t="str">
        <f>All!J799</f>
        <v>Nano</v>
      </c>
      <c r="D799" t="str">
        <f>All!F799</f>
        <v>DeLorme 2012</v>
      </c>
      <c r="E799" t="str">
        <f>All!E799</f>
        <v>doi:10.1093/toxsci/kfs172</v>
      </c>
      <c r="F799" t="str">
        <f>All!H799</f>
        <v>CNT</v>
      </c>
      <c r="G799" t="str">
        <f>All!I799</f>
        <v>vapor grown carbon nanofibers (CNF) (VGCF-H)</v>
      </c>
      <c r="H799" t="str">
        <f>All!N799</f>
        <v>Histopath: Inflammation of the terminal bronchiole and alveolar duct</v>
      </c>
      <c r="I799" t="str">
        <f>All!AL799</f>
        <v>Lung Inflammation</v>
      </c>
      <c r="J799" t="str">
        <f>All!O799</f>
        <v>Rat</v>
      </c>
      <c r="K799" t="str">
        <f>All!P799</f>
        <v>Sprague Dawley</v>
      </c>
      <c r="L799" t="str">
        <f>All!Q799</f>
        <v>F</v>
      </c>
      <c r="M799" t="str">
        <f>All!L799</f>
        <v>90 days</v>
      </c>
      <c r="N799" t="str">
        <f>All!AN799</f>
        <v>0.009, 0.54, 2.5, 25 mg/m3</v>
      </c>
      <c r="O799" t="str">
        <f>All!AR799</f>
        <v>NOAEL</v>
      </c>
      <c r="P799">
        <f>All!AS799</f>
        <v>540</v>
      </c>
      <c r="Q799" t="str">
        <f>All!AH799</f>
        <v>C</v>
      </c>
    </row>
    <row r="800" spans="1:17" x14ac:dyDescent="0.25">
      <c r="A800">
        <f>All!A800</f>
        <v>800</v>
      </c>
      <c r="B800">
        <f>All!B800</f>
        <v>0</v>
      </c>
      <c r="C800" t="str">
        <f>All!J800</f>
        <v>Nano</v>
      </c>
      <c r="D800" t="str">
        <f>All!F800</f>
        <v>DeLorme 2012</v>
      </c>
      <c r="E800" t="str">
        <f>All!E800</f>
        <v>doi:10.1093/toxsci/kfs172</v>
      </c>
      <c r="F800" t="str">
        <f>All!H800</f>
        <v>CNT</v>
      </c>
      <c r="G800" t="str">
        <f>All!I800</f>
        <v>vapor grown carbon nanofibers (CNF) (VGCF-H)</v>
      </c>
      <c r="H800" t="str">
        <f>All!N800</f>
        <v>Histopath: Interstitial wall thickening</v>
      </c>
      <c r="I800" t="str">
        <f>All!AL800</f>
        <v>Lung Fibrosis</v>
      </c>
      <c r="J800" t="str">
        <f>All!O800</f>
        <v>Rat</v>
      </c>
      <c r="K800" t="str">
        <f>All!P800</f>
        <v>Sprague Dawley</v>
      </c>
      <c r="L800" t="str">
        <f>All!Q800</f>
        <v>M</v>
      </c>
      <c r="M800" t="str">
        <f>All!L800</f>
        <v>90 days</v>
      </c>
      <c r="N800" t="str">
        <f>All!AN800</f>
        <v>0.009, 0.54, 2.5, 25 mg/m3</v>
      </c>
      <c r="O800" t="str">
        <f>All!AR800</f>
        <v>NOAEL</v>
      </c>
      <c r="P800">
        <f>All!AS800</f>
        <v>2500</v>
      </c>
      <c r="Q800" t="str">
        <f>All!AH800</f>
        <v>C</v>
      </c>
    </row>
    <row r="801" spans="1:17" x14ac:dyDescent="0.25">
      <c r="A801">
        <f>All!A801</f>
        <v>801</v>
      </c>
      <c r="B801">
        <f>All!B801</f>
        <v>0</v>
      </c>
      <c r="C801" t="str">
        <f>All!J801</f>
        <v>Nano</v>
      </c>
      <c r="D801" t="str">
        <f>All!F801</f>
        <v>DeLorme 2012</v>
      </c>
      <c r="E801" t="str">
        <f>All!E801</f>
        <v>doi:10.1093/toxsci/kfs172</v>
      </c>
      <c r="F801" t="str">
        <f>All!H801</f>
        <v>CNT</v>
      </c>
      <c r="G801" t="str">
        <f>All!I801</f>
        <v>vapor grown carbon nanofibers (CNF) (VGCF-H)</v>
      </c>
      <c r="H801" t="str">
        <f>All!N801</f>
        <v>Histopath: Interstitial wall thickening</v>
      </c>
      <c r="I801" t="str">
        <f>All!AL801</f>
        <v>Lung Fibrosis</v>
      </c>
      <c r="J801" t="str">
        <f>All!O801</f>
        <v>Rat</v>
      </c>
      <c r="K801" t="str">
        <f>All!P801</f>
        <v>Sprague Dawley</v>
      </c>
      <c r="L801" t="str">
        <f>All!Q801</f>
        <v>F</v>
      </c>
      <c r="M801" t="str">
        <f>All!L801</f>
        <v>90 days</v>
      </c>
      <c r="N801" t="str">
        <f>All!AN801</f>
        <v>0.009, 0.54, 2.5, 25 mg/m3</v>
      </c>
      <c r="O801" t="str">
        <f>All!AR801</f>
        <v>NOAEL</v>
      </c>
      <c r="P801">
        <f>All!AS801</f>
        <v>2500</v>
      </c>
      <c r="Q801" t="str">
        <f>All!AH801</f>
        <v>C</v>
      </c>
    </row>
    <row r="802" spans="1:17" x14ac:dyDescent="0.25">
      <c r="A802">
        <f>All!A802</f>
        <v>802</v>
      </c>
      <c r="B802">
        <f>All!B802</f>
        <v>0</v>
      </c>
      <c r="C802" t="str">
        <f>All!J802</f>
        <v>Nano</v>
      </c>
      <c r="D802" t="str">
        <f>All!F802</f>
        <v>Sutunkova 2019</v>
      </c>
      <c r="E802" t="str">
        <f>All!E802</f>
        <v>doi:10.3390/ijms20071778</v>
      </c>
      <c r="F802" t="str">
        <f>All!H802</f>
        <v>Nickel</v>
      </c>
      <c r="G802" t="str">
        <f>All!I802</f>
        <v>NiO</v>
      </c>
      <c r="H802" t="str">
        <f>All!N802</f>
        <v>Neutrophil leukocytes in BALF</v>
      </c>
      <c r="I802" t="str">
        <f>All!AL802</f>
        <v>Lung Inflammation</v>
      </c>
      <c r="J802" t="str">
        <f>All!O802</f>
        <v>Rat</v>
      </c>
      <c r="K802" t="str">
        <f>All!P802</f>
        <v>outbred white</v>
      </c>
      <c r="L802" t="str">
        <f>All!Q802</f>
        <v>F</v>
      </c>
      <c r="M802" t="str">
        <f>All!L802</f>
        <v>3 months</v>
      </c>
      <c r="N802" t="str">
        <f>All!AN802</f>
        <v>0, 0.23 mg/m3</v>
      </c>
      <c r="O802" t="str">
        <f>All!AR802</f>
        <v>LOAEL</v>
      </c>
      <c r="P802">
        <f>All!AS802</f>
        <v>23</v>
      </c>
      <c r="Q802" t="str">
        <f>All!AH802</f>
        <v>E</v>
      </c>
    </row>
    <row r="803" spans="1:17" x14ac:dyDescent="0.25">
      <c r="A803">
        <f>All!A803</f>
        <v>803</v>
      </c>
      <c r="B803" t="str">
        <f>All!B803</f>
        <v>Y</v>
      </c>
      <c r="C803" t="str">
        <f>All!J803</f>
        <v>Nano</v>
      </c>
      <c r="D803" t="str">
        <f>All!F803</f>
        <v>Sutunkova 2019</v>
      </c>
      <c r="E803" t="str">
        <f>All!E803</f>
        <v>doi:10.3390/ijms20071778</v>
      </c>
      <c r="F803" t="str">
        <f>All!H803</f>
        <v>Nickel</v>
      </c>
      <c r="G803" t="str">
        <f>All!I803</f>
        <v>NiO</v>
      </c>
      <c r="H803" t="str">
        <f>All!N803</f>
        <v>Neutrophil leukocytes in BALF</v>
      </c>
      <c r="I803" t="str">
        <f>All!AL803</f>
        <v>Lung Inflammation</v>
      </c>
      <c r="J803" t="str">
        <f>All!O803</f>
        <v>Rat</v>
      </c>
      <c r="K803" t="str">
        <f>All!P803</f>
        <v>outbred white</v>
      </c>
      <c r="L803" t="str">
        <f>All!Q803</f>
        <v>F</v>
      </c>
      <c r="M803" t="str">
        <f>All!L803</f>
        <v>6 months</v>
      </c>
      <c r="N803" t="str">
        <f>All!AN803</f>
        <v>0, 0.23 mg/m3</v>
      </c>
      <c r="O803">
        <f>All!AR803</f>
        <v>0</v>
      </c>
      <c r="P803">
        <f>All!AS803</f>
        <v>0</v>
      </c>
      <c r="Q803" t="str">
        <f>All!AH803</f>
        <v>E</v>
      </c>
    </row>
    <row r="804" spans="1:17" x14ac:dyDescent="0.25">
      <c r="A804">
        <f>All!A804</f>
        <v>804</v>
      </c>
      <c r="B804" t="str">
        <f>All!B804</f>
        <v>Y</v>
      </c>
      <c r="C804" t="str">
        <f>All!J804</f>
        <v>Nano</v>
      </c>
      <c r="D804" t="str">
        <f>All!F804</f>
        <v>Sutunkova 2019</v>
      </c>
      <c r="E804" t="str">
        <f>All!E804</f>
        <v>doi:10.3390/ijms20071778</v>
      </c>
      <c r="F804" t="str">
        <f>All!H804</f>
        <v>Nickel</v>
      </c>
      <c r="G804" t="str">
        <f>All!I804</f>
        <v>NiO</v>
      </c>
      <c r="H804" t="str">
        <f>All!N804</f>
        <v>Neutrophil leukocytes in BALF</v>
      </c>
      <c r="I804" t="str">
        <f>All!AL804</f>
        <v>Lung Inflammation</v>
      </c>
      <c r="J804" t="str">
        <f>All!O804</f>
        <v>Rat</v>
      </c>
      <c r="K804" t="str">
        <f>All!P804</f>
        <v>outbred white</v>
      </c>
      <c r="L804" t="str">
        <f>All!Q804</f>
        <v>F</v>
      </c>
      <c r="M804" t="str">
        <f>All!L804</f>
        <v>10 months</v>
      </c>
      <c r="N804" t="str">
        <f>All!AN804</f>
        <v>0, 0.23 mg/m3</v>
      </c>
      <c r="O804">
        <f>All!AR804</f>
        <v>0</v>
      </c>
      <c r="P804">
        <f>All!AS804</f>
        <v>0</v>
      </c>
      <c r="Q804" t="str">
        <f>All!AH804</f>
        <v>E</v>
      </c>
    </row>
    <row r="805" spans="1:17" x14ac:dyDescent="0.25">
      <c r="A805">
        <f>All!A805</f>
        <v>805</v>
      </c>
      <c r="B805">
        <f>All!B805</f>
        <v>0</v>
      </c>
      <c r="C805" t="str">
        <f>All!J805</f>
        <v>Nano</v>
      </c>
      <c r="D805" t="str">
        <f>All!F805</f>
        <v>Sutunkova 2016</v>
      </c>
      <c r="E805" t="str">
        <f>All!E805</f>
        <v>dx.doi.org/10.1016/j.tox.2016.07.006</v>
      </c>
      <c r="F805" t="str">
        <f>All!H805</f>
        <v>Iron</v>
      </c>
      <c r="G805" t="str">
        <f>All!I805</f>
        <v>Fe2O3</v>
      </c>
      <c r="H805" t="str">
        <f>All!N805</f>
        <v>Neutrophil leukocytes in BALF</v>
      </c>
      <c r="I805" t="str">
        <f>All!AL805</f>
        <v>Lung Inflammation</v>
      </c>
      <c r="J805" t="str">
        <f>All!O805</f>
        <v>Rat</v>
      </c>
      <c r="K805" t="str">
        <f>All!P805</f>
        <v>outbred white</v>
      </c>
      <c r="L805" t="str">
        <f>All!Q805</f>
        <v>F</v>
      </c>
      <c r="M805" t="str">
        <f>All!L805</f>
        <v>3 months</v>
      </c>
      <c r="N805" t="str">
        <f>All!AN805</f>
        <v>0, 1.14 mg/m3</v>
      </c>
      <c r="O805" t="str">
        <f>All!AR805</f>
        <v>LOAEL</v>
      </c>
      <c r="P805">
        <f>All!AS805</f>
        <v>113.99999999999999</v>
      </c>
      <c r="Q805" t="str">
        <f>All!AH805</f>
        <v>D</v>
      </c>
    </row>
    <row r="806" spans="1:17" x14ac:dyDescent="0.25">
      <c r="A806">
        <f>All!A806</f>
        <v>806</v>
      </c>
      <c r="B806" t="str">
        <f>All!B806</f>
        <v>[N] keep this version of existing entry for 3 mo PE (a bit more info); adding 6 mo result below.</v>
      </c>
      <c r="C806" t="str">
        <f>All!J806</f>
        <v>Nano</v>
      </c>
      <c r="D806" t="str">
        <f>All!F806</f>
        <v>Sutunkova_2017</v>
      </c>
      <c r="E806" t="str">
        <f>All!E806</f>
        <v>doi.org/10.1016/j.tox.2017.04.010</v>
      </c>
      <c r="F806" t="str">
        <f>All!H806</f>
        <v>Silica</v>
      </c>
      <c r="G806" t="str">
        <f>All!I806</f>
        <v>SiO2, amorphous</v>
      </c>
      <c r="H806" t="str">
        <f>All!N806</f>
        <v>Absolute hydroxyproline content of lungs (ug, lung)</v>
      </c>
      <c r="I806" t="str">
        <f>All!AL806</f>
        <v>Lung Fibrosis</v>
      </c>
      <c r="J806" t="str">
        <f>All!O806</f>
        <v>Rat</v>
      </c>
      <c r="K806" t="str">
        <f>All!P806</f>
        <v>Outbred white</v>
      </c>
      <c r="L806" t="str">
        <f>All!Q806</f>
        <v>F</v>
      </c>
      <c r="M806" t="str">
        <f>All!L806</f>
        <v>3 months</v>
      </c>
      <c r="N806" t="str">
        <f>All!AN806</f>
        <v xml:space="preserve">0, 2.6, 10.6 mg/m3 </v>
      </c>
      <c r="O806" t="str">
        <f>All!AR806</f>
        <v>LOAEL</v>
      </c>
      <c r="P806">
        <f>All!AS806</f>
        <v>260</v>
      </c>
      <c r="Q806" t="str">
        <f>All!AH806</f>
        <v>D</v>
      </c>
    </row>
    <row r="807" spans="1:17" x14ac:dyDescent="0.25">
      <c r="A807">
        <f>All!A807</f>
        <v>807</v>
      </c>
      <c r="B807">
        <f>All!B807</f>
        <v>0</v>
      </c>
      <c r="C807" t="str">
        <f>All!J807</f>
        <v>Nano</v>
      </c>
      <c r="D807" t="str">
        <f>All!F807</f>
        <v>Sutunkova_2017</v>
      </c>
      <c r="E807" t="str">
        <f>All!E807</f>
        <v>doi.org/10.1016/j.tox.2017.04.010</v>
      </c>
      <c r="F807" t="str">
        <f>All!H807</f>
        <v>Silica</v>
      </c>
      <c r="G807" t="str">
        <f>All!I807</f>
        <v>SiO2, amorphous</v>
      </c>
      <c r="H807" t="str">
        <f>All!N807</f>
        <v>Absolute hydroxyproline content of lungs (ug, lung)</v>
      </c>
      <c r="I807" t="str">
        <f>All!AL807</f>
        <v>Lung Fibrosis</v>
      </c>
      <c r="J807" t="str">
        <f>All!O807</f>
        <v>Rat</v>
      </c>
      <c r="K807" t="str">
        <f>All!P807</f>
        <v>Outbred white</v>
      </c>
      <c r="L807" t="str">
        <f>All!Q807</f>
        <v>F</v>
      </c>
      <c r="M807" t="str">
        <f>All!L807</f>
        <v>6 months</v>
      </c>
      <c r="N807" t="str">
        <f>All!AN807</f>
        <v xml:space="preserve">0, 2.6, 10.6 mg/m3 </v>
      </c>
      <c r="O807" t="str">
        <f>All!AR807</f>
        <v>NOAEL</v>
      </c>
      <c r="P807">
        <f>All!AS807</f>
        <v>10600</v>
      </c>
      <c r="Q807" t="str">
        <f>All!AH807</f>
        <v>B</v>
      </c>
    </row>
    <row r="808" spans="1:17" x14ac:dyDescent="0.25">
      <c r="A808">
        <f>All!A808</f>
        <v>808</v>
      </c>
      <c r="B808" t="str">
        <f>All!B808</f>
        <v>Y</v>
      </c>
      <c r="C808" t="str">
        <f>All!J808</f>
        <v>Micro</v>
      </c>
      <c r="D808" t="str">
        <f>All!F808</f>
        <v>Janssen 1994</v>
      </c>
      <c r="E808">
        <f>All!E808</f>
        <v>0</v>
      </c>
      <c r="F808" t="str">
        <f>All!H808</f>
        <v>Silica</v>
      </c>
      <c r="G808" t="str">
        <f>All!I808</f>
        <v>crystalline Cristobalite</v>
      </c>
      <c r="H808" t="str">
        <f>All!N808</f>
        <v>PMN%</v>
      </c>
      <c r="I808" t="str">
        <f>All!AL808</f>
        <v>Lung Inflammation</v>
      </c>
      <c r="J808" t="str">
        <f>All!O808</f>
        <v>Rat</v>
      </c>
      <c r="K808" t="str">
        <f>All!P808</f>
        <v>Fischer 344</v>
      </c>
      <c r="L808" t="str">
        <f>All!Q808</f>
        <v>M</v>
      </c>
      <c r="M808" t="str">
        <f>All!L808</f>
        <v>4 weeks</v>
      </c>
      <c r="N808">
        <f>All!AN808</f>
        <v>0</v>
      </c>
      <c r="O808">
        <f>All!AR808</f>
        <v>0</v>
      </c>
      <c r="P808">
        <f>All!AS808</f>
        <v>0</v>
      </c>
      <c r="Q808" t="str">
        <f>All!AH808</f>
        <v>D</v>
      </c>
    </row>
    <row r="809" spans="1:17" x14ac:dyDescent="0.25">
      <c r="A809">
        <f>All!A809</f>
        <v>809</v>
      </c>
      <c r="B809" t="str">
        <f>All!B809</f>
        <v>Y</v>
      </c>
      <c r="C809" t="str">
        <f>All!J809</f>
        <v>Micro</v>
      </c>
      <c r="D809" t="str">
        <f>All!F809</f>
        <v>Janssen 1994</v>
      </c>
      <c r="E809">
        <f>All!E809</f>
        <v>0</v>
      </c>
      <c r="F809" t="str">
        <f>All!H809</f>
        <v>Silica</v>
      </c>
      <c r="G809" t="str">
        <f>All!I809</f>
        <v>crystalline Cristobalite</v>
      </c>
      <c r="H809" t="str">
        <f>All!N809</f>
        <v>PMN%</v>
      </c>
      <c r="I809" t="str">
        <f>All!AL809</f>
        <v>Lung Inflammation</v>
      </c>
      <c r="J809" t="str">
        <f>All!O809</f>
        <v>Rat</v>
      </c>
      <c r="K809" t="str">
        <f>All!P809</f>
        <v>Fischer 344</v>
      </c>
      <c r="L809" t="str">
        <f>All!Q809</f>
        <v>M</v>
      </c>
      <c r="M809" t="str">
        <f>All!L809</f>
        <v>8 weeks</v>
      </c>
      <c r="N809">
        <f>All!AN809</f>
        <v>0</v>
      </c>
      <c r="O809">
        <f>All!AR809</f>
        <v>0</v>
      </c>
      <c r="P809">
        <f>All!AS809</f>
        <v>0</v>
      </c>
      <c r="Q809" t="str">
        <f>All!AH809</f>
        <v>D</v>
      </c>
    </row>
    <row r="810" spans="1:17" x14ac:dyDescent="0.25">
      <c r="A810">
        <f>All!A810</f>
        <v>810</v>
      </c>
      <c r="B810" t="str">
        <f>All!B810</f>
        <v>Y</v>
      </c>
      <c r="C810" t="str">
        <f>All!J810</f>
        <v>Micro</v>
      </c>
      <c r="D810" t="str">
        <f>All!F810</f>
        <v>Janssen 1994</v>
      </c>
      <c r="E810">
        <f>All!E810</f>
        <v>0</v>
      </c>
      <c r="F810" t="str">
        <f>All!H810</f>
        <v>Silica</v>
      </c>
      <c r="G810" t="str">
        <f>All!I810</f>
        <v>crystalline Cristobalite</v>
      </c>
      <c r="H810" t="str">
        <f>All!N810</f>
        <v>PMN%</v>
      </c>
      <c r="I810" t="str">
        <f>All!AL810</f>
        <v>Lung Inflammation</v>
      </c>
      <c r="J810" t="str">
        <f>All!O810</f>
        <v>Rat</v>
      </c>
      <c r="K810" t="str">
        <f>All!P810</f>
        <v>Fischer 344</v>
      </c>
      <c r="L810" t="str">
        <f>All!Q810</f>
        <v>M</v>
      </c>
      <c r="M810" t="str">
        <f>All!L810</f>
        <v>12 weeks</v>
      </c>
      <c r="N810">
        <f>All!AN810</f>
        <v>0</v>
      </c>
      <c r="O810">
        <f>All!AR810</f>
        <v>0</v>
      </c>
      <c r="P810">
        <f>All!AS810</f>
        <v>0</v>
      </c>
      <c r="Q810" t="str">
        <f>All!AH810</f>
        <v>D</v>
      </c>
    </row>
    <row r="811" spans="1:17" x14ac:dyDescent="0.25">
      <c r="A811">
        <f>All!A811</f>
        <v>811</v>
      </c>
      <c r="B811" t="str">
        <f>All!B811</f>
        <v>Y</v>
      </c>
      <c r="C811" t="str">
        <f>All!J811</f>
        <v>Nano</v>
      </c>
      <c r="D811" t="str">
        <f>All!F811</f>
        <v>Janssen 1994</v>
      </c>
      <c r="E811">
        <f>All!E811</f>
        <v>0</v>
      </c>
      <c r="F811" t="str">
        <f>All!H811</f>
        <v>Titanium dioxide</v>
      </c>
      <c r="G811" t="str">
        <f>All!I811</f>
        <v>ufTiO2</v>
      </c>
      <c r="H811" t="str">
        <f>All!N811</f>
        <v>PMN%</v>
      </c>
      <c r="I811" t="str">
        <f>All!AL811</f>
        <v>Lung Inflammation</v>
      </c>
      <c r="J811" t="str">
        <f>All!O811</f>
        <v>Rat</v>
      </c>
      <c r="K811" t="str">
        <f>All!P811</f>
        <v>Fischer 344</v>
      </c>
      <c r="L811" t="str">
        <f>All!Q811</f>
        <v>M</v>
      </c>
      <c r="M811" t="str">
        <f>All!L811</f>
        <v>4 weeks</v>
      </c>
      <c r="N811">
        <f>All!AN811</f>
        <v>0</v>
      </c>
      <c r="O811">
        <f>All!AR811</f>
        <v>0</v>
      </c>
      <c r="P811">
        <f>All!AS811</f>
        <v>0</v>
      </c>
      <c r="Q811" t="str">
        <f>All!AH811</f>
        <v>C</v>
      </c>
    </row>
    <row r="812" spans="1:17" x14ac:dyDescent="0.25">
      <c r="A812">
        <f>All!A812</f>
        <v>812</v>
      </c>
      <c r="B812" t="str">
        <f>All!B812</f>
        <v>Y</v>
      </c>
      <c r="C812" t="str">
        <f>All!J812</f>
        <v>Nano</v>
      </c>
      <c r="D812" t="str">
        <f>All!F812</f>
        <v>Janssen 1994</v>
      </c>
      <c r="E812">
        <f>All!E812</f>
        <v>0</v>
      </c>
      <c r="F812" t="str">
        <f>All!H812</f>
        <v>Titanium dioxide</v>
      </c>
      <c r="G812" t="str">
        <f>All!I812</f>
        <v>ufTiO2</v>
      </c>
      <c r="H812" t="str">
        <f>All!N812</f>
        <v>PMN%</v>
      </c>
      <c r="I812" t="str">
        <f>All!AL812</f>
        <v>Lung Inflammation</v>
      </c>
      <c r="J812" t="str">
        <f>All!O812</f>
        <v>Rat</v>
      </c>
      <c r="K812" t="str">
        <f>All!P812</f>
        <v>Fischer 344</v>
      </c>
      <c r="L812" t="str">
        <f>All!Q812</f>
        <v>M</v>
      </c>
      <c r="M812" t="str">
        <f>All!L812</f>
        <v>8 weeks</v>
      </c>
      <c r="N812">
        <f>All!AN812</f>
        <v>0</v>
      </c>
      <c r="O812">
        <f>All!AR812</f>
        <v>0</v>
      </c>
      <c r="P812">
        <f>All!AS812</f>
        <v>0</v>
      </c>
      <c r="Q812" t="str">
        <f>All!AH812</f>
        <v>C</v>
      </c>
    </row>
    <row r="813" spans="1:17" x14ac:dyDescent="0.25">
      <c r="A813">
        <f>All!A813</f>
        <v>813</v>
      </c>
      <c r="B813" t="str">
        <f>All!B813</f>
        <v>Y</v>
      </c>
      <c r="C813" t="str">
        <f>All!J813</f>
        <v>Nano</v>
      </c>
      <c r="D813" t="str">
        <f>All!F813</f>
        <v>Janssen 1994</v>
      </c>
      <c r="E813">
        <f>All!E813</f>
        <v>0</v>
      </c>
      <c r="F813" t="str">
        <f>All!H813</f>
        <v>Titanium dioxide</v>
      </c>
      <c r="G813" t="str">
        <f>All!I813</f>
        <v>ufTiO2</v>
      </c>
      <c r="H813" t="str">
        <f>All!N813</f>
        <v>PMN%</v>
      </c>
      <c r="I813" t="str">
        <f>All!AL813</f>
        <v>Lung Inflammation</v>
      </c>
      <c r="J813" t="str">
        <f>All!O813</f>
        <v>Rat</v>
      </c>
      <c r="K813" t="str">
        <f>All!P813</f>
        <v>Fischer 344</v>
      </c>
      <c r="L813" t="str">
        <f>All!Q813</f>
        <v>M</v>
      </c>
      <c r="M813" t="str">
        <f>All!L813</f>
        <v>12 weeks</v>
      </c>
      <c r="N813">
        <f>All!AN813</f>
        <v>0</v>
      </c>
      <c r="O813">
        <f>All!AR813</f>
        <v>0</v>
      </c>
      <c r="P813">
        <f>All!AS813</f>
        <v>0</v>
      </c>
      <c r="Q813" t="str">
        <f>All!AH813</f>
        <v>C</v>
      </c>
    </row>
    <row r="814" spans="1:17" x14ac:dyDescent="0.25">
      <c r="A814">
        <f>All!A814</f>
        <v>814</v>
      </c>
      <c r="B814" t="str">
        <f>All!B814</f>
        <v>Y</v>
      </c>
      <c r="C814" t="str">
        <f>All!J814</f>
        <v>Nano</v>
      </c>
      <c r="D814" t="str">
        <f>All!F814</f>
        <v>Janssen 1994</v>
      </c>
      <c r="E814">
        <f>All!E814</f>
        <v>0</v>
      </c>
      <c r="F814" t="str">
        <f>All!H814</f>
        <v>Titanium dioxide</v>
      </c>
      <c r="G814" t="str">
        <f>All!I814</f>
        <v>fTiO2</v>
      </c>
      <c r="H814" t="str">
        <f>All!N814</f>
        <v>PMN%</v>
      </c>
      <c r="I814" t="str">
        <f>All!AL814</f>
        <v>Lung Inflammation</v>
      </c>
      <c r="J814" t="str">
        <f>All!O814</f>
        <v>Rat</v>
      </c>
      <c r="K814" t="str">
        <f>All!P814</f>
        <v>Fischer 344</v>
      </c>
      <c r="L814" t="str">
        <f>All!Q814</f>
        <v>M</v>
      </c>
      <c r="M814" t="str">
        <f>All!L814</f>
        <v>4 weeks</v>
      </c>
      <c r="N814">
        <f>All!AN814</f>
        <v>0</v>
      </c>
      <c r="O814">
        <f>All!AR814</f>
        <v>0</v>
      </c>
      <c r="P814">
        <f>All!AS814</f>
        <v>0</v>
      </c>
      <c r="Q814" t="str">
        <f>All!AH814</f>
        <v>B</v>
      </c>
    </row>
    <row r="815" spans="1:17" x14ac:dyDescent="0.25">
      <c r="A815">
        <f>All!A815</f>
        <v>815</v>
      </c>
      <c r="B815" t="str">
        <f>All!B815</f>
        <v>Y</v>
      </c>
      <c r="C815" t="str">
        <f>All!J815</f>
        <v>Micro</v>
      </c>
      <c r="D815" t="str">
        <f>All!F815</f>
        <v>Janssen 1994</v>
      </c>
      <c r="E815">
        <f>All!E815</f>
        <v>0</v>
      </c>
      <c r="F815" t="str">
        <f>All!H815</f>
        <v>Titanium dioxide</v>
      </c>
      <c r="G815" t="str">
        <f>All!I815</f>
        <v>fTiO2</v>
      </c>
      <c r="H815" t="str">
        <f>All!N815</f>
        <v>PMN%</v>
      </c>
      <c r="I815" t="str">
        <f>All!AL815</f>
        <v>Lung Inflammation</v>
      </c>
      <c r="J815" t="str">
        <f>All!O815</f>
        <v>Rat</v>
      </c>
      <c r="K815" t="str">
        <f>All!P815</f>
        <v>Fischer 344</v>
      </c>
      <c r="L815" t="str">
        <f>All!Q815</f>
        <v>M</v>
      </c>
      <c r="M815" t="str">
        <f>All!L815</f>
        <v>8 weeks</v>
      </c>
      <c r="N815">
        <f>All!AN815</f>
        <v>0</v>
      </c>
      <c r="O815">
        <f>All!AR815</f>
        <v>0</v>
      </c>
      <c r="P815">
        <f>All!AS815</f>
        <v>0</v>
      </c>
      <c r="Q815" t="str">
        <f>All!AH815</f>
        <v>B</v>
      </c>
    </row>
    <row r="816" spans="1:17" x14ac:dyDescent="0.25">
      <c r="A816">
        <f>All!A816</f>
        <v>816</v>
      </c>
      <c r="B816" t="str">
        <f>All!B816</f>
        <v>Y</v>
      </c>
      <c r="C816" t="str">
        <f>All!J816</f>
        <v>Micro</v>
      </c>
      <c r="D816" t="str">
        <f>All!F816</f>
        <v>Janssen 1994</v>
      </c>
      <c r="E816">
        <f>All!E816</f>
        <v>0</v>
      </c>
      <c r="F816" t="str">
        <f>All!H816</f>
        <v>Titanium dioxide</v>
      </c>
      <c r="G816" t="str">
        <f>All!I816</f>
        <v>fTiO2</v>
      </c>
      <c r="H816" t="str">
        <f>All!N816</f>
        <v>PMN%</v>
      </c>
      <c r="I816" t="str">
        <f>All!AL816</f>
        <v>Lung Inflammation</v>
      </c>
      <c r="J816" t="str">
        <f>All!O816</f>
        <v>Rat</v>
      </c>
      <c r="K816" t="str">
        <f>All!P816</f>
        <v>Fischer 344</v>
      </c>
      <c r="L816" t="str">
        <f>All!Q816</f>
        <v>M</v>
      </c>
      <c r="M816" t="str">
        <f>All!L816</f>
        <v>12 weeks</v>
      </c>
      <c r="N816">
        <f>All!AN816</f>
        <v>0</v>
      </c>
      <c r="O816">
        <f>All!AR816</f>
        <v>0</v>
      </c>
      <c r="P816">
        <f>All!AS816</f>
        <v>0</v>
      </c>
      <c r="Q816" t="str">
        <f>All!AH816</f>
        <v>C</v>
      </c>
    </row>
    <row r="817" spans="1:17" x14ac:dyDescent="0.25">
      <c r="A817">
        <f>All!A817</f>
        <v>817</v>
      </c>
      <c r="B817" t="str">
        <f>All!B817</f>
        <v>Y</v>
      </c>
      <c r="C817" t="str">
        <f>All!J817</f>
        <v>Nano</v>
      </c>
      <c r="D817" t="str">
        <f>All!F817</f>
        <v>Janssen 1994</v>
      </c>
      <c r="E817">
        <f>All!E817</f>
        <v>0</v>
      </c>
      <c r="F817" t="str">
        <f>All!H817</f>
        <v>Titanium dioxide</v>
      </c>
      <c r="G817" t="str">
        <f>All!I817</f>
        <v>TiO2-D, anatase form, 20 nm diameter</v>
      </c>
      <c r="H817" t="str">
        <f>All!N817</f>
        <v>Focal interstitial fibrosis</v>
      </c>
      <c r="I817" t="str">
        <f>All!AL817</f>
        <v>Lung Fibrosis</v>
      </c>
      <c r="J817" t="str">
        <f>All!O817</f>
        <v>Rat</v>
      </c>
      <c r="K817" t="str">
        <f>All!P817</f>
        <v>Fischer 344</v>
      </c>
      <c r="L817" t="str">
        <f>All!Q817</f>
        <v>M</v>
      </c>
      <c r="M817" t="str">
        <f>All!L817</f>
        <v>12 weeks</v>
      </c>
      <c r="N817" t="str">
        <f>All!AN817</f>
        <v>0, 23.5 mg/m3</v>
      </c>
      <c r="O817" t="str">
        <f>All!AR817</f>
        <v>LOAEL</v>
      </c>
      <c r="P817">
        <f>All!AS817</f>
        <v>2350</v>
      </c>
      <c r="Q817" t="str">
        <f>All!AH817</f>
        <v>C</v>
      </c>
    </row>
    <row r="818" spans="1:17" x14ac:dyDescent="0.25">
      <c r="A818">
        <f>All!A818</f>
        <v>818</v>
      </c>
      <c r="B818" t="str">
        <f>All!B818</f>
        <v>Y</v>
      </c>
      <c r="C818" t="str">
        <f>All!J818</f>
        <v>Micro</v>
      </c>
      <c r="D818" t="str">
        <f>All!F818</f>
        <v>Janssen 1994</v>
      </c>
      <c r="E818">
        <f>All!E818</f>
        <v>0</v>
      </c>
      <c r="F818" t="str">
        <f>All!H818</f>
        <v>Titanium dioxide</v>
      </c>
      <c r="G818" t="str">
        <f>All!I818</f>
        <v>TiO2-F, anatase form, 250 nm diameter</v>
      </c>
      <c r="H818" t="str">
        <f>All!N818</f>
        <v>Focal interstitial fibrosis</v>
      </c>
      <c r="I818" t="str">
        <f>All!AL818</f>
        <v>Lung Fibrosis</v>
      </c>
      <c r="J818" t="str">
        <f>All!O818</f>
        <v>Rat</v>
      </c>
      <c r="K818" t="str">
        <f>All!P818</f>
        <v>Fischer 344</v>
      </c>
      <c r="L818" t="str">
        <f>All!Q818</f>
        <v>M</v>
      </c>
      <c r="M818" t="str">
        <f>All!L818</f>
        <v>12 weeks</v>
      </c>
      <c r="N818" t="str">
        <f>All!AN818</f>
        <v>0, 22.3 mg/m3</v>
      </c>
      <c r="O818">
        <f>All!AR818</f>
        <v>0</v>
      </c>
      <c r="P818">
        <f>All!AS818</f>
        <v>0</v>
      </c>
      <c r="Q818" t="str">
        <f>All!AH818</f>
        <v>B</v>
      </c>
    </row>
    <row r="819" spans="1:17" x14ac:dyDescent="0.25">
      <c r="A819">
        <f>All!A819</f>
        <v>819</v>
      </c>
      <c r="B819" t="str">
        <f>All!B819</f>
        <v>Y</v>
      </c>
      <c r="C819" t="str">
        <f>All!J819</f>
        <v>Micro</v>
      </c>
      <c r="D819" t="str">
        <f>All!F819</f>
        <v>Janssen 1994</v>
      </c>
      <c r="E819">
        <f>All!E819</f>
        <v>0</v>
      </c>
      <c r="F819" t="str">
        <f>All!H819</f>
        <v>Silica</v>
      </c>
      <c r="G819" t="str">
        <f>All!I819</f>
        <v>crystalline Cristobalite</v>
      </c>
      <c r="H819" t="str">
        <f>All!N819</f>
        <v>Focal interstitial fibrosis</v>
      </c>
      <c r="I819" t="str">
        <f>All!AL819</f>
        <v>Lung Fibrosis</v>
      </c>
      <c r="J819" t="str">
        <f>All!O819</f>
        <v>Rat</v>
      </c>
      <c r="K819" t="str">
        <f>All!P819</f>
        <v>Fischer 344</v>
      </c>
      <c r="L819" t="str">
        <f>All!Q819</f>
        <v>M</v>
      </c>
      <c r="M819" t="str">
        <f>All!L819</f>
        <v>12 weeks</v>
      </c>
      <c r="N819" t="str">
        <f>All!AN819</f>
        <v>0, 1.3 mg/m3</v>
      </c>
      <c r="O819" t="str">
        <f>All!AR819</f>
        <v>LOAEL</v>
      </c>
      <c r="P819">
        <f>All!AS819</f>
        <v>130</v>
      </c>
      <c r="Q819" t="str">
        <f>All!AH819</f>
        <v>D</v>
      </c>
    </row>
    <row r="820" spans="1:17" x14ac:dyDescent="0.25">
      <c r="A820">
        <f>All!A820</f>
        <v>820</v>
      </c>
      <c r="B820" t="str">
        <f>All!B820</f>
        <v>Y</v>
      </c>
      <c r="C820" t="str">
        <f>All!J820</f>
        <v>Nano</v>
      </c>
      <c r="D820" t="str">
        <f>All!F820</f>
        <v>Solovyeva 2019</v>
      </c>
      <c r="E820" t="str">
        <f>All!E820</f>
        <v>doi:10.1088/1757-899X/699/1/012054</v>
      </c>
      <c r="F820" t="str">
        <f>All!H820</f>
        <v>Silica</v>
      </c>
      <c r="G820" t="str">
        <f>All!I820</f>
        <v>Amorphous silica</v>
      </c>
      <c r="H820" t="str">
        <f>All!N820</f>
        <v>Hydroxyproline</v>
      </c>
      <c r="I820" t="str">
        <f>All!AL820</f>
        <v>Lung Fibrosis</v>
      </c>
      <c r="J820" t="str">
        <f>All!O820</f>
        <v>Rat</v>
      </c>
      <c r="K820" t="str">
        <f>All!P820</f>
        <v>Outbred white rats</v>
      </c>
      <c r="L820" t="str">
        <f>All!Q820</f>
        <v>F</v>
      </c>
      <c r="M820" t="str">
        <f>All!L820</f>
        <v>3 months</v>
      </c>
      <c r="N820" t="str">
        <f>All!AN820</f>
        <v>0, 2.6, 10.6 mg/m3</v>
      </c>
      <c r="O820">
        <f>All!AR820</f>
        <v>0</v>
      </c>
      <c r="P820">
        <f>All!AS820</f>
        <v>0</v>
      </c>
      <c r="Q820" t="str">
        <f>All!AH820</f>
        <v>D</v>
      </c>
    </row>
    <row r="821" spans="1:17" x14ac:dyDescent="0.25">
      <c r="A821">
        <f>All!A821</f>
        <v>821</v>
      </c>
      <c r="B821" t="str">
        <f>All!B821</f>
        <v>Y</v>
      </c>
      <c r="C821" t="str">
        <f>All!J821</f>
        <v>Nano</v>
      </c>
      <c r="D821" t="str">
        <f>All!F821</f>
        <v>Solovyeva 2019</v>
      </c>
      <c r="E821" t="str">
        <f>All!E821</f>
        <v>doi:10.1088/1757-899X/699/1/012054</v>
      </c>
      <c r="F821" t="str">
        <f>All!H821</f>
        <v>Silica</v>
      </c>
      <c r="G821" t="str">
        <f>All!I821</f>
        <v>Amorphous silica</v>
      </c>
      <c r="H821" t="str">
        <f>All!N821</f>
        <v>Hydroxyproline</v>
      </c>
      <c r="I821" t="str">
        <f>All!AL821</f>
        <v>Lung Fibrosis</v>
      </c>
      <c r="J821" t="str">
        <f>All!O821</f>
        <v>Rat</v>
      </c>
      <c r="K821" t="str">
        <f>All!P821</f>
        <v>Outbred white rats</v>
      </c>
      <c r="L821" t="str">
        <f>All!Q821</f>
        <v>F</v>
      </c>
      <c r="M821" t="str">
        <f>All!L821</f>
        <v>6 months</v>
      </c>
      <c r="N821" t="str">
        <f>All!AN821</f>
        <v>0, 2.6, 10.6 mg/m3</v>
      </c>
      <c r="O821">
        <f>All!AR821</f>
        <v>0</v>
      </c>
      <c r="P821">
        <f>All!AS821</f>
        <v>0</v>
      </c>
      <c r="Q821" t="str">
        <f>All!AH821</f>
        <v>B</v>
      </c>
    </row>
    <row r="822" spans="1:17" x14ac:dyDescent="0.25">
      <c r="A822">
        <f>All!A822</f>
        <v>822</v>
      </c>
      <c r="B822" t="str">
        <f>All!B822</f>
        <v>Y</v>
      </c>
      <c r="C822" t="str">
        <f>All!J822</f>
        <v>Nano</v>
      </c>
      <c r="D822" t="str">
        <f>All!F822</f>
        <v>Kim 2020 - Fibrosis early onset &amp; persistence</v>
      </c>
      <c r="E822" t="str">
        <f>All!E822</f>
        <v>doi.org/10.1080/17435390.2019.1694184</v>
      </c>
      <c r="F822" t="str">
        <f>All!H822</f>
        <v>Indium</v>
      </c>
      <c r="G822">
        <f>All!I822</f>
        <v>0</v>
      </c>
      <c r="H822">
        <f>All!N822</f>
        <v>0</v>
      </c>
      <c r="I822">
        <f>All!AL822</f>
        <v>0</v>
      </c>
      <c r="J822">
        <f>All!O822</f>
        <v>0</v>
      </c>
      <c r="K822">
        <f>All!P822</f>
        <v>0</v>
      </c>
      <c r="L822">
        <f>All!Q822</f>
        <v>0</v>
      </c>
      <c r="M822">
        <f>All!L822</f>
        <v>0</v>
      </c>
      <c r="N822">
        <f>All!AN822</f>
        <v>0</v>
      </c>
      <c r="O822">
        <f>All!AR822</f>
        <v>0</v>
      </c>
      <c r="P822">
        <f>All!AS822</f>
        <v>0</v>
      </c>
      <c r="Q822">
        <f>All!AH822</f>
        <v>0</v>
      </c>
    </row>
    <row r="823" spans="1:17" x14ac:dyDescent="0.25">
      <c r="A823">
        <f>All!A823</f>
        <v>824</v>
      </c>
      <c r="B823">
        <f>All!B823</f>
        <v>0</v>
      </c>
      <c r="C823" t="str">
        <f>All!J823</f>
        <v>Nano</v>
      </c>
      <c r="D823" t="str">
        <f>All!F823</f>
        <v>Kasai 2016</v>
      </c>
      <c r="E823">
        <f>All!E823</f>
        <v>0</v>
      </c>
      <c r="F823" t="str">
        <f>All!H823</f>
        <v>CNT</v>
      </c>
      <c r="G823" t="str">
        <f>All!I823</f>
        <v>MWCNT</v>
      </c>
      <c r="H823" t="str">
        <f>All!N823</f>
        <v>Cancer - carcinoma and adenoma</v>
      </c>
      <c r="I823" t="str">
        <f>All!AL823</f>
        <v>Lung Cancer</v>
      </c>
      <c r="J823" t="str">
        <f>All!O823</f>
        <v>Rat</v>
      </c>
      <c r="K823">
        <f>All!P823</f>
        <v>0</v>
      </c>
      <c r="L823" t="str">
        <f>All!Q823</f>
        <v>F</v>
      </c>
      <c r="M823" t="str">
        <f>All!L823</f>
        <v>2 years</v>
      </c>
      <c r="N823">
        <f>All!AN823</f>
        <v>0</v>
      </c>
      <c r="O823" t="str">
        <f>All!AR823</f>
        <v>BMDL</v>
      </c>
      <c r="P823">
        <f>All!AS823</f>
        <v>99.52823839110053</v>
      </c>
      <c r="Q823" t="str">
        <f>All!AH823</f>
        <v>D</v>
      </c>
    </row>
    <row r="824" spans="1:17" x14ac:dyDescent="0.25">
      <c r="A824">
        <f>All!A824</f>
        <v>825</v>
      </c>
      <c r="B824">
        <f>All!B824</f>
        <v>0</v>
      </c>
      <c r="C824" t="str">
        <f>All!J824</f>
        <v>Nano</v>
      </c>
      <c r="D824" t="str">
        <f>All!F824</f>
        <v>Kasai 2016</v>
      </c>
      <c r="E824">
        <f>All!E824</f>
        <v>0</v>
      </c>
      <c r="F824" t="str">
        <f>All!H824</f>
        <v>CNT</v>
      </c>
      <c r="G824" t="str">
        <f>All!I824</f>
        <v>MWCNT</v>
      </c>
      <c r="H824" t="str">
        <f>All!N824</f>
        <v>Cancer - carcinoma and adenoma</v>
      </c>
      <c r="I824" t="str">
        <f>All!AL824</f>
        <v>Lung Cancer</v>
      </c>
      <c r="J824" t="str">
        <f>All!O824</f>
        <v>Rat</v>
      </c>
      <c r="K824">
        <f>All!P824</f>
        <v>0</v>
      </c>
      <c r="L824" t="str">
        <f>All!Q824</f>
        <v>M</v>
      </c>
      <c r="M824" t="str">
        <f>All!L824</f>
        <v>2 years</v>
      </c>
      <c r="N824">
        <f>All!AN824</f>
        <v>0</v>
      </c>
      <c r="O824" t="str">
        <f>All!AR824</f>
        <v>BMDL</v>
      </c>
      <c r="P824">
        <f>All!AS824</f>
        <v>22.534951561450036</v>
      </c>
      <c r="Q824" t="str">
        <f>All!AH824</f>
        <v>D</v>
      </c>
    </row>
    <row r="825" spans="1:17" x14ac:dyDescent="0.25">
      <c r="A825">
        <f>All!A825</f>
        <v>826</v>
      </c>
      <c r="B825">
        <f>All!B825</f>
        <v>0</v>
      </c>
      <c r="C825" t="str">
        <f>All!J825</f>
        <v>Micro</v>
      </c>
      <c r="D825" t="str">
        <f>All!F825</f>
        <v>Nagano 2011c</v>
      </c>
      <c r="E825">
        <f>All!E825</f>
        <v>0</v>
      </c>
      <c r="F825" t="str">
        <f>All!H825</f>
        <v>Indium</v>
      </c>
      <c r="G825" t="str">
        <f>All!I825</f>
        <v>ITO</v>
      </c>
      <c r="H825" t="str">
        <f>All!N825</f>
        <v>Cancer</v>
      </c>
      <c r="I825" t="str">
        <f>All!AL825</f>
        <v>Lung Cancer</v>
      </c>
      <c r="J825" t="str">
        <f>All!O825</f>
        <v>Mouse</v>
      </c>
      <c r="K825">
        <f>All!P825</f>
        <v>0</v>
      </c>
      <c r="L825" t="str">
        <f>All!Q825</f>
        <v>F</v>
      </c>
      <c r="M825" t="str">
        <f>All!L825</f>
        <v>2 years</v>
      </c>
      <c r="N825">
        <f>All!AN825</f>
        <v>0</v>
      </c>
      <c r="O825" t="str">
        <f>All!AR825</f>
        <v>BMDL</v>
      </c>
      <c r="P825">
        <f>All!AS825</f>
        <v>67.075298330745724</v>
      </c>
      <c r="Q825" t="str">
        <f>All!AH825</f>
        <v>D</v>
      </c>
    </row>
    <row r="826" spans="1:17" x14ac:dyDescent="0.25">
      <c r="A826">
        <f>All!A826</f>
        <v>827</v>
      </c>
      <c r="B826">
        <f>All!B826</f>
        <v>0</v>
      </c>
      <c r="C826" t="str">
        <f>All!J826</f>
        <v>Micro</v>
      </c>
      <c r="D826" t="str">
        <f>All!F826</f>
        <v>Nagano 2011c</v>
      </c>
      <c r="E826">
        <f>All!E826</f>
        <v>0</v>
      </c>
      <c r="F826" t="str">
        <f>All!H826</f>
        <v>Indium</v>
      </c>
      <c r="G826" t="str">
        <f>All!I826</f>
        <v>ITO</v>
      </c>
      <c r="H826" t="str">
        <f>All!N826</f>
        <v>Cancer</v>
      </c>
      <c r="I826" t="str">
        <f>All!AL826</f>
        <v>Lung Cancer</v>
      </c>
      <c r="J826" t="str">
        <f>All!O826</f>
        <v>Rat</v>
      </c>
      <c r="K826">
        <f>All!P826</f>
        <v>0</v>
      </c>
      <c r="L826" t="str">
        <f>All!Q826</f>
        <v>F</v>
      </c>
      <c r="M826" t="str">
        <f>All!L826</f>
        <v>2 years</v>
      </c>
      <c r="N826">
        <f>All!AN826</f>
        <v>0</v>
      </c>
      <c r="O826" t="str">
        <f>All!AR826</f>
        <v>BMDL</v>
      </c>
      <c r="P826">
        <f>All!AS826</f>
        <v>6.4035504739736382</v>
      </c>
      <c r="Q826" t="str">
        <f>All!AH826</f>
        <v>D</v>
      </c>
    </row>
    <row r="827" spans="1:17" x14ac:dyDescent="0.25">
      <c r="A827">
        <f>All!A827</f>
        <v>828</v>
      </c>
      <c r="B827" t="str">
        <f>All!B827</f>
        <v>Y</v>
      </c>
      <c r="C827" t="str">
        <f>All!J827</f>
        <v>Micro</v>
      </c>
      <c r="D827" t="str">
        <f>All!F827</f>
        <v>Nagano 2011c</v>
      </c>
      <c r="E827">
        <f>All!E827</f>
        <v>0</v>
      </c>
      <c r="F827" t="str">
        <f>All!H827</f>
        <v>Indium</v>
      </c>
      <c r="G827" t="str">
        <f>All!I827</f>
        <v>ITO</v>
      </c>
      <c r="H827" t="str">
        <f>All!N827</f>
        <v>Cancer</v>
      </c>
      <c r="I827">
        <f>All!AL827</f>
        <v>0</v>
      </c>
      <c r="J827" t="str">
        <f>All!O827</f>
        <v>Mouse</v>
      </c>
      <c r="K827">
        <f>All!P827</f>
        <v>0</v>
      </c>
      <c r="L827" t="str">
        <f>All!Q827</f>
        <v>M</v>
      </c>
      <c r="M827" t="str">
        <f>All!L827</f>
        <v>2 years</v>
      </c>
      <c r="N827">
        <f>All!AN827</f>
        <v>0</v>
      </c>
      <c r="O827">
        <f>All!AR827</f>
        <v>0</v>
      </c>
      <c r="P827">
        <f>All!AS827</f>
        <v>0</v>
      </c>
      <c r="Q827">
        <f>All!AH827</f>
        <v>0</v>
      </c>
    </row>
    <row r="828" spans="1:17" x14ac:dyDescent="0.25">
      <c r="A828">
        <f>All!A828</f>
        <v>829</v>
      </c>
      <c r="B828">
        <f>All!B828</f>
        <v>0</v>
      </c>
      <c r="C828" t="str">
        <f>All!J828</f>
        <v>Micro</v>
      </c>
      <c r="D828" t="str">
        <f>All!F828</f>
        <v>Nagano 2011c</v>
      </c>
      <c r="E828">
        <f>All!E828</f>
        <v>0</v>
      </c>
      <c r="F828" t="str">
        <f>All!H828</f>
        <v>Indium</v>
      </c>
      <c r="G828" t="str">
        <f>All!I828</f>
        <v>ITO</v>
      </c>
      <c r="H828" t="str">
        <f>All!N828</f>
        <v>Cancer</v>
      </c>
      <c r="I828" t="str">
        <f>All!AL828</f>
        <v>Lung Cancer</v>
      </c>
      <c r="J828" t="str">
        <f>All!O828</f>
        <v>Rat</v>
      </c>
      <c r="K828">
        <f>All!P828</f>
        <v>0</v>
      </c>
      <c r="L828" t="str">
        <f>All!Q828</f>
        <v>M</v>
      </c>
      <c r="M828" t="str">
        <f>All!L828</f>
        <v>2 years</v>
      </c>
      <c r="N828">
        <f>All!AN828</f>
        <v>0</v>
      </c>
      <c r="O828" t="str">
        <f>All!AR828</f>
        <v>BMDL</v>
      </c>
      <c r="P828">
        <f>All!AS828</f>
        <v>6.6611537317645935</v>
      </c>
      <c r="Q828" t="str">
        <f>All!AH828</f>
        <v>D</v>
      </c>
    </row>
    <row r="829" spans="1:17" x14ac:dyDescent="0.25">
      <c r="A829">
        <f>All!A829</f>
        <v>830</v>
      </c>
      <c r="B829">
        <f>All!B829</f>
        <v>0</v>
      </c>
      <c r="C829" t="str">
        <f>All!J829</f>
        <v>Nano</v>
      </c>
      <c r="D829" t="str">
        <f>All!F829</f>
        <v>Nikula 1995</v>
      </c>
      <c r="E829" t="str">
        <f>All!E829</f>
        <v>https://doi.org/10.1006/faat.1995.1042</v>
      </c>
      <c r="F829" t="str">
        <f>All!H829</f>
        <v>Carbon black</v>
      </c>
      <c r="G829" t="str">
        <f>All!I829</f>
        <v>Carbon black</v>
      </c>
      <c r="H829" t="str">
        <f>All!N829</f>
        <v>Cancer</v>
      </c>
      <c r="I829" t="str">
        <f>All!AL829</f>
        <v>Lung Cancer</v>
      </c>
      <c r="J829" t="str">
        <f>All!O829</f>
        <v>Rat</v>
      </c>
      <c r="K829">
        <f>All!P829</f>
        <v>0</v>
      </c>
      <c r="L829" t="str">
        <f>All!Q829</f>
        <v>F</v>
      </c>
      <c r="M829" t="str">
        <f>All!L829</f>
        <v>2 years</v>
      </c>
      <c r="N829">
        <f>All!AN829</f>
        <v>0</v>
      </c>
      <c r="O829" t="str">
        <f>All!AR829</f>
        <v>BMDL</v>
      </c>
      <c r="P829">
        <f>All!AS829</f>
        <v>1900.3804982399001</v>
      </c>
      <c r="Q829" t="str">
        <f>All!AH829</f>
        <v>D</v>
      </c>
    </row>
    <row r="830" spans="1:17" x14ac:dyDescent="0.25">
      <c r="A830">
        <f>All!A830</f>
        <v>831</v>
      </c>
      <c r="B830" t="str">
        <f>All!B830</f>
        <v>Y</v>
      </c>
      <c r="C830" t="str">
        <f>All!J830</f>
        <v>Nano</v>
      </c>
      <c r="D830" t="str">
        <f>All!F830</f>
        <v>Nikula 1995</v>
      </c>
      <c r="E830" t="str">
        <f>All!E830</f>
        <v>https://doi.org/10.1006/faat.1995.1042</v>
      </c>
      <c r="F830" t="str">
        <f>All!H830</f>
        <v>Carbon black</v>
      </c>
      <c r="G830" t="str">
        <f>All!I830</f>
        <v>Carbon black</v>
      </c>
      <c r="H830" t="str">
        <f>All!N830</f>
        <v>Cancer</v>
      </c>
      <c r="I830">
        <f>All!AL830</f>
        <v>0</v>
      </c>
      <c r="J830" t="str">
        <f>All!O830</f>
        <v>Rat</v>
      </c>
      <c r="K830">
        <f>All!P830</f>
        <v>0</v>
      </c>
      <c r="L830" t="str">
        <f>All!Q830</f>
        <v>M</v>
      </c>
      <c r="M830" t="str">
        <f>All!L830</f>
        <v>2 years</v>
      </c>
      <c r="N830">
        <f>All!AN830</f>
        <v>0</v>
      </c>
      <c r="O830">
        <f>All!AR830</f>
        <v>0</v>
      </c>
      <c r="P830">
        <f>All!AS830</f>
        <v>0</v>
      </c>
      <c r="Q830">
        <f>All!AH830</f>
        <v>0</v>
      </c>
    </row>
    <row r="831" spans="1:17" x14ac:dyDescent="0.25">
      <c r="A831">
        <f>All!A831</f>
        <v>832</v>
      </c>
      <c r="B831" t="str">
        <f>All!B831</f>
        <v>N</v>
      </c>
      <c r="C831" t="str">
        <f>All!J831</f>
        <v>Micro</v>
      </c>
      <c r="D831" t="str">
        <f>All!F831</f>
        <v>Pauluhn 2011</v>
      </c>
      <c r="E831" t="str">
        <f>All!E831</f>
        <v>DOI 10.1002/jat.1668</v>
      </c>
      <c r="F831" t="str">
        <f>All!H831</f>
        <v>Iron</v>
      </c>
      <c r="G831" t="str">
        <f>All!I831</f>
        <v>Fe3O4 (Magnetite, Ferroxide® black 88P)</v>
      </c>
      <c r="H831" t="str">
        <f>All!N831</f>
        <v>%PMN</v>
      </c>
      <c r="I831" t="str">
        <f>All!AL831</f>
        <v>Lung Inflammation</v>
      </c>
      <c r="J831" t="str">
        <f>All!O831</f>
        <v>Rat</v>
      </c>
      <c r="K831" t="str">
        <f>All!P831</f>
        <v>Wistar HsdCpb:WU (SPF)</v>
      </c>
      <c r="L831" t="str">
        <f>All!Q831</f>
        <v>M</v>
      </c>
      <c r="M831" t="str">
        <f>All!L831</f>
        <v>4 weeks</v>
      </c>
      <c r="N831" t="str">
        <f>All!AN831</f>
        <v>0, 10.1, 19.7, 45.6, 95.8 mg/m3 (actual conc). [Target conc:  0, 10, 20, 50, 100 mg/m3.]</v>
      </c>
      <c r="O831" t="str">
        <f>All!AR831</f>
        <v>NOAEL</v>
      </c>
      <c r="P831">
        <f>All!AS831</f>
        <v>6566.6666666666661</v>
      </c>
      <c r="Q831" t="str">
        <f>All!AH831</f>
        <v>B</v>
      </c>
    </row>
  </sheetData>
  <autoFilter ref="A1:Q1" xr:uid="{C7011881-ACA1-49FC-99D5-B31A526388D2}"/>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332CD-19B6-4EA6-A429-651F3E2447CA}">
  <dimension ref="A1:N106"/>
  <sheetViews>
    <sheetView topLeftCell="E1" workbookViewId="0">
      <pane ySplit="1" topLeftCell="A74" activePane="bottomLeft" state="frozen"/>
      <selection pane="bottomLeft" sqref="A1:N106"/>
    </sheetView>
  </sheetViews>
  <sheetFormatPr defaultRowHeight="15" x14ac:dyDescent="0.25"/>
  <cols>
    <col min="1" max="1" width="31.42578125" bestFit="1" customWidth="1"/>
    <col min="2" max="2" width="35.140625" bestFit="1" customWidth="1"/>
    <col min="3" max="3" width="16.140625" bestFit="1" customWidth="1"/>
    <col min="4" max="4" width="74.85546875" bestFit="1" customWidth="1"/>
    <col min="5" max="5" width="63.7109375" bestFit="1" customWidth="1"/>
    <col min="6" max="6" width="17.85546875" bestFit="1" customWidth="1"/>
    <col min="7" max="7" width="7.7109375" bestFit="1" customWidth="1"/>
    <col min="8" max="8" width="52.5703125" bestFit="1" customWidth="1"/>
    <col min="9" max="9" width="4.140625" bestFit="1" customWidth="1"/>
    <col min="10" max="10" width="9.7109375" bestFit="1" customWidth="1"/>
    <col min="11" max="11" width="63.140625" bestFit="1" customWidth="1"/>
    <col min="12" max="12" width="9.28515625" bestFit="1" customWidth="1"/>
    <col min="13" max="13" width="12.140625" bestFit="1" customWidth="1"/>
    <col min="14" max="14" width="19.28515625" bestFit="1" customWidth="1"/>
  </cols>
  <sheetData>
    <row r="1" spans="1:14" s="1" customFormat="1" x14ac:dyDescent="0.25">
      <c r="A1" s="1" t="s">
        <v>0</v>
      </c>
      <c r="B1" s="1" t="s">
        <v>753</v>
      </c>
      <c r="C1" s="1" t="s">
        <v>354</v>
      </c>
      <c r="D1" s="1" t="s">
        <v>1</v>
      </c>
      <c r="E1" s="1" t="s">
        <v>4</v>
      </c>
      <c r="F1" s="1" t="s">
        <v>769</v>
      </c>
      <c r="G1" s="1" t="s">
        <v>5</v>
      </c>
      <c r="H1" s="1" t="s">
        <v>6</v>
      </c>
      <c r="I1" s="1" t="s">
        <v>7</v>
      </c>
      <c r="J1" s="1" t="s">
        <v>2</v>
      </c>
      <c r="K1" s="1" t="s">
        <v>1100</v>
      </c>
      <c r="L1" s="1" t="s">
        <v>1521</v>
      </c>
      <c r="M1" s="1" t="s">
        <v>1523</v>
      </c>
      <c r="N1" s="1" t="s">
        <v>24</v>
      </c>
    </row>
    <row r="2" spans="1:14" x14ac:dyDescent="0.25">
      <c r="A2" t="s">
        <v>89</v>
      </c>
      <c r="B2" t="s">
        <v>880</v>
      </c>
      <c r="C2" t="s">
        <v>800</v>
      </c>
      <c r="D2" t="s">
        <v>90</v>
      </c>
      <c r="E2" t="s">
        <v>29</v>
      </c>
      <c r="F2" t="s">
        <v>773</v>
      </c>
      <c r="G2" t="s">
        <v>30</v>
      </c>
      <c r="H2" t="s">
        <v>92</v>
      </c>
      <c r="I2" t="s">
        <v>49</v>
      </c>
      <c r="J2" t="s">
        <v>91</v>
      </c>
      <c r="K2" t="s">
        <v>1810</v>
      </c>
      <c r="L2" t="s">
        <v>9</v>
      </c>
      <c r="M2">
        <v>66.666666666666671</v>
      </c>
      <c r="N2" t="s">
        <v>227</v>
      </c>
    </row>
    <row r="3" spans="1:14" x14ac:dyDescent="0.25">
      <c r="A3" t="s">
        <v>596</v>
      </c>
      <c r="B3" t="s">
        <v>1755</v>
      </c>
      <c r="C3" t="s">
        <v>659</v>
      </c>
      <c r="D3" t="s">
        <v>611</v>
      </c>
      <c r="E3" t="s">
        <v>646</v>
      </c>
      <c r="F3" t="s">
        <v>773</v>
      </c>
      <c r="G3" t="s">
        <v>30</v>
      </c>
      <c r="H3" t="s">
        <v>654</v>
      </c>
      <c r="I3" t="s">
        <v>49</v>
      </c>
      <c r="J3" t="s">
        <v>795</v>
      </c>
      <c r="K3" t="s">
        <v>1811</v>
      </c>
      <c r="L3" t="s">
        <v>8</v>
      </c>
      <c r="M3">
        <v>1099.9999999999998</v>
      </c>
      <c r="N3" t="s">
        <v>228</v>
      </c>
    </row>
    <row r="4" spans="1:14" x14ac:dyDescent="0.25">
      <c r="A4" t="s">
        <v>598</v>
      </c>
      <c r="B4" t="s">
        <v>1754</v>
      </c>
      <c r="C4" t="s">
        <v>801</v>
      </c>
      <c r="D4" t="s">
        <v>613</v>
      </c>
      <c r="E4" t="s">
        <v>646</v>
      </c>
      <c r="F4" t="s">
        <v>773</v>
      </c>
      <c r="G4" t="s">
        <v>30</v>
      </c>
      <c r="H4" t="s">
        <v>655</v>
      </c>
      <c r="I4" t="s">
        <v>49</v>
      </c>
      <c r="J4" t="s">
        <v>27</v>
      </c>
      <c r="K4" t="s">
        <v>1812</v>
      </c>
      <c r="L4" t="s">
        <v>8</v>
      </c>
      <c r="M4">
        <v>3300</v>
      </c>
      <c r="N4" t="s">
        <v>229</v>
      </c>
    </row>
    <row r="5" spans="1:14" x14ac:dyDescent="0.25">
      <c r="A5" t="s">
        <v>43</v>
      </c>
      <c r="B5" t="s">
        <v>1382</v>
      </c>
      <c r="C5" t="s">
        <v>562</v>
      </c>
      <c r="D5" t="s">
        <v>44</v>
      </c>
      <c r="E5" t="s">
        <v>29</v>
      </c>
      <c r="F5" t="s">
        <v>773</v>
      </c>
      <c r="G5" t="s">
        <v>30</v>
      </c>
      <c r="H5" t="s">
        <v>31</v>
      </c>
      <c r="I5" t="s">
        <v>32</v>
      </c>
      <c r="J5" t="s">
        <v>27</v>
      </c>
      <c r="K5" t="s">
        <v>1813</v>
      </c>
      <c r="L5" t="s">
        <v>8</v>
      </c>
      <c r="M5">
        <v>2000</v>
      </c>
      <c r="N5" t="s">
        <v>228</v>
      </c>
    </row>
    <row r="6" spans="1:14" x14ac:dyDescent="0.25">
      <c r="A6" t="s">
        <v>43</v>
      </c>
      <c r="B6" t="s">
        <v>1382</v>
      </c>
      <c r="C6" t="s">
        <v>562</v>
      </c>
      <c r="D6" t="s">
        <v>44</v>
      </c>
      <c r="E6" t="s">
        <v>29</v>
      </c>
      <c r="F6" t="s">
        <v>773</v>
      </c>
      <c r="G6" t="s">
        <v>38</v>
      </c>
      <c r="H6" t="s">
        <v>39</v>
      </c>
      <c r="I6" t="s">
        <v>32</v>
      </c>
      <c r="J6" t="s">
        <v>27</v>
      </c>
      <c r="K6" t="s">
        <v>1813</v>
      </c>
      <c r="L6" t="s">
        <v>11</v>
      </c>
      <c r="M6">
        <v>1368.0873787451383</v>
      </c>
      <c r="N6" t="s">
        <v>228</v>
      </c>
    </row>
    <row r="7" spans="1:14" x14ac:dyDescent="0.25">
      <c r="A7" t="s">
        <v>43</v>
      </c>
      <c r="B7" t="s">
        <v>1382</v>
      </c>
      <c r="C7" t="s">
        <v>562</v>
      </c>
      <c r="D7" t="s">
        <v>44</v>
      </c>
      <c r="E7" t="s">
        <v>1089</v>
      </c>
      <c r="F7" t="s">
        <v>770</v>
      </c>
      <c r="G7" t="s">
        <v>30</v>
      </c>
      <c r="H7" t="s">
        <v>31</v>
      </c>
      <c r="I7" t="s">
        <v>32</v>
      </c>
      <c r="J7" t="s">
        <v>27</v>
      </c>
      <c r="K7" t="s">
        <v>1813</v>
      </c>
      <c r="L7" t="s">
        <v>8</v>
      </c>
      <c r="M7">
        <v>10800</v>
      </c>
      <c r="N7" t="s">
        <v>229</v>
      </c>
    </row>
    <row r="8" spans="1:14" x14ac:dyDescent="0.25">
      <c r="A8" t="s">
        <v>43</v>
      </c>
      <c r="B8" t="s">
        <v>1382</v>
      </c>
      <c r="C8" t="s">
        <v>562</v>
      </c>
      <c r="D8" t="s">
        <v>44</v>
      </c>
      <c r="E8" t="s">
        <v>1089</v>
      </c>
      <c r="F8" t="s">
        <v>770</v>
      </c>
      <c r="G8" t="s">
        <v>38</v>
      </c>
      <c r="H8" t="s">
        <v>39</v>
      </c>
      <c r="I8" t="s">
        <v>32</v>
      </c>
      <c r="J8" t="s">
        <v>27</v>
      </c>
      <c r="K8" t="s">
        <v>1813</v>
      </c>
      <c r="L8" t="s">
        <v>8</v>
      </c>
      <c r="M8">
        <v>2100</v>
      </c>
      <c r="N8" t="s">
        <v>228</v>
      </c>
    </row>
    <row r="9" spans="1:14" x14ac:dyDescent="0.25">
      <c r="A9" t="s">
        <v>132</v>
      </c>
      <c r="B9" t="s">
        <v>1756</v>
      </c>
      <c r="C9" t="s">
        <v>465</v>
      </c>
      <c r="D9" t="s">
        <v>135</v>
      </c>
      <c r="E9" t="s">
        <v>29</v>
      </c>
      <c r="F9" t="s">
        <v>773</v>
      </c>
      <c r="G9" t="s">
        <v>38</v>
      </c>
      <c r="H9" t="s">
        <v>128</v>
      </c>
      <c r="I9" t="s">
        <v>49</v>
      </c>
      <c r="J9" t="s">
        <v>134</v>
      </c>
      <c r="K9" t="s">
        <v>1814</v>
      </c>
      <c r="L9" t="s">
        <v>9</v>
      </c>
      <c r="M9">
        <v>1680</v>
      </c>
      <c r="N9" t="s">
        <v>228</v>
      </c>
    </row>
    <row r="10" spans="1:14" x14ac:dyDescent="0.25">
      <c r="A10" t="s">
        <v>132</v>
      </c>
      <c r="B10" t="s">
        <v>1756</v>
      </c>
      <c r="C10" t="s">
        <v>465</v>
      </c>
      <c r="D10" t="s">
        <v>135</v>
      </c>
      <c r="E10" t="s">
        <v>29</v>
      </c>
      <c r="F10" t="s">
        <v>773</v>
      </c>
      <c r="G10" t="s">
        <v>38</v>
      </c>
      <c r="H10" t="s">
        <v>128</v>
      </c>
      <c r="I10" t="s">
        <v>49</v>
      </c>
      <c r="J10" t="s">
        <v>27</v>
      </c>
      <c r="K10" t="s">
        <v>1814</v>
      </c>
      <c r="L10" t="s">
        <v>9</v>
      </c>
      <c r="M10">
        <v>5040</v>
      </c>
      <c r="N10" t="s">
        <v>229</v>
      </c>
    </row>
    <row r="11" spans="1:14" x14ac:dyDescent="0.25">
      <c r="A11" t="s">
        <v>271</v>
      </c>
      <c r="B11" t="s">
        <v>1757</v>
      </c>
      <c r="C11" t="s">
        <v>800</v>
      </c>
      <c r="D11" t="s">
        <v>248</v>
      </c>
      <c r="E11" t="s">
        <v>290</v>
      </c>
      <c r="F11" t="s">
        <v>773</v>
      </c>
      <c r="G11" t="s">
        <v>30</v>
      </c>
      <c r="H11" t="s">
        <v>781</v>
      </c>
      <c r="I11" t="s">
        <v>49</v>
      </c>
      <c r="J11" t="s">
        <v>96</v>
      </c>
      <c r="K11" t="s">
        <v>1815</v>
      </c>
      <c r="L11" t="s">
        <v>8</v>
      </c>
      <c r="M11">
        <v>566.66666666666663</v>
      </c>
      <c r="N11" t="s">
        <v>228</v>
      </c>
    </row>
    <row r="12" spans="1:14" x14ac:dyDescent="0.25">
      <c r="A12" t="s">
        <v>271</v>
      </c>
      <c r="B12" t="s">
        <v>1757</v>
      </c>
      <c r="C12" t="s">
        <v>800</v>
      </c>
      <c r="D12" t="s">
        <v>248</v>
      </c>
      <c r="E12" t="s">
        <v>290</v>
      </c>
      <c r="F12" t="s">
        <v>773</v>
      </c>
      <c r="G12" t="s">
        <v>30</v>
      </c>
      <c r="H12" t="s">
        <v>781</v>
      </c>
      <c r="I12" t="s">
        <v>32</v>
      </c>
      <c r="J12" t="s">
        <v>96</v>
      </c>
      <c r="K12" t="s">
        <v>1815</v>
      </c>
      <c r="L12" t="s">
        <v>8</v>
      </c>
      <c r="M12">
        <v>566.66666666666663</v>
      </c>
      <c r="N12" t="s">
        <v>228</v>
      </c>
    </row>
    <row r="13" spans="1:14" x14ac:dyDescent="0.25">
      <c r="A13" t="s">
        <v>94</v>
      </c>
      <c r="B13" t="s">
        <v>1758</v>
      </c>
      <c r="C13" t="s">
        <v>805</v>
      </c>
      <c r="D13" t="s">
        <v>95</v>
      </c>
      <c r="E13" t="s">
        <v>29</v>
      </c>
      <c r="F13" t="s">
        <v>773</v>
      </c>
      <c r="G13" t="s">
        <v>38</v>
      </c>
      <c r="H13" t="s">
        <v>97</v>
      </c>
      <c r="I13" t="s">
        <v>49</v>
      </c>
      <c r="J13" t="s">
        <v>96</v>
      </c>
      <c r="K13" t="s">
        <v>1816</v>
      </c>
      <c r="L13" t="s">
        <v>9</v>
      </c>
      <c r="M13">
        <v>3000</v>
      </c>
      <c r="N13" t="s">
        <v>228</v>
      </c>
    </row>
    <row r="14" spans="1:14" x14ac:dyDescent="0.25">
      <c r="A14" t="s">
        <v>94</v>
      </c>
      <c r="B14" t="s">
        <v>1758</v>
      </c>
      <c r="C14" t="s">
        <v>805</v>
      </c>
      <c r="D14" t="s">
        <v>95</v>
      </c>
      <c r="E14" t="s">
        <v>1080</v>
      </c>
      <c r="F14" t="s">
        <v>770</v>
      </c>
      <c r="G14" t="s">
        <v>38</v>
      </c>
      <c r="H14" t="s">
        <v>97</v>
      </c>
      <c r="I14" t="s">
        <v>49</v>
      </c>
      <c r="J14" t="s">
        <v>96</v>
      </c>
      <c r="K14" t="s">
        <v>1816</v>
      </c>
      <c r="L14" t="s">
        <v>9</v>
      </c>
      <c r="M14">
        <v>3000</v>
      </c>
      <c r="N14" t="s">
        <v>228</v>
      </c>
    </row>
    <row r="15" spans="1:14" x14ac:dyDescent="0.25">
      <c r="A15" t="s">
        <v>287</v>
      </c>
      <c r="B15" t="s">
        <v>1759</v>
      </c>
      <c r="C15" t="s">
        <v>562</v>
      </c>
      <c r="D15" t="s">
        <v>259</v>
      </c>
      <c r="E15" t="s">
        <v>290</v>
      </c>
      <c r="F15" t="s">
        <v>773</v>
      </c>
      <c r="G15" t="s">
        <v>38</v>
      </c>
      <c r="H15" t="s">
        <v>788</v>
      </c>
      <c r="I15" t="s">
        <v>49</v>
      </c>
      <c r="J15" t="s">
        <v>797</v>
      </c>
      <c r="K15" t="s">
        <v>1847</v>
      </c>
      <c r="L15" t="s">
        <v>8</v>
      </c>
      <c r="M15">
        <v>1033.3333333333333</v>
      </c>
      <c r="N15" t="s">
        <v>228</v>
      </c>
    </row>
    <row r="16" spans="1:14" x14ac:dyDescent="0.25">
      <c r="A16" t="s">
        <v>287</v>
      </c>
      <c r="B16" t="s">
        <v>1759</v>
      </c>
      <c r="C16" t="s">
        <v>562</v>
      </c>
      <c r="D16" t="s">
        <v>260</v>
      </c>
      <c r="E16" t="s">
        <v>290</v>
      </c>
      <c r="F16" t="s">
        <v>773</v>
      </c>
      <c r="G16" t="s">
        <v>38</v>
      </c>
      <c r="H16" t="s">
        <v>789</v>
      </c>
      <c r="I16" t="s">
        <v>49</v>
      </c>
      <c r="J16" t="s">
        <v>91</v>
      </c>
      <c r="K16" t="s">
        <v>1847</v>
      </c>
      <c r="L16" t="s">
        <v>8</v>
      </c>
      <c r="M16">
        <v>1033.3333333333333</v>
      </c>
      <c r="N16" t="s">
        <v>228</v>
      </c>
    </row>
    <row r="17" spans="1:14" x14ac:dyDescent="0.25">
      <c r="A17" t="s">
        <v>287</v>
      </c>
      <c r="B17" t="s">
        <v>1759</v>
      </c>
      <c r="C17" t="s">
        <v>562</v>
      </c>
      <c r="D17" t="s">
        <v>261</v>
      </c>
      <c r="E17" t="s">
        <v>290</v>
      </c>
      <c r="F17" t="s">
        <v>773</v>
      </c>
      <c r="G17" t="s">
        <v>38</v>
      </c>
      <c r="H17" t="s">
        <v>789</v>
      </c>
      <c r="I17" t="s">
        <v>49</v>
      </c>
      <c r="J17" t="s">
        <v>55</v>
      </c>
      <c r="K17" t="s">
        <v>1847</v>
      </c>
      <c r="L17" t="s">
        <v>8</v>
      </c>
      <c r="M17">
        <v>1033.3333333333333</v>
      </c>
      <c r="N17" t="s">
        <v>228</v>
      </c>
    </row>
    <row r="18" spans="1:14" x14ac:dyDescent="0.25">
      <c r="A18" t="s">
        <v>1405</v>
      </c>
      <c r="B18" t="s">
        <v>1404</v>
      </c>
      <c r="C18" t="s">
        <v>708</v>
      </c>
      <c r="D18" t="s">
        <v>1406</v>
      </c>
      <c r="E18" t="s">
        <v>1411</v>
      </c>
      <c r="F18" t="s">
        <v>773</v>
      </c>
      <c r="G18" t="s">
        <v>38</v>
      </c>
      <c r="H18" t="s">
        <v>223</v>
      </c>
      <c r="I18" t="s">
        <v>49</v>
      </c>
      <c r="J18" t="s">
        <v>96</v>
      </c>
      <c r="K18" t="s">
        <v>1408</v>
      </c>
      <c r="L18" t="s">
        <v>8</v>
      </c>
      <c r="M18">
        <v>540</v>
      </c>
      <c r="N18" t="s">
        <v>228</v>
      </c>
    </row>
    <row r="19" spans="1:14" x14ac:dyDescent="0.25">
      <c r="A19" t="s">
        <v>1405</v>
      </c>
      <c r="B19" t="s">
        <v>1404</v>
      </c>
      <c r="C19" t="s">
        <v>708</v>
      </c>
      <c r="D19" t="s">
        <v>1406</v>
      </c>
      <c r="E19" t="s">
        <v>1411</v>
      </c>
      <c r="F19" t="s">
        <v>773</v>
      </c>
      <c r="G19" t="s">
        <v>38</v>
      </c>
      <c r="H19" t="s">
        <v>223</v>
      </c>
      <c r="I19" t="s">
        <v>32</v>
      </c>
      <c r="J19" t="s">
        <v>96</v>
      </c>
      <c r="K19" t="s">
        <v>1408</v>
      </c>
      <c r="L19" t="s">
        <v>8</v>
      </c>
      <c r="M19">
        <v>540</v>
      </c>
      <c r="N19" t="s">
        <v>228</v>
      </c>
    </row>
    <row r="20" spans="1:14" x14ac:dyDescent="0.25">
      <c r="A20" t="s">
        <v>1405</v>
      </c>
      <c r="B20" t="s">
        <v>1404</v>
      </c>
      <c r="C20" t="s">
        <v>708</v>
      </c>
      <c r="D20" t="s">
        <v>1406</v>
      </c>
      <c r="E20" t="s">
        <v>1413</v>
      </c>
      <c r="F20" t="s">
        <v>770</v>
      </c>
      <c r="G20" t="s">
        <v>38</v>
      </c>
      <c r="H20" t="s">
        <v>223</v>
      </c>
      <c r="I20" t="s">
        <v>49</v>
      </c>
      <c r="J20" t="s">
        <v>96</v>
      </c>
      <c r="K20" t="s">
        <v>1408</v>
      </c>
      <c r="L20" t="s">
        <v>8</v>
      </c>
      <c r="M20">
        <v>2500</v>
      </c>
      <c r="N20" t="s">
        <v>228</v>
      </c>
    </row>
    <row r="21" spans="1:14" x14ac:dyDescent="0.25">
      <c r="A21" t="s">
        <v>1405</v>
      </c>
      <c r="B21" t="s">
        <v>1404</v>
      </c>
      <c r="C21" t="s">
        <v>708</v>
      </c>
      <c r="D21" t="s">
        <v>1406</v>
      </c>
      <c r="E21" t="s">
        <v>1413</v>
      </c>
      <c r="F21" t="s">
        <v>770</v>
      </c>
      <c r="G21" t="s">
        <v>38</v>
      </c>
      <c r="H21" t="s">
        <v>223</v>
      </c>
      <c r="I21" t="s">
        <v>32</v>
      </c>
      <c r="J21" t="s">
        <v>96</v>
      </c>
      <c r="K21" t="s">
        <v>1408</v>
      </c>
      <c r="L21" t="s">
        <v>8</v>
      </c>
      <c r="M21">
        <v>2500</v>
      </c>
      <c r="N21" t="s">
        <v>228</v>
      </c>
    </row>
    <row r="22" spans="1:14" x14ac:dyDescent="0.25">
      <c r="A22" t="s">
        <v>1336</v>
      </c>
      <c r="B22" t="s">
        <v>1335</v>
      </c>
      <c r="C22" t="s">
        <v>805</v>
      </c>
      <c r="D22" t="s">
        <v>1337</v>
      </c>
      <c r="E22" t="s">
        <v>1339</v>
      </c>
      <c r="F22" t="s">
        <v>773</v>
      </c>
      <c r="G22" t="s">
        <v>38</v>
      </c>
      <c r="H22" t="s">
        <v>128</v>
      </c>
      <c r="I22" t="s">
        <v>49</v>
      </c>
      <c r="J22" t="s">
        <v>134</v>
      </c>
      <c r="K22" t="s">
        <v>1341</v>
      </c>
      <c r="L22" t="s">
        <v>8</v>
      </c>
      <c r="M22">
        <v>366.66666666666669</v>
      </c>
      <c r="N22" t="s">
        <v>228</v>
      </c>
    </row>
    <row r="23" spans="1:14" x14ac:dyDescent="0.25">
      <c r="A23" t="s">
        <v>1336</v>
      </c>
      <c r="B23" t="s">
        <v>1335</v>
      </c>
      <c r="C23" t="s">
        <v>805</v>
      </c>
      <c r="D23" t="s">
        <v>1337</v>
      </c>
      <c r="E23" t="s">
        <v>1339</v>
      </c>
      <c r="F23" t="s">
        <v>773</v>
      </c>
      <c r="G23" t="s">
        <v>38</v>
      </c>
      <c r="H23" t="s">
        <v>128</v>
      </c>
      <c r="I23" t="s">
        <v>49</v>
      </c>
      <c r="J23" t="s">
        <v>27</v>
      </c>
      <c r="K23" t="s">
        <v>1341</v>
      </c>
      <c r="L23" t="s">
        <v>8</v>
      </c>
      <c r="M23">
        <v>1100</v>
      </c>
      <c r="N23" t="s">
        <v>228</v>
      </c>
    </row>
    <row r="24" spans="1:14" x14ac:dyDescent="0.25">
      <c r="A24" t="s">
        <v>1336</v>
      </c>
      <c r="B24" t="s">
        <v>1335</v>
      </c>
      <c r="C24" t="s">
        <v>805</v>
      </c>
      <c r="D24" t="s">
        <v>1337</v>
      </c>
      <c r="E24" t="s">
        <v>1342</v>
      </c>
      <c r="F24" t="s">
        <v>770</v>
      </c>
      <c r="G24" t="s">
        <v>38</v>
      </c>
      <c r="H24" t="s">
        <v>128</v>
      </c>
      <c r="I24" t="s">
        <v>49</v>
      </c>
      <c r="J24" t="s">
        <v>27</v>
      </c>
      <c r="K24" t="s">
        <v>1341</v>
      </c>
      <c r="L24" t="s">
        <v>8</v>
      </c>
      <c r="M24">
        <v>1100</v>
      </c>
      <c r="N24" t="s">
        <v>228</v>
      </c>
    </row>
    <row r="25" spans="1:14" x14ac:dyDescent="0.25">
      <c r="A25" t="s">
        <v>1508</v>
      </c>
      <c r="B25" t="s">
        <v>1362</v>
      </c>
      <c r="C25" t="s">
        <v>805</v>
      </c>
      <c r="D25" t="s">
        <v>1363</v>
      </c>
      <c r="E25" t="s">
        <v>1373</v>
      </c>
      <c r="F25" t="s">
        <v>773</v>
      </c>
      <c r="G25" t="s">
        <v>38</v>
      </c>
      <c r="H25" t="s">
        <v>1365</v>
      </c>
      <c r="I25" t="s">
        <v>32</v>
      </c>
      <c r="J25" t="s">
        <v>27</v>
      </c>
      <c r="K25" t="s">
        <v>1366</v>
      </c>
      <c r="L25" t="s">
        <v>8</v>
      </c>
      <c r="M25">
        <v>1100</v>
      </c>
      <c r="N25" t="s">
        <v>228</v>
      </c>
    </row>
    <row r="26" spans="1:14" x14ac:dyDescent="0.25">
      <c r="A26" t="s">
        <v>1508</v>
      </c>
      <c r="B26" t="s">
        <v>1362</v>
      </c>
      <c r="C26" t="s">
        <v>805</v>
      </c>
      <c r="D26" t="s">
        <v>1363</v>
      </c>
      <c r="E26" t="s">
        <v>1373</v>
      </c>
      <c r="F26" t="s">
        <v>773</v>
      </c>
      <c r="G26" t="s">
        <v>30</v>
      </c>
      <c r="H26" t="s">
        <v>146</v>
      </c>
      <c r="I26" t="s">
        <v>32</v>
      </c>
      <c r="J26" t="s">
        <v>27</v>
      </c>
      <c r="K26" t="s">
        <v>1374</v>
      </c>
      <c r="L26" t="s">
        <v>8</v>
      </c>
      <c r="M26">
        <v>1100</v>
      </c>
      <c r="N26" t="s">
        <v>228</v>
      </c>
    </row>
    <row r="27" spans="1:14" x14ac:dyDescent="0.25">
      <c r="A27" t="s">
        <v>1508</v>
      </c>
      <c r="B27" t="s">
        <v>1362</v>
      </c>
      <c r="C27" t="s">
        <v>805</v>
      </c>
      <c r="D27" t="s">
        <v>1363</v>
      </c>
      <c r="E27" t="s">
        <v>1364</v>
      </c>
      <c r="F27" t="s">
        <v>770</v>
      </c>
      <c r="G27" t="s">
        <v>38</v>
      </c>
      <c r="H27" t="s">
        <v>1365</v>
      </c>
      <c r="I27" t="s">
        <v>32</v>
      </c>
      <c r="J27" t="s">
        <v>27</v>
      </c>
      <c r="K27" t="s">
        <v>1366</v>
      </c>
      <c r="L27" t="s">
        <v>8</v>
      </c>
      <c r="M27">
        <v>7600</v>
      </c>
      <c r="N27" t="s">
        <v>229</v>
      </c>
    </row>
    <row r="28" spans="1:14" x14ac:dyDescent="0.25">
      <c r="A28" t="s">
        <v>1508</v>
      </c>
      <c r="B28" t="s">
        <v>1362</v>
      </c>
      <c r="C28" t="s">
        <v>805</v>
      </c>
      <c r="D28" t="s">
        <v>1363</v>
      </c>
      <c r="E28" t="s">
        <v>1364</v>
      </c>
      <c r="F28" t="s">
        <v>770</v>
      </c>
      <c r="G28" t="s">
        <v>30</v>
      </c>
      <c r="H28" t="s">
        <v>146</v>
      </c>
      <c r="I28" t="s">
        <v>32</v>
      </c>
      <c r="J28" t="s">
        <v>27</v>
      </c>
      <c r="K28" t="s">
        <v>1374</v>
      </c>
      <c r="L28" t="s">
        <v>8</v>
      </c>
      <c r="M28">
        <v>64400.000000000007</v>
      </c>
      <c r="N28" t="s">
        <v>230</v>
      </c>
    </row>
    <row r="29" spans="1:14" x14ac:dyDescent="0.25">
      <c r="A29" t="s">
        <v>1508</v>
      </c>
      <c r="B29" t="s">
        <v>1362</v>
      </c>
      <c r="C29" t="s">
        <v>805</v>
      </c>
      <c r="D29" t="s">
        <v>1511</v>
      </c>
      <c r="E29" t="s">
        <v>1373</v>
      </c>
      <c r="F29" t="s">
        <v>773</v>
      </c>
      <c r="G29" t="s">
        <v>38</v>
      </c>
      <c r="H29" t="s">
        <v>1365</v>
      </c>
      <c r="I29" t="s">
        <v>32</v>
      </c>
      <c r="J29" t="s">
        <v>27</v>
      </c>
      <c r="K29" t="s">
        <v>1368</v>
      </c>
      <c r="L29" t="s">
        <v>9</v>
      </c>
      <c r="M29">
        <v>4820</v>
      </c>
      <c r="N29" t="s">
        <v>229</v>
      </c>
    </row>
    <row r="30" spans="1:14" x14ac:dyDescent="0.25">
      <c r="A30" t="s">
        <v>1508</v>
      </c>
      <c r="B30" t="s">
        <v>1362</v>
      </c>
      <c r="C30" t="s">
        <v>805</v>
      </c>
      <c r="D30" t="s">
        <v>1511</v>
      </c>
      <c r="E30" t="s">
        <v>1364</v>
      </c>
      <c r="F30" t="s">
        <v>770</v>
      </c>
      <c r="G30" t="s">
        <v>38</v>
      </c>
      <c r="H30" t="s">
        <v>1365</v>
      </c>
      <c r="I30" t="s">
        <v>32</v>
      </c>
      <c r="J30" t="s">
        <v>27</v>
      </c>
      <c r="K30" t="s">
        <v>1368</v>
      </c>
      <c r="L30" t="s">
        <v>9</v>
      </c>
      <c r="M30">
        <v>4820</v>
      </c>
      <c r="N30" t="s">
        <v>229</v>
      </c>
    </row>
    <row r="31" spans="1:14" x14ac:dyDescent="0.25">
      <c r="A31" t="s">
        <v>658</v>
      </c>
      <c r="B31" t="s">
        <v>1760</v>
      </c>
      <c r="C31" t="s">
        <v>800</v>
      </c>
      <c r="D31" t="s">
        <v>372</v>
      </c>
      <c r="E31" t="s">
        <v>29</v>
      </c>
      <c r="F31" t="s">
        <v>773</v>
      </c>
      <c r="G31" t="s">
        <v>38</v>
      </c>
      <c r="H31" t="s">
        <v>211</v>
      </c>
      <c r="I31" t="s">
        <v>49</v>
      </c>
      <c r="J31" t="s">
        <v>91</v>
      </c>
      <c r="K31" t="s">
        <v>1817</v>
      </c>
      <c r="L31" t="s">
        <v>11</v>
      </c>
      <c r="M31">
        <v>243.38051697433212</v>
      </c>
      <c r="N31" t="s">
        <v>227</v>
      </c>
    </row>
    <row r="32" spans="1:14" x14ac:dyDescent="0.25">
      <c r="A32" t="s">
        <v>658</v>
      </c>
      <c r="B32" t="s">
        <v>1760</v>
      </c>
      <c r="C32" t="s">
        <v>800</v>
      </c>
      <c r="D32" t="s">
        <v>372</v>
      </c>
      <c r="E32" t="s">
        <v>29</v>
      </c>
      <c r="F32" t="s">
        <v>773</v>
      </c>
      <c r="G32" t="s">
        <v>38</v>
      </c>
      <c r="H32" t="s">
        <v>211</v>
      </c>
      <c r="I32" t="s">
        <v>32</v>
      </c>
      <c r="J32" t="s">
        <v>91</v>
      </c>
      <c r="K32" t="s">
        <v>1817</v>
      </c>
      <c r="L32" t="s">
        <v>11</v>
      </c>
      <c r="M32">
        <v>66.482521673092805</v>
      </c>
      <c r="N32" t="s">
        <v>227</v>
      </c>
    </row>
    <row r="33" spans="1:14" x14ac:dyDescent="0.25">
      <c r="A33" t="s">
        <v>658</v>
      </c>
      <c r="B33" t="s">
        <v>1760</v>
      </c>
      <c r="C33" t="s">
        <v>800</v>
      </c>
      <c r="D33" t="s">
        <v>373</v>
      </c>
      <c r="E33" t="s">
        <v>29</v>
      </c>
      <c r="F33" t="s">
        <v>773</v>
      </c>
      <c r="G33" t="s">
        <v>38</v>
      </c>
      <c r="H33" t="s">
        <v>211</v>
      </c>
      <c r="I33" t="s">
        <v>49</v>
      </c>
      <c r="J33" t="s">
        <v>91</v>
      </c>
      <c r="K33" t="s">
        <v>1818</v>
      </c>
      <c r="L33" t="s">
        <v>11</v>
      </c>
      <c r="M33">
        <v>807.75383905606941</v>
      </c>
      <c r="N33" t="s">
        <v>227</v>
      </c>
    </row>
    <row r="34" spans="1:14" x14ac:dyDescent="0.25">
      <c r="A34" t="s">
        <v>658</v>
      </c>
      <c r="B34" t="s">
        <v>1760</v>
      </c>
      <c r="C34" t="s">
        <v>800</v>
      </c>
      <c r="D34" t="s">
        <v>373</v>
      </c>
      <c r="E34" t="s">
        <v>29</v>
      </c>
      <c r="F34" t="s">
        <v>773</v>
      </c>
      <c r="G34" t="s">
        <v>38</v>
      </c>
      <c r="H34" t="s">
        <v>211</v>
      </c>
      <c r="I34" t="s">
        <v>32</v>
      </c>
      <c r="J34" t="s">
        <v>91</v>
      </c>
      <c r="K34" t="s">
        <v>1818</v>
      </c>
      <c r="L34" t="s">
        <v>11</v>
      </c>
      <c r="M34">
        <v>131.624523835611</v>
      </c>
      <c r="N34" t="s">
        <v>227</v>
      </c>
    </row>
    <row r="35" spans="1:14" s="3" customFormat="1" x14ac:dyDescent="0.25">
      <c r="A35" s="3" t="s">
        <v>1556</v>
      </c>
      <c r="B35" t="s">
        <v>1561</v>
      </c>
      <c r="C35" s="3" t="s">
        <v>562</v>
      </c>
      <c r="D35" s="57" t="s">
        <v>1565</v>
      </c>
      <c r="E35" s="3" t="s">
        <v>1468</v>
      </c>
      <c r="F35" s="3" t="s">
        <v>771</v>
      </c>
      <c r="G35" s="3" t="s">
        <v>38</v>
      </c>
      <c r="H35" s="3" t="s">
        <v>211</v>
      </c>
      <c r="I35" s="3" t="s">
        <v>32</v>
      </c>
      <c r="J35" s="3" t="s">
        <v>798</v>
      </c>
      <c r="K35" s="3" t="s">
        <v>1568</v>
      </c>
      <c r="L35" s="3" t="s">
        <v>11</v>
      </c>
      <c r="M35" s="3">
        <v>1784.7950000000001</v>
      </c>
      <c r="N35" s="3" t="s">
        <v>227</v>
      </c>
    </row>
    <row r="36" spans="1:14" s="3" customFormat="1" x14ac:dyDescent="0.25">
      <c r="A36" s="3" t="s">
        <v>1556</v>
      </c>
      <c r="B36" s="110" t="s">
        <v>1561</v>
      </c>
      <c r="C36" s="3" t="s">
        <v>805</v>
      </c>
      <c r="D36" s="57" t="s">
        <v>1566</v>
      </c>
      <c r="E36" s="3" t="s">
        <v>1468</v>
      </c>
      <c r="F36" s="3" t="s">
        <v>771</v>
      </c>
      <c r="G36" s="3" t="s">
        <v>38</v>
      </c>
      <c r="H36" s="3" t="s">
        <v>211</v>
      </c>
      <c r="I36" s="3" t="s">
        <v>32</v>
      </c>
      <c r="J36" s="3" t="s">
        <v>798</v>
      </c>
      <c r="K36" s="3" t="s">
        <v>1569</v>
      </c>
      <c r="L36" s="3" t="s">
        <v>11</v>
      </c>
      <c r="M36" s="3">
        <v>1389.98</v>
      </c>
      <c r="N36" s="3" t="s">
        <v>227</v>
      </c>
    </row>
    <row r="37" spans="1:14" x14ac:dyDescent="0.25">
      <c r="A37" t="s">
        <v>301</v>
      </c>
      <c r="B37" s="110" t="s">
        <v>1761</v>
      </c>
      <c r="C37" t="s">
        <v>805</v>
      </c>
      <c r="D37" t="s">
        <v>369</v>
      </c>
      <c r="E37" t="s">
        <v>290</v>
      </c>
      <c r="F37" t="s">
        <v>773</v>
      </c>
      <c r="G37" t="s">
        <v>38</v>
      </c>
      <c r="H37" t="s">
        <v>214</v>
      </c>
      <c r="I37" t="s">
        <v>32</v>
      </c>
      <c r="J37" t="s">
        <v>129</v>
      </c>
      <c r="K37" t="s">
        <v>1819</v>
      </c>
      <c r="L37" t="s">
        <v>9</v>
      </c>
      <c r="M37">
        <v>1300</v>
      </c>
      <c r="N37" t="s">
        <v>228</v>
      </c>
    </row>
    <row r="38" spans="1:14" x14ac:dyDescent="0.25">
      <c r="A38" t="s">
        <v>148</v>
      </c>
      <c r="B38" t="s">
        <v>1762</v>
      </c>
      <c r="C38" t="s">
        <v>805</v>
      </c>
      <c r="D38" t="s">
        <v>149</v>
      </c>
      <c r="E38" t="s">
        <v>29</v>
      </c>
      <c r="F38" t="s">
        <v>773</v>
      </c>
      <c r="G38" t="s">
        <v>38</v>
      </c>
      <c r="H38" t="s">
        <v>128</v>
      </c>
      <c r="I38" t="s">
        <v>32</v>
      </c>
      <c r="J38" t="s">
        <v>27</v>
      </c>
      <c r="K38" t="s">
        <v>1820</v>
      </c>
      <c r="L38" t="s">
        <v>8</v>
      </c>
      <c r="M38">
        <v>1000</v>
      </c>
      <c r="N38" t="s">
        <v>228</v>
      </c>
    </row>
    <row r="39" spans="1:14" x14ac:dyDescent="0.25">
      <c r="A39" t="s">
        <v>148</v>
      </c>
      <c r="B39" t="s">
        <v>1762</v>
      </c>
      <c r="C39" t="s">
        <v>805</v>
      </c>
      <c r="D39" t="s">
        <v>149</v>
      </c>
      <c r="E39" t="s">
        <v>29</v>
      </c>
      <c r="F39" t="s">
        <v>773</v>
      </c>
      <c r="G39" t="s">
        <v>30</v>
      </c>
      <c r="H39" t="s">
        <v>146</v>
      </c>
      <c r="I39" t="s">
        <v>32</v>
      </c>
      <c r="J39" t="s">
        <v>27</v>
      </c>
      <c r="K39" t="s">
        <v>1820</v>
      </c>
      <c r="L39" t="s">
        <v>8</v>
      </c>
      <c r="M39">
        <v>1000</v>
      </c>
      <c r="N39" t="s">
        <v>228</v>
      </c>
    </row>
    <row r="40" spans="1:14" x14ac:dyDescent="0.25">
      <c r="A40" t="s">
        <v>1357</v>
      </c>
      <c r="B40" t="s">
        <v>1344</v>
      </c>
      <c r="C40" t="s">
        <v>562</v>
      </c>
      <c r="D40" t="s">
        <v>1351</v>
      </c>
      <c r="E40" t="s">
        <v>1358</v>
      </c>
      <c r="F40" t="s">
        <v>773</v>
      </c>
      <c r="G40" t="s">
        <v>38</v>
      </c>
      <c r="H40" t="s">
        <v>128</v>
      </c>
      <c r="I40" t="s">
        <v>49</v>
      </c>
      <c r="J40" t="s">
        <v>129</v>
      </c>
      <c r="K40" t="s">
        <v>1352</v>
      </c>
      <c r="L40" t="s">
        <v>9</v>
      </c>
      <c r="M40">
        <v>2350</v>
      </c>
      <c r="N40" t="s">
        <v>228</v>
      </c>
    </row>
    <row r="41" spans="1:14" x14ac:dyDescent="0.25">
      <c r="A41" t="s">
        <v>1345</v>
      </c>
      <c r="B41" t="s">
        <v>1344</v>
      </c>
      <c r="C41" t="s">
        <v>562</v>
      </c>
      <c r="D41" t="s">
        <v>1351</v>
      </c>
      <c r="E41" t="s">
        <v>1347</v>
      </c>
      <c r="F41" t="s">
        <v>770</v>
      </c>
      <c r="G41" t="s">
        <v>38</v>
      </c>
      <c r="H41" t="s">
        <v>128</v>
      </c>
      <c r="I41" t="s">
        <v>49</v>
      </c>
      <c r="J41" t="s">
        <v>129</v>
      </c>
      <c r="K41" t="s">
        <v>1352</v>
      </c>
      <c r="L41" t="s">
        <v>9</v>
      </c>
      <c r="M41">
        <v>2350</v>
      </c>
      <c r="N41" t="s">
        <v>228</v>
      </c>
    </row>
    <row r="42" spans="1:14" x14ac:dyDescent="0.25">
      <c r="A42" t="s">
        <v>1361</v>
      </c>
      <c r="B42" t="s">
        <v>1344</v>
      </c>
      <c r="C42" t="s">
        <v>562</v>
      </c>
      <c r="D42" t="s">
        <v>1351</v>
      </c>
      <c r="E42" t="s">
        <v>1358</v>
      </c>
      <c r="F42" t="s">
        <v>773</v>
      </c>
      <c r="G42" t="s">
        <v>38</v>
      </c>
      <c r="H42" t="s">
        <v>128</v>
      </c>
      <c r="I42" t="s">
        <v>49</v>
      </c>
      <c r="J42" t="s">
        <v>795</v>
      </c>
      <c r="K42" t="s">
        <v>1352</v>
      </c>
      <c r="L42" t="s">
        <v>9</v>
      </c>
      <c r="M42">
        <v>2350</v>
      </c>
      <c r="N42" t="s">
        <v>228</v>
      </c>
    </row>
    <row r="43" spans="1:14" x14ac:dyDescent="0.25">
      <c r="A43" t="s">
        <v>1360</v>
      </c>
      <c r="B43" t="s">
        <v>1344</v>
      </c>
      <c r="C43" t="s">
        <v>562</v>
      </c>
      <c r="D43" t="s">
        <v>1351</v>
      </c>
      <c r="E43" t="s">
        <v>1358</v>
      </c>
      <c r="F43" t="s">
        <v>773</v>
      </c>
      <c r="G43" t="s">
        <v>38</v>
      </c>
      <c r="H43" t="s">
        <v>128</v>
      </c>
      <c r="I43" t="s">
        <v>49</v>
      </c>
      <c r="J43" t="s">
        <v>127</v>
      </c>
      <c r="K43" t="s">
        <v>1352</v>
      </c>
      <c r="L43" t="s">
        <v>9</v>
      </c>
      <c r="M43">
        <v>2350</v>
      </c>
      <c r="N43" t="s">
        <v>228</v>
      </c>
    </row>
    <row r="44" spans="1:14" x14ac:dyDescent="0.25">
      <c r="A44" t="s">
        <v>275</v>
      </c>
      <c r="B44" t="s">
        <v>1763</v>
      </c>
      <c r="C44" t="s">
        <v>466</v>
      </c>
      <c r="D44" t="s">
        <v>253</v>
      </c>
      <c r="E44" t="s">
        <v>290</v>
      </c>
      <c r="F44" t="s">
        <v>773</v>
      </c>
      <c r="G44" t="s">
        <v>38</v>
      </c>
      <c r="H44" t="s">
        <v>97</v>
      </c>
      <c r="I44" t="s">
        <v>49</v>
      </c>
      <c r="J44" t="s">
        <v>96</v>
      </c>
      <c r="K44" t="s">
        <v>1821</v>
      </c>
      <c r="L44" t="s">
        <v>8</v>
      </c>
      <c r="M44">
        <v>1.1599999999999999</v>
      </c>
      <c r="N44" t="s">
        <v>226</v>
      </c>
    </row>
    <row r="45" spans="1:14" x14ac:dyDescent="0.25">
      <c r="A45" t="s">
        <v>275</v>
      </c>
      <c r="B45" t="s">
        <v>1763</v>
      </c>
      <c r="C45" t="s">
        <v>466</v>
      </c>
      <c r="D45" t="s">
        <v>253</v>
      </c>
      <c r="E45" t="s">
        <v>290</v>
      </c>
      <c r="F45" t="s">
        <v>773</v>
      </c>
      <c r="G45" t="s">
        <v>38</v>
      </c>
      <c r="H45" t="s">
        <v>97</v>
      </c>
      <c r="I45" t="s">
        <v>32</v>
      </c>
      <c r="J45" t="s">
        <v>96</v>
      </c>
      <c r="K45" t="s">
        <v>1821</v>
      </c>
      <c r="L45" t="s">
        <v>8</v>
      </c>
      <c r="M45">
        <v>1.1599999999999999</v>
      </c>
      <c r="N45" t="s">
        <v>226</v>
      </c>
    </row>
    <row r="46" spans="1:14" x14ac:dyDescent="0.25">
      <c r="A46" t="s">
        <v>1258</v>
      </c>
      <c r="B46" t="s">
        <v>1756</v>
      </c>
      <c r="C46" t="s">
        <v>465</v>
      </c>
      <c r="D46" t="s">
        <v>135</v>
      </c>
      <c r="E46" t="s">
        <v>1259</v>
      </c>
      <c r="F46" t="s">
        <v>770</v>
      </c>
      <c r="G46" t="s">
        <v>38</v>
      </c>
      <c r="H46" t="s">
        <v>128</v>
      </c>
      <c r="I46" t="s">
        <v>49</v>
      </c>
      <c r="J46" t="s">
        <v>27</v>
      </c>
      <c r="K46" t="s">
        <v>1814</v>
      </c>
      <c r="L46" t="s">
        <v>9</v>
      </c>
      <c r="M46">
        <v>5040</v>
      </c>
      <c r="N46" t="s">
        <v>229</v>
      </c>
    </row>
    <row r="47" spans="1:14" x14ac:dyDescent="0.25">
      <c r="A47" t="s">
        <v>951</v>
      </c>
      <c r="B47" t="s">
        <v>879</v>
      </c>
      <c r="C47" t="s">
        <v>708</v>
      </c>
      <c r="D47" t="s">
        <v>370</v>
      </c>
      <c r="E47" t="s">
        <v>1080</v>
      </c>
      <c r="F47" t="s">
        <v>770</v>
      </c>
      <c r="G47" t="s">
        <v>38</v>
      </c>
      <c r="H47" t="s">
        <v>651</v>
      </c>
      <c r="I47" t="s">
        <v>49</v>
      </c>
      <c r="J47" t="s">
        <v>27</v>
      </c>
      <c r="K47" t="s">
        <v>1105</v>
      </c>
      <c r="L47" t="s">
        <v>8</v>
      </c>
      <c r="M47">
        <v>200</v>
      </c>
      <c r="N47" t="s">
        <v>227</v>
      </c>
    </row>
    <row r="48" spans="1:14" x14ac:dyDescent="0.25">
      <c r="A48" t="s">
        <v>951</v>
      </c>
      <c r="B48" t="s">
        <v>879</v>
      </c>
      <c r="C48" t="s">
        <v>708</v>
      </c>
      <c r="D48" t="s">
        <v>370</v>
      </c>
      <c r="E48" t="s">
        <v>1080</v>
      </c>
      <c r="F48" t="s">
        <v>770</v>
      </c>
      <c r="G48" t="s">
        <v>38</v>
      </c>
      <c r="H48" t="s">
        <v>651</v>
      </c>
      <c r="I48" t="s">
        <v>32</v>
      </c>
      <c r="J48" t="s">
        <v>27</v>
      </c>
      <c r="K48" t="s">
        <v>1105</v>
      </c>
      <c r="L48" t="s">
        <v>8</v>
      </c>
      <c r="M48">
        <v>200</v>
      </c>
      <c r="N48" t="s">
        <v>227</v>
      </c>
    </row>
    <row r="49" spans="1:14" x14ac:dyDescent="0.25">
      <c r="A49" t="s">
        <v>305</v>
      </c>
      <c r="B49" t="s">
        <v>879</v>
      </c>
      <c r="C49" t="s">
        <v>708</v>
      </c>
      <c r="D49" t="s">
        <v>370</v>
      </c>
      <c r="E49" t="s">
        <v>290</v>
      </c>
      <c r="F49" t="s">
        <v>773</v>
      </c>
      <c r="G49" t="s">
        <v>38</v>
      </c>
      <c r="H49" t="s">
        <v>651</v>
      </c>
      <c r="I49" t="s">
        <v>83</v>
      </c>
      <c r="J49" t="s">
        <v>27</v>
      </c>
      <c r="K49" t="s">
        <v>1105</v>
      </c>
      <c r="L49" t="s">
        <v>8</v>
      </c>
      <c r="M49">
        <v>200</v>
      </c>
      <c r="N49" t="s">
        <v>227</v>
      </c>
    </row>
    <row r="50" spans="1:14" x14ac:dyDescent="0.25">
      <c r="A50" t="s">
        <v>1465</v>
      </c>
      <c r="B50" s="110" t="s">
        <v>1848</v>
      </c>
      <c r="C50" t="s">
        <v>708</v>
      </c>
      <c r="D50" t="s">
        <v>256</v>
      </c>
      <c r="E50" t="s">
        <v>1469</v>
      </c>
      <c r="F50" t="s">
        <v>771</v>
      </c>
      <c r="G50" t="s">
        <v>38</v>
      </c>
      <c r="H50" t="s">
        <v>39</v>
      </c>
      <c r="I50" t="s">
        <v>32</v>
      </c>
      <c r="J50" t="s">
        <v>798</v>
      </c>
      <c r="K50" t="s">
        <v>1822</v>
      </c>
      <c r="L50" t="s">
        <v>11</v>
      </c>
      <c r="M50">
        <v>99.52823839110053</v>
      </c>
      <c r="N50" t="s">
        <v>227</v>
      </c>
    </row>
    <row r="51" spans="1:14" x14ac:dyDescent="0.25">
      <c r="A51" t="s">
        <v>1465</v>
      </c>
      <c r="B51" t="s">
        <v>1764</v>
      </c>
      <c r="C51" t="s">
        <v>708</v>
      </c>
      <c r="D51" t="s">
        <v>256</v>
      </c>
      <c r="E51" t="s">
        <v>1469</v>
      </c>
      <c r="F51" t="s">
        <v>771</v>
      </c>
      <c r="G51" t="s">
        <v>38</v>
      </c>
      <c r="H51" t="s">
        <v>39</v>
      </c>
      <c r="I51" t="s">
        <v>49</v>
      </c>
      <c r="J51" t="s">
        <v>798</v>
      </c>
      <c r="K51" t="s">
        <v>1822</v>
      </c>
      <c r="L51" t="s">
        <v>11</v>
      </c>
      <c r="M51">
        <v>22.534951561450036</v>
      </c>
      <c r="N51" t="s">
        <v>227</v>
      </c>
    </row>
    <row r="52" spans="1:14" x14ac:dyDescent="0.25">
      <c r="A52" t="s">
        <v>332</v>
      </c>
      <c r="B52" s="110" t="s">
        <v>1849</v>
      </c>
      <c r="C52" t="s">
        <v>662</v>
      </c>
      <c r="D52" t="s">
        <v>361</v>
      </c>
      <c r="E52" t="s">
        <v>290</v>
      </c>
      <c r="F52" t="s">
        <v>773</v>
      </c>
      <c r="G52" t="s">
        <v>38</v>
      </c>
      <c r="H52" t="s">
        <v>653</v>
      </c>
      <c r="I52" t="s">
        <v>32</v>
      </c>
      <c r="J52" t="s">
        <v>796</v>
      </c>
      <c r="K52" t="s">
        <v>1823</v>
      </c>
      <c r="L52" t="s">
        <v>9</v>
      </c>
      <c r="M52">
        <v>0.24</v>
      </c>
      <c r="N52" t="s">
        <v>226</v>
      </c>
    </row>
    <row r="53" spans="1:14" x14ac:dyDescent="0.25">
      <c r="A53" t="s">
        <v>587</v>
      </c>
      <c r="B53" t="s">
        <v>1765</v>
      </c>
      <c r="C53" t="s">
        <v>800</v>
      </c>
      <c r="D53" t="s">
        <v>603</v>
      </c>
      <c r="E53" t="s">
        <v>637</v>
      </c>
      <c r="F53" t="s">
        <v>773</v>
      </c>
      <c r="G53" t="s">
        <v>38</v>
      </c>
      <c r="H53" t="s">
        <v>211</v>
      </c>
      <c r="I53" t="s">
        <v>32</v>
      </c>
      <c r="J53" t="s">
        <v>795</v>
      </c>
      <c r="K53" t="s">
        <v>1824</v>
      </c>
      <c r="L53" t="s">
        <v>8</v>
      </c>
      <c r="M53">
        <v>166.66666666666666</v>
      </c>
      <c r="N53" t="s">
        <v>227</v>
      </c>
    </row>
    <row r="54" spans="1:14" x14ac:dyDescent="0.25">
      <c r="A54" t="s">
        <v>1292</v>
      </c>
      <c r="B54" t="s">
        <v>1291</v>
      </c>
      <c r="C54" s="3" t="s">
        <v>1237</v>
      </c>
      <c r="D54" s="3" t="s">
        <v>1293</v>
      </c>
      <c r="E54" s="3" t="s">
        <v>1295</v>
      </c>
      <c r="F54" t="s">
        <v>773</v>
      </c>
      <c r="G54" s="3" t="s">
        <v>38</v>
      </c>
      <c r="H54" s="3" t="s">
        <v>1296</v>
      </c>
      <c r="I54" s="3" t="s">
        <v>49</v>
      </c>
      <c r="J54" s="3" t="s">
        <v>91</v>
      </c>
      <c r="K54" s="3" t="s">
        <v>1297</v>
      </c>
      <c r="L54" s="3" t="s">
        <v>8</v>
      </c>
      <c r="M54">
        <v>626.66666666666663</v>
      </c>
      <c r="N54" t="s">
        <v>228</v>
      </c>
    </row>
    <row r="55" spans="1:14" x14ac:dyDescent="0.25">
      <c r="A55" t="s">
        <v>932</v>
      </c>
      <c r="B55" t="s">
        <v>859</v>
      </c>
      <c r="C55" t="s">
        <v>1026</v>
      </c>
      <c r="D55" t="s">
        <v>1027</v>
      </c>
      <c r="E55" t="s">
        <v>1079</v>
      </c>
      <c r="F55" t="s">
        <v>773</v>
      </c>
      <c r="G55" t="s">
        <v>38</v>
      </c>
      <c r="H55" t="s">
        <v>97</v>
      </c>
      <c r="I55" t="s">
        <v>49</v>
      </c>
      <c r="J55" t="s">
        <v>91</v>
      </c>
      <c r="K55" t="s">
        <v>1104</v>
      </c>
      <c r="L55" t="s">
        <v>9</v>
      </c>
      <c r="M55">
        <v>16.666666666666668</v>
      </c>
      <c r="N55" t="s">
        <v>226</v>
      </c>
    </row>
    <row r="56" spans="1:14" x14ac:dyDescent="0.25">
      <c r="A56" t="s">
        <v>932</v>
      </c>
      <c r="B56" t="s">
        <v>859</v>
      </c>
      <c r="C56" t="s">
        <v>1026</v>
      </c>
      <c r="D56" t="s">
        <v>1027</v>
      </c>
      <c r="E56" t="s">
        <v>1079</v>
      </c>
      <c r="F56" t="s">
        <v>773</v>
      </c>
      <c r="G56" t="s">
        <v>38</v>
      </c>
      <c r="H56" t="s">
        <v>97</v>
      </c>
      <c r="I56" t="s">
        <v>49</v>
      </c>
      <c r="J56" t="s">
        <v>91</v>
      </c>
      <c r="K56" t="s">
        <v>1104</v>
      </c>
      <c r="L56" t="s">
        <v>8</v>
      </c>
      <c r="M56">
        <v>166.66666666666666</v>
      </c>
      <c r="N56" t="s">
        <v>227</v>
      </c>
    </row>
    <row r="57" spans="1:14" x14ac:dyDescent="0.25">
      <c r="A57" t="s">
        <v>586</v>
      </c>
      <c r="B57" t="s">
        <v>1766</v>
      </c>
      <c r="C57" t="s">
        <v>659</v>
      </c>
      <c r="D57" t="s">
        <v>601</v>
      </c>
      <c r="E57" t="s">
        <v>635</v>
      </c>
      <c r="F57" t="s">
        <v>773</v>
      </c>
      <c r="G57" t="s">
        <v>38</v>
      </c>
      <c r="H57" t="s">
        <v>223</v>
      </c>
      <c r="I57" t="s">
        <v>49</v>
      </c>
      <c r="J57" t="s">
        <v>91</v>
      </c>
      <c r="K57" t="s">
        <v>1825</v>
      </c>
      <c r="L57" t="s">
        <v>9</v>
      </c>
      <c r="M57">
        <v>6.666666666666667</v>
      </c>
      <c r="N57" t="s">
        <v>226</v>
      </c>
    </row>
    <row r="58" spans="1:14" x14ac:dyDescent="0.25">
      <c r="A58" t="s">
        <v>590</v>
      </c>
      <c r="B58" t="s">
        <v>1767</v>
      </c>
      <c r="C58" t="s">
        <v>660</v>
      </c>
      <c r="D58" t="s">
        <v>604</v>
      </c>
      <c r="E58" t="s">
        <v>640</v>
      </c>
      <c r="F58" t="s">
        <v>773</v>
      </c>
      <c r="G58" t="s">
        <v>38</v>
      </c>
      <c r="H58" t="s">
        <v>223</v>
      </c>
      <c r="I58" t="s">
        <v>49</v>
      </c>
      <c r="J58" t="s">
        <v>795</v>
      </c>
      <c r="K58" t="s">
        <v>1826</v>
      </c>
      <c r="L58" t="s">
        <v>9</v>
      </c>
      <c r="M58">
        <v>36.666666666666671</v>
      </c>
      <c r="N58" t="s">
        <v>227</v>
      </c>
    </row>
    <row r="59" spans="1:14" x14ac:dyDescent="0.25">
      <c r="A59" t="s">
        <v>279</v>
      </c>
      <c r="B59" t="s">
        <v>1768</v>
      </c>
      <c r="C59" t="s">
        <v>708</v>
      </c>
      <c r="D59" t="s">
        <v>256</v>
      </c>
      <c r="E59" t="s">
        <v>290</v>
      </c>
      <c r="F59" t="s">
        <v>773</v>
      </c>
      <c r="G59" t="s">
        <v>38</v>
      </c>
      <c r="H59" t="s">
        <v>785</v>
      </c>
      <c r="I59" t="s">
        <v>49</v>
      </c>
      <c r="J59" t="s">
        <v>96</v>
      </c>
      <c r="K59" t="s">
        <v>1827</v>
      </c>
      <c r="L59" t="s">
        <v>9</v>
      </c>
      <c r="M59">
        <v>1</v>
      </c>
      <c r="N59" t="s">
        <v>226</v>
      </c>
    </row>
    <row r="60" spans="1:14" x14ac:dyDescent="0.25">
      <c r="A60" t="s">
        <v>279</v>
      </c>
      <c r="B60" t="s">
        <v>1768</v>
      </c>
      <c r="C60" t="s">
        <v>708</v>
      </c>
      <c r="D60" t="s">
        <v>709</v>
      </c>
      <c r="E60" t="s">
        <v>290</v>
      </c>
      <c r="F60" t="s">
        <v>773</v>
      </c>
      <c r="G60" t="s">
        <v>38</v>
      </c>
      <c r="H60" t="s">
        <v>785</v>
      </c>
      <c r="I60" t="s">
        <v>32</v>
      </c>
      <c r="J60" t="s">
        <v>96</v>
      </c>
      <c r="K60" t="s">
        <v>1827</v>
      </c>
      <c r="L60" t="s">
        <v>9</v>
      </c>
      <c r="M60">
        <v>1</v>
      </c>
      <c r="N60" t="s">
        <v>226</v>
      </c>
    </row>
    <row r="61" spans="1:14" x14ac:dyDescent="0.25">
      <c r="A61" t="s">
        <v>985</v>
      </c>
      <c r="B61" t="s">
        <v>893</v>
      </c>
      <c r="C61" t="s">
        <v>800</v>
      </c>
      <c r="D61" t="s">
        <v>249</v>
      </c>
      <c r="E61" t="s">
        <v>1092</v>
      </c>
      <c r="F61" t="s">
        <v>773</v>
      </c>
      <c r="G61" t="s">
        <v>38</v>
      </c>
      <c r="H61" t="s">
        <v>128</v>
      </c>
      <c r="I61" t="s">
        <v>49</v>
      </c>
      <c r="J61" t="s">
        <v>91</v>
      </c>
      <c r="K61" t="s">
        <v>1127</v>
      </c>
      <c r="L61" t="s">
        <v>9</v>
      </c>
      <c r="M61">
        <v>66.666666666666671</v>
      </c>
      <c r="N61" t="s">
        <v>227</v>
      </c>
    </row>
    <row r="62" spans="1:14" x14ac:dyDescent="0.25">
      <c r="A62" t="s">
        <v>282</v>
      </c>
      <c r="B62" t="s">
        <v>1770</v>
      </c>
      <c r="C62" t="s">
        <v>708</v>
      </c>
      <c r="D62" t="s">
        <v>256</v>
      </c>
      <c r="E62" t="s">
        <v>290</v>
      </c>
      <c r="F62" t="s">
        <v>773</v>
      </c>
      <c r="G62" t="s">
        <v>38</v>
      </c>
      <c r="H62" t="s">
        <v>211</v>
      </c>
      <c r="I62" t="s">
        <v>49</v>
      </c>
      <c r="J62" t="s">
        <v>91</v>
      </c>
      <c r="K62" t="s">
        <v>1828</v>
      </c>
      <c r="L62" t="s">
        <v>9</v>
      </c>
      <c r="M62">
        <v>37</v>
      </c>
      <c r="N62" t="s">
        <v>227</v>
      </c>
    </row>
    <row r="63" spans="1:14" x14ac:dyDescent="0.25">
      <c r="A63" t="s">
        <v>278</v>
      </c>
      <c r="B63" t="s">
        <v>1771</v>
      </c>
      <c r="C63" t="s">
        <v>708</v>
      </c>
      <c r="D63" t="s">
        <v>255</v>
      </c>
      <c r="E63" t="s">
        <v>290</v>
      </c>
      <c r="F63" t="s">
        <v>773</v>
      </c>
      <c r="G63" t="s">
        <v>38</v>
      </c>
      <c r="H63" t="s">
        <v>211</v>
      </c>
      <c r="I63" t="s">
        <v>49</v>
      </c>
      <c r="J63" t="s">
        <v>91</v>
      </c>
      <c r="K63" t="s">
        <v>1829</v>
      </c>
      <c r="L63" t="s">
        <v>8</v>
      </c>
      <c r="M63">
        <v>43.333333333333336</v>
      </c>
      <c r="N63" t="s">
        <v>227</v>
      </c>
    </row>
    <row r="64" spans="1:14" x14ac:dyDescent="0.25">
      <c r="A64" t="s">
        <v>266</v>
      </c>
      <c r="B64" t="s">
        <v>1772</v>
      </c>
      <c r="C64" t="s">
        <v>467</v>
      </c>
      <c r="D64" t="s">
        <v>243</v>
      </c>
      <c r="E64" t="s">
        <v>290</v>
      </c>
      <c r="F64" t="s">
        <v>773</v>
      </c>
      <c r="G64" t="s">
        <v>38</v>
      </c>
      <c r="H64" t="s">
        <v>211</v>
      </c>
      <c r="I64" t="s">
        <v>49</v>
      </c>
      <c r="J64" t="s">
        <v>91</v>
      </c>
      <c r="K64" t="s">
        <v>1830</v>
      </c>
      <c r="L64" t="s">
        <v>8</v>
      </c>
      <c r="M64">
        <v>40</v>
      </c>
      <c r="N64" t="s">
        <v>227</v>
      </c>
    </row>
    <row r="65" spans="1:14" x14ac:dyDescent="0.25">
      <c r="A65" t="s">
        <v>1467</v>
      </c>
      <c r="B65" s="110" t="s">
        <v>1560</v>
      </c>
      <c r="C65" t="s">
        <v>805</v>
      </c>
      <c r="D65" t="s">
        <v>805</v>
      </c>
      <c r="E65" t="s">
        <v>1468</v>
      </c>
      <c r="F65" t="s">
        <v>771</v>
      </c>
      <c r="G65" t="s">
        <v>38</v>
      </c>
      <c r="H65" t="s">
        <v>214</v>
      </c>
      <c r="I65" t="s">
        <v>32</v>
      </c>
      <c r="J65" t="s">
        <v>798</v>
      </c>
      <c r="K65" t="s">
        <v>1831</v>
      </c>
      <c r="L65" t="s">
        <v>11</v>
      </c>
      <c r="M65">
        <v>1900.3804982399001</v>
      </c>
      <c r="N65" t="s">
        <v>227</v>
      </c>
    </row>
    <row r="66" spans="1:14" x14ac:dyDescent="0.25">
      <c r="A66" t="s">
        <v>180</v>
      </c>
      <c r="B66" s="110" t="s">
        <v>1774</v>
      </c>
      <c r="C66" t="s">
        <v>708</v>
      </c>
      <c r="D66" t="s">
        <v>202</v>
      </c>
      <c r="E66" t="s">
        <v>218</v>
      </c>
      <c r="F66" t="s">
        <v>773</v>
      </c>
      <c r="G66" t="s">
        <v>38</v>
      </c>
      <c r="H66" t="s">
        <v>213</v>
      </c>
      <c r="I66" t="s">
        <v>32</v>
      </c>
      <c r="J66" t="s">
        <v>55</v>
      </c>
      <c r="K66" t="s">
        <v>1850</v>
      </c>
      <c r="L66" t="s">
        <v>11</v>
      </c>
      <c r="M66">
        <v>63.616666666666667</v>
      </c>
      <c r="N66" t="s">
        <v>227</v>
      </c>
    </row>
    <row r="67" spans="1:14" x14ac:dyDescent="0.25">
      <c r="A67" t="s">
        <v>180</v>
      </c>
      <c r="B67" t="s">
        <v>1774</v>
      </c>
      <c r="C67" t="s">
        <v>708</v>
      </c>
      <c r="D67" t="s">
        <v>202</v>
      </c>
      <c r="E67" t="s">
        <v>218</v>
      </c>
      <c r="F67" t="s">
        <v>773</v>
      </c>
      <c r="G67" t="s">
        <v>38</v>
      </c>
      <c r="H67" t="s">
        <v>213</v>
      </c>
      <c r="I67" t="s">
        <v>49</v>
      </c>
      <c r="J67" t="s">
        <v>55</v>
      </c>
      <c r="K67" t="s">
        <v>1850</v>
      </c>
      <c r="L67" t="s">
        <v>11</v>
      </c>
      <c r="M67">
        <v>82.687666666666672</v>
      </c>
      <c r="N67" t="s">
        <v>227</v>
      </c>
    </row>
    <row r="68" spans="1:14" x14ac:dyDescent="0.25">
      <c r="A68" t="s">
        <v>180</v>
      </c>
      <c r="B68" s="110" t="s">
        <v>1774</v>
      </c>
      <c r="C68" t="s">
        <v>708</v>
      </c>
      <c r="D68" t="s">
        <v>202</v>
      </c>
      <c r="E68" t="s">
        <v>218</v>
      </c>
      <c r="F68" t="s">
        <v>773</v>
      </c>
      <c r="G68" t="s">
        <v>30</v>
      </c>
      <c r="H68" t="s">
        <v>146</v>
      </c>
      <c r="I68" t="s">
        <v>49</v>
      </c>
      <c r="J68" t="s">
        <v>55</v>
      </c>
      <c r="K68" t="s">
        <v>1850</v>
      </c>
      <c r="L68" t="s">
        <v>11</v>
      </c>
      <c r="M68">
        <v>93.213666666666654</v>
      </c>
      <c r="N68" t="s">
        <v>227</v>
      </c>
    </row>
    <row r="69" spans="1:14" x14ac:dyDescent="0.25">
      <c r="A69" t="s">
        <v>180</v>
      </c>
      <c r="B69" t="s">
        <v>1774</v>
      </c>
      <c r="C69" t="s">
        <v>708</v>
      </c>
      <c r="D69" t="s">
        <v>202</v>
      </c>
      <c r="E69" t="s">
        <v>218</v>
      </c>
      <c r="F69" t="s">
        <v>773</v>
      </c>
      <c r="G69" t="s">
        <v>30</v>
      </c>
      <c r="H69" t="s">
        <v>146</v>
      </c>
      <c r="I69" t="s">
        <v>32</v>
      </c>
      <c r="J69" t="s">
        <v>55</v>
      </c>
      <c r="K69" t="s">
        <v>1850</v>
      </c>
      <c r="L69" t="s">
        <v>11</v>
      </c>
      <c r="M69">
        <v>137.29599999999999</v>
      </c>
      <c r="N69" t="s">
        <v>227</v>
      </c>
    </row>
    <row r="70" spans="1:14" x14ac:dyDescent="0.25">
      <c r="A70" t="s">
        <v>286</v>
      </c>
      <c r="B70" t="s">
        <v>1773</v>
      </c>
      <c r="C70" t="s">
        <v>562</v>
      </c>
      <c r="D70" t="s">
        <v>258</v>
      </c>
      <c r="E70" t="s">
        <v>290</v>
      </c>
      <c r="F70" t="s">
        <v>773</v>
      </c>
      <c r="G70" t="s">
        <v>38</v>
      </c>
      <c r="H70" t="s">
        <v>128</v>
      </c>
      <c r="I70" t="s">
        <v>49</v>
      </c>
      <c r="J70" t="s">
        <v>96</v>
      </c>
      <c r="K70" t="s">
        <v>1832</v>
      </c>
      <c r="L70" t="s">
        <v>9</v>
      </c>
      <c r="M70">
        <v>2350</v>
      </c>
      <c r="N70" t="s">
        <v>228</v>
      </c>
    </row>
    <row r="71" spans="1:14" x14ac:dyDescent="0.25">
      <c r="A71" t="s">
        <v>1262</v>
      </c>
      <c r="B71" t="s">
        <v>897</v>
      </c>
      <c r="C71" t="s">
        <v>708</v>
      </c>
      <c r="D71" t="s">
        <v>256</v>
      </c>
      <c r="E71" t="s">
        <v>1263</v>
      </c>
      <c r="F71" t="s">
        <v>770</v>
      </c>
      <c r="G71" t="s">
        <v>38</v>
      </c>
      <c r="H71" t="s">
        <v>211</v>
      </c>
      <c r="I71" t="s">
        <v>49</v>
      </c>
      <c r="J71" t="s">
        <v>27</v>
      </c>
      <c r="K71" t="s">
        <v>1781</v>
      </c>
      <c r="L71" t="s">
        <v>8</v>
      </c>
      <c r="M71">
        <v>100</v>
      </c>
      <c r="N71" t="s">
        <v>227</v>
      </c>
    </row>
    <row r="72" spans="1:14" x14ac:dyDescent="0.25">
      <c r="A72" t="s">
        <v>303</v>
      </c>
      <c r="B72" t="s">
        <v>897</v>
      </c>
      <c r="C72" t="s">
        <v>708</v>
      </c>
      <c r="D72" t="s">
        <v>710</v>
      </c>
      <c r="E72" t="s">
        <v>290</v>
      </c>
      <c r="F72" t="s">
        <v>773</v>
      </c>
      <c r="G72" t="s">
        <v>38</v>
      </c>
      <c r="H72" t="s">
        <v>211</v>
      </c>
      <c r="I72" t="s">
        <v>49</v>
      </c>
      <c r="J72" t="s">
        <v>27</v>
      </c>
      <c r="K72" t="s">
        <v>1781</v>
      </c>
      <c r="L72" t="s">
        <v>8</v>
      </c>
      <c r="M72">
        <v>100</v>
      </c>
      <c r="N72" t="s">
        <v>227</v>
      </c>
    </row>
    <row r="73" spans="1:14" x14ac:dyDescent="0.25">
      <c r="A73" t="s">
        <v>1396</v>
      </c>
      <c r="B73" t="s">
        <v>1395</v>
      </c>
      <c r="C73" t="s">
        <v>708</v>
      </c>
      <c r="D73" t="s">
        <v>1397</v>
      </c>
      <c r="E73" t="s">
        <v>1399</v>
      </c>
      <c r="F73" t="s">
        <v>773</v>
      </c>
      <c r="G73" t="s">
        <v>38</v>
      </c>
      <c r="H73" t="s">
        <v>211</v>
      </c>
      <c r="I73" t="s">
        <v>49</v>
      </c>
      <c r="J73" t="s">
        <v>96</v>
      </c>
      <c r="K73" t="s">
        <v>1401</v>
      </c>
      <c r="L73" t="s">
        <v>8</v>
      </c>
      <c r="M73">
        <v>60</v>
      </c>
      <c r="N73" t="s">
        <v>227</v>
      </c>
    </row>
    <row r="74" spans="1:14" x14ac:dyDescent="0.25">
      <c r="A74" t="s">
        <v>1396</v>
      </c>
      <c r="B74" t="s">
        <v>1395</v>
      </c>
      <c r="C74" t="s">
        <v>708</v>
      </c>
      <c r="D74" t="s">
        <v>1397</v>
      </c>
      <c r="E74" t="s">
        <v>1399</v>
      </c>
      <c r="F74" t="s">
        <v>773</v>
      </c>
      <c r="G74" t="s">
        <v>38</v>
      </c>
      <c r="H74" t="s">
        <v>211</v>
      </c>
      <c r="I74" t="s">
        <v>32</v>
      </c>
      <c r="J74" t="s">
        <v>96</v>
      </c>
      <c r="K74" t="s">
        <v>1401</v>
      </c>
      <c r="L74" t="s">
        <v>8</v>
      </c>
      <c r="M74">
        <v>60</v>
      </c>
      <c r="N74" t="s">
        <v>227</v>
      </c>
    </row>
    <row r="75" spans="1:14" x14ac:dyDescent="0.25">
      <c r="A75" t="s">
        <v>1396</v>
      </c>
      <c r="B75" t="s">
        <v>1395</v>
      </c>
      <c r="C75" t="s">
        <v>708</v>
      </c>
      <c r="D75" t="s">
        <v>1397</v>
      </c>
      <c r="E75" t="s">
        <v>1402</v>
      </c>
      <c r="F75" t="s">
        <v>770</v>
      </c>
      <c r="G75" t="s">
        <v>38</v>
      </c>
      <c r="H75" t="s">
        <v>211</v>
      </c>
      <c r="I75" t="s">
        <v>49</v>
      </c>
      <c r="J75" t="s">
        <v>96</v>
      </c>
      <c r="K75" t="s">
        <v>1401</v>
      </c>
      <c r="L75" t="s">
        <v>8</v>
      </c>
      <c r="M75">
        <v>4840</v>
      </c>
      <c r="N75" t="s">
        <v>229</v>
      </c>
    </row>
    <row r="76" spans="1:14" x14ac:dyDescent="0.25">
      <c r="A76" t="s">
        <v>1396</v>
      </c>
      <c r="B76" t="s">
        <v>1395</v>
      </c>
      <c r="C76" t="s">
        <v>708</v>
      </c>
      <c r="D76" t="s">
        <v>1397</v>
      </c>
      <c r="E76" t="s">
        <v>1402</v>
      </c>
      <c r="F76" t="s">
        <v>770</v>
      </c>
      <c r="G76" t="s">
        <v>38</v>
      </c>
      <c r="H76" t="s">
        <v>211</v>
      </c>
      <c r="I76" t="s">
        <v>32</v>
      </c>
      <c r="J76" t="s">
        <v>96</v>
      </c>
      <c r="K76" t="s">
        <v>1401</v>
      </c>
      <c r="L76" t="s">
        <v>8</v>
      </c>
      <c r="M76">
        <v>4840</v>
      </c>
      <c r="N76" t="s">
        <v>229</v>
      </c>
    </row>
    <row r="77" spans="1:14" x14ac:dyDescent="0.25">
      <c r="A77" t="s">
        <v>1385</v>
      </c>
      <c r="B77" t="s">
        <v>1384</v>
      </c>
      <c r="C77" t="s">
        <v>465</v>
      </c>
      <c r="D77" t="s">
        <v>1477</v>
      </c>
      <c r="E77" t="s">
        <v>1386</v>
      </c>
      <c r="F77" t="s">
        <v>770</v>
      </c>
      <c r="G77" t="s">
        <v>38</v>
      </c>
      <c r="H77" t="s">
        <v>1387</v>
      </c>
      <c r="I77" t="s">
        <v>49</v>
      </c>
      <c r="J77" t="s">
        <v>27</v>
      </c>
      <c r="K77" t="s">
        <v>1389</v>
      </c>
      <c r="L77" t="s">
        <v>8</v>
      </c>
      <c r="M77">
        <v>5900</v>
      </c>
      <c r="N77" t="s">
        <v>229</v>
      </c>
    </row>
    <row r="78" spans="1:14" x14ac:dyDescent="0.25">
      <c r="A78" t="s">
        <v>1385</v>
      </c>
      <c r="B78" t="s">
        <v>1384</v>
      </c>
      <c r="C78" t="s">
        <v>465</v>
      </c>
      <c r="D78" t="s">
        <v>1477</v>
      </c>
      <c r="E78" t="s">
        <v>1386</v>
      </c>
      <c r="F78" t="s">
        <v>770</v>
      </c>
      <c r="G78" t="s">
        <v>38</v>
      </c>
      <c r="H78" t="s">
        <v>1387</v>
      </c>
      <c r="I78" t="s">
        <v>32</v>
      </c>
      <c r="J78" t="s">
        <v>27</v>
      </c>
      <c r="K78" t="s">
        <v>1389</v>
      </c>
      <c r="L78" t="s">
        <v>8</v>
      </c>
      <c r="M78">
        <v>5900</v>
      </c>
      <c r="N78" t="s">
        <v>229</v>
      </c>
    </row>
    <row r="79" spans="1:14" x14ac:dyDescent="0.25">
      <c r="A79" t="s">
        <v>1385</v>
      </c>
      <c r="B79" t="s">
        <v>1384</v>
      </c>
      <c r="C79" t="s">
        <v>465</v>
      </c>
      <c r="D79" t="s">
        <v>1478</v>
      </c>
      <c r="E79" t="s">
        <v>1386</v>
      </c>
      <c r="F79" t="s">
        <v>770</v>
      </c>
      <c r="G79" t="s">
        <v>38</v>
      </c>
      <c r="H79" t="s">
        <v>1387</v>
      </c>
      <c r="I79" t="s">
        <v>49</v>
      </c>
      <c r="J79" t="s">
        <v>27</v>
      </c>
      <c r="K79" t="s">
        <v>1392</v>
      </c>
      <c r="L79" t="s">
        <v>8</v>
      </c>
      <c r="M79">
        <v>34700</v>
      </c>
      <c r="N79" t="s">
        <v>230</v>
      </c>
    </row>
    <row r="80" spans="1:14" x14ac:dyDescent="0.25">
      <c r="A80" t="s">
        <v>1385</v>
      </c>
      <c r="B80" t="s">
        <v>1384</v>
      </c>
      <c r="C80" t="s">
        <v>465</v>
      </c>
      <c r="D80" t="s">
        <v>1478</v>
      </c>
      <c r="E80" t="s">
        <v>1386</v>
      </c>
      <c r="F80" t="s">
        <v>770</v>
      </c>
      <c r="G80" t="s">
        <v>38</v>
      </c>
      <c r="H80" t="s">
        <v>1387</v>
      </c>
      <c r="I80" t="s">
        <v>32</v>
      </c>
      <c r="J80" t="s">
        <v>27</v>
      </c>
      <c r="K80" t="s">
        <v>1392</v>
      </c>
      <c r="L80" t="s">
        <v>8</v>
      </c>
      <c r="M80">
        <v>34700</v>
      </c>
      <c r="N80" t="s">
        <v>230</v>
      </c>
    </row>
    <row r="81" spans="1:14" x14ac:dyDescent="0.25">
      <c r="A81" t="s">
        <v>1385</v>
      </c>
      <c r="B81" t="s">
        <v>1384</v>
      </c>
      <c r="C81" t="s">
        <v>465</v>
      </c>
      <c r="D81" t="s">
        <v>1479</v>
      </c>
      <c r="E81" t="s">
        <v>1386</v>
      </c>
      <c r="F81" t="s">
        <v>770</v>
      </c>
      <c r="G81" t="s">
        <v>38</v>
      </c>
      <c r="H81" t="s">
        <v>1387</v>
      </c>
      <c r="I81" t="s">
        <v>49</v>
      </c>
      <c r="J81" t="s">
        <v>27</v>
      </c>
      <c r="K81" t="s">
        <v>1393</v>
      </c>
      <c r="L81" t="s">
        <v>8</v>
      </c>
      <c r="M81">
        <v>34900</v>
      </c>
      <c r="N81" t="s">
        <v>230</v>
      </c>
    </row>
    <row r="82" spans="1:14" x14ac:dyDescent="0.25">
      <c r="A82" t="s">
        <v>1385</v>
      </c>
      <c r="B82" t="s">
        <v>1384</v>
      </c>
      <c r="C82" t="s">
        <v>465</v>
      </c>
      <c r="D82" t="s">
        <v>1479</v>
      </c>
      <c r="E82" t="s">
        <v>1386</v>
      </c>
      <c r="F82" t="s">
        <v>770</v>
      </c>
      <c r="G82" t="s">
        <v>38</v>
      </c>
      <c r="H82" t="s">
        <v>1387</v>
      </c>
      <c r="I82" t="s">
        <v>32</v>
      </c>
      <c r="J82" t="s">
        <v>27</v>
      </c>
      <c r="K82" t="s">
        <v>1393</v>
      </c>
      <c r="L82" t="s">
        <v>8</v>
      </c>
      <c r="M82">
        <v>34900</v>
      </c>
      <c r="N82" t="s">
        <v>230</v>
      </c>
    </row>
    <row r="83" spans="1:14" x14ac:dyDescent="0.25">
      <c r="A83" t="s">
        <v>931</v>
      </c>
      <c r="B83" t="s">
        <v>858</v>
      </c>
      <c r="C83" t="s">
        <v>1024</v>
      </c>
      <c r="D83" t="s">
        <v>1025</v>
      </c>
      <c r="E83" t="s">
        <v>29</v>
      </c>
      <c r="F83" t="s">
        <v>773</v>
      </c>
      <c r="G83" t="s">
        <v>38</v>
      </c>
      <c r="H83" t="s">
        <v>1078</v>
      </c>
      <c r="I83" t="s">
        <v>32</v>
      </c>
      <c r="J83" t="s">
        <v>96</v>
      </c>
      <c r="K83" t="s">
        <v>1833</v>
      </c>
      <c r="L83" t="s">
        <v>9</v>
      </c>
      <c r="M83">
        <v>5000</v>
      </c>
      <c r="N83" t="s">
        <v>229</v>
      </c>
    </row>
    <row r="84" spans="1:14" x14ac:dyDescent="0.25">
      <c r="A84" t="s">
        <v>931</v>
      </c>
      <c r="B84" t="s">
        <v>858</v>
      </c>
      <c r="C84" t="s">
        <v>1024</v>
      </c>
      <c r="D84" t="s">
        <v>1025</v>
      </c>
      <c r="E84" t="s">
        <v>29</v>
      </c>
      <c r="F84" t="s">
        <v>773</v>
      </c>
      <c r="G84" t="s">
        <v>38</v>
      </c>
      <c r="H84" t="s">
        <v>1078</v>
      </c>
      <c r="I84" t="s">
        <v>32</v>
      </c>
      <c r="J84" t="s">
        <v>96</v>
      </c>
      <c r="K84" t="s">
        <v>1833</v>
      </c>
      <c r="L84" t="s">
        <v>9</v>
      </c>
      <c r="M84">
        <v>5000</v>
      </c>
      <c r="N84" t="s">
        <v>229</v>
      </c>
    </row>
    <row r="85" spans="1:14" x14ac:dyDescent="0.25">
      <c r="A85" t="s">
        <v>931</v>
      </c>
      <c r="B85" t="s">
        <v>858</v>
      </c>
      <c r="C85" t="s">
        <v>1024</v>
      </c>
      <c r="D85" t="s">
        <v>1025</v>
      </c>
      <c r="E85" t="s">
        <v>29</v>
      </c>
      <c r="F85" t="s">
        <v>773</v>
      </c>
      <c r="G85" t="s">
        <v>38</v>
      </c>
      <c r="H85" t="s">
        <v>1078</v>
      </c>
      <c r="I85" t="s">
        <v>32</v>
      </c>
      <c r="J85" t="s">
        <v>96</v>
      </c>
      <c r="K85" t="s">
        <v>1833</v>
      </c>
      <c r="L85" t="s">
        <v>9</v>
      </c>
      <c r="M85">
        <v>5000</v>
      </c>
      <c r="N85" t="s">
        <v>229</v>
      </c>
    </row>
    <row r="86" spans="1:14" x14ac:dyDescent="0.25">
      <c r="A86" t="s">
        <v>931</v>
      </c>
      <c r="B86" t="s">
        <v>858</v>
      </c>
      <c r="C86" t="s">
        <v>1024</v>
      </c>
      <c r="D86" t="s">
        <v>1025</v>
      </c>
      <c r="E86" t="s">
        <v>1077</v>
      </c>
      <c r="F86" t="s">
        <v>770</v>
      </c>
      <c r="G86" t="s">
        <v>38</v>
      </c>
      <c r="H86" t="s">
        <v>1078</v>
      </c>
      <c r="I86" t="s">
        <v>32</v>
      </c>
      <c r="J86" t="s">
        <v>96</v>
      </c>
      <c r="K86" t="s">
        <v>1833</v>
      </c>
      <c r="L86" t="s">
        <v>8</v>
      </c>
      <c r="M86">
        <v>50000</v>
      </c>
      <c r="N86" t="s">
        <v>230</v>
      </c>
    </row>
    <row r="87" spans="1:14" x14ac:dyDescent="0.25">
      <c r="A87" t="s">
        <v>931</v>
      </c>
      <c r="B87" t="s">
        <v>858</v>
      </c>
      <c r="C87" t="s">
        <v>800</v>
      </c>
      <c r="D87" t="s">
        <v>1023</v>
      </c>
      <c r="E87" t="s">
        <v>29</v>
      </c>
      <c r="F87" t="s">
        <v>773</v>
      </c>
      <c r="G87" t="s">
        <v>38</v>
      </c>
      <c r="H87" t="s">
        <v>1078</v>
      </c>
      <c r="I87" t="s">
        <v>32</v>
      </c>
      <c r="J87" t="s">
        <v>96</v>
      </c>
      <c r="K87" t="s">
        <v>1834</v>
      </c>
      <c r="L87" t="s">
        <v>8</v>
      </c>
      <c r="M87">
        <v>300</v>
      </c>
      <c r="N87" t="s">
        <v>227</v>
      </c>
    </row>
    <row r="88" spans="1:14" x14ac:dyDescent="0.25">
      <c r="A88" t="s">
        <v>931</v>
      </c>
      <c r="B88" t="s">
        <v>858</v>
      </c>
      <c r="C88" t="s">
        <v>800</v>
      </c>
      <c r="D88" t="s">
        <v>1023</v>
      </c>
      <c r="E88" t="s">
        <v>29</v>
      </c>
      <c r="F88" t="s">
        <v>773</v>
      </c>
      <c r="G88" t="s">
        <v>38</v>
      </c>
      <c r="H88" t="s">
        <v>1078</v>
      </c>
      <c r="I88" t="s">
        <v>32</v>
      </c>
      <c r="J88" t="s">
        <v>96</v>
      </c>
      <c r="K88" t="s">
        <v>1834</v>
      </c>
      <c r="L88" t="s">
        <v>8</v>
      </c>
      <c r="M88">
        <v>300</v>
      </c>
      <c r="N88" t="s">
        <v>227</v>
      </c>
    </row>
    <row r="89" spans="1:14" x14ac:dyDescent="0.25">
      <c r="A89" t="s">
        <v>931</v>
      </c>
      <c r="B89" t="s">
        <v>858</v>
      </c>
      <c r="C89" t="s">
        <v>800</v>
      </c>
      <c r="D89" t="s">
        <v>1023</v>
      </c>
      <c r="E89" t="s">
        <v>29</v>
      </c>
      <c r="F89" t="s">
        <v>773</v>
      </c>
      <c r="G89" t="s">
        <v>38</v>
      </c>
      <c r="H89" t="s">
        <v>1078</v>
      </c>
      <c r="I89" t="s">
        <v>32</v>
      </c>
      <c r="J89" t="s">
        <v>96</v>
      </c>
      <c r="K89" t="s">
        <v>1834</v>
      </c>
      <c r="L89" t="s">
        <v>8</v>
      </c>
      <c r="M89">
        <v>300</v>
      </c>
      <c r="N89" t="s">
        <v>227</v>
      </c>
    </row>
    <row r="90" spans="1:14" x14ac:dyDescent="0.25">
      <c r="A90" t="s">
        <v>931</v>
      </c>
      <c r="B90" t="s">
        <v>858</v>
      </c>
      <c r="C90" t="s">
        <v>800</v>
      </c>
      <c r="D90" t="s">
        <v>1023</v>
      </c>
      <c r="E90" t="s">
        <v>1077</v>
      </c>
      <c r="F90" t="s">
        <v>770</v>
      </c>
      <c r="G90" t="s">
        <v>38</v>
      </c>
      <c r="H90" t="s">
        <v>1078</v>
      </c>
      <c r="I90" t="s">
        <v>32</v>
      </c>
      <c r="J90" t="s">
        <v>96</v>
      </c>
      <c r="K90" t="s">
        <v>1834</v>
      </c>
      <c r="L90" t="s">
        <v>8</v>
      </c>
      <c r="M90">
        <v>1000</v>
      </c>
      <c r="N90" t="s">
        <v>228</v>
      </c>
    </row>
    <row r="91" spans="1:14" x14ac:dyDescent="0.25">
      <c r="A91" t="s">
        <v>589</v>
      </c>
      <c r="B91" t="s">
        <v>858</v>
      </c>
      <c r="C91" t="s">
        <v>800</v>
      </c>
      <c r="D91" t="s">
        <v>603</v>
      </c>
      <c r="E91" t="s">
        <v>1486</v>
      </c>
      <c r="F91" t="s">
        <v>773</v>
      </c>
      <c r="G91" t="s">
        <v>38</v>
      </c>
      <c r="H91" t="s">
        <v>211</v>
      </c>
      <c r="I91" t="s">
        <v>32</v>
      </c>
      <c r="J91" t="s">
        <v>91</v>
      </c>
      <c r="K91" t="s">
        <v>1834</v>
      </c>
      <c r="L91" t="s">
        <v>8</v>
      </c>
      <c r="M91">
        <v>333.33333333333331</v>
      </c>
      <c r="N91" t="s">
        <v>228</v>
      </c>
    </row>
    <row r="92" spans="1:14" x14ac:dyDescent="0.25">
      <c r="A92" t="s">
        <v>597</v>
      </c>
      <c r="B92" t="s">
        <v>1502</v>
      </c>
      <c r="C92" t="s">
        <v>465</v>
      </c>
      <c r="D92" t="s">
        <v>1528</v>
      </c>
      <c r="E92" t="s">
        <v>647</v>
      </c>
      <c r="F92" t="s">
        <v>773</v>
      </c>
      <c r="G92" t="s">
        <v>38</v>
      </c>
      <c r="H92" t="s">
        <v>223</v>
      </c>
      <c r="I92" t="s">
        <v>49</v>
      </c>
      <c r="J92" t="s">
        <v>795</v>
      </c>
      <c r="K92" t="s">
        <v>1835</v>
      </c>
      <c r="L92" t="s">
        <v>8</v>
      </c>
      <c r="M92">
        <v>1800</v>
      </c>
      <c r="N92" t="s">
        <v>228</v>
      </c>
    </row>
    <row r="93" spans="1:14" x14ac:dyDescent="0.25">
      <c r="A93" t="s">
        <v>75</v>
      </c>
      <c r="B93" t="s">
        <v>871</v>
      </c>
      <c r="C93" t="s">
        <v>466</v>
      </c>
      <c r="D93" t="s">
        <v>68</v>
      </c>
      <c r="E93" t="s">
        <v>77</v>
      </c>
      <c r="F93" t="s">
        <v>773</v>
      </c>
      <c r="G93" t="s">
        <v>38</v>
      </c>
      <c r="H93" t="s">
        <v>97</v>
      </c>
      <c r="I93" t="s">
        <v>49</v>
      </c>
      <c r="J93" t="s">
        <v>129</v>
      </c>
      <c r="K93" t="s">
        <v>1836</v>
      </c>
      <c r="L93" t="s">
        <v>11</v>
      </c>
      <c r="M93">
        <v>4.5333333333333332</v>
      </c>
      <c r="N93" t="s">
        <v>226</v>
      </c>
    </row>
    <row r="94" spans="1:14" x14ac:dyDescent="0.25">
      <c r="A94" t="s">
        <v>75</v>
      </c>
      <c r="B94" t="s">
        <v>871</v>
      </c>
      <c r="C94" t="s">
        <v>466</v>
      </c>
      <c r="D94" t="s">
        <v>68</v>
      </c>
      <c r="E94" t="s">
        <v>82</v>
      </c>
      <c r="F94" t="s">
        <v>773</v>
      </c>
      <c r="G94" t="s">
        <v>38</v>
      </c>
      <c r="H94" t="s">
        <v>97</v>
      </c>
      <c r="I94" t="s">
        <v>32</v>
      </c>
      <c r="J94" t="s">
        <v>129</v>
      </c>
      <c r="K94" t="s">
        <v>1836</v>
      </c>
      <c r="L94" t="s">
        <v>8</v>
      </c>
      <c r="M94">
        <v>39</v>
      </c>
      <c r="N94" t="s">
        <v>227</v>
      </c>
    </row>
    <row r="95" spans="1:14" x14ac:dyDescent="0.25">
      <c r="A95" t="s">
        <v>291</v>
      </c>
      <c r="B95" s="110" t="s">
        <v>911</v>
      </c>
      <c r="C95" t="s">
        <v>466</v>
      </c>
      <c r="D95" t="s">
        <v>364</v>
      </c>
      <c r="E95" t="s">
        <v>290</v>
      </c>
      <c r="F95" t="s">
        <v>773</v>
      </c>
      <c r="G95" t="s">
        <v>38</v>
      </c>
      <c r="H95" t="s">
        <v>1851</v>
      </c>
      <c r="I95" t="s">
        <v>83</v>
      </c>
      <c r="J95" t="s">
        <v>27</v>
      </c>
      <c r="K95" t="s">
        <v>1837</v>
      </c>
      <c r="L95" t="s">
        <v>8</v>
      </c>
      <c r="M95">
        <v>500</v>
      </c>
      <c r="N95" t="s">
        <v>228</v>
      </c>
    </row>
    <row r="96" spans="1:14" x14ac:dyDescent="0.25">
      <c r="A96" t="s">
        <v>67</v>
      </c>
      <c r="B96" t="s">
        <v>1775</v>
      </c>
      <c r="C96" t="s">
        <v>466</v>
      </c>
      <c r="D96" t="s">
        <v>68</v>
      </c>
      <c r="E96" t="s">
        <v>82</v>
      </c>
      <c r="F96" t="s">
        <v>773</v>
      </c>
      <c r="G96" t="s">
        <v>38</v>
      </c>
      <c r="H96" t="s">
        <v>97</v>
      </c>
      <c r="I96" t="s">
        <v>49</v>
      </c>
      <c r="J96" t="s">
        <v>96</v>
      </c>
      <c r="K96" t="s">
        <v>1838</v>
      </c>
      <c r="L96" t="s">
        <v>8</v>
      </c>
      <c r="M96">
        <v>133</v>
      </c>
      <c r="N96" t="s">
        <v>227</v>
      </c>
    </row>
    <row r="97" spans="1:14" x14ac:dyDescent="0.25">
      <c r="A97" t="s">
        <v>276</v>
      </c>
      <c r="B97" t="s">
        <v>1776</v>
      </c>
      <c r="C97" t="s">
        <v>481</v>
      </c>
      <c r="D97" t="s">
        <v>254</v>
      </c>
      <c r="E97" t="s">
        <v>290</v>
      </c>
      <c r="F97" t="s">
        <v>773</v>
      </c>
      <c r="G97" t="s">
        <v>38</v>
      </c>
      <c r="H97" t="s">
        <v>784</v>
      </c>
      <c r="I97" t="s">
        <v>49</v>
      </c>
      <c r="J97" t="s">
        <v>96</v>
      </c>
      <c r="K97" t="s">
        <v>1780</v>
      </c>
      <c r="L97" t="s">
        <v>8</v>
      </c>
      <c r="M97">
        <v>0.38</v>
      </c>
      <c r="N97" t="s">
        <v>226</v>
      </c>
    </row>
    <row r="98" spans="1:14" x14ac:dyDescent="0.25">
      <c r="A98" t="s">
        <v>276</v>
      </c>
      <c r="B98" t="s">
        <v>1776</v>
      </c>
      <c r="C98" t="s">
        <v>481</v>
      </c>
      <c r="D98" t="s">
        <v>254</v>
      </c>
      <c r="E98" t="s">
        <v>290</v>
      </c>
      <c r="F98" t="s">
        <v>773</v>
      </c>
      <c r="G98" t="s">
        <v>38</v>
      </c>
      <c r="H98" t="s">
        <v>784</v>
      </c>
      <c r="I98" t="s">
        <v>32</v>
      </c>
      <c r="J98" t="s">
        <v>96</v>
      </c>
      <c r="K98" t="s">
        <v>1780</v>
      </c>
      <c r="L98" t="s">
        <v>8</v>
      </c>
      <c r="M98">
        <v>0.38</v>
      </c>
      <c r="N98" t="s">
        <v>226</v>
      </c>
    </row>
    <row r="99" spans="1:14" x14ac:dyDescent="0.25">
      <c r="A99" t="s">
        <v>1424</v>
      </c>
      <c r="B99" t="s">
        <v>1423</v>
      </c>
      <c r="C99" t="s">
        <v>673</v>
      </c>
      <c r="D99" t="s">
        <v>1425</v>
      </c>
      <c r="E99" t="s">
        <v>1418</v>
      </c>
      <c r="F99" t="s">
        <v>773</v>
      </c>
      <c r="G99" t="s">
        <v>38</v>
      </c>
      <c r="H99" t="s">
        <v>653</v>
      </c>
      <c r="I99" t="s">
        <v>32</v>
      </c>
      <c r="J99" t="s">
        <v>796</v>
      </c>
      <c r="K99" t="s">
        <v>1426</v>
      </c>
      <c r="L99" t="s">
        <v>9</v>
      </c>
      <c r="M99">
        <v>113.99999999999999</v>
      </c>
      <c r="N99" t="s">
        <v>227</v>
      </c>
    </row>
    <row r="100" spans="1:14" x14ac:dyDescent="0.25">
      <c r="A100" t="s">
        <v>1416</v>
      </c>
      <c r="B100" t="s">
        <v>1415</v>
      </c>
      <c r="C100" t="s">
        <v>662</v>
      </c>
      <c r="D100" t="s">
        <v>361</v>
      </c>
      <c r="E100" t="s">
        <v>1418</v>
      </c>
      <c r="F100" t="s">
        <v>773</v>
      </c>
      <c r="G100" t="s">
        <v>38</v>
      </c>
      <c r="H100" t="s">
        <v>653</v>
      </c>
      <c r="I100" t="s">
        <v>32</v>
      </c>
      <c r="J100" t="s">
        <v>796</v>
      </c>
      <c r="K100" t="s">
        <v>1420</v>
      </c>
      <c r="L100" t="s">
        <v>9</v>
      </c>
      <c r="M100">
        <v>23</v>
      </c>
      <c r="N100" t="s">
        <v>226</v>
      </c>
    </row>
    <row r="101" spans="1:14" x14ac:dyDescent="0.25">
      <c r="A101" t="s">
        <v>599</v>
      </c>
      <c r="B101" t="s">
        <v>1428</v>
      </c>
      <c r="C101" t="s">
        <v>465</v>
      </c>
      <c r="D101" t="s">
        <v>1429</v>
      </c>
      <c r="E101" t="s">
        <v>648</v>
      </c>
      <c r="F101" t="s">
        <v>770</v>
      </c>
      <c r="G101" t="s">
        <v>38</v>
      </c>
      <c r="H101" t="s">
        <v>653</v>
      </c>
      <c r="I101" t="s">
        <v>32</v>
      </c>
      <c r="J101" t="s">
        <v>796</v>
      </c>
      <c r="K101" t="s">
        <v>1431</v>
      </c>
      <c r="L101" t="s">
        <v>9</v>
      </c>
      <c r="M101">
        <v>260</v>
      </c>
      <c r="N101" t="s">
        <v>227</v>
      </c>
    </row>
    <row r="102" spans="1:14" x14ac:dyDescent="0.25">
      <c r="A102" t="s">
        <v>599</v>
      </c>
      <c r="B102" t="s">
        <v>1428</v>
      </c>
      <c r="C102" t="s">
        <v>465</v>
      </c>
      <c r="D102" t="s">
        <v>1429</v>
      </c>
      <c r="E102" t="s">
        <v>648</v>
      </c>
      <c r="F102" t="s">
        <v>770</v>
      </c>
      <c r="G102" t="s">
        <v>38</v>
      </c>
      <c r="H102" t="s">
        <v>653</v>
      </c>
      <c r="I102" t="s">
        <v>32</v>
      </c>
      <c r="J102" t="s">
        <v>808</v>
      </c>
      <c r="K102" t="s">
        <v>1431</v>
      </c>
      <c r="L102" t="s">
        <v>8</v>
      </c>
      <c r="M102">
        <v>10600</v>
      </c>
      <c r="N102" t="s">
        <v>229</v>
      </c>
    </row>
    <row r="103" spans="1:14" x14ac:dyDescent="0.25">
      <c r="A103" t="s">
        <v>320</v>
      </c>
      <c r="B103" s="110" t="s">
        <v>1852</v>
      </c>
      <c r="C103" t="s">
        <v>562</v>
      </c>
      <c r="D103" t="s">
        <v>385</v>
      </c>
      <c r="E103" t="s">
        <v>290</v>
      </c>
      <c r="F103" t="s">
        <v>773</v>
      </c>
      <c r="G103" t="s">
        <v>38</v>
      </c>
      <c r="H103" t="s">
        <v>1789</v>
      </c>
      <c r="I103" t="s">
        <v>49</v>
      </c>
      <c r="J103" t="s">
        <v>795</v>
      </c>
      <c r="K103" t="s">
        <v>1809</v>
      </c>
      <c r="L103" t="s">
        <v>8</v>
      </c>
      <c r="M103">
        <v>16666.666666666668</v>
      </c>
      <c r="N103" t="s">
        <v>229</v>
      </c>
    </row>
    <row r="104" spans="1:14" x14ac:dyDescent="0.25">
      <c r="A104" t="s">
        <v>300</v>
      </c>
      <c r="B104" s="110" t="s">
        <v>1841</v>
      </c>
      <c r="C104" t="s">
        <v>805</v>
      </c>
      <c r="D104" t="s">
        <v>366</v>
      </c>
      <c r="E104" t="s">
        <v>290</v>
      </c>
      <c r="F104" t="s">
        <v>773</v>
      </c>
      <c r="G104" t="s">
        <v>38</v>
      </c>
      <c r="H104" t="s">
        <v>214</v>
      </c>
      <c r="I104" t="s">
        <v>49</v>
      </c>
      <c r="J104" t="s">
        <v>129</v>
      </c>
      <c r="K104" t="s">
        <v>1839</v>
      </c>
      <c r="L104" t="s">
        <v>9</v>
      </c>
      <c r="M104">
        <v>1000</v>
      </c>
      <c r="N104" t="s">
        <v>228</v>
      </c>
    </row>
    <row r="105" spans="1:14" x14ac:dyDescent="0.25">
      <c r="A105" t="s">
        <v>352</v>
      </c>
      <c r="B105" s="110" t="s">
        <v>1853</v>
      </c>
      <c r="C105" t="s">
        <v>562</v>
      </c>
      <c r="D105" t="s">
        <v>386</v>
      </c>
      <c r="E105" t="s">
        <v>290</v>
      </c>
      <c r="F105" t="s">
        <v>773</v>
      </c>
      <c r="G105" t="s">
        <v>38</v>
      </c>
      <c r="H105" t="s">
        <v>39</v>
      </c>
      <c r="I105" t="s">
        <v>83</v>
      </c>
      <c r="J105" t="s">
        <v>27</v>
      </c>
      <c r="K105" t="s">
        <v>1840</v>
      </c>
      <c r="L105" t="s">
        <v>8</v>
      </c>
      <c r="M105">
        <v>12500</v>
      </c>
      <c r="N105" t="s">
        <v>228</v>
      </c>
    </row>
    <row r="106" spans="1:14" x14ac:dyDescent="0.25">
      <c r="A106" t="s">
        <v>267</v>
      </c>
      <c r="B106" t="s">
        <v>1779</v>
      </c>
      <c r="C106" t="s">
        <v>801</v>
      </c>
      <c r="D106" t="s">
        <v>244</v>
      </c>
      <c r="E106" t="s">
        <v>290</v>
      </c>
      <c r="F106" t="s">
        <v>773</v>
      </c>
      <c r="G106" t="s">
        <v>38</v>
      </c>
      <c r="H106" t="s">
        <v>780</v>
      </c>
      <c r="I106" t="s">
        <v>49</v>
      </c>
      <c r="J106" t="s">
        <v>96</v>
      </c>
      <c r="K106" t="s">
        <v>1778</v>
      </c>
      <c r="L106" t="s">
        <v>8</v>
      </c>
      <c r="M106">
        <v>1500</v>
      </c>
      <c r="N106" t="s">
        <v>228</v>
      </c>
    </row>
  </sheetData>
  <sortState xmlns:xlrd2="http://schemas.microsoft.com/office/spreadsheetml/2017/richdata2" ref="A2:N107">
    <sortCondition ref="A2:A107"/>
    <sortCondition ref="D2:D107"/>
    <sortCondition descending="1" ref="F2:F107"/>
  </sortState>
  <hyperlinks>
    <hyperlink ref="B37" r:id="rId1" xr:uid="{B7890719-93C2-403F-9125-2972311C8651}"/>
    <hyperlink ref="B36" r:id="rId2" xr:uid="{822A70C1-51C7-469F-88E3-6D073CA57092}"/>
    <hyperlink ref="B50" r:id="rId3" xr:uid="{635CFBFF-ECED-48CD-BC60-B978E5B0A298}"/>
    <hyperlink ref="B52" r:id="rId4" xr:uid="{E1999F64-3288-4707-9585-94EBE7CAE8C4}"/>
    <hyperlink ref="B66" r:id="rId5" xr:uid="{F984794B-7B31-46C0-ABE9-FB4059B59829}"/>
    <hyperlink ref="B65" r:id="rId6" xr:uid="{6C29662F-73D0-4C9A-8298-FC647E38523F}"/>
    <hyperlink ref="B68" r:id="rId7" xr:uid="{D0E3424B-ABBA-4E79-B4C0-047FDD347B0E}"/>
    <hyperlink ref="B95" r:id="rId8" xr:uid="{280EA478-3925-417F-AD24-00799E81DA11}"/>
    <hyperlink ref="B103" r:id="rId9" xr:uid="{FFC41D71-C09B-43F3-94D6-5F1BE03C0B75}"/>
    <hyperlink ref="B104" r:id="rId10" xr:uid="{02FC69C8-B80A-4461-B592-E683F518A6BA}"/>
    <hyperlink ref="B105" r:id="rId11" xr:uid="{AFF0A02B-0A2A-4D8A-B5D2-236911E5B5B6}"/>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99BA5-6912-4F5D-B55F-B492609FF972}">
  <dimension ref="A1:N159"/>
  <sheetViews>
    <sheetView workbookViewId="0">
      <pane ySplit="1" topLeftCell="A23" activePane="bottomLeft" state="frozen"/>
      <selection pane="bottomLeft" activeCell="A26" sqref="A26:A42"/>
    </sheetView>
  </sheetViews>
  <sheetFormatPr defaultRowHeight="15" x14ac:dyDescent="0.25"/>
  <cols>
    <col min="1" max="1" width="41.7109375" bestFit="1" customWidth="1"/>
    <col min="2" max="2" width="35.140625" bestFit="1" customWidth="1"/>
    <col min="3" max="3" width="41" bestFit="1" customWidth="1"/>
    <col min="4" max="4" width="70.5703125" bestFit="1" customWidth="1"/>
    <col min="5" max="5" width="9.7109375" customWidth="1"/>
    <col min="6" max="6" width="5" customWidth="1"/>
    <col min="7" max="7" width="7.7109375" bestFit="1" customWidth="1"/>
    <col min="8" max="8" width="42.5703125" bestFit="1" customWidth="1"/>
    <col min="9" max="9" width="4.140625" bestFit="1" customWidth="1"/>
    <col min="10" max="10" width="10.140625" bestFit="1" customWidth="1"/>
    <col min="11" max="11" width="76" bestFit="1" customWidth="1"/>
    <col min="12" max="12" width="9.28515625" bestFit="1" customWidth="1"/>
    <col min="13" max="13" width="12.140625" bestFit="1" customWidth="1"/>
    <col min="14" max="14" width="19.140625" bestFit="1" customWidth="1"/>
  </cols>
  <sheetData>
    <row r="1" spans="1:14" s="1" customFormat="1" x14ac:dyDescent="0.25">
      <c r="A1" s="1" t="s">
        <v>0</v>
      </c>
      <c r="B1" s="1" t="s">
        <v>753</v>
      </c>
      <c r="C1" s="1" t="s">
        <v>354</v>
      </c>
      <c r="D1" s="1" t="s">
        <v>1</v>
      </c>
      <c r="E1" s="1" t="s">
        <v>4</v>
      </c>
      <c r="F1" s="1" t="s">
        <v>769</v>
      </c>
      <c r="G1" s="1" t="s">
        <v>5</v>
      </c>
      <c r="H1" s="1" t="s">
        <v>6</v>
      </c>
      <c r="I1" s="1" t="s">
        <v>7</v>
      </c>
      <c r="J1" s="1" t="s">
        <v>2</v>
      </c>
      <c r="K1" s="1" t="s">
        <v>1100</v>
      </c>
      <c r="L1" s="1" t="s">
        <v>1521</v>
      </c>
      <c r="M1" s="1" t="s">
        <v>1523</v>
      </c>
      <c r="N1" s="1" t="s">
        <v>24</v>
      </c>
    </row>
    <row r="2" spans="1:14" x14ac:dyDescent="0.25">
      <c r="A2" t="s">
        <v>25</v>
      </c>
      <c r="B2" s="3" t="s">
        <v>1842</v>
      </c>
      <c r="C2" t="s">
        <v>562</v>
      </c>
      <c r="D2" t="s">
        <v>26</v>
      </c>
      <c r="E2" t="s">
        <v>29</v>
      </c>
      <c r="F2" t="s">
        <v>773</v>
      </c>
      <c r="G2" t="s">
        <v>30</v>
      </c>
      <c r="H2" t="s">
        <v>31</v>
      </c>
      <c r="I2" t="s">
        <v>32</v>
      </c>
      <c r="J2" t="s">
        <v>27</v>
      </c>
      <c r="K2" t="s">
        <v>1805</v>
      </c>
      <c r="L2" t="s">
        <v>8</v>
      </c>
      <c r="M2">
        <v>10000</v>
      </c>
      <c r="N2" t="s">
        <v>229</v>
      </c>
    </row>
    <row r="3" spans="1:14" x14ac:dyDescent="0.25">
      <c r="A3" t="s">
        <v>25</v>
      </c>
      <c r="B3" s="3" t="s">
        <v>1842</v>
      </c>
      <c r="C3" t="s">
        <v>562</v>
      </c>
      <c r="D3" t="s">
        <v>26</v>
      </c>
      <c r="E3" t="s">
        <v>29</v>
      </c>
      <c r="F3" t="s">
        <v>773</v>
      </c>
      <c r="G3" t="s">
        <v>38</v>
      </c>
      <c r="H3" t="s">
        <v>39</v>
      </c>
      <c r="I3" t="s">
        <v>32</v>
      </c>
      <c r="J3" t="s">
        <v>27</v>
      </c>
      <c r="K3" t="s">
        <v>1805</v>
      </c>
      <c r="L3" t="s">
        <v>11</v>
      </c>
      <c r="M3">
        <v>10432.58377363712</v>
      </c>
      <c r="N3" t="s">
        <v>229</v>
      </c>
    </row>
    <row r="4" spans="1:14" x14ac:dyDescent="0.25">
      <c r="A4" t="s">
        <v>25</v>
      </c>
      <c r="B4" s="3" t="s">
        <v>1842</v>
      </c>
      <c r="C4" t="s">
        <v>562</v>
      </c>
      <c r="D4" t="s">
        <v>26</v>
      </c>
      <c r="E4" t="s">
        <v>1089</v>
      </c>
      <c r="F4" t="s">
        <v>770</v>
      </c>
      <c r="G4" t="s">
        <v>30</v>
      </c>
      <c r="H4" t="s">
        <v>31</v>
      </c>
      <c r="I4" t="s">
        <v>32</v>
      </c>
      <c r="J4" t="s">
        <v>27</v>
      </c>
      <c r="K4" t="s">
        <v>1805</v>
      </c>
      <c r="L4" t="s">
        <v>8</v>
      </c>
      <c r="M4">
        <v>240300</v>
      </c>
      <c r="N4" t="s">
        <v>230</v>
      </c>
    </row>
    <row r="5" spans="1:14" x14ac:dyDescent="0.25">
      <c r="A5" t="s">
        <v>25</v>
      </c>
      <c r="B5" s="3" t="s">
        <v>1842</v>
      </c>
      <c r="C5" t="s">
        <v>562</v>
      </c>
      <c r="D5" t="s">
        <v>26</v>
      </c>
      <c r="E5" t="s">
        <v>1089</v>
      </c>
      <c r="F5" t="s">
        <v>770</v>
      </c>
      <c r="G5" t="s">
        <v>38</v>
      </c>
      <c r="H5" t="s">
        <v>39</v>
      </c>
      <c r="I5" t="s">
        <v>32</v>
      </c>
      <c r="J5" t="s">
        <v>27</v>
      </c>
      <c r="K5" t="s">
        <v>1805</v>
      </c>
      <c r="L5" t="s">
        <v>8</v>
      </c>
      <c r="M5">
        <v>47700</v>
      </c>
      <c r="N5" t="s">
        <v>230</v>
      </c>
    </row>
    <row r="6" spans="1:14" x14ac:dyDescent="0.25">
      <c r="A6" t="s">
        <v>132</v>
      </c>
      <c r="B6" t="s">
        <v>1756</v>
      </c>
      <c r="C6" t="s">
        <v>465</v>
      </c>
      <c r="D6" t="s">
        <v>133</v>
      </c>
      <c r="E6" t="s">
        <v>29</v>
      </c>
      <c r="F6" t="s">
        <v>773</v>
      </c>
      <c r="G6" t="s">
        <v>38</v>
      </c>
      <c r="H6" t="s">
        <v>128</v>
      </c>
      <c r="I6" t="s">
        <v>49</v>
      </c>
      <c r="J6" t="s">
        <v>134</v>
      </c>
      <c r="K6" t="s">
        <v>1806</v>
      </c>
      <c r="L6" t="s">
        <v>9</v>
      </c>
      <c r="M6">
        <v>100</v>
      </c>
      <c r="N6" t="s">
        <v>227</v>
      </c>
    </row>
    <row r="7" spans="1:14" x14ac:dyDescent="0.25">
      <c r="A7" t="s">
        <v>132</v>
      </c>
      <c r="B7" t="s">
        <v>1756</v>
      </c>
      <c r="C7" t="s">
        <v>465</v>
      </c>
      <c r="D7" t="s">
        <v>133</v>
      </c>
      <c r="E7" t="s">
        <v>29</v>
      </c>
      <c r="F7" t="s">
        <v>773</v>
      </c>
      <c r="G7" t="s">
        <v>38</v>
      </c>
      <c r="H7" t="s">
        <v>128</v>
      </c>
      <c r="I7" t="s">
        <v>49</v>
      </c>
      <c r="J7" t="s">
        <v>27</v>
      </c>
      <c r="K7" t="s">
        <v>1806</v>
      </c>
      <c r="L7" t="s">
        <v>9</v>
      </c>
      <c r="M7">
        <v>300</v>
      </c>
      <c r="N7" t="s">
        <v>227</v>
      </c>
    </row>
    <row r="8" spans="1:14" x14ac:dyDescent="0.25">
      <c r="A8" t="s">
        <v>658</v>
      </c>
      <c r="B8" t="s">
        <v>1760</v>
      </c>
      <c r="C8" t="s">
        <v>800</v>
      </c>
      <c r="D8" t="s">
        <v>245</v>
      </c>
      <c r="E8" t="s">
        <v>29</v>
      </c>
      <c r="F8" t="s">
        <v>773</v>
      </c>
      <c r="G8" t="s">
        <v>38</v>
      </c>
      <c r="H8" t="s">
        <v>211</v>
      </c>
      <c r="I8" t="s">
        <v>49</v>
      </c>
      <c r="J8" t="s">
        <v>91</v>
      </c>
      <c r="K8" t="s">
        <v>1807</v>
      </c>
      <c r="L8" t="s">
        <v>11</v>
      </c>
      <c r="M8">
        <v>1069.3634435446311</v>
      </c>
      <c r="N8" t="s">
        <v>227</v>
      </c>
    </row>
    <row r="9" spans="1:14" x14ac:dyDescent="0.25">
      <c r="A9" t="s">
        <v>658</v>
      </c>
      <c r="B9" t="s">
        <v>1760</v>
      </c>
      <c r="C9" t="s">
        <v>800</v>
      </c>
      <c r="D9" t="s">
        <v>245</v>
      </c>
      <c r="E9" t="s">
        <v>29</v>
      </c>
      <c r="F9" t="s">
        <v>773</v>
      </c>
      <c r="G9" t="s">
        <v>38</v>
      </c>
      <c r="H9" t="s">
        <v>211</v>
      </c>
      <c r="I9" t="s">
        <v>32</v>
      </c>
      <c r="J9" t="s">
        <v>91</v>
      </c>
      <c r="K9" t="s">
        <v>1807</v>
      </c>
      <c r="L9" t="s">
        <v>11</v>
      </c>
      <c r="M9">
        <v>980.81067200643861</v>
      </c>
      <c r="N9" t="s">
        <v>227</v>
      </c>
    </row>
    <row r="10" spans="1:14" x14ac:dyDescent="0.25">
      <c r="A10" t="s">
        <v>1357</v>
      </c>
      <c r="B10" t="s">
        <v>1344</v>
      </c>
      <c r="C10" t="s">
        <v>465</v>
      </c>
      <c r="D10" t="s">
        <v>1476</v>
      </c>
      <c r="E10" t="s">
        <v>1358</v>
      </c>
      <c r="F10" t="s">
        <v>773</v>
      </c>
      <c r="G10" t="s">
        <v>38</v>
      </c>
      <c r="H10" t="s">
        <v>128</v>
      </c>
      <c r="I10" t="s">
        <v>49</v>
      </c>
      <c r="J10" t="s">
        <v>129</v>
      </c>
      <c r="K10" t="s">
        <v>1349</v>
      </c>
      <c r="L10" t="s">
        <v>9</v>
      </c>
      <c r="M10">
        <v>130</v>
      </c>
      <c r="N10" t="s">
        <v>227</v>
      </c>
    </row>
    <row r="11" spans="1:14" x14ac:dyDescent="0.25">
      <c r="A11" t="s">
        <v>1357</v>
      </c>
      <c r="B11" t="s">
        <v>1344</v>
      </c>
      <c r="C11" t="s">
        <v>562</v>
      </c>
      <c r="D11" t="s">
        <v>1354</v>
      </c>
      <c r="E11" t="s">
        <v>1358</v>
      </c>
      <c r="F11" t="s">
        <v>773</v>
      </c>
      <c r="G11" t="s">
        <v>38</v>
      </c>
      <c r="H11" t="s">
        <v>128</v>
      </c>
      <c r="I11" t="s">
        <v>49</v>
      </c>
      <c r="J11" t="s">
        <v>129</v>
      </c>
      <c r="K11" t="s">
        <v>1355</v>
      </c>
      <c r="L11" t="s">
        <v>9</v>
      </c>
      <c r="M11">
        <v>2230</v>
      </c>
      <c r="N11" t="s">
        <v>228</v>
      </c>
    </row>
    <row r="12" spans="1:14" x14ac:dyDescent="0.25">
      <c r="A12" t="s">
        <v>1345</v>
      </c>
      <c r="B12" t="s">
        <v>1344</v>
      </c>
      <c r="C12" t="s">
        <v>465</v>
      </c>
      <c r="D12" t="s">
        <v>1476</v>
      </c>
      <c r="E12" t="s">
        <v>1347</v>
      </c>
      <c r="F12" t="s">
        <v>770</v>
      </c>
      <c r="G12" t="s">
        <v>38</v>
      </c>
      <c r="H12" t="s">
        <v>128</v>
      </c>
      <c r="I12" t="s">
        <v>49</v>
      </c>
      <c r="J12" t="s">
        <v>129</v>
      </c>
      <c r="K12" t="s">
        <v>1349</v>
      </c>
      <c r="L12" t="s">
        <v>9</v>
      </c>
      <c r="M12">
        <v>130</v>
      </c>
      <c r="N12" t="s">
        <v>227</v>
      </c>
    </row>
    <row r="13" spans="1:14" x14ac:dyDescent="0.25">
      <c r="A13" t="s">
        <v>1345</v>
      </c>
      <c r="B13" t="s">
        <v>1344</v>
      </c>
      <c r="C13" t="s">
        <v>562</v>
      </c>
      <c r="D13" t="s">
        <v>1354</v>
      </c>
      <c r="E13" t="s">
        <v>1347</v>
      </c>
      <c r="F13" t="s">
        <v>770</v>
      </c>
      <c r="G13" t="s">
        <v>38</v>
      </c>
      <c r="H13" t="s">
        <v>128</v>
      </c>
      <c r="I13" t="s">
        <v>49</v>
      </c>
      <c r="J13" t="s">
        <v>129</v>
      </c>
      <c r="K13" t="s">
        <v>1355</v>
      </c>
      <c r="L13" t="s">
        <v>8</v>
      </c>
      <c r="M13">
        <v>22300</v>
      </c>
      <c r="N13" t="s">
        <v>229</v>
      </c>
    </row>
    <row r="14" spans="1:14" x14ac:dyDescent="0.25">
      <c r="A14" t="s">
        <v>1361</v>
      </c>
      <c r="B14" t="s">
        <v>1344</v>
      </c>
      <c r="C14" t="s">
        <v>465</v>
      </c>
      <c r="D14" t="s">
        <v>1476</v>
      </c>
      <c r="E14" t="s">
        <v>1358</v>
      </c>
      <c r="F14" t="s">
        <v>773</v>
      </c>
      <c r="G14" t="s">
        <v>38</v>
      </c>
      <c r="H14" t="s">
        <v>128</v>
      </c>
      <c r="I14" t="s">
        <v>49</v>
      </c>
      <c r="J14" t="s">
        <v>795</v>
      </c>
      <c r="K14" t="s">
        <v>1349</v>
      </c>
      <c r="L14" t="s">
        <v>9</v>
      </c>
      <c r="M14">
        <v>130</v>
      </c>
      <c r="N14" t="s">
        <v>227</v>
      </c>
    </row>
    <row r="15" spans="1:14" x14ac:dyDescent="0.25">
      <c r="A15" t="s">
        <v>1361</v>
      </c>
      <c r="B15" t="s">
        <v>1344</v>
      </c>
      <c r="C15" t="s">
        <v>562</v>
      </c>
      <c r="D15" t="s">
        <v>1354</v>
      </c>
      <c r="E15" t="s">
        <v>1358</v>
      </c>
      <c r="F15" t="s">
        <v>773</v>
      </c>
      <c r="G15" t="s">
        <v>38</v>
      </c>
      <c r="H15" t="s">
        <v>128</v>
      </c>
      <c r="I15" t="s">
        <v>49</v>
      </c>
      <c r="J15" t="s">
        <v>795</v>
      </c>
      <c r="K15" t="s">
        <v>1355</v>
      </c>
      <c r="L15" t="s">
        <v>8</v>
      </c>
      <c r="M15">
        <v>22300</v>
      </c>
      <c r="N15" t="s">
        <v>229</v>
      </c>
    </row>
    <row r="16" spans="1:14" x14ac:dyDescent="0.25">
      <c r="A16" t="s">
        <v>1360</v>
      </c>
      <c r="B16" t="s">
        <v>1344</v>
      </c>
      <c r="C16" t="s">
        <v>465</v>
      </c>
      <c r="D16" t="s">
        <v>1476</v>
      </c>
      <c r="E16" t="s">
        <v>1358</v>
      </c>
      <c r="F16" t="s">
        <v>773</v>
      </c>
      <c r="G16" t="s">
        <v>38</v>
      </c>
      <c r="H16" t="s">
        <v>128</v>
      </c>
      <c r="I16" t="s">
        <v>49</v>
      </c>
      <c r="J16" t="s">
        <v>127</v>
      </c>
      <c r="K16" t="s">
        <v>1349</v>
      </c>
      <c r="L16" t="s">
        <v>9</v>
      </c>
      <c r="M16">
        <v>130</v>
      </c>
      <c r="N16" t="s">
        <v>227</v>
      </c>
    </row>
    <row r="17" spans="1:14" x14ac:dyDescent="0.25">
      <c r="A17" t="s">
        <v>1360</v>
      </c>
      <c r="B17" t="s">
        <v>1344</v>
      </c>
      <c r="C17" t="s">
        <v>562</v>
      </c>
      <c r="D17" t="s">
        <v>1354</v>
      </c>
      <c r="E17" t="s">
        <v>1358</v>
      </c>
      <c r="F17" t="s">
        <v>773</v>
      </c>
      <c r="G17" t="s">
        <v>38</v>
      </c>
      <c r="H17" t="s">
        <v>128</v>
      </c>
      <c r="I17" t="s">
        <v>49</v>
      </c>
      <c r="J17" t="s">
        <v>127</v>
      </c>
      <c r="K17" t="s">
        <v>1355</v>
      </c>
      <c r="L17" t="s">
        <v>8</v>
      </c>
      <c r="M17">
        <v>22300</v>
      </c>
      <c r="N17" t="s">
        <v>229</v>
      </c>
    </row>
    <row r="18" spans="1:14" x14ac:dyDescent="0.25">
      <c r="A18" t="s">
        <v>1258</v>
      </c>
      <c r="B18" t="s">
        <v>1756</v>
      </c>
      <c r="C18" t="s">
        <v>465</v>
      </c>
      <c r="D18" t="s">
        <v>133</v>
      </c>
      <c r="E18" t="s">
        <v>1259</v>
      </c>
      <c r="F18" t="s">
        <v>770</v>
      </c>
      <c r="G18" t="s">
        <v>38</v>
      </c>
      <c r="H18" t="s">
        <v>128</v>
      </c>
      <c r="I18" t="s">
        <v>49</v>
      </c>
      <c r="J18" t="s">
        <v>27</v>
      </c>
      <c r="K18" t="s">
        <v>1806</v>
      </c>
      <c r="L18" t="s">
        <v>9</v>
      </c>
      <c r="M18">
        <v>300</v>
      </c>
      <c r="N18" t="s">
        <v>227</v>
      </c>
    </row>
    <row r="19" spans="1:14" x14ac:dyDescent="0.25">
      <c r="A19" t="s">
        <v>121</v>
      </c>
      <c r="B19" t="s">
        <v>1246</v>
      </c>
      <c r="C19" t="s">
        <v>673</v>
      </c>
      <c r="D19" t="s">
        <v>122</v>
      </c>
      <c r="E19" t="s">
        <v>29</v>
      </c>
      <c r="F19" t="s">
        <v>773</v>
      </c>
      <c r="G19" t="s">
        <v>38</v>
      </c>
      <c r="H19" t="s">
        <v>123</v>
      </c>
      <c r="I19" t="s">
        <v>32</v>
      </c>
      <c r="J19" t="s">
        <v>27</v>
      </c>
      <c r="K19" t="s">
        <v>1782</v>
      </c>
      <c r="L19" t="s">
        <v>9</v>
      </c>
      <c r="M19">
        <v>470.00000000000006</v>
      </c>
      <c r="N19" t="s">
        <v>228</v>
      </c>
    </row>
    <row r="20" spans="1:14" x14ac:dyDescent="0.25">
      <c r="A20" t="s">
        <v>121</v>
      </c>
      <c r="B20" t="s">
        <v>1246</v>
      </c>
      <c r="C20" t="s">
        <v>673</v>
      </c>
      <c r="D20" t="s">
        <v>122</v>
      </c>
      <c r="E20" t="s">
        <v>1247</v>
      </c>
      <c r="F20" t="s">
        <v>770</v>
      </c>
      <c r="G20" t="s">
        <v>38</v>
      </c>
      <c r="H20" t="s">
        <v>123</v>
      </c>
      <c r="I20" t="s">
        <v>49</v>
      </c>
      <c r="J20" t="s">
        <v>27</v>
      </c>
      <c r="K20" t="s">
        <v>1782</v>
      </c>
      <c r="L20" t="s">
        <v>8</v>
      </c>
      <c r="M20">
        <v>15000</v>
      </c>
      <c r="N20" t="s">
        <v>229</v>
      </c>
    </row>
    <row r="21" spans="1:14" x14ac:dyDescent="0.25">
      <c r="A21" t="s">
        <v>121</v>
      </c>
      <c r="B21" t="s">
        <v>1246</v>
      </c>
      <c r="C21" t="s">
        <v>673</v>
      </c>
      <c r="D21" t="s">
        <v>122</v>
      </c>
      <c r="E21" t="s">
        <v>1247</v>
      </c>
      <c r="F21" t="s">
        <v>770</v>
      </c>
      <c r="G21" t="s">
        <v>38</v>
      </c>
      <c r="H21" t="s">
        <v>123</v>
      </c>
      <c r="I21" t="s">
        <v>32</v>
      </c>
      <c r="J21" t="s">
        <v>27</v>
      </c>
      <c r="K21" t="s">
        <v>1782</v>
      </c>
      <c r="L21" t="s">
        <v>8</v>
      </c>
      <c r="M21">
        <v>15000</v>
      </c>
      <c r="N21" t="s">
        <v>229</v>
      </c>
    </row>
    <row r="22" spans="1:14" x14ac:dyDescent="0.25">
      <c r="A22" t="s">
        <v>121</v>
      </c>
      <c r="B22" t="s">
        <v>1246</v>
      </c>
      <c r="C22" t="s">
        <v>673</v>
      </c>
      <c r="D22" t="s">
        <v>472</v>
      </c>
      <c r="E22" t="s">
        <v>290</v>
      </c>
      <c r="F22" t="s">
        <v>773</v>
      </c>
      <c r="G22" t="s">
        <v>38</v>
      </c>
      <c r="H22" t="s">
        <v>477</v>
      </c>
      <c r="I22" t="s">
        <v>49</v>
      </c>
      <c r="J22" t="s">
        <v>27</v>
      </c>
      <c r="K22" t="s">
        <v>1782</v>
      </c>
      <c r="L22" t="s">
        <v>11</v>
      </c>
      <c r="M22">
        <v>195.029</v>
      </c>
      <c r="N22" t="s">
        <v>227</v>
      </c>
    </row>
    <row r="23" spans="1:14" x14ac:dyDescent="0.25">
      <c r="A23" t="s">
        <v>590</v>
      </c>
      <c r="B23" t="s">
        <v>1767</v>
      </c>
      <c r="C23" t="s">
        <v>660</v>
      </c>
      <c r="D23" t="s">
        <v>606</v>
      </c>
      <c r="E23" t="s">
        <v>640</v>
      </c>
      <c r="F23" t="s">
        <v>773</v>
      </c>
      <c r="G23" t="s">
        <v>38</v>
      </c>
      <c r="H23" t="s">
        <v>223</v>
      </c>
      <c r="I23" t="s">
        <v>49</v>
      </c>
      <c r="J23" t="s">
        <v>795</v>
      </c>
      <c r="K23" t="s">
        <v>1783</v>
      </c>
      <c r="L23" t="s">
        <v>9</v>
      </c>
      <c r="M23">
        <v>37.666666666666664</v>
      </c>
      <c r="N23" t="s">
        <v>227</v>
      </c>
    </row>
    <row r="24" spans="1:14" x14ac:dyDescent="0.25">
      <c r="A24" t="s">
        <v>590</v>
      </c>
      <c r="B24" t="s">
        <v>1767</v>
      </c>
      <c r="C24" t="s">
        <v>660</v>
      </c>
      <c r="D24" t="s">
        <v>605</v>
      </c>
      <c r="E24" t="s">
        <v>640</v>
      </c>
      <c r="F24" t="s">
        <v>773</v>
      </c>
      <c r="G24" t="s">
        <v>38</v>
      </c>
      <c r="H24" t="s">
        <v>223</v>
      </c>
      <c r="I24" t="s">
        <v>49</v>
      </c>
      <c r="J24" t="s">
        <v>795</v>
      </c>
      <c r="K24" t="s">
        <v>1783</v>
      </c>
      <c r="L24" t="s">
        <v>9</v>
      </c>
      <c r="M24">
        <v>43.333333333333336</v>
      </c>
      <c r="N24" t="s">
        <v>227</v>
      </c>
    </row>
    <row r="25" spans="1:14" x14ac:dyDescent="0.25">
      <c r="A25" s="3" t="s">
        <v>1559</v>
      </c>
      <c r="B25" t="s">
        <v>1558</v>
      </c>
      <c r="C25" s="3" t="s">
        <v>465</v>
      </c>
      <c r="D25" s="57" t="s">
        <v>1563</v>
      </c>
      <c r="E25" s="57" t="s">
        <v>1468</v>
      </c>
      <c r="F25" s="57" t="s">
        <v>771</v>
      </c>
      <c r="G25" s="3" t="s">
        <v>38</v>
      </c>
      <c r="H25" s="3" t="s">
        <v>39</v>
      </c>
      <c r="I25" s="3" t="s">
        <v>32</v>
      </c>
      <c r="J25" s="3" t="s">
        <v>798</v>
      </c>
      <c r="K25" t="s">
        <v>1570</v>
      </c>
      <c r="L25" t="s">
        <v>11</v>
      </c>
      <c r="M25">
        <v>185.62350000000001</v>
      </c>
      <c r="N25" t="s">
        <v>227</v>
      </c>
    </row>
    <row r="26" spans="1:14" x14ac:dyDescent="0.25">
      <c r="A26" t="s">
        <v>1323</v>
      </c>
      <c r="B26" t="s">
        <v>1298</v>
      </c>
      <c r="C26" t="s">
        <v>660</v>
      </c>
      <c r="D26" t="s">
        <v>1312</v>
      </c>
      <c r="E26" t="s">
        <v>1302</v>
      </c>
      <c r="F26" t="s">
        <v>773</v>
      </c>
      <c r="G26" t="s">
        <v>38</v>
      </c>
      <c r="H26" t="s">
        <v>39</v>
      </c>
      <c r="I26" t="s">
        <v>32</v>
      </c>
      <c r="J26" t="s">
        <v>27</v>
      </c>
      <c r="K26" t="s">
        <v>1304</v>
      </c>
      <c r="L26" t="s">
        <v>8</v>
      </c>
      <c r="M26">
        <v>100</v>
      </c>
      <c r="N26" t="s">
        <v>227</v>
      </c>
    </row>
    <row r="27" spans="1:14" x14ac:dyDescent="0.25">
      <c r="A27" t="s">
        <v>1311</v>
      </c>
      <c r="B27" t="s">
        <v>1298</v>
      </c>
      <c r="C27" t="s">
        <v>660</v>
      </c>
      <c r="D27" t="s">
        <v>1312</v>
      </c>
      <c r="E27" t="s">
        <v>1302</v>
      </c>
      <c r="F27" t="s">
        <v>773</v>
      </c>
      <c r="G27" t="s">
        <v>38</v>
      </c>
      <c r="H27" t="s">
        <v>39</v>
      </c>
      <c r="I27" t="s">
        <v>49</v>
      </c>
      <c r="J27" t="s">
        <v>27</v>
      </c>
      <c r="K27" t="s">
        <v>1304</v>
      </c>
      <c r="L27" t="s">
        <v>8</v>
      </c>
      <c r="M27">
        <v>100</v>
      </c>
      <c r="N27" t="s">
        <v>227</v>
      </c>
    </row>
    <row r="28" spans="1:14" x14ac:dyDescent="0.25">
      <c r="A28" t="s">
        <v>1325</v>
      </c>
      <c r="B28" t="s">
        <v>1298</v>
      </c>
      <c r="C28" t="s">
        <v>660</v>
      </c>
      <c r="D28" t="s">
        <v>1300</v>
      </c>
      <c r="E28" t="s">
        <v>1302</v>
      </c>
      <c r="F28" t="s">
        <v>770</v>
      </c>
      <c r="G28" t="s">
        <v>38</v>
      </c>
      <c r="H28" t="s">
        <v>39</v>
      </c>
      <c r="I28" t="s">
        <v>32</v>
      </c>
      <c r="J28" t="s">
        <v>27</v>
      </c>
      <c r="K28" t="s">
        <v>1316</v>
      </c>
      <c r="L28" t="s">
        <v>9</v>
      </c>
      <c r="M28">
        <v>10</v>
      </c>
      <c r="N28" t="s">
        <v>226</v>
      </c>
    </row>
    <row r="29" spans="1:14" x14ac:dyDescent="0.25">
      <c r="A29" t="s">
        <v>1318</v>
      </c>
      <c r="B29" t="s">
        <v>1298</v>
      </c>
      <c r="C29" t="s">
        <v>660</v>
      </c>
      <c r="D29" t="s">
        <v>1300</v>
      </c>
      <c r="E29" t="s">
        <v>1302</v>
      </c>
      <c r="F29" t="s">
        <v>773</v>
      </c>
      <c r="G29" t="s">
        <v>38</v>
      </c>
      <c r="H29" t="s">
        <v>39</v>
      </c>
      <c r="I29" t="s">
        <v>32</v>
      </c>
      <c r="J29" t="s">
        <v>27</v>
      </c>
      <c r="K29" t="s">
        <v>1304</v>
      </c>
      <c r="L29" t="s">
        <v>8</v>
      </c>
      <c r="M29">
        <v>100</v>
      </c>
      <c r="N29" t="s">
        <v>227</v>
      </c>
    </row>
    <row r="30" spans="1:14" x14ac:dyDescent="0.25">
      <c r="A30" t="s">
        <v>1314</v>
      </c>
      <c r="B30" t="s">
        <v>1298</v>
      </c>
      <c r="C30" t="s">
        <v>660</v>
      </c>
      <c r="D30" t="s">
        <v>1300</v>
      </c>
      <c r="E30" t="s">
        <v>1302</v>
      </c>
      <c r="F30" t="s">
        <v>770</v>
      </c>
      <c r="G30" t="s">
        <v>38</v>
      </c>
      <c r="H30" t="s">
        <v>39</v>
      </c>
      <c r="I30" t="s">
        <v>49</v>
      </c>
      <c r="J30" t="s">
        <v>27</v>
      </c>
      <c r="K30" t="s">
        <v>1316</v>
      </c>
      <c r="L30" t="s">
        <v>9</v>
      </c>
      <c r="M30">
        <v>10</v>
      </c>
      <c r="N30" t="s">
        <v>226</v>
      </c>
    </row>
    <row r="31" spans="1:14" x14ac:dyDescent="0.25">
      <c r="A31" t="s">
        <v>1299</v>
      </c>
      <c r="B31" t="s">
        <v>1298</v>
      </c>
      <c r="C31" t="s">
        <v>660</v>
      </c>
      <c r="D31" t="s">
        <v>1300</v>
      </c>
      <c r="E31" t="s">
        <v>1302</v>
      </c>
      <c r="F31" t="s">
        <v>773</v>
      </c>
      <c r="G31" t="s">
        <v>38</v>
      </c>
      <c r="H31" t="s">
        <v>39</v>
      </c>
      <c r="I31" t="s">
        <v>49</v>
      </c>
      <c r="J31" t="s">
        <v>27</v>
      </c>
      <c r="K31" t="s">
        <v>1304</v>
      </c>
      <c r="L31" t="s">
        <v>8</v>
      </c>
      <c r="M31">
        <v>100</v>
      </c>
      <c r="N31" t="s">
        <v>227</v>
      </c>
    </row>
    <row r="32" spans="1:14" x14ac:dyDescent="0.25">
      <c r="A32" t="s">
        <v>1333</v>
      </c>
      <c r="B32" t="s">
        <v>1326</v>
      </c>
      <c r="C32" t="s">
        <v>660</v>
      </c>
      <c r="D32" t="s">
        <v>1312</v>
      </c>
      <c r="E32" t="s">
        <v>1302</v>
      </c>
      <c r="F32" t="s">
        <v>773</v>
      </c>
      <c r="G32" t="s">
        <v>30</v>
      </c>
      <c r="H32" t="s">
        <v>146</v>
      </c>
      <c r="I32" t="s">
        <v>32</v>
      </c>
      <c r="J32" t="s">
        <v>27</v>
      </c>
      <c r="K32" t="s">
        <v>1328</v>
      </c>
      <c r="L32" t="s">
        <v>8</v>
      </c>
      <c r="M32">
        <v>100</v>
      </c>
      <c r="N32" t="s">
        <v>227</v>
      </c>
    </row>
    <row r="33" spans="1:14" x14ac:dyDescent="0.25">
      <c r="A33" t="s">
        <v>1330</v>
      </c>
      <c r="B33" t="s">
        <v>1326</v>
      </c>
      <c r="C33" t="s">
        <v>660</v>
      </c>
      <c r="D33" t="s">
        <v>1312</v>
      </c>
      <c r="E33" t="s">
        <v>1302</v>
      </c>
      <c r="F33" t="s">
        <v>773</v>
      </c>
      <c r="G33" t="s">
        <v>30</v>
      </c>
      <c r="H33" t="s">
        <v>146</v>
      </c>
      <c r="I33" t="s">
        <v>49</v>
      </c>
      <c r="J33" t="s">
        <v>27</v>
      </c>
      <c r="K33" t="s">
        <v>1328</v>
      </c>
      <c r="L33" t="s">
        <v>8</v>
      </c>
      <c r="M33">
        <v>100</v>
      </c>
      <c r="N33" t="s">
        <v>227</v>
      </c>
    </row>
    <row r="34" spans="1:14" x14ac:dyDescent="0.25">
      <c r="A34" t="s">
        <v>1331</v>
      </c>
      <c r="B34" t="s">
        <v>1326</v>
      </c>
      <c r="C34" t="s">
        <v>660</v>
      </c>
      <c r="D34" t="s">
        <v>1300</v>
      </c>
      <c r="E34" t="s">
        <v>1302</v>
      </c>
      <c r="F34" t="s">
        <v>773</v>
      </c>
      <c r="G34" t="s">
        <v>30</v>
      </c>
      <c r="H34" t="s">
        <v>146</v>
      </c>
      <c r="I34" t="s">
        <v>32</v>
      </c>
      <c r="J34" t="s">
        <v>27</v>
      </c>
      <c r="K34" t="s">
        <v>1328</v>
      </c>
      <c r="L34" t="s">
        <v>8</v>
      </c>
      <c r="M34">
        <v>100</v>
      </c>
      <c r="N34" t="s">
        <v>227</v>
      </c>
    </row>
    <row r="35" spans="1:14" x14ac:dyDescent="0.25">
      <c r="A35" t="s">
        <v>1327</v>
      </c>
      <c r="B35" t="s">
        <v>1326</v>
      </c>
      <c r="C35" t="s">
        <v>660</v>
      </c>
      <c r="D35" t="s">
        <v>1300</v>
      </c>
      <c r="E35" t="s">
        <v>1302</v>
      </c>
      <c r="F35" t="s">
        <v>773</v>
      </c>
      <c r="G35" t="s">
        <v>30</v>
      </c>
      <c r="H35" t="s">
        <v>146</v>
      </c>
      <c r="I35" t="s">
        <v>49</v>
      </c>
      <c r="J35" t="s">
        <v>27</v>
      </c>
      <c r="K35" t="s">
        <v>1328</v>
      </c>
      <c r="L35" t="s">
        <v>8</v>
      </c>
      <c r="M35">
        <v>100</v>
      </c>
      <c r="N35" t="s">
        <v>227</v>
      </c>
    </row>
    <row r="36" spans="1:14" x14ac:dyDescent="0.25">
      <c r="A36" t="s">
        <v>593</v>
      </c>
      <c r="B36" t="s">
        <v>1769</v>
      </c>
      <c r="C36" t="s">
        <v>660</v>
      </c>
      <c r="D36" t="s">
        <v>604</v>
      </c>
      <c r="E36" t="s">
        <v>643</v>
      </c>
      <c r="F36" t="s">
        <v>770</v>
      </c>
      <c r="G36" t="s">
        <v>38</v>
      </c>
      <c r="H36" t="s">
        <v>651</v>
      </c>
      <c r="I36" t="s">
        <v>49</v>
      </c>
      <c r="J36" t="s">
        <v>101</v>
      </c>
      <c r="K36" t="s">
        <v>1785</v>
      </c>
      <c r="L36" t="s">
        <v>9</v>
      </c>
      <c r="M36">
        <v>10</v>
      </c>
      <c r="N36" t="s">
        <v>226</v>
      </c>
    </row>
    <row r="37" spans="1:14" x14ac:dyDescent="0.25">
      <c r="A37" t="s">
        <v>593</v>
      </c>
      <c r="B37" t="s">
        <v>1769</v>
      </c>
      <c r="C37" t="s">
        <v>660</v>
      </c>
      <c r="D37" t="s">
        <v>604</v>
      </c>
      <c r="E37" t="s">
        <v>643</v>
      </c>
      <c r="F37" t="s">
        <v>770</v>
      </c>
      <c r="G37" t="s">
        <v>38</v>
      </c>
      <c r="H37" t="s">
        <v>651</v>
      </c>
      <c r="I37" t="s">
        <v>32</v>
      </c>
      <c r="J37" t="s">
        <v>101</v>
      </c>
      <c r="K37" t="s">
        <v>1785</v>
      </c>
      <c r="L37" t="s">
        <v>9</v>
      </c>
      <c r="M37">
        <v>10</v>
      </c>
      <c r="N37" t="s">
        <v>226</v>
      </c>
    </row>
    <row r="38" spans="1:14" x14ac:dyDescent="0.25">
      <c r="A38" t="s">
        <v>593</v>
      </c>
      <c r="B38" t="s">
        <v>1769</v>
      </c>
      <c r="C38" t="s">
        <v>660</v>
      </c>
      <c r="D38" t="s">
        <v>604</v>
      </c>
      <c r="E38" t="s">
        <v>643</v>
      </c>
      <c r="F38" t="s">
        <v>770</v>
      </c>
      <c r="G38" t="s">
        <v>38</v>
      </c>
      <c r="H38" t="s">
        <v>651</v>
      </c>
      <c r="I38" t="s">
        <v>49</v>
      </c>
      <c r="J38" t="s">
        <v>104</v>
      </c>
      <c r="K38" t="s">
        <v>1785</v>
      </c>
      <c r="L38" t="s">
        <v>9</v>
      </c>
      <c r="M38">
        <v>1</v>
      </c>
      <c r="N38" t="s">
        <v>226</v>
      </c>
    </row>
    <row r="39" spans="1:14" x14ac:dyDescent="0.25">
      <c r="A39" t="s">
        <v>593</v>
      </c>
      <c r="B39" t="s">
        <v>1769</v>
      </c>
      <c r="C39" t="s">
        <v>660</v>
      </c>
      <c r="D39" t="s">
        <v>604</v>
      </c>
      <c r="E39" t="s">
        <v>643</v>
      </c>
      <c r="F39" t="s">
        <v>770</v>
      </c>
      <c r="G39" t="s">
        <v>38</v>
      </c>
      <c r="H39" t="s">
        <v>651</v>
      </c>
      <c r="I39" t="s">
        <v>32</v>
      </c>
      <c r="J39" t="s">
        <v>104</v>
      </c>
      <c r="K39" t="s">
        <v>1785</v>
      </c>
      <c r="L39" t="s">
        <v>9</v>
      </c>
      <c r="M39">
        <v>1</v>
      </c>
      <c r="N39" t="s">
        <v>226</v>
      </c>
    </row>
    <row r="40" spans="1:14" x14ac:dyDescent="0.25">
      <c r="A40" t="s">
        <v>1466</v>
      </c>
      <c r="B40" t="s">
        <v>1769</v>
      </c>
      <c r="C40" t="s">
        <v>660</v>
      </c>
      <c r="D40" t="s">
        <v>604</v>
      </c>
      <c r="E40" t="s">
        <v>1468</v>
      </c>
      <c r="F40" t="s">
        <v>771</v>
      </c>
      <c r="G40" t="s">
        <v>30</v>
      </c>
      <c r="H40" t="s">
        <v>1784</v>
      </c>
      <c r="I40" t="s">
        <v>32</v>
      </c>
      <c r="J40" t="s">
        <v>798</v>
      </c>
      <c r="K40" t="s">
        <v>1785</v>
      </c>
      <c r="L40" t="s">
        <v>11</v>
      </c>
      <c r="M40">
        <v>67.075298330745724</v>
      </c>
      <c r="N40" t="s">
        <v>227</v>
      </c>
    </row>
    <row r="41" spans="1:14" x14ac:dyDescent="0.25">
      <c r="A41" t="s">
        <v>1466</v>
      </c>
      <c r="B41" t="s">
        <v>1769</v>
      </c>
      <c r="C41" t="s">
        <v>660</v>
      </c>
      <c r="D41" t="s">
        <v>604</v>
      </c>
      <c r="E41" t="s">
        <v>1468</v>
      </c>
      <c r="F41" t="s">
        <v>771</v>
      </c>
      <c r="G41" t="s">
        <v>38</v>
      </c>
      <c r="H41" t="s">
        <v>651</v>
      </c>
      <c r="I41" t="s">
        <v>32</v>
      </c>
      <c r="J41" t="s">
        <v>798</v>
      </c>
      <c r="K41" t="s">
        <v>1785</v>
      </c>
      <c r="L41" t="s">
        <v>11</v>
      </c>
      <c r="M41">
        <v>6.4035504739736382</v>
      </c>
      <c r="N41" t="s">
        <v>227</v>
      </c>
    </row>
    <row r="42" spans="1:14" x14ac:dyDescent="0.25">
      <c r="A42" t="s">
        <v>1466</v>
      </c>
      <c r="B42" t="s">
        <v>1769</v>
      </c>
      <c r="C42" t="s">
        <v>660</v>
      </c>
      <c r="D42" t="s">
        <v>604</v>
      </c>
      <c r="E42" t="s">
        <v>1468</v>
      </c>
      <c r="F42" t="s">
        <v>771</v>
      </c>
      <c r="G42" t="s">
        <v>38</v>
      </c>
      <c r="H42" t="s">
        <v>651</v>
      </c>
      <c r="I42" t="s">
        <v>49</v>
      </c>
      <c r="J42" t="s">
        <v>798</v>
      </c>
      <c r="K42" t="s">
        <v>1785</v>
      </c>
      <c r="L42" t="s">
        <v>11</v>
      </c>
      <c r="M42">
        <v>6.6611537317645935</v>
      </c>
      <c r="N42" t="s">
        <v>227</v>
      </c>
    </row>
    <row r="43" spans="1:14" x14ac:dyDescent="0.25">
      <c r="A43" t="s">
        <v>180</v>
      </c>
      <c r="B43" t="s">
        <v>1886</v>
      </c>
      <c r="C43" t="s">
        <v>197</v>
      </c>
      <c r="D43" t="s">
        <v>197</v>
      </c>
      <c r="E43" t="s">
        <v>219</v>
      </c>
      <c r="F43" t="s">
        <v>770</v>
      </c>
      <c r="G43" t="s">
        <v>38</v>
      </c>
      <c r="H43" t="s">
        <v>213</v>
      </c>
      <c r="I43" t="s">
        <v>49</v>
      </c>
      <c r="J43" t="s">
        <v>115</v>
      </c>
      <c r="K43" t="s">
        <v>1859</v>
      </c>
      <c r="L43" t="s">
        <v>9</v>
      </c>
      <c r="M43">
        <v>1500</v>
      </c>
      <c r="N43" t="s">
        <v>228</v>
      </c>
    </row>
    <row r="44" spans="1:14" x14ac:dyDescent="0.25">
      <c r="A44" t="s">
        <v>180</v>
      </c>
      <c r="B44" t="s">
        <v>1886</v>
      </c>
      <c r="C44" t="s">
        <v>201</v>
      </c>
      <c r="D44" t="s">
        <v>201</v>
      </c>
      <c r="E44" t="s">
        <v>219</v>
      </c>
      <c r="F44" t="s">
        <v>770</v>
      </c>
      <c r="G44" t="s">
        <v>38</v>
      </c>
      <c r="H44" t="s">
        <v>213</v>
      </c>
      <c r="I44" t="s">
        <v>49</v>
      </c>
      <c r="J44" t="s">
        <v>115</v>
      </c>
      <c r="K44" t="s">
        <v>1859</v>
      </c>
      <c r="L44" t="s">
        <v>11</v>
      </c>
      <c r="M44">
        <v>9343.56</v>
      </c>
      <c r="N44" t="s">
        <v>229</v>
      </c>
    </row>
    <row r="45" spans="1:14" x14ac:dyDescent="0.25">
      <c r="A45" t="s">
        <v>180</v>
      </c>
      <c r="B45" t="s">
        <v>1801</v>
      </c>
      <c r="C45" t="s">
        <v>1487</v>
      </c>
      <c r="D45" t="s">
        <v>186</v>
      </c>
      <c r="E45" t="s">
        <v>219</v>
      </c>
      <c r="F45" t="s">
        <v>770</v>
      </c>
      <c r="G45" t="s">
        <v>30</v>
      </c>
      <c r="H45" t="s">
        <v>146</v>
      </c>
      <c r="I45" t="s">
        <v>32</v>
      </c>
      <c r="J45" t="s">
        <v>798</v>
      </c>
      <c r="K45" t="s">
        <v>1860</v>
      </c>
      <c r="L45" t="s">
        <v>11</v>
      </c>
      <c r="M45">
        <v>649.45100000000002</v>
      </c>
      <c r="N45" t="s">
        <v>228</v>
      </c>
    </row>
    <row r="46" spans="1:14" x14ac:dyDescent="0.25">
      <c r="A46" t="s">
        <v>180</v>
      </c>
      <c r="B46" t="s">
        <v>1801</v>
      </c>
      <c r="C46" t="s">
        <v>1487</v>
      </c>
      <c r="D46" t="s">
        <v>186</v>
      </c>
      <c r="E46" t="s">
        <v>219</v>
      </c>
      <c r="F46" t="s">
        <v>770</v>
      </c>
      <c r="G46" t="s">
        <v>30</v>
      </c>
      <c r="H46" t="s">
        <v>146</v>
      </c>
      <c r="I46" t="s">
        <v>49</v>
      </c>
      <c r="J46" t="s">
        <v>798</v>
      </c>
      <c r="K46" t="s">
        <v>1860</v>
      </c>
      <c r="L46" t="s">
        <v>11</v>
      </c>
      <c r="M46">
        <v>337.43299999999999</v>
      </c>
      <c r="N46" t="s">
        <v>228</v>
      </c>
    </row>
    <row r="47" spans="1:14" x14ac:dyDescent="0.25">
      <c r="A47" t="s">
        <v>180</v>
      </c>
      <c r="B47" t="s">
        <v>1801</v>
      </c>
      <c r="C47" t="s">
        <v>1487</v>
      </c>
      <c r="D47" t="s">
        <v>186</v>
      </c>
      <c r="E47" t="s">
        <v>219</v>
      </c>
      <c r="F47" t="s">
        <v>770</v>
      </c>
      <c r="G47" t="s">
        <v>38</v>
      </c>
      <c r="H47" t="s">
        <v>211</v>
      </c>
      <c r="I47" t="s">
        <v>32</v>
      </c>
      <c r="J47" t="s">
        <v>798</v>
      </c>
      <c r="K47" t="s">
        <v>1860</v>
      </c>
      <c r="L47" t="s">
        <v>11</v>
      </c>
      <c r="M47">
        <v>0.52830300000000008</v>
      </c>
      <c r="N47" t="s">
        <v>226</v>
      </c>
    </row>
    <row r="48" spans="1:14" x14ac:dyDescent="0.25">
      <c r="A48" t="s">
        <v>180</v>
      </c>
      <c r="B48" t="s">
        <v>1801</v>
      </c>
      <c r="C48" t="s">
        <v>1487</v>
      </c>
      <c r="D48" t="s">
        <v>186</v>
      </c>
      <c r="E48" t="s">
        <v>219</v>
      </c>
      <c r="F48" t="s">
        <v>770</v>
      </c>
      <c r="G48" t="s">
        <v>38</v>
      </c>
      <c r="H48" t="s">
        <v>211</v>
      </c>
      <c r="I48" t="s">
        <v>49</v>
      </c>
      <c r="J48" t="s">
        <v>798</v>
      </c>
      <c r="K48" t="s">
        <v>1860</v>
      </c>
      <c r="L48" t="s">
        <v>11</v>
      </c>
      <c r="M48">
        <v>2.4917199999999999</v>
      </c>
      <c r="N48" t="s">
        <v>226</v>
      </c>
    </row>
    <row r="49" spans="1:14" x14ac:dyDescent="0.25">
      <c r="A49" t="s">
        <v>180</v>
      </c>
      <c r="B49" t="s">
        <v>1801</v>
      </c>
      <c r="C49" t="s">
        <v>1487</v>
      </c>
      <c r="D49" t="s">
        <v>186</v>
      </c>
      <c r="E49" t="s">
        <v>239</v>
      </c>
      <c r="F49" t="s">
        <v>771</v>
      </c>
      <c r="G49" t="s">
        <v>38</v>
      </c>
      <c r="H49" t="s">
        <v>221</v>
      </c>
      <c r="I49" t="s">
        <v>32</v>
      </c>
      <c r="J49" t="s">
        <v>798</v>
      </c>
      <c r="K49" t="s">
        <v>1856</v>
      </c>
      <c r="L49" t="s">
        <v>11</v>
      </c>
      <c r="M49">
        <v>5239.2000000000007</v>
      </c>
      <c r="N49" t="s">
        <v>227</v>
      </c>
    </row>
    <row r="50" spans="1:14" x14ac:dyDescent="0.25">
      <c r="A50" t="s">
        <v>180</v>
      </c>
      <c r="B50" t="s">
        <v>1801</v>
      </c>
      <c r="C50" t="s">
        <v>1487</v>
      </c>
      <c r="D50" t="s">
        <v>186</v>
      </c>
      <c r="E50" t="s">
        <v>239</v>
      </c>
      <c r="F50" t="s">
        <v>771</v>
      </c>
      <c r="G50" t="s">
        <v>38</v>
      </c>
      <c r="H50" t="s">
        <v>221</v>
      </c>
      <c r="I50" t="s">
        <v>49</v>
      </c>
      <c r="J50" t="s">
        <v>798</v>
      </c>
      <c r="K50" t="s">
        <v>1856</v>
      </c>
      <c r="L50" t="s">
        <v>11</v>
      </c>
      <c r="M50">
        <v>5573</v>
      </c>
      <c r="N50" t="s">
        <v>227</v>
      </c>
    </row>
    <row r="51" spans="1:14" x14ac:dyDescent="0.25">
      <c r="A51" t="s">
        <v>180</v>
      </c>
      <c r="B51" t="s">
        <v>1887</v>
      </c>
      <c r="C51" t="s">
        <v>190</v>
      </c>
      <c r="D51" t="s">
        <v>190</v>
      </c>
      <c r="E51" t="s">
        <v>219</v>
      </c>
      <c r="F51" t="s">
        <v>770</v>
      </c>
      <c r="G51" t="s">
        <v>38</v>
      </c>
      <c r="H51" t="s">
        <v>212</v>
      </c>
      <c r="I51" t="s">
        <v>49</v>
      </c>
      <c r="J51" t="s">
        <v>798</v>
      </c>
      <c r="K51" t="s">
        <v>1861</v>
      </c>
      <c r="L51" t="s">
        <v>8</v>
      </c>
      <c r="M51">
        <v>20000</v>
      </c>
      <c r="N51" t="s">
        <v>229</v>
      </c>
    </row>
    <row r="52" spans="1:14" x14ac:dyDescent="0.25">
      <c r="A52" t="s">
        <v>180</v>
      </c>
      <c r="B52" t="s">
        <v>1888</v>
      </c>
      <c r="C52" t="s">
        <v>195</v>
      </c>
      <c r="D52" t="s">
        <v>195</v>
      </c>
      <c r="E52" t="s">
        <v>219</v>
      </c>
      <c r="F52" t="s">
        <v>770</v>
      </c>
      <c r="G52" t="s">
        <v>38</v>
      </c>
      <c r="H52" t="s">
        <v>212</v>
      </c>
      <c r="I52" t="s">
        <v>49</v>
      </c>
      <c r="J52" t="s">
        <v>798</v>
      </c>
      <c r="K52" t="s">
        <v>1862</v>
      </c>
      <c r="L52" t="s">
        <v>8</v>
      </c>
      <c r="M52">
        <v>20000</v>
      </c>
      <c r="N52" t="s">
        <v>229</v>
      </c>
    </row>
    <row r="53" spans="1:14" x14ac:dyDescent="0.25">
      <c r="A53" t="s">
        <v>180</v>
      </c>
      <c r="B53" t="s">
        <v>1800</v>
      </c>
      <c r="C53" t="s">
        <v>196</v>
      </c>
      <c r="D53" t="s">
        <v>196</v>
      </c>
      <c r="E53" t="s">
        <v>218</v>
      </c>
      <c r="F53" t="s">
        <v>773</v>
      </c>
      <c r="G53" t="s">
        <v>38</v>
      </c>
      <c r="H53" t="s">
        <v>210</v>
      </c>
      <c r="I53" t="s">
        <v>49</v>
      </c>
      <c r="J53" t="s">
        <v>796</v>
      </c>
      <c r="K53" t="s">
        <v>1854</v>
      </c>
      <c r="L53" t="s">
        <v>11</v>
      </c>
      <c r="M53">
        <v>8.6166599999999999E-3</v>
      </c>
      <c r="N53" t="s">
        <v>226</v>
      </c>
    </row>
    <row r="54" spans="1:14" x14ac:dyDescent="0.25">
      <c r="A54" t="s">
        <v>180</v>
      </c>
      <c r="B54" t="s">
        <v>1800</v>
      </c>
      <c r="C54" t="s">
        <v>196</v>
      </c>
      <c r="D54" t="s">
        <v>196</v>
      </c>
      <c r="E54" t="s">
        <v>218</v>
      </c>
      <c r="F54" t="s">
        <v>773</v>
      </c>
      <c r="G54" t="s">
        <v>38</v>
      </c>
      <c r="H54" t="s">
        <v>210</v>
      </c>
      <c r="I54" t="s">
        <v>32</v>
      </c>
      <c r="J54" t="s">
        <v>796</v>
      </c>
      <c r="K54" t="s">
        <v>1854</v>
      </c>
      <c r="L54" t="s">
        <v>11</v>
      </c>
      <c r="M54">
        <v>6.0286000000000003E-3</v>
      </c>
      <c r="N54" t="s">
        <v>226</v>
      </c>
    </row>
    <row r="55" spans="1:14" x14ac:dyDescent="0.25">
      <c r="A55" t="s">
        <v>180</v>
      </c>
      <c r="B55" t="s">
        <v>1800</v>
      </c>
      <c r="C55" t="s">
        <v>196</v>
      </c>
      <c r="D55" t="s">
        <v>196</v>
      </c>
      <c r="E55" t="s">
        <v>218</v>
      </c>
      <c r="F55" t="s">
        <v>773</v>
      </c>
      <c r="G55" t="s">
        <v>30</v>
      </c>
      <c r="H55" t="s">
        <v>146</v>
      </c>
      <c r="I55" t="s">
        <v>32</v>
      </c>
      <c r="J55" t="s">
        <v>796</v>
      </c>
      <c r="K55" t="s">
        <v>1855</v>
      </c>
      <c r="L55" t="s">
        <v>9</v>
      </c>
      <c r="M55">
        <v>62.5</v>
      </c>
      <c r="N55" t="s">
        <v>227</v>
      </c>
    </row>
    <row r="56" spans="1:14" x14ac:dyDescent="0.25">
      <c r="A56" t="s">
        <v>180</v>
      </c>
      <c r="B56" t="s">
        <v>1800</v>
      </c>
      <c r="C56" t="s">
        <v>196</v>
      </c>
      <c r="D56" t="s">
        <v>196</v>
      </c>
      <c r="E56" t="s">
        <v>218</v>
      </c>
      <c r="F56" t="s">
        <v>773</v>
      </c>
      <c r="G56" t="s">
        <v>30</v>
      </c>
      <c r="H56" t="s">
        <v>146</v>
      </c>
      <c r="I56" t="s">
        <v>49</v>
      </c>
      <c r="J56" t="s">
        <v>796</v>
      </c>
      <c r="K56" t="s">
        <v>1855</v>
      </c>
      <c r="L56" t="s">
        <v>9</v>
      </c>
      <c r="M56">
        <v>62.5</v>
      </c>
      <c r="N56" t="s">
        <v>227</v>
      </c>
    </row>
    <row r="57" spans="1:14" x14ac:dyDescent="0.25">
      <c r="A57" t="s">
        <v>180</v>
      </c>
      <c r="B57" t="s">
        <v>1800</v>
      </c>
      <c r="C57" t="s">
        <v>196</v>
      </c>
      <c r="D57" t="s">
        <v>196</v>
      </c>
      <c r="E57" t="s">
        <v>219</v>
      </c>
      <c r="F57" t="s">
        <v>770</v>
      </c>
      <c r="G57" t="s">
        <v>30</v>
      </c>
      <c r="H57" t="s">
        <v>146</v>
      </c>
      <c r="I57" t="s">
        <v>32</v>
      </c>
      <c r="J57" t="s">
        <v>796</v>
      </c>
      <c r="K57" t="s">
        <v>1863</v>
      </c>
      <c r="L57" t="s">
        <v>8</v>
      </c>
      <c r="M57">
        <v>10000</v>
      </c>
      <c r="N57" t="s">
        <v>229</v>
      </c>
    </row>
    <row r="58" spans="1:14" x14ac:dyDescent="0.25">
      <c r="A58" t="s">
        <v>180</v>
      </c>
      <c r="B58" t="s">
        <v>1800</v>
      </c>
      <c r="C58" t="s">
        <v>196</v>
      </c>
      <c r="D58" t="s">
        <v>196</v>
      </c>
      <c r="E58" t="s">
        <v>219</v>
      </c>
      <c r="F58" t="s">
        <v>770</v>
      </c>
      <c r="G58" t="s">
        <v>30</v>
      </c>
      <c r="H58" t="s">
        <v>146</v>
      </c>
      <c r="I58" t="s">
        <v>49</v>
      </c>
      <c r="J58" t="s">
        <v>796</v>
      </c>
      <c r="K58" t="s">
        <v>1863</v>
      </c>
      <c r="L58" t="s">
        <v>8</v>
      </c>
      <c r="M58">
        <v>10000</v>
      </c>
      <c r="N58" t="s">
        <v>229</v>
      </c>
    </row>
    <row r="59" spans="1:14" x14ac:dyDescent="0.25">
      <c r="A59" t="s">
        <v>180</v>
      </c>
      <c r="B59" t="s">
        <v>1800</v>
      </c>
      <c r="C59" t="s">
        <v>196</v>
      </c>
      <c r="D59" t="s">
        <v>196</v>
      </c>
      <c r="E59" t="s">
        <v>219</v>
      </c>
      <c r="F59" t="s">
        <v>770</v>
      </c>
      <c r="G59" t="s">
        <v>38</v>
      </c>
      <c r="H59" t="s">
        <v>210</v>
      </c>
      <c r="I59" t="s">
        <v>32</v>
      </c>
      <c r="J59" t="s">
        <v>796</v>
      </c>
      <c r="K59" t="s">
        <v>1854</v>
      </c>
      <c r="L59" t="s">
        <v>8</v>
      </c>
      <c r="M59">
        <v>5000</v>
      </c>
      <c r="N59" t="s">
        <v>229</v>
      </c>
    </row>
    <row r="60" spans="1:14" x14ac:dyDescent="0.25">
      <c r="A60" t="s">
        <v>180</v>
      </c>
      <c r="B60" t="s">
        <v>1800</v>
      </c>
      <c r="C60" t="s">
        <v>196</v>
      </c>
      <c r="D60" t="s">
        <v>196</v>
      </c>
      <c r="E60" t="s">
        <v>219</v>
      </c>
      <c r="F60" t="s">
        <v>770</v>
      </c>
      <c r="G60" t="s">
        <v>38</v>
      </c>
      <c r="H60" t="s">
        <v>210</v>
      </c>
      <c r="I60" t="s">
        <v>49</v>
      </c>
      <c r="J60" t="s">
        <v>796</v>
      </c>
      <c r="K60" t="s">
        <v>1854</v>
      </c>
      <c r="L60" t="s">
        <v>8</v>
      </c>
      <c r="M60">
        <v>5000</v>
      </c>
      <c r="N60" t="s">
        <v>229</v>
      </c>
    </row>
    <row r="61" spans="1:14" x14ac:dyDescent="0.25">
      <c r="A61" t="s">
        <v>180</v>
      </c>
      <c r="B61" t="s">
        <v>1800</v>
      </c>
      <c r="C61" t="s">
        <v>196</v>
      </c>
      <c r="D61" t="s">
        <v>196</v>
      </c>
      <c r="E61" t="s">
        <v>219</v>
      </c>
      <c r="F61" t="s">
        <v>770</v>
      </c>
      <c r="G61" t="s">
        <v>30</v>
      </c>
      <c r="H61" t="s">
        <v>146</v>
      </c>
      <c r="I61" t="s">
        <v>32</v>
      </c>
      <c r="J61" t="s">
        <v>798</v>
      </c>
      <c r="K61" t="s">
        <v>1864</v>
      </c>
      <c r="L61" t="s">
        <v>8</v>
      </c>
      <c r="M61">
        <v>5000</v>
      </c>
      <c r="N61" t="s">
        <v>229</v>
      </c>
    </row>
    <row r="62" spans="1:14" x14ac:dyDescent="0.25">
      <c r="A62" t="s">
        <v>180</v>
      </c>
      <c r="B62" t="s">
        <v>1800</v>
      </c>
      <c r="C62" t="s">
        <v>196</v>
      </c>
      <c r="D62" t="s">
        <v>196</v>
      </c>
      <c r="E62" t="s">
        <v>219</v>
      </c>
      <c r="F62" t="s">
        <v>770</v>
      </c>
      <c r="G62" t="s">
        <v>30</v>
      </c>
      <c r="H62" t="s">
        <v>146</v>
      </c>
      <c r="I62" t="s">
        <v>49</v>
      </c>
      <c r="J62" t="s">
        <v>798</v>
      </c>
      <c r="K62" t="s">
        <v>1864</v>
      </c>
      <c r="L62" t="s">
        <v>8</v>
      </c>
      <c r="M62">
        <v>5000</v>
      </c>
      <c r="N62" t="s">
        <v>229</v>
      </c>
    </row>
    <row r="63" spans="1:14" x14ac:dyDescent="0.25">
      <c r="A63" t="s">
        <v>180</v>
      </c>
      <c r="B63" t="s">
        <v>1800</v>
      </c>
      <c r="C63" t="s">
        <v>196</v>
      </c>
      <c r="D63" t="s">
        <v>196</v>
      </c>
      <c r="E63" t="s">
        <v>219</v>
      </c>
      <c r="F63" t="s">
        <v>770</v>
      </c>
      <c r="G63" t="s">
        <v>38</v>
      </c>
      <c r="H63" t="s">
        <v>214</v>
      </c>
      <c r="I63" t="s">
        <v>32</v>
      </c>
      <c r="J63" t="s">
        <v>798</v>
      </c>
      <c r="K63" t="s">
        <v>1864</v>
      </c>
      <c r="L63" t="s">
        <v>8</v>
      </c>
      <c r="M63">
        <v>5000</v>
      </c>
      <c r="N63" t="s">
        <v>229</v>
      </c>
    </row>
    <row r="64" spans="1:14" x14ac:dyDescent="0.25">
      <c r="A64" t="s">
        <v>180</v>
      </c>
      <c r="B64" t="s">
        <v>1800</v>
      </c>
      <c r="C64" t="s">
        <v>196</v>
      </c>
      <c r="D64" t="s">
        <v>196</v>
      </c>
      <c r="E64" t="s">
        <v>219</v>
      </c>
      <c r="F64" t="s">
        <v>770</v>
      </c>
      <c r="G64" t="s">
        <v>38</v>
      </c>
      <c r="H64" t="s">
        <v>214</v>
      </c>
      <c r="I64" t="s">
        <v>49</v>
      </c>
      <c r="J64" t="s">
        <v>798</v>
      </c>
      <c r="K64" t="s">
        <v>1864</v>
      </c>
      <c r="L64" t="s">
        <v>8</v>
      </c>
      <c r="M64">
        <v>5000</v>
      </c>
      <c r="N64" t="s">
        <v>229</v>
      </c>
    </row>
    <row r="65" spans="1:14" x14ac:dyDescent="0.25">
      <c r="A65" t="s">
        <v>180</v>
      </c>
      <c r="B65" t="s">
        <v>1800</v>
      </c>
      <c r="C65" t="s">
        <v>196</v>
      </c>
      <c r="D65" t="s">
        <v>196</v>
      </c>
      <c r="E65" t="s">
        <v>239</v>
      </c>
      <c r="F65" t="s">
        <v>771</v>
      </c>
      <c r="G65" t="s">
        <v>30</v>
      </c>
      <c r="H65" t="s">
        <v>146</v>
      </c>
      <c r="I65" t="s">
        <v>49</v>
      </c>
      <c r="J65" t="s">
        <v>798</v>
      </c>
      <c r="K65" t="s">
        <v>1864</v>
      </c>
      <c r="L65" t="s">
        <v>11</v>
      </c>
      <c r="M65">
        <v>23.81175</v>
      </c>
      <c r="N65" t="s">
        <v>227</v>
      </c>
    </row>
    <row r="66" spans="1:14" x14ac:dyDescent="0.25">
      <c r="A66" t="s">
        <v>180</v>
      </c>
      <c r="B66" t="s">
        <v>1800</v>
      </c>
      <c r="C66" t="s">
        <v>196</v>
      </c>
      <c r="D66" t="s">
        <v>196</v>
      </c>
      <c r="E66" t="s">
        <v>239</v>
      </c>
      <c r="F66" t="s">
        <v>771</v>
      </c>
      <c r="G66" t="s">
        <v>38</v>
      </c>
      <c r="H66" t="s">
        <v>220</v>
      </c>
      <c r="I66" t="s">
        <v>49</v>
      </c>
      <c r="J66" t="s">
        <v>798</v>
      </c>
      <c r="K66" t="s">
        <v>1864</v>
      </c>
      <c r="L66" t="s">
        <v>11</v>
      </c>
      <c r="M66">
        <v>149.43799999999999</v>
      </c>
      <c r="N66" t="s">
        <v>227</v>
      </c>
    </row>
    <row r="67" spans="1:14" x14ac:dyDescent="0.25">
      <c r="A67" t="s">
        <v>180</v>
      </c>
      <c r="B67" t="s">
        <v>1800</v>
      </c>
      <c r="C67" t="s">
        <v>196</v>
      </c>
      <c r="D67" t="s">
        <v>196</v>
      </c>
      <c r="E67" t="s">
        <v>239</v>
      </c>
      <c r="F67" t="s">
        <v>771</v>
      </c>
      <c r="G67" t="s">
        <v>38</v>
      </c>
      <c r="H67" t="s">
        <v>220</v>
      </c>
      <c r="I67" t="s">
        <v>32</v>
      </c>
      <c r="J67" t="s">
        <v>798</v>
      </c>
      <c r="K67" t="s">
        <v>1864</v>
      </c>
      <c r="L67" t="s">
        <v>11</v>
      </c>
      <c r="M67">
        <v>155.45000000000002</v>
      </c>
      <c r="N67" t="s">
        <v>227</v>
      </c>
    </row>
    <row r="68" spans="1:14" x14ac:dyDescent="0.25">
      <c r="A68" t="s">
        <v>180</v>
      </c>
      <c r="B68" t="s">
        <v>1796</v>
      </c>
      <c r="C68" t="s">
        <v>196</v>
      </c>
      <c r="D68" t="s">
        <v>181</v>
      </c>
      <c r="E68" t="s">
        <v>219</v>
      </c>
      <c r="F68" t="s">
        <v>770</v>
      </c>
      <c r="G68" t="s">
        <v>30</v>
      </c>
      <c r="H68" t="s">
        <v>146</v>
      </c>
      <c r="I68" t="s">
        <v>32</v>
      </c>
      <c r="J68" t="s">
        <v>798</v>
      </c>
      <c r="K68" t="s">
        <v>1865</v>
      </c>
      <c r="L68" t="s">
        <v>8</v>
      </c>
      <c r="M68">
        <v>3000</v>
      </c>
      <c r="N68" t="s">
        <v>228</v>
      </c>
    </row>
    <row r="69" spans="1:14" x14ac:dyDescent="0.25">
      <c r="A69" t="s">
        <v>180</v>
      </c>
      <c r="B69" t="s">
        <v>1796</v>
      </c>
      <c r="C69" t="s">
        <v>196</v>
      </c>
      <c r="D69" t="s">
        <v>181</v>
      </c>
      <c r="E69" t="s">
        <v>219</v>
      </c>
      <c r="F69" t="s">
        <v>770</v>
      </c>
      <c r="G69" t="s">
        <v>30</v>
      </c>
      <c r="H69" t="s">
        <v>146</v>
      </c>
      <c r="I69" t="s">
        <v>49</v>
      </c>
      <c r="J69" t="s">
        <v>798</v>
      </c>
      <c r="K69" t="s">
        <v>1865</v>
      </c>
      <c r="L69" t="s">
        <v>8</v>
      </c>
      <c r="M69">
        <v>3000</v>
      </c>
      <c r="N69" t="s">
        <v>228</v>
      </c>
    </row>
    <row r="70" spans="1:14" x14ac:dyDescent="0.25">
      <c r="A70" t="s">
        <v>180</v>
      </c>
      <c r="B70" t="s">
        <v>1796</v>
      </c>
      <c r="C70" t="s">
        <v>196</v>
      </c>
      <c r="D70" t="s">
        <v>181</v>
      </c>
      <c r="E70" t="s">
        <v>219</v>
      </c>
      <c r="F70" t="s">
        <v>770</v>
      </c>
      <c r="G70" t="s">
        <v>38</v>
      </c>
      <c r="H70" t="s">
        <v>210</v>
      </c>
      <c r="I70" t="s">
        <v>32</v>
      </c>
      <c r="J70" t="s">
        <v>798</v>
      </c>
      <c r="K70" t="s">
        <v>1865</v>
      </c>
      <c r="L70" t="s">
        <v>11</v>
      </c>
      <c r="M70">
        <v>0.65382799999999996</v>
      </c>
      <c r="N70" t="s">
        <v>226</v>
      </c>
    </row>
    <row r="71" spans="1:14" x14ac:dyDescent="0.25">
      <c r="A71" t="s">
        <v>180</v>
      </c>
      <c r="B71" t="s">
        <v>1796</v>
      </c>
      <c r="C71" t="s">
        <v>196</v>
      </c>
      <c r="D71" t="s">
        <v>181</v>
      </c>
      <c r="E71" t="s">
        <v>219</v>
      </c>
      <c r="F71" t="s">
        <v>770</v>
      </c>
      <c r="G71" t="s">
        <v>38</v>
      </c>
      <c r="H71" t="s">
        <v>210</v>
      </c>
      <c r="I71" t="s">
        <v>49</v>
      </c>
      <c r="J71" t="s">
        <v>798</v>
      </c>
      <c r="K71" t="s">
        <v>1865</v>
      </c>
      <c r="L71" t="s">
        <v>11</v>
      </c>
      <c r="M71">
        <v>5.3291899999999996E-2</v>
      </c>
      <c r="N71" t="s">
        <v>226</v>
      </c>
    </row>
    <row r="72" spans="1:14" x14ac:dyDescent="0.25">
      <c r="A72" t="s">
        <v>180</v>
      </c>
      <c r="B72" t="s">
        <v>1796</v>
      </c>
      <c r="C72" t="s">
        <v>196</v>
      </c>
      <c r="D72" t="s">
        <v>181</v>
      </c>
      <c r="E72" t="s">
        <v>239</v>
      </c>
      <c r="F72" t="s">
        <v>771</v>
      </c>
      <c r="G72" t="s">
        <v>30</v>
      </c>
      <c r="H72" t="s">
        <v>146</v>
      </c>
      <c r="I72" t="s">
        <v>49</v>
      </c>
      <c r="J72" t="s">
        <v>798</v>
      </c>
      <c r="K72" t="s">
        <v>1865</v>
      </c>
      <c r="L72" t="s">
        <v>11</v>
      </c>
      <c r="M72">
        <v>167.26750000000001</v>
      </c>
      <c r="N72" t="s">
        <v>227</v>
      </c>
    </row>
    <row r="73" spans="1:14" x14ac:dyDescent="0.25">
      <c r="A73" t="s">
        <v>180</v>
      </c>
      <c r="B73" t="s">
        <v>1796</v>
      </c>
      <c r="C73" t="s">
        <v>196</v>
      </c>
      <c r="D73" t="s">
        <v>181</v>
      </c>
      <c r="E73" t="s">
        <v>239</v>
      </c>
      <c r="F73" t="s">
        <v>771</v>
      </c>
      <c r="G73" t="s">
        <v>30</v>
      </c>
      <c r="H73" t="s">
        <v>146</v>
      </c>
      <c r="I73" t="s">
        <v>32</v>
      </c>
      <c r="J73" t="s">
        <v>798</v>
      </c>
      <c r="K73" t="s">
        <v>1865</v>
      </c>
      <c r="L73" t="s">
        <v>11</v>
      </c>
      <c r="M73">
        <v>173.83100000000002</v>
      </c>
      <c r="N73" t="s">
        <v>227</v>
      </c>
    </row>
    <row r="74" spans="1:14" x14ac:dyDescent="0.25">
      <c r="A74" t="s">
        <v>180</v>
      </c>
      <c r="B74" t="s">
        <v>1796</v>
      </c>
      <c r="C74" t="s">
        <v>196</v>
      </c>
      <c r="D74" t="s">
        <v>181</v>
      </c>
      <c r="E74" t="s">
        <v>239</v>
      </c>
      <c r="F74" t="s">
        <v>771</v>
      </c>
      <c r="G74" t="s">
        <v>38</v>
      </c>
      <c r="H74" t="s">
        <v>210</v>
      </c>
      <c r="I74" t="s">
        <v>49</v>
      </c>
      <c r="J74" t="s">
        <v>798</v>
      </c>
      <c r="K74" t="s">
        <v>1865</v>
      </c>
      <c r="L74" t="s">
        <v>11</v>
      </c>
      <c r="M74">
        <v>607.64</v>
      </c>
      <c r="N74" t="s">
        <v>227</v>
      </c>
    </row>
    <row r="75" spans="1:14" x14ac:dyDescent="0.25">
      <c r="A75" t="s">
        <v>180</v>
      </c>
      <c r="B75" t="s">
        <v>1803</v>
      </c>
      <c r="C75" t="s">
        <v>673</v>
      </c>
      <c r="D75" t="s">
        <v>183</v>
      </c>
      <c r="E75" t="s">
        <v>218</v>
      </c>
      <c r="F75" t="s">
        <v>773</v>
      </c>
      <c r="G75" t="s">
        <v>38</v>
      </c>
      <c r="H75" t="s">
        <v>210</v>
      </c>
      <c r="I75" t="s">
        <v>32</v>
      </c>
      <c r="J75" t="s">
        <v>796</v>
      </c>
      <c r="K75" t="s">
        <v>1856</v>
      </c>
      <c r="L75" t="s">
        <v>11</v>
      </c>
      <c r="M75">
        <v>14037.699999999999</v>
      </c>
      <c r="N75" t="s">
        <v>229</v>
      </c>
    </row>
    <row r="76" spans="1:14" x14ac:dyDescent="0.25">
      <c r="A76" t="s">
        <v>180</v>
      </c>
      <c r="B76" t="s">
        <v>1803</v>
      </c>
      <c r="C76" t="s">
        <v>673</v>
      </c>
      <c r="D76" t="s">
        <v>183</v>
      </c>
      <c r="E76" t="s">
        <v>218</v>
      </c>
      <c r="F76" t="s">
        <v>773</v>
      </c>
      <c r="G76" t="s">
        <v>30</v>
      </c>
      <c r="H76" t="s">
        <v>146</v>
      </c>
      <c r="I76" t="s">
        <v>32</v>
      </c>
      <c r="J76" t="s">
        <v>796</v>
      </c>
      <c r="K76" t="s">
        <v>1856</v>
      </c>
      <c r="L76" t="s">
        <v>8</v>
      </c>
      <c r="M76">
        <v>30000</v>
      </c>
      <c r="N76" t="s">
        <v>229</v>
      </c>
    </row>
    <row r="77" spans="1:14" x14ac:dyDescent="0.25">
      <c r="A77" t="s">
        <v>180</v>
      </c>
      <c r="B77" t="s">
        <v>1803</v>
      </c>
      <c r="C77" t="s">
        <v>673</v>
      </c>
      <c r="D77" t="s">
        <v>183</v>
      </c>
      <c r="E77" t="s">
        <v>218</v>
      </c>
      <c r="F77" t="s">
        <v>773</v>
      </c>
      <c r="G77" t="s">
        <v>30</v>
      </c>
      <c r="H77" t="s">
        <v>146</v>
      </c>
      <c r="I77" t="s">
        <v>49</v>
      </c>
      <c r="J77" t="s">
        <v>796</v>
      </c>
      <c r="K77" t="s">
        <v>1856</v>
      </c>
      <c r="L77" t="s">
        <v>8</v>
      </c>
      <c r="M77">
        <v>30000</v>
      </c>
      <c r="N77" t="s">
        <v>229</v>
      </c>
    </row>
    <row r="78" spans="1:14" x14ac:dyDescent="0.25">
      <c r="A78" t="s">
        <v>180</v>
      </c>
      <c r="B78" t="s">
        <v>1803</v>
      </c>
      <c r="C78" t="s">
        <v>673</v>
      </c>
      <c r="D78" t="s">
        <v>183</v>
      </c>
      <c r="E78" t="s">
        <v>218</v>
      </c>
      <c r="F78" t="s">
        <v>773</v>
      </c>
      <c r="G78" t="s">
        <v>38</v>
      </c>
      <c r="H78" t="s">
        <v>210</v>
      </c>
      <c r="I78" t="s">
        <v>49</v>
      </c>
      <c r="J78" t="s">
        <v>796</v>
      </c>
      <c r="K78" t="s">
        <v>1856</v>
      </c>
      <c r="L78" t="s">
        <v>8</v>
      </c>
      <c r="M78">
        <v>30000</v>
      </c>
      <c r="N78" t="s">
        <v>229</v>
      </c>
    </row>
    <row r="79" spans="1:14" x14ac:dyDescent="0.25">
      <c r="A79" t="s">
        <v>180</v>
      </c>
      <c r="B79" t="s">
        <v>1803</v>
      </c>
      <c r="C79" t="s">
        <v>673</v>
      </c>
      <c r="D79" t="s">
        <v>183</v>
      </c>
      <c r="E79" t="s">
        <v>219</v>
      </c>
      <c r="F79" t="s">
        <v>770</v>
      </c>
      <c r="G79" t="s">
        <v>30</v>
      </c>
      <c r="H79" t="s">
        <v>146</v>
      </c>
      <c r="I79" t="s">
        <v>32</v>
      </c>
      <c r="J79" t="s">
        <v>796</v>
      </c>
      <c r="K79" t="s">
        <v>1860</v>
      </c>
      <c r="L79" t="s">
        <v>8</v>
      </c>
      <c r="M79">
        <v>30000</v>
      </c>
      <c r="N79" t="s">
        <v>229</v>
      </c>
    </row>
    <row r="80" spans="1:14" x14ac:dyDescent="0.25">
      <c r="A80" t="s">
        <v>180</v>
      </c>
      <c r="B80" t="s">
        <v>1803</v>
      </c>
      <c r="C80" t="s">
        <v>673</v>
      </c>
      <c r="D80" t="s">
        <v>183</v>
      </c>
      <c r="E80" t="s">
        <v>219</v>
      </c>
      <c r="F80" t="s">
        <v>770</v>
      </c>
      <c r="G80" t="s">
        <v>30</v>
      </c>
      <c r="H80" t="s">
        <v>146</v>
      </c>
      <c r="I80" t="s">
        <v>49</v>
      </c>
      <c r="J80" t="s">
        <v>796</v>
      </c>
      <c r="K80" t="s">
        <v>1860</v>
      </c>
      <c r="L80" t="s">
        <v>8</v>
      </c>
      <c r="M80">
        <v>30000</v>
      </c>
      <c r="N80" t="s">
        <v>229</v>
      </c>
    </row>
    <row r="81" spans="1:14" x14ac:dyDescent="0.25">
      <c r="A81" t="s">
        <v>180</v>
      </c>
      <c r="B81" t="s">
        <v>1803</v>
      </c>
      <c r="C81" t="s">
        <v>673</v>
      </c>
      <c r="D81" t="s">
        <v>183</v>
      </c>
      <c r="E81" t="s">
        <v>219</v>
      </c>
      <c r="F81" t="s">
        <v>770</v>
      </c>
      <c r="G81" t="s">
        <v>38</v>
      </c>
      <c r="H81" t="s">
        <v>210</v>
      </c>
      <c r="I81" t="s">
        <v>32</v>
      </c>
      <c r="J81" t="s">
        <v>796</v>
      </c>
      <c r="K81" t="s">
        <v>1860</v>
      </c>
      <c r="L81" t="s">
        <v>8</v>
      </c>
      <c r="M81">
        <v>30000</v>
      </c>
      <c r="N81" t="s">
        <v>229</v>
      </c>
    </row>
    <row r="82" spans="1:14" x14ac:dyDescent="0.25">
      <c r="A82" t="s">
        <v>180</v>
      </c>
      <c r="B82" t="s">
        <v>1803</v>
      </c>
      <c r="C82" t="s">
        <v>673</v>
      </c>
      <c r="D82" t="s">
        <v>183</v>
      </c>
      <c r="E82" t="s">
        <v>219</v>
      </c>
      <c r="F82" t="s">
        <v>770</v>
      </c>
      <c r="G82" t="s">
        <v>38</v>
      </c>
      <c r="H82" t="s">
        <v>210</v>
      </c>
      <c r="I82" t="s">
        <v>49</v>
      </c>
      <c r="J82" t="s">
        <v>796</v>
      </c>
      <c r="K82" t="s">
        <v>1860</v>
      </c>
      <c r="L82" t="s">
        <v>8</v>
      </c>
      <c r="M82">
        <v>30000</v>
      </c>
      <c r="N82" t="s">
        <v>229</v>
      </c>
    </row>
    <row r="83" spans="1:14" x14ac:dyDescent="0.25">
      <c r="A83" t="s">
        <v>180</v>
      </c>
      <c r="B83" t="s">
        <v>1797</v>
      </c>
      <c r="C83" t="s">
        <v>1488</v>
      </c>
      <c r="D83" t="s">
        <v>185</v>
      </c>
      <c r="E83" t="s">
        <v>219</v>
      </c>
      <c r="F83" t="s">
        <v>770</v>
      </c>
      <c r="G83" t="s">
        <v>30</v>
      </c>
      <c r="H83" t="s">
        <v>146</v>
      </c>
      <c r="I83" t="s">
        <v>32</v>
      </c>
      <c r="J83" t="s">
        <v>798</v>
      </c>
      <c r="K83" t="s">
        <v>1866</v>
      </c>
      <c r="L83" t="s">
        <v>8</v>
      </c>
      <c r="M83">
        <v>1000</v>
      </c>
      <c r="N83" t="s">
        <v>228</v>
      </c>
    </row>
    <row r="84" spans="1:14" x14ac:dyDescent="0.25">
      <c r="A84" t="s">
        <v>180</v>
      </c>
      <c r="B84" t="s">
        <v>1797</v>
      </c>
      <c r="C84" t="s">
        <v>1488</v>
      </c>
      <c r="D84" t="s">
        <v>185</v>
      </c>
      <c r="E84" t="s">
        <v>219</v>
      </c>
      <c r="F84" t="s">
        <v>770</v>
      </c>
      <c r="G84" t="s">
        <v>30</v>
      </c>
      <c r="H84" t="s">
        <v>146</v>
      </c>
      <c r="I84" t="s">
        <v>49</v>
      </c>
      <c r="J84" t="s">
        <v>798</v>
      </c>
      <c r="K84" t="s">
        <v>1866</v>
      </c>
      <c r="L84" t="s">
        <v>8</v>
      </c>
      <c r="M84">
        <v>1000</v>
      </c>
      <c r="N84" t="s">
        <v>228</v>
      </c>
    </row>
    <row r="85" spans="1:14" x14ac:dyDescent="0.25">
      <c r="A85" t="s">
        <v>180</v>
      </c>
      <c r="B85" t="s">
        <v>1797</v>
      </c>
      <c r="C85" t="s">
        <v>1488</v>
      </c>
      <c r="D85" t="s">
        <v>185</v>
      </c>
      <c r="E85" t="s">
        <v>219</v>
      </c>
      <c r="F85" t="s">
        <v>770</v>
      </c>
      <c r="G85" t="s">
        <v>38</v>
      </c>
      <c r="H85" t="s">
        <v>210</v>
      </c>
      <c r="I85" t="s">
        <v>32</v>
      </c>
      <c r="J85" t="s">
        <v>798</v>
      </c>
      <c r="K85" t="s">
        <v>1867</v>
      </c>
      <c r="L85" t="s">
        <v>8</v>
      </c>
      <c r="M85">
        <v>1000</v>
      </c>
      <c r="N85" t="s">
        <v>228</v>
      </c>
    </row>
    <row r="86" spans="1:14" x14ac:dyDescent="0.25">
      <c r="A86" t="s">
        <v>180</v>
      </c>
      <c r="B86" t="s">
        <v>1797</v>
      </c>
      <c r="C86" t="s">
        <v>1488</v>
      </c>
      <c r="D86" t="s">
        <v>185</v>
      </c>
      <c r="E86" t="s">
        <v>219</v>
      </c>
      <c r="F86" t="s">
        <v>770</v>
      </c>
      <c r="G86" t="s">
        <v>38</v>
      </c>
      <c r="H86" t="s">
        <v>210</v>
      </c>
      <c r="I86" t="s">
        <v>49</v>
      </c>
      <c r="J86" t="s">
        <v>798</v>
      </c>
      <c r="K86" t="s">
        <v>1867</v>
      </c>
      <c r="L86" t="s">
        <v>8</v>
      </c>
      <c r="M86">
        <v>1000</v>
      </c>
      <c r="N86" t="s">
        <v>228</v>
      </c>
    </row>
    <row r="87" spans="1:14" x14ac:dyDescent="0.25">
      <c r="A87" t="s">
        <v>180</v>
      </c>
      <c r="B87" t="s">
        <v>1797</v>
      </c>
      <c r="C87" t="s">
        <v>1488</v>
      </c>
      <c r="D87" t="s">
        <v>185</v>
      </c>
      <c r="E87" t="s">
        <v>239</v>
      </c>
      <c r="F87" t="s">
        <v>771</v>
      </c>
      <c r="G87" t="s">
        <v>38</v>
      </c>
      <c r="H87" t="s">
        <v>210</v>
      </c>
      <c r="I87" t="s">
        <v>32</v>
      </c>
      <c r="J87" t="s">
        <v>798</v>
      </c>
      <c r="K87" t="s">
        <v>1867</v>
      </c>
      <c r="L87" t="s">
        <v>11</v>
      </c>
      <c r="M87">
        <v>106.197</v>
      </c>
      <c r="N87" t="s">
        <v>227</v>
      </c>
    </row>
    <row r="88" spans="1:14" x14ac:dyDescent="0.25">
      <c r="A88" t="s">
        <v>180</v>
      </c>
      <c r="B88" t="s">
        <v>1798</v>
      </c>
      <c r="C88" t="s">
        <v>660</v>
      </c>
      <c r="D88" t="s">
        <v>192</v>
      </c>
      <c r="E88" t="s">
        <v>218</v>
      </c>
      <c r="F88" t="s">
        <v>773</v>
      </c>
      <c r="G88" t="s">
        <v>38</v>
      </c>
      <c r="H88" t="s">
        <v>210</v>
      </c>
      <c r="I88" t="s">
        <v>49</v>
      </c>
      <c r="J88" t="s">
        <v>796</v>
      </c>
      <c r="K88" t="s">
        <v>1857</v>
      </c>
      <c r="L88" t="s">
        <v>11</v>
      </c>
      <c r="M88">
        <v>4.5750800000000002E-4</v>
      </c>
      <c r="N88" t="s">
        <v>226</v>
      </c>
    </row>
    <row r="89" spans="1:14" x14ac:dyDescent="0.25">
      <c r="A89" t="s">
        <v>180</v>
      </c>
      <c r="B89" t="s">
        <v>1798</v>
      </c>
      <c r="C89" t="s">
        <v>660</v>
      </c>
      <c r="D89" t="s">
        <v>192</v>
      </c>
      <c r="E89" t="s">
        <v>218</v>
      </c>
      <c r="F89" t="s">
        <v>773</v>
      </c>
      <c r="G89" t="s">
        <v>38</v>
      </c>
      <c r="H89" t="s">
        <v>210</v>
      </c>
      <c r="I89" t="s">
        <v>32</v>
      </c>
      <c r="J89" t="s">
        <v>796</v>
      </c>
      <c r="K89" t="s">
        <v>1857</v>
      </c>
      <c r="L89" t="s">
        <v>11</v>
      </c>
      <c r="M89">
        <v>5.2946999999999998E-4</v>
      </c>
      <c r="N89" t="s">
        <v>226</v>
      </c>
    </row>
    <row r="90" spans="1:14" x14ac:dyDescent="0.25">
      <c r="A90" t="s">
        <v>180</v>
      </c>
      <c r="B90" t="s">
        <v>1798</v>
      </c>
      <c r="C90" t="s">
        <v>660</v>
      </c>
      <c r="D90" t="s">
        <v>192</v>
      </c>
      <c r="E90" t="s">
        <v>218</v>
      </c>
      <c r="F90" t="s">
        <v>773</v>
      </c>
      <c r="G90" t="s">
        <v>30</v>
      </c>
      <c r="H90" t="s">
        <v>146</v>
      </c>
      <c r="I90" t="s">
        <v>32</v>
      </c>
      <c r="J90" t="s">
        <v>796</v>
      </c>
      <c r="K90" t="s">
        <v>1857</v>
      </c>
      <c r="L90" t="s">
        <v>11</v>
      </c>
      <c r="M90">
        <v>0.26008900000000001</v>
      </c>
      <c r="N90" t="s">
        <v>226</v>
      </c>
    </row>
    <row r="91" spans="1:14" x14ac:dyDescent="0.25">
      <c r="A91" t="s">
        <v>180</v>
      </c>
      <c r="B91" t="s">
        <v>1798</v>
      </c>
      <c r="C91" t="s">
        <v>660</v>
      </c>
      <c r="D91" t="s">
        <v>192</v>
      </c>
      <c r="E91" t="s">
        <v>218</v>
      </c>
      <c r="F91" t="s">
        <v>773</v>
      </c>
      <c r="G91" t="s">
        <v>30</v>
      </c>
      <c r="H91" t="s">
        <v>146</v>
      </c>
      <c r="I91" t="s">
        <v>49</v>
      </c>
      <c r="J91" t="s">
        <v>796</v>
      </c>
      <c r="K91" t="s">
        <v>1857</v>
      </c>
      <c r="L91" t="s">
        <v>11</v>
      </c>
      <c r="M91">
        <v>1.8431000000000002</v>
      </c>
      <c r="N91" t="s">
        <v>226</v>
      </c>
    </row>
    <row r="92" spans="1:14" x14ac:dyDescent="0.25">
      <c r="A92" t="s">
        <v>180</v>
      </c>
      <c r="B92" t="s">
        <v>1798</v>
      </c>
      <c r="C92" t="s">
        <v>660</v>
      </c>
      <c r="D92" t="s">
        <v>192</v>
      </c>
      <c r="E92" t="s">
        <v>219</v>
      </c>
      <c r="F92" t="s">
        <v>770</v>
      </c>
      <c r="G92" t="s">
        <v>30</v>
      </c>
      <c r="H92" t="s">
        <v>146</v>
      </c>
      <c r="I92" t="s">
        <v>32</v>
      </c>
      <c r="J92" t="s">
        <v>796</v>
      </c>
      <c r="K92" t="s">
        <v>1868</v>
      </c>
      <c r="L92" t="s">
        <v>11</v>
      </c>
      <c r="M92">
        <v>0.81861899999999999</v>
      </c>
      <c r="N92" t="s">
        <v>226</v>
      </c>
    </row>
    <row r="93" spans="1:14" x14ac:dyDescent="0.25">
      <c r="A93" t="s">
        <v>180</v>
      </c>
      <c r="B93" t="s">
        <v>1798</v>
      </c>
      <c r="C93" t="s">
        <v>660</v>
      </c>
      <c r="D93" t="s">
        <v>192</v>
      </c>
      <c r="E93" t="s">
        <v>219</v>
      </c>
      <c r="F93" t="s">
        <v>770</v>
      </c>
      <c r="G93" t="s">
        <v>30</v>
      </c>
      <c r="H93" t="s">
        <v>146</v>
      </c>
      <c r="I93" t="s">
        <v>49</v>
      </c>
      <c r="J93" t="s">
        <v>796</v>
      </c>
      <c r="K93" t="s">
        <v>1868</v>
      </c>
      <c r="L93" t="s">
        <v>9</v>
      </c>
      <c r="M93">
        <v>100</v>
      </c>
      <c r="N93" t="s">
        <v>227</v>
      </c>
    </row>
    <row r="94" spans="1:14" x14ac:dyDescent="0.25">
      <c r="A94" t="s">
        <v>180</v>
      </c>
      <c r="B94" t="s">
        <v>1798</v>
      </c>
      <c r="C94" t="s">
        <v>660</v>
      </c>
      <c r="D94" t="s">
        <v>192</v>
      </c>
      <c r="E94" t="s">
        <v>219</v>
      </c>
      <c r="F94" t="s">
        <v>770</v>
      </c>
      <c r="G94" t="s">
        <v>38</v>
      </c>
      <c r="H94" t="s">
        <v>210</v>
      </c>
      <c r="I94" t="s">
        <v>32</v>
      </c>
      <c r="J94" t="s">
        <v>796</v>
      </c>
      <c r="K94" t="s">
        <v>1868</v>
      </c>
      <c r="L94" t="s">
        <v>11</v>
      </c>
      <c r="M94">
        <v>966.22399999999993</v>
      </c>
      <c r="N94" t="s">
        <v>228</v>
      </c>
    </row>
    <row r="95" spans="1:14" x14ac:dyDescent="0.25">
      <c r="A95" t="s">
        <v>180</v>
      </c>
      <c r="B95" t="s">
        <v>1798</v>
      </c>
      <c r="C95" t="s">
        <v>660</v>
      </c>
      <c r="D95" t="s">
        <v>192</v>
      </c>
      <c r="E95" t="s">
        <v>219</v>
      </c>
      <c r="F95" t="s">
        <v>770</v>
      </c>
      <c r="G95" t="s">
        <v>38</v>
      </c>
      <c r="H95" t="s">
        <v>210</v>
      </c>
      <c r="I95" t="s">
        <v>49</v>
      </c>
      <c r="J95" t="s">
        <v>796</v>
      </c>
      <c r="K95" t="s">
        <v>1868</v>
      </c>
      <c r="L95" t="s">
        <v>11</v>
      </c>
      <c r="M95">
        <v>273.01300000000003</v>
      </c>
      <c r="N95" t="s">
        <v>227</v>
      </c>
    </row>
    <row r="96" spans="1:14" x14ac:dyDescent="0.25">
      <c r="A96" t="s">
        <v>180</v>
      </c>
      <c r="B96" t="s">
        <v>1798</v>
      </c>
      <c r="C96" t="s">
        <v>660</v>
      </c>
      <c r="D96" t="s">
        <v>192</v>
      </c>
      <c r="E96" t="s">
        <v>219</v>
      </c>
      <c r="F96" t="s">
        <v>770</v>
      </c>
      <c r="G96" t="s">
        <v>30</v>
      </c>
      <c r="H96" t="s">
        <v>146</v>
      </c>
      <c r="I96" t="s">
        <v>32</v>
      </c>
      <c r="J96" t="s">
        <v>798</v>
      </c>
      <c r="K96" t="s">
        <v>1869</v>
      </c>
      <c r="L96" t="s">
        <v>11</v>
      </c>
      <c r="M96">
        <v>7.5842300000000001E-2</v>
      </c>
      <c r="N96" t="s">
        <v>226</v>
      </c>
    </row>
    <row r="97" spans="1:14" x14ac:dyDescent="0.25">
      <c r="A97" t="s">
        <v>180</v>
      </c>
      <c r="B97" t="s">
        <v>1798</v>
      </c>
      <c r="C97" t="s">
        <v>660</v>
      </c>
      <c r="D97" t="s">
        <v>192</v>
      </c>
      <c r="E97" t="s">
        <v>219</v>
      </c>
      <c r="F97" t="s">
        <v>770</v>
      </c>
      <c r="G97" t="s">
        <v>30</v>
      </c>
      <c r="H97" t="s">
        <v>146</v>
      </c>
      <c r="I97" t="s">
        <v>49</v>
      </c>
      <c r="J97" t="s">
        <v>798</v>
      </c>
      <c r="K97" t="s">
        <v>1869</v>
      </c>
      <c r="L97" t="s">
        <v>11</v>
      </c>
      <c r="M97">
        <v>5.0651900000000007E-3</v>
      </c>
      <c r="N97" t="s">
        <v>226</v>
      </c>
    </row>
    <row r="98" spans="1:14" x14ac:dyDescent="0.25">
      <c r="A98" t="s">
        <v>180</v>
      </c>
      <c r="B98" t="s">
        <v>1798</v>
      </c>
      <c r="C98" t="s">
        <v>660</v>
      </c>
      <c r="D98" t="s">
        <v>192</v>
      </c>
      <c r="E98" t="s">
        <v>219</v>
      </c>
      <c r="F98" t="s">
        <v>770</v>
      </c>
      <c r="G98" t="s">
        <v>38</v>
      </c>
      <c r="H98" t="s">
        <v>210</v>
      </c>
      <c r="I98" t="s">
        <v>32</v>
      </c>
      <c r="J98" t="s">
        <v>798</v>
      </c>
      <c r="K98" t="s">
        <v>1869</v>
      </c>
      <c r="L98" t="s">
        <v>11</v>
      </c>
      <c r="M98">
        <v>4.7344799999999999E-2</v>
      </c>
      <c r="N98" t="s">
        <v>226</v>
      </c>
    </row>
    <row r="99" spans="1:14" x14ac:dyDescent="0.25">
      <c r="A99" t="s">
        <v>180</v>
      </c>
      <c r="B99" t="s">
        <v>1798</v>
      </c>
      <c r="C99" t="s">
        <v>660</v>
      </c>
      <c r="D99" t="s">
        <v>192</v>
      </c>
      <c r="E99" t="s">
        <v>219</v>
      </c>
      <c r="F99" t="s">
        <v>770</v>
      </c>
      <c r="G99" t="s">
        <v>38</v>
      </c>
      <c r="H99" t="s">
        <v>210</v>
      </c>
      <c r="I99" t="s">
        <v>49</v>
      </c>
      <c r="J99" t="s">
        <v>798</v>
      </c>
      <c r="K99" t="s">
        <v>1869</v>
      </c>
      <c r="L99" t="s">
        <v>11</v>
      </c>
      <c r="M99">
        <v>0.51393699999999998</v>
      </c>
      <c r="N99" t="s">
        <v>226</v>
      </c>
    </row>
    <row r="100" spans="1:14" x14ac:dyDescent="0.25">
      <c r="A100" t="s">
        <v>180</v>
      </c>
      <c r="B100" t="s">
        <v>1798</v>
      </c>
      <c r="C100" t="s">
        <v>660</v>
      </c>
      <c r="D100" t="s">
        <v>192</v>
      </c>
      <c r="E100" t="s">
        <v>239</v>
      </c>
      <c r="F100" t="s">
        <v>771</v>
      </c>
      <c r="G100" t="s">
        <v>38</v>
      </c>
      <c r="H100" t="s">
        <v>210</v>
      </c>
      <c r="I100" t="s">
        <v>49</v>
      </c>
      <c r="J100" t="s">
        <v>798</v>
      </c>
      <c r="K100" t="s">
        <v>1869</v>
      </c>
      <c r="L100" t="s">
        <v>11</v>
      </c>
      <c r="M100">
        <v>3.7897500000000002</v>
      </c>
      <c r="N100" t="s">
        <v>226</v>
      </c>
    </row>
    <row r="101" spans="1:14" x14ac:dyDescent="0.25">
      <c r="A101" t="s">
        <v>180</v>
      </c>
      <c r="B101" t="s">
        <v>1795</v>
      </c>
      <c r="C101" t="s">
        <v>1489</v>
      </c>
      <c r="D101" t="s">
        <v>187</v>
      </c>
      <c r="E101" t="s">
        <v>219</v>
      </c>
      <c r="F101" t="s">
        <v>770</v>
      </c>
      <c r="G101" t="s">
        <v>30</v>
      </c>
      <c r="H101" t="s">
        <v>146</v>
      </c>
      <c r="I101" t="s">
        <v>32</v>
      </c>
      <c r="J101" t="s">
        <v>798</v>
      </c>
      <c r="K101" t="s">
        <v>1870</v>
      </c>
      <c r="L101" t="s">
        <v>8</v>
      </c>
      <c r="M101">
        <v>100000</v>
      </c>
      <c r="N101" t="s">
        <v>230</v>
      </c>
    </row>
    <row r="102" spans="1:14" x14ac:dyDescent="0.25">
      <c r="A102" t="s">
        <v>180</v>
      </c>
      <c r="B102" t="s">
        <v>1795</v>
      </c>
      <c r="C102" t="s">
        <v>1489</v>
      </c>
      <c r="D102" t="s">
        <v>187</v>
      </c>
      <c r="E102" t="s">
        <v>219</v>
      </c>
      <c r="F102" t="s">
        <v>770</v>
      </c>
      <c r="G102" t="s">
        <v>30</v>
      </c>
      <c r="H102" t="s">
        <v>146</v>
      </c>
      <c r="I102" t="s">
        <v>49</v>
      </c>
      <c r="J102" t="s">
        <v>798</v>
      </c>
      <c r="K102" t="s">
        <v>1870</v>
      </c>
      <c r="L102" t="s">
        <v>8</v>
      </c>
      <c r="M102">
        <v>100000</v>
      </c>
      <c r="N102" t="s">
        <v>230</v>
      </c>
    </row>
    <row r="103" spans="1:14" x14ac:dyDescent="0.25">
      <c r="A103" t="s">
        <v>180</v>
      </c>
      <c r="B103" t="s">
        <v>1795</v>
      </c>
      <c r="C103" t="s">
        <v>1489</v>
      </c>
      <c r="D103" t="s">
        <v>187</v>
      </c>
      <c r="E103" t="s">
        <v>219</v>
      </c>
      <c r="F103" t="s">
        <v>770</v>
      </c>
      <c r="G103" t="s">
        <v>38</v>
      </c>
      <c r="H103" t="s">
        <v>210</v>
      </c>
      <c r="I103" t="s">
        <v>32</v>
      </c>
      <c r="J103" t="s">
        <v>798</v>
      </c>
      <c r="K103" t="s">
        <v>1870</v>
      </c>
      <c r="L103" t="s">
        <v>8</v>
      </c>
      <c r="M103">
        <v>100000</v>
      </c>
      <c r="N103" t="s">
        <v>230</v>
      </c>
    </row>
    <row r="104" spans="1:14" x14ac:dyDescent="0.25">
      <c r="A104" t="s">
        <v>180</v>
      </c>
      <c r="B104" t="s">
        <v>1795</v>
      </c>
      <c r="C104" t="s">
        <v>1489</v>
      </c>
      <c r="D104" t="s">
        <v>187</v>
      </c>
      <c r="E104" t="s">
        <v>219</v>
      </c>
      <c r="F104" t="s">
        <v>770</v>
      </c>
      <c r="G104" t="s">
        <v>38</v>
      </c>
      <c r="H104" t="s">
        <v>210</v>
      </c>
      <c r="I104" t="s">
        <v>49</v>
      </c>
      <c r="J104" t="s">
        <v>798</v>
      </c>
      <c r="K104" t="s">
        <v>1870</v>
      </c>
      <c r="L104" t="s">
        <v>8</v>
      </c>
      <c r="M104">
        <v>100000</v>
      </c>
      <c r="N104" t="s">
        <v>230</v>
      </c>
    </row>
    <row r="105" spans="1:14" x14ac:dyDescent="0.25">
      <c r="A105" t="s">
        <v>180</v>
      </c>
      <c r="B105" t="s">
        <v>1795</v>
      </c>
      <c r="C105" t="s">
        <v>1489</v>
      </c>
      <c r="D105" t="s">
        <v>187</v>
      </c>
      <c r="E105" t="s">
        <v>239</v>
      </c>
      <c r="F105" t="s">
        <v>771</v>
      </c>
      <c r="G105" t="s">
        <v>30</v>
      </c>
      <c r="H105" t="s">
        <v>146</v>
      </c>
      <c r="I105" t="s">
        <v>32</v>
      </c>
      <c r="J105" t="s">
        <v>798</v>
      </c>
      <c r="K105" t="s">
        <v>1882</v>
      </c>
      <c r="L105" t="s">
        <v>11</v>
      </c>
      <c r="M105">
        <v>11353.199999999999</v>
      </c>
      <c r="N105" t="s">
        <v>227</v>
      </c>
    </row>
    <row r="106" spans="1:14" x14ac:dyDescent="0.25">
      <c r="A106" t="s">
        <v>180</v>
      </c>
      <c r="B106" t="s">
        <v>1792</v>
      </c>
      <c r="C106" t="s">
        <v>662</v>
      </c>
      <c r="D106" t="s">
        <v>188</v>
      </c>
      <c r="E106" t="s">
        <v>219</v>
      </c>
      <c r="F106" t="s">
        <v>770</v>
      </c>
      <c r="G106" t="s">
        <v>30</v>
      </c>
      <c r="H106" t="s">
        <v>146</v>
      </c>
      <c r="I106" t="s">
        <v>32</v>
      </c>
      <c r="J106" t="s">
        <v>798</v>
      </c>
      <c r="K106" t="s">
        <v>1864</v>
      </c>
      <c r="L106" t="s">
        <v>11</v>
      </c>
      <c r="M106">
        <v>4867.8</v>
      </c>
      <c r="N106" t="s">
        <v>229</v>
      </c>
    </row>
    <row r="107" spans="1:14" x14ac:dyDescent="0.25">
      <c r="A107" t="s">
        <v>180</v>
      </c>
      <c r="B107" t="s">
        <v>1792</v>
      </c>
      <c r="C107" t="s">
        <v>662</v>
      </c>
      <c r="D107" t="s">
        <v>188</v>
      </c>
      <c r="E107" t="s">
        <v>219</v>
      </c>
      <c r="F107" t="s">
        <v>770</v>
      </c>
      <c r="G107" t="s">
        <v>30</v>
      </c>
      <c r="H107" t="s">
        <v>146</v>
      </c>
      <c r="I107" t="s">
        <v>49</v>
      </c>
      <c r="J107" t="s">
        <v>798</v>
      </c>
      <c r="K107" t="s">
        <v>1864</v>
      </c>
      <c r="L107" t="s">
        <v>8</v>
      </c>
      <c r="M107">
        <v>5000</v>
      </c>
      <c r="N107" t="s">
        <v>229</v>
      </c>
    </row>
    <row r="108" spans="1:14" x14ac:dyDescent="0.25">
      <c r="A108" t="s">
        <v>180</v>
      </c>
      <c r="B108" t="s">
        <v>1792</v>
      </c>
      <c r="C108" t="s">
        <v>662</v>
      </c>
      <c r="D108" t="s">
        <v>188</v>
      </c>
      <c r="E108" t="s">
        <v>219</v>
      </c>
      <c r="F108" t="s">
        <v>770</v>
      </c>
      <c r="G108" t="s">
        <v>38</v>
      </c>
      <c r="H108" t="s">
        <v>210</v>
      </c>
      <c r="I108" t="s">
        <v>32</v>
      </c>
      <c r="J108" t="s">
        <v>798</v>
      </c>
      <c r="K108" t="s">
        <v>1871</v>
      </c>
      <c r="L108" t="s">
        <v>8</v>
      </c>
      <c r="M108">
        <v>2500</v>
      </c>
      <c r="N108" t="s">
        <v>228</v>
      </c>
    </row>
    <row r="109" spans="1:14" x14ac:dyDescent="0.25">
      <c r="A109" t="s">
        <v>180</v>
      </c>
      <c r="B109" t="s">
        <v>1792</v>
      </c>
      <c r="C109" t="s">
        <v>662</v>
      </c>
      <c r="D109" t="s">
        <v>188</v>
      </c>
      <c r="E109" t="s">
        <v>219</v>
      </c>
      <c r="F109" t="s">
        <v>770</v>
      </c>
      <c r="G109" t="s">
        <v>38</v>
      </c>
      <c r="H109" t="s">
        <v>210</v>
      </c>
      <c r="I109" t="s">
        <v>49</v>
      </c>
      <c r="J109" t="s">
        <v>798</v>
      </c>
      <c r="K109" t="s">
        <v>1871</v>
      </c>
      <c r="L109" t="s">
        <v>8</v>
      </c>
      <c r="M109">
        <v>2500</v>
      </c>
      <c r="N109" t="s">
        <v>228</v>
      </c>
    </row>
    <row r="110" spans="1:14" x14ac:dyDescent="0.25">
      <c r="A110" t="s">
        <v>180</v>
      </c>
      <c r="B110" t="s">
        <v>1792</v>
      </c>
      <c r="C110" t="s">
        <v>662</v>
      </c>
      <c r="D110" t="s">
        <v>188</v>
      </c>
      <c r="E110" t="s">
        <v>239</v>
      </c>
      <c r="F110" t="s">
        <v>771</v>
      </c>
      <c r="G110" t="s">
        <v>38</v>
      </c>
      <c r="H110" t="s">
        <v>210</v>
      </c>
      <c r="I110" t="s">
        <v>49</v>
      </c>
      <c r="J110" t="s">
        <v>798</v>
      </c>
      <c r="K110" t="s">
        <v>1871</v>
      </c>
      <c r="L110" t="s">
        <v>11</v>
      </c>
      <c r="M110">
        <v>747.53</v>
      </c>
      <c r="N110" t="s">
        <v>227</v>
      </c>
    </row>
    <row r="111" spans="1:14" x14ac:dyDescent="0.25">
      <c r="A111" t="s">
        <v>180</v>
      </c>
      <c r="B111" t="s">
        <v>1793</v>
      </c>
      <c r="C111" t="s">
        <v>662</v>
      </c>
      <c r="D111" t="s">
        <v>184</v>
      </c>
      <c r="E111" t="s">
        <v>219</v>
      </c>
      <c r="F111" t="s">
        <v>770</v>
      </c>
      <c r="G111" t="s">
        <v>30</v>
      </c>
      <c r="H111" t="s">
        <v>146</v>
      </c>
      <c r="I111" t="s">
        <v>32</v>
      </c>
      <c r="J111" t="s">
        <v>798</v>
      </c>
      <c r="K111" t="s">
        <v>1872</v>
      </c>
      <c r="L111" t="s">
        <v>11</v>
      </c>
      <c r="M111">
        <v>460.02700000000004</v>
      </c>
      <c r="N111" t="s">
        <v>228</v>
      </c>
    </row>
    <row r="112" spans="1:14" x14ac:dyDescent="0.25">
      <c r="A112" t="s">
        <v>180</v>
      </c>
      <c r="B112" t="s">
        <v>1793</v>
      </c>
      <c r="C112" t="s">
        <v>662</v>
      </c>
      <c r="D112" t="s">
        <v>184</v>
      </c>
      <c r="E112" t="s">
        <v>219</v>
      </c>
      <c r="F112" t="s">
        <v>770</v>
      </c>
      <c r="G112" t="s">
        <v>30</v>
      </c>
      <c r="H112" t="s">
        <v>146</v>
      </c>
      <c r="I112" t="s">
        <v>49</v>
      </c>
      <c r="J112" t="s">
        <v>798</v>
      </c>
      <c r="K112" t="s">
        <v>1872</v>
      </c>
      <c r="L112" t="s">
        <v>11</v>
      </c>
      <c r="M112">
        <v>520.20000000000005</v>
      </c>
      <c r="N112" t="s">
        <v>228</v>
      </c>
    </row>
    <row r="113" spans="1:14" x14ac:dyDescent="0.25">
      <c r="A113" t="s">
        <v>180</v>
      </c>
      <c r="B113" t="s">
        <v>1793</v>
      </c>
      <c r="C113" t="s">
        <v>662</v>
      </c>
      <c r="D113" t="s">
        <v>184</v>
      </c>
      <c r="E113" t="s">
        <v>219</v>
      </c>
      <c r="F113" t="s">
        <v>770</v>
      </c>
      <c r="G113" t="s">
        <v>38</v>
      </c>
      <c r="H113" t="s">
        <v>210</v>
      </c>
      <c r="I113" t="s">
        <v>32</v>
      </c>
      <c r="J113" t="s">
        <v>798</v>
      </c>
      <c r="K113" t="s">
        <v>1873</v>
      </c>
      <c r="L113" t="s">
        <v>9</v>
      </c>
      <c r="M113">
        <v>15</v>
      </c>
      <c r="N113" t="s">
        <v>226</v>
      </c>
    </row>
    <row r="114" spans="1:14" x14ac:dyDescent="0.25">
      <c r="A114" t="s">
        <v>180</v>
      </c>
      <c r="B114" t="s">
        <v>1793</v>
      </c>
      <c r="C114" t="s">
        <v>662</v>
      </c>
      <c r="D114" t="s">
        <v>184</v>
      </c>
      <c r="E114" t="s">
        <v>219</v>
      </c>
      <c r="F114" t="s">
        <v>770</v>
      </c>
      <c r="G114" t="s">
        <v>38</v>
      </c>
      <c r="H114" t="s">
        <v>210</v>
      </c>
      <c r="I114" t="s">
        <v>49</v>
      </c>
      <c r="J114" t="s">
        <v>798</v>
      </c>
      <c r="K114" t="s">
        <v>1873</v>
      </c>
      <c r="L114" t="s">
        <v>9</v>
      </c>
      <c r="M114">
        <v>15</v>
      </c>
      <c r="N114" t="s">
        <v>226</v>
      </c>
    </row>
    <row r="115" spans="1:14" x14ac:dyDescent="0.25">
      <c r="A115" t="s">
        <v>180</v>
      </c>
      <c r="B115" t="s">
        <v>1793</v>
      </c>
      <c r="C115" t="s">
        <v>662</v>
      </c>
      <c r="D115" t="s">
        <v>184</v>
      </c>
      <c r="E115" t="s">
        <v>239</v>
      </c>
      <c r="F115" t="s">
        <v>771</v>
      </c>
      <c r="G115" t="s">
        <v>38</v>
      </c>
      <c r="H115" t="s">
        <v>210</v>
      </c>
      <c r="I115" t="s">
        <v>32</v>
      </c>
      <c r="J115" t="s">
        <v>798</v>
      </c>
      <c r="K115" t="s">
        <v>1873</v>
      </c>
      <c r="L115" t="s">
        <v>11</v>
      </c>
      <c r="M115">
        <v>217.65699999999998</v>
      </c>
      <c r="N115" t="s">
        <v>227</v>
      </c>
    </row>
    <row r="116" spans="1:14" x14ac:dyDescent="0.25">
      <c r="A116" t="s">
        <v>180</v>
      </c>
      <c r="B116" t="s">
        <v>1794</v>
      </c>
      <c r="C116" t="s">
        <v>662</v>
      </c>
      <c r="D116" t="s">
        <v>182</v>
      </c>
      <c r="E116" t="s">
        <v>219</v>
      </c>
      <c r="F116" t="s">
        <v>770</v>
      </c>
      <c r="G116" t="s">
        <v>30</v>
      </c>
      <c r="H116" t="s">
        <v>146</v>
      </c>
      <c r="I116" t="s">
        <v>49</v>
      </c>
      <c r="J116" t="s">
        <v>798</v>
      </c>
      <c r="K116" t="s">
        <v>1874</v>
      </c>
      <c r="L116" t="s">
        <v>8</v>
      </c>
      <c r="M116">
        <v>1000</v>
      </c>
      <c r="N116" t="s">
        <v>228</v>
      </c>
    </row>
    <row r="117" spans="1:14" x14ac:dyDescent="0.25">
      <c r="A117" t="s">
        <v>180</v>
      </c>
      <c r="B117" t="s">
        <v>1794</v>
      </c>
      <c r="C117" t="s">
        <v>662</v>
      </c>
      <c r="D117" t="s">
        <v>182</v>
      </c>
      <c r="E117" t="s">
        <v>219</v>
      </c>
      <c r="F117" t="s">
        <v>770</v>
      </c>
      <c r="G117" t="s">
        <v>30</v>
      </c>
      <c r="H117" t="s">
        <v>146</v>
      </c>
      <c r="I117" t="s">
        <v>32</v>
      </c>
      <c r="J117" t="s">
        <v>798</v>
      </c>
      <c r="K117" t="s">
        <v>1874</v>
      </c>
      <c r="L117" t="s">
        <v>8</v>
      </c>
      <c r="M117">
        <v>1000</v>
      </c>
      <c r="N117" t="s">
        <v>228</v>
      </c>
    </row>
    <row r="118" spans="1:14" x14ac:dyDescent="0.25">
      <c r="A118" t="s">
        <v>180</v>
      </c>
      <c r="B118" t="s">
        <v>1794</v>
      </c>
      <c r="C118" t="s">
        <v>662</v>
      </c>
      <c r="D118" t="s">
        <v>182</v>
      </c>
      <c r="E118" t="s">
        <v>219</v>
      </c>
      <c r="F118" t="s">
        <v>770</v>
      </c>
      <c r="G118" t="s">
        <v>38</v>
      </c>
      <c r="H118" t="s">
        <v>210</v>
      </c>
      <c r="I118" t="s">
        <v>32</v>
      </c>
      <c r="J118" t="s">
        <v>798</v>
      </c>
      <c r="K118" t="s">
        <v>1875</v>
      </c>
      <c r="L118" t="s">
        <v>8</v>
      </c>
      <c r="M118">
        <v>120</v>
      </c>
      <c r="N118" t="s">
        <v>227</v>
      </c>
    </row>
    <row r="119" spans="1:14" x14ac:dyDescent="0.25">
      <c r="A119" t="s">
        <v>180</v>
      </c>
      <c r="B119" t="s">
        <v>1794</v>
      </c>
      <c r="C119" t="s">
        <v>662</v>
      </c>
      <c r="D119" t="s">
        <v>182</v>
      </c>
      <c r="E119" t="s">
        <v>219</v>
      </c>
      <c r="F119" t="s">
        <v>770</v>
      </c>
      <c r="G119" t="s">
        <v>38</v>
      </c>
      <c r="H119" t="s">
        <v>210</v>
      </c>
      <c r="I119" t="s">
        <v>49</v>
      </c>
      <c r="J119" t="s">
        <v>798</v>
      </c>
      <c r="K119" t="s">
        <v>1875</v>
      </c>
      <c r="L119" t="s">
        <v>8</v>
      </c>
      <c r="M119">
        <v>120</v>
      </c>
      <c r="N119" t="s">
        <v>227</v>
      </c>
    </row>
    <row r="120" spans="1:14" x14ac:dyDescent="0.25">
      <c r="A120" t="s">
        <v>180</v>
      </c>
      <c r="B120" t="s">
        <v>1790</v>
      </c>
      <c r="C120" t="s">
        <v>193</v>
      </c>
      <c r="D120" t="s">
        <v>193</v>
      </c>
      <c r="E120" t="s">
        <v>219</v>
      </c>
      <c r="F120" t="s">
        <v>770</v>
      </c>
      <c r="G120" t="s">
        <v>30</v>
      </c>
      <c r="H120" t="s">
        <v>146</v>
      </c>
      <c r="I120" t="s">
        <v>32</v>
      </c>
      <c r="J120" t="s">
        <v>798</v>
      </c>
      <c r="K120" t="s">
        <v>1876</v>
      </c>
      <c r="L120" t="s">
        <v>8</v>
      </c>
      <c r="M120">
        <v>1500</v>
      </c>
      <c r="N120" t="s">
        <v>228</v>
      </c>
    </row>
    <row r="121" spans="1:14" x14ac:dyDescent="0.25">
      <c r="A121" t="s">
        <v>180</v>
      </c>
      <c r="B121" t="s">
        <v>1790</v>
      </c>
      <c r="C121" t="s">
        <v>193</v>
      </c>
      <c r="D121" t="s">
        <v>193</v>
      </c>
      <c r="E121" t="s">
        <v>219</v>
      </c>
      <c r="F121" t="s">
        <v>770</v>
      </c>
      <c r="G121" t="s">
        <v>30</v>
      </c>
      <c r="H121" t="s">
        <v>146</v>
      </c>
      <c r="I121" t="s">
        <v>49</v>
      </c>
      <c r="J121" t="s">
        <v>798</v>
      </c>
      <c r="K121" t="s">
        <v>1876</v>
      </c>
      <c r="L121" t="s">
        <v>8</v>
      </c>
      <c r="M121">
        <v>1500</v>
      </c>
      <c r="N121" t="s">
        <v>228</v>
      </c>
    </row>
    <row r="122" spans="1:14" x14ac:dyDescent="0.25">
      <c r="A122" t="s">
        <v>180</v>
      </c>
      <c r="B122" t="s">
        <v>1790</v>
      </c>
      <c r="C122" t="s">
        <v>193</v>
      </c>
      <c r="D122" t="s">
        <v>193</v>
      </c>
      <c r="E122" t="s">
        <v>219</v>
      </c>
      <c r="F122" t="s">
        <v>770</v>
      </c>
      <c r="G122" t="s">
        <v>38</v>
      </c>
      <c r="H122" t="s">
        <v>210</v>
      </c>
      <c r="I122" t="s">
        <v>32</v>
      </c>
      <c r="J122" t="s">
        <v>798</v>
      </c>
      <c r="K122" t="s">
        <v>1877</v>
      </c>
      <c r="L122" t="s">
        <v>8</v>
      </c>
      <c r="M122">
        <v>750</v>
      </c>
      <c r="N122" t="s">
        <v>228</v>
      </c>
    </row>
    <row r="123" spans="1:14" x14ac:dyDescent="0.25">
      <c r="A123" t="s">
        <v>180</v>
      </c>
      <c r="B123" t="s">
        <v>1790</v>
      </c>
      <c r="C123" t="s">
        <v>193</v>
      </c>
      <c r="D123" t="s">
        <v>193</v>
      </c>
      <c r="E123" t="s">
        <v>219</v>
      </c>
      <c r="F123" t="s">
        <v>770</v>
      </c>
      <c r="G123" t="s">
        <v>38</v>
      </c>
      <c r="H123" t="s">
        <v>210</v>
      </c>
      <c r="I123" t="s">
        <v>49</v>
      </c>
      <c r="J123" t="s">
        <v>798</v>
      </c>
      <c r="K123" t="s">
        <v>1877</v>
      </c>
      <c r="L123" t="s">
        <v>8</v>
      </c>
      <c r="M123">
        <v>750</v>
      </c>
      <c r="N123" t="s">
        <v>228</v>
      </c>
    </row>
    <row r="124" spans="1:14" x14ac:dyDescent="0.25">
      <c r="A124" t="s">
        <v>180</v>
      </c>
      <c r="B124" t="s">
        <v>1791</v>
      </c>
      <c r="C124" t="s">
        <v>191</v>
      </c>
      <c r="D124" t="s">
        <v>191</v>
      </c>
      <c r="E124" t="s">
        <v>219</v>
      </c>
      <c r="F124" t="s">
        <v>770</v>
      </c>
      <c r="G124" t="s">
        <v>30</v>
      </c>
      <c r="H124" t="s">
        <v>146</v>
      </c>
      <c r="I124" t="s">
        <v>32</v>
      </c>
      <c r="J124" t="s">
        <v>798</v>
      </c>
      <c r="K124" t="s">
        <v>1878</v>
      </c>
      <c r="L124" t="s">
        <v>8</v>
      </c>
      <c r="M124">
        <v>18000</v>
      </c>
      <c r="N124" t="s">
        <v>229</v>
      </c>
    </row>
    <row r="125" spans="1:14" x14ac:dyDescent="0.25">
      <c r="A125" t="s">
        <v>180</v>
      </c>
      <c r="B125" t="s">
        <v>1791</v>
      </c>
      <c r="C125" t="s">
        <v>191</v>
      </c>
      <c r="D125" t="s">
        <v>191</v>
      </c>
      <c r="E125" t="s">
        <v>219</v>
      </c>
      <c r="F125" t="s">
        <v>770</v>
      </c>
      <c r="G125" t="s">
        <v>30</v>
      </c>
      <c r="H125" t="s">
        <v>146</v>
      </c>
      <c r="I125" t="s">
        <v>49</v>
      </c>
      <c r="J125" t="s">
        <v>798</v>
      </c>
      <c r="K125" t="s">
        <v>1878</v>
      </c>
      <c r="L125" t="s">
        <v>8</v>
      </c>
      <c r="M125">
        <v>18000</v>
      </c>
      <c r="N125" t="s">
        <v>229</v>
      </c>
    </row>
    <row r="126" spans="1:14" x14ac:dyDescent="0.25">
      <c r="A126" t="s">
        <v>180</v>
      </c>
      <c r="B126" t="s">
        <v>1791</v>
      </c>
      <c r="C126" t="s">
        <v>191</v>
      </c>
      <c r="D126" t="s">
        <v>191</v>
      </c>
      <c r="E126" t="s">
        <v>219</v>
      </c>
      <c r="F126" t="s">
        <v>770</v>
      </c>
      <c r="G126" t="s">
        <v>38</v>
      </c>
      <c r="H126" t="s">
        <v>210</v>
      </c>
      <c r="I126" t="s">
        <v>32</v>
      </c>
      <c r="J126" t="s">
        <v>798</v>
      </c>
      <c r="K126" t="s">
        <v>1878</v>
      </c>
      <c r="L126" t="s">
        <v>11</v>
      </c>
      <c r="M126">
        <v>711.42700000000002</v>
      </c>
      <c r="N126" t="s">
        <v>228</v>
      </c>
    </row>
    <row r="127" spans="1:14" x14ac:dyDescent="0.25">
      <c r="A127" t="s">
        <v>180</v>
      </c>
      <c r="B127" t="s">
        <v>1791</v>
      </c>
      <c r="C127" t="s">
        <v>191</v>
      </c>
      <c r="D127" t="s">
        <v>191</v>
      </c>
      <c r="E127" t="s">
        <v>219</v>
      </c>
      <c r="F127" t="s">
        <v>770</v>
      </c>
      <c r="G127" t="s">
        <v>38</v>
      </c>
      <c r="H127" t="s">
        <v>210</v>
      </c>
      <c r="I127" t="s">
        <v>49</v>
      </c>
      <c r="J127" t="s">
        <v>798</v>
      </c>
      <c r="K127" t="s">
        <v>1878</v>
      </c>
      <c r="L127" t="s">
        <v>11</v>
      </c>
      <c r="M127">
        <v>1409.47</v>
      </c>
      <c r="N127" t="s">
        <v>228</v>
      </c>
    </row>
    <row r="128" spans="1:14" x14ac:dyDescent="0.25">
      <c r="A128" t="s">
        <v>180</v>
      </c>
      <c r="B128" t="s">
        <v>1791</v>
      </c>
      <c r="C128" t="s">
        <v>191</v>
      </c>
      <c r="D128" t="s">
        <v>191</v>
      </c>
      <c r="E128" t="s">
        <v>239</v>
      </c>
      <c r="F128" t="s">
        <v>771</v>
      </c>
      <c r="G128" t="s">
        <v>38</v>
      </c>
      <c r="H128" t="s">
        <v>210</v>
      </c>
      <c r="I128" t="s">
        <v>32</v>
      </c>
      <c r="J128" t="s">
        <v>798</v>
      </c>
      <c r="K128" t="s">
        <v>1883</v>
      </c>
      <c r="L128" t="s">
        <v>11</v>
      </c>
      <c r="M128">
        <v>4637.97</v>
      </c>
      <c r="N128" t="s">
        <v>227</v>
      </c>
    </row>
    <row r="129" spans="1:14" x14ac:dyDescent="0.25">
      <c r="A129" t="s">
        <v>180</v>
      </c>
      <c r="B129" t="s">
        <v>1802</v>
      </c>
      <c r="C129" t="s">
        <v>562</v>
      </c>
      <c r="D129" t="s">
        <v>236</v>
      </c>
      <c r="E129" t="s">
        <v>239</v>
      </c>
      <c r="F129" t="s">
        <v>771</v>
      </c>
      <c r="G129" t="s">
        <v>38</v>
      </c>
      <c r="H129" t="s">
        <v>240</v>
      </c>
      <c r="I129" t="s">
        <v>32</v>
      </c>
      <c r="J129" t="s">
        <v>798</v>
      </c>
      <c r="K129" t="s">
        <v>1884</v>
      </c>
      <c r="L129" t="s">
        <v>11</v>
      </c>
      <c r="M129">
        <v>76870.5</v>
      </c>
      <c r="N129" t="s">
        <v>228</v>
      </c>
    </row>
    <row r="130" spans="1:14" x14ac:dyDescent="0.25">
      <c r="A130" t="s">
        <v>180</v>
      </c>
      <c r="B130" t="s">
        <v>1802</v>
      </c>
      <c r="C130" t="s">
        <v>562</v>
      </c>
      <c r="D130" t="s">
        <v>236</v>
      </c>
      <c r="E130" t="s">
        <v>239</v>
      </c>
      <c r="F130" t="s">
        <v>771</v>
      </c>
      <c r="G130" t="s">
        <v>38</v>
      </c>
      <c r="H130" t="s">
        <v>240</v>
      </c>
      <c r="I130" t="s">
        <v>49</v>
      </c>
      <c r="J130" t="s">
        <v>798</v>
      </c>
      <c r="K130" t="s">
        <v>1885</v>
      </c>
      <c r="L130" t="s">
        <v>11</v>
      </c>
      <c r="M130">
        <v>79697</v>
      </c>
      <c r="N130" t="s">
        <v>228</v>
      </c>
    </row>
    <row r="131" spans="1:14" x14ac:dyDescent="0.25">
      <c r="A131" t="s">
        <v>180</v>
      </c>
      <c r="B131" t="s">
        <v>1799</v>
      </c>
      <c r="C131" t="s">
        <v>799</v>
      </c>
      <c r="D131" t="s">
        <v>189</v>
      </c>
      <c r="E131" t="s">
        <v>218</v>
      </c>
      <c r="F131" t="s">
        <v>773</v>
      </c>
      <c r="G131" t="s">
        <v>30</v>
      </c>
      <c r="H131" t="s">
        <v>146</v>
      </c>
      <c r="I131" t="s">
        <v>32</v>
      </c>
      <c r="J131" t="s">
        <v>796</v>
      </c>
      <c r="K131" t="s">
        <v>1858</v>
      </c>
      <c r="L131" t="s">
        <v>11</v>
      </c>
      <c r="M131">
        <v>281.63899999999995</v>
      </c>
      <c r="N131" t="s">
        <v>227</v>
      </c>
    </row>
    <row r="132" spans="1:14" x14ac:dyDescent="0.25">
      <c r="A132" t="s">
        <v>180</v>
      </c>
      <c r="B132" t="s">
        <v>1799</v>
      </c>
      <c r="C132" t="s">
        <v>799</v>
      </c>
      <c r="D132" t="s">
        <v>189</v>
      </c>
      <c r="E132" t="s">
        <v>218</v>
      </c>
      <c r="F132" t="s">
        <v>773</v>
      </c>
      <c r="G132" t="s">
        <v>30</v>
      </c>
      <c r="H132" t="s">
        <v>146</v>
      </c>
      <c r="I132" t="s">
        <v>49</v>
      </c>
      <c r="J132" t="s">
        <v>796</v>
      </c>
      <c r="K132" t="s">
        <v>1858</v>
      </c>
      <c r="L132" t="s">
        <v>11</v>
      </c>
      <c r="M132">
        <v>494.24</v>
      </c>
      <c r="N132" t="s">
        <v>228</v>
      </c>
    </row>
    <row r="133" spans="1:14" x14ac:dyDescent="0.25">
      <c r="A133" t="s">
        <v>180</v>
      </c>
      <c r="B133" t="s">
        <v>1799</v>
      </c>
      <c r="C133" t="s">
        <v>799</v>
      </c>
      <c r="D133" t="s">
        <v>189</v>
      </c>
      <c r="E133" t="s">
        <v>218</v>
      </c>
      <c r="F133" t="s">
        <v>773</v>
      </c>
      <c r="G133" t="s">
        <v>38</v>
      </c>
      <c r="H133" t="s">
        <v>210</v>
      </c>
      <c r="I133" t="s">
        <v>49</v>
      </c>
      <c r="J133" t="s">
        <v>796</v>
      </c>
      <c r="K133" t="s">
        <v>1858</v>
      </c>
      <c r="L133" t="s">
        <v>11</v>
      </c>
      <c r="M133">
        <v>958.74899999999991</v>
      </c>
      <c r="N133" t="s">
        <v>228</v>
      </c>
    </row>
    <row r="134" spans="1:14" x14ac:dyDescent="0.25">
      <c r="A134" t="s">
        <v>180</v>
      </c>
      <c r="B134" t="s">
        <v>1799</v>
      </c>
      <c r="C134" t="s">
        <v>799</v>
      </c>
      <c r="D134" t="s">
        <v>189</v>
      </c>
      <c r="E134" t="s">
        <v>218</v>
      </c>
      <c r="F134" t="s">
        <v>773</v>
      </c>
      <c r="G134" t="s">
        <v>38</v>
      </c>
      <c r="H134" t="s">
        <v>210</v>
      </c>
      <c r="I134" t="s">
        <v>32</v>
      </c>
      <c r="J134" t="s">
        <v>796</v>
      </c>
      <c r="K134" t="s">
        <v>1858</v>
      </c>
      <c r="L134" t="s">
        <v>11</v>
      </c>
      <c r="M134">
        <v>1955.7</v>
      </c>
      <c r="N134" t="s">
        <v>228</v>
      </c>
    </row>
    <row r="135" spans="1:14" x14ac:dyDescent="0.25">
      <c r="A135" t="s">
        <v>180</v>
      </c>
      <c r="B135" t="s">
        <v>1799</v>
      </c>
      <c r="C135" t="s">
        <v>799</v>
      </c>
      <c r="D135" t="s">
        <v>189</v>
      </c>
      <c r="E135" t="s">
        <v>219</v>
      </c>
      <c r="F135" t="s">
        <v>770</v>
      </c>
      <c r="G135" t="s">
        <v>30</v>
      </c>
      <c r="H135" t="s">
        <v>146</v>
      </c>
      <c r="I135" t="s">
        <v>32</v>
      </c>
      <c r="J135" t="s">
        <v>796</v>
      </c>
      <c r="K135" t="s">
        <v>1879</v>
      </c>
      <c r="L135" t="s">
        <v>8</v>
      </c>
      <c r="M135">
        <v>16000</v>
      </c>
      <c r="N135" t="s">
        <v>229</v>
      </c>
    </row>
    <row r="136" spans="1:14" x14ac:dyDescent="0.25">
      <c r="A136" t="s">
        <v>180</v>
      </c>
      <c r="B136" t="s">
        <v>1799</v>
      </c>
      <c r="C136" t="s">
        <v>799</v>
      </c>
      <c r="D136" t="s">
        <v>189</v>
      </c>
      <c r="E136" t="s">
        <v>219</v>
      </c>
      <c r="F136" t="s">
        <v>770</v>
      </c>
      <c r="G136" t="s">
        <v>30</v>
      </c>
      <c r="H136" t="s">
        <v>146</v>
      </c>
      <c r="I136" t="s">
        <v>49</v>
      </c>
      <c r="J136" t="s">
        <v>796</v>
      </c>
      <c r="K136" t="s">
        <v>1879</v>
      </c>
      <c r="L136" t="s">
        <v>8</v>
      </c>
      <c r="M136">
        <v>16000</v>
      </c>
      <c r="N136" t="s">
        <v>229</v>
      </c>
    </row>
    <row r="137" spans="1:14" x14ac:dyDescent="0.25">
      <c r="A137" t="s">
        <v>180</v>
      </c>
      <c r="B137" t="s">
        <v>1799</v>
      </c>
      <c r="C137" t="s">
        <v>799</v>
      </c>
      <c r="D137" t="s">
        <v>189</v>
      </c>
      <c r="E137" t="s">
        <v>219</v>
      </c>
      <c r="F137" t="s">
        <v>770</v>
      </c>
      <c r="G137" t="s">
        <v>38</v>
      </c>
      <c r="H137" t="s">
        <v>210</v>
      </c>
      <c r="I137" t="s">
        <v>49</v>
      </c>
      <c r="J137" t="s">
        <v>796</v>
      </c>
      <c r="K137" t="s">
        <v>1879</v>
      </c>
      <c r="L137" t="s">
        <v>11</v>
      </c>
      <c r="M137">
        <v>1442.31</v>
      </c>
      <c r="N137" t="s">
        <v>228</v>
      </c>
    </row>
    <row r="138" spans="1:14" x14ac:dyDescent="0.25">
      <c r="A138" t="s">
        <v>180</v>
      </c>
      <c r="B138" t="s">
        <v>1799</v>
      </c>
      <c r="C138" t="s">
        <v>799</v>
      </c>
      <c r="D138" t="s">
        <v>189</v>
      </c>
      <c r="E138" t="s">
        <v>219</v>
      </c>
      <c r="F138" t="s">
        <v>770</v>
      </c>
      <c r="G138" t="s">
        <v>38</v>
      </c>
      <c r="H138" t="s">
        <v>210</v>
      </c>
      <c r="I138" t="s">
        <v>32</v>
      </c>
      <c r="J138" t="s">
        <v>796</v>
      </c>
      <c r="K138" t="s">
        <v>1879</v>
      </c>
      <c r="L138" t="s">
        <v>11</v>
      </c>
      <c r="M138">
        <v>1955.7</v>
      </c>
      <c r="N138" t="s">
        <v>228</v>
      </c>
    </row>
    <row r="139" spans="1:14" x14ac:dyDescent="0.25">
      <c r="A139" t="s">
        <v>180</v>
      </c>
      <c r="B139" t="s">
        <v>1799</v>
      </c>
      <c r="C139" t="s">
        <v>799</v>
      </c>
      <c r="D139" t="s">
        <v>189</v>
      </c>
      <c r="E139" t="s">
        <v>219</v>
      </c>
      <c r="F139" t="s">
        <v>770</v>
      </c>
      <c r="G139" t="s">
        <v>30</v>
      </c>
      <c r="H139" t="s">
        <v>146</v>
      </c>
      <c r="I139" t="s">
        <v>32</v>
      </c>
      <c r="J139" t="s">
        <v>798</v>
      </c>
      <c r="K139" t="s">
        <v>1880</v>
      </c>
      <c r="L139" t="s">
        <v>11</v>
      </c>
      <c r="M139">
        <v>1744.44</v>
      </c>
      <c r="N139" t="s">
        <v>228</v>
      </c>
    </row>
    <row r="140" spans="1:14" x14ac:dyDescent="0.25">
      <c r="A140" t="s">
        <v>180</v>
      </c>
      <c r="B140" t="s">
        <v>1799</v>
      </c>
      <c r="C140" t="s">
        <v>799</v>
      </c>
      <c r="D140" t="s">
        <v>189</v>
      </c>
      <c r="E140" t="s">
        <v>219</v>
      </c>
      <c r="F140" t="s">
        <v>770</v>
      </c>
      <c r="G140" t="s">
        <v>30</v>
      </c>
      <c r="H140" t="s">
        <v>146</v>
      </c>
      <c r="I140" t="s">
        <v>49</v>
      </c>
      <c r="J140" t="s">
        <v>798</v>
      </c>
      <c r="K140" t="s">
        <v>1880</v>
      </c>
      <c r="L140" t="s">
        <v>11</v>
      </c>
      <c r="M140">
        <v>877.87700000000007</v>
      </c>
      <c r="N140" t="s">
        <v>228</v>
      </c>
    </row>
    <row r="141" spans="1:14" x14ac:dyDescent="0.25">
      <c r="A141" t="s">
        <v>180</v>
      </c>
      <c r="B141" t="s">
        <v>1799</v>
      </c>
      <c r="C141" t="s">
        <v>799</v>
      </c>
      <c r="D141" t="s">
        <v>189</v>
      </c>
      <c r="E141" t="s">
        <v>219</v>
      </c>
      <c r="F141" t="s">
        <v>770</v>
      </c>
      <c r="G141" t="s">
        <v>38</v>
      </c>
      <c r="H141" t="s">
        <v>210</v>
      </c>
      <c r="I141" t="s">
        <v>32</v>
      </c>
      <c r="J141" t="s">
        <v>798</v>
      </c>
      <c r="K141" t="s">
        <v>1881</v>
      </c>
      <c r="L141" t="s">
        <v>8</v>
      </c>
      <c r="M141">
        <v>1000</v>
      </c>
      <c r="N141" t="s">
        <v>228</v>
      </c>
    </row>
    <row r="142" spans="1:14" x14ac:dyDescent="0.25">
      <c r="A142" t="s">
        <v>180</v>
      </c>
      <c r="B142" t="s">
        <v>1799</v>
      </c>
      <c r="C142" t="s">
        <v>799</v>
      </c>
      <c r="D142" t="s">
        <v>189</v>
      </c>
      <c r="E142" t="s">
        <v>219</v>
      </c>
      <c r="F142" t="s">
        <v>770</v>
      </c>
      <c r="G142" t="s">
        <v>38</v>
      </c>
      <c r="H142" t="s">
        <v>210</v>
      </c>
      <c r="I142" t="s">
        <v>49</v>
      </c>
      <c r="J142" t="s">
        <v>798</v>
      </c>
      <c r="K142" t="s">
        <v>1881</v>
      </c>
      <c r="L142" t="s">
        <v>11</v>
      </c>
      <c r="M142">
        <v>428.10700000000003</v>
      </c>
      <c r="N142" t="s">
        <v>228</v>
      </c>
    </row>
    <row r="143" spans="1:14" x14ac:dyDescent="0.25">
      <c r="A143" t="s">
        <v>180</v>
      </c>
      <c r="B143" t="s">
        <v>1799</v>
      </c>
      <c r="C143" t="s">
        <v>799</v>
      </c>
      <c r="D143" t="s">
        <v>189</v>
      </c>
      <c r="E143" t="s">
        <v>239</v>
      </c>
      <c r="F143" t="s">
        <v>771</v>
      </c>
      <c r="G143" t="s">
        <v>30</v>
      </c>
      <c r="H143" t="s">
        <v>146</v>
      </c>
      <c r="I143" t="s">
        <v>49</v>
      </c>
      <c r="J143" t="s">
        <v>798</v>
      </c>
      <c r="K143" t="s">
        <v>1880</v>
      </c>
      <c r="L143" t="s">
        <v>11</v>
      </c>
      <c r="M143">
        <v>39.480649999999997</v>
      </c>
      <c r="N143" t="s">
        <v>227</v>
      </c>
    </row>
    <row r="144" spans="1:14" x14ac:dyDescent="0.25">
      <c r="A144" t="s">
        <v>180</v>
      </c>
      <c r="B144" t="s">
        <v>1804</v>
      </c>
      <c r="C144" t="s">
        <v>203</v>
      </c>
      <c r="D144" t="s">
        <v>203</v>
      </c>
      <c r="E144" t="s">
        <v>219</v>
      </c>
      <c r="F144" t="s">
        <v>770</v>
      </c>
      <c r="G144" t="s">
        <v>38</v>
      </c>
      <c r="H144" t="s">
        <v>210</v>
      </c>
      <c r="I144" t="s">
        <v>49</v>
      </c>
      <c r="J144" t="s">
        <v>209</v>
      </c>
      <c r="K144" t="s">
        <v>1568</v>
      </c>
      <c r="L144" t="s">
        <v>8</v>
      </c>
      <c r="M144">
        <v>10000</v>
      </c>
      <c r="N144" t="s">
        <v>229</v>
      </c>
    </row>
    <row r="145" spans="1:14" x14ac:dyDescent="0.25">
      <c r="A145" t="s">
        <v>180</v>
      </c>
      <c r="B145" t="s">
        <v>1804</v>
      </c>
      <c r="C145" t="s">
        <v>203</v>
      </c>
      <c r="D145" t="s">
        <v>203</v>
      </c>
      <c r="E145" t="s">
        <v>219</v>
      </c>
      <c r="F145" t="s">
        <v>770</v>
      </c>
      <c r="G145" t="s">
        <v>38</v>
      </c>
      <c r="H145" t="s">
        <v>210</v>
      </c>
      <c r="I145" t="s">
        <v>49</v>
      </c>
      <c r="J145" t="s">
        <v>798</v>
      </c>
      <c r="K145" t="s">
        <v>1568</v>
      </c>
      <c r="L145" t="s">
        <v>8</v>
      </c>
      <c r="M145">
        <v>10000</v>
      </c>
      <c r="N145" t="s">
        <v>229</v>
      </c>
    </row>
    <row r="146" spans="1:14" x14ac:dyDescent="0.25">
      <c r="A146" t="s">
        <v>180</v>
      </c>
      <c r="B146" t="s">
        <v>1804</v>
      </c>
      <c r="C146" t="s">
        <v>203</v>
      </c>
      <c r="D146" t="s">
        <v>203</v>
      </c>
      <c r="E146" t="s">
        <v>219</v>
      </c>
      <c r="F146" t="s">
        <v>770</v>
      </c>
      <c r="G146" t="s">
        <v>38</v>
      </c>
      <c r="H146" t="s">
        <v>210</v>
      </c>
      <c r="I146" t="s">
        <v>49</v>
      </c>
      <c r="J146" t="s">
        <v>798</v>
      </c>
      <c r="K146" t="s">
        <v>1568</v>
      </c>
      <c r="L146" t="s">
        <v>9</v>
      </c>
      <c r="M146">
        <v>1000</v>
      </c>
      <c r="N146" t="s">
        <v>228</v>
      </c>
    </row>
    <row r="147" spans="1:14" x14ac:dyDescent="0.25">
      <c r="A147" s="46" t="s">
        <v>1283</v>
      </c>
      <c r="B147" t="s">
        <v>1282</v>
      </c>
      <c r="C147" t="s">
        <v>673</v>
      </c>
      <c r="D147" t="s">
        <v>1276</v>
      </c>
      <c r="E147" t="s">
        <v>1092</v>
      </c>
      <c r="F147" t="s">
        <v>773</v>
      </c>
      <c r="G147" t="s">
        <v>38</v>
      </c>
      <c r="H147" t="s">
        <v>1287</v>
      </c>
      <c r="I147" t="s">
        <v>49</v>
      </c>
      <c r="J147" t="s">
        <v>27</v>
      </c>
      <c r="K147" t="s">
        <v>1288</v>
      </c>
      <c r="L147" t="s">
        <v>9</v>
      </c>
      <c r="M147">
        <v>470.00000000000006</v>
      </c>
      <c r="N147" t="s">
        <v>228</v>
      </c>
    </row>
    <row r="148" spans="1:14" x14ac:dyDescent="0.25">
      <c r="A148" s="46" t="s">
        <v>1283</v>
      </c>
      <c r="B148" t="s">
        <v>1282</v>
      </c>
      <c r="C148" t="s">
        <v>673</v>
      </c>
      <c r="D148" t="s">
        <v>1276</v>
      </c>
      <c r="E148" t="s">
        <v>1092</v>
      </c>
      <c r="F148" t="s">
        <v>773</v>
      </c>
      <c r="G148" t="s">
        <v>38</v>
      </c>
      <c r="H148" t="s">
        <v>1287</v>
      </c>
      <c r="I148" t="s">
        <v>32</v>
      </c>
      <c r="J148" t="s">
        <v>27</v>
      </c>
      <c r="K148" t="s">
        <v>1288</v>
      </c>
      <c r="L148" t="s">
        <v>9</v>
      </c>
      <c r="M148">
        <v>470.00000000000006</v>
      </c>
      <c r="N148" t="s">
        <v>228</v>
      </c>
    </row>
    <row r="149" spans="1:14" x14ac:dyDescent="0.25">
      <c r="A149" s="46" t="s">
        <v>1283</v>
      </c>
      <c r="B149" t="s">
        <v>1282</v>
      </c>
      <c r="C149" t="s">
        <v>673</v>
      </c>
      <c r="D149" t="s">
        <v>1276</v>
      </c>
      <c r="E149" t="s">
        <v>1092</v>
      </c>
      <c r="F149" t="s">
        <v>773</v>
      </c>
      <c r="G149" t="s">
        <v>38</v>
      </c>
      <c r="H149" t="s">
        <v>1287</v>
      </c>
      <c r="I149" t="s">
        <v>49</v>
      </c>
      <c r="J149" t="s">
        <v>795</v>
      </c>
      <c r="K149" t="s">
        <v>1510</v>
      </c>
      <c r="L149" t="s">
        <v>8</v>
      </c>
      <c r="M149">
        <v>6566.6666666666661</v>
      </c>
      <c r="N149" t="s">
        <v>229</v>
      </c>
    </row>
    <row r="150" spans="1:14" x14ac:dyDescent="0.25">
      <c r="A150" s="46" t="s">
        <v>1283</v>
      </c>
      <c r="B150" t="s">
        <v>1282</v>
      </c>
      <c r="C150" t="s">
        <v>673</v>
      </c>
      <c r="D150" t="s">
        <v>1276</v>
      </c>
      <c r="E150" t="s">
        <v>1286</v>
      </c>
      <c r="F150" t="s">
        <v>770</v>
      </c>
      <c r="G150" t="s">
        <v>38</v>
      </c>
      <c r="H150" t="s">
        <v>1287</v>
      </c>
      <c r="I150" t="s">
        <v>49</v>
      </c>
      <c r="J150" t="s">
        <v>27</v>
      </c>
      <c r="K150" t="s">
        <v>1288</v>
      </c>
      <c r="L150" t="s">
        <v>8</v>
      </c>
      <c r="M150">
        <v>16600</v>
      </c>
      <c r="N150" t="s">
        <v>229</v>
      </c>
    </row>
    <row r="151" spans="1:14" x14ac:dyDescent="0.25">
      <c r="A151" s="46" t="s">
        <v>1283</v>
      </c>
      <c r="B151" t="s">
        <v>1282</v>
      </c>
      <c r="C151" t="s">
        <v>673</v>
      </c>
      <c r="D151" t="s">
        <v>1276</v>
      </c>
      <c r="E151" t="s">
        <v>1286</v>
      </c>
      <c r="F151" t="s">
        <v>770</v>
      </c>
      <c r="G151" t="s">
        <v>38</v>
      </c>
      <c r="H151" t="s">
        <v>1287</v>
      </c>
      <c r="I151" t="s">
        <v>32</v>
      </c>
      <c r="J151" t="s">
        <v>27</v>
      </c>
      <c r="K151" t="s">
        <v>1288</v>
      </c>
      <c r="L151" t="s">
        <v>8</v>
      </c>
      <c r="M151">
        <v>16600</v>
      </c>
      <c r="N151" t="s">
        <v>229</v>
      </c>
    </row>
    <row r="152" spans="1:14" x14ac:dyDescent="0.25">
      <c r="A152" s="46" t="s">
        <v>1275</v>
      </c>
      <c r="B152" t="s">
        <v>1274</v>
      </c>
      <c r="C152" t="s">
        <v>673</v>
      </c>
      <c r="D152" t="s">
        <v>1276</v>
      </c>
      <c r="E152" t="s">
        <v>1092</v>
      </c>
      <c r="F152" t="s">
        <v>773</v>
      </c>
      <c r="G152" t="s">
        <v>38</v>
      </c>
      <c r="H152" t="s">
        <v>211</v>
      </c>
      <c r="I152" t="s">
        <v>49</v>
      </c>
      <c r="J152" t="s">
        <v>795</v>
      </c>
      <c r="K152" t="s">
        <v>1279</v>
      </c>
      <c r="L152" t="s">
        <v>9</v>
      </c>
      <c r="M152">
        <v>1099.9999999999998</v>
      </c>
      <c r="N152" t="s">
        <v>228</v>
      </c>
    </row>
    <row r="153" spans="1:14" x14ac:dyDescent="0.25">
      <c r="A153" s="46" t="s">
        <v>1275</v>
      </c>
      <c r="B153" t="s">
        <v>1274</v>
      </c>
      <c r="C153" t="s">
        <v>673</v>
      </c>
      <c r="D153" t="s">
        <v>1280</v>
      </c>
      <c r="E153" t="s">
        <v>1092</v>
      </c>
      <c r="F153" t="s">
        <v>773</v>
      </c>
      <c r="G153" t="s">
        <v>38</v>
      </c>
      <c r="H153" t="s">
        <v>211</v>
      </c>
      <c r="I153" t="s">
        <v>49</v>
      </c>
      <c r="J153" t="s">
        <v>795</v>
      </c>
      <c r="K153" t="s">
        <v>1281</v>
      </c>
      <c r="L153" t="s">
        <v>9</v>
      </c>
      <c r="M153">
        <v>1066.6666666666667</v>
      </c>
      <c r="N153" t="s">
        <v>228</v>
      </c>
    </row>
    <row r="154" spans="1:14" x14ac:dyDescent="0.25">
      <c r="A154" s="46" t="s">
        <v>46</v>
      </c>
      <c r="B154" t="s">
        <v>1787</v>
      </c>
      <c r="C154" t="s">
        <v>465</v>
      </c>
      <c r="D154" t="s">
        <v>47</v>
      </c>
      <c r="E154" t="s">
        <v>29</v>
      </c>
      <c r="F154" t="s">
        <v>773</v>
      </c>
      <c r="G154" t="s">
        <v>38</v>
      </c>
      <c r="H154" t="s">
        <v>39</v>
      </c>
      <c r="I154" t="s">
        <v>49</v>
      </c>
      <c r="J154" t="s">
        <v>55</v>
      </c>
      <c r="K154" t="s">
        <v>1808</v>
      </c>
      <c r="L154" t="s">
        <v>9</v>
      </c>
      <c r="M154">
        <v>500</v>
      </c>
      <c r="N154" t="s">
        <v>228</v>
      </c>
    </row>
    <row r="155" spans="1:14" x14ac:dyDescent="0.25">
      <c r="A155" t="s">
        <v>61</v>
      </c>
      <c r="B155" t="s">
        <v>1788</v>
      </c>
      <c r="C155" t="s">
        <v>465</v>
      </c>
      <c r="D155" t="s">
        <v>47</v>
      </c>
      <c r="E155" t="s">
        <v>29</v>
      </c>
      <c r="F155" t="s">
        <v>773</v>
      </c>
      <c r="G155" t="s">
        <v>38</v>
      </c>
      <c r="H155" t="s">
        <v>39</v>
      </c>
      <c r="I155" t="s">
        <v>49</v>
      </c>
      <c r="J155" t="s">
        <v>62</v>
      </c>
      <c r="K155" t="s">
        <v>1808</v>
      </c>
      <c r="L155" t="s">
        <v>9</v>
      </c>
      <c r="M155">
        <v>500</v>
      </c>
      <c r="N155" t="s">
        <v>228</v>
      </c>
    </row>
    <row r="156" spans="1:14" x14ac:dyDescent="0.25">
      <c r="A156" t="s">
        <v>1385</v>
      </c>
      <c r="B156" t="s">
        <v>1384</v>
      </c>
      <c r="C156" t="s">
        <v>465</v>
      </c>
      <c r="D156" t="s">
        <v>1480</v>
      </c>
      <c r="E156" t="s">
        <v>1386</v>
      </c>
      <c r="F156" t="s">
        <v>770</v>
      </c>
      <c r="G156" t="s">
        <v>38</v>
      </c>
      <c r="H156" t="s">
        <v>1387</v>
      </c>
      <c r="I156" t="s">
        <v>49</v>
      </c>
      <c r="J156" t="s">
        <v>27</v>
      </c>
      <c r="K156" t="s">
        <v>1394</v>
      </c>
      <c r="L156" t="s">
        <v>9</v>
      </c>
      <c r="M156">
        <v>5850</v>
      </c>
      <c r="N156" t="s">
        <v>229</v>
      </c>
    </row>
    <row r="157" spans="1:14" x14ac:dyDescent="0.25">
      <c r="A157" t="s">
        <v>1385</v>
      </c>
      <c r="B157" t="s">
        <v>1384</v>
      </c>
      <c r="C157" t="s">
        <v>465</v>
      </c>
      <c r="D157" t="s">
        <v>1480</v>
      </c>
      <c r="E157" t="s">
        <v>1386</v>
      </c>
      <c r="F157" t="s">
        <v>770</v>
      </c>
      <c r="G157" t="s">
        <v>38</v>
      </c>
      <c r="H157" t="s">
        <v>1387</v>
      </c>
      <c r="I157" t="s">
        <v>32</v>
      </c>
      <c r="J157" t="s">
        <v>27</v>
      </c>
      <c r="K157" t="s">
        <v>1394</v>
      </c>
      <c r="L157" t="s">
        <v>9</v>
      </c>
      <c r="M157">
        <v>5850</v>
      </c>
      <c r="N157" t="s">
        <v>229</v>
      </c>
    </row>
    <row r="158" spans="1:14" x14ac:dyDescent="0.25">
      <c r="A158" t="s">
        <v>340</v>
      </c>
      <c r="B158" t="s">
        <v>1786</v>
      </c>
      <c r="C158" t="s">
        <v>465</v>
      </c>
      <c r="D158" t="s">
        <v>666</v>
      </c>
      <c r="E158" t="s">
        <v>290</v>
      </c>
      <c r="F158" t="s">
        <v>773</v>
      </c>
      <c r="G158" t="s">
        <v>38</v>
      </c>
      <c r="H158" t="s">
        <v>39</v>
      </c>
      <c r="I158">
        <v>0</v>
      </c>
      <c r="J158" t="s">
        <v>129</v>
      </c>
      <c r="K158" t="s">
        <v>1808</v>
      </c>
      <c r="L158" t="s">
        <v>9</v>
      </c>
      <c r="M158">
        <v>1500</v>
      </c>
      <c r="N158" t="s">
        <v>228</v>
      </c>
    </row>
    <row r="159" spans="1:14" x14ac:dyDescent="0.25">
      <c r="A159" t="s">
        <v>320</v>
      </c>
      <c r="B159" t="s">
        <v>1777</v>
      </c>
      <c r="C159" t="s">
        <v>673</v>
      </c>
      <c r="D159" t="s">
        <v>674</v>
      </c>
      <c r="E159" t="s">
        <v>290</v>
      </c>
      <c r="F159" t="s">
        <v>773</v>
      </c>
      <c r="G159" t="s">
        <v>38</v>
      </c>
      <c r="H159" t="s">
        <v>1789</v>
      </c>
      <c r="I159">
        <v>0</v>
      </c>
      <c r="J159" t="s">
        <v>795</v>
      </c>
      <c r="K159" t="s">
        <v>1809</v>
      </c>
      <c r="L159" t="s">
        <v>8</v>
      </c>
      <c r="M159">
        <v>16666.666666666668</v>
      </c>
      <c r="N159" t="s">
        <v>229</v>
      </c>
    </row>
  </sheetData>
  <sortState xmlns:xlrd2="http://schemas.microsoft.com/office/spreadsheetml/2017/richdata2" ref="A2:N160">
    <sortCondition ref="A2:A160"/>
    <sortCondition ref="D2:D160"/>
    <sortCondition descending="1" ref="F2:F160"/>
  </sortState>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774EF-97C9-4516-A79B-DCA5929F538F}">
  <dimension ref="A1:N149"/>
  <sheetViews>
    <sheetView tabSelected="1" topLeftCell="A6" workbookViewId="0">
      <selection activeCell="R32" sqref="R32"/>
    </sheetView>
  </sheetViews>
  <sheetFormatPr defaultRowHeight="15" x14ac:dyDescent="0.25"/>
  <sheetData>
    <row r="1" spans="1:14" ht="15.75" thickBot="1" x14ac:dyDescent="0.3">
      <c r="A1" s="135" t="s">
        <v>0</v>
      </c>
      <c r="B1" s="136" t="s">
        <v>753</v>
      </c>
      <c r="C1" s="136" t="s">
        <v>354</v>
      </c>
      <c r="D1" s="136" t="s">
        <v>1</v>
      </c>
      <c r="E1" s="136" t="s">
        <v>4</v>
      </c>
      <c r="F1" s="136" t="s">
        <v>769</v>
      </c>
      <c r="G1" s="136" t="s">
        <v>5</v>
      </c>
      <c r="H1" s="136" t="s">
        <v>6</v>
      </c>
      <c r="I1" s="136" t="s">
        <v>7</v>
      </c>
      <c r="J1" s="136" t="s">
        <v>2</v>
      </c>
      <c r="K1" s="136" t="s">
        <v>1100</v>
      </c>
      <c r="L1" s="136" t="s">
        <v>1521</v>
      </c>
      <c r="M1" s="136" t="s">
        <v>1889</v>
      </c>
      <c r="N1" s="136" t="s">
        <v>24</v>
      </c>
    </row>
    <row r="2" spans="1:14" ht="15.75" thickBot="1" x14ac:dyDescent="0.3">
      <c r="A2" s="137" t="s">
        <v>1890</v>
      </c>
      <c r="B2" s="138" t="s">
        <v>1891</v>
      </c>
      <c r="C2" s="139" t="s">
        <v>562</v>
      </c>
      <c r="D2" s="139" t="s">
        <v>1892</v>
      </c>
      <c r="E2" s="139" t="s">
        <v>1092</v>
      </c>
      <c r="F2" s="139" t="s">
        <v>1893</v>
      </c>
      <c r="G2" s="139" t="s">
        <v>30</v>
      </c>
      <c r="H2" s="139" t="s">
        <v>31</v>
      </c>
      <c r="I2" s="139" t="s">
        <v>32</v>
      </c>
      <c r="J2" s="139" t="s">
        <v>27</v>
      </c>
      <c r="K2" s="139" t="s">
        <v>1894</v>
      </c>
      <c r="L2" s="139" t="s">
        <v>8</v>
      </c>
      <c r="M2" s="140">
        <v>10000</v>
      </c>
      <c r="N2" s="139" t="s">
        <v>229</v>
      </c>
    </row>
    <row r="3" spans="1:14" ht="15.75" thickBot="1" x14ac:dyDescent="0.3">
      <c r="A3" s="137" t="s">
        <v>1890</v>
      </c>
      <c r="B3" s="138" t="s">
        <v>1891</v>
      </c>
      <c r="C3" s="139" t="s">
        <v>562</v>
      </c>
      <c r="D3" s="139" t="s">
        <v>1892</v>
      </c>
      <c r="E3" s="139" t="s">
        <v>1092</v>
      </c>
      <c r="F3" s="139" t="s">
        <v>1893</v>
      </c>
      <c r="G3" s="139" t="s">
        <v>38</v>
      </c>
      <c r="H3" s="139" t="s">
        <v>39</v>
      </c>
      <c r="I3" s="139" t="s">
        <v>32</v>
      </c>
      <c r="J3" s="139" t="s">
        <v>27</v>
      </c>
      <c r="K3" s="139" t="s">
        <v>1894</v>
      </c>
      <c r="L3" s="139" t="s">
        <v>11</v>
      </c>
      <c r="M3" s="140">
        <v>10432</v>
      </c>
      <c r="N3" s="139" t="s">
        <v>229</v>
      </c>
    </row>
    <row r="4" spans="1:14" ht="15.75" thickBot="1" x14ac:dyDescent="0.3">
      <c r="A4" s="137" t="s">
        <v>1890</v>
      </c>
      <c r="B4" s="138" t="s">
        <v>1891</v>
      </c>
      <c r="C4" s="139" t="s">
        <v>562</v>
      </c>
      <c r="D4" s="139" t="s">
        <v>1892</v>
      </c>
      <c r="E4" s="139" t="s">
        <v>1089</v>
      </c>
      <c r="F4" s="139" t="s">
        <v>1895</v>
      </c>
      <c r="G4" s="139" t="s">
        <v>30</v>
      </c>
      <c r="H4" s="139" t="s">
        <v>31</v>
      </c>
      <c r="I4" s="139" t="s">
        <v>32</v>
      </c>
      <c r="J4" s="139" t="s">
        <v>27</v>
      </c>
      <c r="K4" s="139" t="s">
        <v>1894</v>
      </c>
      <c r="L4" s="139" t="s">
        <v>8</v>
      </c>
      <c r="M4" s="140">
        <v>240300</v>
      </c>
      <c r="N4" s="139" t="s">
        <v>230</v>
      </c>
    </row>
    <row r="5" spans="1:14" ht="15.75" thickBot="1" x14ac:dyDescent="0.3">
      <c r="A5" s="137" t="s">
        <v>1890</v>
      </c>
      <c r="B5" s="138" t="s">
        <v>1891</v>
      </c>
      <c r="C5" s="139" t="s">
        <v>562</v>
      </c>
      <c r="D5" s="139" t="s">
        <v>1892</v>
      </c>
      <c r="E5" s="139" t="s">
        <v>1089</v>
      </c>
      <c r="F5" s="139" t="s">
        <v>1895</v>
      </c>
      <c r="G5" s="139" t="s">
        <v>38</v>
      </c>
      <c r="H5" s="139" t="s">
        <v>39</v>
      </c>
      <c r="I5" s="139" t="s">
        <v>32</v>
      </c>
      <c r="J5" s="139" t="s">
        <v>27</v>
      </c>
      <c r="K5" s="139" t="s">
        <v>1894</v>
      </c>
      <c r="L5" s="139" t="s">
        <v>8</v>
      </c>
      <c r="M5" s="140">
        <v>47700</v>
      </c>
      <c r="N5" s="139" t="s">
        <v>230</v>
      </c>
    </row>
    <row r="6" spans="1:14" ht="15.75" thickBot="1" x14ac:dyDescent="0.3">
      <c r="A6" s="137" t="s">
        <v>1896</v>
      </c>
      <c r="B6" s="138" t="s">
        <v>1897</v>
      </c>
      <c r="C6" s="139" t="s">
        <v>800</v>
      </c>
      <c r="D6" s="139" t="s">
        <v>245</v>
      </c>
      <c r="E6" s="139" t="s">
        <v>1092</v>
      </c>
      <c r="F6" s="139" t="s">
        <v>1893</v>
      </c>
      <c r="G6" s="139" t="s">
        <v>38</v>
      </c>
      <c r="H6" s="139" t="s">
        <v>211</v>
      </c>
      <c r="I6" s="139" t="s">
        <v>49</v>
      </c>
      <c r="J6" s="139" t="s">
        <v>91</v>
      </c>
      <c r="K6" s="139" t="s">
        <v>1898</v>
      </c>
      <c r="L6" s="139" t="s">
        <v>11</v>
      </c>
      <c r="M6" s="140">
        <v>1069</v>
      </c>
      <c r="N6" s="139" t="s">
        <v>227</v>
      </c>
    </row>
    <row r="7" spans="1:14" ht="15.75" thickBot="1" x14ac:dyDescent="0.3">
      <c r="A7" s="137" t="s">
        <v>1896</v>
      </c>
      <c r="B7" s="138" t="s">
        <v>1897</v>
      </c>
      <c r="C7" s="139" t="s">
        <v>800</v>
      </c>
      <c r="D7" s="139" t="s">
        <v>245</v>
      </c>
      <c r="E7" s="139" t="s">
        <v>1092</v>
      </c>
      <c r="F7" s="139" t="s">
        <v>1893</v>
      </c>
      <c r="G7" s="139" t="s">
        <v>38</v>
      </c>
      <c r="H7" s="139" t="s">
        <v>211</v>
      </c>
      <c r="I7" s="139" t="s">
        <v>32</v>
      </c>
      <c r="J7" s="139" t="s">
        <v>91</v>
      </c>
      <c r="K7" s="139" t="s">
        <v>1898</v>
      </c>
      <c r="L7" s="139" t="s">
        <v>11</v>
      </c>
      <c r="M7" s="141">
        <v>980.8</v>
      </c>
      <c r="N7" s="139" t="s">
        <v>227</v>
      </c>
    </row>
    <row r="8" spans="1:14" ht="15.75" thickBot="1" x14ac:dyDescent="0.3">
      <c r="A8" s="137" t="s">
        <v>1899</v>
      </c>
      <c r="B8" s="138" t="s">
        <v>1900</v>
      </c>
      <c r="C8" s="139" t="s">
        <v>465</v>
      </c>
      <c r="D8" s="139" t="s">
        <v>1901</v>
      </c>
      <c r="E8" s="139" t="s">
        <v>1358</v>
      </c>
      <c r="F8" s="139" t="s">
        <v>1893</v>
      </c>
      <c r="G8" s="139" t="s">
        <v>38</v>
      </c>
      <c r="H8" s="139" t="s">
        <v>128</v>
      </c>
      <c r="I8" s="139" t="s">
        <v>49</v>
      </c>
      <c r="J8" s="139" t="s">
        <v>129</v>
      </c>
      <c r="K8" s="139" t="s">
        <v>1902</v>
      </c>
      <c r="L8" s="139" t="s">
        <v>9</v>
      </c>
      <c r="M8" s="141">
        <v>130</v>
      </c>
      <c r="N8" s="139" t="s">
        <v>227</v>
      </c>
    </row>
    <row r="9" spans="1:14" ht="15.75" thickBot="1" x14ac:dyDescent="0.3">
      <c r="A9" s="137" t="s">
        <v>1899</v>
      </c>
      <c r="B9" s="138" t="s">
        <v>1900</v>
      </c>
      <c r="C9" s="139" t="s">
        <v>562</v>
      </c>
      <c r="D9" s="139" t="s">
        <v>1903</v>
      </c>
      <c r="E9" s="139" t="s">
        <v>1358</v>
      </c>
      <c r="F9" s="139" t="s">
        <v>1893</v>
      </c>
      <c r="G9" s="139" t="s">
        <v>38</v>
      </c>
      <c r="H9" s="139" t="s">
        <v>128</v>
      </c>
      <c r="I9" s="139" t="s">
        <v>49</v>
      </c>
      <c r="J9" s="139" t="s">
        <v>129</v>
      </c>
      <c r="K9" s="139" t="s">
        <v>1904</v>
      </c>
      <c r="L9" s="139" t="s">
        <v>9</v>
      </c>
      <c r="M9" s="140">
        <v>2230</v>
      </c>
      <c r="N9" s="139" t="s">
        <v>228</v>
      </c>
    </row>
    <row r="10" spans="1:14" ht="15.75" thickBot="1" x14ac:dyDescent="0.3">
      <c r="A10" s="137" t="s">
        <v>1899</v>
      </c>
      <c r="B10" s="138" t="s">
        <v>1905</v>
      </c>
      <c r="C10" s="139" t="s">
        <v>465</v>
      </c>
      <c r="D10" s="139" t="s">
        <v>1901</v>
      </c>
      <c r="E10" s="139" t="s">
        <v>1347</v>
      </c>
      <c r="F10" s="139" t="s">
        <v>1895</v>
      </c>
      <c r="G10" s="139" t="s">
        <v>38</v>
      </c>
      <c r="H10" s="139" t="s">
        <v>128</v>
      </c>
      <c r="I10" s="139" t="s">
        <v>49</v>
      </c>
      <c r="J10" s="139" t="s">
        <v>129</v>
      </c>
      <c r="K10" s="139" t="s">
        <v>1902</v>
      </c>
      <c r="L10" s="139" t="s">
        <v>9</v>
      </c>
      <c r="M10" s="141">
        <v>130</v>
      </c>
      <c r="N10" s="139" t="s">
        <v>227</v>
      </c>
    </row>
    <row r="11" spans="1:14" ht="15.75" thickBot="1" x14ac:dyDescent="0.3">
      <c r="A11" s="137" t="s">
        <v>1899</v>
      </c>
      <c r="B11" s="138" t="s">
        <v>1905</v>
      </c>
      <c r="C11" s="139" t="s">
        <v>562</v>
      </c>
      <c r="D11" s="139" t="s">
        <v>1903</v>
      </c>
      <c r="E11" s="139" t="s">
        <v>1347</v>
      </c>
      <c r="F11" s="139" t="s">
        <v>1895</v>
      </c>
      <c r="G11" s="139" t="s">
        <v>38</v>
      </c>
      <c r="H11" s="139" t="s">
        <v>128</v>
      </c>
      <c r="I11" s="139" t="s">
        <v>49</v>
      </c>
      <c r="J11" s="139" t="s">
        <v>129</v>
      </c>
      <c r="K11" s="139" t="s">
        <v>1904</v>
      </c>
      <c r="L11" s="139" t="s">
        <v>8</v>
      </c>
      <c r="M11" s="140">
        <v>22300</v>
      </c>
      <c r="N11" s="139" t="s">
        <v>229</v>
      </c>
    </row>
    <row r="12" spans="1:14" ht="15.75" thickBot="1" x14ac:dyDescent="0.3">
      <c r="A12" s="137" t="s">
        <v>1899</v>
      </c>
      <c r="B12" s="138" t="s">
        <v>1905</v>
      </c>
      <c r="C12" s="139" t="s">
        <v>465</v>
      </c>
      <c r="D12" s="139" t="s">
        <v>1901</v>
      </c>
      <c r="E12" s="139" t="s">
        <v>1358</v>
      </c>
      <c r="F12" s="139" t="s">
        <v>1893</v>
      </c>
      <c r="G12" s="139" t="s">
        <v>38</v>
      </c>
      <c r="H12" s="139" t="s">
        <v>128</v>
      </c>
      <c r="I12" s="139" t="s">
        <v>49</v>
      </c>
      <c r="J12" s="139" t="s">
        <v>795</v>
      </c>
      <c r="K12" s="139" t="s">
        <v>1902</v>
      </c>
      <c r="L12" s="139" t="s">
        <v>9</v>
      </c>
      <c r="M12" s="141">
        <v>130</v>
      </c>
      <c r="N12" s="139" t="s">
        <v>227</v>
      </c>
    </row>
    <row r="13" spans="1:14" ht="15.75" thickBot="1" x14ac:dyDescent="0.3">
      <c r="A13" s="137" t="s">
        <v>1899</v>
      </c>
      <c r="B13" s="138" t="s">
        <v>1905</v>
      </c>
      <c r="C13" s="139" t="s">
        <v>562</v>
      </c>
      <c r="D13" s="139" t="s">
        <v>1354</v>
      </c>
      <c r="E13" s="139" t="s">
        <v>1358</v>
      </c>
      <c r="F13" s="139" t="s">
        <v>1893</v>
      </c>
      <c r="G13" s="139" t="s">
        <v>38</v>
      </c>
      <c r="H13" s="139" t="s">
        <v>128</v>
      </c>
      <c r="I13" s="139" t="s">
        <v>49</v>
      </c>
      <c r="J13" s="139" t="s">
        <v>795</v>
      </c>
      <c r="K13" s="139" t="s">
        <v>1904</v>
      </c>
      <c r="L13" s="139" t="s">
        <v>8</v>
      </c>
      <c r="M13" s="140">
        <v>22300</v>
      </c>
      <c r="N13" s="139" t="s">
        <v>229</v>
      </c>
    </row>
    <row r="14" spans="1:14" ht="15.75" thickBot="1" x14ac:dyDescent="0.3">
      <c r="A14" s="137" t="s">
        <v>1899</v>
      </c>
      <c r="B14" s="138" t="s">
        <v>1905</v>
      </c>
      <c r="C14" s="139" t="s">
        <v>465</v>
      </c>
      <c r="D14" s="139" t="s">
        <v>1901</v>
      </c>
      <c r="E14" s="139" t="s">
        <v>1358</v>
      </c>
      <c r="F14" s="139" t="s">
        <v>1893</v>
      </c>
      <c r="G14" s="139" t="s">
        <v>38</v>
      </c>
      <c r="H14" s="139" t="s">
        <v>128</v>
      </c>
      <c r="I14" s="139" t="s">
        <v>49</v>
      </c>
      <c r="J14" s="139" t="s">
        <v>127</v>
      </c>
      <c r="K14" s="139" t="s">
        <v>1902</v>
      </c>
      <c r="L14" s="139" t="s">
        <v>9</v>
      </c>
      <c r="M14" s="141">
        <v>130</v>
      </c>
      <c r="N14" s="139" t="s">
        <v>227</v>
      </c>
    </row>
    <row r="15" spans="1:14" ht="15.75" thickBot="1" x14ac:dyDescent="0.3">
      <c r="A15" s="137" t="s">
        <v>1899</v>
      </c>
      <c r="B15" s="138" t="s">
        <v>1905</v>
      </c>
      <c r="C15" s="139" t="s">
        <v>562</v>
      </c>
      <c r="D15" s="139" t="s">
        <v>1903</v>
      </c>
      <c r="E15" s="139" t="s">
        <v>1358</v>
      </c>
      <c r="F15" s="139" t="s">
        <v>1893</v>
      </c>
      <c r="G15" s="139" t="s">
        <v>38</v>
      </c>
      <c r="H15" s="139" t="s">
        <v>128</v>
      </c>
      <c r="I15" s="139" t="s">
        <v>49</v>
      </c>
      <c r="J15" s="139" t="s">
        <v>127</v>
      </c>
      <c r="K15" s="139" t="s">
        <v>1904</v>
      </c>
      <c r="L15" s="139" t="s">
        <v>8</v>
      </c>
      <c r="M15" s="140">
        <v>22300</v>
      </c>
      <c r="N15" s="139" t="s">
        <v>229</v>
      </c>
    </row>
    <row r="16" spans="1:14" ht="15.75" thickBot="1" x14ac:dyDescent="0.3">
      <c r="A16" s="137" t="s">
        <v>1906</v>
      </c>
      <c r="B16" s="138" t="s">
        <v>1907</v>
      </c>
      <c r="C16" s="139" t="s">
        <v>465</v>
      </c>
      <c r="D16" s="139" t="s">
        <v>133</v>
      </c>
      <c r="E16" s="139" t="s">
        <v>1259</v>
      </c>
      <c r="F16" s="139" t="s">
        <v>1895</v>
      </c>
      <c r="G16" s="139" t="s">
        <v>38</v>
      </c>
      <c r="H16" s="139" t="s">
        <v>128</v>
      </c>
      <c r="I16" s="139" t="s">
        <v>49</v>
      </c>
      <c r="J16" s="139" t="s">
        <v>27</v>
      </c>
      <c r="K16" s="139" t="s">
        <v>1908</v>
      </c>
      <c r="L16" s="139" t="s">
        <v>9</v>
      </c>
      <c r="M16" s="141">
        <v>300</v>
      </c>
      <c r="N16" s="139" t="s">
        <v>227</v>
      </c>
    </row>
    <row r="17" spans="1:14" ht="15.75" thickBot="1" x14ac:dyDescent="0.3">
      <c r="A17" s="137" t="s">
        <v>1906</v>
      </c>
      <c r="B17" s="138" t="s">
        <v>1907</v>
      </c>
      <c r="C17" s="139" t="s">
        <v>465</v>
      </c>
      <c r="D17" s="139" t="s">
        <v>133</v>
      </c>
      <c r="E17" s="139" t="s">
        <v>1092</v>
      </c>
      <c r="F17" s="139" t="s">
        <v>1893</v>
      </c>
      <c r="G17" s="139" t="s">
        <v>38</v>
      </c>
      <c r="H17" s="139" t="s">
        <v>128</v>
      </c>
      <c r="I17" s="139" t="s">
        <v>49</v>
      </c>
      <c r="J17" s="139" t="s">
        <v>134</v>
      </c>
      <c r="K17" s="139" t="s">
        <v>1908</v>
      </c>
      <c r="L17" s="139" t="s">
        <v>9</v>
      </c>
      <c r="M17" s="141">
        <v>100</v>
      </c>
      <c r="N17" s="139" t="s">
        <v>227</v>
      </c>
    </row>
    <row r="18" spans="1:14" ht="15.75" thickBot="1" x14ac:dyDescent="0.3">
      <c r="A18" s="137" t="s">
        <v>1906</v>
      </c>
      <c r="B18" s="138" t="s">
        <v>1907</v>
      </c>
      <c r="C18" s="139" t="s">
        <v>465</v>
      </c>
      <c r="D18" s="139" t="s">
        <v>133</v>
      </c>
      <c r="E18" s="139" t="s">
        <v>1092</v>
      </c>
      <c r="F18" s="139" t="s">
        <v>1893</v>
      </c>
      <c r="G18" s="139" t="s">
        <v>38</v>
      </c>
      <c r="H18" s="139" t="s">
        <v>128</v>
      </c>
      <c r="I18" s="139" t="s">
        <v>49</v>
      </c>
      <c r="J18" s="139" t="s">
        <v>27</v>
      </c>
      <c r="K18" s="139" t="s">
        <v>1908</v>
      </c>
      <c r="L18" s="139" t="s">
        <v>9</v>
      </c>
      <c r="M18" s="141">
        <v>300</v>
      </c>
      <c r="N18" s="139" t="s">
        <v>227</v>
      </c>
    </row>
    <row r="19" spans="1:14" x14ac:dyDescent="0.25">
      <c r="A19" s="147" t="s">
        <v>1909</v>
      </c>
      <c r="B19" s="142" t="s">
        <v>1910</v>
      </c>
      <c r="C19" s="147" t="s">
        <v>660</v>
      </c>
      <c r="D19" s="147" t="s">
        <v>606</v>
      </c>
      <c r="E19" s="147" t="s">
        <v>640</v>
      </c>
      <c r="F19" s="147" t="s">
        <v>1893</v>
      </c>
      <c r="G19" s="147" t="s">
        <v>38</v>
      </c>
      <c r="H19" s="147" t="s">
        <v>223</v>
      </c>
      <c r="I19" s="147" t="s">
        <v>49</v>
      </c>
      <c r="J19" s="147" t="s">
        <v>795</v>
      </c>
      <c r="K19" s="147" t="s">
        <v>1911</v>
      </c>
      <c r="L19" s="147" t="s">
        <v>9</v>
      </c>
      <c r="M19" s="149">
        <v>37.67</v>
      </c>
      <c r="N19" s="147" t="s">
        <v>227</v>
      </c>
    </row>
    <row r="20" spans="1:14" x14ac:dyDescent="0.25">
      <c r="A20" s="146"/>
      <c r="B20" s="143"/>
      <c r="C20" s="146"/>
      <c r="D20" s="146"/>
      <c r="E20" s="146"/>
      <c r="F20" s="146"/>
      <c r="G20" s="146"/>
      <c r="H20" s="146"/>
      <c r="I20" s="146"/>
      <c r="J20" s="146"/>
      <c r="K20" s="146"/>
      <c r="L20" s="146"/>
      <c r="M20" s="150"/>
      <c r="N20" s="146"/>
    </row>
    <row r="21" spans="1:14" ht="15.75" thickBot="1" x14ac:dyDescent="0.3">
      <c r="A21" s="148"/>
      <c r="B21" s="144" t="s">
        <v>1260</v>
      </c>
      <c r="C21" s="148"/>
      <c r="D21" s="148"/>
      <c r="E21" s="148"/>
      <c r="F21" s="148"/>
      <c r="G21" s="148"/>
      <c r="H21" s="148"/>
      <c r="I21" s="148"/>
      <c r="J21" s="148"/>
      <c r="K21" s="148"/>
      <c r="L21" s="148"/>
      <c r="M21" s="151"/>
      <c r="N21" s="148"/>
    </row>
    <row r="22" spans="1:14" ht="15.75" thickBot="1" x14ac:dyDescent="0.3">
      <c r="A22" s="137" t="s">
        <v>1909</v>
      </c>
      <c r="B22" s="138" t="s">
        <v>1912</v>
      </c>
      <c r="C22" s="139" t="s">
        <v>660</v>
      </c>
      <c r="D22" s="139" t="s">
        <v>605</v>
      </c>
      <c r="E22" s="139" t="s">
        <v>640</v>
      </c>
      <c r="F22" s="139" t="s">
        <v>1893</v>
      </c>
      <c r="G22" s="139" t="s">
        <v>38</v>
      </c>
      <c r="H22" s="139" t="s">
        <v>223</v>
      </c>
      <c r="I22" s="139" t="s">
        <v>49</v>
      </c>
      <c r="J22" s="139" t="s">
        <v>795</v>
      </c>
      <c r="K22" s="139" t="s">
        <v>1911</v>
      </c>
      <c r="L22" s="139" t="s">
        <v>9</v>
      </c>
      <c r="M22" s="141">
        <v>43.33</v>
      </c>
      <c r="N22" s="139" t="s">
        <v>227</v>
      </c>
    </row>
    <row r="23" spans="1:14" ht="15.75" thickBot="1" x14ac:dyDescent="0.3">
      <c r="A23" s="137" t="s">
        <v>1559</v>
      </c>
      <c r="B23" s="138" t="s">
        <v>1913</v>
      </c>
      <c r="C23" s="139" t="s">
        <v>465</v>
      </c>
      <c r="D23" s="139" t="s">
        <v>1563</v>
      </c>
      <c r="E23" s="139" t="s">
        <v>1468</v>
      </c>
      <c r="F23" s="139" t="s">
        <v>1914</v>
      </c>
      <c r="G23" s="139" t="s">
        <v>38</v>
      </c>
      <c r="H23" s="139" t="s">
        <v>39</v>
      </c>
      <c r="I23" s="139" t="s">
        <v>32</v>
      </c>
      <c r="J23" s="139" t="s">
        <v>798</v>
      </c>
      <c r="K23" s="139" t="s">
        <v>1915</v>
      </c>
      <c r="L23" s="139" t="s">
        <v>11</v>
      </c>
      <c r="M23" s="141">
        <v>185.6</v>
      </c>
      <c r="N23" s="139" t="s">
        <v>227</v>
      </c>
    </row>
    <row r="24" spans="1:14" ht="15.75" thickBot="1" x14ac:dyDescent="0.3">
      <c r="A24" s="137" t="s">
        <v>1916</v>
      </c>
      <c r="B24" s="138" t="s">
        <v>1917</v>
      </c>
      <c r="C24" s="139" t="s">
        <v>660</v>
      </c>
      <c r="D24" s="139" t="s">
        <v>1918</v>
      </c>
      <c r="E24" s="139" t="s">
        <v>1302</v>
      </c>
      <c r="F24" s="139" t="s">
        <v>1893</v>
      </c>
      <c r="G24" s="139" t="s">
        <v>38</v>
      </c>
      <c r="H24" s="139" t="s">
        <v>39</v>
      </c>
      <c r="I24" s="139" t="s">
        <v>32</v>
      </c>
      <c r="J24" s="139" t="s">
        <v>27</v>
      </c>
      <c r="K24" s="139" t="s">
        <v>1919</v>
      </c>
      <c r="L24" s="139" t="s">
        <v>8</v>
      </c>
      <c r="M24" s="141">
        <v>100</v>
      </c>
      <c r="N24" s="139" t="s">
        <v>227</v>
      </c>
    </row>
    <row r="25" spans="1:14" ht="15.75" thickBot="1" x14ac:dyDescent="0.3">
      <c r="A25" s="137" t="s">
        <v>1916</v>
      </c>
      <c r="B25" s="138" t="s">
        <v>1917</v>
      </c>
      <c r="C25" s="139" t="s">
        <v>660</v>
      </c>
      <c r="D25" s="139" t="s">
        <v>1918</v>
      </c>
      <c r="E25" s="139" t="s">
        <v>1302</v>
      </c>
      <c r="F25" s="139" t="s">
        <v>1893</v>
      </c>
      <c r="G25" s="139" t="s">
        <v>38</v>
      </c>
      <c r="H25" s="139" t="s">
        <v>39</v>
      </c>
      <c r="I25" s="139" t="s">
        <v>49</v>
      </c>
      <c r="J25" s="139" t="s">
        <v>27</v>
      </c>
      <c r="K25" s="139" t="s">
        <v>1919</v>
      </c>
      <c r="L25" s="139" t="s">
        <v>8</v>
      </c>
      <c r="M25" s="141">
        <v>100</v>
      </c>
      <c r="N25" s="139" t="s">
        <v>227</v>
      </c>
    </row>
    <row r="26" spans="1:14" ht="15.75" thickBot="1" x14ac:dyDescent="0.3">
      <c r="A26" s="137" t="s">
        <v>1916</v>
      </c>
      <c r="B26" s="138" t="s">
        <v>1917</v>
      </c>
      <c r="C26" s="139" t="s">
        <v>660</v>
      </c>
      <c r="D26" s="139" t="s">
        <v>1920</v>
      </c>
      <c r="E26" s="139" t="s">
        <v>1302</v>
      </c>
      <c r="F26" s="139" t="s">
        <v>1895</v>
      </c>
      <c r="G26" s="139" t="s">
        <v>38</v>
      </c>
      <c r="H26" s="139" t="s">
        <v>39</v>
      </c>
      <c r="I26" s="139" t="s">
        <v>32</v>
      </c>
      <c r="J26" s="139" t="s">
        <v>27</v>
      </c>
      <c r="K26" s="139" t="s">
        <v>1921</v>
      </c>
      <c r="L26" s="139" t="s">
        <v>9</v>
      </c>
      <c r="M26" s="141">
        <v>10</v>
      </c>
      <c r="N26" s="139" t="s">
        <v>226</v>
      </c>
    </row>
    <row r="27" spans="1:14" ht="15.75" thickBot="1" x14ac:dyDescent="0.3">
      <c r="A27" s="137" t="s">
        <v>1916</v>
      </c>
      <c r="B27" s="138" t="s">
        <v>1917</v>
      </c>
      <c r="C27" s="139" t="s">
        <v>660</v>
      </c>
      <c r="D27" s="139" t="s">
        <v>1920</v>
      </c>
      <c r="E27" s="139" t="s">
        <v>1302</v>
      </c>
      <c r="F27" s="139" t="s">
        <v>1893</v>
      </c>
      <c r="G27" s="139" t="s">
        <v>38</v>
      </c>
      <c r="H27" s="139" t="s">
        <v>39</v>
      </c>
      <c r="I27" s="139" t="s">
        <v>32</v>
      </c>
      <c r="J27" s="139" t="s">
        <v>27</v>
      </c>
      <c r="K27" s="139" t="s">
        <v>1919</v>
      </c>
      <c r="L27" s="139" t="s">
        <v>8</v>
      </c>
      <c r="M27" s="141">
        <v>100</v>
      </c>
      <c r="N27" s="139" t="s">
        <v>227</v>
      </c>
    </row>
    <row r="28" spans="1:14" ht="15.75" thickBot="1" x14ac:dyDescent="0.3">
      <c r="A28" s="137" t="s">
        <v>1916</v>
      </c>
      <c r="B28" s="138" t="s">
        <v>1917</v>
      </c>
      <c r="C28" s="139" t="s">
        <v>660</v>
      </c>
      <c r="D28" s="139" t="s">
        <v>1920</v>
      </c>
      <c r="E28" s="139" t="s">
        <v>1302</v>
      </c>
      <c r="F28" s="139" t="s">
        <v>1895</v>
      </c>
      <c r="G28" s="139" t="s">
        <v>38</v>
      </c>
      <c r="H28" s="139" t="s">
        <v>39</v>
      </c>
      <c r="I28" s="139" t="s">
        <v>49</v>
      </c>
      <c r="J28" s="139" t="s">
        <v>27</v>
      </c>
      <c r="K28" s="139" t="s">
        <v>1921</v>
      </c>
      <c r="L28" s="139" t="s">
        <v>9</v>
      </c>
      <c r="M28" s="141">
        <v>10</v>
      </c>
      <c r="N28" s="139" t="s">
        <v>226</v>
      </c>
    </row>
    <row r="29" spans="1:14" ht="15.75" thickBot="1" x14ac:dyDescent="0.3">
      <c r="A29" s="137" t="s">
        <v>1916</v>
      </c>
      <c r="B29" s="138" t="s">
        <v>1917</v>
      </c>
      <c r="C29" s="139" t="s">
        <v>660</v>
      </c>
      <c r="D29" s="139" t="s">
        <v>1920</v>
      </c>
      <c r="E29" s="139" t="s">
        <v>1302</v>
      </c>
      <c r="F29" s="139" t="s">
        <v>1893</v>
      </c>
      <c r="G29" s="139" t="s">
        <v>38</v>
      </c>
      <c r="H29" s="139" t="s">
        <v>39</v>
      </c>
      <c r="I29" s="139" t="s">
        <v>49</v>
      </c>
      <c r="J29" s="139" t="s">
        <v>27</v>
      </c>
      <c r="K29" s="139" t="s">
        <v>1919</v>
      </c>
      <c r="L29" s="139" t="s">
        <v>8</v>
      </c>
      <c r="M29" s="141">
        <v>100</v>
      </c>
      <c r="N29" s="139" t="s">
        <v>227</v>
      </c>
    </row>
    <row r="30" spans="1:14" ht="15.75" thickBot="1" x14ac:dyDescent="0.3">
      <c r="A30" s="137" t="s">
        <v>1922</v>
      </c>
      <c r="B30" s="138" t="s">
        <v>1923</v>
      </c>
      <c r="C30" s="139" t="s">
        <v>660</v>
      </c>
      <c r="D30" s="139" t="s">
        <v>1918</v>
      </c>
      <c r="E30" s="139" t="s">
        <v>1302</v>
      </c>
      <c r="F30" s="139" t="s">
        <v>1893</v>
      </c>
      <c r="G30" s="139" t="s">
        <v>30</v>
      </c>
      <c r="H30" s="139" t="s">
        <v>146</v>
      </c>
      <c r="I30" s="139" t="s">
        <v>32</v>
      </c>
      <c r="J30" s="139" t="s">
        <v>27</v>
      </c>
      <c r="K30" s="139" t="s">
        <v>1924</v>
      </c>
      <c r="L30" s="139" t="s">
        <v>8</v>
      </c>
      <c r="M30" s="141">
        <v>100</v>
      </c>
      <c r="N30" s="139" t="s">
        <v>227</v>
      </c>
    </row>
    <row r="31" spans="1:14" ht="15.75" thickBot="1" x14ac:dyDescent="0.3">
      <c r="A31" s="137" t="s">
        <v>1922</v>
      </c>
      <c r="B31" s="138" t="s">
        <v>1923</v>
      </c>
      <c r="C31" s="139" t="s">
        <v>660</v>
      </c>
      <c r="D31" s="139" t="s">
        <v>1918</v>
      </c>
      <c r="E31" s="139" t="s">
        <v>1302</v>
      </c>
      <c r="F31" s="139" t="s">
        <v>1893</v>
      </c>
      <c r="G31" s="139" t="s">
        <v>30</v>
      </c>
      <c r="H31" s="139" t="s">
        <v>146</v>
      </c>
      <c r="I31" s="139" t="s">
        <v>49</v>
      </c>
      <c r="J31" s="139" t="s">
        <v>27</v>
      </c>
      <c r="K31" s="139" t="s">
        <v>1924</v>
      </c>
      <c r="L31" s="139" t="s">
        <v>8</v>
      </c>
      <c r="M31" s="141">
        <v>100</v>
      </c>
      <c r="N31" s="139" t="s">
        <v>227</v>
      </c>
    </row>
    <row r="32" spans="1:14" ht="15.75" thickBot="1" x14ac:dyDescent="0.3">
      <c r="A32" s="137" t="s">
        <v>1922</v>
      </c>
      <c r="B32" s="138" t="s">
        <v>1923</v>
      </c>
      <c r="C32" s="139" t="s">
        <v>660</v>
      </c>
      <c r="D32" s="139" t="s">
        <v>1920</v>
      </c>
      <c r="E32" s="139" t="s">
        <v>1302</v>
      </c>
      <c r="F32" s="139" t="s">
        <v>1893</v>
      </c>
      <c r="G32" s="139" t="s">
        <v>30</v>
      </c>
      <c r="H32" s="139" t="s">
        <v>146</v>
      </c>
      <c r="I32" s="139" t="s">
        <v>32</v>
      </c>
      <c r="J32" s="139" t="s">
        <v>27</v>
      </c>
      <c r="K32" s="139" t="s">
        <v>1924</v>
      </c>
      <c r="L32" s="139" t="s">
        <v>8</v>
      </c>
      <c r="M32" s="141">
        <v>100</v>
      </c>
      <c r="N32" s="139" t="s">
        <v>227</v>
      </c>
    </row>
    <row r="33" spans="1:14" ht="15.75" thickBot="1" x14ac:dyDescent="0.3">
      <c r="A33" s="137" t="s">
        <v>1922</v>
      </c>
      <c r="B33" s="138" t="s">
        <v>1923</v>
      </c>
      <c r="C33" s="139" t="s">
        <v>660</v>
      </c>
      <c r="D33" s="139" t="s">
        <v>1920</v>
      </c>
      <c r="E33" s="139" t="s">
        <v>1302</v>
      </c>
      <c r="F33" s="139" t="s">
        <v>1893</v>
      </c>
      <c r="G33" s="139" t="s">
        <v>30</v>
      </c>
      <c r="H33" s="139" t="s">
        <v>146</v>
      </c>
      <c r="I33" s="139" t="s">
        <v>49</v>
      </c>
      <c r="J33" s="139" t="s">
        <v>27</v>
      </c>
      <c r="K33" s="139" t="s">
        <v>1924</v>
      </c>
      <c r="L33" s="139" t="s">
        <v>8</v>
      </c>
      <c r="M33" s="141">
        <v>100</v>
      </c>
      <c r="N33" s="139" t="s">
        <v>227</v>
      </c>
    </row>
    <row r="34" spans="1:14" ht="15.75" thickBot="1" x14ac:dyDescent="0.3">
      <c r="A34" s="137" t="s">
        <v>1925</v>
      </c>
      <c r="B34" s="138" t="s">
        <v>1926</v>
      </c>
      <c r="C34" s="139" t="s">
        <v>660</v>
      </c>
      <c r="D34" s="139" t="s">
        <v>1920</v>
      </c>
      <c r="E34" s="139" t="s">
        <v>643</v>
      </c>
      <c r="F34" s="139" t="s">
        <v>1895</v>
      </c>
      <c r="G34" s="139" t="s">
        <v>38</v>
      </c>
      <c r="H34" s="139" t="s">
        <v>651</v>
      </c>
      <c r="I34" s="139" t="s">
        <v>49</v>
      </c>
      <c r="J34" s="139" t="s">
        <v>101</v>
      </c>
      <c r="K34" s="139" t="s">
        <v>1927</v>
      </c>
      <c r="L34" s="139" t="s">
        <v>9</v>
      </c>
      <c r="M34" s="141">
        <v>10</v>
      </c>
      <c r="N34" s="139" t="s">
        <v>226</v>
      </c>
    </row>
    <row r="35" spans="1:14" ht="15.75" thickBot="1" x14ac:dyDescent="0.3">
      <c r="A35" s="137" t="s">
        <v>1925</v>
      </c>
      <c r="B35" s="138" t="s">
        <v>1926</v>
      </c>
      <c r="C35" s="139" t="s">
        <v>660</v>
      </c>
      <c r="D35" s="139" t="s">
        <v>1920</v>
      </c>
      <c r="E35" s="139" t="s">
        <v>643</v>
      </c>
      <c r="F35" s="139" t="s">
        <v>1895</v>
      </c>
      <c r="G35" s="139" t="s">
        <v>38</v>
      </c>
      <c r="H35" s="139" t="s">
        <v>651</v>
      </c>
      <c r="I35" s="139" t="s">
        <v>32</v>
      </c>
      <c r="J35" s="139" t="s">
        <v>101</v>
      </c>
      <c r="K35" s="139" t="s">
        <v>1927</v>
      </c>
      <c r="L35" s="139" t="s">
        <v>9</v>
      </c>
      <c r="M35" s="141">
        <v>10</v>
      </c>
      <c r="N35" s="139" t="s">
        <v>226</v>
      </c>
    </row>
    <row r="36" spans="1:14" ht="15.75" thickBot="1" x14ac:dyDescent="0.3">
      <c r="A36" s="137" t="s">
        <v>1925</v>
      </c>
      <c r="B36" s="138" t="s">
        <v>1926</v>
      </c>
      <c r="C36" s="139" t="s">
        <v>660</v>
      </c>
      <c r="D36" s="139" t="s">
        <v>1920</v>
      </c>
      <c r="E36" s="139" t="s">
        <v>643</v>
      </c>
      <c r="F36" s="139" t="s">
        <v>1895</v>
      </c>
      <c r="G36" s="139" t="s">
        <v>38</v>
      </c>
      <c r="H36" s="139" t="s">
        <v>651</v>
      </c>
      <c r="I36" s="139" t="s">
        <v>49</v>
      </c>
      <c r="J36" s="139" t="s">
        <v>104</v>
      </c>
      <c r="K36" s="139" t="s">
        <v>1927</v>
      </c>
      <c r="L36" s="139" t="s">
        <v>9</v>
      </c>
      <c r="M36" s="141" t="s">
        <v>1462</v>
      </c>
      <c r="N36" s="139" t="s">
        <v>226</v>
      </c>
    </row>
    <row r="37" spans="1:14" ht="15.75" thickBot="1" x14ac:dyDescent="0.3">
      <c r="A37" s="137" t="s">
        <v>1925</v>
      </c>
      <c r="B37" s="138" t="s">
        <v>1926</v>
      </c>
      <c r="C37" s="139" t="s">
        <v>660</v>
      </c>
      <c r="D37" s="139" t="s">
        <v>1920</v>
      </c>
      <c r="E37" s="139" t="s">
        <v>643</v>
      </c>
      <c r="F37" s="139" t="s">
        <v>1895</v>
      </c>
      <c r="G37" s="139" t="s">
        <v>38</v>
      </c>
      <c r="H37" s="139" t="s">
        <v>651</v>
      </c>
      <c r="I37" s="139" t="s">
        <v>32</v>
      </c>
      <c r="J37" s="139" t="s">
        <v>104</v>
      </c>
      <c r="K37" s="139" t="s">
        <v>1927</v>
      </c>
      <c r="L37" s="139" t="s">
        <v>9</v>
      </c>
      <c r="M37" s="141" t="s">
        <v>1462</v>
      </c>
      <c r="N37" s="139" t="s">
        <v>226</v>
      </c>
    </row>
    <row r="38" spans="1:14" ht="15.75" thickBot="1" x14ac:dyDescent="0.3">
      <c r="A38" s="137" t="s">
        <v>1925</v>
      </c>
      <c r="B38" s="138" t="s">
        <v>1926</v>
      </c>
      <c r="C38" s="139" t="s">
        <v>660</v>
      </c>
      <c r="D38" s="139" t="s">
        <v>1920</v>
      </c>
      <c r="E38" s="139" t="s">
        <v>1468</v>
      </c>
      <c r="F38" s="139" t="s">
        <v>1914</v>
      </c>
      <c r="G38" s="139" t="s">
        <v>30</v>
      </c>
      <c r="H38" s="139" t="s">
        <v>1784</v>
      </c>
      <c r="I38" s="139" t="s">
        <v>32</v>
      </c>
      <c r="J38" s="139" t="s">
        <v>798</v>
      </c>
      <c r="K38" s="139" t="s">
        <v>1927</v>
      </c>
      <c r="L38" s="139" t="s">
        <v>11</v>
      </c>
      <c r="M38" s="141">
        <v>67.08</v>
      </c>
      <c r="N38" s="139" t="s">
        <v>227</v>
      </c>
    </row>
    <row r="39" spans="1:14" ht="15.75" thickBot="1" x14ac:dyDescent="0.3">
      <c r="A39" s="137" t="s">
        <v>1925</v>
      </c>
      <c r="B39" s="138" t="s">
        <v>1926</v>
      </c>
      <c r="C39" s="139" t="s">
        <v>660</v>
      </c>
      <c r="D39" s="139" t="s">
        <v>1920</v>
      </c>
      <c r="E39" s="139" t="s">
        <v>1468</v>
      </c>
      <c r="F39" s="139" t="s">
        <v>1914</v>
      </c>
      <c r="G39" s="139" t="s">
        <v>38</v>
      </c>
      <c r="H39" s="139" t="s">
        <v>651</v>
      </c>
      <c r="I39" s="139" t="s">
        <v>32</v>
      </c>
      <c r="J39" s="139" t="s">
        <v>798</v>
      </c>
      <c r="K39" s="139" t="s">
        <v>1927</v>
      </c>
      <c r="L39" s="139" t="s">
        <v>11</v>
      </c>
      <c r="M39" s="141">
        <v>6.4039999999999999</v>
      </c>
      <c r="N39" s="139" t="s">
        <v>227</v>
      </c>
    </row>
    <row r="40" spans="1:14" ht="15.75" thickBot="1" x14ac:dyDescent="0.3">
      <c r="A40" s="137" t="s">
        <v>1925</v>
      </c>
      <c r="B40" s="138" t="s">
        <v>1926</v>
      </c>
      <c r="C40" s="139" t="s">
        <v>660</v>
      </c>
      <c r="D40" s="139" t="s">
        <v>1920</v>
      </c>
      <c r="E40" s="139" t="s">
        <v>1468</v>
      </c>
      <c r="F40" s="139" t="s">
        <v>1914</v>
      </c>
      <c r="G40" s="139" t="s">
        <v>38</v>
      </c>
      <c r="H40" s="139" t="s">
        <v>651</v>
      </c>
      <c r="I40" s="139" t="s">
        <v>49</v>
      </c>
      <c r="J40" s="139" t="s">
        <v>798</v>
      </c>
      <c r="K40" s="139" t="s">
        <v>1927</v>
      </c>
      <c r="L40" s="139" t="s">
        <v>11</v>
      </c>
      <c r="M40" s="141">
        <v>6.6609999999999996</v>
      </c>
      <c r="N40" s="139" t="s">
        <v>227</v>
      </c>
    </row>
    <row r="41" spans="1:14" ht="15.75" thickBot="1" x14ac:dyDescent="0.3">
      <c r="A41" s="137" t="s">
        <v>1928</v>
      </c>
      <c r="B41" s="138" t="s">
        <v>1929</v>
      </c>
      <c r="C41" s="139" t="s">
        <v>190</v>
      </c>
      <c r="D41" s="139" t="s">
        <v>190</v>
      </c>
      <c r="E41" s="139" t="s">
        <v>219</v>
      </c>
      <c r="F41" s="139" t="s">
        <v>1895</v>
      </c>
      <c r="G41" s="139" t="s">
        <v>38</v>
      </c>
      <c r="H41" s="139" t="s">
        <v>212</v>
      </c>
      <c r="I41" s="139" t="s">
        <v>49</v>
      </c>
      <c r="J41" s="139" t="s">
        <v>798</v>
      </c>
      <c r="K41" s="139" t="s">
        <v>1930</v>
      </c>
      <c r="L41" s="139" t="s">
        <v>8</v>
      </c>
      <c r="M41" s="140">
        <v>20000</v>
      </c>
      <c r="N41" s="139" t="s">
        <v>229</v>
      </c>
    </row>
    <row r="42" spans="1:14" ht="15.75" thickBot="1" x14ac:dyDescent="0.3">
      <c r="A42" s="137" t="s">
        <v>1931</v>
      </c>
      <c r="B42" s="138" t="s">
        <v>1932</v>
      </c>
      <c r="C42" s="139" t="s">
        <v>195</v>
      </c>
      <c r="D42" s="139" t="s">
        <v>195</v>
      </c>
      <c r="E42" s="139" t="s">
        <v>219</v>
      </c>
      <c r="F42" s="139" t="s">
        <v>1895</v>
      </c>
      <c r="G42" s="139" t="s">
        <v>38</v>
      </c>
      <c r="H42" s="139" t="s">
        <v>212</v>
      </c>
      <c r="I42" s="139" t="s">
        <v>49</v>
      </c>
      <c r="J42" s="139" t="s">
        <v>798</v>
      </c>
      <c r="K42" s="139" t="s">
        <v>1933</v>
      </c>
      <c r="L42" s="139" t="s">
        <v>8</v>
      </c>
      <c r="M42" s="140">
        <v>20000</v>
      </c>
      <c r="N42" s="139" t="s">
        <v>229</v>
      </c>
    </row>
    <row r="43" spans="1:14" ht="15.75" thickBot="1" x14ac:dyDescent="0.3">
      <c r="A43" s="137" t="s">
        <v>1934</v>
      </c>
      <c r="B43" s="138" t="s">
        <v>1935</v>
      </c>
      <c r="C43" s="139" t="s">
        <v>673</v>
      </c>
      <c r="D43" s="139" t="s">
        <v>183</v>
      </c>
      <c r="E43" s="139" t="s">
        <v>218</v>
      </c>
      <c r="F43" s="139" t="s">
        <v>1893</v>
      </c>
      <c r="G43" s="139" t="s">
        <v>38</v>
      </c>
      <c r="H43" s="139" t="s">
        <v>210</v>
      </c>
      <c r="I43" s="139" t="s">
        <v>32</v>
      </c>
      <c r="J43" s="139" t="s">
        <v>796</v>
      </c>
      <c r="K43" s="139" t="s">
        <v>1936</v>
      </c>
      <c r="L43" s="139" t="s">
        <v>11</v>
      </c>
      <c r="M43" s="140">
        <v>14038</v>
      </c>
      <c r="N43" s="139" t="s">
        <v>229</v>
      </c>
    </row>
    <row r="44" spans="1:14" ht="15.75" thickBot="1" x14ac:dyDescent="0.3">
      <c r="A44" s="137" t="s">
        <v>1934</v>
      </c>
      <c r="B44" s="138" t="s">
        <v>1935</v>
      </c>
      <c r="C44" s="139" t="s">
        <v>673</v>
      </c>
      <c r="D44" s="139" t="s">
        <v>183</v>
      </c>
      <c r="E44" s="139" t="s">
        <v>218</v>
      </c>
      <c r="F44" s="139" t="s">
        <v>1893</v>
      </c>
      <c r="G44" s="139" t="s">
        <v>30</v>
      </c>
      <c r="H44" s="139" t="s">
        <v>146</v>
      </c>
      <c r="I44" s="139" t="s">
        <v>32</v>
      </c>
      <c r="J44" s="139" t="s">
        <v>796</v>
      </c>
      <c r="K44" s="139" t="s">
        <v>1936</v>
      </c>
      <c r="L44" s="139" t="s">
        <v>8</v>
      </c>
      <c r="M44" s="140">
        <v>30000</v>
      </c>
      <c r="N44" s="139" t="s">
        <v>229</v>
      </c>
    </row>
    <row r="45" spans="1:14" ht="15.75" thickBot="1" x14ac:dyDescent="0.3">
      <c r="A45" s="137" t="s">
        <v>1934</v>
      </c>
      <c r="B45" s="138" t="s">
        <v>1935</v>
      </c>
      <c r="C45" s="139" t="s">
        <v>673</v>
      </c>
      <c r="D45" s="139" t="s">
        <v>183</v>
      </c>
      <c r="E45" s="139" t="s">
        <v>218</v>
      </c>
      <c r="F45" s="139" t="s">
        <v>1893</v>
      </c>
      <c r="G45" s="139" t="s">
        <v>30</v>
      </c>
      <c r="H45" s="139" t="s">
        <v>146</v>
      </c>
      <c r="I45" s="139" t="s">
        <v>49</v>
      </c>
      <c r="J45" s="139" t="s">
        <v>796</v>
      </c>
      <c r="K45" s="139" t="s">
        <v>1936</v>
      </c>
      <c r="L45" s="139" t="s">
        <v>8</v>
      </c>
      <c r="M45" s="140">
        <v>30000</v>
      </c>
      <c r="N45" s="139" t="s">
        <v>229</v>
      </c>
    </row>
    <row r="46" spans="1:14" ht="15.75" thickBot="1" x14ac:dyDescent="0.3">
      <c r="A46" s="137" t="s">
        <v>1934</v>
      </c>
      <c r="B46" s="138" t="s">
        <v>1935</v>
      </c>
      <c r="C46" s="139" t="s">
        <v>673</v>
      </c>
      <c r="D46" s="139" t="s">
        <v>183</v>
      </c>
      <c r="E46" s="139" t="s">
        <v>218</v>
      </c>
      <c r="F46" s="139" t="s">
        <v>1893</v>
      </c>
      <c r="G46" s="139" t="s">
        <v>38</v>
      </c>
      <c r="H46" s="139" t="s">
        <v>210</v>
      </c>
      <c r="I46" s="139" t="s">
        <v>49</v>
      </c>
      <c r="J46" s="139" t="s">
        <v>796</v>
      </c>
      <c r="K46" s="139" t="s">
        <v>1936</v>
      </c>
      <c r="L46" s="139" t="s">
        <v>8</v>
      </c>
      <c r="M46" s="140">
        <v>30000</v>
      </c>
      <c r="N46" s="139" t="s">
        <v>229</v>
      </c>
    </row>
    <row r="47" spans="1:14" ht="15.75" thickBot="1" x14ac:dyDescent="0.3">
      <c r="A47" s="137" t="s">
        <v>1934</v>
      </c>
      <c r="B47" s="138" t="s">
        <v>1935</v>
      </c>
      <c r="C47" s="139" t="s">
        <v>673</v>
      </c>
      <c r="D47" s="139" t="s">
        <v>183</v>
      </c>
      <c r="E47" s="139" t="s">
        <v>219</v>
      </c>
      <c r="F47" s="139" t="s">
        <v>1895</v>
      </c>
      <c r="G47" s="139" t="s">
        <v>30</v>
      </c>
      <c r="H47" s="139" t="s">
        <v>146</v>
      </c>
      <c r="I47" s="139" t="s">
        <v>32</v>
      </c>
      <c r="J47" s="139" t="s">
        <v>796</v>
      </c>
      <c r="K47" s="139" t="s">
        <v>1937</v>
      </c>
      <c r="L47" s="139" t="s">
        <v>8</v>
      </c>
      <c r="M47" s="140">
        <v>30000</v>
      </c>
      <c r="N47" s="139" t="s">
        <v>229</v>
      </c>
    </row>
    <row r="48" spans="1:14" ht="15.75" thickBot="1" x14ac:dyDescent="0.3">
      <c r="A48" s="137" t="s">
        <v>1934</v>
      </c>
      <c r="B48" s="138" t="s">
        <v>1935</v>
      </c>
      <c r="C48" s="139" t="s">
        <v>673</v>
      </c>
      <c r="D48" s="139" t="s">
        <v>183</v>
      </c>
      <c r="E48" s="139" t="s">
        <v>219</v>
      </c>
      <c r="F48" s="139" t="s">
        <v>1895</v>
      </c>
      <c r="G48" s="139" t="s">
        <v>30</v>
      </c>
      <c r="H48" s="139" t="s">
        <v>146</v>
      </c>
      <c r="I48" s="139" t="s">
        <v>49</v>
      </c>
      <c r="J48" s="139" t="s">
        <v>796</v>
      </c>
      <c r="K48" s="139" t="s">
        <v>1937</v>
      </c>
      <c r="L48" s="139" t="s">
        <v>8</v>
      </c>
      <c r="M48" s="140">
        <v>30000</v>
      </c>
      <c r="N48" s="139" t="s">
        <v>229</v>
      </c>
    </row>
    <row r="49" spans="1:14" ht="15.75" thickBot="1" x14ac:dyDescent="0.3">
      <c r="A49" s="137" t="s">
        <v>1934</v>
      </c>
      <c r="B49" s="138" t="s">
        <v>1935</v>
      </c>
      <c r="C49" s="139" t="s">
        <v>673</v>
      </c>
      <c r="D49" s="139" t="s">
        <v>183</v>
      </c>
      <c r="E49" s="139" t="s">
        <v>219</v>
      </c>
      <c r="F49" s="139" t="s">
        <v>1895</v>
      </c>
      <c r="G49" s="139" t="s">
        <v>38</v>
      </c>
      <c r="H49" s="139" t="s">
        <v>210</v>
      </c>
      <c r="I49" s="139" t="s">
        <v>32</v>
      </c>
      <c r="J49" s="139" t="s">
        <v>796</v>
      </c>
      <c r="K49" s="139" t="s">
        <v>1937</v>
      </c>
      <c r="L49" s="139" t="s">
        <v>8</v>
      </c>
      <c r="M49" s="140">
        <v>30000</v>
      </c>
      <c r="N49" s="139" t="s">
        <v>229</v>
      </c>
    </row>
    <row r="50" spans="1:14" ht="15.75" thickBot="1" x14ac:dyDescent="0.3">
      <c r="A50" s="137" t="s">
        <v>1934</v>
      </c>
      <c r="B50" s="138" t="s">
        <v>1935</v>
      </c>
      <c r="C50" s="139" t="s">
        <v>673</v>
      </c>
      <c r="D50" s="139" t="s">
        <v>183</v>
      </c>
      <c r="E50" s="139" t="s">
        <v>219</v>
      </c>
      <c r="F50" s="139" t="s">
        <v>1895</v>
      </c>
      <c r="G50" s="139" t="s">
        <v>38</v>
      </c>
      <c r="H50" s="139" t="s">
        <v>210</v>
      </c>
      <c r="I50" s="139" t="s">
        <v>49</v>
      </c>
      <c r="J50" s="139" t="s">
        <v>796</v>
      </c>
      <c r="K50" s="139" t="s">
        <v>1937</v>
      </c>
      <c r="L50" s="139" t="s">
        <v>8</v>
      </c>
      <c r="M50" s="140">
        <v>30000</v>
      </c>
      <c r="N50" s="139" t="s">
        <v>229</v>
      </c>
    </row>
    <row r="51" spans="1:14" ht="15.75" thickBot="1" x14ac:dyDescent="0.3">
      <c r="A51" s="137" t="s">
        <v>1938</v>
      </c>
      <c r="B51" s="138" t="s">
        <v>1939</v>
      </c>
      <c r="C51" s="139" t="s">
        <v>203</v>
      </c>
      <c r="D51" s="139" t="s">
        <v>203</v>
      </c>
      <c r="E51" s="139" t="s">
        <v>219</v>
      </c>
      <c r="F51" s="139" t="s">
        <v>1895</v>
      </c>
      <c r="G51" s="139" t="s">
        <v>38</v>
      </c>
      <c r="H51" s="139" t="s">
        <v>210</v>
      </c>
      <c r="I51" s="139" t="s">
        <v>49</v>
      </c>
      <c r="J51" s="139" t="s">
        <v>209</v>
      </c>
      <c r="K51" s="139" t="s">
        <v>1940</v>
      </c>
      <c r="L51" s="139" t="s">
        <v>8</v>
      </c>
      <c r="M51" s="140">
        <v>10000</v>
      </c>
      <c r="N51" s="139" t="s">
        <v>229</v>
      </c>
    </row>
    <row r="52" spans="1:14" ht="15.75" thickBot="1" x14ac:dyDescent="0.3">
      <c r="A52" s="137" t="s">
        <v>1938</v>
      </c>
      <c r="B52" s="138" t="s">
        <v>1939</v>
      </c>
      <c r="C52" s="139" t="s">
        <v>203</v>
      </c>
      <c r="D52" s="139" t="s">
        <v>203</v>
      </c>
      <c r="E52" s="139" t="s">
        <v>219</v>
      </c>
      <c r="F52" s="139" t="s">
        <v>1895</v>
      </c>
      <c r="G52" s="139" t="s">
        <v>38</v>
      </c>
      <c r="H52" s="139" t="s">
        <v>210</v>
      </c>
      <c r="I52" s="139" t="s">
        <v>49</v>
      </c>
      <c r="J52" s="139" t="s">
        <v>798</v>
      </c>
      <c r="K52" s="139" t="s">
        <v>1940</v>
      </c>
      <c r="L52" s="139" t="s">
        <v>8</v>
      </c>
      <c r="M52" s="140">
        <v>10000</v>
      </c>
      <c r="N52" s="139" t="s">
        <v>229</v>
      </c>
    </row>
    <row r="53" spans="1:14" ht="15.75" thickBot="1" x14ac:dyDescent="0.3">
      <c r="A53" s="137" t="s">
        <v>1938</v>
      </c>
      <c r="B53" s="138" t="s">
        <v>1939</v>
      </c>
      <c r="C53" s="139" t="s">
        <v>203</v>
      </c>
      <c r="D53" s="139" t="s">
        <v>203</v>
      </c>
      <c r="E53" s="139" t="s">
        <v>219</v>
      </c>
      <c r="F53" s="139" t="s">
        <v>1895</v>
      </c>
      <c r="G53" s="139" t="s">
        <v>38</v>
      </c>
      <c r="H53" s="139" t="s">
        <v>210</v>
      </c>
      <c r="I53" s="139" t="s">
        <v>49</v>
      </c>
      <c r="J53" s="139" t="s">
        <v>798</v>
      </c>
      <c r="K53" s="139" t="s">
        <v>1940</v>
      </c>
      <c r="L53" s="139" t="s">
        <v>9</v>
      </c>
      <c r="M53" s="140">
        <v>1000</v>
      </c>
      <c r="N53" s="139" t="s">
        <v>228</v>
      </c>
    </row>
    <row r="54" spans="1:14" ht="15.75" thickBot="1" x14ac:dyDescent="0.3">
      <c r="A54" s="137" t="s">
        <v>1941</v>
      </c>
      <c r="B54" s="138" t="s">
        <v>1942</v>
      </c>
      <c r="C54" s="139" t="s">
        <v>562</v>
      </c>
      <c r="D54" s="139" t="s">
        <v>236</v>
      </c>
      <c r="E54" s="139" t="s">
        <v>239</v>
      </c>
      <c r="F54" s="139" t="s">
        <v>1914</v>
      </c>
      <c r="G54" s="139" t="s">
        <v>38</v>
      </c>
      <c r="H54" s="139" t="s">
        <v>240</v>
      </c>
      <c r="I54" s="139" t="s">
        <v>32</v>
      </c>
      <c r="J54" s="139" t="s">
        <v>798</v>
      </c>
      <c r="K54" s="139" t="s">
        <v>1943</v>
      </c>
      <c r="L54" s="139" t="s">
        <v>11</v>
      </c>
      <c r="M54" s="140">
        <v>76870</v>
      </c>
      <c r="N54" s="139" t="s">
        <v>228</v>
      </c>
    </row>
    <row r="55" spans="1:14" ht="15.75" thickBot="1" x14ac:dyDescent="0.3">
      <c r="A55" s="137" t="s">
        <v>1941</v>
      </c>
      <c r="B55" s="138" t="s">
        <v>1942</v>
      </c>
      <c r="C55" s="139" t="s">
        <v>562</v>
      </c>
      <c r="D55" s="139" t="s">
        <v>236</v>
      </c>
      <c r="E55" s="139" t="s">
        <v>239</v>
      </c>
      <c r="F55" s="139" t="s">
        <v>1914</v>
      </c>
      <c r="G55" s="139" t="s">
        <v>38</v>
      </c>
      <c r="H55" s="139" t="s">
        <v>240</v>
      </c>
      <c r="I55" s="139" t="s">
        <v>49</v>
      </c>
      <c r="J55" s="139" t="s">
        <v>798</v>
      </c>
      <c r="K55" s="139" t="s">
        <v>1944</v>
      </c>
      <c r="L55" s="139" t="s">
        <v>11</v>
      </c>
      <c r="M55" s="140">
        <v>79697</v>
      </c>
      <c r="N55" s="139" t="s">
        <v>228</v>
      </c>
    </row>
    <row r="56" spans="1:14" ht="15.75" thickBot="1" x14ac:dyDescent="0.3">
      <c r="A56" s="137" t="s">
        <v>1945</v>
      </c>
      <c r="B56" s="138" t="s">
        <v>1946</v>
      </c>
      <c r="C56" s="139" t="s">
        <v>193</v>
      </c>
      <c r="D56" s="139" t="s">
        <v>193</v>
      </c>
      <c r="E56" s="139" t="s">
        <v>219</v>
      </c>
      <c r="F56" s="139" t="s">
        <v>1895</v>
      </c>
      <c r="G56" s="139" t="s">
        <v>30</v>
      </c>
      <c r="H56" s="139" t="s">
        <v>146</v>
      </c>
      <c r="I56" s="139" t="s">
        <v>32</v>
      </c>
      <c r="J56" s="139" t="s">
        <v>798</v>
      </c>
      <c r="K56" s="139" t="s">
        <v>1947</v>
      </c>
      <c r="L56" s="139" t="s">
        <v>8</v>
      </c>
      <c r="M56" s="140">
        <v>1500</v>
      </c>
      <c r="N56" s="139" t="s">
        <v>228</v>
      </c>
    </row>
    <row r="57" spans="1:14" ht="15.75" thickBot="1" x14ac:dyDescent="0.3">
      <c r="A57" s="137" t="s">
        <v>1945</v>
      </c>
      <c r="B57" s="138" t="s">
        <v>1946</v>
      </c>
      <c r="C57" s="139" t="s">
        <v>193</v>
      </c>
      <c r="D57" s="139" t="s">
        <v>193</v>
      </c>
      <c r="E57" s="139" t="s">
        <v>219</v>
      </c>
      <c r="F57" s="139" t="s">
        <v>1895</v>
      </c>
      <c r="G57" s="139" t="s">
        <v>30</v>
      </c>
      <c r="H57" s="139" t="s">
        <v>146</v>
      </c>
      <c r="I57" s="139" t="s">
        <v>49</v>
      </c>
      <c r="J57" s="139" t="s">
        <v>798</v>
      </c>
      <c r="K57" s="139" t="s">
        <v>1947</v>
      </c>
      <c r="L57" s="139" t="s">
        <v>8</v>
      </c>
      <c r="M57" s="140">
        <v>1500</v>
      </c>
      <c r="N57" s="139" t="s">
        <v>228</v>
      </c>
    </row>
    <row r="58" spans="1:14" ht="15.75" thickBot="1" x14ac:dyDescent="0.3">
      <c r="A58" s="137" t="s">
        <v>1945</v>
      </c>
      <c r="B58" s="138" t="s">
        <v>1946</v>
      </c>
      <c r="C58" s="139" t="s">
        <v>193</v>
      </c>
      <c r="D58" s="139" t="s">
        <v>193</v>
      </c>
      <c r="E58" s="139" t="s">
        <v>219</v>
      </c>
      <c r="F58" s="139" t="s">
        <v>1895</v>
      </c>
      <c r="G58" s="139" t="s">
        <v>38</v>
      </c>
      <c r="H58" s="139" t="s">
        <v>210</v>
      </c>
      <c r="I58" s="139" t="s">
        <v>32</v>
      </c>
      <c r="J58" s="139" t="s">
        <v>798</v>
      </c>
      <c r="K58" s="139" t="s">
        <v>1948</v>
      </c>
      <c r="L58" s="139" t="s">
        <v>8</v>
      </c>
      <c r="M58" s="141">
        <v>750</v>
      </c>
      <c r="N58" s="139" t="s">
        <v>228</v>
      </c>
    </row>
    <row r="59" spans="1:14" ht="15.75" thickBot="1" x14ac:dyDescent="0.3">
      <c r="A59" s="137" t="s">
        <v>1945</v>
      </c>
      <c r="B59" s="138" t="s">
        <v>1946</v>
      </c>
      <c r="C59" s="139" t="s">
        <v>193</v>
      </c>
      <c r="D59" s="139" t="s">
        <v>193</v>
      </c>
      <c r="E59" s="139" t="s">
        <v>219</v>
      </c>
      <c r="F59" s="139" t="s">
        <v>1895</v>
      </c>
      <c r="G59" s="139" t="s">
        <v>38</v>
      </c>
      <c r="H59" s="139" t="s">
        <v>210</v>
      </c>
      <c r="I59" s="139" t="s">
        <v>49</v>
      </c>
      <c r="J59" s="139" t="s">
        <v>798</v>
      </c>
      <c r="K59" s="139" t="s">
        <v>1948</v>
      </c>
      <c r="L59" s="139" t="s">
        <v>8</v>
      </c>
      <c r="M59" s="141">
        <v>750</v>
      </c>
      <c r="N59" s="139" t="s">
        <v>228</v>
      </c>
    </row>
    <row r="60" spans="1:14" ht="15.75" thickBot="1" x14ac:dyDescent="0.3">
      <c r="A60" s="137" t="s">
        <v>1949</v>
      </c>
      <c r="B60" s="138" t="s">
        <v>1950</v>
      </c>
      <c r="C60" s="139" t="s">
        <v>191</v>
      </c>
      <c r="D60" s="139" t="s">
        <v>191</v>
      </c>
      <c r="E60" s="139" t="s">
        <v>219</v>
      </c>
      <c r="F60" s="139" t="s">
        <v>1895</v>
      </c>
      <c r="G60" s="139" t="s">
        <v>30</v>
      </c>
      <c r="H60" s="139" t="s">
        <v>146</v>
      </c>
      <c r="I60" s="139" t="s">
        <v>32</v>
      </c>
      <c r="J60" s="139" t="s">
        <v>798</v>
      </c>
      <c r="K60" s="139" t="s">
        <v>1951</v>
      </c>
      <c r="L60" s="139" t="s">
        <v>8</v>
      </c>
      <c r="M60" s="140">
        <v>18000</v>
      </c>
      <c r="N60" s="139" t="s">
        <v>229</v>
      </c>
    </row>
    <row r="61" spans="1:14" ht="15.75" thickBot="1" x14ac:dyDescent="0.3">
      <c r="A61" s="137" t="s">
        <v>1949</v>
      </c>
      <c r="B61" s="138" t="s">
        <v>1950</v>
      </c>
      <c r="C61" s="139" t="s">
        <v>191</v>
      </c>
      <c r="D61" s="139" t="s">
        <v>191</v>
      </c>
      <c r="E61" s="139" t="s">
        <v>219</v>
      </c>
      <c r="F61" s="139" t="s">
        <v>1895</v>
      </c>
      <c r="G61" s="139" t="s">
        <v>30</v>
      </c>
      <c r="H61" s="139" t="s">
        <v>146</v>
      </c>
      <c r="I61" s="139" t="s">
        <v>49</v>
      </c>
      <c r="J61" s="139" t="s">
        <v>798</v>
      </c>
      <c r="K61" s="139" t="s">
        <v>1951</v>
      </c>
      <c r="L61" s="139" t="s">
        <v>8</v>
      </c>
      <c r="M61" s="140">
        <v>18000</v>
      </c>
      <c r="N61" s="139" t="s">
        <v>229</v>
      </c>
    </row>
    <row r="62" spans="1:14" ht="15.75" thickBot="1" x14ac:dyDescent="0.3">
      <c r="A62" s="137" t="s">
        <v>1949</v>
      </c>
      <c r="B62" s="138" t="s">
        <v>1950</v>
      </c>
      <c r="C62" s="139" t="s">
        <v>191</v>
      </c>
      <c r="D62" s="139" t="s">
        <v>191</v>
      </c>
      <c r="E62" s="139" t="s">
        <v>219</v>
      </c>
      <c r="F62" s="139" t="s">
        <v>1895</v>
      </c>
      <c r="G62" s="139" t="s">
        <v>38</v>
      </c>
      <c r="H62" s="139" t="s">
        <v>210</v>
      </c>
      <c r="I62" s="139" t="s">
        <v>32</v>
      </c>
      <c r="J62" s="139" t="s">
        <v>798</v>
      </c>
      <c r="K62" s="139" t="s">
        <v>1951</v>
      </c>
      <c r="L62" s="139" t="s">
        <v>11</v>
      </c>
      <c r="M62" s="141">
        <v>711.4</v>
      </c>
      <c r="N62" s="139" t="s">
        <v>228</v>
      </c>
    </row>
    <row r="63" spans="1:14" ht="15.75" thickBot="1" x14ac:dyDescent="0.3">
      <c r="A63" s="137" t="s">
        <v>1949</v>
      </c>
      <c r="B63" s="138" t="s">
        <v>1950</v>
      </c>
      <c r="C63" s="139" t="s">
        <v>191</v>
      </c>
      <c r="D63" s="139" t="s">
        <v>191</v>
      </c>
      <c r="E63" s="139" t="s">
        <v>219</v>
      </c>
      <c r="F63" s="139" t="s">
        <v>1895</v>
      </c>
      <c r="G63" s="139" t="s">
        <v>38</v>
      </c>
      <c r="H63" s="139" t="s">
        <v>210</v>
      </c>
      <c r="I63" s="139" t="s">
        <v>49</v>
      </c>
      <c r="J63" s="139" t="s">
        <v>798</v>
      </c>
      <c r="K63" s="139" t="s">
        <v>1951</v>
      </c>
      <c r="L63" s="139" t="s">
        <v>11</v>
      </c>
      <c r="M63" s="140">
        <v>1409</v>
      </c>
      <c r="N63" s="139" t="s">
        <v>228</v>
      </c>
    </row>
    <row r="64" spans="1:14" ht="15.75" thickBot="1" x14ac:dyDescent="0.3">
      <c r="A64" s="137" t="s">
        <v>1949</v>
      </c>
      <c r="B64" s="138" t="s">
        <v>1950</v>
      </c>
      <c r="C64" s="139" t="s">
        <v>191</v>
      </c>
      <c r="D64" s="139" t="s">
        <v>191</v>
      </c>
      <c r="E64" s="139" t="s">
        <v>239</v>
      </c>
      <c r="F64" s="139" t="s">
        <v>1914</v>
      </c>
      <c r="G64" s="139" t="s">
        <v>38</v>
      </c>
      <c r="H64" s="139" t="s">
        <v>210</v>
      </c>
      <c r="I64" s="139" t="s">
        <v>32</v>
      </c>
      <c r="J64" s="139" t="s">
        <v>798</v>
      </c>
      <c r="K64" s="139" t="s">
        <v>1952</v>
      </c>
      <c r="L64" s="139" t="s">
        <v>11</v>
      </c>
      <c r="M64" s="140">
        <v>4638</v>
      </c>
      <c r="N64" s="139" t="s">
        <v>227</v>
      </c>
    </row>
    <row r="65" spans="1:14" ht="15.75" thickBot="1" x14ac:dyDescent="0.3">
      <c r="A65" s="137" t="s">
        <v>1953</v>
      </c>
      <c r="B65" s="138" t="s">
        <v>1954</v>
      </c>
      <c r="C65" s="139" t="s">
        <v>662</v>
      </c>
      <c r="D65" s="139" t="s">
        <v>188</v>
      </c>
      <c r="E65" s="139" t="s">
        <v>219</v>
      </c>
      <c r="F65" s="139" t="s">
        <v>1895</v>
      </c>
      <c r="G65" s="139" t="s">
        <v>30</v>
      </c>
      <c r="H65" s="139" t="s">
        <v>146</v>
      </c>
      <c r="I65" s="139" t="s">
        <v>32</v>
      </c>
      <c r="J65" s="139" t="s">
        <v>798</v>
      </c>
      <c r="K65" s="139" t="s">
        <v>1955</v>
      </c>
      <c r="L65" s="139" t="s">
        <v>11</v>
      </c>
      <c r="M65" s="140">
        <v>4868</v>
      </c>
      <c r="N65" s="139" t="s">
        <v>229</v>
      </c>
    </row>
    <row r="66" spans="1:14" ht="15.75" thickBot="1" x14ac:dyDescent="0.3">
      <c r="A66" s="137" t="s">
        <v>1953</v>
      </c>
      <c r="B66" s="138" t="s">
        <v>1954</v>
      </c>
      <c r="C66" s="139" t="s">
        <v>662</v>
      </c>
      <c r="D66" s="139" t="s">
        <v>188</v>
      </c>
      <c r="E66" s="139" t="s">
        <v>219</v>
      </c>
      <c r="F66" s="139" t="s">
        <v>1895</v>
      </c>
      <c r="G66" s="139" t="s">
        <v>30</v>
      </c>
      <c r="H66" s="139" t="s">
        <v>146</v>
      </c>
      <c r="I66" s="139" t="s">
        <v>49</v>
      </c>
      <c r="J66" s="139" t="s">
        <v>798</v>
      </c>
      <c r="K66" s="139" t="s">
        <v>1955</v>
      </c>
      <c r="L66" s="139" t="s">
        <v>8</v>
      </c>
      <c r="M66" s="140">
        <v>5000</v>
      </c>
      <c r="N66" s="139" t="s">
        <v>229</v>
      </c>
    </row>
    <row r="67" spans="1:14" ht="15.75" thickBot="1" x14ac:dyDescent="0.3">
      <c r="A67" s="137" t="s">
        <v>1953</v>
      </c>
      <c r="B67" s="138" t="s">
        <v>1954</v>
      </c>
      <c r="C67" s="139" t="s">
        <v>662</v>
      </c>
      <c r="D67" s="139" t="s">
        <v>188</v>
      </c>
      <c r="E67" s="139" t="s">
        <v>219</v>
      </c>
      <c r="F67" s="139" t="s">
        <v>1895</v>
      </c>
      <c r="G67" s="139" t="s">
        <v>38</v>
      </c>
      <c r="H67" s="139" t="s">
        <v>210</v>
      </c>
      <c r="I67" s="139" t="s">
        <v>32</v>
      </c>
      <c r="J67" s="139" t="s">
        <v>798</v>
      </c>
      <c r="K67" s="139" t="s">
        <v>1956</v>
      </c>
      <c r="L67" s="139" t="s">
        <v>8</v>
      </c>
      <c r="M67" s="140">
        <v>2500</v>
      </c>
      <c r="N67" s="139" t="s">
        <v>228</v>
      </c>
    </row>
    <row r="68" spans="1:14" ht="15.75" thickBot="1" x14ac:dyDescent="0.3">
      <c r="A68" s="137" t="s">
        <v>1953</v>
      </c>
      <c r="B68" s="138" t="s">
        <v>1954</v>
      </c>
      <c r="C68" s="139" t="s">
        <v>662</v>
      </c>
      <c r="D68" s="139" t="s">
        <v>188</v>
      </c>
      <c r="E68" s="139" t="s">
        <v>219</v>
      </c>
      <c r="F68" s="139" t="s">
        <v>1895</v>
      </c>
      <c r="G68" s="139" t="s">
        <v>38</v>
      </c>
      <c r="H68" s="139" t="s">
        <v>210</v>
      </c>
      <c r="I68" s="139" t="s">
        <v>49</v>
      </c>
      <c r="J68" s="139" t="s">
        <v>798</v>
      </c>
      <c r="K68" s="139" t="s">
        <v>1956</v>
      </c>
      <c r="L68" s="139" t="s">
        <v>8</v>
      </c>
      <c r="M68" s="140">
        <v>2500</v>
      </c>
      <c r="N68" s="139" t="s">
        <v>228</v>
      </c>
    </row>
    <row r="69" spans="1:14" ht="15.75" thickBot="1" x14ac:dyDescent="0.3">
      <c r="A69" s="137" t="s">
        <v>1953</v>
      </c>
      <c r="B69" s="138" t="s">
        <v>1954</v>
      </c>
      <c r="C69" s="139" t="s">
        <v>662</v>
      </c>
      <c r="D69" s="139" t="s">
        <v>188</v>
      </c>
      <c r="E69" s="139" t="s">
        <v>239</v>
      </c>
      <c r="F69" s="139" t="s">
        <v>1914</v>
      </c>
      <c r="G69" s="139" t="s">
        <v>38</v>
      </c>
      <c r="H69" s="139" t="s">
        <v>210</v>
      </c>
      <c r="I69" s="139" t="s">
        <v>49</v>
      </c>
      <c r="J69" s="139" t="s">
        <v>798</v>
      </c>
      <c r="K69" s="139" t="s">
        <v>1956</v>
      </c>
      <c r="L69" s="139" t="s">
        <v>11</v>
      </c>
      <c r="M69" s="141">
        <v>747.5</v>
      </c>
      <c r="N69" s="139" t="s">
        <v>227</v>
      </c>
    </row>
    <row r="70" spans="1:14" ht="15.75" thickBot="1" x14ac:dyDescent="0.3">
      <c r="A70" s="137" t="s">
        <v>1957</v>
      </c>
      <c r="B70" s="138" t="s">
        <v>1958</v>
      </c>
      <c r="C70" s="139" t="s">
        <v>662</v>
      </c>
      <c r="D70" s="139" t="s">
        <v>184</v>
      </c>
      <c r="E70" s="139" t="s">
        <v>219</v>
      </c>
      <c r="F70" s="139" t="s">
        <v>1895</v>
      </c>
      <c r="G70" s="139" t="s">
        <v>30</v>
      </c>
      <c r="H70" s="139" t="s">
        <v>146</v>
      </c>
      <c r="I70" s="139" t="s">
        <v>32</v>
      </c>
      <c r="J70" s="139" t="s">
        <v>798</v>
      </c>
      <c r="K70" s="139" t="s">
        <v>1959</v>
      </c>
      <c r="L70" s="139" t="s">
        <v>11</v>
      </c>
      <c r="M70" s="141">
        <v>460</v>
      </c>
      <c r="N70" s="139" t="s">
        <v>228</v>
      </c>
    </row>
    <row r="71" spans="1:14" ht="15.75" thickBot="1" x14ac:dyDescent="0.3">
      <c r="A71" s="137" t="s">
        <v>1957</v>
      </c>
      <c r="B71" s="138" t="s">
        <v>1958</v>
      </c>
      <c r="C71" s="139" t="s">
        <v>662</v>
      </c>
      <c r="D71" s="139" t="s">
        <v>184</v>
      </c>
      <c r="E71" s="139" t="s">
        <v>219</v>
      </c>
      <c r="F71" s="139" t="s">
        <v>1895</v>
      </c>
      <c r="G71" s="139" t="s">
        <v>30</v>
      </c>
      <c r="H71" s="139" t="s">
        <v>146</v>
      </c>
      <c r="I71" s="139" t="s">
        <v>49</v>
      </c>
      <c r="J71" s="139" t="s">
        <v>798</v>
      </c>
      <c r="K71" s="139" t="s">
        <v>1959</v>
      </c>
      <c r="L71" s="139" t="s">
        <v>11</v>
      </c>
      <c r="M71" s="141">
        <v>520.20000000000005</v>
      </c>
      <c r="N71" s="139" t="s">
        <v>228</v>
      </c>
    </row>
    <row r="72" spans="1:14" ht="15.75" thickBot="1" x14ac:dyDescent="0.3">
      <c r="A72" s="137" t="s">
        <v>1957</v>
      </c>
      <c r="B72" s="138" t="s">
        <v>1958</v>
      </c>
      <c r="C72" s="139" t="s">
        <v>662</v>
      </c>
      <c r="D72" s="139" t="s">
        <v>184</v>
      </c>
      <c r="E72" s="139" t="s">
        <v>219</v>
      </c>
      <c r="F72" s="139" t="s">
        <v>1895</v>
      </c>
      <c r="G72" s="139" t="s">
        <v>38</v>
      </c>
      <c r="H72" s="139" t="s">
        <v>210</v>
      </c>
      <c r="I72" s="139" t="s">
        <v>32</v>
      </c>
      <c r="J72" s="139" t="s">
        <v>798</v>
      </c>
      <c r="K72" s="139" t="s">
        <v>1960</v>
      </c>
      <c r="L72" s="139" t="s">
        <v>9</v>
      </c>
      <c r="M72" s="141">
        <v>15</v>
      </c>
      <c r="N72" s="139" t="s">
        <v>226</v>
      </c>
    </row>
    <row r="73" spans="1:14" ht="15.75" thickBot="1" x14ac:dyDescent="0.3">
      <c r="A73" s="137" t="s">
        <v>1957</v>
      </c>
      <c r="B73" s="138" t="s">
        <v>1958</v>
      </c>
      <c r="C73" s="139" t="s">
        <v>662</v>
      </c>
      <c r="D73" s="139" t="s">
        <v>184</v>
      </c>
      <c r="E73" s="139" t="s">
        <v>219</v>
      </c>
      <c r="F73" s="139" t="s">
        <v>1895</v>
      </c>
      <c r="G73" s="139" t="s">
        <v>38</v>
      </c>
      <c r="H73" s="139" t="s">
        <v>210</v>
      </c>
      <c r="I73" s="139" t="s">
        <v>49</v>
      </c>
      <c r="J73" s="139" t="s">
        <v>798</v>
      </c>
      <c r="K73" s="139" t="s">
        <v>1960</v>
      </c>
      <c r="L73" s="139" t="s">
        <v>9</v>
      </c>
      <c r="M73" s="141">
        <v>15</v>
      </c>
      <c r="N73" s="139" t="s">
        <v>226</v>
      </c>
    </row>
    <row r="74" spans="1:14" ht="15.75" thickBot="1" x14ac:dyDescent="0.3">
      <c r="A74" s="137" t="s">
        <v>1957</v>
      </c>
      <c r="B74" s="138" t="s">
        <v>1958</v>
      </c>
      <c r="C74" s="139" t="s">
        <v>662</v>
      </c>
      <c r="D74" s="139" t="s">
        <v>184</v>
      </c>
      <c r="E74" s="139" t="s">
        <v>239</v>
      </c>
      <c r="F74" s="139" t="s">
        <v>1914</v>
      </c>
      <c r="G74" s="139" t="s">
        <v>38</v>
      </c>
      <c r="H74" s="139" t="s">
        <v>210</v>
      </c>
      <c r="I74" s="139" t="s">
        <v>32</v>
      </c>
      <c r="J74" s="139" t="s">
        <v>798</v>
      </c>
      <c r="K74" s="139" t="s">
        <v>1960</v>
      </c>
      <c r="L74" s="139" t="s">
        <v>11</v>
      </c>
      <c r="M74" s="141">
        <v>217.6</v>
      </c>
      <c r="N74" s="139" t="s">
        <v>227</v>
      </c>
    </row>
    <row r="75" spans="1:14" ht="15.75" thickBot="1" x14ac:dyDescent="0.3">
      <c r="A75" s="137" t="s">
        <v>1961</v>
      </c>
      <c r="B75" s="138" t="s">
        <v>1962</v>
      </c>
      <c r="C75" s="139" t="s">
        <v>662</v>
      </c>
      <c r="D75" s="139" t="s">
        <v>182</v>
      </c>
      <c r="E75" s="139" t="s">
        <v>219</v>
      </c>
      <c r="F75" s="139" t="s">
        <v>1895</v>
      </c>
      <c r="G75" s="139" t="s">
        <v>30</v>
      </c>
      <c r="H75" s="139" t="s">
        <v>146</v>
      </c>
      <c r="I75" s="139" t="s">
        <v>49</v>
      </c>
      <c r="J75" s="139" t="s">
        <v>798</v>
      </c>
      <c r="K75" s="139" t="s">
        <v>1963</v>
      </c>
      <c r="L75" s="139" t="s">
        <v>8</v>
      </c>
      <c r="M75" s="140">
        <v>1000</v>
      </c>
      <c r="N75" s="139" t="s">
        <v>228</v>
      </c>
    </row>
    <row r="76" spans="1:14" ht="15.75" thickBot="1" x14ac:dyDescent="0.3">
      <c r="A76" s="137" t="s">
        <v>1961</v>
      </c>
      <c r="B76" s="138" t="s">
        <v>1962</v>
      </c>
      <c r="C76" s="139" t="s">
        <v>662</v>
      </c>
      <c r="D76" s="139" t="s">
        <v>182</v>
      </c>
      <c r="E76" s="139" t="s">
        <v>219</v>
      </c>
      <c r="F76" s="139" t="s">
        <v>1895</v>
      </c>
      <c r="G76" s="139" t="s">
        <v>30</v>
      </c>
      <c r="H76" s="139" t="s">
        <v>146</v>
      </c>
      <c r="I76" s="139" t="s">
        <v>32</v>
      </c>
      <c r="J76" s="139" t="s">
        <v>798</v>
      </c>
      <c r="K76" s="139" t="s">
        <v>1963</v>
      </c>
      <c r="L76" s="139" t="s">
        <v>8</v>
      </c>
      <c r="M76" s="140">
        <v>1000</v>
      </c>
      <c r="N76" s="139" t="s">
        <v>228</v>
      </c>
    </row>
    <row r="77" spans="1:14" ht="15.75" thickBot="1" x14ac:dyDescent="0.3">
      <c r="A77" s="137" t="s">
        <v>1961</v>
      </c>
      <c r="B77" s="138" t="s">
        <v>1962</v>
      </c>
      <c r="C77" s="139" t="s">
        <v>662</v>
      </c>
      <c r="D77" s="139" t="s">
        <v>182</v>
      </c>
      <c r="E77" s="139" t="s">
        <v>219</v>
      </c>
      <c r="F77" s="139" t="s">
        <v>1895</v>
      </c>
      <c r="G77" s="139" t="s">
        <v>38</v>
      </c>
      <c r="H77" s="139" t="s">
        <v>210</v>
      </c>
      <c r="I77" s="139" t="s">
        <v>32</v>
      </c>
      <c r="J77" s="139" t="s">
        <v>798</v>
      </c>
      <c r="K77" s="139" t="s">
        <v>1964</v>
      </c>
      <c r="L77" s="139" t="s">
        <v>8</v>
      </c>
      <c r="M77" s="141">
        <v>120</v>
      </c>
      <c r="N77" s="139" t="s">
        <v>227</v>
      </c>
    </row>
    <row r="78" spans="1:14" ht="15.75" thickBot="1" x14ac:dyDescent="0.3">
      <c r="A78" s="137" t="s">
        <v>1961</v>
      </c>
      <c r="B78" s="138" t="s">
        <v>1962</v>
      </c>
      <c r="C78" s="139" t="s">
        <v>662</v>
      </c>
      <c r="D78" s="139" t="s">
        <v>182</v>
      </c>
      <c r="E78" s="139" t="s">
        <v>219</v>
      </c>
      <c r="F78" s="139" t="s">
        <v>1895</v>
      </c>
      <c r="G78" s="139" t="s">
        <v>38</v>
      </c>
      <c r="H78" s="139" t="s">
        <v>210</v>
      </c>
      <c r="I78" s="139" t="s">
        <v>49</v>
      </c>
      <c r="J78" s="139" t="s">
        <v>798</v>
      </c>
      <c r="K78" s="139" t="s">
        <v>1964</v>
      </c>
      <c r="L78" s="139" t="s">
        <v>8</v>
      </c>
      <c r="M78" s="141">
        <v>120</v>
      </c>
      <c r="N78" s="139" t="s">
        <v>227</v>
      </c>
    </row>
    <row r="79" spans="1:14" ht="15.75" thickBot="1" x14ac:dyDescent="0.3">
      <c r="A79" s="137" t="s">
        <v>1965</v>
      </c>
      <c r="B79" s="138" t="s">
        <v>1966</v>
      </c>
      <c r="C79" s="139" t="s">
        <v>1489</v>
      </c>
      <c r="D79" s="139" t="s">
        <v>187</v>
      </c>
      <c r="E79" s="139" t="s">
        <v>219</v>
      </c>
      <c r="F79" s="139" t="s">
        <v>1895</v>
      </c>
      <c r="G79" s="139" t="s">
        <v>30</v>
      </c>
      <c r="H79" s="139" t="s">
        <v>146</v>
      </c>
      <c r="I79" s="139" t="s">
        <v>32</v>
      </c>
      <c r="J79" s="139" t="s">
        <v>798</v>
      </c>
      <c r="K79" s="139" t="s">
        <v>1967</v>
      </c>
      <c r="L79" s="139" t="s">
        <v>8</v>
      </c>
      <c r="M79" s="140">
        <v>10000</v>
      </c>
      <c r="N79" s="139" t="s">
        <v>230</v>
      </c>
    </row>
    <row r="80" spans="1:14" ht="15.75" thickBot="1" x14ac:dyDescent="0.3">
      <c r="A80" s="137" t="s">
        <v>1965</v>
      </c>
      <c r="B80" s="138" t="s">
        <v>1968</v>
      </c>
      <c r="C80" s="139" t="s">
        <v>1489</v>
      </c>
      <c r="D80" s="139" t="s">
        <v>187</v>
      </c>
      <c r="E80" s="139" t="s">
        <v>219</v>
      </c>
      <c r="F80" s="139" t="s">
        <v>1895</v>
      </c>
      <c r="G80" s="139" t="s">
        <v>30</v>
      </c>
      <c r="H80" s="139" t="s">
        <v>146</v>
      </c>
      <c r="I80" s="139" t="s">
        <v>49</v>
      </c>
      <c r="J80" s="139" t="s">
        <v>798</v>
      </c>
      <c r="K80" s="139" t="s">
        <v>1967</v>
      </c>
      <c r="L80" s="139" t="s">
        <v>8</v>
      </c>
      <c r="M80" s="140">
        <v>10000</v>
      </c>
      <c r="N80" s="139" t="s">
        <v>230</v>
      </c>
    </row>
    <row r="81" spans="1:14" ht="15.75" thickBot="1" x14ac:dyDescent="0.3">
      <c r="A81" s="137" t="s">
        <v>1965</v>
      </c>
      <c r="B81" s="138" t="s">
        <v>1968</v>
      </c>
      <c r="C81" s="139" t="s">
        <v>1489</v>
      </c>
      <c r="D81" s="139" t="s">
        <v>187</v>
      </c>
      <c r="E81" s="139" t="s">
        <v>219</v>
      </c>
      <c r="F81" s="139" t="s">
        <v>1895</v>
      </c>
      <c r="G81" s="139" t="s">
        <v>38</v>
      </c>
      <c r="H81" s="139" t="s">
        <v>210</v>
      </c>
      <c r="I81" s="139" t="s">
        <v>32</v>
      </c>
      <c r="J81" s="139" t="s">
        <v>798</v>
      </c>
      <c r="K81" s="139" t="s">
        <v>1967</v>
      </c>
      <c r="L81" s="139" t="s">
        <v>8</v>
      </c>
      <c r="M81" s="140">
        <v>10000</v>
      </c>
      <c r="N81" s="139" t="s">
        <v>230</v>
      </c>
    </row>
    <row r="82" spans="1:14" ht="15.75" thickBot="1" x14ac:dyDescent="0.3">
      <c r="A82" s="137" t="s">
        <v>1965</v>
      </c>
      <c r="B82" s="138" t="s">
        <v>1968</v>
      </c>
      <c r="C82" s="139" t="s">
        <v>1489</v>
      </c>
      <c r="D82" s="139" t="s">
        <v>187</v>
      </c>
      <c r="E82" s="139" t="s">
        <v>219</v>
      </c>
      <c r="F82" s="139" t="s">
        <v>1895</v>
      </c>
      <c r="G82" s="139" t="s">
        <v>38</v>
      </c>
      <c r="H82" s="139" t="s">
        <v>210</v>
      </c>
      <c r="I82" s="139" t="s">
        <v>49</v>
      </c>
      <c r="J82" s="139" t="s">
        <v>798</v>
      </c>
      <c r="K82" s="139" t="s">
        <v>1967</v>
      </c>
      <c r="L82" s="139" t="s">
        <v>8</v>
      </c>
      <c r="M82" s="140">
        <v>10000</v>
      </c>
      <c r="N82" s="139" t="s">
        <v>230</v>
      </c>
    </row>
    <row r="83" spans="1:14" ht="15.75" thickBot="1" x14ac:dyDescent="0.3">
      <c r="A83" s="137" t="s">
        <v>1965</v>
      </c>
      <c r="B83" s="138" t="s">
        <v>1968</v>
      </c>
      <c r="C83" s="139" t="s">
        <v>1489</v>
      </c>
      <c r="D83" s="139" t="s">
        <v>187</v>
      </c>
      <c r="E83" s="139" t="s">
        <v>239</v>
      </c>
      <c r="F83" s="139" t="s">
        <v>1914</v>
      </c>
      <c r="G83" s="139" t="s">
        <v>30</v>
      </c>
      <c r="H83" s="139" t="s">
        <v>146</v>
      </c>
      <c r="I83" s="139" t="s">
        <v>32</v>
      </c>
      <c r="J83" s="139" t="s">
        <v>798</v>
      </c>
      <c r="K83" s="139" t="s">
        <v>1969</v>
      </c>
      <c r="L83" s="139" t="s">
        <v>11</v>
      </c>
      <c r="M83" s="140">
        <v>11353</v>
      </c>
      <c r="N83" s="139" t="s">
        <v>227</v>
      </c>
    </row>
    <row r="84" spans="1:14" ht="15.75" thickBot="1" x14ac:dyDescent="0.3">
      <c r="A84" s="137" t="s">
        <v>1970</v>
      </c>
      <c r="B84" s="138" t="s">
        <v>1971</v>
      </c>
      <c r="C84" s="139" t="s">
        <v>196</v>
      </c>
      <c r="D84" s="139" t="s">
        <v>181</v>
      </c>
      <c r="E84" s="139" t="s">
        <v>219</v>
      </c>
      <c r="F84" s="139" t="s">
        <v>1895</v>
      </c>
      <c r="G84" s="139" t="s">
        <v>30</v>
      </c>
      <c r="H84" s="139" t="s">
        <v>146</v>
      </c>
      <c r="I84" s="139" t="s">
        <v>32</v>
      </c>
      <c r="J84" s="139" t="s">
        <v>798</v>
      </c>
      <c r="K84" s="139" t="s">
        <v>1972</v>
      </c>
      <c r="L84" s="139" t="s">
        <v>8</v>
      </c>
      <c r="M84" s="140">
        <v>3000</v>
      </c>
      <c r="N84" s="139" t="s">
        <v>228</v>
      </c>
    </row>
    <row r="85" spans="1:14" ht="16.5" thickBot="1" x14ac:dyDescent="0.3">
      <c r="A85" s="137" t="s">
        <v>1970</v>
      </c>
      <c r="B85" s="145" t="s">
        <v>1973</v>
      </c>
      <c r="C85" s="139" t="s">
        <v>196</v>
      </c>
      <c r="D85" s="139" t="s">
        <v>181</v>
      </c>
      <c r="E85" s="139" t="s">
        <v>219</v>
      </c>
      <c r="F85" s="139" t="s">
        <v>1895</v>
      </c>
      <c r="G85" s="139" t="s">
        <v>30</v>
      </c>
      <c r="H85" s="139" t="s">
        <v>146</v>
      </c>
      <c r="I85" s="139" t="s">
        <v>49</v>
      </c>
      <c r="J85" s="139" t="s">
        <v>798</v>
      </c>
      <c r="K85" s="139" t="s">
        <v>1972</v>
      </c>
      <c r="L85" s="139" t="s">
        <v>8</v>
      </c>
      <c r="M85" s="140">
        <v>3000</v>
      </c>
      <c r="N85" s="139" t="s">
        <v>228</v>
      </c>
    </row>
    <row r="86" spans="1:14" ht="16.5" thickBot="1" x14ac:dyDescent="0.3">
      <c r="A86" s="137" t="s">
        <v>1970</v>
      </c>
      <c r="B86" s="145" t="s">
        <v>1973</v>
      </c>
      <c r="C86" s="139" t="s">
        <v>196</v>
      </c>
      <c r="D86" s="139" t="s">
        <v>181</v>
      </c>
      <c r="E86" s="139" t="s">
        <v>219</v>
      </c>
      <c r="F86" s="139" t="s">
        <v>1895</v>
      </c>
      <c r="G86" s="139" t="s">
        <v>38</v>
      </c>
      <c r="H86" s="139" t="s">
        <v>210</v>
      </c>
      <c r="I86" s="139" t="s">
        <v>32</v>
      </c>
      <c r="J86" s="139" t="s">
        <v>798</v>
      </c>
      <c r="K86" s="139" t="s">
        <v>1972</v>
      </c>
      <c r="L86" s="139" t="s">
        <v>11</v>
      </c>
      <c r="M86" s="141" t="s">
        <v>1974</v>
      </c>
      <c r="N86" s="139" t="s">
        <v>226</v>
      </c>
    </row>
    <row r="87" spans="1:14" ht="16.5" thickBot="1" x14ac:dyDescent="0.3">
      <c r="A87" s="137" t="s">
        <v>1970</v>
      </c>
      <c r="B87" s="145" t="s">
        <v>1973</v>
      </c>
      <c r="C87" s="139" t="s">
        <v>196</v>
      </c>
      <c r="D87" s="139" t="s">
        <v>181</v>
      </c>
      <c r="E87" s="139" t="s">
        <v>219</v>
      </c>
      <c r="F87" s="139" t="s">
        <v>1895</v>
      </c>
      <c r="G87" s="139" t="s">
        <v>38</v>
      </c>
      <c r="H87" s="139" t="s">
        <v>210</v>
      </c>
      <c r="I87" s="139" t="s">
        <v>49</v>
      </c>
      <c r="J87" s="139" t="s">
        <v>798</v>
      </c>
      <c r="K87" s="139" t="s">
        <v>1972</v>
      </c>
      <c r="L87" s="139" t="s">
        <v>11</v>
      </c>
      <c r="M87" s="141" t="s">
        <v>1975</v>
      </c>
      <c r="N87" s="139" t="s">
        <v>226</v>
      </c>
    </row>
    <row r="88" spans="1:14" ht="16.5" thickBot="1" x14ac:dyDescent="0.3">
      <c r="A88" s="137" t="s">
        <v>1970</v>
      </c>
      <c r="B88" s="145" t="s">
        <v>1973</v>
      </c>
      <c r="C88" s="139" t="s">
        <v>196</v>
      </c>
      <c r="D88" s="139" t="s">
        <v>181</v>
      </c>
      <c r="E88" s="139" t="s">
        <v>239</v>
      </c>
      <c r="F88" s="139" t="s">
        <v>1914</v>
      </c>
      <c r="G88" s="139" t="s">
        <v>30</v>
      </c>
      <c r="H88" s="139" t="s">
        <v>146</v>
      </c>
      <c r="I88" s="139" t="s">
        <v>49</v>
      </c>
      <c r="J88" s="139" t="s">
        <v>798</v>
      </c>
      <c r="K88" s="139" t="s">
        <v>1972</v>
      </c>
      <c r="L88" s="139" t="s">
        <v>11</v>
      </c>
      <c r="M88" s="141">
        <v>167.3</v>
      </c>
      <c r="N88" s="139" t="s">
        <v>227</v>
      </c>
    </row>
    <row r="89" spans="1:14" ht="16.5" thickBot="1" x14ac:dyDescent="0.3">
      <c r="A89" s="137" t="s">
        <v>1970</v>
      </c>
      <c r="B89" s="145" t="s">
        <v>1973</v>
      </c>
      <c r="C89" s="139" t="s">
        <v>196</v>
      </c>
      <c r="D89" s="139" t="s">
        <v>181</v>
      </c>
      <c r="E89" s="139" t="s">
        <v>239</v>
      </c>
      <c r="F89" s="139" t="s">
        <v>1914</v>
      </c>
      <c r="G89" s="139" t="s">
        <v>30</v>
      </c>
      <c r="H89" s="139" t="s">
        <v>146</v>
      </c>
      <c r="I89" s="139" t="s">
        <v>32</v>
      </c>
      <c r="J89" s="139" t="s">
        <v>798</v>
      </c>
      <c r="K89" s="139" t="s">
        <v>1972</v>
      </c>
      <c r="L89" s="139" t="s">
        <v>11</v>
      </c>
      <c r="M89" s="141">
        <v>173.8</v>
      </c>
      <c r="N89" s="139" t="s">
        <v>227</v>
      </c>
    </row>
    <row r="90" spans="1:14" ht="16.5" thickBot="1" x14ac:dyDescent="0.3">
      <c r="A90" s="137" t="s">
        <v>1970</v>
      </c>
      <c r="B90" s="145" t="s">
        <v>1973</v>
      </c>
      <c r="C90" s="139" t="s">
        <v>196</v>
      </c>
      <c r="D90" s="139" t="s">
        <v>181</v>
      </c>
      <c r="E90" s="139" t="s">
        <v>239</v>
      </c>
      <c r="F90" s="139" t="s">
        <v>1914</v>
      </c>
      <c r="G90" s="139" t="s">
        <v>38</v>
      </c>
      <c r="H90" s="139" t="s">
        <v>210</v>
      </c>
      <c r="I90" s="139" t="s">
        <v>49</v>
      </c>
      <c r="J90" s="139" t="s">
        <v>798</v>
      </c>
      <c r="K90" s="139" t="s">
        <v>1972</v>
      </c>
      <c r="L90" s="139" t="s">
        <v>11</v>
      </c>
      <c r="M90" s="141">
        <v>607.6</v>
      </c>
      <c r="N90" s="139" t="s">
        <v>227</v>
      </c>
    </row>
    <row r="91" spans="1:14" ht="15.75" thickBot="1" x14ac:dyDescent="0.3">
      <c r="A91" s="137" t="s">
        <v>1976</v>
      </c>
      <c r="B91" s="138" t="s">
        <v>1977</v>
      </c>
      <c r="C91" s="139" t="s">
        <v>1488</v>
      </c>
      <c r="D91" s="139" t="s">
        <v>185</v>
      </c>
      <c r="E91" s="139" t="s">
        <v>219</v>
      </c>
      <c r="F91" s="139" t="s">
        <v>1895</v>
      </c>
      <c r="G91" s="139" t="s">
        <v>30</v>
      </c>
      <c r="H91" s="139" t="s">
        <v>146</v>
      </c>
      <c r="I91" s="139" t="s">
        <v>32</v>
      </c>
      <c r="J91" s="139" t="s">
        <v>798</v>
      </c>
      <c r="K91" s="139" t="s">
        <v>1978</v>
      </c>
      <c r="L91" s="139" t="s">
        <v>8</v>
      </c>
      <c r="M91" s="140">
        <v>1000</v>
      </c>
      <c r="N91" s="139" t="s">
        <v>228</v>
      </c>
    </row>
    <row r="92" spans="1:14" ht="15.75" thickBot="1" x14ac:dyDescent="0.3">
      <c r="A92" s="137" t="s">
        <v>1976</v>
      </c>
      <c r="B92" s="138" t="s">
        <v>1977</v>
      </c>
      <c r="C92" s="139" t="s">
        <v>1488</v>
      </c>
      <c r="D92" s="139" t="s">
        <v>185</v>
      </c>
      <c r="E92" s="139" t="s">
        <v>219</v>
      </c>
      <c r="F92" s="139" t="s">
        <v>1895</v>
      </c>
      <c r="G92" s="139" t="s">
        <v>30</v>
      </c>
      <c r="H92" s="139" t="s">
        <v>146</v>
      </c>
      <c r="I92" s="139" t="s">
        <v>49</v>
      </c>
      <c r="J92" s="139" t="s">
        <v>798</v>
      </c>
      <c r="K92" s="139" t="s">
        <v>1978</v>
      </c>
      <c r="L92" s="139" t="s">
        <v>8</v>
      </c>
      <c r="M92" s="140">
        <v>1000</v>
      </c>
      <c r="N92" s="139" t="s">
        <v>228</v>
      </c>
    </row>
    <row r="93" spans="1:14" ht="15.75" thickBot="1" x14ac:dyDescent="0.3">
      <c r="A93" s="137" t="s">
        <v>1976</v>
      </c>
      <c r="B93" s="138" t="s">
        <v>1977</v>
      </c>
      <c r="C93" s="139" t="s">
        <v>1488</v>
      </c>
      <c r="D93" s="139" t="s">
        <v>185</v>
      </c>
      <c r="E93" s="139" t="s">
        <v>219</v>
      </c>
      <c r="F93" s="139" t="s">
        <v>1895</v>
      </c>
      <c r="G93" s="139" t="s">
        <v>38</v>
      </c>
      <c r="H93" s="139" t="s">
        <v>210</v>
      </c>
      <c r="I93" s="139" t="s">
        <v>32</v>
      </c>
      <c r="J93" s="139" t="s">
        <v>798</v>
      </c>
      <c r="K93" s="139" t="s">
        <v>1979</v>
      </c>
      <c r="L93" s="139" t="s">
        <v>8</v>
      </c>
      <c r="M93" s="140">
        <v>1000</v>
      </c>
      <c r="N93" s="139" t="s">
        <v>228</v>
      </c>
    </row>
    <row r="94" spans="1:14" ht="15.75" thickBot="1" x14ac:dyDescent="0.3">
      <c r="A94" s="137" t="s">
        <v>1976</v>
      </c>
      <c r="B94" s="138" t="s">
        <v>1977</v>
      </c>
      <c r="C94" s="139" t="s">
        <v>1488</v>
      </c>
      <c r="D94" s="139" t="s">
        <v>185</v>
      </c>
      <c r="E94" s="139" t="s">
        <v>219</v>
      </c>
      <c r="F94" s="139" t="s">
        <v>1895</v>
      </c>
      <c r="G94" s="139" t="s">
        <v>38</v>
      </c>
      <c r="H94" s="139" t="s">
        <v>210</v>
      </c>
      <c r="I94" s="139" t="s">
        <v>49</v>
      </c>
      <c r="J94" s="139" t="s">
        <v>798</v>
      </c>
      <c r="K94" s="139" t="s">
        <v>1979</v>
      </c>
      <c r="L94" s="139" t="s">
        <v>8</v>
      </c>
      <c r="M94" s="140">
        <v>1000</v>
      </c>
      <c r="N94" s="139" t="s">
        <v>228</v>
      </c>
    </row>
    <row r="95" spans="1:14" ht="15.75" thickBot="1" x14ac:dyDescent="0.3">
      <c r="A95" s="137" t="s">
        <v>1976</v>
      </c>
      <c r="B95" s="138" t="s">
        <v>1977</v>
      </c>
      <c r="C95" s="139" t="s">
        <v>1488</v>
      </c>
      <c r="D95" s="139" t="s">
        <v>185</v>
      </c>
      <c r="E95" s="139" t="s">
        <v>239</v>
      </c>
      <c r="F95" s="139" t="s">
        <v>1914</v>
      </c>
      <c r="G95" s="139" t="s">
        <v>38</v>
      </c>
      <c r="H95" s="139" t="s">
        <v>210</v>
      </c>
      <c r="I95" s="139" t="s">
        <v>32</v>
      </c>
      <c r="J95" s="139" t="s">
        <v>798</v>
      </c>
      <c r="K95" s="139" t="s">
        <v>1979</v>
      </c>
      <c r="L95" s="139" t="s">
        <v>11</v>
      </c>
      <c r="M95" s="141">
        <v>106.2</v>
      </c>
      <c r="N95" s="139" t="s">
        <v>227</v>
      </c>
    </row>
    <row r="96" spans="1:14" ht="15.75" thickBot="1" x14ac:dyDescent="0.3">
      <c r="A96" s="137" t="s">
        <v>1980</v>
      </c>
      <c r="B96" s="138" t="s">
        <v>1981</v>
      </c>
      <c r="C96" s="139" t="s">
        <v>660</v>
      </c>
      <c r="D96" s="139" t="s">
        <v>192</v>
      </c>
      <c r="E96" s="139" t="s">
        <v>218</v>
      </c>
      <c r="F96" s="139" t="s">
        <v>1893</v>
      </c>
      <c r="G96" s="139" t="s">
        <v>38</v>
      </c>
      <c r="H96" s="139" t="s">
        <v>210</v>
      </c>
      <c r="I96" s="139" t="s">
        <v>49</v>
      </c>
      <c r="J96" s="139" t="s">
        <v>796</v>
      </c>
      <c r="K96" s="139" t="s">
        <v>1982</v>
      </c>
      <c r="L96" s="139" t="s">
        <v>11</v>
      </c>
      <c r="M96" s="141" t="s">
        <v>1983</v>
      </c>
      <c r="N96" s="139" t="s">
        <v>226</v>
      </c>
    </row>
    <row r="97" spans="1:14" ht="15.75" thickBot="1" x14ac:dyDescent="0.3">
      <c r="A97" s="137" t="s">
        <v>1980</v>
      </c>
      <c r="B97" s="138" t="s">
        <v>1981</v>
      </c>
      <c r="C97" s="139" t="s">
        <v>660</v>
      </c>
      <c r="D97" s="139" t="s">
        <v>192</v>
      </c>
      <c r="E97" s="139" t="s">
        <v>218</v>
      </c>
      <c r="F97" s="139" t="s">
        <v>1893</v>
      </c>
      <c r="G97" s="139" t="s">
        <v>38</v>
      </c>
      <c r="H97" s="139" t="s">
        <v>210</v>
      </c>
      <c r="I97" s="139" t="s">
        <v>32</v>
      </c>
      <c r="J97" s="139" t="s">
        <v>796</v>
      </c>
      <c r="K97" s="139" t="s">
        <v>1982</v>
      </c>
      <c r="L97" s="139" t="s">
        <v>11</v>
      </c>
      <c r="M97" s="141" t="s">
        <v>1984</v>
      </c>
      <c r="N97" s="139" t="s">
        <v>226</v>
      </c>
    </row>
    <row r="98" spans="1:14" ht="15.75" thickBot="1" x14ac:dyDescent="0.3">
      <c r="A98" s="137" t="s">
        <v>1980</v>
      </c>
      <c r="B98" s="138" t="s">
        <v>1981</v>
      </c>
      <c r="C98" s="139" t="s">
        <v>660</v>
      </c>
      <c r="D98" s="139" t="s">
        <v>192</v>
      </c>
      <c r="E98" s="139" t="s">
        <v>218</v>
      </c>
      <c r="F98" s="139" t="s">
        <v>1893</v>
      </c>
      <c r="G98" s="139" t="s">
        <v>30</v>
      </c>
      <c r="H98" s="139" t="s">
        <v>146</v>
      </c>
      <c r="I98" s="139" t="s">
        <v>32</v>
      </c>
      <c r="J98" s="139" t="s">
        <v>796</v>
      </c>
      <c r="K98" s="139" t="s">
        <v>1982</v>
      </c>
      <c r="L98" s="139" t="s">
        <v>11</v>
      </c>
      <c r="M98" s="141" t="s">
        <v>1985</v>
      </c>
      <c r="N98" s="139" t="s">
        <v>226</v>
      </c>
    </row>
    <row r="99" spans="1:14" ht="15.75" thickBot="1" x14ac:dyDescent="0.3">
      <c r="A99" s="137" t="s">
        <v>1980</v>
      </c>
      <c r="B99" s="138" t="s">
        <v>1981</v>
      </c>
      <c r="C99" s="139" t="s">
        <v>660</v>
      </c>
      <c r="D99" s="139" t="s">
        <v>192</v>
      </c>
      <c r="E99" s="139" t="s">
        <v>218</v>
      </c>
      <c r="F99" s="139" t="s">
        <v>1893</v>
      </c>
      <c r="G99" s="139" t="s">
        <v>30</v>
      </c>
      <c r="H99" s="139" t="s">
        <v>146</v>
      </c>
      <c r="I99" s="139" t="s">
        <v>49</v>
      </c>
      <c r="J99" s="139" t="s">
        <v>796</v>
      </c>
      <c r="K99" s="139" t="s">
        <v>1982</v>
      </c>
      <c r="L99" s="139" t="s">
        <v>11</v>
      </c>
      <c r="M99" s="141" t="s">
        <v>1986</v>
      </c>
      <c r="N99" s="139" t="s">
        <v>226</v>
      </c>
    </row>
    <row r="100" spans="1:14" ht="15.75" thickBot="1" x14ac:dyDescent="0.3">
      <c r="A100" s="137" t="s">
        <v>1980</v>
      </c>
      <c r="B100" s="138" t="s">
        <v>1981</v>
      </c>
      <c r="C100" s="139" t="s">
        <v>660</v>
      </c>
      <c r="D100" s="139" t="s">
        <v>192</v>
      </c>
      <c r="E100" s="139" t="s">
        <v>219</v>
      </c>
      <c r="F100" s="139" t="s">
        <v>1895</v>
      </c>
      <c r="G100" s="139" t="s">
        <v>30</v>
      </c>
      <c r="H100" s="139" t="s">
        <v>146</v>
      </c>
      <c r="I100" s="139" t="s">
        <v>32</v>
      </c>
      <c r="J100" s="139" t="s">
        <v>796</v>
      </c>
      <c r="K100" s="139" t="s">
        <v>1987</v>
      </c>
      <c r="L100" s="139" t="s">
        <v>11</v>
      </c>
      <c r="M100" s="141" t="s">
        <v>1988</v>
      </c>
      <c r="N100" s="139" t="s">
        <v>226</v>
      </c>
    </row>
    <row r="101" spans="1:14" ht="15.75" thickBot="1" x14ac:dyDescent="0.3">
      <c r="A101" s="137" t="s">
        <v>1980</v>
      </c>
      <c r="B101" s="138" t="s">
        <v>1981</v>
      </c>
      <c r="C101" s="139" t="s">
        <v>660</v>
      </c>
      <c r="D101" s="139" t="s">
        <v>192</v>
      </c>
      <c r="E101" s="139" t="s">
        <v>219</v>
      </c>
      <c r="F101" s="139" t="s">
        <v>1895</v>
      </c>
      <c r="G101" s="139" t="s">
        <v>30</v>
      </c>
      <c r="H101" s="139" t="s">
        <v>146</v>
      </c>
      <c r="I101" s="139" t="s">
        <v>49</v>
      </c>
      <c r="J101" s="139" t="s">
        <v>796</v>
      </c>
      <c r="K101" s="139" t="s">
        <v>1987</v>
      </c>
      <c r="L101" s="139" t="s">
        <v>9</v>
      </c>
      <c r="M101" s="141">
        <v>100</v>
      </c>
      <c r="N101" s="139" t="s">
        <v>227</v>
      </c>
    </row>
    <row r="102" spans="1:14" ht="15.75" thickBot="1" x14ac:dyDescent="0.3">
      <c r="A102" s="137" t="s">
        <v>1980</v>
      </c>
      <c r="B102" s="138" t="s">
        <v>1981</v>
      </c>
      <c r="C102" s="139" t="s">
        <v>660</v>
      </c>
      <c r="D102" s="139" t="s">
        <v>192</v>
      </c>
      <c r="E102" s="139" t="s">
        <v>219</v>
      </c>
      <c r="F102" s="139" t="s">
        <v>1895</v>
      </c>
      <c r="G102" s="139" t="s">
        <v>38</v>
      </c>
      <c r="H102" s="139" t="s">
        <v>210</v>
      </c>
      <c r="I102" s="139" t="s">
        <v>32</v>
      </c>
      <c r="J102" s="139" t="s">
        <v>796</v>
      </c>
      <c r="K102" s="139" t="s">
        <v>1987</v>
      </c>
      <c r="L102" s="139" t="s">
        <v>11</v>
      </c>
      <c r="M102" s="141">
        <v>966.2</v>
      </c>
      <c r="N102" s="139" t="s">
        <v>228</v>
      </c>
    </row>
    <row r="103" spans="1:14" ht="15.75" thickBot="1" x14ac:dyDescent="0.3">
      <c r="A103" s="137" t="s">
        <v>1980</v>
      </c>
      <c r="B103" s="138" t="s">
        <v>1981</v>
      </c>
      <c r="C103" s="139" t="s">
        <v>660</v>
      </c>
      <c r="D103" s="139" t="s">
        <v>192</v>
      </c>
      <c r="E103" s="139" t="s">
        <v>219</v>
      </c>
      <c r="F103" s="139" t="s">
        <v>1895</v>
      </c>
      <c r="G103" s="139" t="s">
        <v>38</v>
      </c>
      <c r="H103" s="139" t="s">
        <v>210</v>
      </c>
      <c r="I103" s="139" t="s">
        <v>49</v>
      </c>
      <c r="J103" s="139" t="s">
        <v>796</v>
      </c>
      <c r="K103" s="139" t="s">
        <v>1987</v>
      </c>
      <c r="L103" s="139" t="s">
        <v>11</v>
      </c>
      <c r="M103" s="141">
        <v>273</v>
      </c>
      <c r="N103" s="139" t="s">
        <v>227</v>
      </c>
    </row>
    <row r="104" spans="1:14" ht="15.75" thickBot="1" x14ac:dyDescent="0.3">
      <c r="A104" s="137" t="s">
        <v>1980</v>
      </c>
      <c r="B104" s="138" t="s">
        <v>1981</v>
      </c>
      <c r="C104" s="139" t="s">
        <v>660</v>
      </c>
      <c r="D104" s="139" t="s">
        <v>192</v>
      </c>
      <c r="E104" s="139" t="s">
        <v>219</v>
      </c>
      <c r="F104" s="139" t="s">
        <v>1895</v>
      </c>
      <c r="G104" s="139" t="s">
        <v>30</v>
      </c>
      <c r="H104" s="139" t="s">
        <v>146</v>
      </c>
      <c r="I104" s="139" t="s">
        <v>32</v>
      </c>
      <c r="J104" s="139" t="s">
        <v>798</v>
      </c>
      <c r="K104" s="139" t="s">
        <v>1989</v>
      </c>
      <c r="L104" s="139" t="s">
        <v>11</v>
      </c>
      <c r="M104" s="141" t="s">
        <v>1990</v>
      </c>
      <c r="N104" s="139" t="s">
        <v>226</v>
      </c>
    </row>
    <row r="105" spans="1:14" ht="15.75" thickBot="1" x14ac:dyDescent="0.3">
      <c r="A105" s="137" t="s">
        <v>1980</v>
      </c>
      <c r="B105" s="138" t="s">
        <v>1981</v>
      </c>
      <c r="C105" s="139" t="s">
        <v>660</v>
      </c>
      <c r="D105" s="139" t="s">
        <v>192</v>
      </c>
      <c r="E105" s="139" t="s">
        <v>219</v>
      </c>
      <c r="F105" s="139" t="s">
        <v>1895</v>
      </c>
      <c r="G105" s="139" t="s">
        <v>30</v>
      </c>
      <c r="H105" s="139" t="s">
        <v>146</v>
      </c>
      <c r="I105" s="139" t="s">
        <v>49</v>
      </c>
      <c r="J105" s="139" t="s">
        <v>798</v>
      </c>
      <c r="K105" s="139" t="s">
        <v>1989</v>
      </c>
      <c r="L105" s="139" t="s">
        <v>11</v>
      </c>
      <c r="M105" s="141" t="s">
        <v>1991</v>
      </c>
      <c r="N105" s="139" t="s">
        <v>226</v>
      </c>
    </row>
    <row r="106" spans="1:14" ht="15.75" thickBot="1" x14ac:dyDescent="0.3">
      <c r="A106" s="137" t="s">
        <v>1980</v>
      </c>
      <c r="B106" s="138" t="s">
        <v>1981</v>
      </c>
      <c r="C106" s="139" t="s">
        <v>660</v>
      </c>
      <c r="D106" s="139" t="s">
        <v>192</v>
      </c>
      <c r="E106" s="139" t="s">
        <v>219</v>
      </c>
      <c r="F106" s="139" t="s">
        <v>1895</v>
      </c>
      <c r="G106" s="139" t="s">
        <v>38</v>
      </c>
      <c r="H106" s="139" t="s">
        <v>210</v>
      </c>
      <c r="I106" s="139" t="s">
        <v>32</v>
      </c>
      <c r="J106" s="139" t="s">
        <v>798</v>
      </c>
      <c r="K106" s="139" t="s">
        <v>1989</v>
      </c>
      <c r="L106" s="139" t="s">
        <v>11</v>
      </c>
      <c r="M106" s="141" t="s">
        <v>1992</v>
      </c>
      <c r="N106" s="139" t="s">
        <v>226</v>
      </c>
    </row>
    <row r="107" spans="1:14" ht="15.75" thickBot="1" x14ac:dyDescent="0.3">
      <c r="A107" s="137" t="s">
        <v>1980</v>
      </c>
      <c r="B107" s="138" t="s">
        <v>1981</v>
      </c>
      <c r="C107" s="139" t="s">
        <v>660</v>
      </c>
      <c r="D107" s="139" t="s">
        <v>192</v>
      </c>
      <c r="E107" s="139" t="s">
        <v>219</v>
      </c>
      <c r="F107" s="139" t="s">
        <v>1895</v>
      </c>
      <c r="G107" s="139" t="s">
        <v>38</v>
      </c>
      <c r="H107" s="139" t="s">
        <v>210</v>
      </c>
      <c r="I107" s="139" t="s">
        <v>49</v>
      </c>
      <c r="J107" s="139" t="s">
        <v>798</v>
      </c>
      <c r="K107" s="139" t="s">
        <v>1989</v>
      </c>
      <c r="L107" s="139" t="s">
        <v>11</v>
      </c>
      <c r="M107" s="141" t="s">
        <v>1993</v>
      </c>
      <c r="N107" s="139" t="s">
        <v>226</v>
      </c>
    </row>
    <row r="108" spans="1:14" ht="15.75" thickBot="1" x14ac:dyDescent="0.3">
      <c r="A108" s="137" t="s">
        <v>1980</v>
      </c>
      <c r="B108" s="138" t="s">
        <v>1981</v>
      </c>
      <c r="C108" s="139" t="s">
        <v>660</v>
      </c>
      <c r="D108" s="139" t="s">
        <v>192</v>
      </c>
      <c r="E108" s="139" t="s">
        <v>239</v>
      </c>
      <c r="F108" s="139" t="s">
        <v>1914</v>
      </c>
      <c r="G108" s="139" t="s">
        <v>38</v>
      </c>
      <c r="H108" s="139" t="s">
        <v>210</v>
      </c>
      <c r="I108" s="139" t="s">
        <v>49</v>
      </c>
      <c r="J108" s="139" t="s">
        <v>798</v>
      </c>
      <c r="K108" s="139" t="s">
        <v>1989</v>
      </c>
      <c r="L108" s="139" t="s">
        <v>11</v>
      </c>
      <c r="M108" s="141">
        <v>3.79</v>
      </c>
      <c r="N108" s="139" t="s">
        <v>226</v>
      </c>
    </row>
    <row r="109" spans="1:14" ht="15.75" thickBot="1" x14ac:dyDescent="0.3">
      <c r="A109" s="137" t="s">
        <v>1994</v>
      </c>
      <c r="B109" s="138" t="s">
        <v>1995</v>
      </c>
      <c r="C109" s="139" t="s">
        <v>799</v>
      </c>
      <c r="D109" s="139" t="s">
        <v>189</v>
      </c>
      <c r="E109" s="139" t="s">
        <v>218</v>
      </c>
      <c r="F109" s="139" t="s">
        <v>1893</v>
      </c>
      <c r="G109" s="139" t="s">
        <v>30</v>
      </c>
      <c r="H109" s="139" t="s">
        <v>146</v>
      </c>
      <c r="I109" s="139" t="s">
        <v>32</v>
      </c>
      <c r="J109" s="139" t="s">
        <v>796</v>
      </c>
      <c r="K109" s="139" t="s">
        <v>1996</v>
      </c>
      <c r="L109" s="139" t="s">
        <v>11</v>
      </c>
      <c r="M109" s="141">
        <v>281.60000000000002</v>
      </c>
      <c r="N109" s="139" t="s">
        <v>227</v>
      </c>
    </row>
    <row r="110" spans="1:14" ht="15.75" thickBot="1" x14ac:dyDescent="0.3">
      <c r="A110" s="137" t="s">
        <v>1994</v>
      </c>
      <c r="B110" s="138" t="s">
        <v>1995</v>
      </c>
      <c r="C110" s="139" t="s">
        <v>799</v>
      </c>
      <c r="D110" s="139" t="s">
        <v>189</v>
      </c>
      <c r="E110" s="139" t="s">
        <v>218</v>
      </c>
      <c r="F110" s="139" t="s">
        <v>1893</v>
      </c>
      <c r="G110" s="139" t="s">
        <v>30</v>
      </c>
      <c r="H110" s="139" t="s">
        <v>146</v>
      </c>
      <c r="I110" s="139" t="s">
        <v>49</v>
      </c>
      <c r="J110" s="139" t="s">
        <v>796</v>
      </c>
      <c r="K110" s="139" t="s">
        <v>1996</v>
      </c>
      <c r="L110" s="139" t="s">
        <v>11</v>
      </c>
      <c r="M110" s="141">
        <v>494.2</v>
      </c>
      <c r="N110" s="139" t="s">
        <v>228</v>
      </c>
    </row>
    <row r="111" spans="1:14" ht="15.75" thickBot="1" x14ac:dyDescent="0.3">
      <c r="A111" s="137" t="s">
        <v>1994</v>
      </c>
      <c r="B111" s="138" t="s">
        <v>1995</v>
      </c>
      <c r="C111" s="139" t="s">
        <v>799</v>
      </c>
      <c r="D111" s="139" t="s">
        <v>189</v>
      </c>
      <c r="E111" s="139" t="s">
        <v>218</v>
      </c>
      <c r="F111" s="139" t="s">
        <v>1893</v>
      </c>
      <c r="G111" s="139" t="s">
        <v>38</v>
      </c>
      <c r="H111" s="139" t="s">
        <v>210</v>
      </c>
      <c r="I111" s="139" t="s">
        <v>49</v>
      </c>
      <c r="J111" s="139" t="s">
        <v>796</v>
      </c>
      <c r="K111" s="139" t="s">
        <v>1996</v>
      </c>
      <c r="L111" s="139" t="s">
        <v>11</v>
      </c>
      <c r="M111" s="141">
        <v>958.7</v>
      </c>
      <c r="N111" s="139" t="s">
        <v>228</v>
      </c>
    </row>
    <row r="112" spans="1:14" ht="15.75" thickBot="1" x14ac:dyDescent="0.3">
      <c r="A112" s="137" t="s">
        <v>1994</v>
      </c>
      <c r="B112" s="138" t="s">
        <v>1995</v>
      </c>
      <c r="C112" s="139" t="s">
        <v>799</v>
      </c>
      <c r="D112" s="139" t="s">
        <v>189</v>
      </c>
      <c r="E112" s="139" t="s">
        <v>218</v>
      </c>
      <c r="F112" s="139" t="s">
        <v>1893</v>
      </c>
      <c r="G112" s="139" t="s">
        <v>38</v>
      </c>
      <c r="H112" s="139" t="s">
        <v>210</v>
      </c>
      <c r="I112" s="139" t="s">
        <v>32</v>
      </c>
      <c r="J112" s="139" t="s">
        <v>796</v>
      </c>
      <c r="K112" s="139" t="s">
        <v>1996</v>
      </c>
      <c r="L112" s="139" t="s">
        <v>11</v>
      </c>
      <c r="M112" s="140">
        <v>1956</v>
      </c>
      <c r="N112" s="139" t="s">
        <v>228</v>
      </c>
    </row>
    <row r="113" spans="1:14" ht="15.75" thickBot="1" x14ac:dyDescent="0.3">
      <c r="A113" s="137" t="s">
        <v>1994</v>
      </c>
      <c r="B113" s="138" t="s">
        <v>1995</v>
      </c>
      <c r="C113" s="139" t="s">
        <v>799</v>
      </c>
      <c r="D113" s="139" t="s">
        <v>189</v>
      </c>
      <c r="E113" s="139" t="s">
        <v>219</v>
      </c>
      <c r="F113" s="139" t="s">
        <v>1895</v>
      </c>
      <c r="G113" s="139" t="s">
        <v>30</v>
      </c>
      <c r="H113" s="139" t="s">
        <v>146</v>
      </c>
      <c r="I113" s="139" t="s">
        <v>32</v>
      </c>
      <c r="J113" s="139" t="s">
        <v>796</v>
      </c>
      <c r="K113" s="139" t="s">
        <v>1997</v>
      </c>
      <c r="L113" s="139" t="s">
        <v>8</v>
      </c>
      <c r="M113" s="140">
        <v>16000</v>
      </c>
      <c r="N113" s="139" t="s">
        <v>229</v>
      </c>
    </row>
    <row r="114" spans="1:14" ht="15.75" thickBot="1" x14ac:dyDescent="0.3">
      <c r="A114" s="137" t="s">
        <v>1994</v>
      </c>
      <c r="B114" s="138" t="s">
        <v>1995</v>
      </c>
      <c r="C114" s="139" t="s">
        <v>799</v>
      </c>
      <c r="D114" s="139" t="s">
        <v>189</v>
      </c>
      <c r="E114" s="139" t="s">
        <v>219</v>
      </c>
      <c r="F114" s="139" t="s">
        <v>1895</v>
      </c>
      <c r="G114" s="139" t="s">
        <v>30</v>
      </c>
      <c r="H114" s="139" t="s">
        <v>146</v>
      </c>
      <c r="I114" s="139" t="s">
        <v>49</v>
      </c>
      <c r="J114" s="139" t="s">
        <v>796</v>
      </c>
      <c r="K114" s="139" t="s">
        <v>1997</v>
      </c>
      <c r="L114" s="139" t="s">
        <v>8</v>
      </c>
      <c r="M114" s="140">
        <v>16000</v>
      </c>
      <c r="N114" s="139" t="s">
        <v>229</v>
      </c>
    </row>
    <row r="115" spans="1:14" ht="15.75" thickBot="1" x14ac:dyDescent="0.3">
      <c r="A115" s="137" t="s">
        <v>1994</v>
      </c>
      <c r="B115" s="138" t="s">
        <v>1995</v>
      </c>
      <c r="C115" s="139" t="s">
        <v>799</v>
      </c>
      <c r="D115" s="139" t="s">
        <v>189</v>
      </c>
      <c r="E115" s="139" t="s">
        <v>219</v>
      </c>
      <c r="F115" s="139" t="s">
        <v>1895</v>
      </c>
      <c r="G115" s="139" t="s">
        <v>38</v>
      </c>
      <c r="H115" s="139" t="s">
        <v>210</v>
      </c>
      <c r="I115" s="139" t="s">
        <v>49</v>
      </c>
      <c r="J115" s="139" t="s">
        <v>796</v>
      </c>
      <c r="K115" s="139" t="s">
        <v>1997</v>
      </c>
      <c r="L115" s="139" t="s">
        <v>11</v>
      </c>
      <c r="M115" s="140">
        <v>1442</v>
      </c>
      <c r="N115" s="139" t="s">
        <v>228</v>
      </c>
    </row>
    <row r="116" spans="1:14" ht="15.75" thickBot="1" x14ac:dyDescent="0.3">
      <c r="A116" s="137" t="s">
        <v>1994</v>
      </c>
      <c r="B116" s="138" t="s">
        <v>1995</v>
      </c>
      <c r="C116" s="139" t="s">
        <v>799</v>
      </c>
      <c r="D116" s="139" t="s">
        <v>189</v>
      </c>
      <c r="E116" s="139" t="s">
        <v>219</v>
      </c>
      <c r="F116" s="139" t="s">
        <v>1895</v>
      </c>
      <c r="G116" s="139" t="s">
        <v>38</v>
      </c>
      <c r="H116" s="139" t="s">
        <v>210</v>
      </c>
      <c r="I116" s="139" t="s">
        <v>32</v>
      </c>
      <c r="J116" s="139" t="s">
        <v>796</v>
      </c>
      <c r="K116" s="139" t="s">
        <v>1997</v>
      </c>
      <c r="L116" s="139" t="s">
        <v>11</v>
      </c>
      <c r="M116" s="140">
        <v>1956</v>
      </c>
      <c r="N116" s="139" t="s">
        <v>228</v>
      </c>
    </row>
    <row r="117" spans="1:14" ht="15.75" thickBot="1" x14ac:dyDescent="0.3">
      <c r="A117" s="137" t="s">
        <v>1994</v>
      </c>
      <c r="B117" s="138" t="s">
        <v>1995</v>
      </c>
      <c r="C117" s="139" t="s">
        <v>799</v>
      </c>
      <c r="D117" s="139" t="s">
        <v>189</v>
      </c>
      <c r="E117" s="139" t="s">
        <v>219</v>
      </c>
      <c r="F117" s="139" t="s">
        <v>1895</v>
      </c>
      <c r="G117" s="139" t="s">
        <v>30</v>
      </c>
      <c r="H117" s="139" t="s">
        <v>146</v>
      </c>
      <c r="I117" s="139" t="s">
        <v>32</v>
      </c>
      <c r="J117" s="139" t="s">
        <v>798</v>
      </c>
      <c r="K117" s="139" t="s">
        <v>1998</v>
      </c>
      <c r="L117" s="139" t="s">
        <v>11</v>
      </c>
      <c r="M117" s="140">
        <v>1744</v>
      </c>
      <c r="N117" s="139" t="s">
        <v>228</v>
      </c>
    </row>
    <row r="118" spans="1:14" ht="15.75" thickBot="1" x14ac:dyDescent="0.3">
      <c r="A118" s="137" t="s">
        <v>1994</v>
      </c>
      <c r="B118" s="138" t="s">
        <v>1995</v>
      </c>
      <c r="C118" s="139" t="s">
        <v>799</v>
      </c>
      <c r="D118" s="139" t="s">
        <v>189</v>
      </c>
      <c r="E118" s="139" t="s">
        <v>219</v>
      </c>
      <c r="F118" s="139" t="s">
        <v>1895</v>
      </c>
      <c r="G118" s="139" t="s">
        <v>30</v>
      </c>
      <c r="H118" s="139" t="s">
        <v>146</v>
      </c>
      <c r="I118" s="139" t="s">
        <v>49</v>
      </c>
      <c r="J118" s="139" t="s">
        <v>798</v>
      </c>
      <c r="K118" s="139" t="s">
        <v>1998</v>
      </c>
      <c r="L118" s="139" t="s">
        <v>11</v>
      </c>
      <c r="M118" s="141">
        <v>877.9</v>
      </c>
      <c r="N118" s="139" t="s">
        <v>228</v>
      </c>
    </row>
    <row r="119" spans="1:14" ht="15.75" thickBot="1" x14ac:dyDescent="0.3">
      <c r="A119" s="137" t="s">
        <v>1994</v>
      </c>
      <c r="B119" s="138" t="s">
        <v>1995</v>
      </c>
      <c r="C119" s="139" t="s">
        <v>799</v>
      </c>
      <c r="D119" s="139" t="s">
        <v>189</v>
      </c>
      <c r="E119" s="139" t="s">
        <v>219</v>
      </c>
      <c r="F119" s="139" t="s">
        <v>1895</v>
      </c>
      <c r="G119" s="139" t="s">
        <v>38</v>
      </c>
      <c r="H119" s="139" t="s">
        <v>210</v>
      </c>
      <c r="I119" s="139" t="s">
        <v>32</v>
      </c>
      <c r="J119" s="139" t="s">
        <v>798</v>
      </c>
      <c r="K119" s="139" t="s">
        <v>1999</v>
      </c>
      <c r="L119" s="139" t="s">
        <v>8</v>
      </c>
      <c r="M119" s="140">
        <v>1000</v>
      </c>
      <c r="N119" s="139" t="s">
        <v>228</v>
      </c>
    </row>
    <row r="120" spans="1:14" ht="15.75" thickBot="1" x14ac:dyDescent="0.3">
      <c r="A120" s="137" t="s">
        <v>1994</v>
      </c>
      <c r="B120" s="138" t="s">
        <v>1995</v>
      </c>
      <c r="C120" s="139" t="s">
        <v>799</v>
      </c>
      <c r="D120" s="139" t="s">
        <v>189</v>
      </c>
      <c r="E120" s="139" t="s">
        <v>219</v>
      </c>
      <c r="F120" s="139" t="s">
        <v>1895</v>
      </c>
      <c r="G120" s="139" t="s">
        <v>38</v>
      </c>
      <c r="H120" s="139" t="s">
        <v>210</v>
      </c>
      <c r="I120" s="139" t="s">
        <v>49</v>
      </c>
      <c r="J120" s="139" t="s">
        <v>798</v>
      </c>
      <c r="K120" s="139" t="s">
        <v>1999</v>
      </c>
      <c r="L120" s="139" t="s">
        <v>11</v>
      </c>
      <c r="M120" s="141">
        <v>428.1</v>
      </c>
      <c r="N120" s="139" t="s">
        <v>228</v>
      </c>
    </row>
    <row r="121" spans="1:14" ht="15.75" thickBot="1" x14ac:dyDescent="0.3">
      <c r="A121" s="137" t="s">
        <v>1994</v>
      </c>
      <c r="B121" s="138" t="s">
        <v>1995</v>
      </c>
      <c r="C121" s="139" t="s">
        <v>799</v>
      </c>
      <c r="D121" s="139" t="s">
        <v>189</v>
      </c>
      <c r="E121" s="139" t="s">
        <v>239</v>
      </c>
      <c r="F121" s="139" t="s">
        <v>1914</v>
      </c>
      <c r="G121" s="139" t="s">
        <v>30</v>
      </c>
      <c r="H121" s="139" t="s">
        <v>146</v>
      </c>
      <c r="I121" s="139" t="s">
        <v>49</v>
      </c>
      <c r="J121" s="139" t="s">
        <v>798</v>
      </c>
      <c r="K121" s="139" t="s">
        <v>1998</v>
      </c>
      <c r="L121" s="139" t="s">
        <v>11</v>
      </c>
      <c r="M121" s="141">
        <v>39.479999999999997</v>
      </c>
      <c r="N121" s="139" t="s">
        <v>227</v>
      </c>
    </row>
    <row r="122" spans="1:14" ht="15.75" thickBot="1" x14ac:dyDescent="0.3">
      <c r="A122" s="137" t="s">
        <v>2000</v>
      </c>
      <c r="B122" s="138" t="s">
        <v>2001</v>
      </c>
      <c r="C122" s="139" t="s">
        <v>196</v>
      </c>
      <c r="D122" s="139" t="s">
        <v>196</v>
      </c>
      <c r="E122" s="139" t="s">
        <v>218</v>
      </c>
      <c r="F122" s="139" t="s">
        <v>1893</v>
      </c>
      <c r="G122" s="139" t="s">
        <v>38</v>
      </c>
      <c r="H122" s="139" t="s">
        <v>210</v>
      </c>
      <c r="I122" s="139" t="s">
        <v>49</v>
      </c>
      <c r="J122" s="139" t="s">
        <v>796</v>
      </c>
      <c r="K122" s="139" t="s">
        <v>2002</v>
      </c>
      <c r="L122" s="139" t="s">
        <v>11</v>
      </c>
      <c r="M122" s="141" t="s">
        <v>2003</v>
      </c>
      <c r="N122" s="139" t="s">
        <v>226</v>
      </c>
    </row>
    <row r="123" spans="1:14" ht="15.75" thickBot="1" x14ac:dyDescent="0.3">
      <c r="A123" s="137" t="s">
        <v>2000</v>
      </c>
      <c r="B123" s="138" t="s">
        <v>2001</v>
      </c>
      <c r="C123" s="139" t="s">
        <v>196</v>
      </c>
      <c r="D123" s="139" t="s">
        <v>196</v>
      </c>
      <c r="E123" s="139" t="s">
        <v>218</v>
      </c>
      <c r="F123" s="139" t="s">
        <v>1893</v>
      </c>
      <c r="G123" s="139" t="s">
        <v>38</v>
      </c>
      <c r="H123" s="139" t="s">
        <v>210</v>
      </c>
      <c r="I123" s="139" t="s">
        <v>32</v>
      </c>
      <c r="J123" s="139" t="s">
        <v>796</v>
      </c>
      <c r="K123" s="139" t="s">
        <v>2002</v>
      </c>
      <c r="L123" s="139" t="s">
        <v>11</v>
      </c>
      <c r="M123" s="141" t="s">
        <v>2004</v>
      </c>
      <c r="N123" s="139" t="s">
        <v>226</v>
      </c>
    </row>
    <row r="124" spans="1:14" ht="15.75" thickBot="1" x14ac:dyDescent="0.3">
      <c r="A124" s="137" t="s">
        <v>2000</v>
      </c>
      <c r="B124" s="138" t="s">
        <v>2001</v>
      </c>
      <c r="C124" s="139" t="s">
        <v>196</v>
      </c>
      <c r="D124" s="139" t="s">
        <v>196</v>
      </c>
      <c r="E124" s="139" t="s">
        <v>218</v>
      </c>
      <c r="F124" s="139" t="s">
        <v>1893</v>
      </c>
      <c r="G124" s="139" t="s">
        <v>30</v>
      </c>
      <c r="H124" s="139" t="s">
        <v>146</v>
      </c>
      <c r="I124" s="139" t="s">
        <v>32</v>
      </c>
      <c r="J124" s="139" t="s">
        <v>796</v>
      </c>
      <c r="K124" s="139" t="s">
        <v>2005</v>
      </c>
      <c r="L124" s="139" t="s">
        <v>9</v>
      </c>
      <c r="M124" s="141">
        <v>62.5</v>
      </c>
      <c r="N124" s="139" t="s">
        <v>227</v>
      </c>
    </row>
    <row r="125" spans="1:14" ht="15.75" thickBot="1" x14ac:dyDescent="0.3">
      <c r="A125" s="137" t="s">
        <v>2000</v>
      </c>
      <c r="B125" s="138" t="s">
        <v>2006</v>
      </c>
      <c r="C125" s="139" t="s">
        <v>196</v>
      </c>
      <c r="D125" s="139" t="s">
        <v>196</v>
      </c>
      <c r="E125" s="139" t="s">
        <v>218</v>
      </c>
      <c r="F125" s="139" t="s">
        <v>1893</v>
      </c>
      <c r="G125" s="139" t="s">
        <v>30</v>
      </c>
      <c r="H125" s="139" t="s">
        <v>146</v>
      </c>
      <c r="I125" s="139" t="s">
        <v>49</v>
      </c>
      <c r="J125" s="139" t="s">
        <v>796</v>
      </c>
      <c r="K125" s="139" t="s">
        <v>2005</v>
      </c>
      <c r="L125" s="139" t="s">
        <v>9</v>
      </c>
      <c r="M125" s="141">
        <v>62.5</v>
      </c>
      <c r="N125" s="139" t="s">
        <v>227</v>
      </c>
    </row>
    <row r="126" spans="1:14" ht="15.75" thickBot="1" x14ac:dyDescent="0.3">
      <c r="A126" s="137" t="s">
        <v>2000</v>
      </c>
      <c r="B126" s="138" t="s">
        <v>2001</v>
      </c>
      <c r="C126" s="139" t="s">
        <v>196</v>
      </c>
      <c r="D126" s="139" t="s">
        <v>196</v>
      </c>
      <c r="E126" s="139" t="s">
        <v>219</v>
      </c>
      <c r="F126" s="139" t="s">
        <v>1895</v>
      </c>
      <c r="G126" s="139" t="s">
        <v>30</v>
      </c>
      <c r="H126" s="139" t="s">
        <v>146</v>
      </c>
      <c r="I126" s="139" t="s">
        <v>32</v>
      </c>
      <c r="J126" s="139" t="s">
        <v>796</v>
      </c>
      <c r="K126" s="139" t="s">
        <v>2007</v>
      </c>
      <c r="L126" s="139" t="s">
        <v>8</v>
      </c>
      <c r="M126" s="140">
        <v>10000</v>
      </c>
      <c r="N126" s="139" t="s">
        <v>229</v>
      </c>
    </row>
    <row r="127" spans="1:14" ht="15.75" thickBot="1" x14ac:dyDescent="0.3">
      <c r="A127" s="137" t="s">
        <v>2000</v>
      </c>
      <c r="B127" s="138" t="s">
        <v>2001</v>
      </c>
      <c r="C127" s="139" t="s">
        <v>196</v>
      </c>
      <c r="D127" s="139" t="s">
        <v>196</v>
      </c>
      <c r="E127" s="139" t="s">
        <v>219</v>
      </c>
      <c r="F127" s="139" t="s">
        <v>1895</v>
      </c>
      <c r="G127" s="139" t="s">
        <v>30</v>
      </c>
      <c r="H127" s="139" t="s">
        <v>146</v>
      </c>
      <c r="I127" s="139" t="s">
        <v>49</v>
      </c>
      <c r="J127" s="139" t="s">
        <v>796</v>
      </c>
      <c r="K127" s="139" t="s">
        <v>2007</v>
      </c>
      <c r="L127" s="139" t="s">
        <v>8</v>
      </c>
      <c r="M127" s="140">
        <v>10000</v>
      </c>
      <c r="N127" s="139" t="s">
        <v>229</v>
      </c>
    </row>
    <row r="128" spans="1:14" ht="15.75" thickBot="1" x14ac:dyDescent="0.3">
      <c r="A128" s="137" t="s">
        <v>2000</v>
      </c>
      <c r="B128" s="138" t="s">
        <v>2001</v>
      </c>
      <c r="C128" s="139" t="s">
        <v>196</v>
      </c>
      <c r="D128" s="139" t="s">
        <v>196</v>
      </c>
      <c r="E128" s="139" t="s">
        <v>219</v>
      </c>
      <c r="F128" s="139" t="s">
        <v>1895</v>
      </c>
      <c r="G128" s="139" t="s">
        <v>38</v>
      </c>
      <c r="H128" s="139" t="s">
        <v>210</v>
      </c>
      <c r="I128" s="139" t="s">
        <v>32</v>
      </c>
      <c r="J128" s="139" t="s">
        <v>796</v>
      </c>
      <c r="K128" s="139" t="s">
        <v>2002</v>
      </c>
      <c r="L128" s="139" t="s">
        <v>8</v>
      </c>
      <c r="M128" s="140">
        <v>5000</v>
      </c>
      <c r="N128" s="139" t="s">
        <v>229</v>
      </c>
    </row>
    <row r="129" spans="1:14" ht="15.75" thickBot="1" x14ac:dyDescent="0.3">
      <c r="A129" s="137" t="s">
        <v>2000</v>
      </c>
      <c r="B129" s="138" t="s">
        <v>2001</v>
      </c>
      <c r="C129" s="139" t="s">
        <v>196</v>
      </c>
      <c r="D129" s="139" t="s">
        <v>196</v>
      </c>
      <c r="E129" s="139" t="s">
        <v>219</v>
      </c>
      <c r="F129" s="139" t="s">
        <v>1895</v>
      </c>
      <c r="G129" s="139" t="s">
        <v>38</v>
      </c>
      <c r="H129" s="139" t="s">
        <v>210</v>
      </c>
      <c r="I129" s="139" t="s">
        <v>49</v>
      </c>
      <c r="J129" s="139" t="s">
        <v>796</v>
      </c>
      <c r="K129" s="139" t="s">
        <v>2002</v>
      </c>
      <c r="L129" s="139" t="s">
        <v>8</v>
      </c>
      <c r="M129" s="140">
        <v>5000</v>
      </c>
      <c r="N129" s="139" t="s">
        <v>229</v>
      </c>
    </row>
    <row r="130" spans="1:14" ht="15.75" thickBot="1" x14ac:dyDescent="0.3">
      <c r="A130" s="137" t="s">
        <v>2000</v>
      </c>
      <c r="B130" s="138" t="s">
        <v>2001</v>
      </c>
      <c r="C130" s="139" t="s">
        <v>196</v>
      </c>
      <c r="D130" s="139" t="s">
        <v>196</v>
      </c>
      <c r="E130" s="139" t="s">
        <v>219</v>
      </c>
      <c r="F130" s="139" t="s">
        <v>2008</v>
      </c>
      <c r="G130" s="139" t="s">
        <v>30</v>
      </c>
      <c r="H130" s="139" t="s">
        <v>146</v>
      </c>
      <c r="I130" s="139" t="s">
        <v>32</v>
      </c>
      <c r="J130" s="139" t="s">
        <v>798</v>
      </c>
      <c r="K130" s="139" t="s">
        <v>1955</v>
      </c>
      <c r="L130" s="139" t="s">
        <v>8</v>
      </c>
      <c r="M130" s="140">
        <v>5000</v>
      </c>
      <c r="N130" s="139" t="s">
        <v>229</v>
      </c>
    </row>
    <row r="131" spans="1:14" ht="15.75" thickBot="1" x14ac:dyDescent="0.3">
      <c r="A131" s="137" t="s">
        <v>2000</v>
      </c>
      <c r="B131" s="138" t="s">
        <v>2001</v>
      </c>
      <c r="C131" s="139" t="s">
        <v>196</v>
      </c>
      <c r="D131" s="139" t="s">
        <v>196</v>
      </c>
      <c r="E131" s="139" t="s">
        <v>219</v>
      </c>
      <c r="F131" s="139" t="s">
        <v>1895</v>
      </c>
      <c r="G131" s="139" t="s">
        <v>30</v>
      </c>
      <c r="H131" s="139" t="s">
        <v>146</v>
      </c>
      <c r="I131" s="139" t="s">
        <v>49</v>
      </c>
      <c r="J131" s="139" t="s">
        <v>798</v>
      </c>
      <c r="K131" s="139" t="s">
        <v>1955</v>
      </c>
      <c r="L131" s="139" t="s">
        <v>8</v>
      </c>
      <c r="M131" s="140">
        <v>5000</v>
      </c>
      <c r="N131" s="139" t="s">
        <v>229</v>
      </c>
    </row>
    <row r="132" spans="1:14" ht="15.75" thickBot="1" x14ac:dyDescent="0.3">
      <c r="A132" s="137" t="s">
        <v>2000</v>
      </c>
      <c r="B132" s="138" t="s">
        <v>2001</v>
      </c>
      <c r="C132" s="139" t="s">
        <v>196</v>
      </c>
      <c r="D132" s="139" t="s">
        <v>196</v>
      </c>
      <c r="E132" s="139" t="s">
        <v>219</v>
      </c>
      <c r="F132" s="139" t="s">
        <v>1895</v>
      </c>
      <c r="G132" s="139" t="s">
        <v>38</v>
      </c>
      <c r="H132" s="139" t="s">
        <v>214</v>
      </c>
      <c r="I132" s="139" t="s">
        <v>32</v>
      </c>
      <c r="J132" s="139" t="s">
        <v>798</v>
      </c>
      <c r="K132" s="139" t="s">
        <v>1955</v>
      </c>
      <c r="L132" s="139" t="s">
        <v>8</v>
      </c>
      <c r="M132" s="140">
        <v>5000</v>
      </c>
      <c r="N132" s="139" t="s">
        <v>229</v>
      </c>
    </row>
    <row r="133" spans="1:14" ht="15.75" thickBot="1" x14ac:dyDescent="0.3">
      <c r="A133" s="137" t="s">
        <v>2000</v>
      </c>
      <c r="B133" s="138" t="s">
        <v>2001</v>
      </c>
      <c r="C133" s="139" t="s">
        <v>196</v>
      </c>
      <c r="D133" s="139" t="s">
        <v>196</v>
      </c>
      <c r="E133" s="139" t="s">
        <v>219</v>
      </c>
      <c r="F133" s="139" t="s">
        <v>1895</v>
      </c>
      <c r="G133" s="139" t="s">
        <v>38</v>
      </c>
      <c r="H133" s="139" t="s">
        <v>214</v>
      </c>
      <c r="I133" s="139" t="s">
        <v>49</v>
      </c>
      <c r="J133" s="139" t="s">
        <v>798</v>
      </c>
      <c r="K133" s="139" t="s">
        <v>1955</v>
      </c>
      <c r="L133" s="139" t="s">
        <v>8</v>
      </c>
      <c r="M133" s="140">
        <v>5000</v>
      </c>
      <c r="N133" s="139" t="s">
        <v>229</v>
      </c>
    </row>
    <row r="134" spans="1:14" ht="15.75" thickBot="1" x14ac:dyDescent="0.3">
      <c r="A134" s="137" t="s">
        <v>2000</v>
      </c>
      <c r="B134" s="138" t="s">
        <v>2001</v>
      </c>
      <c r="C134" s="139" t="s">
        <v>196</v>
      </c>
      <c r="D134" s="139" t="s">
        <v>196</v>
      </c>
      <c r="E134" s="139" t="s">
        <v>239</v>
      </c>
      <c r="F134" s="139" t="s">
        <v>1914</v>
      </c>
      <c r="G134" s="139" t="s">
        <v>30</v>
      </c>
      <c r="H134" s="139" t="s">
        <v>146</v>
      </c>
      <c r="I134" s="139" t="s">
        <v>49</v>
      </c>
      <c r="J134" s="139" t="s">
        <v>798</v>
      </c>
      <c r="K134" s="139" t="s">
        <v>1955</v>
      </c>
      <c r="L134" s="139" t="s">
        <v>11</v>
      </c>
      <c r="M134" s="141">
        <v>23.81</v>
      </c>
      <c r="N134" s="139" t="s">
        <v>227</v>
      </c>
    </row>
    <row r="135" spans="1:14" ht="15.75" thickBot="1" x14ac:dyDescent="0.3">
      <c r="A135" s="137" t="s">
        <v>2000</v>
      </c>
      <c r="B135" s="138" t="s">
        <v>2001</v>
      </c>
      <c r="C135" s="139" t="s">
        <v>196</v>
      </c>
      <c r="D135" s="139" t="s">
        <v>196</v>
      </c>
      <c r="E135" s="139" t="s">
        <v>239</v>
      </c>
      <c r="F135" s="139" t="s">
        <v>1914</v>
      </c>
      <c r="G135" s="139" t="s">
        <v>38</v>
      </c>
      <c r="H135" s="139" t="s">
        <v>220</v>
      </c>
      <c r="I135" s="139" t="s">
        <v>49</v>
      </c>
      <c r="J135" s="139" t="s">
        <v>798</v>
      </c>
      <c r="K135" s="139" t="s">
        <v>1955</v>
      </c>
      <c r="L135" s="139" t="s">
        <v>11</v>
      </c>
      <c r="M135" s="141">
        <v>149.4</v>
      </c>
      <c r="N135" s="139" t="s">
        <v>227</v>
      </c>
    </row>
    <row r="136" spans="1:14" ht="15.75" thickBot="1" x14ac:dyDescent="0.3">
      <c r="A136" s="137" t="s">
        <v>2000</v>
      </c>
      <c r="B136" s="138" t="s">
        <v>2001</v>
      </c>
      <c r="C136" s="139" t="s">
        <v>196</v>
      </c>
      <c r="D136" s="139" t="s">
        <v>196</v>
      </c>
      <c r="E136" s="139" t="s">
        <v>239</v>
      </c>
      <c r="F136" s="139" t="s">
        <v>1914</v>
      </c>
      <c r="G136" s="139" t="s">
        <v>38</v>
      </c>
      <c r="H136" s="139" t="s">
        <v>220</v>
      </c>
      <c r="I136" s="139" t="s">
        <v>32</v>
      </c>
      <c r="J136" s="139" t="s">
        <v>798</v>
      </c>
      <c r="K136" s="139" t="s">
        <v>1955</v>
      </c>
      <c r="L136" s="139" t="s">
        <v>11</v>
      </c>
      <c r="M136" s="141">
        <v>155.4</v>
      </c>
      <c r="N136" s="139" t="s">
        <v>227</v>
      </c>
    </row>
    <row r="137" spans="1:14" ht="15.75" thickBot="1" x14ac:dyDescent="0.3">
      <c r="A137" s="137" t="s">
        <v>2009</v>
      </c>
      <c r="B137" s="138" t="s">
        <v>2010</v>
      </c>
      <c r="C137" s="139" t="s">
        <v>1487</v>
      </c>
      <c r="D137" s="139" t="s">
        <v>186</v>
      </c>
      <c r="E137" s="139" t="s">
        <v>219</v>
      </c>
      <c r="F137" s="139" t="s">
        <v>1895</v>
      </c>
      <c r="G137" s="139" t="s">
        <v>30</v>
      </c>
      <c r="H137" s="139" t="s">
        <v>146</v>
      </c>
      <c r="I137" s="139" t="s">
        <v>32</v>
      </c>
      <c r="J137" s="139" t="s">
        <v>798</v>
      </c>
      <c r="K137" s="139" t="s">
        <v>1937</v>
      </c>
      <c r="L137" s="139" t="s">
        <v>11</v>
      </c>
      <c r="M137" s="141">
        <v>649.4</v>
      </c>
      <c r="N137" s="139" t="s">
        <v>228</v>
      </c>
    </row>
    <row r="138" spans="1:14" ht="15.75" thickBot="1" x14ac:dyDescent="0.3">
      <c r="A138" s="137" t="s">
        <v>2009</v>
      </c>
      <c r="B138" s="138" t="s">
        <v>2010</v>
      </c>
      <c r="C138" s="139" t="s">
        <v>1487</v>
      </c>
      <c r="D138" s="139" t="s">
        <v>186</v>
      </c>
      <c r="E138" s="139" t="s">
        <v>219</v>
      </c>
      <c r="F138" s="139" t="s">
        <v>1895</v>
      </c>
      <c r="G138" s="139" t="s">
        <v>30</v>
      </c>
      <c r="H138" s="139" t="s">
        <v>146</v>
      </c>
      <c r="I138" s="139" t="s">
        <v>49</v>
      </c>
      <c r="J138" s="139" t="s">
        <v>798</v>
      </c>
      <c r="K138" s="139" t="s">
        <v>1937</v>
      </c>
      <c r="L138" s="139" t="s">
        <v>11</v>
      </c>
      <c r="M138" s="141">
        <v>337.4</v>
      </c>
      <c r="N138" s="139" t="s">
        <v>228</v>
      </c>
    </row>
    <row r="139" spans="1:14" ht="15.75" thickBot="1" x14ac:dyDescent="0.3">
      <c r="A139" s="137" t="s">
        <v>2009</v>
      </c>
      <c r="B139" s="138" t="s">
        <v>2010</v>
      </c>
      <c r="C139" s="139" t="s">
        <v>1487</v>
      </c>
      <c r="D139" s="139" t="s">
        <v>186</v>
      </c>
      <c r="E139" s="139" t="s">
        <v>219</v>
      </c>
      <c r="F139" s="139" t="s">
        <v>1895</v>
      </c>
      <c r="G139" s="139" t="s">
        <v>38</v>
      </c>
      <c r="H139" s="139" t="s">
        <v>211</v>
      </c>
      <c r="I139" s="139" t="s">
        <v>32</v>
      </c>
      <c r="J139" s="139" t="s">
        <v>798</v>
      </c>
      <c r="K139" s="139" t="s">
        <v>1937</v>
      </c>
      <c r="L139" s="139" t="s">
        <v>11</v>
      </c>
      <c r="M139" s="141" t="s">
        <v>2011</v>
      </c>
      <c r="N139" s="139" t="s">
        <v>226</v>
      </c>
    </row>
    <row r="140" spans="1:14" ht="15.75" thickBot="1" x14ac:dyDescent="0.3">
      <c r="A140" s="137" t="s">
        <v>2009</v>
      </c>
      <c r="B140" s="138" t="s">
        <v>2010</v>
      </c>
      <c r="C140" s="139" t="s">
        <v>1487</v>
      </c>
      <c r="D140" s="139" t="s">
        <v>186</v>
      </c>
      <c r="E140" s="139" t="s">
        <v>219</v>
      </c>
      <c r="F140" s="139" t="s">
        <v>1895</v>
      </c>
      <c r="G140" s="139" t="s">
        <v>38</v>
      </c>
      <c r="H140" s="139" t="s">
        <v>211</v>
      </c>
      <c r="I140" s="139" t="s">
        <v>49</v>
      </c>
      <c r="J140" s="139" t="s">
        <v>798</v>
      </c>
      <c r="K140" s="139" t="s">
        <v>1937</v>
      </c>
      <c r="L140" s="139" t="s">
        <v>11</v>
      </c>
      <c r="M140" s="141" t="s">
        <v>2012</v>
      </c>
      <c r="N140" s="139" t="s">
        <v>226</v>
      </c>
    </row>
    <row r="141" spans="1:14" ht="15.75" thickBot="1" x14ac:dyDescent="0.3">
      <c r="A141" s="137" t="s">
        <v>2009</v>
      </c>
      <c r="B141" s="138" t="s">
        <v>2010</v>
      </c>
      <c r="C141" s="139" t="s">
        <v>1487</v>
      </c>
      <c r="D141" s="139" t="s">
        <v>186</v>
      </c>
      <c r="E141" s="139" t="s">
        <v>239</v>
      </c>
      <c r="F141" s="139" t="s">
        <v>1914</v>
      </c>
      <c r="G141" s="139" t="s">
        <v>38</v>
      </c>
      <c r="H141" s="139" t="s">
        <v>221</v>
      </c>
      <c r="I141" s="139" t="s">
        <v>32</v>
      </c>
      <c r="J141" s="139" t="s">
        <v>798</v>
      </c>
      <c r="K141" s="139" t="s">
        <v>1936</v>
      </c>
      <c r="L141" s="139" t="s">
        <v>11</v>
      </c>
      <c r="M141" s="140">
        <v>5239</v>
      </c>
      <c r="N141" s="139" t="s">
        <v>227</v>
      </c>
    </row>
    <row r="142" spans="1:14" ht="15.75" thickBot="1" x14ac:dyDescent="0.3">
      <c r="A142" s="137" t="s">
        <v>2009</v>
      </c>
      <c r="B142" s="138" t="s">
        <v>2010</v>
      </c>
      <c r="C142" s="139" t="s">
        <v>1487</v>
      </c>
      <c r="D142" s="139" t="s">
        <v>186</v>
      </c>
      <c r="E142" s="139" t="s">
        <v>239</v>
      </c>
      <c r="F142" s="139" t="s">
        <v>1914</v>
      </c>
      <c r="G142" s="139" t="s">
        <v>38</v>
      </c>
      <c r="H142" s="139" t="s">
        <v>221</v>
      </c>
      <c r="I142" s="139" t="s">
        <v>49</v>
      </c>
      <c r="J142" s="139" t="s">
        <v>798</v>
      </c>
      <c r="K142" s="139" t="s">
        <v>1936</v>
      </c>
      <c r="L142" s="139" t="s">
        <v>11</v>
      </c>
      <c r="M142" s="140">
        <v>5573</v>
      </c>
      <c r="N142" s="139" t="s">
        <v>227</v>
      </c>
    </row>
    <row r="143" spans="1:14" ht="15.75" thickBot="1" x14ac:dyDescent="0.3">
      <c r="A143" s="137" t="s">
        <v>2013</v>
      </c>
      <c r="B143" s="138" t="s">
        <v>2014</v>
      </c>
      <c r="C143" s="139" t="s">
        <v>2015</v>
      </c>
      <c r="D143" s="139" t="s">
        <v>2015</v>
      </c>
      <c r="E143" s="139" t="s">
        <v>219</v>
      </c>
      <c r="F143" s="139" t="s">
        <v>1895</v>
      </c>
      <c r="G143" s="139" t="s">
        <v>38</v>
      </c>
      <c r="H143" s="139" t="s">
        <v>213</v>
      </c>
      <c r="I143" s="139" t="s">
        <v>49</v>
      </c>
      <c r="J143" s="139" t="s">
        <v>115</v>
      </c>
      <c r="K143" s="139" t="s">
        <v>2016</v>
      </c>
      <c r="L143" s="139" t="s">
        <v>9</v>
      </c>
      <c r="M143" s="140">
        <v>1500</v>
      </c>
      <c r="N143" s="139" t="s">
        <v>228</v>
      </c>
    </row>
    <row r="144" spans="1:14" ht="15.75" thickBot="1" x14ac:dyDescent="0.3">
      <c r="A144" s="137" t="s">
        <v>2013</v>
      </c>
      <c r="B144" s="138" t="s">
        <v>2014</v>
      </c>
      <c r="C144" s="139" t="s">
        <v>2017</v>
      </c>
      <c r="D144" s="139" t="s">
        <v>2017</v>
      </c>
      <c r="E144" s="139" t="s">
        <v>219</v>
      </c>
      <c r="F144" s="139" t="s">
        <v>1895</v>
      </c>
      <c r="G144" s="139" t="s">
        <v>38</v>
      </c>
      <c r="H144" s="139" t="s">
        <v>213</v>
      </c>
      <c r="I144" s="139" t="s">
        <v>49</v>
      </c>
      <c r="J144" s="139" t="s">
        <v>115</v>
      </c>
      <c r="K144" s="139" t="s">
        <v>2016</v>
      </c>
      <c r="L144" s="139" t="s">
        <v>11</v>
      </c>
      <c r="M144" s="140">
        <v>9344</v>
      </c>
      <c r="N144" s="139" t="s">
        <v>229</v>
      </c>
    </row>
    <row r="145" spans="1:14" ht="15.75" thickBot="1" x14ac:dyDescent="0.3">
      <c r="A145" s="137" t="s">
        <v>2018</v>
      </c>
      <c r="B145" s="138" t="s">
        <v>2019</v>
      </c>
      <c r="C145" s="139" t="s">
        <v>465</v>
      </c>
      <c r="D145" s="139" t="s">
        <v>2020</v>
      </c>
      <c r="E145" s="139" t="s">
        <v>1092</v>
      </c>
      <c r="F145" s="139" t="s">
        <v>1893</v>
      </c>
      <c r="G145" s="139" t="s">
        <v>38</v>
      </c>
      <c r="H145" s="139" t="s">
        <v>39</v>
      </c>
      <c r="I145" s="139" t="s">
        <v>49</v>
      </c>
      <c r="J145" s="139" t="s">
        <v>62</v>
      </c>
      <c r="K145" s="139" t="s">
        <v>2021</v>
      </c>
      <c r="L145" s="139" t="s">
        <v>9</v>
      </c>
      <c r="M145" s="141">
        <v>500</v>
      </c>
      <c r="N145" s="139" t="s">
        <v>228</v>
      </c>
    </row>
    <row r="146" spans="1:14" ht="15.75" thickBot="1" x14ac:dyDescent="0.3">
      <c r="A146" s="137" t="s">
        <v>2022</v>
      </c>
      <c r="B146" s="138" t="s">
        <v>2023</v>
      </c>
      <c r="C146" s="139" t="s">
        <v>465</v>
      </c>
      <c r="D146" s="139" t="s">
        <v>2024</v>
      </c>
      <c r="E146" s="139" t="s">
        <v>1386</v>
      </c>
      <c r="F146" s="139" t="s">
        <v>1895</v>
      </c>
      <c r="G146" s="139" t="s">
        <v>38</v>
      </c>
      <c r="H146" s="139" t="s">
        <v>1387</v>
      </c>
      <c r="I146" s="139" t="s">
        <v>49</v>
      </c>
      <c r="J146" s="139" t="s">
        <v>27</v>
      </c>
      <c r="K146" s="139" t="s">
        <v>2025</v>
      </c>
      <c r="L146" s="139" t="s">
        <v>9</v>
      </c>
      <c r="M146" s="140">
        <v>5850</v>
      </c>
      <c r="N146" s="139" t="s">
        <v>229</v>
      </c>
    </row>
    <row r="147" spans="1:14" ht="15.75" thickBot="1" x14ac:dyDescent="0.3">
      <c r="A147" s="137" t="s">
        <v>2022</v>
      </c>
      <c r="B147" s="138" t="s">
        <v>2023</v>
      </c>
      <c r="C147" s="139" t="s">
        <v>465</v>
      </c>
      <c r="D147" s="139" t="s">
        <v>2024</v>
      </c>
      <c r="E147" s="139" t="s">
        <v>1386</v>
      </c>
      <c r="F147" s="139" t="s">
        <v>1895</v>
      </c>
      <c r="G147" s="139" t="s">
        <v>38</v>
      </c>
      <c r="H147" s="139" t="s">
        <v>1387</v>
      </c>
      <c r="I147" s="139" t="s">
        <v>32</v>
      </c>
      <c r="J147" s="139" t="s">
        <v>27</v>
      </c>
      <c r="K147" s="139" t="s">
        <v>2025</v>
      </c>
      <c r="L147" s="139" t="s">
        <v>9</v>
      </c>
      <c r="M147" s="140">
        <v>5850</v>
      </c>
      <c r="N147" s="139" t="s">
        <v>229</v>
      </c>
    </row>
    <row r="148" spans="1:14" ht="15.75" thickBot="1" x14ac:dyDescent="0.3">
      <c r="A148" s="137" t="s">
        <v>2026</v>
      </c>
      <c r="B148" s="138" t="s">
        <v>2027</v>
      </c>
      <c r="C148" s="139" t="s">
        <v>465</v>
      </c>
      <c r="D148" s="139" t="s">
        <v>666</v>
      </c>
      <c r="E148" s="139" t="s">
        <v>290</v>
      </c>
      <c r="F148" s="139" t="s">
        <v>1893</v>
      </c>
      <c r="G148" s="139" t="s">
        <v>38</v>
      </c>
      <c r="H148" s="139" t="s">
        <v>39</v>
      </c>
      <c r="I148" s="141">
        <v>0</v>
      </c>
      <c r="J148" s="139" t="s">
        <v>129</v>
      </c>
      <c r="K148" s="139" t="s">
        <v>2021</v>
      </c>
      <c r="L148" s="139" t="s">
        <v>9</v>
      </c>
      <c r="M148" s="140">
        <v>1500</v>
      </c>
      <c r="N148" s="139" t="s">
        <v>228</v>
      </c>
    </row>
    <row r="149" spans="1:14" ht="15.75" thickBot="1" x14ac:dyDescent="0.3">
      <c r="A149" s="137" t="s">
        <v>2028</v>
      </c>
      <c r="B149" s="138" t="s">
        <v>2029</v>
      </c>
      <c r="C149" s="139" t="s">
        <v>673</v>
      </c>
      <c r="D149" s="139" t="s">
        <v>674</v>
      </c>
      <c r="E149" s="139" t="s">
        <v>290</v>
      </c>
      <c r="F149" s="139" t="s">
        <v>1893</v>
      </c>
      <c r="G149" s="139" t="s">
        <v>38</v>
      </c>
      <c r="H149" s="139" t="s">
        <v>1789</v>
      </c>
      <c r="I149" s="141">
        <v>0</v>
      </c>
      <c r="J149" s="139" t="s">
        <v>795</v>
      </c>
      <c r="K149" s="139" t="s">
        <v>2030</v>
      </c>
      <c r="L149" s="139" t="s">
        <v>8</v>
      </c>
      <c r="M149" s="140">
        <v>16666</v>
      </c>
      <c r="N149" s="139" t="s">
        <v>229</v>
      </c>
    </row>
  </sheetData>
  <mergeCells count="13">
    <mergeCell ref="N19:N21"/>
    <mergeCell ref="H19:H21"/>
    <mergeCell ref="I19:I21"/>
    <mergeCell ref="J19:J21"/>
    <mergeCell ref="K19:K21"/>
    <mergeCell ref="L19:L21"/>
    <mergeCell ref="M19:M21"/>
    <mergeCell ref="A19:A21"/>
    <mergeCell ref="C19:C21"/>
    <mergeCell ref="D19:D21"/>
    <mergeCell ref="E19:E21"/>
    <mergeCell ref="F19:F21"/>
    <mergeCell ref="G19:G21"/>
  </mergeCells>
  <hyperlinks>
    <hyperlink ref="B2" r:id="rId1" display="https://doi.org/10.1093/toxsci/70.1.86" xr:uid="{CA0FF568-D8C0-47AF-95DD-589001E79B58}"/>
    <hyperlink ref="B3" r:id="rId2" display="https://doi.org/10.1093/toxsci/70.1.86" xr:uid="{332E9110-D360-4680-996E-725B8FD43100}"/>
    <hyperlink ref="B4" r:id="rId3" display="https://doi.org/10.1093/toxsci/70.1.86" xr:uid="{53929023-AA99-489E-A96D-69C36C48A402}"/>
    <hyperlink ref="B5" r:id="rId4" display="https://doi.org/10.1093/toxsci/70.1.86" xr:uid="{3EA4D9F3-70A7-4388-AA19-0B35AA5B3C16}"/>
    <hyperlink ref="B6" r:id="rId5" display="http://doi.org/10.3109/17435390.2013.815814" xr:uid="{3BC3E215-185F-44C0-9EB3-B99D18631DE1}"/>
    <hyperlink ref="B7" r:id="rId6" display="http://doi.org/10.3109/17435390.2013.815814" xr:uid="{865887AB-ECF6-4855-8550-7F2C8047477F}"/>
    <hyperlink ref="B8" r:id="rId7" display="https://doi.org/10.1016/0891-5849(94)90032-9" xr:uid="{AFF4757A-6C06-40B6-97D7-2BCC78181DB7}"/>
    <hyperlink ref="B9" r:id="rId8" display="https://doi.org/10.1016/0891-5849(94)90032-9" xr:uid="{F117A8DC-4E76-4389-BF09-EF282D72EF10}"/>
    <hyperlink ref="B10" r:id="rId9" display="https://doi.org/10.1016/0891-5849(94)90032-9" xr:uid="{D2E11E2B-7679-4357-AA5B-D8EDB8649E82}"/>
    <hyperlink ref="B11" r:id="rId10" display="https://doi.org/10.1016/0891-5849(94)90032-9" xr:uid="{CA408953-4C8F-464C-86AC-0419687EEC9E}"/>
    <hyperlink ref="B12" r:id="rId11" display="https://doi.org/10.1016/0891-5849(94)90032-9" xr:uid="{5312F62D-FC65-445C-A611-024E4ABD4929}"/>
    <hyperlink ref="B13" r:id="rId12" display="https://doi.org/10.1016/0891-5849(94)90032-9" xr:uid="{575F69E8-8983-4422-8D46-D764F2DCDA06}"/>
    <hyperlink ref="B14" r:id="rId13" display="https://doi.org/10.1016/0891-5849(94)90032-9" xr:uid="{AF08B93D-6F49-4061-8475-6EE898DC332D}"/>
    <hyperlink ref="B15" r:id="rId14" display="https://doi.org/10.1016/0891-5849(94)90032-9" xr:uid="{9B0C153F-241C-4C43-9574-BBABC8E38F0D}"/>
    <hyperlink ref="B16" r:id="rId15" xr:uid="{CAE6B0BF-DB34-4112-9345-E5ECE0A38CB2}"/>
    <hyperlink ref="B17" r:id="rId16" xr:uid="{D076A2C1-638E-4BA2-A5C8-388942E0AA23}"/>
    <hyperlink ref="B18" r:id="rId17" xr:uid="{C2651B55-6490-451C-96CC-245490BFA968}"/>
    <hyperlink ref="B19" r:id="rId18" display="https://doi.org/10.5487/TR.2014.30.1.055" xr:uid="{708A32F9-0E4C-4B6A-9D74-78BA07541234}"/>
    <hyperlink ref="B22" r:id="rId19" display="https://doi.org/10.5487/TR.2014.30.1.055" xr:uid="{A180E186-E13D-4F39-AE88-56F1143A24DD}"/>
    <hyperlink ref="B23" r:id="rId20" display="https://doi.org/10.1016/0272-0590(91)90219-T" xr:uid="{443781B9-151E-43C3-AA06-34B27470A719}"/>
    <hyperlink ref="B24" r:id="rId21" display="https://doi.org/10.1539/joh.L10128" xr:uid="{8CABCC6E-AC87-49CE-B52D-BDB6FE327224}"/>
    <hyperlink ref="B25" r:id="rId22" display="https://doi.org/10.1539/joh.L10128" xr:uid="{160F5054-EFDF-4CE4-BBA3-0587C9422796}"/>
    <hyperlink ref="B26" r:id="rId23" display="https://doi.org/10.1539/joh.L10128" xr:uid="{4807C9C3-8C0B-4D37-818C-C7EB4F0590B4}"/>
    <hyperlink ref="B27" r:id="rId24" display="https://doi.org/10.1539/joh.L10128" xr:uid="{99894420-EE14-4251-B3D4-98E50755D2AF}"/>
    <hyperlink ref="B28" r:id="rId25" display="https://doi.org/10.1539/joh.L10128" xr:uid="{3454FEB1-93D3-4CB6-AE97-5E3C9C882E4E}"/>
    <hyperlink ref="B29" r:id="rId26" display="https://doi.org/10.1539/joh.L10128" xr:uid="{CE079A66-E935-41A8-ADC8-9C46A22F0052}"/>
    <hyperlink ref="B30" r:id="rId27" display="https://doi.org/10.1539/joh.10-0053-BR" xr:uid="{10CDFED6-D4F6-46C7-A617-10B79F4FEF71}"/>
    <hyperlink ref="B31" r:id="rId28" display="https://doi.org/10.1539/joh.10-0053-BR" xr:uid="{EF470A13-37D2-4A92-BDDD-418599A78D6D}"/>
    <hyperlink ref="B32" r:id="rId29" display="https://doi.org/10.1539/joh.10-0053-BR" xr:uid="{A88C9CA3-CE6D-4EBF-960A-B16257F804E9}"/>
    <hyperlink ref="B33" r:id="rId30" display="https://doi.org/10.1539/joh.10-0053-BR" xr:uid="{12CC66CD-C30F-40A8-8483-957DE9A134F8}"/>
    <hyperlink ref="B34" r:id="rId31" display="https://doi.org/10.1539/joh.10-0057-OA" xr:uid="{500AD337-42CE-4162-B349-D8CF2A9DCD17}"/>
    <hyperlink ref="B35" r:id="rId32" display="https://doi.org/10.1539/joh.10-0057-OA" xr:uid="{1E1B2D76-69E6-49DA-A8FB-48FABCA8FC04}"/>
    <hyperlink ref="B36" r:id="rId33" display="https://doi.org/10.1539/joh.10-0057-OA" xr:uid="{DCC780A8-51D2-4D5A-9436-D20E96F4EC54}"/>
    <hyperlink ref="B37" r:id="rId34" display="https://doi.org/10.1539/joh.10-0057-OA" xr:uid="{3BA27F78-8C7D-4AAC-8AFD-D38150FCD7E8}"/>
    <hyperlink ref="B38" r:id="rId35" display="https://doi.org/10.1539/joh.10-0057-OA" xr:uid="{DA2FC5DD-014D-45EB-9C78-04DA39F956AA}"/>
    <hyperlink ref="B39" r:id="rId36" display="https://doi.org/10.1539/joh.10-0057-OA" xr:uid="{BB291D85-95E4-4055-89DA-F073C02F1761}"/>
    <hyperlink ref="B40" r:id="rId37" display="https://doi.org/10.1539/joh.10-0057-OA" xr:uid="{04EC14DD-C8E5-43E0-AD9D-F275E75466BA}"/>
    <hyperlink ref="B41" r:id="rId38" display="https://doi.org/10.22427/NTP-DATA-DTXSID0024717" xr:uid="{1A5956C7-E185-4955-AED6-B0764B9B78FD}"/>
    <hyperlink ref="B42" r:id="rId39" display="https://doi.org/10.22427/NTP-DATA-DTXSID3031022" xr:uid="{EBEF79A4-39C0-4E19-AE09-25DC7432292F}"/>
    <hyperlink ref="B43" r:id="rId40" display="https://doi.org/10.22427/NTP-DATA-DTXSID9025326" xr:uid="{F94867FF-2F92-4768-A16F-A7D6A855633C}"/>
    <hyperlink ref="B44" r:id="rId41" display="https://doi.org/10.22427/NTP-DATA-DTXSID9025326" xr:uid="{522674FB-62FA-45B2-AB36-666D01CCCD7D}"/>
    <hyperlink ref="B45" r:id="rId42" display="https://doi.org/10.22427/NTP-DATA-DTXSID9025326" xr:uid="{C628FD7E-D78C-4860-81D1-332B7A188A3B}"/>
    <hyperlink ref="B46" r:id="rId43" display="https://doi.org/10.22427/NTP-DATA-DTXSID9025326" xr:uid="{C1DA905B-FA5F-4BDE-A94D-A35431D6C7C0}"/>
    <hyperlink ref="B47" r:id="rId44" display="https://doi.org/10.22427/NTP-DATA-DTXSID9025326" xr:uid="{1C86B595-00A2-44F1-BE46-A93B332C85D9}"/>
    <hyperlink ref="B48" r:id="rId45" display="https://doi.org/10.22427/NTP-DATA-DTXSID9025326" xr:uid="{FA342C0A-721C-4A33-9552-B53B037A41BB}"/>
    <hyperlink ref="B49" r:id="rId46" display="https://doi.org/10.22427/NTP-DATA-DTXSID9025326" xr:uid="{E3F34E37-C78D-4152-ABA2-EAD1124FE8B2}"/>
    <hyperlink ref="B50" r:id="rId47" display="https://doi.org/10.22427/NTP-DATA-DTXSID9025326" xr:uid="{CACDBC37-86C1-4126-B2AE-6E3816E6B40C}"/>
    <hyperlink ref="B51" r:id="rId48" display="https://doi.org/10.22427/NTP-DATA-DTXSID0024719" xr:uid="{2F155325-D1C7-43AD-B054-D16AD3CEB4DB}"/>
    <hyperlink ref="B52" r:id="rId49" display="https://doi.org/10.22427/NTP-DATA-DTXSID0024719" xr:uid="{701B1420-77DE-4389-93C1-E8601F16082C}"/>
    <hyperlink ref="B53" r:id="rId50" display="https://doi.org/10.22427/NTP-DATA-DTXSID0024719" xr:uid="{FE0FB67C-C034-4C1E-B2B2-D137F4540154}"/>
    <hyperlink ref="B54" r:id="rId51" display="https://ntp.niehs.nih.gov/go/tr097abs" xr:uid="{E97F56B7-D1CC-4D86-AE4A-B58DF4A3CFC2}"/>
    <hyperlink ref="B55" r:id="rId52" display="https://ntp.niehs.nih.gov/go/tr097abs" xr:uid="{E9173089-DE2F-4C90-8415-9504990C8ABE}"/>
    <hyperlink ref="B56" r:id="rId53" display="https://ntp.niehs.nih.gov/go/tr377abs" xr:uid="{57E2BE50-6720-4471-AA42-E99C74D2AC15}"/>
    <hyperlink ref="B57" r:id="rId54" display="https://ntp.niehs.nih.gov/go/tr377abs" xr:uid="{38CFE1C4-F2EA-4B93-9044-3BECADDFD5A9}"/>
    <hyperlink ref="B58" r:id="rId55" display="https://ntp.niehs.nih.gov/go/tr377abs" xr:uid="{95CDCC9E-1D7F-4577-B6C8-7F78517F916B}"/>
    <hyperlink ref="B59" r:id="rId56" display="https://ntp.niehs.nih.gov/go/tr377abs" xr:uid="{A24A90F8-4940-4529-B961-3F9D36A05102}"/>
    <hyperlink ref="B60" r:id="rId57" display="https://ntp.niehs.nih.gov/go/tr421abs" xr:uid="{28E4C864-EEF9-40A2-83B1-170AF3D79CF5}"/>
    <hyperlink ref="B61" r:id="rId58" display="https://ntp.niehs.nih.gov/go/tr421abs" xr:uid="{9D8892DC-95BF-48DB-AD69-30E82B310F1E}"/>
    <hyperlink ref="B62" r:id="rId59" display="https://ntp.niehs.nih.gov/go/tr421abs" xr:uid="{96A63F9A-9CCE-45C9-8467-B4035A5EA730}"/>
    <hyperlink ref="B63" r:id="rId60" display="https://ntp.niehs.nih.gov/go/tr421abs" xr:uid="{3B1282E2-F2BA-4FBF-B438-D720C9CA78C8}"/>
    <hyperlink ref="B64" r:id="rId61" display="https://ntp.niehs.nih.gov/go/tr421abs" xr:uid="{E9993FC1-8F1C-4B30-B80B-A0F3BADEBFCE}"/>
    <hyperlink ref="B65" r:id="rId62" display="https://ntp.niehs.nih.gov/go/tr451abs" xr:uid="{84EA6049-EBA4-480E-B27C-9C2C16FE99B8}"/>
    <hyperlink ref="B66" r:id="rId63" display="https://ntp.niehs.nih.gov/go/tr451abs" xr:uid="{24F5E33D-E5B3-4DD5-A732-4931C419A38B}"/>
    <hyperlink ref="B67" r:id="rId64" display="https://ntp.niehs.nih.gov/go/tr451abs" xr:uid="{CA20626A-9A8C-4907-A09D-1EF1241C18CF}"/>
    <hyperlink ref="B68" r:id="rId65" display="https://ntp.niehs.nih.gov/go/tr451abs" xr:uid="{60002ECA-5074-494E-BDB8-2E21CF2A5AEC}"/>
    <hyperlink ref="B69" r:id="rId66" display="https://ntp.niehs.nih.gov/go/tr451abs" xr:uid="{5DD68A19-6959-4272-AC98-048AC7A553A8}"/>
    <hyperlink ref="B70" r:id="rId67" display="https://ntp.niehs.nih.gov/go/tr453abs" xr:uid="{B73E35AF-2FA5-4AC7-8A86-6DE6F0C06C89}"/>
    <hyperlink ref="B71" r:id="rId68" display="https://ntp.niehs.nih.gov/go/tr453abs" xr:uid="{8DD42561-0E52-43E2-8824-C6C12CF2984B}"/>
    <hyperlink ref="B72" r:id="rId69" display="https://ntp.niehs.nih.gov/go/tr453abs" xr:uid="{729FDE76-44C8-460A-8BBF-8663F6BF7FCB}"/>
    <hyperlink ref="B73" r:id="rId70" display="https://ntp.niehs.nih.gov/go/tr453abs" xr:uid="{62291C9C-F6F5-4987-A8EC-E6FEC82B6FE1}"/>
    <hyperlink ref="B74" r:id="rId71" display="https://ntp.niehs.nih.gov/go/tr453abs" xr:uid="{693F373C-EF2B-4970-8C4C-25A4A63FA4B9}"/>
    <hyperlink ref="B75" r:id="rId72" display="https://ntp.niehs.nih.gov/go/tr454abs" xr:uid="{2869C9EC-4BFF-4CE3-ADE1-8C238122A2D5}"/>
    <hyperlink ref="B76" r:id="rId73" display="https://ntp.niehs.nih.gov/go/tr454abs" xr:uid="{93416905-4F45-43EA-B714-557C03B6DF6F}"/>
    <hyperlink ref="B77" r:id="rId74" display="https://ntp.niehs.nih.gov/go/tr454abs" xr:uid="{1205C770-A033-4D8B-BFEA-4C389E0F7AB8}"/>
    <hyperlink ref="B78" r:id="rId75" display="https://ntp.niehs.nih.gov/go/tr454abs" xr:uid="{42694B6F-7A59-40CD-BCD0-600BE9ABB45A}"/>
    <hyperlink ref="B79" r:id="rId76" display="https://ntp.niehs.nih.gov/go/tr462abs" xr:uid="{EF5FAE72-1F6E-48F7-87C7-9C4389DFC153}"/>
    <hyperlink ref="B80" r:id="rId77" display="https://ntp.niehs.nih.gov/go/tr462abs" xr:uid="{072F5109-05B6-4E44-BC72-53D60B5DFF13}"/>
    <hyperlink ref="B81" r:id="rId78" display="https://ntp.niehs.nih.gov/go/tr462abs" xr:uid="{3B2E355A-2DEF-4B33-AF5A-81911783E94F}"/>
    <hyperlink ref="B82" r:id="rId79" display="https://ntp.niehs.nih.gov/go/tr462abs" xr:uid="{ECE41956-E7B0-4134-8BB1-318B7B4C356D}"/>
    <hyperlink ref="B83" r:id="rId80" display="https://ntp.niehs.nih.gov/go/tr462abs" xr:uid="{67650353-92A8-4094-9F2A-CEB58A8C4D23}"/>
    <hyperlink ref="B84" r:id="rId81" display="https://ntp.niehs.nih.gov/go/tr471abs" xr:uid="{84AAC713-419B-4BF7-8277-892785EE1A52}"/>
    <hyperlink ref="B91" r:id="rId82" display="https://ntp.niehs.nih.gov/go/tr492abs" xr:uid="{A031C534-633C-4D16-8049-CA77E47D6A2F}"/>
    <hyperlink ref="B92" r:id="rId83" display="https://ntp.niehs.nih.gov/go/tr492abs" xr:uid="{3AFA58FA-EEDB-45F4-9865-F6967CF0E53B}"/>
    <hyperlink ref="B93" r:id="rId84" display="https://ntp.niehs.nih.gov/go/tr492abs" xr:uid="{036235F5-DB06-4EC6-86B7-3442D78D38EF}"/>
    <hyperlink ref="B94" r:id="rId85" display="https://ntp.niehs.nih.gov/go/tr492abs" xr:uid="{A9D9DE60-9CD5-43C2-B9E2-C1D171D1FDA7}"/>
    <hyperlink ref="B95" r:id="rId86" display="https://ntp.niehs.nih.gov/go/tr492abs" xr:uid="{0E7222F2-90B6-4C5F-AF00-4EFBC5E8DB38}"/>
    <hyperlink ref="B96" r:id="rId87" display="https://ntp.niehs.nih.gov/go/tr499abs" xr:uid="{8819453A-C651-473E-B804-E2E2FC9972F7}"/>
    <hyperlink ref="B97" r:id="rId88" display="https://ntp.niehs.nih.gov/go/tr499abs" xr:uid="{DE4EBDDD-2B11-43D9-BB4C-385EC5524035}"/>
    <hyperlink ref="B98" r:id="rId89" display="https://ntp.niehs.nih.gov/go/tr499abs" xr:uid="{3EC70529-ABF6-4879-94D0-4D35FD2C8423}"/>
    <hyperlink ref="B99" r:id="rId90" display="https://ntp.niehs.nih.gov/go/tr499abs" xr:uid="{02E60BFE-8A98-4F58-BBAF-EE6D3333C0F8}"/>
    <hyperlink ref="B100" r:id="rId91" display="https://ntp.niehs.nih.gov/go/tr499abs" xr:uid="{1C8BE702-CCFA-4162-92E9-2DCE33D9C457}"/>
    <hyperlink ref="B101" r:id="rId92" display="https://ntp.niehs.nih.gov/go/tr499abs" xr:uid="{4E9E5DB3-B2E8-4B94-A43A-81DD71659734}"/>
    <hyperlink ref="B102" r:id="rId93" display="https://ntp.niehs.nih.gov/go/tr499abs" xr:uid="{41A7E323-0B61-4F72-902C-EA835A3123C8}"/>
    <hyperlink ref="B103" r:id="rId94" display="https://ntp.niehs.nih.gov/go/tr499abs" xr:uid="{D0448FB9-7779-46DC-8257-9020637CA267}"/>
    <hyperlink ref="B104" r:id="rId95" display="https://ntp.niehs.nih.gov/go/tr499abs" xr:uid="{11FF4369-3814-4C4A-B69E-20D29B19D38D}"/>
    <hyperlink ref="B105" r:id="rId96" display="https://ntp.niehs.nih.gov/go/tr499abs" xr:uid="{89D8BFD5-2B70-4BC1-A24F-806F6356C8BE}"/>
    <hyperlink ref="B106" r:id="rId97" display="https://ntp.niehs.nih.gov/go/tr499abs" xr:uid="{B40BB33F-31AF-4E9D-A9B8-608E1AC7CD19}"/>
    <hyperlink ref="B107" r:id="rId98" display="https://ntp.niehs.nih.gov/go/tr499abs" xr:uid="{171E2008-D57E-4D35-BB4F-17DA58BF28A0}"/>
    <hyperlink ref="B108" r:id="rId99" display="https://ntp.niehs.nih.gov/go/tr499abs" xr:uid="{67967923-F973-473B-A415-4E858D4CAD0A}"/>
    <hyperlink ref="B109" r:id="rId100" display="https://ntp.niehs.nih.gov/go/tr507abs" xr:uid="{493CBB06-FF8B-4B1D-A52B-309A202E5913}"/>
    <hyperlink ref="B110" r:id="rId101" display="https://ntp.niehs.nih.gov/go/tr507abs" xr:uid="{6E698A2A-4715-4D96-AA4A-0D42E6A65A06}"/>
    <hyperlink ref="B111" r:id="rId102" display="https://ntp.niehs.nih.gov/go/tr507abs" xr:uid="{C9F16BE3-0F69-4DE6-A70D-222AA95EDAC1}"/>
    <hyperlink ref="B112" r:id="rId103" display="https://ntp.niehs.nih.gov/go/tr507abs" xr:uid="{6B395FF6-AC59-47A8-BB93-4673893B7DA0}"/>
    <hyperlink ref="B113" r:id="rId104" display="https://ntp.niehs.nih.gov/go/tr507abs" xr:uid="{B2D826D6-5098-4CFC-8D4B-5231D5EE7FE4}"/>
    <hyperlink ref="B114" r:id="rId105" display="https://ntp.niehs.nih.gov/go/tr507abs" xr:uid="{892AC5AF-7B68-42D6-AF6C-FC75D84AE2E2}"/>
    <hyperlink ref="B115" r:id="rId106" display="https://ntp.niehs.nih.gov/go/tr507abs" xr:uid="{44E80B18-E734-4840-9079-09AE34F9100A}"/>
    <hyperlink ref="B116" r:id="rId107" display="https://ntp.niehs.nih.gov/go/tr507abs" xr:uid="{A01846A2-1FBA-406F-9B79-4CADEAAF5D8A}"/>
    <hyperlink ref="B117" r:id="rId108" display="https://ntp.niehs.nih.gov/go/tr507abs" xr:uid="{48F3DBDF-734A-455E-ACD4-33ABEF08F58C}"/>
    <hyperlink ref="B118" r:id="rId109" display="https://ntp.niehs.nih.gov/go/tr507abs" xr:uid="{0EF26B86-B79F-4B98-B637-24E7812EFEA6}"/>
    <hyperlink ref="B119" r:id="rId110" display="https://ntp.niehs.nih.gov/go/tr507abs" xr:uid="{D54D0B98-1DDD-41DC-A2AB-7B542788D93B}"/>
    <hyperlink ref="B120" r:id="rId111" display="https://ntp.niehs.nih.gov/go/tr507abs" xr:uid="{16C868D4-D65D-49BC-8FFC-7CE421C74907}"/>
    <hyperlink ref="B121" r:id="rId112" display="https://ntp.niehs.nih.gov/go/tr507abs" xr:uid="{32C34B82-8256-42B5-A897-7F5E13EF1E75}"/>
    <hyperlink ref="B122" r:id="rId113" display="https://doi.org/10.22427/NTP-TR-581" xr:uid="{2139D74F-797F-47EB-B0FF-1702701F1050}"/>
    <hyperlink ref="B123" r:id="rId114" display="https://doi.org/10.22427/NTP-TR-581" xr:uid="{69C39F60-DC46-4907-85A1-42E87B12DE5F}"/>
    <hyperlink ref="B124" r:id="rId115" display="https://doi.org/10.22427/NTP-TR-581" xr:uid="{BC4F03AE-D430-4AD7-BAF3-9272E7948D5A}"/>
    <hyperlink ref="B125" r:id="rId116" display="https://doi.org/10.22427/NTP-TR-581" xr:uid="{659144E4-28E3-4D02-A137-434ECD7A9277}"/>
    <hyperlink ref="B126" r:id="rId117" display="https://doi.org/10.22427/NTP-TR-581" xr:uid="{5FAB9C21-5A86-4023-B726-891E4AEC5C1A}"/>
    <hyperlink ref="B127" r:id="rId118" display="https://doi.org/10.22427/NTP-TR-581" xr:uid="{FFE2AA64-BE66-4027-BB96-4F79883109B7}"/>
    <hyperlink ref="B128" r:id="rId119" display="https://doi.org/10.22427/NTP-TR-581" xr:uid="{6EEDCB02-3D06-408A-8A22-CD6885DFD621}"/>
    <hyperlink ref="B129" r:id="rId120" display="https://doi.org/10.22427/NTP-TR-581" xr:uid="{2502F8F2-7BDD-4A9E-AA41-9A47B52E5A00}"/>
    <hyperlink ref="B130" r:id="rId121" display="https://doi.org/10.22427/NTP-TR-581" xr:uid="{F645ECDB-44D4-49E1-889D-7BF344814E42}"/>
    <hyperlink ref="B131" r:id="rId122" display="https://doi.org/10.22427/NTP-TR-581" xr:uid="{4F853082-F55A-40A2-AA18-650F29FB5219}"/>
    <hyperlink ref="B132" r:id="rId123" display="https://doi.org/10.22427/NTP-TR-581" xr:uid="{F97D7F75-34B9-4E14-8CBA-C87C4F4F8617}"/>
    <hyperlink ref="B133" r:id="rId124" display="https://doi.org/10.22427/NTP-TR-581" xr:uid="{C7D1B3F8-4CB8-4417-A5DA-B4A284933BB8}"/>
    <hyperlink ref="B134" r:id="rId125" display="https://doi.org/10.22427/NTP-TR-581" xr:uid="{2F6E7C52-8AE0-4FF6-9201-35DC718FE752}"/>
    <hyperlink ref="B135" r:id="rId126" display="https://doi.org/10.22427/NTP-TR-581" xr:uid="{AEE047FD-6978-4F58-A083-9D660F75657D}"/>
    <hyperlink ref="B136" r:id="rId127" display="https://doi.org/10.22427/NTP-TR-581" xr:uid="{D05D652B-E208-4591-B5A4-A6C51FA19DB5}"/>
    <hyperlink ref="B137" r:id="rId128" display="https://doi.org/10.22427/NTP-TR-590" xr:uid="{960ACBEE-593E-4F25-8E94-0B1BCB9A6F5A}"/>
    <hyperlink ref="B138" r:id="rId129" display="https://doi.org/10.22427/NTP-TR-590" xr:uid="{5076273F-2AA2-4290-B29C-2A50EAEC58E2}"/>
    <hyperlink ref="B139" r:id="rId130" display="https://doi.org/10.22427/NTP-TR-590" xr:uid="{EF3CC187-090A-40BF-B87E-02A839BE2353}"/>
    <hyperlink ref="B140" r:id="rId131" display="https://doi.org/10.22427/NTP-TR-590" xr:uid="{15D0005E-7D7E-4BCE-8917-8BAC4A34D2EB}"/>
    <hyperlink ref="B141" r:id="rId132" display="https://doi.org/10.22427/NTP-TR-590" xr:uid="{E8396600-8E99-4F8B-9119-9B9A7DCF59FD}"/>
    <hyperlink ref="B142" r:id="rId133" display="https://doi.org/10.22427/NTP-TR-590" xr:uid="{CB7C14F1-72C0-44FB-8E76-6D2F6B11A753}"/>
    <hyperlink ref="B143" r:id="rId134" display="https://doi.org/10.22427/NTP-TOX-91" xr:uid="{B99EAA1B-E715-47A1-9997-12FC10DA3097}"/>
    <hyperlink ref="B144" r:id="rId135" display="https://doi.org/10.22427/NTP-TOX-91" xr:uid="{CD2CB61C-E629-4AED-871D-0A706EDBB8C3}"/>
    <hyperlink ref="B145" r:id="rId136" xr:uid="{9EA1D7F4-A8A3-404E-9E4A-7ADC15BD25A6}"/>
    <hyperlink ref="B146" r:id="rId137" display="https://doi.org/10.1016/0278-6915(91)90205-L" xr:uid="{EC75C49A-67CC-4BB8-98F9-131CF0EB7FA0}"/>
    <hyperlink ref="B147" r:id="rId138" display="https://doi.org/10.1016/0278-6915(91)90205-L" xr:uid="{CD59AE8E-BBC9-4555-B37C-E85531C971F9}"/>
    <hyperlink ref="B148" r:id="rId139" display="https://doi.org/10.1080/15287394.2017.1384773" xr:uid="{50A03BBA-5572-4642-A6FA-D6CA120617E1}"/>
    <hyperlink ref="B149" r:id="rId140" display="https://doi.org/10.1006/taap.1997.8102" xr:uid="{ACA7A330-E45A-4AC6-8080-B3BEC47FF95D}"/>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7F2D-C10B-46CD-AD25-B34BB11B636D}">
  <dimension ref="A1:S243"/>
  <sheetViews>
    <sheetView topLeftCell="X39" zoomScale="70" zoomScaleNormal="70" workbookViewId="0">
      <selection activeCell="AO134" sqref="AO134"/>
    </sheetView>
  </sheetViews>
  <sheetFormatPr defaultRowHeight="15" x14ac:dyDescent="0.25"/>
  <cols>
    <col min="7" max="7" width="81.42578125" bestFit="1" customWidth="1"/>
    <col min="11" max="12" width="21.7109375" bestFit="1" customWidth="1"/>
    <col min="13" max="13" width="7.7109375" bestFit="1" customWidth="1"/>
    <col min="14" max="14" width="15" bestFit="1" customWidth="1"/>
    <col min="15" max="15" width="11.28515625" customWidth="1"/>
    <col min="16" max="17" width="21.7109375" bestFit="1" customWidth="1"/>
    <col min="18" max="18" width="7.7109375" bestFit="1" customWidth="1"/>
    <col min="19" max="19" width="15" bestFit="1" customWidth="1"/>
  </cols>
  <sheetData>
    <row r="1" spans="1:15" x14ac:dyDescent="0.25">
      <c r="A1" t="s">
        <v>1579</v>
      </c>
      <c r="B1" t="s">
        <v>354</v>
      </c>
      <c r="C1" t="s">
        <v>1583</v>
      </c>
      <c r="D1" t="s">
        <v>468</v>
      </c>
      <c r="E1" t="s">
        <v>24</v>
      </c>
      <c r="F1" t="s">
        <v>1580</v>
      </c>
      <c r="G1" t="s">
        <v>1585</v>
      </c>
      <c r="H1" t="s">
        <v>1663</v>
      </c>
      <c r="I1" t="s">
        <v>1682</v>
      </c>
      <c r="J1" t="s">
        <v>1683</v>
      </c>
    </row>
    <row r="2" spans="1:15" x14ac:dyDescent="0.25">
      <c r="A2">
        <v>1</v>
      </c>
      <c r="B2" s="46" t="s">
        <v>562</v>
      </c>
      <c r="C2">
        <v>1</v>
      </c>
      <c r="D2" t="s">
        <v>470</v>
      </c>
      <c r="E2" t="str">
        <f>IF(C2=1, "E", IF(OR(C2=2,C2=3,C2=4),"C",IF(OR(C2=5,C2=6),"B",IF(OR(C2=7,C2=8),"A","!!!ERROR!!!"))))</f>
        <v>E</v>
      </c>
      <c r="F2" t="s">
        <v>236</v>
      </c>
      <c r="G2" t="s">
        <v>1586</v>
      </c>
      <c r="H2" t="s">
        <v>1664</v>
      </c>
      <c r="I2" t="s">
        <v>1684</v>
      </c>
      <c r="K2" s="6" t="s">
        <v>764</v>
      </c>
      <c r="L2" s="6" t="s">
        <v>714</v>
      </c>
    </row>
    <row r="3" spans="1:15" x14ac:dyDescent="0.25">
      <c r="A3">
        <v>2</v>
      </c>
      <c r="B3" s="46" t="s">
        <v>562</v>
      </c>
      <c r="C3">
        <v>1</v>
      </c>
      <c r="D3" t="s">
        <v>470</v>
      </c>
      <c r="E3" t="str">
        <f t="shared" ref="E3:E66" si="0">IF(C3=1, "E", IF(OR(C3=2,C3=3,C3=4),"C",IF(OR(C3=5,C3=6),"B",IF(OR(C3=7,C3=8),"A","!!!ERROR!!!"))))</f>
        <v>E</v>
      </c>
      <c r="F3" t="s">
        <v>236</v>
      </c>
      <c r="G3" t="s">
        <v>1587</v>
      </c>
      <c r="H3" t="s">
        <v>1664</v>
      </c>
      <c r="I3" t="s">
        <v>1684</v>
      </c>
      <c r="K3" s="6" t="s">
        <v>482</v>
      </c>
      <c r="L3" t="s">
        <v>469</v>
      </c>
      <c r="M3" t="s">
        <v>470</v>
      </c>
      <c r="N3" t="s">
        <v>483</v>
      </c>
    </row>
    <row r="4" spans="1:15" x14ac:dyDescent="0.25">
      <c r="A4">
        <v>4</v>
      </c>
      <c r="B4" s="46" t="s">
        <v>673</v>
      </c>
      <c r="C4">
        <v>1</v>
      </c>
      <c r="D4" t="s">
        <v>470</v>
      </c>
      <c r="E4" t="str">
        <f t="shared" si="0"/>
        <v>E</v>
      </c>
      <c r="F4" t="s">
        <v>122</v>
      </c>
      <c r="G4" t="s">
        <v>1588</v>
      </c>
      <c r="H4" t="s">
        <v>1664</v>
      </c>
      <c r="I4" t="s">
        <v>1113</v>
      </c>
      <c r="K4" s="7" t="s">
        <v>659</v>
      </c>
      <c r="L4" s="28"/>
      <c r="M4" s="28">
        <v>3</v>
      </c>
      <c r="N4" s="28">
        <v>3</v>
      </c>
      <c r="O4" s="28"/>
    </row>
    <row r="5" spans="1:15" x14ac:dyDescent="0.25">
      <c r="A5">
        <v>5</v>
      </c>
      <c r="B5" s="46" t="s">
        <v>801</v>
      </c>
      <c r="C5">
        <v>1</v>
      </c>
      <c r="D5" t="s">
        <v>470</v>
      </c>
      <c r="E5" t="str">
        <f t="shared" si="0"/>
        <v>E</v>
      </c>
      <c r="F5" t="s">
        <v>363</v>
      </c>
      <c r="G5" t="s">
        <v>1589</v>
      </c>
      <c r="H5" t="s">
        <v>1664</v>
      </c>
      <c r="I5" t="s">
        <v>1113</v>
      </c>
      <c r="K5" s="8" t="s">
        <v>228</v>
      </c>
      <c r="L5" s="28"/>
      <c r="M5" s="28">
        <v>2</v>
      </c>
      <c r="N5" s="28">
        <v>2</v>
      </c>
      <c r="O5" s="28"/>
    </row>
    <row r="6" spans="1:15" x14ac:dyDescent="0.25">
      <c r="A6">
        <v>6</v>
      </c>
      <c r="B6" s="46" t="s">
        <v>801</v>
      </c>
      <c r="C6">
        <v>1</v>
      </c>
      <c r="D6" t="s">
        <v>470</v>
      </c>
      <c r="E6" t="str">
        <f t="shared" si="0"/>
        <v>E</v>
      </c>
      <c r="F6" t="s">
        <v>363</v>
      </c>
      <c r="G6" t="s">
        <v>1590</v>
      </c>
      <c r="H6" t="s">
        <v>1664</v>
      </c>
      <c r="I6" t="s">
        <v>1113</v>
      </c>
      <c r="K6" s="8" t="s">
        <v>226</v>
      </c>
      <c r="L6" s="28"/>
      <c r="M6" s="28">
        <v>1</v>
      </c>
      <c r="N6" s="28">
        <v>1</v>
      </c>
      <c r="O6" s="28"/>
    </row>
    <row r="7" spans="1:15" x14ac:dyDescent="0.25">
      <c r="A7">
        <v>7</v>
      </c>
      <c r="B7" s="46" t="s">
        <v>801</v>
      </c>
      <c r="C7">
        <v>1</v>
      </c>
      <c r="D7" t="s">
        <v>470</v>
      </c>
      <c r="E7" t="str">
        <f t="shared" si="0"/>
        <v>E</v>
      </c>
      <c r="F7" t="s">
        <v>363</v>
      </c>
      <c r="G7" t="s">
        <v>1591</v>
      </c>
      <c r="H7" t="s">
        <v>1664</v>
      </c>
      <c r="I7" t="s">
        <v>1113</v>
      </c>
      <c r="K7" s="7" t="s">
        <v>467</v>
      </c>
      <c r="L7" s="28"/>
      <c r="M7" s="28">
        <v>2</v>
      </c>
      <c r="N7" s="28">
        <v>2</v>
      </c>
      <c r="O7" s="28"/>
    </row>
    <row r="8" spans="1:15" x14ac:dyDescent="0.25">
      <c r="A8">
        <v>10</v>
      </c>
      <c r="B8" s="46" t="s">
        <v>708</v>
      </c>
      <c r="C8">
        <v>1</v>
      </c>
      <c r="D8" t="s">
        <v>470</v>
      </c>
      <c r="E8" t="str">
        <f t="shared" si="0"/>
        <v>E</v>
      </c>
      <c r="F8" t="s">
        <v>256</v>
      </c>
      <c r="G8" t="s">
        <v>1592</v>
      </c>
      <c r="H8" t="s">
        <v>1664</v>
      </c>
      <c r="I8" t="s">
        <v>1684</v>
      </c>
      <c r="K8" s="8" t="s">
        <v>230</v>
      </c>
      <c r="L8" s="28"/>
      <c r="M8" s="28">
        <v>1</v>
      </c>
      <c r="N8" s="28">
        <v>1</v>
      </c>
      <c r="O8" s="28"/>
    </row>
    <row r="9" spans="1:15" x14ac:dyDescent="0.25">
      <c r="A9">
        <v>11</v>
      </c>
      <c r="B9" s="46" t="s">
        <v>708</v>
      </c>
      <c r="C9">
        <v>2</v>
      </c>
      <c r="D9" t="s">
        <v>470</v>
      </c>
      <c r="E9" t="str">
        <f t="shared" si="0"/>
        <v>C</v>
      </c>
      <c r="F9" t="s">
        <v>256</v>
      </c>
      <c r="G9" t="s">
        <v>1593</v>
      </c>
      <c r="H9" t="s">
        <v>1664</v>
      </c>
      <c r="I9" t="s">
        <v>1684</v>
      </c>
      <c r="K9" s="8" t="s">
        <v>227</v>
      </c>
      <c r="L9" s="28"/>
      <c r="M9" s="28">
        <v>1</v>
      </c>
      <c r="N9" s="28">
        <v>1</v>
      </c>
      <c r="O9" s="28"/>
    </row>
    <row r="10" spans="1:15" x14ac:dyDescent="0.25">
      <c r="A10">
        <v>15</v>
      </c>
      <c r="B10" s="46" t="s">
        <v>708</v>
      </c>
      <c r="C10">
        <v>2</v>
      </c>
      <c r="D10" t="s">
        <v>470</v>
      </c>
      <c r="E10" t="str">
        <f t="shared" si="0"/>
        <v>C</v>
      </c>
      <c r="F10" t="s">
        <v>256</v>
      </c>
      <c r="G10" t="s">
        <v>1594</v>
      </c>
      <c r="H10" t="s">
        <v>1664</v>
      </c>
      <c r="I10" t="s">
        <v>1113</v>
      </c>
      <c r="K10" s="7" t="s">
        <v>805</v>
      </c>
      <c r="L10" s="28"/>
      <c r="M10" s="28">
        <v>14</v>
      </c>
      <c r="N10" s="28">
        <v>14</v>
      </c>
      <c r="O10" s="28"/>
    </row>
    <row r="11" spans="1:15" x14ac:dyDescent="0.25">
      <c r="A11">
        <v>16</v>
      </c>
      <c r="B11" s="46" t="s">
        <v>708</v>
      </c>
      <c r="C11">
        <v>4</v>
      </c>
      <c r="D11" t="s">
        <v>470</v>
      </c>
      <c r="E11" t="str">
        <f t="shared" si="0"/>
        <v>C</v>
      </c>
      <c r="F11" t="s">
        <v>256</v>
      </c>
      <c r="G11" t="s">
        <v>1594</v>
      </c>
      <c r="H11" t="s">
        <v>1664</v>
      </c>
      <c r="I11" t="s">
        <v>1113</v>
      </c>
      <c r="K11" s="8" t="s">
        <v>229</v>
      </c>
      <c r="L11" s="28"/>
      <c r="M11" s="28">
        <v>2</v>
      </c>
      <c r="N11" s="28">
        <v>2</v>
      </c>
      <c r="O11" s="28"/>
    </row>
    <row r="12" spans="1:15" x14ac:dyDescent="0.25">
      <c r="A12">
        <v>17</v>
      </c>
      <c r="B12" s="46" t="s">
        <v>708</v>
      </c>
      <c r="C12">
        <v>4</v>
      </c>
      <c r="D12" t="s">
        <v>470</v>
      </c>
      <c r="E12" t="str">
        <f t="shared" si="0"/>
        <v>C</v>
      </c>
      <c r="F12" t="s">
        <v>256</v>
      </c>
      <c r="G12" t="s">
        <v>1595</v>
      </c>
      <c r="H12" t="s">
        <v>1664</v>
      </c>
      <c r="I12" t="s">
        <v>1113</v>
      </c>
      <c r="K12" s="8" t="s">
        <v>228</v>
      </c>
      <c r="L12" s="28"/>
      <c r="M12" s="28">
        <v>12</v>
      </c>
      <c r="N12" s="28">
        <v>12</v>
      </c>
      <c r="O12" s="28"/>
    </row>
    <row r="13" spans="1:15" x14ac:dyDescent="0.25">
      <c r="A13">
        <v>18</v>
      </c>
      <c r="B13" s="46" t="s">
        <v>708</v>
      </c>
      <c r="C13">
        <v>1</v>
      </c>
      <c r="D13" t="s">
        <v>470</v>
      </c>
      <c r="E13" t="str">
        <f t="shared" si="0"/>
        <v>E</v>
      </c>
      <c r="F13" t="s">
        <v>256</v>
      </c>
      <c r="G13" t="s">
        <v>1595</v>
      </c>
      <c r="H13" t="s">
        <v>1664</v>
      </c>
      <c r="I13" t="s">
        <v>1113</v>
      </c>
      <c r="K13" s="7" t="s">
        <v>800</v>
      </c>
      <c r="L13" s="28">
        <v>4</v>
      </c>
      <c r="M13" s="28">
        <v>24</v>
      </c>
      <c r="N13" s="28">
        <v>28</v>
      </c>
      <c r="O13" s="28"/>
    </row>
    <row r="14" spans="1:15" x14ac:dyDescent="0.25">
      <c r="A14">
        <v>37</v>
      </c>
      <c r="B14" s="46" t="s">
        <v>708</v>
      </c>
      <c r="C14">
        <v>1</v>
      </c>
      <c r="D14" t="s">
        <v>470</v>
      </c>
      <c r="E14" t="str">
        <f t="shared" si="0"/>
        <v>E</v>
      </c>
      <c r="F14" t="s">
        <v>256</v>
      </c>
      <c r="G14" t="s">
        <v>1596</v>
      </c>
      <c r="H14" t="s">
        <v>1664</v>
      </c>
      <c r="I14" t="s">
        <v>1684</v>
      </c>
      <c r="K14" s="8" t="s">
        <v>228</v>
      </c>
      <c r="L14" s="28">
        <v>2</v>
      </c>
      <c r="M14" s="28">
        <v>6</v>
      </c>
      <c r="N14" s="28">
        <v>8</v>
      </c>
      <c r="O14" s="28"/>
    </row>
    <row r="15" spans="1:15" x14ac:dyDescent="0.25">
      <c r="A15">
        <v>38</v>
      </c>
      <c r="B15" s="46" t="s">
        <v>708</v>
      </c>
      <c r="C15">
        <v>2</v>
      </c>
      <c r="D15" t="s">
        <v>470</v>
      </c>
      <c r="E15" t="str">
        <f t="shared" si="0"/>
        <v>C</v>
      </c>
      <c r="F15" t="s">
        <v>256</v>
      </c>
      <c r="G15" t="s">
        <v>1597</v>
      </c>
      <c r="H15" t="s">
        <v>1664</v>
      </c>
      <c r="I15" t="s">
        <v>1684</v>
      </c>
      <c r="K15" s="8" t="s">
        <v>226</v>
      </c>
      <c r="L15" s="28"/>
      <c r="M15" s="28">
        <v>8</v>
      </c>
      <c r="N15" s="28">
        <v>8</v>
      </c>
      <c r="O15" s="28"/>
    </row>
    <row r="16" spans="1:15" x14ac:dyDescent="0.25">
      <c r="A16">
        <v>39</v>
      </c>
      <c r="B16" s="46" t="s">
        <v>708</v>
      </c>
      <c r="C16">
        <v>1</v>
      </c>
      <c r="D16" t="s">
        <v>470</v>
      </c>
      <c r="E16" t="str">
        <f t="shared" si="0"/>
        <v>E</v>
      </c>
      <c r="F16" t="s">
        <v>256</v>
      </c>
      <c r="G16" t="s">
        <v>1598</v>
      </c>
      <c r="H16" t="s">
        <v>1664</v>
      </c>
      <c r="I16" t="s">
        <v>1684</v>
      </c>
      <c r="K16" s="8" t="s">
        <v>227</v>
      </c>
      <c r="L16" s="28">
        <v>2</v>
      </c>
      <c r="M16" s="28">
        <v>10</v>
      </c>
      <c r="N16" s="28">
        <v>12</v>
      </c>
      <c r="O16" s="28"/>
    </row>
    <row r="17" spans="1:15" x14ac:dyDescent="0.25">
      <c r="A17">
        <v>44</v>
      </c>
      <c r="B17" s="46" t="s">
        <v>562</v>
      </c>
      <c r="C17">
        <v>2</v>
      </c>
      <c r="D17" t="s">
        <v>470</v>
      </c>
      <c r="E17" t="str">
        <f t="shared" si="0"/>
        <v>C</v>
      </c>
      <c r="F17" t="s">
        <v>236</v>
      </c>
      <c r="G17" t="s">
        <v>1599</v>
      </c>
      <c r="H17" t="s">
        <v>1664</v>
      </c>
      <c r="I17" t="s">
        <v>1684</v>
      </c>
      <c r="K17" s="7" t="s">
        <v>708</v>
      </c>
      <c r="L17" s="28"/>
      <c r="M17" s="28">
        <v>51</v>
      </c>
      <c r="N17" s="28">
        <v>51</v>
      </c>
      <c r="O17" s="28"/>
    </row>
    <row r="18" spans="1:15" x14ac:dyDescent="0.25">
      <c r="A18">
        <v>45</v>
      </c>
      <c r="B18" s="46" t="s">
        <v>708</v>
      </c>
      <c r="C18">
        <v>2</v>
      </c>
      <c r="D18" t="s">
        <v>470</v>
      </c>
      <c r="E18" t="str">
        <f t="shared" si="0"/>
        <v>C</v>
      </c>
      <c r="F18" t="s">
        <v>256</v>
      </c>
      <c r="G18" t="s">
        <v>1596</v>
      </c>
      <c r="H18" t="s">
        <v>1664</v>
      </c>
      <c r="I18" t="s">
        <v>1684</v>
      </c>
      <c r="K18" s="8" t="s">
        <v>229</v>
      </c>
      <c r="L18" s="28"/>
      <c r="M18" s="28">
        <v>1</v>
      </c>
      <c r="N18" s="28">
        <v>1</v>
      </c>
      <c r="O18" s="28"/>
    </row>
    <row r="19" spans="1:15" x14ac:dyDescent="0.25">
      <c r="A19">
        <v>46</v>
      </c>
      <c r="B19" s="46" t="s">
        <v>708</v>
      </c>
      <c r="C19">
        <v>2</v>
      </c>
      <c r="D19" t="s">
        <v>470</v>
      </c>
      <c r="E19" t="str">
        <f t="shared" si="0"/>
        <v>C</v>
      </c>
      <c r="F19" t="s">
        <v>256</v>
      </c>
      <c r="G19" t="s">
        <v>1597</v>
      </c>
      <c r="H19" t="s">
        <v>1664</v>
      </c>
      <c r="I19" t="s">
        <v>1684</v>
      </c>
      <c r="K19" s="8" t="s">
        <v>228</v>
      </c>
      <c r="L19" s="28"/>
      <c r="M19" s="28">
        <v>22</v>
      </c>
      <c r="N19" s="28">
        <v>22</v>
      </c>
      <c r="O19" s="28"/>
    </row>
    <row r="20" spans="1:15" x14ac:dyDescent="0.25">
      <c r="A20">
        <v>47</v>
      </c>
      <c r="B20" s="46" t="s">
        <v>708</v>
      </c>
      <c r="C20">
        <v>2</v>
      </c>
      <c r="D20" t="s">
        <v>470</v>
      </c>
      <c r="E20" t="str">
        <f t="shared" si="0"/>
        <v>C</v>
      </c>
      <c r="F20" t="s">
        <v>256</v>
      </c>
      <c r="G20" t="s">
        <v>1598</v>
      </c>
      <c r="H20" t="s">
        <v>1664</v>
      </c>
      <c r="I20" t="s">
        <v>1684</v>
      </c>
      <c r="K20" s="8" t="s">
        <v>226</v>
      </c>
      <c r="L20" s="28"/>
      <c r="M20" s="28">
        <v>18</v>
      </c>
      <c r="N20" s="28">
        <v>18</v>
      </c>
      <c r="O20" s="28"/>
    </row>
    <row r="21" spans="1:15" x14ac:dyDescent="0.25">
      <c r="A21">
        <v>48</v>
      </c>
      <c r="B21" s="46" t="s">
        <v>562</v>
      </c>
      <c r="C21">
        <v>1</v>
      </c>
      <c r="D21" t="s">
        <v>470</v>
      </c>
      <c r="E21" t="str">
        <f t="shared" si="0"/>
        <v>E</v>
      </c>
      <c r="F21" t="s">
        <v>236</v>
      </c>
      <c r="G21" t="s">
        <v>1600</v>
      </c>
      <c r="H21" t="s">
        <v>1664</v>
      </c>
      <c r="I21" t="s">
        <v>1684</v>
      </c>
      <c r="K21" s="8" t="s">
        <v>227</v>
      </c>
      <c r="L21" s="28"/>
      <c r="M21" s="28">
        <v>10</v>
      </c>
      <c r="N21" s="28">
        <v>10</v>
      </c>
      <c r="O21" s="28"/>
    </row>
    <row r="22" spans="1:15" x14ac:dyDescent="0.25">
      <c r="A22">
        <v>50</v>
      </c>
      <c r="B22" s="46" t="s">
        <v>562</v>
      </c>
      <c r="C22">
        <v>2</v>
      </c>
      <c r="D22" t="s">
        <v>470</v>
      </c>
      <c r="E22" t="str">
        <f t="shared" si="0"/>
        <v>C</v>
      </c>
      <c r="F22" t="s">
        <v>236</v>
      </c>
      <c r="G22" t="s">
        <v>1599</v>
      </c>
      <c r="H22" t="s">
        <v>1664</v>
      </c>
      <c r="I22" t="s">
        <v>1684</v>
      </c>
      <c r="K22" s="7" t="s">
        <v>1237</v>
      </c>
      <c r="L22" s="28"/>
      <c r="M22" s="28">
        <v>7</v>
      </c>
      <c r="N22" s="28">
        <v>7</v>
      </c>
      <c r="O22" s="28"/>
    </row>
    <row r="23" spans="1:15" x14ac:dyDescent="0.25">
      <c r="A23">
        <v>51</v>
      </c>
      <c r="B23" s="46" t="s">
        <v>562</v>
      </c>
      <c r="C23">
        <v>2</v>
      </c>
      <c r="D23" t="s">
        <v>470</v>
      </c>
      <c r="E23" t="str">
        <f t="shared" si="0"/>
        <v>C</v>
      </c>
      <c r="F23" t="s">
        <v>236</v>
      </c>
      <c r="G23" t="s">
        <v>1600</v>
      </c>
      <c r="H23" t="s">
        <v>1664</v>
      </c>
      <c r="I23" t="s">
        <v>1684</v>
      </c>
      <c r="K23" s="8" t="s">
        <v>228</v>
      </c>
      <c r="L23" s="28"/>
      <c r="M23" s="28">
        <v>7</v>
      </c>
      <c r="N23" s="28">
        <v>7</v>
      </c>
      <c r="O23" s="28"/>
    </row>
    <row r="24" spans="1:15" x14ac:dyDescent="0.25">
      <c r="A24">
        <v>52</v>
      </c>
      <c r="B24" s="46" t="s">
        <v>562</v>
      </c>
      <c r="C24">
        <v>3</v>
      </c>
      <c r="D24" t="s">
        <v>470</v>
      </c>
      <c r="E24" t="str">
        <f t="shared" si="0"/>
        <v>C</v>
      </c>
      <c r="F24" t="s">
        <v>236</v>
      </c>
      <c r="G24" t="s">
        <v>1601</v>
      </c>
      <c r="H24" t="s">
        <v>1664</v>
      </c>
      <c r="I24" t="s">
        <v>1684</v>
      </c>
      <c r="K24" s="7" t="s">
        <v>660</v>
      </c>
      <c r="L24" s="28">
        <v>14</v>
      </c>
      <c r="M24" s="28">
        <v>2</v>
      </c>
      <c r="N24" s="28">
        <v>16</v>
      </c>
      <c r="O24" s="28"/>
    </row>
    <row r="25" spans="1:15" x14ac:dyDescent="0.25">
      <c r="A25">
        <v>53</v>
      </c>
      <c r="B25" s="46" t="s">
        <v>562</v>
      </c>
      <c r="C25">
        <v>1</v>
      </c>
      <c r="D25" t="s">
        <v>470</v>
      </c>
      <c r="E25" t="str">
        <f t="shared" si="0"/>
        <v>E</v>
      </c>
      <c r="F25" t="s">
        <v>236</v>
      </c>
      <c r="G25" t="s">
        <v>1599</v>
      </c>
      <c r="H25" t="s">
        <v>1664</v>
      </c>
      <c r="I25" t="s">
        <v>1684</v>
      </c>
      <c r="K25" s="8" t="s">
        <v>228</v>
      </c>
      <c r="L25" s="28"/>
      <c r="M25" s="28">
        <v>1</v>
      </c>
      <c r="N25" s="28">
        <v>1</v>
      </c>
      <c r="O25" s="28"/>
    </row>
    <row r="26" spans="1:15" x14ac:dyDescent="0.25">
      <c r="A26">
        <v>56</v>
      </c>
      <c r="B26" s="46" t="s">
        <v>562</v>
      </c>
      <c r="C26">
        <v>1</v>
      </c>
      <c r="D26" t="s">
        <v>470</v>
      </c>
      <c r="E26" t="str">
        <f t="shared" si="0"/>
        <v>E</v>
      </c>
      <c r="F26" t="s">
        <v>236</v>
      </c>
      <c r="G26" t="s">
        <v>1599</v>
      </c>
      <c r="H26" t="s">
        <v>1664</v>
      </c>
      <c r="I26" t="s">
        <v>1684</v>
      </c>
      <c r="K26" s="8" t="s">
        <v>226</v>
      </c>
      <c r="L26" s="28">
        <v>4</v>
      </c>
      <c r="M26" s="28"/>
      <c r="N26" s="28">
        <v>4</v>
      </c>
      <c r="O26" s="28"/>
    </row>
    <row r="27" spans="1:15" x14ac:dyDescent="0.25">
      <c r="A27">
        <v>57</v>
      </c>
      <c r="B27" s="46" t="s">
        <v>562</v>
      </c>
      <c r="C27">
        <v>1</v>
      </c>
      <c r="D27" t="s">
        <v>470</v>
      </c>
      <c r="E27" t="str">
        <f t="shared" si="0"/>
        <v>E</v>
      </c>
      <c r="F27" t="s">
        <v>236</v>
      </c>
      <c r="G27" t="s">
        <v>1600</v>
      </c>
      <c r="H27" t="s">
        <v>1664</v>
      </c>
      <c r="I27" t="s">
        <v>1684</v>
      </c>
      <c r="K27" s="8" t="s">
        <v>227</v>
      </c>
      <c r="L27" s="28">
        <v>10</v>
      </c>
      <c r="M27" s="28">
        <v>1</v>
      </c>
      <c r="N27" s="28">
        <v>11</v>
      </c>
      <c r="O27" s="28"/>
    </row>
    <row r="28" spans="1:15" x14ac:dyDescent="0.25">
      <c r="A28">
        <v>59</v>
      </c>
      <c r="B28" s="46" t="s">
        <v>562</v>
      </c>
      <c r="C28">
        <v>3</v>
      </c>
      <c r="D28" t="s">
        <v>470</v>
      </c>
      <c r="E28" t="str">
        <f t="shared" si="0"/>
        <v>C</v>
      </c>
      <c r="F28" t="s">
        <v>236</v>
      </c>
      <c r="G28" t="s">
        <v>1599</v>
      </c>
      <c r="H28" t="s">
        <v>1664</v>
      </c>
      <c r="I28" t="s">
        <v>1684</v>
      </c>
      <c r="K28" s="7" t="s">
        <v>673</v>
      </c>
      <c r="L28" s="28">
        <v>12</v>
      </c>
      <c r="M28" s="28">
        <v>2</v>
      </c>
      <c r="N28" s="28">
        <v>14</v>
      </c>
      <c r="O28" s="28"/>
    </row>
    <row r="29" spans="1:15" x14ac:dyDescent="0.25">
      <c r="A29">
        <v>61</v>
      </c>
      <c r="B29" s="46" t="s">
        <v>708</v>
      </c>
      <c r="C29">
        <v>2</v>
      </c>
      <c r="D29" t="s">
        <v>470</v>
      </c>
      <c r="E29" t="str">
        <f t="shared" si="0"/>
        <v>C</v>
      </c>
      <c r="F29" t="s">
        <v>256</v>
      </c>
      <c r="G29" t="s">
        <v>1597</v>
      </c>
      <c r="H29" t="s">
        <v>1664</v>
      </c>
      <c r="I29" t="s">
        <v>1684</v>
      </c>
      <c r="K29" s="8" t="s">
        <v>229</v>
      </c>
      <c r="L29" s="28">
        <v>6</v>
      </c>
      <c r="M29" s="28"/>
      <c r="N29" s="28">
        <v>6</v>
      </c>
      <c r="O29" s="28"/>
    </row>
    <row r="30" spans="1:15" x14ac:dyDescent="0.25">
      <c r="A30">
        <v>62</v>
      </c>
      <c r="B30" s="46" t="s">
        <v>708</v>
      </c>
      <c r="C30">
        <v>2</v>
      </c>
      <c r="D30" t="s">
        <v>470</v>
      </c>
      <c r="E30" t="str">
        <f t="shared" si="0"/>
        <v>C</v>
      </c>
      <c r="F30" t="s">
        <v>256</v>
      </c>
      <c r="G30" t="s">
        <v>1598</v>
      </c>
      <c r="H30" t="s">
        <v>1664</v>
      </c>
      <c r="I30" t="s">
        <v>1684</v>
      </c>
      <c r="K30" s="8" t="s">
        <v>228</v>
      </c>
      <c r="L30" s="28">
        <v>5</v>
      </c>
      <c r="M30" s="28"/>
      <c r="N30" s="28">
        <v>5</v>
      </c>
      <c r="O30" s="28"/>
    </row>
    <row r="31" spans="1:15" x14ac:dyDescent="0.25">
      <c r="A31">
        <v>63</v>
      </c>
      <c r="B31" s="46" t="s">
        <v>708</v>
      </c>
      <c r="C31">
        <v>1</v>
      </c>
      <c r="D31" t="s">
        <v>470</v>
      </c>
      <c r="E31" t="str">
        <f t="shared" si="0"/>
        <v>E</v>
      </c>
      <c r="F31" t="s">
        <v>256</v>
      </c>
      <c r="G31" t="s">
        <v>1596</v>
      </c>
      <c r="H31" t="s">
        <v>1664</v>
      </c>
      <c r="I31" t="s">
        <v>1684</v>
      </c>
      <c r="K31" s="8" t="s">
        <v>226</v>
      </c>
      <c r="L31" s="28"/>
      <c r="M31" s="28">
        <v>1</v>
      </c>
      <c r="N31" s="28">
        <v>1</v>
      </c>
      <c r="O31" s="28"/>
    </row>
    <row r="32" spans="1:15" x14ac:dyDescent="0.25">
      <c r="A32">
        <v>64</v>
      </c>
      <c r="B32" s="46" t="s">
        <v>708</v>
      </c>
      <c r="C32">
        <v>1</v>
      </c>
      <c r="D32" t="s">
        <v>470</v>
      </c>
      <c r="E32" t="str">
        <f t="shared" si="0"/>
        <v>E</v>
      </c>
      <c r="F32" t="s">
        <v>256</v>
      </c>
      <c r="G32" t="s">
        <v>1597</v>
      </c>
      <c r="H32" t="s">
        <v>1664</v>
      </c>
      <c r="I32" t="s">
        <v>1684</v>
      </c>
      <c r="K32" s="8" t="s">
        <v>227</v>
      </c>
      <c r="L32" s="28">
        <v>1</v>
      </c>
      <c r="M32" s="28">
        <v>1</v>
      </c>
      <c r="N32" s="28">
        <v>2</v>
      </c>
      <c r="O32" s="28"/>
    </row>
    <row r="33" spans="1:15" x14ac:dyDescent="0.25">
      <c r="A33">
        <v>65</v>
      </c>
      <c r="B33" s="46" t="s">
        <v>708</v>
      </c>
      <c r="C33">
        <v>2</v>
      </c>
      <c r="D33" t="s">
        <v>470</v>
      </c>
      <c r="E33" t="str">
        <f t="shared" si="0"/>
        <v>C</v>
      </c>
      <c r="F33" t="s">
        <v>256</v>
      </c>
      <c r="G33" t="s">
        <v>1598</v>
      </c>
      <c r="H33" t="s">
        <v>1664</v>
      </c>
      <c r="I33" t="s">
        <v>1684</v>
      </c>
      <c r="K33" s="7" t="s">
        <v>465</v>
      </c>
      <c r="L33" s="28">
        <v>12</v>
      </c>
      <c r="M33" s="28">
        <v>4</v>
      </c>
      <c r="N33" s="28">
        <v>16</v>
      </c>
      <c r="O33" s="28"/>
    </row>
    <row r="34" spans="1:15" x14ac:dyDescent="0.25">
      <c r="A34">
        <v>66</v>
      </c>
      <c r="B34" s="46" t="s">
        <v>708</v>
      </c>
      <c r="C34">
        <v>1</v>
      </c>
      <c r="D34" t="s">
        <v>470</v>
      </c>
      <c r="E34" t="str">
        <f t="shared" si="0"/>
        <v>E</v>
      </c>
      <c r="F34" t="s">
        <v>256</v>
      </c>
      <c r="G34" t="s">
        <v>1596</v>
      </c>
      <c r="H34" t="s">
        <v>1664</v>
      </c>
      <c r="I34" t="s">
        <v>1684</v>
      </c>
      <c r="K34" s="8" t="s">
        <v>229</v>
      </c>
      <c r="L34" s="28">
        <v>1</v>
      </c>
      <c r="M34" s="28">
        <v>1</v>
      </c>
      <c r="N34" s="28">
        <v>2</v>
      </c>
      <c r="O34" s="28"/>
    </row>
    <row r="35" spans="1:15" x14ac:dyDescent="0.25">
      <c r="A35">
        <v>67</v>
      </c>
      <c r="B35" s="46" t="s">
        <v>708</v>
      </c>
      <c r="C35">
        <v>1</v>
      </c>
      <c r="D35" t="s">
        <v>470</v>
      </c>
      <c r="E35" t="str">
        <f t="shared" si="0"/>
        <v>E</v>
      </c>
      <c r="F35" t="s">
        <v>256</v>
      </c>
      <c r="G35" t="s">
        <v>1597</v>
      </c>
      <c r="H35" t="s">
        <v>1664</v>
      </c>
      <c r="I35" t="s">
        <v>1684</v>
      </c>
      <c r="K35" s="8" t="s">
        <v>228</v>
      </c>
      <c r="L35" s="28">
        <v>5</v>
      </c>
      <c r="M35" s="28">
        <v>2</v>
      </c>
      <c r="N35" s="28">
        <v>7</v>
      </c>
      <c r="O35" s="28"/>
    </row>
    <row r="36" spans="1:15" x14ac:dyDescent="0.25">
      <c r="A36">
        <v>70</v>
      </c>
      <c r="B36" s="46" t="s">
        <v>708</v>
      </c>
      <c r="C36">
        <v>3</v>
      </c>
      <c r="D36" t="s">
        <v>470</v>
      </c>
      <c r="E36" t="str">
        <f t="shared" si="0"/>
        <v>C</v>
      </c>
      <c r="F36" t="s">
        <v>256</v>
      </c>
      <c r="G36" t="s">
        <v>1597</v>
      </c>
      <c r="H36" t="s">
        <v>1664</v>
      </c>
      <c r="I36" t="s">
        <v>1684</v>
      </c>
      <c r="K36" s="8" t="s">
        <v>226</v>
      </c>
      <c r="L36" s="28">
        <v>1</v>
      </c>
      <c r="M36" s="28">
        <v>1</v>
      </c>
      <c r="N36" s="28">
        <v>2</v>
      </c>
      <c r="O36" s="28"/>
    </row>
    <row r="37" spans="1:15" x14ac:dyDescent="0.25">
      <c r="A37">
        <v>71</v>
      </c>
      <c r="B37" s="46" t="s">
        <v>708</v>
      </c>
      <c r="C37">
        <v>2</v>
      </c>
      <c r="D37" t="s">
        <v>470</v>
      </c>
      <c r="E37" t="str">
        <f t="shared" si="0"/>
        <v>C</v>
      </c>
      <c r="F37" t="s">
        <v>256</v>
      </c>
      <c r="G37" t="s">
        <v>1598</v>
      </c>
      <c r="H37" t="s">
        <v>1664</v>
      </c>
      <c r="I37" t="s">
        <v>1684</v>
      </c>
      <c r="K37" s="8" t="s">
        <v>227</v>
      </c>
      <c r="L37" s="28">
        <v>5</v>
      </c>
      <c r="M37" s="28"/>
      <c r="N37" s="28">
        <v>5</v>
      </c>
      <c r="O37" s="28"/>
    </row>
    <row r="38" spans="1:15" x14ac:dyDescent="0.25">
      <c r="A38">
        <v>72</v>
      </c>
      <c r="B38" s="46" t="s">
        <v>562</v>
      </c>
      <c r="C38">
        <v>1</v>
      </c>
      <c r="D38" t="s">
        <v>470</v>
      </c>
      <c r="E38" t="str">
        <f t="shared" si="0"/>
        <v>E</v>
      </c>
      <c r="F38" t="s">
        <v>236</v>
      </c>
      <c r="G38" t="s">
        <v>1586</v>
      </c>
      <c r="H38" t="s">
        <v>1664</v>
      </c>
      <c r="I38" t="s">
        <v>1684</v>
      </c>
      <c r="K38" s="7" t="s">
        <v>562</v>
      </c>
      <c r="L38" s="28">
        <v>15</v>
      </c>
      <c r="M38" s="28">
        <v>40</v>
      </c>
      <c r="N38" s="28">
        <v>55</v>
      </c>
      <c r="O38" s="28"/>
    </row>
    <row r="39" spans="1:15" x14ac:dyDescent="0.25">
      <c r="A39">
        <v>73</v>
      </c>
      <c r="B39" s="46" t="s">
        <v>562</v>
      </c>
      <c r="C39">
        <v>1</v>
      </c>
      <c r="D39" t="s">
        <v>470</v>
      </c>
      <c r="E39" t="str">
        <f t="shared" si="0"/>
        <v>E</v>
      </c>
      <c r="F39" t="s">
        <v>236</v>
      </c>
      <c r="G39" t="s">
        <v>1587</v>
      </c>
      <c r="H39" t="s">
        <v>1664</v>
      </c>
      <c r="I39" t="s">
        <v>1684</v>
      </c>
      <c r="K39" s="8" t="s">
        <v>230</v>
      </c>
      <c r="L39" s="28">
        <v>1</v>
      </c>
      <c r="M39" s="28"/>
      <c r="N39" s="28">
        <v>1</v>
      </c>
      <c r="O39" s="28"/>
    </row>
    <row r="40" spans="1:15" x14ac:dyDescent="0.25">
      <c r="A40">
        <v>87</v>
      </c>
      <c r="B40" s="46" t="s">
        <v>562</v>
      </c>
      <c r="C40">
        <v>5</v>
      </c>
      <c r="D40" s="46" t="s">
        <v>469</v>
      </c>
      <c r="E40" t="str">
        <f t="shared" si="0"/>
        <v>B</v>
      </c>
      <c r="F40" t="s">
        <v>236</v>
      </c>
      <c r="G40" t="s">
        <v>1602</v>
      </c>
      <c r="H40" t="s">
        <v>1664</v>
      </c>
      <c r="I40" t="s">
        <v>1113</v>
      </c>
      <c r="K40" s="8" t="s">
        <v>229</v>
      </c>
      <c r="L40" s="28">
        <v>10</v>
      </c>
      <c r="M40" s="28">
        <v>4</v>
      </c>
      <c r="N40" s="28">
        <v>14</v>
      </c>
      <c r="O40" s="28"/>
    </row>
    <row r="41" spans="1:15" x14ac:dyDescent="0.25">
      <c r="A41">
        <v>88</v>
      </c>
      <c r="B41" s="46" t="s">
        <v>562</v>
      </c>
      <c r="C41">
        <v>5</v>
      </c>
      <c r="D41" t="s">
        <v>470</v>
      </c>
      <c r="E41" t="str">
        <f t="shared" si="0"/>
        <v>B</v>
      </c>
      <c r="F41" t="s">
        <v>236</v>
      </c>
      <c r="G41" t="s">
        <v>1603</v>
      </c>
      <c r="H41" t="s">
        <v>1664</v>
      </c>
      <c r="I41" t="s">
        <v>1113</v>
      </c>
      <c r="K41" s="8" t="s">
        <v>228</v>
      </c>
      <c r="L41" s="28">
        <v>4</v>
      </c>
      <c r="M41" s="28">
        <v>27</v>
      </c>
      <c r="N41" s="28">
        <v>31</v>
      </c>
      <c r="O41" s="28"/>
    </row>
    <row r="42" spans="1:15" x14ac:dyDescent="0.25">
      <c r="A42">
        <v>89</v>
      </c>
      <c r="B42" s="46" t="s">
        <v>562</v>
      </c>
      <c r="C42">
        <v>1</v>
      </c>
      <c r="D42" t="s">
        <v>470</v>
      </c>
      <c r="E42" t="str">
        <f t="shared" si="0"/>
        <v>E</v>
      </c>
      <c r="F42" t="s">
        <v>236</v>
      </c>
      <c r="G42" t="s">
        <v>1604</v>
      </c>
      <c r="H42" t="s">
        <v>1664</v>
      </c>
      <c r="I42" t="s">
        <v>1113</v>
      </c>
      <c r="K42" s="8" t="s">
        <v>226</v>
      </c>
      <c r="L42" s="28"/>
      <c r="M42" s="28">
        <v>9</v>
      </c>
      <c r="N42" s="28">
        <v>9</v>
      </c>
      <c r="O42" s="28"/>
    </row>
    <row r="43" spans="1:15" x14ac:dyDescent="0.25">
      <c r="A43">
        <v>90</v>
      </c>
      <c r="B43" s="46" t="s">
        <v>562</v>
      </c>
      <c r="C43">
        <v>5</v>
      </c>
      <c r="D43" t="s">
        <v>469</v>
      </c>
      <c r="E43" t="str">
        <f t="shared" si="0"/>
        <v>B</v>
      </c>
      <c r="F43" t="s">
        <v>236</v>
      </c>
      <c r="G43" t="s">
        <v>1605</v>
      </c>
      <c r="H43" t="s">
        <v>1664</v>
      </c>
      <c r="I43" t="s">
        <v>1113</v>
      </c>
      <c r="K43" s="7" t="s">
        <v>801</v>
      </c>
      <c r="L43" s="28"/>
      <c r="M43" s="28">
        <v>8</v>
      </c>
      <c r="N43" s="28">
        <v>8</v>
      </c>
      <c r="O43" s="28"/>
    </row>
    <row r="44" spans="1:15" x14ac:dyDescent="0.25">
      <c r="A44">
        <v>91</v>
      </c>
      <c r="B44" s="3" t="s">
        <v>465</v>
      </c>
      <c r="C44" s="3">
        <v>3</v>
      </c>
      <c r="D44" s="79" t="s">
        <v>469</v>
      </c>
      <c r="E44" s="3" t="str">
        <f t="shared" si="0"/>
        <v>C</v>
      </c>
      <c r="F44" s="3" t="s">
        <v>465</v>
      </c>
      <c r="G44" s="3" t="s">
        <v>1606</v>
      </c>
      <c r="H44" t="s">
        <v>1664</v>
      </c>
      <c r="I44" t="s">
        <v>1113</v>
      </c>
      <c r="K44" s="8" t="s">
        <v>229</v>
      </c>
      <c r="L44" s="28"/>
      <c r="M44" s="28">
        <v>1</v>
      </c>
      <c r="N44" s="28">
        <v>1</v>
      </c>
      <c r="O44" s="28"/>
    </row>
    <row r="45" spans="1:15" x14ac:dyDescent="0.25">
      <c r="A45">
        <v>92</v>
      </c>
      <c r="B45" s="3" t="s">
        <v>465</v>
      </c>
      <c r="C45" s="3">
        <v>3</v>
      </c>
      <c r="D45" s="79" t="s">
        <v>469</v>
      </c>
      <c r="E45" s="3" t="str">
        <f t="shared" si="0"/>
        <v>C</v>
      </c>
      <c r="F45" s="3" t="s">
        <v>465</v>
      </c>
      <c r="G45" s="3" t="s">
        <v>1607</v>
      </c>
      <c r="H45" t="s">
        <v>1664</v>
      </c>
      <c r="I45" t="s">
        <v>1113</v>
      </c>
      <c r="K45" s="8" t="s">
        <v>228</v>
      </c>
      <c r="L45" s="28"/>
      <c r="M45" s="28">
        <v>1</v>
      </c>
      <c r="N45" s="28">
        <v>1</v>
      </c>
      <c r="O45" s="28"/>
    </row>
    <row r="46" spans="1:15" x14ac:dyDescent="0.25">
      <c r="A46">
        <v>93</v>
      </c>
      <c r="B46" t="s">
        <v>1581</v>
      </c>
      <c r="C46">
        <v>1</v>
      </c>
      <c r="D46" t="s">
        <v>470</v>
      </c>
      <c r="E46" t="str">
        <f t="shared" si="0"/>
        <v>E</v>
      </c>
      <c r="F46" t="s">
        <v>1581</v>
      </c>
      <c r="G46" t="s">
        <v>1608</v>
      </c>
      <c r="H46" t="s">
        <v>1664</v>
      </c>
      <c r="I46" t="s">
        <v>1113</v>
      </c>
      <c r="K46" s="8" t="s">
        <v>226</v>
      </c>
      <c r="L46" s="28"/>
      <c r="M46" s="28">
        <v>6</v>
      </c>
      <c r="N46" s="28">
        <v>6</v>
      </c>
      <c r="O46" s="28"/>
    </row>
    <row r="47" spans="1:15" x14ac:dyDescent="0.25">
      <c r="A47">
        <v>94</v>
      </c>
      <c r="B47" s="46" t="s">
        <v>562</v>
      </c>
      <c r="C47">
        <v>5</v>
      </c>
      <c r="D47" t="s">
        <v>469</v>
      </c>
      <c r="E47" t="str">
        <f t="shared" si="0"/>
        <v>B</v>
      </c>
      <c r="F47" t="s">
        <v>236</v>
      </c>
      <c r="G47" t="s">
        <v>1609</v>
      </c>
      <c r="H47" t="s">
        <v>1664</v>
      </c>
      <c r="I47" t="s">
        <v>1113</v>
      </c>
      <c r="K47" s="7" t="s">
        <v>483</v>
      </c>
      <c r="L47" s="28">
        <v>57</v>
      </c>
      <c r="M47" s="28">
        <v>157</v>
      </c>
      <c r="N47" s="28">
        <v>214</v>
      </c>
      <c r="O47" s="28"/>
    </row>
    <row r="48" spans="1:15" x14ac:dyDescent="0.25">
      <c r="A48">
        <v>95</v>
      </c>
      <c r="B48" s="46" t="s">
        <v>562</v>
      </c>
      <c r="C48">
        <v>3</v>
      </c>
      <c r="D48" t="s">
        <v>469</v>
      </c>
      <c r="E48" t="str">
        <f t="shared" si="0"/>
        <v>C</v>
      </c>
      <c r="F48" t="s">
        <v>236</v>
      </c>
      <c r="G48" t="s">
        <v>1610</v>
      </c>
      <c r="H48" t="s">
        <v>1664</v>
      </c>
      <c r="I48" t="s">
        <v>1113</v>
      </c>
    </row>
    <row r="49" spans="1:19" x14ac:dyDescent="0.25">
      <c r="A49">
        <v>96</v>
      </c>
      <c r="B49" s="46" t="s">
        <v>562</v>
      </c>
      <c r="C49">
        <v>5</v>
      </c>
      <c r="D49" t="s">
        <v>469</v>
      </c>
      <c r="E49" t="str">
        <f t="shared" si="0"/>
        <v>B</v>
      </c>
      <c r="F49" t="s">
        <v>236</v>
      </c>
      <c r="G49" t="s">
        <v>1611</v>
      </c>
      <c r="H49" t="s">
        <v>1664</v>
      </c>
      <c r="I49" t="s">
        <v>1113</v>
      </c>
      <c r="P49" s="6" t="s">
        <v>1683</v>
      </c>
      <c r="Q49" t="s">
        <v>792</v>
      </c>
    </row>
    <row r="50" spans="1:19" x14ac:dyDescent="0.25">
      <c r="A50">
        <v>97</v>
      </c>
      <c r="B50" s="46" t="s">
        <v>562</v>
      </c>
      <c r="C50">
        <v>5</v>
      </c>
      <c r="D50" t="s">
        <v>469</v>
      </c>
      <c r="E50" t="str">
        <f t="shared" si="0"/>
        <v>B</v>
      </c>
      <c r="F50" t="s">
        <v>236</v>
      </c>
      <c r="G50" t="s">
        <v>1612</v>
      </c>
      <c r="H50" t="s">
        <v>1664</v>
      </c>
      <c r="I50" t="s">
        <v>1113</v>
      </c>
    </row>
    <row r="51" spans="1:19" x14ac:dyDescent="0.25">
      <c r="A51">
        <v>98</v>
      </c>
      <c r="B51" s="46" t="s">
        <v>562</v>
      </c>
      <c r="C51">
        <v>3</v>
      </c>
      <c r="D51" s="46" t="s">
        <v>469</v>
      </c>
      <c r="E51" t="str">
        <f t="shared" si="0"/>
        <v>C</v>
      </c>
      <c r="F51" t="s">
        <v>236</v>
      </c>
      <c r="G51" t="s">
        <v>1602</v>
      </c>
      <c r="H51" t="s">
        <v>1664</v>
      </c>
      <c r="I51" t="s">
        <v>1113</v>
      </c>
      <c r="P51" s="6" t="s">
        <v>764</v>
      </c>
      <c r="Q51" s="6" t="s">
        <v>714</v>
      </c>
    </row>
    <row r="52" spans="1:19" x14ac:dyDescent="0.25">
      <c r="A52">
        <v>99</v>
      </c>
      <c r="B52" s="46" t="s">
        <v>562</v>
      </c>
      <c r="C52">
        <v>3</v>
      </c>
      <c r="D52" t="s">
        <v>470</v>
      </c>
      <c r="E52" t="str">
        <f t="shared" si="0"/>
        <v>C</v>
      </c>
      <c r="F52" t="s">
        <v>236</v>
      </c>
      <c r="G52" t="s">
        <v>1613</v>
      </c>
      <c r="H52" t="s">
        <v>1664</v>
      </c>
      <c r="I52" t="s">
        <v>1113</v>
      </c>
      <c r="P52" s="6" t="s">
        <v>482</v>
      </c>
      <c r="Q52" t="s">
        <v>469</v>
      </c>
      <c r="R52" t="s">
        <v>470</v>
      </c>
      <c r="S52" t="s">
        <v>483</v>
      </c>
    </row>
    <row r="53" spans="1:19" x14ac:dyDescent="0.25">
      <c r="A53">
        <v>100</v>
      </c>
      <c r="B53" s="46" t="s">
        <v>562</v>
      </c>
      <c r="C53">
        <v>2</v>
      </c>
      <c r="D53" s="46" t="s">
        <v>469</v>
      </c>
      <c r="E53" t="str">
        <f t="shared" si="0"/>
        <v>C</v>
      </c>
      <c r="F53" t="s">
        <v>236</v>
      </c>
      <c r="G53" t="s">
        <v>1614</v>
      </c>
      <c r="H53" t="s">
        <v>1664</v>
      </c>
      <c r="I53" t="s">
        <v>1113</v>
      </c>
      <c r="P53" s="7" t="s">
        <v>659</v>
      </c>
      <c r="Q53" s="28"/>
      <c r="R53" s="28">
        <v>3</v>
      </c>
      <c r="S53" s="28">
        <v>3</v>
      </c>
    </row>
    <row r="54" spans="1:19" x14ac:dyDescent="0.25">
      <c r="A54">
        <v>101</v>
      </c>
      <c r="B54" t="s">
        <v>708</v>
      </c>
      <c r="C54">
        <v>2</v>
      </c>
      <c r="D54" t="s">
        <v>470</v>
      </c>
      <c r="E54" t="str">
        <f t="shared" si="0"/>
        <v>C</v>
      </c>
      <c r="F54" t="s">
        <v>708</v>
      </c>
      <c r="G54" t="s">
        <v>1615</v>
      </c>
      <c r="H54" t="s">
        <v>1664</v>
      </c>
      <c r="I54" t="s">
        <v>1684</v>
      </c>
      <c r="P54" s="8" t="s">
        <v>228</v>
      </c>
      <c r="Q54" s="28"/>
      <c r="R54" s="28">
        <v>2</v>
      </c>
      <c r="S54" s="28">
        <v>2</v>
      </c>
    </row>
    <row r="55" spans="1:19" x14ac:dyDescent="0.25">
      <c r="A55">
        <v>102</v>
      </c>
      <c r="B55" s="46" t="s">
        <v>805</v>
      </c>
      <c r="C55">
        <v>2</v>
      </c>
      <c r="D55" t="s">
        <v>470</v>
      </c>
      <c r="E55" t="str">
        <f t="shared" si="0"/>
        <v>C</v>
      </c>
      <c r="F55" t="s">
        <v>536</v>
      </c>
      <c r="G55" t="s">
        <v>1616</v>
      </c>
      <c r="H55" t="s">
        <v>1664</v>
      </c>
      <c r="I55" t="s">
        <v>1684</v>
      </c>
      <c r="P55" s="9" t="s">
        <v>1664</v>
      </c>
      <c r="Q55" s="28"/>
      <c r="R55" s="28">
        <v>1</v>
      </c>
      <c r="S55" s="28">
        <v>1</v>
      </c>
    </row>
    <row r="56" spans="1:19" x14ac:dyDescent="0.25">
      <c r="A56">
        <v>103</v>
      </c>
      <c r="B56" s="46" t="s">
        <v>805</v>
      </c>
      <c r="C56">
        <v>2</v>
      </c>
      <c r="D56" t="s">
        <v>470</v>
      </c>
      <c r="E56" t="str">
        <f t="shared" si="0"/>
        <v>C</v>
      </c>
      <c r="F56" t="s">
        <v>536</v>
      </c>
      <c r="G56" t="s">
        <v>1617</v>
      </c>
      <c r="H56" t="s">
        <v>1664</v>
      </c>
      <c r="I56" t="s">
        <v>1684</v>
      </c>
      <c r="P56" s="9" t="s">
        <v>1665</v>
      </c>
      <c r="Q56" s="28"/>
      <c r="R56" s="28">
        <v>1</v>
      </c>
      <c r="S56" s="28">
        <v>1</v>
      </c>
    </row>
    <row r="57" spans="1:19" x14ac:dyDescent="0.25">
      <c r="A57">
        <v>104</v>
      </c>
      <c r="B57" s="46" t="s">
        <v>562</v>
      </c>
      <c r="C57">
        <v>5</v>
      </c>
      <c r="D57" s="46" t="s">
        <v>469</v>
      </c>
      <c r="E57" t="str">
        <f t="shared" si="0"/>
        <v>B</v>
      </c>
      <c r="F57" t="s">
        <v>236</v>
      </c>
      <c r="G57" t="s">
        <v>236</v>
      </c>
      <c r="H57" t="s">
        <v>1664</v>
      </c>
      <c r="I57" t="s">
        <v>1113</v>
      </c>
      <c r="P57" s="8" t="s">
        <v>226</v>
      </c>
      <c r="Q57" s="28"/>
      <c r="R57" s="28">
        <v>1</v>
      </c>
      <c r="S57" s="28">
        <v>1</v>
      </c>
    </row>
    <row r="58" spans="1:19" x14ac:dyDescent="0.25">
      <c r="A58">
        <v>105</v>
      </c>
      <c r="B58" t="s">
        <v>708</v>
      </c>
      <c r="C58">
        <v>1</v>
      </c>
      <c r="D58" t="s">
        <v>470</v>
      </c>
      <c r="E58" t="str">
        <f t="shared" si="0"/>
        <v>E</v>
      </c>
      <c r="F58" t="s">
        <v>708</v>
      </c>
      <c r="G58" t="s">
        <v>1618</v>
      </c>
      <c r="H58" t="s">
        <v>1664</v>
      </c>
      <c r="I58" t="s">
        <v>1113</v>
      </c>
      <c r="P58" s="9" t="s">
        <v>1665</v>
      </c>
      <c r="Q58" s="28"/>
      <c r="R58" s="28">
        <v>1</v>
      </c>
      <c r="S58" s="28">
        <v>1</v>
      </c>
    </row>
    <row r="59" spans="1:19" x14ac:dyDescent="0.25">
      <c r="A59">
        <v>106</v>
      </c>
      <c r="B59" t="s">
        <v>708</v>
      </c>
      <c r="C59">
        <v>2</v>
      </c>
      <c r="D59" t="s">
        <v>470</v>
      </c>
      <c r="E59" t="str">
        <f t="shared" si="0"/>
        <v>C</v>
      </c>
      <c r="F59" t="s">
        <v>708</v>
      </c>
      <c r="G59" t="s">
        <v>1619</v>
      </c>
      <c r="H59" t="s">
        <v>1664</v>
      </c>
      <c r="I59" t="s">
        <v>1113</v>
      </c>
      <c r="P59" s="7" t="s">
        <v>467</v>
      </c>
      <c r="Q59" s="28"/>
      <c r="R59" s="28">
        <v>2</v>
      </c>
      <c r="S59" s="28">
        <v>2</v>
      </c>
    </row>
    <row r="60" spans="1:19" x14ac:dyDescent="0.25">
      <c r="A60">
        <v>108</v>
      </c>
      <c r="B60" s="46" t="s">
        <v>467</v>
      </c>
      <c r="C60">
        <v>8</v>
      </c>
      <c r="D60" t="s">
        <v>470</v>
      </c>
      <c r="E60" t="str">
        <f t="shared" si="0"/>
        <v>A</v>
      </c>
      <c r="F60" t="s">
        <v>536</v>
      </c>
      <c r="G60" t="s">
        <v>1620</v>
      </c>
      <c r="H60" t="s">
        <v>1664</v>
      </c>
      <c r="I60" t="s">
        <v>1113</v>
      </c>
      <c r="P60" s="8" t="s">
        <v>230</v>
      </c>
      <c r="Q60" s="28"/>
      <c r="R60" s="28">
        <v>1</v>
      </c>
      <c r="S60" s="28">
        <v>1</v>
      </c>
    </row>
    <row r="61" spans="1:19" x14ac:dyDescent="0.25">
      <c r="A61">
        <v>111</v>
      </c>
      <c r="B61" s="46" t="s">
        <v>660</v>
      </c>
      <c r="C61">
        <v>3</v>
      </c>
      <c r="D61" t="s">
        <v>470</v>
      </c>
      <c r="E61" t="str">
        <f t="shared" si="0"/>
        <v>C</v>
      </c>
      <c r="F61" t="s">
        <v>1053</v>
      </c>
      <c r="G61" t="s">
        <v>1053</v>
      </c>
      <c r="H61" t="s">
        <v>1664</v>
      </c>
      <c r="I61" t="s">
        <v>1113</v>
      </c>
      <c r="P61" s="9" t="s">
        <v>1664</v>
      </c>
      <c r="Q61" s="28"/>
      <c r="R61" s="28">
        <v>1</v>
      </c>
      <c r="S61" s="28">
        <v>1</v>
      </c>
    </row>
    <row r="62" spans="1:19" x14ac:dyDescent="0.25">
      <c r="A62">
        <v>112</v>
      </c>
      <c r="B62" t="s">
        <v>708</v>
      </c>
      <c r="C62">
        <v>1</v>
      </c>
      <c r="D62" t="s">
        <v>470</v>
      </c>
      <c r="E62" t="str">
        <f t="shared" si="0"/>
        <v>E</v>
      </c>
      <c r="F62" t="s">
        <v>708</v>
      </c>
      <c r="G62" t="s">
        <v>1621</v>
      </c>
      <c r="H62" t="s">
        <v>1664</v>
      </c>
      <c r="I62" t="s">
        <v>1684</v>
      </c>
      <c r="P62" s="8" t="s">
        <v>227</v>
      </c>
      <c r="Q62" s="28"/>
      <c r="R62" s="28">
        <v>1</v>
      </c>
      <c r="S62" s="28">
        <v>1</v>
      </c>
    </row>
    <row r="63" spans="1:19" x14ac:dyDescent="0.25">
      <c r="A63">
        <v>113</v>
      </c>
      <c r="B63" t="s">
        <v>708</v>
      </c>
      <c r="C63">
        <v>2</v>
      </c>
      <c r="D63" t="s">
        <v>470</v>
      </c>
      <c r="E63" t="str">
        <f t="shared" si="0"/>
        <v>C</v>
      </c>
      <c r="F63" t="s">
        <v>708</v>
      </c>
      <c r="G63" t="s">
        <v>1622</v>
      </c>
      <c r="H63" t="s">
        <v>1664</v>
      </c>
      <c r="I63" t="s">
        <v>1684</v>
      </c>
      <c r="P63" s="9" t="s">
        <v>1665</v>
      </c>
      <c r="Q63" s="28"/>
      <c r="R63" s="28">
        <v>1</v>
      </c>
      <c r="S63" s="28">
        <v>1</v>
      </c>
    </row>
    <row r="64" spans="1:19" x14ac:dyDescent="0.25">
      <c r="A64">
        <v>122</v>
      </c>
      <c r="B64" s="46" t="s">
        <v>800</v>
      </c>
      <c r="C64">
        <v>1</v>
      </c>
      <c r="D64" t="s">
        <v>470</v>
      </c>
      <c r="E64" t="str">
        <f t="shared" si="0"/>
        <v>E</v>
      </c>
      <c r="F64" t="s">
        <v>249</v>
      </c>
      <c r="G64" t="s">
        <v>1623</v>
      </c>
      <c r="H64" t="s">
        <v>1664</v>
      </c>
      <c r="I64" t="s">
        <v>1113</v>
      </c>
      <c r="P64" s="7" t="s">
        <v>805</v>
      </c>
      <c r="Q64" s="28"/>
      <c r="R64" s="28">
        <v>14</v>
      </c>
      <c r="S64" s="28">
        <v>14</v>
      </c>
    </row>
    <row r="65" spans="1:19" x14ac:dyDescent="0.25">
      <c r="A65">
        <v>123</v>
      </c>
      <c r="B65" t="s">
        <v>708</v>
      </c>
      <c r="C65">
        <v>2</v>
      </c>
      <c r="D65" t="s">
        <v>470</v>
      </c>
      <c r="E65" t="str">
        <f t="shared" si="0"/>
        <v>C</v>
      </c>
      <c r="F65" t="s">
        <v>708</v>
      </c>
      <c r="G65" t="s">
        <v>1624</v>
      </c>
      <c r="H65" t="s">
        <v>1664</v>
      </c>
      <c r="I65" t="s">
        <v>1684</v>
      </c>
      <c r="P65" s="8" t="s">
        <v>229</v>
      </c>
      <c r="Q65" s="28"/>
      <c r="R65" s="28">
        <v>2</v>
      </c>
      <c r="S65" s="28">
        <v>2</v>
      </c>
    </row>
    <row r="66" spans="1:19" x14ac:dyDescent="0.25">
      <c r="A66">
        <v>124</v>
      </c>
      <c r="B66" s="46" t="s">
        <v>800</v>
      </c>
      <c r="C66">
        <v>1</v>
      </c>
      <c r="D66" t="s">
        <v>470</v>
      </c>
      <c r="E66" t="str">
        <f t="shared" si="0"/>
        <v>E</v>
      </c>
      <c r="F66" t="s">
        <v>249</v>
      </c>
      <c r="G66" t="s">
        <v>249</v>
      </c>
      <c r="H66" t="s">
        <v>1664</v>
      </c>
      <c r="I66" t="s">
        <v>1113</v>
      </c>
      <c r="P66" s="9" t="s">
        <v>1664</v>
      </c>
      <c r="Q66" s="28"/>
      <c r="R66" s="28">
        <v>1</v>
      </c>
      <c r="S66" s="28">
        <v>1</v>
      </c>
    </row>
    <row r="67" spans="1:19" x14ac:dyDescent="0.25">
      <c r="A67">
        <v>125</v>
      </c>
      <c r="B67" s="46" t="s">
        <v>800</v>
      </c>
      <c r="C67">
        <v>1</v>
      </c>
      <c r="D67" t="s">
        <v>470</v>
      </c>
      <c r="E67" t="str">
        <f t="shared" ref="E67:E117" si="1">IF(C67=1, "E", IF(OR(C67=2,C67=3,C67=4),"C",IF(OR(C67=5,C67=6),"B",IF(OR(C67=7,C67=8),"A","!!!ERROR!!!"))))</f>
        <v>E</v>
      </c>
      <c r="F67" t="s">
        <v>249</v>
      </c>
      <c r="G67" t="s">
        <v>1625</v>
      </c>
      <c r="H67" t="s">
        <v>1664</v>
      </c>
      <c r="I67" t="s">
        <v>1113</v>
      </c>
      <c r="P67" s="9" t="s">
        <v>1665</v>
      </c>
      <c r="Q67" s="28"/>
      <c r="R67" s="28">
        <v>1</v>
      </c>
      <c r="S67" s="28">
        <v>1</v>
      </c>
    </row>
    <row r="68" spans="1:19" x14ac:dyDescent="0.25">
      <c r="A68">
        <v>126</v>
      </c>
      <c r="B68" s="3" t="s">
        <v>465</v>
      </c>
      <c r="C68" s="3">
        <v>1</v>
      </c>
      <c r="D68" s="3" t="s">
        <v>470</v>
      </c>
      <c r="E68" s="3" t="str">
        <f t="shared" si="1"/>
        <v>E</v>
      </c>
      <c r="F68" s="3" t="s">
        <v>465</v>
      </c>
      <c r="G68" s="79" t="s">
        <v>1694</v>
      </c>
      <c r="H68" t="s">
        <v>1664</v>
      </c>
      <c r="I68" t="s">
        <v>1113</v>
      </c>
      <c r="P68" s="8" t="s">
        <v>228</v>
      </c>
      <c r="Q68" s="28"/>
      <c r="R68" s="28">
        <v>12</v>
      </c>
      <c r="S68" s="28">
        <v>12</v>
      </c>
    </row>
    <row r="69" spans="1:19" x14ac:dyDescent="0.25">
      <c r="A69">
        <v>127</v>
      </c>
      <c r="B69" t="s">
        <v>1237</v>
      </c>
      <c r="C69">
        <v>3</v>
      </c>
      <c r="D69" t="s">
        <v>470</v>
      </c>
      <c r="E69" t="str">
        <f t="shared" si="1"/>
        <v>C</v>
      </c>
      <c r="F69" t="s">
        <v>1237</v>
      </c>
      <c r="G69" t="s">
        <v>1626</v>
      </c>
      <c r="H69" t="s">
        <v>1664</v>
      </c>
      <c r="I69" t="s">
        <v>1684</v>
      </c>
      <c r="P69" s="9" t="s">
        <v>1664</v>
      </c>
      <c r="Q69" s="28"/>
      <c r="R69" s="28">
        <v>3</v>
      </c>
      <c r="S69" s="28">
        <v>3</v>
      </c>
    </row>
    <row r="70" spans="1:19" x14ac:dyDescent="0.25">
      <c r="A70">
        <v>128</v>
      </c>
      <c r="B70" t="s">
        <v>1237</v>
      </c>
      <c r="C70">
        <v>2</v>
      </c>
      <c r="D70" t="s">
        <v>470</v>
      </c>
      <c r="E70" t="str">
        <f t="shared" si="1"/>
        <v>C</v>
      </c>
      <c r="F70" t="s">
        <v>1237</v>
      </c>
      <c r="G70" t="s">
        <v>1627</v>
      </c>
      <c r="H70" t="s">
        <v>1664</v>
      </c>
      <c r="I70" t="s">
        <v>1684</v>
      </c>
      <c r="P70" s="9" t="s">
        <v>1665</v>
      </c>
      <c r="Q70" s="28"/>
      <c r="R70" s="28">
        <v>9</v>
      </c>
      <c r="S70" s="28">
        <v>9</v>
      </c>
    </row>
    <row r="71" spans="1:19" x14ac:dyDescent="0.25">
      <c r="A71">
        <v>129</v>
      </c>
      <c r="B71" t="s">
        <v>1237</v>
      </c>
      <c r="C71">
        <v>2</v>
      </c>
      <c r="D71" t="s">
        <v>470</v>
      </c>
      <c r="E71" t="str">
        <f t="shared" si="1"/>
        <v>C</v>
      </c>
      <c r="F71" t="s">
        <v>1237</v>
      </c>
      <c r="G71" t="s">
        <v>1627</v>
      </c>
      <c r="H71" t="s">
        <v>1664</v>
      </c>
      <c r="I71" t="s">
        <v>1684</v>
      </c>
      <c r="P71" s="7" t="s">
        <v>800</v>
      </c>
      <c r="Q71" s="28">
        <v>4</v>
      </c>
      <c r="R71" s="28">
        <v>24</v>
      </c>
      <c r="S71" s="28">
        <v>28</v>
      </c>
    </row>
    <row r="72" spans="1:19" x14ac:dyDescent="0.25">
      <c r="A72">
        <v>130</v>
      </c>
      <c r="B72" t="s">
        <v>1237</v>
      </c>
      <c r="C72">
        <v>2</v>
      </c>
      <c r="D72" t="s">
        <v>470</v>
      </c>
      <c r="E72" t="str">
        <f t="shared" si="1"/>
        <v>C</v>
      </c>
      <c r="F72" t="s">
        <v>1237</v>
      </c>
      <c r="G72" t="s">
        <v>1628</v>
      </c>
      <c r="H72" t="s">
        <v>1664</v>
      </c>
      <c r="I72" t="s">
        <v>1684</v>
      </c>
      <c r="P72" s="8" t="s">
        <v>228</v>
      </c>
      <c r="Q72" s="28">
        <v>2</v>
      </c>
      <c r="R72" s="28">
        <v>6</v>
      </c>
      <c r="S72" s="28">
        <v>8</v>
      </c>
    </row>
    <row r="73" spans="1:19" x14ac:dyDescent="0.25">
      <c r="A73">
        <v>131</v>
      </c>
      <c r="B73" t="s">
        <v>1237</v>
      </c>
      <c r="C73">
        <v>2</v>
      </c>
      <c r="D73" t="s">
        <v>470</v>
      </c>
      <c r="E73" t="str">
        <f t="shared" si="1"/>
        <v>C</v>
      </c>
      <c r="F73" t="s">
        <v>1237</v>
      </c>
      <c r="G73" t="s">
        <v>1628</v>
      </c>
      <c r="H73" t="s">
        <v>1664</v>
      </c>
      <c r="I73" t="s">
        <v>1684</v>
      </c>
      <c r="P73" s="9" t="s">
        <v>1664</v>
      </c>
      <c r="Q73" s="28">
        <v>2</v>
      </c>
      <c r="R73" s="28">
        <v>3</v>
      </c>
      <c r="S73" s="28">
        <v>5</v>
      </c>
    </row>
    <row r="74" spans="1:19" x14ac:dyDescent="0.25">
      <c r="A74">
        <v>132</v>
      </c>
      <c r="B74" s="46" t="s">
        <v>800</v>
      </c>
      <c r="C74">
        <v>1</v>
      </c>
      <c r="D74" t="s">
        <v>470</v>
      </c>
      <c r="E74" t="str">
        <f t="shared" si="1"/>
        <v>E</v>
      </c>
      <c r="F74" t="s">
        <v>249</v>
      </c>
      <c r="G74" t="s">
        <v>1629</v>
      </c>
      <c r="H74" t="s">
        <v>1664</v>
      </c>
      <c r="I74" t="s">
        <v>1113</v>
      </c>
      <c r="P74" s="9" t="s">
        <v>1665</v>
      </c>
      <c r="Q74" s="28"/>
      <c r="R74" s="28">
        <v>3</v>
      </c>
      <c r="S74" s="28">
        <v>3</v>
      </c>
    </row>
    <row r="75" spans="1:19" x14ac:dyDescent="0.25">
      <c r="A75">
        <v>134</v>
      </c>
      <c r="B75" s="46" t="s">
        <v>801</v>
      </c>
      <c r="C75">
        <v>1</v>
      </c>
      <c r="D75" t="s">
        <v>470</v>
      </c>
      <c r="E75" t="str">
        <f t="shared" si="1"/>
        <v>E</v>
      </c>
      <c r="F75" t="s">
        <v>363</v>
      </c>
      <c r="G75" t="s">
        <v>1630</v>
      </c>
      <c r="H75" t="s">
        <v>1664</v>
      </c>
      <c r="I75" t="s">
        <v>1684</v>
      </c>
      <c r="P75" s="8" t="s">
        <v>227</v>
      </c>
      <c r="Q75" s="28">
        <v>2</v>
      </c>
      <c r="R75" s="28">
        <v>10</v>
      </c>
      <c r="S75" s="28">
        <v>12</v>
      </c>
    </row>
    <row r="76" spans="1:19" x14ac:dyDescent="0.25">
      <c r="A76">
        <v>146</v>
      </c>
      <c r="B76" s="46" t="s">
        <v>562</v>
      </c>
      <c r="C76">
        <v>4</v>
      </c>
      <c r="D76" t="s">
        <v>470</v>
      </c>
      <c r="E76" t="str">
        <f t="shared" si="1"/>
        <v>C</v>
      </c>
      <c r="F76" t="s">
        <v>236</v>
      </c>
      <c r="G76" t="s">
        <v>1631</v>
      </c>
      <c r="H76" t="s">
        <v>1664</v>
      </c>
      <c r="I76" t="s">
        <v>1113</v>
      </c>
      <c r="P76" s="9" t="s">
        <v>1665</v>
      </c>
      <c r="Q76" s="28">
        <v>2</v>
      </c>
      <c r="R76" s="28">
        <v>10</v>
      </c>
      <c r="S76" s="28">
        <v>12</v>
      </c>
    </row>
    <row r="77" spans="1:19" x14ac:dyDescent="0.25">
      <c r="A77">
        <v>147</v>
      </c>
      <c r="B77" s="46" t="s">
        <v>562</v>
      </c>
      <c r="C77">
        <v>3</v>
      </c>
      <c r="D77" t="s">
        <v>470</v>
      </c>
      <c r="E77" t="str">
        <f t="shared" si="1"/>
        <v>C</v>
      </c>
      <c r="F77" t="s">
        <v>236</v>
      </c>
      <c r="G77" t="s">
        <v>1632</v>
      </c>
      <c r="H77" t="s">
        <v>1664</v>
      </c>
      <c r="I77" t="s">
        <v>1113</v>
      </c>
      <c r="P77" s="8" t="s">
        <v>226</v>
      </c>
      <c r="Q77" s="28"/>
      <c r="R77" s="28">
        <v>8</v>
      </c>
      <c r="S77" s="28">
        <v>8</v>
      </c>
    </row>
    <row r="78" spans="1:19" x14ac:dyDescent="0.25">
      <c r="A78">
        <v>148</v>
      </c>
      <c r="B78" s="46" t="s">
        <v>562</v>
      </c>
      <c r="C78">
        <v>2</v>
      </c>
      <c r="D78" t="s">
        <v>470</v>
      </c>
      <c r="E78" t="str">
        <f t="shared" si="1"/>
        <v>C</v>
      </c>
      <c r="F78" t="s">
        <v>236</v>
      </c>
      <c r="G78" t="s">
        <v>1633</v>
      </c>
      <c r="H78" t="s">
        <v>1664</v>
      </c>
      <c r="I78" t="s">
        <v>1113</v>
      </c>
      <c r="P78" s="9" t="s">
        <v>1664</v>
      </c>
      <c r="Q78" s="28"/>
      <c r="R78" s="28">
        <v>8</v>
      </c>
      <c r="S78" s="28">
        <v>8</v>
      </c>
    </row>
    <row r="79" spans="1:19" x14ac:dyDescent="0.25">
      <c r="A79">
        <v>149</v>
      </c>
      <c r="B79" s="46" t="s">
        <v>801</v>
      </c>
      <c r="C79">
        <v>1</v>
      </c>
      <c r="D79" t="s">
        <v>470</v>
      </c>
      <c r="E79" t="str">
        <f t="shared" si="1"/>
        <v>E</v>
      </c>
      <c r="F79" t="s">
        <v>363</v>
      </c>
      <c r="G79" t="s">
        <v>1630</v>
      </c>
      <c r="H79" t="s">
        <v>1664</v>
      </c>
      <c r="I79" t="s">
        <v>1113</v>
      </c>
      <c r="P79" s="7" t="s">
        <v>708</v>
      </c>
      <c r="Q79" s="28"/>
      <c r="R79" s="28">
        <v>51</v>
      </c>
      <c r="S79" s="28">
        <v>51</v>
      </c>
    </row>
    <row r="80" spans="1:19" x14ac:dyDescent="0.25">
      <c r="A80">
        <v>150</v>
      </c>
      <c r="B80" s="46" t="s">
        <v>801</v>
      </c>
      <c r="C80">
        <v>1</v>
      </c>
      <c r="D80" t="s">
        <v>470</v>
      </c>
      <c r="E80" t="str">
        <f t="shared" si="1"/>
        <v>E</v>
      </c>
      <c r="F80" t="s">
        <v>363</v>
      </c>
      <c r="G80" t="s">
        <v>1634</v>
      </c>
      <c r="H80" t="s">
        <v>1664</v>
      </c>
      <c r="I80" t="s">
        <v>1113</v>
      </c>
      <c r="K80" s="6" t="s">
        <v>1683</v>
      </c>
      <c r="L80" t="s">
        <v>484</v>
      </c>
      <c r="P80" s="8" t="s">
        <v>229</v>
      </c>
      <c r="Q80" s="28"/>
      <c r="R80" s="28">
        <v>1</v>
      </c>
      <c r="S80" s="28">
        <v>1</v>
      </c>
    </row>
    <row r="81" spans="1:19" x14ac:dyDescent="0.25">
      <c r="A81">
        <v>155</v>
      </c>
      <c r="B81" s="46" t="s">
        <v>562</v>
      </c>
      <c r="C81">
        <v>4</v>
      </c>
      <c r="D81" t="s">
        <v>470</v>
      </c>
      <c r="E81" t="str">
        <f t="shared" si="1"/>
        <v>C</v>
      </c>
      <c r="F81" t="s">
        <v>236</v>
      </c>
      <c r="G81" t="s">
        <v>1635</v>
      </c>
      <c r="H81" t="s">
        <v>1664</v>
      </c>
      <c r="I81" t="s">
        <v>1113</v>
      </c>
      <c r="P81" s="9" t="s">
        <v>1664</v>
      </c>
      <c r="Q81" s="28"/>
      <c r="R81" s="28">
        <v>1</v>
      </c>
      <c r="S81" s="28">
        <v>1</v>
      </c>
    </row>
    <row r="82" spans="1:19" x14ac:dyDescent="0.25">
      <c r="A82">
        <v>156</v>
      </c>
      <c r="B82" s="46" t="s">
        <v>562</v>
      </c>
      <c r="C82">
        <v>3</v>
      </c>
      <c r="D82" t="s">
        <v>470</v>
      </c>
      <c r="E82" t="str">
        <f t="shared" si="1"/>
        <v>C</v>
      </c>
      <c r="F82" t="s">
        <v>236</v>
      </c>
      <c r="G82" t="s">
        <v>1636</v>
      </c>
      <c r="H82" t="s">
        <v>1664</v>
      </c>
      <c r="I82" t="s">
        <v>1113</v>
      </c>
      <c r="K82" s="6" t="s">
        <v>764</v>
      </c>
      <c r="L82" s="6" t="s">
        <v>714</v>
      </c>
      <c r="P82" s="8" t="s">
        <v>228</v>
      </c>
      <c r="Q82" s="28"/>
      <c r="R82" s="28">
        <v>22</v>
      </c>
      <c r="S82" s="28">
        <v>22</v>
      </c>
    </row>
    <row r="83" spans="1:19" x14ac:dyDescent="0.25">
      <c r="A83">
        <v>157</v>
      </c>
      <c r="B83" s="46" t="s">
        <v>562</v>
      </c>
      <c r="C83">
        <v>3</v>
      </c>
      <c r="D83" t="s">
        <v>470</v>
      </c>
      <c r="E83" t="str">
        <f t="shared" si="1"/>
        <v>C</v>
      </c>
      <c r="F83" t="s">
        <v>236</v>
      </c>
      <c r="G83" t="s">
        <v>1637</v>
      </c>
      <c r="H83" t="s">
        <v>1664</v>
      </c>
      <c r="I83" t="s">
        <v>1113</v>
      </c>
      <c r="K83" s="6" t="s">
        <v>482</v>
      </c>
      <c r="L83" t="s">
        <v>469</v>
      </c>
      <c r="M83" t="s">
        <v>470</v>
      </c>
      <c r="N83" t="s">
        <v>483</v>
      </c>
      <c r="P83" s="9" t="s">
        <v>1664</v>
      </c>
      <c r="Q83" s="28"/>
      <c r="R83" s="28">
        <v>20</v>
      </c>
      <c r="S83" s="28">
        <v>20</v>
      </c>
    </row>
    <row r="84" spans="1:19" x14ac:dyDescent="0.25">
      <c r="A84">
        <v>158</v>
      </c>
      <c r="B84" s="46" t="s">
        <v>562</v>
      </c>
      <c r="C84">
        <v>2</v>
      </c>
      <c r="D84" t="s">
        <v>470</v>
      </c>
      <c r="E84" t="str">
        <f t="shared" si="1"/>
        <v>C</v>
      </c>
      <c r="F84" t="s">
        <v>236</v>
      </c>
      <c r="G84" t="s">
        <v>1638</v>
      </c>
      <c r="H84" t="s">
        <v>1664</v>
      </c>
      <c r="I84" t="s">
        <v>1113</v>
      </c>
      <c r="K84" s="7" t="s">
        <v>659</v>
      </c>
      <c r="L84" s="28"/>
      <c r="M84" s="28">
        <v>3</v>
      </c>
      <c r="N84" s="28">
        <v>3</v>
      </c>
      <c r="O84" s="28"/>
      <c r="P84" s="9" t="s">
        <v>1665</v>
      </c>
      <c r="Q84" s="28"/>
      <c r="R84" s="28">
        <v>2</v>
      </c>
      <c r="S84" s="28">
        <v>2</v>
      </c>
    </row>
    <row r="85" spans="1:19" x14ac:dyDescent="0.25">
      <c r="A85">
        <v>159</v>
      </c>
      <c r="B85" s="46" t="s">
        <v>562</v>
      </c>
      <c r="C85">
        <v>4</v>
      </c>
      <c r="D85" t="s">
        <v>470</v>
      </c>
      <c r="E85" t="str">
        <f t="shared" si="1"/>
        <v>C</v>
      </c>
      <c r="F85" t="s">
        <v>236</v>
      </c>
      <c r="G85" t="s">
        <v>382</v>
      </c>
      <c r="H85" t="s">
        <v>1664</v>
      </c>
      <c r="I85" t="s">
        <v>1113</v>
      </c>
      <c r="K85" s="8" t="s">
        <v>228</v>
      </c>
      <c r="L85" s="28"/>
      <c r="M85" s="28">
        <v>2</v>
      </c>
      <c r="N85" s="28">
        <v>2</v>
      </c>
      <c r="O85" s="28"/>
      <c r="P85" s="8" t="s">
        <v>227</v>
      </c>
      <c r="Q85" s="28"/>
      <c r="R85" s="28">
        <v>10</v>
      </c>
      <c r="S85" s="28">
        <v>10</v>
      </c>
    </row>
    <row r="86" spans="1:19" x14ac:dyDescent="0.25">
      <c r="A86">
        <v>160</v>
      </c>
      <c r="B86" s="46" t="s">
        <v>562</v>
      </c>
      <c r="C86">
        <v>6</v>
      </c>
      <c r="D86" t="s">
        <v>470</v>
      </c>
      <c r="E86" t="str">
        <f t="shared" si="1"/>
        <v>B</v>
      </c>
      <c r="F86" t="s">
        <v>236</v>
      </c>
      <c r="G86" t="s">
        <v>1639</v>
      </c>
      <c r="H86" t="s">
        <v>1664</v>
      </c>
      <c r="I86" t="s">
        <v>1113</v>
      </c>
      <c r="K86" s="9" t="s">
        <v>1664</v>
      </c>
      <c r="L86" s="28"/>
      <c r="M86" s="28">
        <v>1</v>
      </c>
      <c r="N86" s="28">
        <v>1</v>
      </c>
      <c r="O86" s="28"/>
      <c r="P86" s="9" t="s">
        <v>1665</v>
      </c>
      <c r="Q86" s="28"/>
      <c r="R86" s="28">
        <v>10</v>
      </c>
      <c r="S86" s="28">
        <v>10</v>
      </c>
    </row>
    <row r="87" spans="1:19" x14ac:dyDescent="0.25">
      <c r="A87">
        <v>161</v>
      </c>
      <c r="B87" s="46" t="s">
        <v>562</v>
      </c>
      <c r="C87">
        <v>5</v>
      </c>
      <c r="D87" t="s">
        <v>470</v>
      </c>
      <c r="E87" t="str">
        <f t="shared" si="1"/>
        <v>B</v>
      </c>
      <c r="F87" t="s">
        <v>236</v>
      </c>
      <c r="G87" t="s">
        <v>1640</v>
      </c>
      <c r="H87" t="s">
        <v>1664</v>
      </c>
      <c r="I87" t="s">
        <v>1113</v>
      </c>
      <c r="K87" s="9" t="s">
        <v>1665</v>
      </c>
      <c r="L87" s="28"/>
      <c r="M87" s="28">
        <v>1</v>
      </c>
      <c r="N87" s="28">
        <v>1</v>
      </c>
      <c r="O87" s="28"/>
      <c r="P87" s="8" t="s">
        <v>226</v>
      </c>
      <c r="Q87" s="28"/>
      <c r="R87" s="28">
        <v>18</v>
      </c>
      <c r="S87" s="28">
        <v>18</v>
      </c>
    </row>
    <row r="88" spans="1:19" x14ac:dyDescent="0.25">
      <c r="A88">
        <v>162</v>
      </c>
      <c r="B88" t="s">
        <v>708</v>
      </c>
      <c r="C88">
        <v>5</v>
      </c>
      <c r="D88" t="s">
        <v>470</v>
      </c>
      <c r="E88" t="str">
        <f t="shared" si="1"/>
        <v>B</v>
      </c>
      <c r="F88" t="s">
        <v>708</v>
      </c>
      <c r="G88" t="s">
        <v>1641</v>
      </c>
      <c r="H88" t="s">
        <v>1664</v>
      </c>
      <c r="I88" t="s">
        <v>1113</v>
      </c>
      <c r="K88" s="8" t="s">
        <v>226</v>
      </c>
      <c r="L88" s="28"/>
      <c r="M88" s="28">
        <v>1</v>
      </c>
      <c r="N88" s="28">
        <v>1</v>
      </c>
      <c r="O88" s="28"/>
      <c r="P88" s="9" t="s">
        <v>1664</v>
      </c>
      <c r="Q88" s="28"/>
      <c r="R88" s="28">
        <v>16</v>
      </c>
      <c r="S88" s="28">
        <v>16</v>
      </c>
    </row>
    <row r="89" spans="1:19" x14ac:dyDescent="0.25">
      <c r="A89">
        <v>163</v>
      </c>
      <c r="B89" s="46" t="s">
        <v>562</v>
      </c>
      <c r="C89">
        <v>3</v>
      </c>
      <c r="D89" t="s">
        <v>470</v>
      </c>
      <c r="E89" t="str">
        <f t="shared" si="1"/>
        <v>C</v>
      </c>
      <c r="F89" t="s">
        <v>236</v>
      </c>
      <c r="G89" t="s">
        <v>1642</v>
      </c>
      <c r="H89" t="s">
        <v>1664</v>
      </c>
      <c r="I89" t="s">
        <v>1685</v>
      </c>
      <c r="J89" t="s">
        <v>1686</v>
      </c>
      <c r="K89" s="9" t="s">
        <v>1665</v>
      </c>
      <c r="L89" s="28"/>
      <c r="M89" s="28">
        <v>1</v>
      </c>
      <c r="N89" s="28">
        <v>1</v>
      </c>
      <c r="O89" s="28"/>
      <c r="P89" s="9" t="s">
        <v>1665</v>
      </c>
      <c r="Q89" s="28"/>
      <c r="R89" s="28">
        <v>2</v>
      </c>
      <c r="S89" s="28">
        <v>2</v>
      </c>
    </row>
    <row r="90" spans="1:19" x14ac:dyDescent="0.25">
      <c r="A90">
        <v>164</v>
      </c>
      <c r="B90" s="46" t="s">
        <v>562</v>
      </c>
      <c r="C90">
        <v>2</v>
      </c>
      <c r="D90" t="s">
        <v>470</v>
      </c>
      <c r="E90" t="str">
        <f t="shared" si="1"/>
        <v>C</v>
      </c>
      <c r="F90" t="s">
        <v>236</v>
      </c>
      <c r="G90" t="s">
        <v>1643</v>
      </c>
      <c r="H90" t="s">
        <v>1664</v>
      </c>
      <c r="I90" t="s">
        <v>1113</v>
      </c>
      <c r="K90" s="7" t="s">
        <v>467</v>
      </c>
      <c r="L90" s="28"/>
      <c r="M90" s="28">
        <v>2</v>
      </c>
      <c r="N90" s="28">
        <v>2</v>
      </c>
      <c r="O90" s="28"/>
      <c r="P90" s="7" t="s">
        <v>1237</v>
      </c>
      <c r="Q90" s="28"/>
      <c r="R90" s="28">
        <v>7</v>
      </c>
      <c r="S90" s="28">
        <v>7</v>
      </c>
    </row>
    <row r="91" spans="1:19" x14ac:dyDescent="0.25">
      <c r="A91">
        <v>165</v>
      </c>
      <c r="B91" t="s">
        <v>708</v>
      </c>
      <c r="C91">
        <v>1</v>
      </c>
      <c r="D91" t="s">
        <v>470</v>
      </c>
      <c r="E91" t="str">
        <f t="shared" si="1"/>
        <v>E</v>
      </c>
      <c r="F91" t="s">
        <v>708</v>
      </c>
      <c r="G91" t="s">
        <v>1644</v>
      </c>
      <c r="H91" t="s">
        <v>1664</v>
      </c>
      <c r="I91" t="s">
        <v>1113</v>
      </c>
      <c r="K91" s="8" t="s">
        <v>230</v>
      </c>
      <c r="L91" s="28"/>
      <c r="M91" s="28">
        <v>1</v>
      </c>
      <c r="N91" s="28">
        <v>1</v>
      </c>
      <c r="O91" s="28"/>
      <c r="P91" s="8" t="s">
        <v>228</v>
      </c>
      <c r="Q91" s="28"/>
      <c r="R91" s="28">
        <v>7</v>
      </c>
      <c r="S91" s="28">
        <v>7</v>
      </c>
    </row>
    <row r="92" spans="1:19" x14ac:dyDescent="0.25">
      <c r="A92">
        <v>166</v>
      </c>
      <c r="B92" t="s">
        <v>708</v>
      </c>
      <c r="C92">
        <v>1</v>
      </c>
      <c r="D92" t="s">
        <v>470</v>
      </c>
      <c r="E92" t="str">
        <f t="shared" si="1"/>
        <v>E</v>
      </c>
      <c r="F92" t="s">
        <v>708</v>
      </c>
      <c r="G92" t="s">
        <v>1645</v>
      </c>
      <c r="H92" t="s">
        <v>1664</v>
      </c>
      <c r="I92" t="s">
        <v>1113</v>
      </c>
      <c r="K92" s="9" t="s">
        <v>1664</v>
      </c>
      <c r="L92" s="28"/>
      <c r="M92" s="28">
        <v>1</v>
      </c>
      <c r="N92" s="28">
        <v>1</v>
      </c>
      <c r="O92" s="28"/>
      <c r="P92" s="9" t="s">
        <v>1664</v>
      </c>
      <c r="Q92" s="28"/>
      <c r="R92" s="28">
        <v>6</v>
      </c>
      <c r="S92" s="28">
        <v>6</v>
      </c>
    </row>
    <row r="93" spans="1:19" x14ac:dyDescent="0.25">
      <c r="A93">
        <v>167</v>
      </c>
      <c r="B93" t="s">
        <v>708</v>
      </c>
      <c r="C93">
        <v>2</v>
      </c>
      <c r="D93" t="s">
        <v>470</v>
      </c>
      <c r="E93" t="str">
        <f t="shared" si="1"/>
        <v>C</v>
      </c>
      <c r="F93" t="s">
        <v>708</v>
      </c>
      <c r="G93" t="s">
        <v>1646</v>
      </c>
      <c r="H93" t="s">
        <v>1664</v>
      </c>
      <c r="I93" t="s">
        <v>1113</v>
      </c>
      <c r="K93" s="8" t="s">
        <v>227</v>
      </c>
      <c r="L93" s="28"/>
      <c r="M93" s="28">
        <v>1</v>
      </c>
      <c r="N93" s="28">
        <v>1</v>
      </c>
      <c r="O93" s="28"/>
      <c r="P93" s="9" t="s">
        <v>1665</v>
      </c>
      <c r="Q93" s="28"/>
      <c r="R93" s="28">
        <v>1</v>
      </c>
      <c r="S93" s="28">
        <v>1</v>
      </c>
    </row>
    <row r="94" spans="1:19" x14ac:dyDescent="0.25">
      <c r="A94">
        <v>168</v>
      </c>
      <c r="B94" t="s">
        <v>708</v>
      </c>
      <c r="C94">
        <v>1</v>
      </c>
      <c r="D94" t="s">
        <v>470</v>
      </c>
      <c r="E94" t="str">
        <f t="shared" si="1"/>
        <v>E</v>
      </c>
      <c r="F94" t="s">
        <v>708</v>
      </c>
      <c r="G94" t="s">
        <v>1647</v>
      </c>
      <c r="H94" t="s">
        <v>1664</v>
      </c>
      <c r="I94" t="s">
        <v>1113</v>
      </c>
      <c r="K94" s="9" t="s">
        <v>1665</v>
      </c>
      <c r="L94" s="28"/>
      <c r="M94" s="28">
        <v>1</v>
      </c>
      <c r="N94" s="28">
        <v>1</v>
      </c>
      <c r="O94" s="28"/>
      <c r="P94" s="7" t="s">
        <v>660</v>
      </c>
      <c r="Q94" s="28">
        <v>14</v>
      </c>
      <c r="R94" s="28">
        <v>2</v>
      </c>
      <c r="S94" s="28">
        <v>16</v>
      </c>
    </row>
    <row r="95" spans="1:19" x14ac:dyDescent="0.25">
      <c r="A95">
        <v>169</v>
      </c>
      <c r="B95" t="s">
        <v>708</v>
      </c>
      <c r="C95">
        <v>1</v>
      </c>
      <c r="D95" t="s">
        <v>470</v>
      </c>
      <c r="E95" t="str">
        <f t="shared" si="1"/>
        <v>E</v>
      </c>
      <c r="F95" t="s">
        <v>708</v>
      </c>
      <c r="G95" t="s">
        <v>1648</v>
      </c>
      <c r="H95" t="s">
        <v>1664</v>
      </c>
      <c r="I95" t="s">
        <v>1113</v>
      </c>
      <c r="K95" s="7" t="s">
        <v>805</v>
      </c>
      <c r="L95" s="28"/>
      <c r="M95" s="28">
        <v>12</v>
      </c>
      <c r="N95" s="28">
        <v>12</v>
      </c>
      <c r="O95" s="28"/>
      <c r="P95" s="8" t="s">
        <v>228</v>
      </c>
      <c r="Q95" s="28"/>
      <c r="R95" s="28">
        <v>1</v>
      </c>
      <c r="S95" s="28">
        <v>1</v>
      </c>
    </row>
    <row r="96" spans="1:19" x14ac:dyDescent="0.25">
      <c r="A96">
        <v>170</v>
      </c>
      <c r="B96" t="s">
        <v>708</v>
      </c>
      <c r="C96">
        <v>1</v>
      </c>
      <c r="D96" t="s">
        <v>470</v>
      </c>
      <c r="E96" t="str">
        <f t="shared" si="1"/>
        <v>E</v>
      </c>
      <c r="F96" t="s">
        <v>708</v>
      </c>
      <c r="G96" t="s">
        <v>1649</v>
      </c>
      <c r="H96" t="s">
        <v>1664</v>
      </c>
      <c r="I96" t="s">
        <v>1113</v>
      </c>
      <c r="K96" s="8" t="s">
        <v>229</v>
      </c>
      <c r="L96" s="28"/>
      <c r="M96" s="28">
        <v>1</v>
      </c>
      <c r="N96" s="28">
        <v>1</v>
      </c>
      <c r="O96" s="28"/>
      <c r="P96" s="9" t="s">
        <v>1664</v>
      </c>
      <c r="Q96" s="28"/>
      <c r="R96" s="28">
        <v>1</v>
      </c>
      <c r="S96" s="28">
        <v>1</v>
      </c>
    </row>
    <row r="97" spans="1:19" x14ac:dyDescent="0.25">
      <c r="A97">
        <v>170</v>
      </c>
      <c r="B97" t="s">
        <v>708</v>
      </c>
      <c r="C97">
        <v>1</v>
      </c>
      <c r="D97" t="s">
        <v>470</v>
      </c>
      <c r="E97" t="str">
        <f t="shared" si="1"/>
        <v>E</v>
      </c>
      <c r="F97" t="s">
        <v>708</v>
      </c>
      <c r="G97" t="s">
        <v>1650</v>
      </c>
      <c r="H97" t="s">
        <v>1664</v>
      </c>
      <c r="I97" t="s">
        <v>1113</v>
      </c>
      <c r="K97" s="9" t="s">
        <v>1665</v>
      </c>
      <c r="L97" s="28"/>
      <c r="M97" s="28">
        <v>1</v>
      </c>
      <c r="N97" s="28">
        <v>1</v>
      </c>
      <c r="O97" s="28"/>
      <c r="P97" s="8" t="s">
        <v>227</v>
      </c>
      <c r="Q97" s="28">
        <v>10</v>
      </c>
      <c r="R97" s="28">
        <v>1</v>
      </c>
      <c r="S97" s="28">
        <v>11</v>
      </c>
    </row>
    <row r="98" spans="1:19" x14ac:dyDescent="0.25">
      <c r="A98">
        <v>140</v>
      </c>
      <c r="B98" s="46" t="s">
        <v>800</v>
      </c>
      <c r="C98">
        <v>1</v>
      </c>
      <c r="D98" t="s">
        <v>470</v>
      </c>
      <c r="E98" t="str">
        <f t="shared" si="1"/>
        <v>E</v>
      </c>
      <c r="F98" t="s">
        <v>249</v>
      </c>
      <c r="G98" t="s">
        <v>1629</v>
      </c>
      <c r="H98" t="s">
        <v>1664</v>
      </c>
      <c r="I98" t="s">
        <v>1685</v>
      </c>
      <c r="J98" t="s">
        <v>1687</v>
      </c>
      <c r="K98" s="8" t="s">
        <v>228</v>
      </c>
      <c r="L98" s="28"/>
      <c r="M98" s="28">
        <v>11</v>
      </c>
      <c r="N98" s="28">
        <v>11</v>
      </c>
      <c r="O98" s="28"/>
      <c r="P98" s="9" t="s">
        <v>1665</v>
      </c>
      <c r="Q98" s="28">
        <v>10</v>
      </c>
      <c r="R98" s="28">
        <v>1</v>
      </c>
      <c r="S98" s="28">
        <v>11</v>
      </c>
    </row>
    <row r="99" spans="1:19" x14ac:dyDescent="0.25">
      <c r="A99">
        <v>142</v>
      </c>
      <c r="B99" s="46" t="s">
        <v>800</v>
      </c>
      <c r="C99">
        <v>1</v>
      </c>
      <c r="D99" t="s">
        <v>470</v>
      </c>
      <c r="E99" t="str">
        <f t="shared" si="1"/>
        <v>E</v>
      </c>
      <c r="F99" t="s">
        <v>249</v>
      </c>
      <c r="G99" t="s">
        <v>1651</v>
      </c>
      <c r="H99" t="s">
        <v>1664</v>
      </c>
      <c r="I99" t="s">
        <v>1685</v>
      </c>
      <c r="J99" t="s">
        <v>1688</v>
      </c>
      <c r="K99" s="9" t="s">
        <v>1664</v>
      </c>
      <c r="L99" s="28"/>
      <c r="M99" s="28">
        <v>2</v>
      </c>
      <c r="N99" s="28">
        <v>2</v>
      </c>
      <c r="O99" s="28"/>
      <c r="P99" s="8" t="s">
        <v>226</v>
      </c>
      <c r="Q99" s="28">
        <v>4</v>
      </c>
      <c r="R99" s="28"/>
      <c r="S99" s="28">
        <v>4</v>
      </c>
    </row>
    <row r="100" spans="1:19" x14ac:dyDescent="0.25">
      <c r="A100">
        <v>141</v>
      </c>
      <c r="B100" s="46" t="s">
        <v>800</v>
      </c>
      <c r="C100">
        <v>1</v>
      </c>
      <c r="D100" t="s">
        <v>470</v>
      </c>
      <c r="E100" t="str">
        <f t="shared" si="1"/>
        <v>E</v>
      </c>
      <c r="F100" t="s">
        <v>249</v>
      </c>
      <c r="G100" t="s">
        <v>1652</v>
      </c>
      <c r="H100" t="s">
        <v>1664</v>
      </c>
      <c r="I100" t="s">
        <v>1685</v>
      </c>
      <c r="J100" t="s">
        <v>1688</v>
      </c>
      <c r="K100" s="9" t="s">
        <v>1665</v>
      </c>
      <c r="L100" s="28"/>
      <c r="M100" s="28">
        <v>9</v>
      </c>
      <c r="N100" s="28">
        <v>9</v>
      </c>
      <c r="O100" s="28"/>
      <c r="P100" s="9" t="s">
        <v>1665</v>
      </c>
      <c r="Q100" s="28">
        <v>4</v>
      </c>
      <c r="R100" s="28"/>
      <c r="S100" s="28">
        <v>4</v>
      </c>
    </row>
    <row r="101" spans="1:19" x14ac:dyDescent="0.25">
      <c r="A101">
        <v>110</v>
      </c>
      <c r="B101" s="46" t="s">
        <v>708</v>
      </c>
      <c r="C101">
        <v>2</v>
      </c>
      <c r="D101" t="s">
        <v>470</v>
      </c>
      <c r="E101" t="str">
        <f t="shared" si="1"/>
        <v>C</v>
      </c>
      <c r="F101" t="s">
        <v>1584</v>
      </c>
      <c r="G101" t="s">
        <v>1653</v>
      </c>
      <c r="H101" t="s">
        <v>1664</v>
      </c>
      <c r="I101" t="s">
        <v>1685</v>
      </c>
      <c r="J101" t="s">
        <v>1689</v>
      </c>
      <c r="K101" s="7" t="s">
        <v>800</v>
      </c>
      <c r="L101" s="28">
        <v>2</v>
      </c>
      <c r="M101" s="28">
        <v>17</v>
      </c>
      <c r="N101" s="28">
        <v>19</v>
      </c>
      <c r="O101" s="28"/>
      <c r="P101" s="7" t="s">
        <v>673</v>
      </c>
      <c r="Q101" s="28">
        <v>12</v>
      </c>
      <c r="R101" s="28">
        <v>2</v>
      </c>
      <c r="S101" s="28">
        <v>14</v>
      </c>
    </row>
    <row r="102" spans="1:19" x14ac:dyDescent="0.25">
      <c r="A102">
        <v>109</v>
      </c>
      <c r="B102" s="46" t="s">
        <v>708</v>
      </c>
      <c r="C102">
        <v>3</v>
      </c>
      <c r="D102" t="s">
        <v>470</v>
      </c>
      <c r="E102" t="str">
        <f t="shared" si="1"/>
        <v>C</v>
      </c>
      <c r="F102" t="s">
        <v>1584</v>
      </c>
      <c r="G102" t="s">
        <v>1654</v>
      </c>
      <c r="H102" t="s">
        <v>1664</v>
      </c>
      <c r="I102" t="s">
        <v>1685</v>
      </c>
      <c r="J102" t="s">
        <v>1689</v>
      </c>
      <c r="K102" s="8" t="s">
        <v>228</v>
      </c>
      <c r="L102" s="28"/>
      <c r="M102" s="28">
        <v>3</v>
      </c>
      <c r="N102" s="28">
        <v>3</v>
      </c>
      <c r="O102" s="28"/>
      <c r="P102" s="8" t="s">
        <v>229</v>
      </c>
      <c r="Q102" s="28">
        <v>6</v>
      </c>
      <c r="R102" s="28"/>
      <c r="S102" s="28">
        <v>6</v>
      </c>
    </row>
    <row r="103" spans="1:19" x14ac:dyDescent="0.25">
      <c r="A103">
        <v>34</v>
      </c>
      <c r="B103" s="46" t="s">
        <v>562</v>
      </c>
      <c r="C103">
        <v>7</v>
      </c>
      <c r="D103" t="s">
        <v>469</v>
      </c>
      <c r="E103" t="str">
        <f t="shared" si="1"/>
        <v>A</v>
      </c>
      <c r="F103" t="s">
        <v>236</v>
      </c>
      <c r="G103" t="s">
        <v>1655</v>
      </c>
      <c r="H103" t="s">
        <v>1664</v>
      </c>
      <c r="I103" t="s">
        <v>1685</v>
      </c>
      <c r="J103" t="s">
        <v>1689</v>
      </c>
      <c r="K103" s="9" t="s">
        <v>1665</v>
      </c>
      <c r="L103" s="28"/>
      <c r="M103" s="28">
        <v>3</v>
      </c>
      <c r="N103" s="28">
        <v>3</v>
      </c>
      <c r="O103" s="28"/>
      <c r="P103" s="9" t="s">
        <v>1665</v>
      </c>
      <c r="Q103" s="28">
        <v>6</v>
      </c>
      <c r="R103" s="28"/>
      <c r="S103" s="28">
        <v>6</v>
      </c>
    </row>
    <row r="104" spans="1:19" x14ac:dyDescent="0.25">
      <c r="A104">
        <v>35</v>
      </c>
      <c r="B104" s="46" t="s">
        <v>562</v>
      </c>
      <c r="C104">
        <v>4</v>
      </c>
      <c r="D104" t="s">
        <v>470</v>
      </c>
      <c r="E104" t="str">
        <f t="shared" si="1"/>
        <v>C</v>
      </c>
      <c r="F104" t="s">
        <v>236</v>
      </c>
      <c r="G104" t="s">
        <v>1656</v>
      </c>
      <c r="H104" t="s">
        <v>1664</v>
      </c>
      <c r="I104" t="s">
        <v>1685</v>
      </c>
      <c r="J104" t="s">
        <v>1689</v>
      </c>
      <c r="K104" s="8" t="s">
        <v>227</v>
      </c>
      <c r="L104" s="28">
        <v>2</v>
      </c>
      <c r="M104" s="28">
        <v>10</v>
      </c>
      <c r="N104" s="28">
        <v>12</v>
      </c>
      <c r="O104" s="28"/>
      <c r="P104" s="8" t="s">
        <v>228</v>
      </c>
      <c r="Q104" s="28">
        <v>5</v>
      </c>
      <c r="R104" s="28"/>
      <c r="S104" s="28">
        <v>5</v>
      </c>
    </row>
    <row r="105" spans="1:19" x14ac:dyDescent="0.25">
      <c r="A105">
        <v>12</v>
      </c>
      <c r="B105" s="3" t="s">
        <v>465</v>
      </c>
      <c r="C105" s="3">
        <v>1</v>
      </c>
      <c r="D105" s="3" t="s">
        <v>469</v>
      </c>
      <c r="E105" s="3" t="str">
        <f t="shared" si="1"/>
        <v>E</v>
      </c>
      <c r="F105" s="3" t="s">
        <v>465</v>
      </c>
      <c r="G105" s="3" t="s">
        <v>1657</v>
      </c>
      <c r="H105" t="s">
        <v>1664</v>
      </c>
      <c r="I105" t="s">
        <v>1685</v>
      </c>
      <c r="J105" t="s">
        <v>1690</v>
      </c>
      <c r="K105" s="9" t="s">
        <v>1665</v>
      </c>
      <c r="L105" s="28">
        <v>2</v>
      </c>
      <c r="M105" s="28">
        <v>10</v>
      </c>
      <c r="N105" s="28">
        <v>12</v>
      </c>
      <c r="O105" s="28"/>
      <c r="P105" s="9" t="s">
        <v>1665</v>
      </c>
      <c r="Q105" s="28">
        <v>5</v>
      </c>
      <c r="R105" s="28"/>
      <c r="S105" s="28">
        <v>5</v>
      </c>
    </row>
    <row r="106" spans="1:19" x14ac:dyDescent="0.25">
      <c r="A106">
        <v>13</v>
      </c>
      <c r="B106" s="3" t="s">
        <v>465</v>
      </c>
      <c r="C106" s="3">
        <v>5</v>
      </c>
      <c r="D106" s="3" t="s">
        <v>469</v>
      </c>
      <c r="E106" s="3" t="str">
        <f t="shared" si="1"/>
        <v>B</v>
      </c>
      <c r="F106" s="3" t="s">
        <v>465</v>
      </c>
      <c r="G106" s="3" t="s">
        <v>1657</v>
      </c>
      <c r="H106" t="s">
        <v>1664</v>
      </c>
      <c r="I106" t="s">
        <v>1685</v>
      </c>
      <c r="J106" t="s">
        <v>1691</v>
      </c>
      <c r="K106" s="8" t="s">
        <v>226</v>
      </c>
      <c r="L106" s="28"/>
      <c r="M106" s="28">
        <v>4</v>
      </c>
      <c r="N106" s="28">
        <v>4</v>
      </c>
      <c r="O106" s="28"/>
      <c r="P106" s="8" t="s">
        <v>227</v>
      </c>
      <c r="Q106" s="28">
        <v>1</v>
      </c>
      <c r="R106" s="28">
        <v>1</v>
      </c>
      <c r="S106" s="28">
        <v>2</v>
      </c>
    </row>
    <row r="107" spans="1:19" x14ac:dyDescent="0.25">
      <c r="A107">
        <v>171</v>
      </c>
      <c r="B107" s="46" t="s">
        <v>805</v>
      </c>
      <c r="C107">
        <v>5</v>
      </c>
      <c r="D107" t="s">
        <v>470</v>
      </c>
      <c r="E107" t="str">
        <f t="shared" si="1"/>
        <v>B</v>
      </c>
      <c r="F107" t="s">
        <v>536</v>
      </c>
      <c r="G107" t="s">
        <v>1658</v>
      </c>
      <c r="H107" t="s">
        <v>1664</v>
      </c>
      <c r="I107" t="s">
        <v>1685</v>
      </c>
      <c r="J107" t="s">
        <v>1689</v>
      </c>
      <c r="K107" s="9" t="s">
        <v>1664</v>
      </c>
      <c r="L107" s="28"/>
      <c r="M107" s="28">
        <v>4</v>
      </c>
      <c r="N107" s="28">
        <v>4</v>
      </c>
      <c r="O107" s="28"/>
      <c r="P107" s="9" t="s">
        <v>1665</v>
      </c>
      <c r="Q107" s="28">
        <v>1</v>
      </c>
      <c r="R107" s="28">
        <v>1</v>
      </c>
      <c r="S107" s="28">
        <v>2</v>
      </c>
    </row>
    <row r="108" spans="1:19" x14ac:dyDescent="0.25">
      <c r="A108">
        <v>172</v>
      </c>
      <c r="B108" s="46" t="s">
        <v>805</v>
      </c>
      <c r="C108">
        <v>3</v>
      </c>
      <c r="D108" t="s">
        <v>470</v>
      </c>
      <c r="E108" t="str">
        <f t="shared" si="1"/>
        <v>C</v>
      </c>
      <c r="F108" t="s">
        <v>536</v>
      </c>
      <c r="G108" t="s">
        <v>1658</v>
      </c>
      <c r="H108" t="s">
        <v>1664</v>
      </c>
      <c r="I108" t="s">
        <v>1685</v>
      </c>
      <c r="J108" t="s">
        <v>1689</v>
      </c>
      <c r="K108" s="7" t="s">
        <v>708</v>
      </c>
      <c r="L108" s="28"/>
      <c r="M108" s="28">
        <v>49</v>
      </c>
      <c r="N108" s="28">
        <v>49</v>
      </c>
      <c r="O108" s="28"/>
      <c r="P108" s="8" t="s">
        <v>226</v>
      </c>
      <c r="Q108" s="28"/>
      <c r="R108" s="28">
        <v>1</v>
      </c>
      <c r="S108" s="28">
        <v>1</v>
      </c>
    </row>
    <row r="109" spans="1:19" x14ac:dyDescent="0.25">
      <c r="A109">
        <v>75</v>
      </c>
      <c r="B109" s="73" t="s">
        <v>1582</v>
      </c>
      <c r="C109" s="73">
        <v>1</v>
      </c>
      <c r="D109" s="73" t="s">
        <v>470</v>
      </c>
      <c r="E109" s="73" t="str">
        <f t="shared" si="1"/>
        <v>E</v>
      </c>
      <c r="F109" s="73" t="s">
        <v>1582</v>
      </c>
      <c r="G109" s="73" t="s">
        <v>1582</v>
      </c>
      <c r="H109" s="73" t="s">
        <v>1664</v>
      </c>
      <c r="I109" s="73" t="s">
        <v>1685</v>
      </c>
      <c r="J109" s="73" t="s">
        <v>1098</v>
      </c>
      <c r="K109" s="8" t="s">
        <v>229</v>
      </c>
      <c r="L109" s="28"/>
      <c r="M109" s="28">
        <v>1</v>
      </c>
      <c r="N109" s="28">
        <v>1</v>
      </c>
      <c r="O109" s="28"/>
      <c r="P109" s="9" t="s">
        <v>1664</v>
      </c>
      <c r="Q109" s="28"/>
      <c r="R109" s="28">
        <v>1</v>
      </c>
      <c r="S109" s="28">
        <v>1</v>
      </c>
    </row>
    <row r="110" spans="1:19" x14ac:dyDescent="0.25">
      <c r="A110">
        <v>76</v>
      </c>
      <c r="B110" s="73" t="s">
        <v>659</v>
      </c>
      <c r="C110" s="73">
        <v>2</v>
      </c>
      <c r="D110" s="73" t="s">
        <v>470</v>
      </c>
      <c r="E110" s="73" t="str">
        <f t="shared" si="1"/>
        <v>C</v>
      </c>
      <c r="F110" s="73" t="s">
        <v>659</v>
      </c>
      <c r="G110" s="73" t="s">
        <v>659</v>
      </c>
      <c r="H110" s="73" t="s">
        <v>1664</v>
      </c>
      <c r="I110" s="73" t="s">
        <v>1685</v>
      </c>
      <c r="J110" s="73" t="s">
        <v>1098</v>
      </c>
      <c r="K110" s="9" t="s">
        <v>1664</v>
      </c>
      <c r="L110" s="28"/>
      <c r="M110" s="28">
        <v>1</v>
      </c>
      <c r="N110" s="28">
        <v>1</v>
      </c>
      <c r="O110" s="28"/>
      <c r="P110" s="7" t="s">
        <v>465</v>
      </c>
      <c r="Q110" s="28">
        <v>12</v>
      </c>
      <c r="R110" s="28">
        <v>4</v>
      </c>
      <c r="S110" s="28">
        <v>16</v>
      </c>
    </row>
    <row r="111" spans="1:19" x14ac:dyDescent="0.25">
      <c r="A111">
        <v>77</v>
      </c>
      <c r="B111" s="73" t="s">
        <v>1237</v>
      </c>
      <c r="C111" s="73">
        <v>4</v>
      </c>
      <c r="D111" s="73" t="s">
        <v>470</v>
      </c>
      <c r="E111" s="73" t="str">
        <f t="shared" si="1"/>
        <v>C</v>
      </c>
      <c r="F111" s="73" t="s">
        <v>1237</v>
      </c>
      <c r="G111" s="73" t="s">
        <v>1659</v>
      </c>
      <c r="H111" s="73" t="s">
        <v>1664</v>
      </c>
      <c r="I111" s="73" t="s">
        <v>1685</v>
      </c>
      <c r="J111" s="73" t="s">
        <v>1098</v>
      </c>
      <c r="K111" s="8" t="s">
        <v>228</v>
      </c>
      <c r="L111" s="28"/>
      <c r="M111" s="28">
        <v>20</v>
      </c>
      <c r="N111" s="28">
        <v>20</v>
      </c>
      <c r="O111" s="28"/>
      <c r="P111" s="8" t="s">
        <v>229</v>
      </c>
      <c r="Q111" s="28">
        <v>1</v>
      </c>
      <c r="R111" s="28">
        <v>1</v>
      </c>
      <c r="S111" s="28">
        <v>2</v>
      </c>
    </row>
    <row r="112" spans="1:19" x14ac:dyDescent="0.25">
      <c r="A112">
        <v>173</v>
      </c>
      <c r="B112" s="46" t="s">
        <v>800</v>
      </c>
      <c r="C112">
        <v>4</v>
      </c>
      <c r="D112" t="s">
        <v>469</v>
      </c>
      <c r="E112" t="str">
        <f t="shared" si="1"/>
        <v>C</v>
      </c>
      <c r="F112" t="s">
        <v>249</v>
      </c>
      <c r="G112" t="s">
        <v>1660</v>
      </c>
      <c r="H112" t="s">
        <v>1664</v>
      </c>
      <c r="I112" t="s">
        <v>1685</v>
      </c>
      <c r="J112" t="s">
        <v>1692</v>
      </c>
      <c r="K112" s="9" t="s">
        <v>1664</v>
      </c>
      <c r="L112" s="28"/>
      <c r="M112" s="28">
        <v>18</v>
      </c>
      <c r="N112" s="28">
        <v>18</v>
      </c>
      <c r="O112" s="28"/>
      <c r="P112" s="9" t="s">
        <v>1664</v>
      </c>
      <c r="Q112" s="28">
        <v>1</v>
      </c>
      <c r="R112" s="28"/>
      <c r="S112" s="28">
        <v>1</v>
      </c>
    </row>
    <row r="113" spans="1:19" x14ac:dyDescent="0.25">
      <c r="A113">
        <v>174</v>
      </c>
      <c r="B113" s="46" t="s">
        <v>800</v>
      </c>
      <c r="C113">
        <v>4</v>
      </c>
      <c r="D113" t="s">
        <v>469</v>
      </c>
      <c r="E113" t="str">
        <f t="shared" si="1"/>
        <v>C</v>
      </c>
      <c r="F113" t="s">
        <v>249</v>
      </c>
      <c r="G113" t="s">
        <v>1660</v>
      </c>
      <c r="H113" t="s">
        <v>1664</v>
      </c>
      <c r="I113" t="s">
        <v>1685</v>
      </c>
      <c r="J113" t="s">
        <v>1692</v>
      </c>
      <c r="K113" s="9" t="s">
        <v>1665</v>
      </c>
      <c r="L113" s="28"/>
      <c r="M113" s="28">
        <v>2</v>
      </c>
      <c r="N113" s="28">
        <v>2</v>
      </c>
      <c r="O113" s="28"/>
      <c r="P113" s="9" t="s">
        <v>1665</v>
      </c>
      <c r="Q113" s="28"/>
      <c r="R113" s="28">
        <v>1</v>
      </c>
      <c r="S113" s="28">
        <v>1</v>
      </c>
    </row>
    <row r="114" spans="1:19" x14ac:dyDescent="0.25">
      <c r="A114">
        <v>175</v>
      </c>
      <c r="B114" s="46" t="s">
        <v>800</v>
      </c>
      <c r="C114">
        <v>4</v>
      </c>
      <c r="D114" t="s">
        <v>470</v>
      </c>
      <c r="E114" t="str">
        <f t="shared" si="1"/>
        <v>C</v>
      </c>
      <c r="F114" t="s">
        <v>249</v>
      </c>
      <c r="G114" t="s">
        <v>1661</v>
      </c>
      <c r="H114" t="s">
        <v>1664</v>
      </c>
      <c r="I114" t="s">
        <v>1685</v>
      </c>
      <c r="J114" t="s">
        <v>1692</v>
      </c>
      <c r="K114" s="8" t="s">
        <v>227</v>
      </c>
      <c r="L114" s="28"/>
      <c r="M114" s="28">
        <v>10</v>
      </c>
      <c r="N114" s="28">
        <v>10</v>
      </c>
      <c r="O114" s="28"/>
      <c r="P114" s="8" t="s">
        <v>228</v>
      </c>
      <c r="Q114" s="28">
        <v>5</v>
      </c>
      <c r="R114" s="28">
        <v>2</v>
      </c>
      <c r="S114" s="28">
        <v>7</v>
      </c>
    </row>
    <row r="115" spans="1:19" x14ac:dyDescent="0.25">
      <c r="A115">
        <v>176</v>
      </c>
      <c r="B115" s="46" t="s">
        <v>800</v>
      </c>
      <c r="C115">
        <v>2</v>
      </c>
      <c r="D115" t="s">
        <v>470</v>
      </c>
      <c r="E115" t="str">
        <f t="shared" si="1"/>
        <v>C</v>
      </c>
      <c r="F115" t="s">
        <v>249</v>
      </c>
      <c r="G115" t="s">
        <v>1661</v>
      </c>
      <c r="H115" t="s">
        <v>1664</v>
      </c>
      <c r="I115" t="s">
        <v>1685</v>
      </c>
      <c r="J115" t="s">
        <v>1692</v>
      </c>
      <c r="K115" s="9" t="s">
        <v>1665</v>
      </c>
      <c r="L115" s="28"/>
      <c r="M115" s="28">
        <v>10</v>
      </c>
      <c r="N115" s="28">
        <v>10</v>
      </c>
      <c r="O115" s="28"/>
      <c r="P115" s="9" t="s">
        <v>1664</v>
      </c>
      <c r="Q115" s="28">
        <v>2</v>
      </c>
      <c r="R115" s="28"/>
      <c r="S115" s="28">
        <v>2</v>
      </c>
    </row>
    <row r="116" spans="1:19" x14ac:dyDescent="0.25">
      <c r="A116">
        <v>177</v>
      </c>
      <c r="B116" s="46" t="s">
        <v>800</v>
      </c>
      <c r="C116">
        <v>2</v>
      </c>
      <c r="D116" t="s">
        <v>470</v>
      </c>
      <c r="E116" t="str">
        <f t="shared" si="1"/>
        <v>C</v>
      </c>
      <c r="F116" t="s">
        <v>249</v>
      </c>
      <c r="G116" t="s">
        <v>1662</v>
      </c>
      <c r="H116" t="s">
        <v>1664</v>
      </c>
      <c r="I116" t="s">
        <v>1685</v>
      </c>
      <c r="J116" t="s">
        <v>1692</v>
      </c>
      <c r="K116" s="8" t="s">
        <v>226</v>
      </c>
      <c r="L116" s="28"/>
      <c r="M116" s="28">
        <v>18</v>
      </c>
      <c r="N116" s="28">
        <v>18</v>
      </c>
      <c r="O116" s="28"/>
      <c r="P116" s="9" t="s">
        <v>1665</v>
      </c>
      <c r="Q116" s="28">
        <v>3</v>
      </c>
      <c r="R116" s="28">
        <v>2</v>
      </c>
      <c r="S116" s="28">
        <v>5</v>
      </c>
    </row>
    <row r="117" spans="1:19" x14ac:dyDescent="0.25">
      <c r="A117">
        <v>178</v>
      </c>
      <c r="B117" s="46" t="s">
        <v>800</v>
      </c>
      <c r="C117">
        <v>1</v>
      </c>
      <c r="D117" t="s">
        <v>470</v>
      </c>
      <c r="E117" t="str">
        <f t="shared" si="1"/>
        <v>E</v>
      </c>
      <c r="F117" t="s">
        <v>249</v>
      </c>
      <c r="G117" t="s">
        <v>1662</v>
      </c>
      <c r="H117" t="s">
        <v>1664</v>
      </c>
      <c r="I117" t="s">
        <v>1685</v>
      </c>
      <c r="J117" t="s">
        <v>1692</v>
      </c>
      <c r="K117" s="9" t="s">
        <v>1664</v>
      </c>
      <c r="L117" s="28"/>
      <c r="M117" s="28">
        <v>16</v>
      </c>
      <c r="N117" s="28">
        <v>16</v>
      </c>
      <c r="O117" s="28"/>
      <c r="P117" s="8" t="s">
        <v>227</v>
      </c>
      <c r="Q117" s="28">
        <v>5</v>
      </c>
      <c r="R117" s="28"/>
      <c r="S117" s="28">
        <v>5</v>
      </c>
    </row>
    <row r="118" spans="1:19" x14ac:dyDescent="0.25">
      <c r="A118">
        <v>1</v>
      </c>
      <c r="B118" t="s">
        <v>562</v>
      </c>
      <c r="D118" t="s">
        <v>469</v>
      </c>
      <c r="E118" t="s">
        <v>229</v>
      </c>
      <c r="H118" t="s">
        <v>1665</v>
      </c>
      <c r="K118" s="9" t="s">
        <v>1665</v>
      </c>
      <c r="L118" s="28"/>
      <c r="M118" s="28">
        <v>2</v>
      </c>
      <c r="N118" s="28">
        <v>2</v>
      </c>
      <c r="O118" s="28"/>
      <c r="P118" s="9" t="s">
        <v>1665</v>
      </c>
      <c r="Q118" s="28">
        <v>5</v>
      </c>
      <c r="R118" s="28"/>
      <c r="S118" s="28">
        <v>5</v>
      </c>
    </row>
    <row r="119" spans="1:19" x14ac:dyDescent="0.25">
      <c r="A119">
        <v>2</v>
      </c>
      <c r="B119" t="s">
        <v>562</v>
      </c>
      <c r="D119" t="s">
        <v>469</v>
      </c>
      <c r="E119" t="s">
        <v>229</v>
      </c>
      <c r="H119" t="s">
        <v>1665</v>
      </c>
      <c r="K119" s="7" t="s">
        <v>1237</v>
      </c>
      <c r="L119" s="28"/>
      <c r="M119" s="28">
        <v>7</v>
      </c>
      <c r="N119" s="28">
        <v>7</v>
      </c>
      <c r="O119" s="28"/>
      <c r="P119" s="8" t="s">
        <v>226</v>
      </c>
      <c r="Q119" s="28">
        <v>1</v>
      </c>
      <c r="R119" s="28">
        <v>1</v>
      </c>
      <c r="S119" s="28">
        <v>2</v>
      </c>
    </row>
    <row r="120" spans="1:19" x14ac:dyDescent="0.25">
      <c r="A120">
        <v>4</v>
      </c>
      <c r="B120" t="s">
        <v>562</v>
      </c>
      <c r="D120" t="s">
        <v>470</v>
      </c>
      <c r="E120" t="s">
        <v>228</v>
      </c>
      <c r="H120" t="s">
        <v>1665</v>
      </c>
      <c r="K120" s="8" t="s">
        <v>228</v>
      </c>
      <c r="L120" s="28"/>
      <c r="M120" s="28">
        <v>7</v>
      </c>
      <c r="N120" s="28">
        <v>7</v>
      </c>
      <c r="O120" s="28"/>
      <c r="P120" s="9" t="s">
        <v>1664</v>
      </c>
      <c r="Q120" s="28">
        <v>1</v>
      </c>
      <c r="R120" s="28">
        <v>1</v>
      </c>
      <c r="S120" s="28">
        <v>2</v>
      </c>
    </row>
    <row r="121" spans="1:19" x14ac:dyDescent="0.25">
      <c r="A121">
        <v>5</v>
      </c>
      <c r="B121" t="s">
        <v>562</v>
      </c>
      <c r="D121" t="s">
        <v>470</v>
      </c>
      <c r="E121" t="s">
        <v>228</v>
      </c>
      <c r="H121" t="s">
        <v>1665</v>
      </c>
      <c r="K121" s="9" t="s">
        <v>1664</v>
      </c>
      <c r="L121" s="28"/>
      <c r="M121" s="28">
        <v>6</v>
      </c>
      <c r="N121" s="28">
        <v>6</v>
      </c>
      <c r="O121" s="28"/>
      <c r="P121" s="7" t="s">
        <v>562</v>
      </c>
      <c r="Q121" s="28">
        <v>15</v>
      </c>
      <c r="R121" s="28">
        <v>40</v>
      </c>
      <c r="S121" s="28">
        <v>55</v>
      </c>
    </row>
    <row r="122" spans="1:19" x14ac:dyDescent="0.25">
      <c r="A122">
        <v>11</v>
      </c>
      <c r="B122" t="s">
        <v>465</v>
      </c>
      <c r="D122" t="s">
        <v>469</v>
      </c>
      <c r="E122" t="s">
        <v>228</v>
      </c>
      <c r="H122" t="s">
        <v>1665</v>
      </c>
      <c r="K122" s="9" t="s">
        <v>1665</v>
      </c>
      <c r="L122" s="28"/>
      <c r="M122" s="28">
        <v>1</v>
      </c>
      <c r="N122" s="28">
        <v>1</v>
      </c>
      <c r="O122" s="28"/>
      <c r="P122" s="8" t="s">
        <v>230</v>
      </c>
      <c r="Q122" s="28">
        <v>1</v>
      </c>
      <c r="R122" s="28"/>
      <c r="S122" s="28">
        <v>1</v>
      </c>
    </row>
    <row r="123" spans="1:19" x14ac:dyDescent="0.25">
      <c r="A123">
        <v>16</v>
      </c>
      <c r="B123" t="s">
        <v>465</v>
      </c>
      <c r="D123" t="s">
        <v>469</v>
      </c>
      <c r="E123" t="s">
        <v>228</v>
      </c>
      <c r="H123" t="s">
        <v>1665</v>
      </c>
      <c r="K123" s="7" t="s">
        <v>660</v>
      </c>
      <c r="L123" s="28">
        <v>14</v>
      </c>
      <c r="M123" s="28">
        <v>2</v>
      </c>
      <c r="N123" s="28">
        <v>16</v>
      </c>
      <c r="O123" s="28"/>
      <c r="P123" s="9" t="s">
        <v>1664</v>
      </c>
      <c r="Q123" s="28">
        <v>1</v>
      </c>
      <c r="R123" s="28"/>
      <c r="S123" s="28">
        <v>1</v>
      </c>
    </row>
    <row r="124" spans="1:19" x14ac:dyDescent="0.25">
      <c r="A124">
        <v>20</v>
      </c>
      <c r="B124" t="s">
        <v>466</v>
      </c>
      <c r="D124" t="s">
        <v>470</v>
      </c>
      <c r="E124" t="s">
        <v>226</v>
      </c>
      <c r="H124" t="s">
        <v>1665</v>
      </c>
      <c r="K124" s="8" t="s">
        <v>228</v>
      </c>
      <c r="L124" s="28"/>
      <c r="M124" s="28">
        <v>1</v>
      </c>
      <c r="N124" s="28">
        <v>1</v>
      </c>
      <c r="O124" s="28"/>
      <c r="P124" s="8" t="s">
        <v>229</v>
      </c>
      <c r="Q124" s="28">
        <v>10</v>
      </c>
      <c r="R124" s="28">
        <v>4</v>
      </c>
      <c r="S124" s="28">
        <v>14</v>
      </c>
    </row>
    <row r="125" spans="1:19" x14ac:dyDescent="0.25">
      <c r="A125">
        <v>27</v>
      </c>
      <c r="B125" t="s">
        <v>466</v>
      </c>
      <c r="D125" t="s">
        <v>470</v>
      </c>
      <c r="E125" t="s">
        <v>227</v>
      </c>
      <c r="H125" t="s">
        <v>1665</v>
      </c>
      <c r="K125" s="9" t="s">
        <v>1664</v>
      </c>
      <c r="L125" s="28"/>
      <c r="M125" s="28">
        <v>1</v>
      </c>
      <c r="N125" s="28">
        <v>1</v>
      </c>
      <c r="O125" s="28"/>
      <c r="P125" s="9" t="s">
        <v>1664</v>
      </c>
      <c r="Q125" s="28">
        <v>6</v>
      </c>
      <c r="R125" s="28">
        <v>3</v>
      </c>
      <c r="S125" s="28">
        <v>9</v>
      </c>
    </row>
    <row r="126" spans="1:19" x14ac:dyDescent="0.25">
      <c r="A126">
        <v>29</v>
      </c>
      <c r="B126" t="s">
        <v>466</v>
      </c>
      <c r="D126" t="s">
        <v>470</v>
      </c>
      <c r="E126" t="s">
        <v>227</v>
      </c>
      <c r="H126" t="s">
        <v>1665</v>
      </c>
      <c r="K126" s="8" t="s">
        <v>227</v>
      </c>
      <c r="L126" s="28">
        <v>10</v>
      </c>
      <c r="M126" s="28">
        <v>1</v>
      </c>
      <c r="N126" s="28">
        <v>11</v>
      </c>
      <c r="O126" s="28"/>
      <c r="P126" s="9" t="s">
        <v>1665</v>
      </c>
      <c r="Q126" s="28">
        <v>4</v>
      </c>
      <c r="R126" s="28">
        <v>1</v>
      </c>
      <c r="S126" s="28">
        <v>5</v>
      </c>
    </row>
    <row r="127" spans="1:19" x14ac:dyDescent="0.25">
      <c r="A127">
        <v>32</v>
      </c>
      <c r="B127" t="s">
        <v>800</v>
      </c>
      <c r="D127" t="s">
        <v>470</v>
      </c>
      <c r="E127" t="s">
        <v>227</v>
      </c>
      <c r="H127" t="s">
        <v>1665</v>
      </c>
      <c r="K127" s="9" t="s">
        <v>1665</v>
      </c>
      <c r="L127" s="28">
        <v>10</v>
      </c>
      <c r="M127" s="28">
        <v>1</v>
      </c>
      <c r="N127" s="28">
        <v>11</v>
      </c>
      <c r="O127" s="28"/>
      <c r="P127" s="8" t="s">
        <v>228</v>
      </c>
      <c r="Q127" s="28">
        <v>4</v>
      </c>
      <c r="R127" s="28">
        <v>27</v>
      </c>
      <c r="S127" s="28">
        <v>31</v>
      </c>
    </row>
    <row r="128" spans="1:19" x14ac:dyDescent="0.25">
      <c r="A128">
        <v>33</v>
      </c>
      <c r="B128" t="s">
        <v>805</v>
      </c>
      <c r="D128" t="s">
        <v>470</v>
      </c>
      <c r="E128" t="s">
        <v>228</v>
      </c>
      <c r="H128" t="s">
        <v>1665</v>
      </c>
      <c r="K128" s="8" t="s">
        <v>226</v>
      </c>
      <c r="L128" s="28">
        <v>4</v>
      </c>
      <c r="M128" s="28"/>
      <c r="N128" s="28">
        <v>4</v>
      </c>
      <c r="O128" s="28"/>
      <c r="P128" s="9" t="s">
        <v>1664</v>
      </c>
      <c r="Q128" s="28">
        <v>3</v>
      </c>
      <c r="R128" s="28">
        <v>17</v>
      </c>
      <c r="S128" s="28">
        <v>20</v>
      </c>
    </row>
    <row r="129" spans="1:19" x14ac:dyDescent="0.25">
      <c r="A129">
        <v>105</v>
      </c>
      <c r="B129" t="s">
        <v>673</v>
      </c>
      <c r="D129" t="s">
        <v>469</v>
      </c>
      <c r="E129" t="s">
        <v>228</v>
      </c>
      <c r="H129" t="s">
        <v>1665</v>
      </c>
      <c r="K129" s="9" t="s">
        <v>1665</v>
      </c>
      <c r="L129" s="28">
        <v>4</v>
      </c>
      <c r="M129" s="28"/>
      <c r="N129" s="28">
        <v>4</v>
      </c>
      <c r="O129" s="28"/>
      <c r="P129" s="9" t="s">
        <v>1665</v>
      </c>
      <c r="Q129" s="28">
        <v>1</v>
      </c>
      <c r="R129" s="28">
        <v>10</v>
      </c>
      <c r="S129" s="28">
        <v>11</v>
      </c>
    </row>
    <row r="130" spans="1:19" x14ac:dyDescent="0.25">
      <c r="A130">
        <v>114</v>
      </c>
      <c r="B130" t="s">
        <v>465</v>
      </c>
      <c r="D130" t="s">
        <v>469</v>
      </c>
      <c r="E130" t="s">
        <v>227</v>
      </c>
      <c r="H130" t="s">
        <v>1665</v>
      </c>
      <c r="K130" s="7" t="s">
        <v>673</v>
      </c>
      <c r="L130" s="28">
        <v>12</v>
      </c>
      <c r="M130" s="28">
        <v>2</v>
      </c>
      <c r="N130" s="28">
        <v>14</v>
      </c>
      <c r="O130" s="28"/>
      <c r="P130" s="8" t="s">
        <v>226</v>
      </c>
      <c r="Q130" s="28"/>
      <c r="R130" s="28">
        <v>9</v>
      </c>
      <c r="S130" s="28">
        <v>9</v>
      </c>
    </row>
    <row r="131" spans="1:19" x14ac:dyDescent="0.25">
      <c r="A131">
        <v>115</v>
      </c>
      <c r="B131" t="s">
        <v>465</v>
      </c>
      <c r="D131" t="s">
        <v>469</v>
      </c>
      <c r="E131" t="s">
        <v>227</v>
      </c>
      <c r="H131" t="s">
        <v>1665</v>
      </c>
      <c r="K131" s="8" t="s">
        <v>229</v>
      </c>
      <c r="L131" s="28">
        <v>6</v>
      </c>
      <c r="M131" s="28"/>
      <c r="N131" s="28">
        <v>6</v>
      </c>
      <c r="O131" s="28"/>
      <c r="P131" s="9" t="s">
        <v>1664</v>
      </c>
      <c r="Q131" s="28"/>
      <c r="R131" s="28">
        <v>9</v>
      </c>
      <c r="S131" s="28">
        <v>9</v>
      </c>
    </row>
    <row r="132" spans="1:19" x14ac:dyDescent="0.25">
      <c r="A132">
        <v>116</v>
      </c>
      <c r="B132" t="s">
        <v>465</v>
      </c>
      <c r="D132" t="s">
        <v>470</v>
      </c>
      <c r="E132" t="s">
        <v>228</v>
      </c>
      <c r="H132" t="s">
        <v>1665</v>
      </c>
      <c r="K132" s="9" t="s">
        <v>1665</v>
      </c>
      <c r="L132" s="28">
        <v>6</v>
      </c>
      <c r="M132" s="28"/>
      <c r="N132" s="28">
        <v>6</v>
      </c>
      <c r="O132" s="28"/>
      <c r="P132" s="7" t="s">
        <v>801</v>
      </c>
      <c r="Q132" s="28"/>
      <c r="R132" s="28">
        <v>8</v>
      </c>
      <c r="S132" s="28">
        <v>8</v>
      </c>
    </row>
    <row r="133" spans="1:19" x14ac:dyDescent="0.25">
      <c r="A133">
        <v>117</v>
      </c>
      <c r="B133" t="s">
        <v>465</v>
      </c>
      <c r="D133" t="s">
        <v>470</v>
      </c>
      <c r="E133" t="s">
        <v>229</v>
      </c>
      <c r="H133" t="s">
        <v>1665</v>
      </c>
      <c r="K133" s="8" t="s">
        <v>228</v>
      </c>
      <c r="L133" s="28">
        <v>5</v>
      </c>
      <c r="M133" s="28"/>
      <c r="N133" s="28">
        <v>5</v>
      </c>
      <c r="O133" s="28"/>
      <c r="P133" s="8" t="s">
        <v>229</v>
      </c>
      <c r="Q133" s="28"/>
      <c r="R133" s="28">
        <v>1</v>
      </c>
      <c r="S133" s="28">
        <v>1</v>
      </c>
    </row>
    <row r="134" spans="1:19" x14ac:dyDescent="0.25">
      <c r="A134">
        <v>126</v>
      </c>
      <c r="B134" t="s">
        <v>805</v>
      </c>
      <c r="D134" t="s">
        <v>470</v>
      </c>
      <c r="E134" t="s">
        <v>228</v>
      </c>
      <c r="H134" t="s">
        <v>1665</v>
      </c>
      <c r="K134" s="9" t="s">
        <v>1665</v>
      </c>
      <c r="L134" s="28">
        <v>5</v>
      </c>
      <c r="M134" s="28"/>
      <c r="N134" s="28">
        <v>5</v>
      </c>
      <c r="O134" s="28"/>
      <c r="P134" s="9" t="s">
        <v>1665</v>
      </c>
      <c r="Q134" s="28"/>
      <c r="R134" s="28">
        <v>1</v>
      </c>
      <c r="S134" s="28">
        <v>1</v>
      </c>
    </row>
    <row r="135" spans="1:19" x14ac:dyDescent="0.25">
      <c r="A135">
        <v>127</v>
      </c>
      <c r="B135" t="s">
        <v>805</v>
      </c>
      <c r="D135" t="s">
        <v>470</v>
      </c>
      <c r="E135" t="s">
        <v>228</v>
      </c>
      <c r="H135" t="s">
        <v>1665</v>
      </c>
      <c r="K135" s="8" t="s">
        <v>227</v>
      </c>
      <c r="L135" s="28">
        <v>1</v>
      </c>
      <c r="M135" s="28">
        <v>1</v>
      </c>
      <c r="N135" s="28">
        <v>2</v>
      </c>
      <c r="O135" s="28"/>
      <c r="P135" s="8" t="s">
        <v>228</v>
      </c>
      <c r="Q135" s="28"/>
      <c r="R135" s="28">
        <v>1</v>
      </c>
      <c r="S135" s="28">
        <v>1</v>
      </c>
    </row>
    <row r="136" spans="1:19" x14ac:dyDescent="0.25">
      <c r="A136">
        <v>226</v>
      </c>
      <c r="B136" t="s">
        <v>660</v>
      </c>
      <c r="D136" t="s">
        <v>469</v>
      </c>
      <c r="E136" t="s">
        <v>226</v>
      </c>
      <c r="H136" t="s">
        <v>1665</v>
      </c>
      <c r="K136" s="9" t="s">
        <v>1665</v>
      </c>
      <c r="L136" s="28">
        <v>1</v>
      </c>
      <c r="M136" s="28">
        <v>1</v>
      </c>
      <c r="N136" s="28">
        <v>2</v>
      </c>
      <c r="O136" s="28"/>
      <c r="P136" s="9" t="s">
        <v>1665</v>
      </c>
      <c r="Q136" s="28"/>
      <c r="R136" s="28">
        <v>1</v>
      </c>
      <c r="S136" s="28">
        <v>1</v>
      </c>
    </row>
    <row r="137" spans="1:19" x14ac:dyDescent="0.25">
      <c r="A137">
        <v>227</v>
      </c>
      <c r="B137" t="s">
        <v>660</v>
      </c>
      <c r="D137" t="s">
        <v>469</v>
      </c>
      <c r="E137" t="s">
        <v>226</v>
      </c>
      <c r="H137" t="s">
        <v>1665</v>
      </c>
      <c r="K137" s="8" t="s">
        <v>226</v>
      </c>
      <c r="L137" s="28"/>
      <c r="M137" s="28">
        <v>1</v>
      </c>
      <c r="N137" s="28">
        <v>1</v>
      </c>
      <c r="O137" s="28"/>
      <c r="P137" s="8" t="s">
        <v>226</v>
      </c>
      <c r="Q137" s="28"/>
      <c r="R137" s="28">
        <v>6</v>
      </c>
      <c r="S137" s="28">
        <v>6</v>
      </c>
    </row>
    <row r="138" spans="1:19" x14ac:dyDescent="0.25">
      <c r="A138">
        <v>229</v>
      </c>
      <c r="B138" t="s">
        <v>660</v>
      </c>
      <c r="D138" t="s">
        <v>469</v>
      </c>
      <c r="E138" t="s">
        <v>226</v>
      </c>
      <c r="H138" t="s">
        <v>1665</v>
      </c>
      <c r="K138" s="9" t="s">
        <v>1664</v>
      </c>
      <c r="L138" s="28"/>
      <c r="M138" s="28">
        <v>1</v>
      </c>
      <c r="N138" s="28">
        <v>1</v>
      </c>
      <c r="O138" s="28"/>
      <c r="P138" s="9" t="s">
        <v>1664</v>
      </c>
      <c r="Q138" s="28"/>
      <c r="R138" s="28">
        <v>6</v>
      </c>
      <c r="S138" s="28">
        <v>6</v>
      </c>
    </row>
    <row r="139" spans="1:19" x14ac:dyDescent="0.25">
      <c r="A139">
        <v>230</v>
      </c>
      <c r="B139" t="s">
        <v>196</v>
      </c>
      <c r="D139" t="s">
        <v>469</v>
      </c>
      <c r="E139" t="s">
        <v>226</v>
      </c>
      <c r="H139" t="s">
        <v>1665</v>
      </c>
      <c r="K139" s="7" t="s">
        <v>465</v>
      </c>
      <c r="L139" s="28">
        <v>10</v>
      </c>
      <c r="M139" s="28">
        <v>4</v>
      </c>
      <c r="N139" s="28">
        <v>14</v>
      </c>
      <c r="O139" s="28"/>
      <c r="P139" s="7" t="s">
        <v>483</v>
      </c>
      <c r="Q139" s="28">
        <v>57</v>
      </c>
      <c r="R139" s="28">
        <v>157</v>
      </c>
      <c r="S139" s="28">
        <v>214</v>
      </c>
    </row>
    <row r="140" spans="1:19" x14ac:dyDescent="0.25">
      <c r="A140">
        <v>234</v>
      </c>
      <c r="B140" t="s">
        <v>196</v>
      </c>
      <c r="D140" t="s">
        <v>469</v>
      </c>
      <c r="E140" t="s">
        <v>226</v>
      </c>
      <c r="H140" t="s">
        <v>1665</v>
      </c>
      <c r="K140" s="8" t="s">
        <v>229</v>
      </c>
      <c r="L140" s="28"/>
      <c r="M140" s="28">
        <v>1</v>
      </c>
      <c r="N140" s="28">
        <v>1</v>
      </c>
      <c r="O140" s="28"/>
    </row>
    <row r="141" spans="1:19" x14ac:dyDescent="0.25">
      <c r="A141">
        <v>236</v>
      </c>
      <c r="B141" t="s">
        <v>660</v>
      </c>
      <c r="D141" t="s">
        <v>469</v>
      </c>
      <c r="E141" t="s">
        <v>226</v>
      </c>
      <c r="H141" t="s">
        <v>1665</v>
      </c>
      <c r="K141" s="9" t="s">
        <v>1665</v>
      </c>
      <c r="L141" s="28"/>
      <c r="M141" s="28">
        <v>1</v>
      </c>
      <c r="N141" s="28">
        <v>1</v>
      </c>
      <c r="O141" s="28"/>
    </row>
    <row r="142" spans="1:19" x14ac:dyDescent="0.25">
      <c r="A142">
        <v>245</v>
      </c>
      <c r="B142" t="s">
        <v>708</v>
      </c>
      <c r="D142" t="s">
        <v>470</v>
      </c>
      <c r="E142" t="s">
        <v>227</v>
      </c>
      <c r="H142" t="s">
        <v>1665</v>
      </c>
      <c r="K142" s="8" t="s">
        <v>228</v>
      </c>
      <c r="L142" s="28">
        <v>5</v>
      </c>
      <c r="M142" s="28">
        <v>2</v>
      </c>
      <c r="N142" s="28">
        <v>7</v>
      </c>
      <c r="O142" s="28"/>
    </row>
    <row r="143" spans="1:19" x14ac:dyDescent="0.25">
      <c r="A143">
        <v>251</v>
      </c>
      <c r="B143" t="s">
        <v>708</v>
      </c>
      <c r="D143" t="s">
        <v>470</v>
      </c>
      <c r="E143" t="s">
        <v>227</v>
      </c>
      <c r="H143" t="s">
        <v>1665</v>
      </c>
      <c r="K143" s="9" t="s">
        <v>1664</v>
      </c>
      <c r="L143" s="28">
        <v>2</v>
      </c>
      <c r="M143" s="28"/>
      <c r="N143" s="28">
        <v>2</v>
      </c>
      <c r="O143" s="28"/>
    </row>
    <row r="144" spans="1:19" x14ac:dyDescent="0.25">
      <c r="A144">
        <v>257</v>
      </c>
      <c r="B144" t="s">
        <v>708</v>
      </c>
      <c r="D144" t="s">
        <v>470</v>
      </c>
      <c r="E144" t="s">
        <v>227</v>
      </c>
      <c r="H144" t="s">
        <v>1665</v>
      </c>
      <c r="K144" s="9" t="s">
        <v>1665</v>
      </c>
      <c r="L144" s="28">
        <v>3</v>
      </c>
      <c r="M144" s="28">
        <v>2</v>
      </c>
      <c r="N144" s="28">
        <v>5</v>
      </c>
      <c r="O144" s="28"/>
    </row>
    <row r="145" spans="1:15" x14ac:dyDescent="0.25">
      <c r="A145">
        <v>258</v>
      </c>
      <c r="B145" t="s">
        <v>799</v>
      </c>
      <c r="D145" t="s">
        <v>469</v>
      </c>
      <c r="E145" t="s">
        <v>227</v>
      </c>
      <c r="H145" t="s">
        <v>1665</v>
      </c>
      <c r="K145" s="8" t="s">
        <v>227</v>
      </c>
      <c r="L145" s="28">
        <v>5</v>
      </c>
      <c r="M145" s="28"/>
      <c r="N145" s="28">
        <v>5</v>
      </c>
      <c r="O145" s="28"/>
    </row>
    <row r="146" spans="1:15" x14ac:dyDescent="0.25">
      <c r="A146">
        <v>259</v>
      </c>
      <c r="B146" t="s">
        <v>708</v>
      </c>
      <c r="D146" t="s">
        <v>470</v>
      </c>
      <c r="E146" t="s">
        <v>227</v>
      </c>
      <c r="H146" t="s">
        <v>1665</v>
      </c>
      <c r="K146" s="9" t="s">
        <v>1665</v>
      </c>
      <c r="L146" s="28">
        <v>5</v>
      </c>
      <c r="M146" s="28"/>
      <c r="N146" s="28">
        <v>5</v>
      </c>
      <c r="O146" s="28"/>
    </row>
    <row r="147" spans="1:15" x14ac:dyDescent="0.25">
      <c r="A147">
        <v>260</v>
      </c>
      <c r="B147" t="s">
        <v>799</v>
      </c>
      <c r="D147" t="s">
        <v>469</v>
      </c>
      <c r="E147" t="s">
        <v>228</v>
      </c>
      <c r="H147" t="s">
        <v>1665</v>
      </c>
      <c r="K147" s="8" t="s">
        <v>226</v>
      </c>
      <c r="L147" s="28"/>
      <c r="M147" s="28">
        <v>1</v>
      </c>
      <c r="N147" s="28">
        <v>1</v>
      </c>
      <c r="O147" s="28"/>
    </row>
    <row r="148" spans="1:15" x14ac:dyDescent="0.25">
      <c r="A148">
        <v>266</v>
      </c>
      <c r="B148" t="s">
        <v>799</v>
      </c>
      <c r="D148" t="s">
        <v>469</v>
      </c>
      <c r="E148" t="s">
        <v>228</v>
      </c>
      <c r="H148" t="s">
        <v>1665</v>
      </c>
      <c r="K148" s="9" t="s">
        <v>1664</v>
      </c>
      <c r="L148" s="28"/>
      <c r="M148" s="28">
        <v>1</v>
      </c>
      <c r="N148" s="28">
        <v>1</v>
      </c>
      <c r="O148" s="28"/>
    </row>
    <row r="149" spans="1:15" x14ac:dyDescent="0.25">
      <c r="A149">
        <v>269</v>
      </c>
      <c r="B149" t="s">
        <v>799</v>
      </c>
      <c r="D149" t="s">
        <v>469</v>
      </c>
      <c r="E149" t="s">
        <v>228</v>
      </c>
      <c r="H149" t="s">
        <v>1665</v>
      </c>
      <c r="K149" s="7" t="s">
        <v>562</v>
      </c>
      <c r="L149" s="28">
        <v>14</v>
      </c>
      <c r="M149" s="28">
        <v>38</v>
      </c>
      <c r="N149" s="28">
        <v>52</v>
      </c>
      <c r="O149" s="28"/>
    </row>
    <row r="150" spans="1:15" x14ac:dyDescent="0.25">
      <c r="A150">
        <v>281</v>
      </c>
      <c r="B150" t="s">
        <v>673</v>
      </c>
      <c r="D150" t="s">
        <v>469</v>
      </c>
      <c r="E150" t="s">
        <v>229</v>
      </c>
      <c r="H150" t="s">
        <v>1665</v>
      </c>
      <c r="K150" s="8" t="s">
        <v>229</v>
      </c>
      <c r="L150" s="28">
        <v>10</v>
      </c>
      <c r="M150" s="28">
        <v>4</v>
      </c>
      <c r="N150" s="28">
        <v>14</v>
      </c>
      <c r="O150" s="28"/>
    </row>
    <row r="151" spans="1:15" x14ac:dyDescent="0.25">
      <c r="A151">
        <v>296</v>
      </c>
      <c r="B151" t="s">
        <v>673</v>
      </c>
      <c r="D151" t="s">
        <v>469</v>
      </c>
      <c r="E151" t="s">
        <v>229</v>
      </c>
      <c r="H151" t="s">
        <v>1665</v>
      </c>
      <c r="K151" s="9" t="s">
        <v>1664</v>
      </c>
      <c r="L151" s="28">
        <v>6</v>
      </c>
      <c r="M151" s="28">
        <v>3</v>
      </c>
      <c r="N151" s="28">
        <v>9</v>
      </c>
      <c r="O151" s="28"/>
    </row>
    <row r="152" spans="1:15" x14ac:dyDescent="0.25">
      <c r="A152">
        <v>297</v>
      </c>
      <c r="B152" t="s">
        <v>673</v>
      </c>
      <c r="D152" t="s">
        <v>469</v>
      </c>
      <c r="E152" t="s">
        <v>229</v>
      </c>
      <c r="H152" t="s">
        <v>1665</v>
      </c>
      <c r="K152" s="9" t="s">
        <v>1665</v>
      </c>
      <c r="L152" s="28">
        <v>4</v>
      </c>
      <c r="M152" s="28">
        <v>1</v>
      </c>
      <c r="N152" s="28">
        <v>5</v>
      </c>
      <c r="O152" s="28"/>
    </row>
    <row r="153" spans="1:15" x14ac:dyDescent="0.25">
      <c r="A153">
        <v>298</v>
      </c>
      <c r="B153" t="s">
        <v>673</v>
      </c>
      <c r="D153" t="s">
        <v>469</v>
      </c>
      <c r="E153" t="s">
        <v>229</v>
      </c>
      <c r="H153" t="s">
        <v>1665</v>
      </c>
      <c r="K153" s="8" t="s">
        <v>228</v>
      </c>
      <c r="L153" s="28">
        <v>4</v>
      </c>
      <c r="M153" s="28">
        <v>25</v>
      </c>
      <c r="N153" s="28">
        <v>29</v>
      </c>
      <c r="O153" s="28"/>
    </row>
    <row r="154" spans="1:15" x14ac:dyDescent="0.25">
      <c r="A154">
        <v>299</v>
      </c>
      <c r="B154" t="s">
        <v>196</v>
      </c>
      <c r="D154" t="s">
        <v>469</v>
      </c>
      <c r="E154" t="s">
        <v>227</v>
      </c>
      <c r="H154" t="s">
        <v>1665</v>
      </c>
      <c r="K154" s="9" t="s">
        <v>1664</v>
      </c>
      <c r="L154" s="28">
        <v>3</v>
      </c>
      <c r="M154" s="28">
        <v>15</v>
      </c>
      <c r="N154" s="28">
        <v>18</v>
      </c>
      <c r="O154" s="28"/>
    </row>
    <row r="155" spans="1:15" x14ac:dyDescent="0.25">
      <c r="A155">
        <v>300</v>
      </c>
      <c r="B155" t="s">
        <v>196</v>
      </c>
      <c r="D155" t="s">
        <v>469</v>
      </c>
      <c r="E155" t="s">
        <v>227</v>
      </c>
      <c r="H155" t="s">
        <v>1665</v>
      </c>
      <c r="K155" s="9" t="s">
        <v>1665</v>
      </c>
      <c r="L155" s="28">
        <v>1</v>
      </c>
      <c r="M155" s="28">
        <v>10</v>
      </c>
      <c r="N155" s="28">
        <v>11</v>
      </c>
      <c r="O155" s="28"/>
    </row>
    <row r="156" spans="1:15" x14ac:dyDescent="0.25">
      <c r="A156">
        <v>413</v>
      </c>
      <c r="B156" t="s">
        <v>467</v>
      </c>
      <c r="D156" t="s">
        <v>470</v>
      </c>
      <c r="E156" t="s">
        <v>227</v>
      </c>
      <c r="H156" t="s">
        <v>1665</v>
      </c>
      <c r="K156" s="8" t="s">
        <v>226</v>
      </c>
      <c r="L156" s="28"/>
      <c r="M156" s="28">
        <v>9</v>
      </c>
      <c r="N156" s="28">
        <v>9</v>
      </c>
      <c r="O156" s="28"/>
    </row>
    <row r="157" spans="1:15" x14ac:dyDescent="0.25">
      <c r="A157">
        <v>414</v>
      </c>
      <c r="B157" t="s">
        <v>801</v>
      </c>
      <c r="D157" t="s">
        <v>470</v>
      </c>
      <c r="E157" t="s">
        <v>228</v>
      </c>
      <c r="H157" t="s">
        <v>1665</v>
      </c>
      <c r="K157" s="9" t="s">
        <v>1664</v>
      </c>
      <c r="L157" s="28"/>
      <c r="M157" s="28">
        <v>9</v>
      </c>
      <c r="N157" s="28">
        <v>9</v>
      </c>
      <c r="O157" s="28"/>
    </row>
    <row r="158" spans="1:15" x14ac:dyDescent="0.25">
      <c r="A158">
        <v>418</v>
      </c>
      <c r="B158" t="s">
        <v>800</v>
      </c>
      <c r="D158" t="s">
        <v>470</v>
      </c>
      <c r="E158" t="s">
        <v>228</v>
      </c>
      <c r="H158" t="s">
        <v>1665</v>
      </c>
      <c r="K158" s="7" t="s">
        <v>801</v>
      </c>
      <c r="L158" s="28"/>
      <c r="M158" s="28">
        <v>8</v>
      </c>
      <c r="N158" s="28">
        <v>8</v>
      </c>
      <c r="O158" s="28"/>
    </row>
    <row r="159" spans="1:15" x14ac:dyDescent="0.25">
      <c r="A159">
        <v>424</v>
      </c>
      <c r="B159" t="s">
        <v>466</v>
      </c>
      <c r="D159" t="s">
        <v>470</v>
      </c>
      <c r="E159" t="s">
        <v>226</v>
      </c>
      <c r="H159" t="s">
        <v>1665</v>
      </c>
      <c r="K159" s="8" t="s">
        <v>229</v>
      </c>
      <c r="L159" s="28"/>
      <c r="M159" s="28">
        <v>1</v>
      </c>
      <c r="N159" s="28">
        <v>1</v>
      </c>
      <c r="O159" s="28"/>
    </row>
    <row r="160" spans="1:15" x14ac:dyDescent="0.25">
      <c r="A160">
        <v>425</v>
      </c>
      <c r="B160" t="s">
        <v>481</v>
      </c>
      <c r="D160" t="s">
        <v>470</v>
      </c>
      <c r="E160" t="s">
        <v>226</v>
      </c>
      <c r="H160" t="s">
        <v>1665</v>
      </c>
      <c r="K160" s="9" t="s">
        <v>1665</v>
      </c>
      <c r="L160" s="28"/>
      <c r="M160" s="28">
        <v>1</v>
      </c>
      <c r="N160" s="28">
        <v>1</v>
      </c>
      <c r="O160" s="28"/>
    </row>
    <row r="161" spans="1:15" x14ac:dyDescent="0.25">
      <c r="A161">
        <v>427</v>
      </c>
      <c r="B161" t="s">
        <v>708</v>
      </c>
      <c r="D161" t="s">
        <v>470</v>
      </c>
      <c r="E161" t="s">
        <v>227</v>
      </c>
      <c r="H161" t="s">
        <v>1665</v>
      </c>
      <c r="K161" s="8" t="s">
        <v>228</v>
      </c>
      <c r="L161" s="28"/>
      <c r="M161" s="28">
        <v>1</v>
      </c>
      <c r="N161" s="28">
        <v>1</v>
      </c>
      <c r="O161" s="28"/>
    </row>
    <row r="162" spans="1:15" x14ac:dyDescent="0.25">
      <c r="A162">
        <v>428</v>
      </c>
      <c r="B162" t="s">
        <v>708</v>
      </c>
      <c r="D162" t="s">
        <v>470</v>
      </c>
      <c r="E162" t="s">
        <v>226</v>
      </c>
      <c r="H162" t="s">
        <v>1665</v>
      </c>
      <c r="K162" s="9" t="s">
        <v>1665</v>
      </c>
      <c r="L162" s="28"/>
      <c r="M162" s="28">
        <v>1</v>
      </c>
      <c r="N162" s="28">
        <v>1</v>
      </c>
      <c r="O162" s="28"/>
    </row>
    <row r="163" spans="1:15" x14ac:dyDescent="0.25">
      <c r="A163">
        <v>429</v>
      </c>
      <c r="B163" t="s">
        <v>708</v>
      </c>
      <c r="D163" t="s">
        <v>470</v>
      </c>
      <c r="E163" t="s">
        <v>226</v>
      </c>
      <c r="H163" t="s">
        <v>1665</v>
      </c>
      <c r="K163" s="8" t="s">
        <v>226</v>
      </c>
      <c r="L163" s="28"/>
      <c r="M163" s="28">
        <v>6</v>
      </c>
      <c r="N163" s="28">
        <v>6</v>
      </c>
      <c r="O163" s="28"/>
    </row>
    <row r="164" spans="1:15" x14ac:dyDescent="0.25">
      <c r="A164">
        <v>433</v>
      </c>
      <c r="B164" t="s">
        <v>708</v>
      </c>
      <c r="D164" t="s">
        <v>470</v>
      </c>
      <c r="E164" t="s">
        <v>227</v>
      </c>
      <c r="H164" t="s">
        <v>1665</v>
      </c>
      <c r="K164" s="9" t="s">
        <v>1664</v>
      </c>
      <c r="L164" s="28"/>
      <c r="M164" s="28">
        <v>6</v>
      </c>
      <c r="N164" s="28">
        <v>6</v>
      </c>
      <c r="O164" s="28"/>
    </row>
    <row r="165" spans="1:15" x14ac:dyDescent="0.25">
      <c r="A165">
        <v>438</v>
      </c>
      <c r="B165" t="s">
        <v>562</v>
      </c>
      <c r="D165" t="s">
        <v>470</v>
      </c>
      <c r="E165" t="s">
        <v>228</v>
      </c>
      <c r="H165" t="s">
        <v>1665</v>
      </c>
      <c r="K165" s="7" t="s">
        <v>483</v>
      </c>
      <c r="L165" s="28">
        <v>52</v>
      </c>
      <c r="M165" s="28">
        <v>144</v>
      </c>
      <c r="N165" s="28">
        <v>196</v>
      </c>
      <c r="O165" s="28"/>
    </row>
    <row r="166" spans="1:15" x14ac:dyDescent="0.25">
      <c r="A166">
        <v>439</v>
      </c>
      <c r="B166" t="s">
        <v>562</v>
      </c>
      <c r="D166" t="s">
        <v>470</v>
      </c>
      <c r="E166" t="s">
        <v>228</v>
      </c>
      <c r="H166" t="s">
        <v>1665</v>
      </c>
      <c r="O166" s="28"/>
    </row>
    <row r="167" spans="1:15" x14ac:dyDescent="0.25">
      <c r="A167">
        <v>440</v>
      </c>
      <c r="B167" t="s">
        <v>562</v>
      </c>
      <c r="D167" t="s">
        <v>470</v>
      </c>
      <c r="E167" t="s">
        <v>228</v>
      </c>
      <c r="H167" t="s">
        <v>1665</v>
      </c>
      <c r="O167" s="28"/>
    </row>
    <row r="168" spans="1:15" x14ac:dyDescent="0.25">
      <c r="A168">
        <v>441</v>
      </c>
      <c r="B168" t="s">
        <v>562</v>
      </c>
      <c r="D168" t="s">
        <v>470</v>
      </c>
      <c r="E168" t="s">
        <v>228</v>
      </c>
      <c r="H168" t="s">
        <v>1665</v>
      </c>
      <c r="O168" s="28"/>
    </row>
    <row r="169" spans="1:15" x14ac:dyDescent="0.25">
      <c r="A169">
        <v>448</v>
      </c>
      <c r="B169" t="s">
        <v>673</v>
      </c>
      <c r="D169" t="s">
        <v>469</v>
      </c>
      <c r="E169" t="s">
        <v>227</v>
      </c>
      <c r="H169" t="s">
        <v>1665</v>
      </c>
      <c r="O169" s="28"/>
    </row>
    <row r="170" spans="1:15" x14ac:dyDescent="0.25">
      <c r="A170">
        <v>453</v>
      </c>
      <c r="B170" t="s">
        <v>466</v>
      </c>
      <c r="D170" t="s">
        <v>470</v>
      </c>
      <c r="E170" t="s">
        <v>228</v>
      </c>
      <c r="H170" t="s">
        <v>1665</v>
      </c>
      <c r="O170" s="28"/>
    </row>
    <row r="171" spans="1:15" x14ac:dyDescent="0.25">
      <c r="A171">
        <v>465</v>
      </c>
      <c r="B171" t="s">
        <v>805</v>
      </c>
      <c r="D171" t="s">
        <v>470</v>
      </c>
      <c r="E171" t="s">
        <v>228</v>
      </c>
      <c r="H171" t="s">
        <v>1665</v>
      </c>
    </row>
    <row r="172" spans="1:15" x14ac:dyDescent="0.25">
      <c r="A172">
        <v>467</v>
      </c>
      <c r="B172" t="s">
        <v>805</v>
      </c>
      <c r="D172" t="s">
        <v>470</v>
      </c>
      <c r="E172" t="s">
        <v>228</v>
      </c>
      <c r="H172" t="s">
        <v>1665</v>
      </c>
    </row>
    <row r="173" spans="1:15" x14ac:dyDescent="0.25">
      <c r="A173">
        <v>470</v>
      </c>
      <c r="B173" t="s">
        <v>708</v>
      </c>
      <c r="D173" t="s">
        <v>470</v>
      </c>
      <c r="E173" t="s">
        <v>227</v>
      </c>
      <c r="H173" t="s">
        <v>1665</v>
      </c>
    </row>
    <row r="174" spans="1:15" x14ac:dyDescent="0.25">
      <c r="A174">
        <v>472</v>
      </c>
      <c r="B174" t="s">
        <v>708</v>
      </c>
      <c r="D174" t="s">
        <v>470</v>
      </c>
      <c r="E174" t="s">
        <v>227</v>
      </c>
      <c r="H174" t="s">
        <v>1665</v>
      </c>
    </row>
    <row r="175" spans="1:15" x14ac:dyDescent="0.25">
      <c r="A175">
        <v>497</v>
      </c>
      <c r="B175" t="s">
        <v>673</v>
      </c>
      <c r="D175" t="s">
        <v>469</v>
      </c>
      <c r="E175" t="s">
        <v>229</v>
      </c>
      <c r="H175" t="s">
        <v>1665</v>
      </c>
    </row>
    <row r="176" spans="1:15" x14ac:dyDescent="0.25">
      <c r="A176">
        <v>512</v>
      </c>
      <c r="B176" t="s">
        <v>662</v>
      </c>
      <c r="D176" t="s">
        <v>470</v>
      </c>
      <c r="E176" t="s">
        <v>226</v>
      </c>
      <c r="H176" t="s">
        <v>1665</v>
      </c>
    </row>
    <row r="177" spans="1:8" x14ac:dyDescent="0.25">
      <c r="A177">
        <v>526</v>
      </c>
      <c r="B177" t="s">
        <v>465</v>
      </c>
      <c r="D177" t="s">
        <v>469</v>
      </c>
      <c r="E177" t="s">
        <v>228</v>
      </c>
      <c r="H177" t="s">
        <v>1665</v>
      </c>
    </row>
    <row r="178" spans="1:8" x14ac:dyDescent="0.25">
      <c r="A178">
        <v>542</v>
      </c>
      <c r="B178" t="s">
        <v>562</v>
      </c>
      <c r="D178" t="s">
        <v>470</v>
      </c>
      <c r="E178" t="s">
        <v>229</v>
      </c>
      <c r="H178" t="s">
        <v>1665</v>
      </c>
    </row>
    <row r="179" spans="1:8" x14ac:dyDescent="0.25">
      <c r="A179">
        <v>544</v>
      </c>
      <c r="B179" t="s">
        <v>562</v>
      </c>
      <c r="D179" t="s">
        <v>470</v>
      </c>
      <c r="E179" t="s">
        <v>228</v>
      </c>
      <c r="H179" t="s">
        <v>1665</v>
      </c>
    </row>
    <row r="180" spans="1:8" x14ac:dyDescent="0.25">
      <c r="A180">
        <v>546</v>
      </c>
      <c r="B180" t="s">
        <v>659</v>
      </c>
      <c r="D180" t="s">
        <v>470</v>
      </c>
      <c r="E180" t="s">
        <v>226</v>
      </c>
      <c r="H180" t="s">
        <v>1665</v>
      </c>
    </row>
    <row r="181" spans="1:8" x14ac:dyDescent="0.25">
      <c r="A181">
        <v>549</v>
      </c>
      <c r="B181" t="s">
        <v>800</v>
      </c>
      <c r="D181" t="s">
        <v>470</v>
      </c>
      <c r="E181" t="s">
        <v>227</v>
      </c>
      <c r="H181" t="s">
        <v>1665</v>
      </c>
    </row>
    <row r="182" spans="1:8" x14ac:dyDescent="0.25">
      <c r="A182">
        <v>551</v>
      </c>
      <c r="B182" t="s">
        <v>800</v>
      </c>
      <c r="D182" t="s">
        <v>470</v>
      </c>
      <c r="E182" t="s">
        <v>228</v>
      </c>
      <c r="H182" t="s">
        <v>1665</v>
      </c>
    </row>
    <row r="183" spans="1:8" x14ac:dyDescent="0.25">
      <c r="A183">
        <v>553</v>
      </c>
      <c r="B183" t="s">
        <v>660</v>
      </c>
      <c r="D183" t="s">
        <v>470</v>
      </c>
      <c r="E183" t="s">
        <v>227</v>
      </c>
      <c r="H183" t="s">
        <v>1665</v>
      </c>
    </row>
    <row r="184" spans="1:8" x14ac:dyDescent="0.25">
      <c r="A184">
        <v>554</v>
      </c>
      <c r="B184" t="s">
        <v>660</v>
      </c>
      <c r="D184" t="s">
        <v>469</v>
      </c>
      <c r="E184" t="s">
        <v>227</v>
      </c>
      <c r="H184" t="s">
        <v>1665</v>
      </c>
    </row>
    <row r="185" spans="1:8" x14ac:dyDescent="0.25">
      <c r="A185">
        <v>555</v>
      </c>
      <c r="B185" t="s">
        <v>660</v>
      </c>
      <c r="D185" t="s">
        <v>469</v>
      </c>
      <c r="E185" t="s">
        <v>227</v>
      </c>
      <c r="H185" t="s">
        <v>1665</v>
      </c>
    </row>
    <row r="186" spans="1:8" x14ac:dyDescent="0.25">
      <c r="A186">
        <v>564</v>
      </c>
      <c r="B186" t="s">
        <v>659</v>
      </c>
      <c r="D186" t="s">
        <v>470</v>
      </c>
      <c r="E186" t="s">
        <v>228</v>
      </c>
      <c r="H186" t="s">
        <v>1665</v>
      </c>
    </row>
    <row r="187" spans="1:8" x14ac:dyDescent="0.25">
      <c r="A187">
        <v>565</v>
      </c>
      <c r="B187" t="s">
        <v>465</v>
      </c>
      <c r="D187" t="s">
        <v>470</v>
      </c>
      <c r="E187" t="s">
        <v>228</v>
      </c>
      <c r="H187" t="s">
        <v>1665</v>
      </c>
    </row>
    <row r="188" spans="1:8" x14ac:dyDescent="0.25">
      <c r="A188">
        <v>566</v>
      </c>
      <c r="B188" t="s">
        <v>801</v>
      </c>
      <c r="D188" t="s">
        <v>470</v>
      </c>
      <c r="E188" t="s">
        <v>229</v>
      </c>
      <c r="H188" t="s">
        <v>1665</v>
      </c>
    </row>
    <row r="189" spans="1:8" x14ac:dyDescent="0.25">
      <c r="A189">
        <v>577</v>
      </c>
      <c r="B189" t="s">
        <v>800</v>
      </c>
      <c r="D189" t="s">
        <v>470</v>
      </c>
      <c r="E189" t="s">
        <v>227</v>
      </c>
      <c r="H189" t="s">
        <v>1665</v>
      </c>
    </row>
    <row r="190" spans="1:8" x14ac:dyDescent="0.25">
      <c r="A190">
        <v>578</v>
      </c>
      <c r="B190" t="s">
        <v>800</v>
      </c>
      <c r="D190" t="s">
        <v>470</v>
      </c>
      <c r="E190" t="s">
        <v>227</v>
      </c>
      <c r="H190" t="s">
        <v>1665</v>
      </c>
    </row>
    <row r="191" spans="1:8" x14ac:dyDescent="0.25">
      <c r="A191">
        <v>579</v>
      </c>
      <c r="B191" t="s">
        <v>800</v>
      </c>
      <c r="D191" t="s">
        <v>470</v>
      </c>
      <c r="E191" t="s">
        <v>227</v>
      </c>
      <c r="H191" t="s">
        <v>1665</v>
      </c>
    </row>
    <row r="192" spans="1:8" x14ac:dyDescent="0.25">
      <c r="A192">
        <v>580</v>
      </c>
      <c r="B192" t="s">
        <v>800</v>
      </c>
      <c r="D192" t="s">
        <v>470</v>
      </c>
      <c r="E192" t="s">
        <v>227</v>
      </c>
      <c r="H192" t="s">
        <v>1665</v>
      </c>
    </row>
    <row r="193" spans="1:8" x14ac:dyDescent="0.25">
      <c r="A193">
        <v>581</v>
      </c>
      <c r="B193" t="s">
        <v>800</v>
      </c>
      <c r="D193" t="s">
        <v>469</v>
      </c>
      <c r="E193" t="s">
        <v>227</v>
      </c>
      <c r="H193" t="s">
        <v>1665</v>
      </c>
    </row>
    <row r="194" spans="1:8" x14ac:dyDescent="0.25">
      <c r="A194">
        <v>582</v>
      </c>
      <c r="B194" t="s">
        <v>800</v>
      </c>
      <c r="D194" t="s">
        <v>469</v>
      </c>
      <c r="E194" t="s">
        <v>227</v>
      </c>
      <c r="H194" t="s">
        <v>1665</v>
      </c>
    </row>
    <row r="195" spans="1:8" x14ac:dyDescent="0.25">
      <c r="A195">
        <v>587</v>
      </c>
      <c r="B195" t="s">
        <v>800</v>
      </c>
      <c r="D195" t="s">
        <v>470</v>
      </c>
      <c r="E195" t="s">
        <v>228</v>
      </c>
      <c r="H195" t="s">
        <v>1665</v>
      </c>
    </row>
    <row r="196" spans="1:8" x14ac:dyDescent="0.25">
      <c r="A196">
        <v>592</v>
      </c>
      <c r="B196" t="s">
        <v>466</v>
      </c>
      <c r="D196" t="s">
        <v>470</v>
      </c>
      <c r="E196" t="s">
        <v>226</v>
      </c>
      <c r="H196" t="s">
        <v>1665</v>
      </c>
    </row>
    <row r="197" spans="1:8" x14ac:dyDescent="0.25">
      <c r="A197">
        <v>593</v>
      </c>
      <c r="B197" t="s">
        <v>481</v>
      </c>
      <c r="D197" t="s">
        <v>470</v>
      </c>
      <c r="E197" t="s">
        <v>226</v>
      </c>
      <c r="H197" t="s">
        <v>1665</v>
      </c>
    </row>
    <row r="198" spans="1:8" x14ac:dyDescent="0.25">
      <c r="A198">
        <v>607</v>
      </c>
      <c r="B198" t="s">
        <v>800</v>
      </c>
      <c r="D198" t="s">
        <v>470</v>
      </c>
      <c r="E198" t="s">
        <v>227</v>
      </c>
      <c r="H198" t="s">
        <v>1665</v>
      </c>
    </row>
    <row r="199" spans="1:8" x14ac:dyDescent="0.25">
      <c r="A199">
        <v>608</v>
      </c>
      <c r="B199" t="s">
        <v>800</v>
      </c>
      <c r="D199" t="s">
        <v>470</v>
      </c>
      <c r="E199" t="s">
        <v>227</v>
      </c>
      <c r="H199" t="s">
        <v>1665</v>
      </c>
    </row>
    <row r="200" spans="1:8" x14ac:dyDescent="0.25">
      <c r="A200">
        <v>609</v>
      </c>
      <c r="B200" t="s">
        <v>800</v>
      </c>
      <c r="D200" t="s">
        <v>470</v>
      </c>
      <c r="E200" t="s">
        <v>227</v>
      </c>
      <c r="H200" t="s">
        <v>1665</v>
      </c>
    </row>
    <row r="201" spans="1:8" x14ac:dyDescent="0.25">
      <c r="A201">
        <v>610</v>
      </c>
      <c r="B201" t="s">
        <v>1024</v>
      </c>
      <c r="D201" t="s">
        <v>470</v>
      </c>
      <c r="E201" t="s">
        <v>229</v>
      </c>
      <c r="H201" t="s">
        <v>1665</v>
      </c>
    </row>
    <row r="202" spans="1:8" x14ac:dyDescent="0.25">
      <c r="A202">
        <v>611</v>
      </c>
      <c r="B202" t="s">
        <v>1024</v>
      </c>
      <c r="D202" t="s">
        <v>470</v>
      </c>
      <c r="E202" t="s">
        <v>229</v>
      </c>
      <c r="H202" t="s">
        <v>1665</v>
      </c>
    </row>
    <row r="203" spans="1:8" x14ac:dyDescent="0.25">
      <c r="A203">
        <v>612</v>
      </c>
      <c r="B203" t="s">
        <v>1024</v>
      </c>
      <c r="D203" t="s">
        <v>470</v>
      </c>
      <c r="E203" t="s">
        <v>229</v>
      </c>
      <c r="H203" t="s">
        <v>1665</v>
      </c>
    </row>
    <row r="204" spans="1:8" x14ac:dyDescent="0.25">
      <c r="A204">
        <v>613</v>
      </c>
      <c r="B204" t="s">
        <v>1026</v>
      </c>
      <c r="D204" t="s">
        <v>470</v>
      </c>
      <c r="E204" t="s">
        <v>226</v>
      </c>
      <c r="H204" t="s">
        <v>1665</v>
      </c>
    </row>
    <row r="205" spans="1:8" x14ac:dyDescent="0.25">
      <c r="A205">
        <v>614</v>
      </c>
      <c r="B205" t="s">
        <v>1026</v>
      </c>
      <c r="D205" t="s">
        <v>470</v>
      </c>
      <c r="E205" t="s">
        <v>227</v>
      </c>
      <c r="H205" t="s">
        <v>1665</v>
      </c>
    </row>
    <row r="206" spans="1:8" x14ac:dyDescent="0.25">
      <c r="A206">
        <v>671</v>
      </c>
      <c r="B206" t="s">
        <v>800</v>
      </c>
      <c r="D206" t="s">
        <v>470</v>
      </c>
      <c r="E206" t="s">
        <v>227</v>
      </c>
      <c r="H206" t="s">
        <v>1665</v>
      </c>
    </row>
    <row r="207" spans="1:8" x14ac:dyDescent="0.25">
      <c r="A207">
        <v>728</v>
      </c>
      <c r="B207" t="s">
        <v>673</v>
      </c>
      <c r="D207" t="s">
        <v>469</v>
      </c>
      <c r="E207" t="s">
        <v>228</v>
      </c>
      <c r="H207" t="s">
        <v>1665</v>
      </c>
    </row>
    <row r="208" spans="1:8" x14ac:dyDescent="0.25">
      <c r="A208">
        <v>729</v>
      </c>
      <c r="B208" t="s">
        <v>673</v>
      </c>
      <c r="D208" t="s">
        <v>469</v>
      </c>
      <c r="E208" t="s">
        <v>228</v>
      </c>
      <c r="H208" t="s">
        <v>1665</v>
      </c>
    </row>
    <row r="209" spans="1:8" x14ac:dyDescent="0.25">
      <c r="A209">
        <v>732</v>
      </c>
      <c r="B209" t="s">
        <v>673</v>
      </c>
      <c r="D209" t="s">
        <v>469</v>
      </c>
      <c r="E209" t="s">
        <v>228</v>
      </c>
      <c r="H209" t="s">
        <v>1665</v>
      </c>
    </row>
    <row r="210" spans="1:8" x14ac:dyDescent="0.25">
      <c r="A210">
        <v>733</v>
      </c>
      <c r="B210" t="s">
        <v>673</v>
      </c>
      <c r="D210" t="s">
        <v>469</v>
      </c>
      <c r="E210" t="s">
        <v>228</v>
      </c>
      <c r="H210" t="s">
        <v>1665</v>
      </c>
    </row>
    <row r="211" spans="1:8" x14ac:dyDescent="0.25">
      <c r="A211">
        <v>734</v>
      </c>
      <c r="B211" t="s">
        <v>1237</v>
      </c>
      <c r="D211" t="s">
        <v>470</v>
      </c>
      <c r="E211" t="s">
        <v>228</v>
      </c>
      <c r="H211" t="s">
        <v>1665</v>
      </c>
    </row>
    <row r="212" spans="1:8" x14ac:dyDescent="0.25">
      <c r="A212">
        <v>735</v>
      </c>
      <c r="B212" t="s">
        <v>660</v>
      </c>
      <c r="D212" t="s">
        <v>469</v>
      </c>
      <c r="E212" t="s">
        <v>227</v>
      </c>
      <c r="H212" t="s">
        <v>1665</v>
      </c>
    </row>
    <row r="213" spans="1:8" x14ac:dyDescent="0.25">
      <c r="A213">
        <v>737</v>
      </c>
      <c r="B213" t="s">
        <v>660</v>
      </c>
      <c r="D213" t="s">
        <v>469</v>
      </c>
      <c r="E213" t="s">
        <v>227</v>
      </c>
      <c r="H213" t="s">
        <v>1665</v>
      </c>
    </row>
    <row r="214" spans="1:8" x14ac:dyDescent="0.25">
      <c r="A214">
        <v>739</v>
      </c>
      <c r="B214" t="s">
        <v>660</v>
      </c>
      <c r="D214" t="s">
        <v>469</v>
      </c>
      <c r="E214" t="s">
        <v>227</v>
      </c>
      <c r="H214" t="s">
        <v>1665</v>
      </c>
    </row>
    <row r="215" spans="1:8" x14ac:dyDescent="0.25">
      <c r="A215">
        <v>741</v>
      </c>
      <c r="B215" t="s">
        <v>660</v>
      </c>
      <c r="D215" t="s">
        <v>469</v>
      </c>
      <c r="E215" t="s">
        <v>227</v>
      </c>
      <c r="H215" t="s">
        <v>1665</v>
      </c>
    </row>
    <row r="216" spans="1:8" x14ac:dyDescent="0.25">
      <c r="A216">
        <v>743</v>
      </c>
      <c r="B216" t="s">
        <v>660</v>
      </c>
      <c r="D216" t="s">
        <v>469</v>
      </c>
      <c r="E216" t="s">
        <v>227</v>
      </c>
      <c r="H216" t="s">
        <v>1665</v>
      </c>
    </row>
    <row r="217" spans="1:8" x14ac:dyDescent="0.25">
      <c r="A217">
        <v>744</v>
      </c>
      <c r="B217" t="s">
        <v>660</v>
      </c>
      <c r="D217" t="s">
        <v>469</v>
      </c>
      <c r="E217" t="s">
        <v>227</v>
      </c>
      <c r="H217" t="s">
        <v>1665</v>
      </c>
    </row>
    <row r="218" spans="1:8" x14ac:dyDescent="0.25">
      <c r="A218">
        <v>745</v>
      </c>
      <c r="B218" t="s">
        <v>660</v>
      </c>
      <c r="D218" t="s">
        <v>469</v>
      </c>
      <c r="E218" t="s">
        <v>227</v>
      </c>
      <c r="H218" t="s">
        <v>1665</v>
      </c>
    </row>
    <row r="219" spans="1:8" x14ac:dyDescent="0.25">
      <c r="A219">
        <v>746</v>
      </c>
      <c r="B219" t="s">
        <v>660</v>
      </c>
      <c r="D219" t="s">
        <v>469</v>
      </c>
      <c r="E219" t="s">
        <v>227</v>
      </c>
      <c r="H219" t="s">
        <v>1665</v>
      </c>
    </row>
    <row r="220" spans="1:8" x14ac:dyDescent="0.25">
      <c r="A220">
        <v>747</v>
      </c>
      <c r="B220" t="s">
        <v>805</v>
      </c>
      <c r="D220" t="s">
        <v>470</v>
      </c>
      <c r="E220" t="s">
        <v>228</v>
      </c>
      <c r="H220" t="s">
        <v>1665</v>
      </c>
    </row>
    <row r="221" spans="1:8" x14ac:dyDescent="0.25">
      <c r="A221">
        <v>748</v>
      </c>
      <c r="B221" t="s">
        <v>805</v>
      </c>
      <c r="D221" t="s">
        <v>470</v>
      </c>
      <c r="E221" t="s">
        <v>228</v>
      </c>
      <c r="H221" t="s">
        <v>1665</v>
      </c>
    </row>
    <row r="222" spans="1:8" x14ac:dyDescent="0.25">
      <c r="A222">
        <v>753</v>
      </c>
      <c r="B222" t="s">
        <v>465</v>
      </c>
      <c r="D222" t="s">
        <v>469</v>
      </c>
      <c r="E222" t="s">
        <v>227</v>
      </c>
      <c r="H222" t="s">
        <v>1665</v>
      </c>
    </row>
    <row r="223" spans="1:8" x14ac:dyDescent="0.25">
      <c r="A223">
        <v>754</v>
      </c>
      <c r="B223" t="s">
        <v>562</v>
      </c>
      <c r="D223" t="s">
        <v>470</v>
      </c>
      <c r="E223" t="s">
        <v>228</v>
      </c>
      <c r="H223" t="s">
        <v>1665</v>
      </c>
    </row>
    <row r="224" spans="1:8" x14ac:dyDescent="0.25">
      <c r="A224">
        <v>755</v>
      </c>
      <c r="B224" t="s">
        <v>562</v>
      </c>
      <c r="D224" t="s">
        <v>469</v>
      </c>
      <c r="E224" t="s">
        <v>228</v>
      </c>
      <c r="H224" t="s">
        <v>1665</v>
      </c>
    </row>
    <row r="225" spans="1:8" x14ac:dyDescent="0.25">
      <c r="A225">
        <v>756</v>
      </c>
      <c r="B225" t="s">
        <v>465</v>
      </c>
      <c r="D225" t="s">
        <v>469</v>
      </c>
      <c r="E225" t="s">
        <v>227</v>
      </c>
      <c r="H225" t="s">
        <v>1665</v>
      </c>
    </row>
    <row r="226" spans="1:8" x14ac:dyDescent="0.25">
      <c r="A226">
        <v>757</v>
      </c>
      <c r="B226" t="s">
        <v>562</v>
      </c>
      <c r="D226" t="s">
        <v>470</v>
      </c>
      <c r="E226" t="s">
        <v>228</v>
      </c>
      <c r="H226" t="s">
        <v>1665</v>
      </c>
    </row>
    <row r="227" spans="1:8" x14ac:dyDescent="0.25">
      <c r="A227">
        <v>758</v>
      </c>
      <c r="B227" t="s">
        <v>562</v>
      </c>
      <c r="D227" t="s">
        <v>469</v>
      </c>
      <c r="E227" t="s">
        <v>229</v>
      </c>
      <c r="H227" t="s">
        <v>1665</v>
      </c>
    </row>
    <row r="228" spans="1:8" x14ac:dyDescent="0.25">
      <c r="A228">
        <v>759</v>
      </c>
      <c r="B228" t="s">
        <v>465</v>
      </c>
      <c r="D228" t="s">
        <v>469</v>
      </c>
      <c r="E228" t="s">
        <v>227</v>
      </c>
      <c r="H228" t="s">
        <v>1665</v>
      </c>
    </row>
    <row r="229" spans="1:8" x14ac:dyDescent="0.25">
      <c r="A229">
        <v>760</v>
      </c>
      <c r="B229" t="s">
        <v>562</v>
      </c>
      <c r="D229" t="s">
        <v>470</v>
      </c>
      <c r="E229" t="s">
        <v>228</v>
      </c>
      <c r="H229" t="s">
        <v>1665</v>
      </c>
    </row>
    <row r="230" spans="1:8" x14ac:dyDescent="0.25">
      <c r="A230">
        <v>761</v>
      </c>
      <c r="B230" t="s">
        <v>562</v>
      </c>
      <c r="D230" t="s">
        <v>469</v>
      </c>
      <c r="E230" t="s">
        <v>229</v>
      </c>
      <c r="H230" t="s">
        <v>1665</v>
      </c>
    </row>
    <row r="231" spans="1:8" x14ac:dyDescent="0.25">
      <c r="A231">
        <v>768</v>
      </c>
      <c r="B231" t="s">
        <v>805</v>
      </c>
      <c r="D231" t="s">
        <v>470</v>
      </c>
      <c r="E231" t="s">
        <v>228</v>
      </c>
      <c r="H231" t="s">
        <v>1665</v>
      </c>
    </row>
    <row r="232" spans="1:8" x14ac:dyDescent="0.25">
      <c r="A232">
        <v>769</v>
      </c>
      <c r="B232" t="s">
        <v>805</v>
      </c>
      <c r="D232" t="s">
        <v>470</v>
      </c>
      <c r="E232" t="s">
        <v>229</v>
      </c>
      <c r="H232" t="s">
        <v>1665</v>
      </c>
    </row>
    <row r="233" spans="1:8" x14ac:dyDescent="0.25">
      <c r="A233">
        <v>773</v>
      </c>
      <c r="B233" t="s">
        <v>805</v>
      </c>
      <c r="D233" t="s">
        <v>470</v>
      </c>
      <c r="E233" t="s">
        <v>228</v>
      </c>
      <c r="H233" t="s">
        <v>1665</v>
      </c>
    </row>
    <row r="234" spans="1:8" x14ac:dyDescent="0.25">
      <c r="A234">
        <v>792</v>
      </c>
      <c r="B234" t="s">
        <v>708</v>
      </c>
      <c r="D234" t="s">
        <v>470</v>
      </c>
      <c r="E234" t="s">
        <v>227</v>
      </c>
      <c r="H234" t="s">
        <v>1665</v>
      </c>
    </row>
    <row r="235" spans="1:8" x14ac:dyDescent="0.25">
      <c r="A235">
        <v>793</v>
      </c>
      <c r="B235" t="s">
        <v>708</v>
      </c>
      <c r="D235" t="s">
        <v>470</v>
      </c>
      <c r="E235" t="s">
        <v>227</v>
      </c>
      <c r="H235" t="s">
        <v>1665</v>
      </c>
    </row>
    <row r="236" spans="1:8" x14ac:dyDescent="0.25">
      <c r="A236">
        <v>798</v>
      </c>
      <c r="B236" t="s">
        <v>708</v>
      </c>
      <c r="D236" t="s">
        <v>470</v>
      </c>
      <c r="E236" t="s">
        <v>228</v>
      </c>
      <c r="H236" t="s">
        <v>1665</v>
      </c>
    </row>
    <row r="237" spans="1:8" x14ac:dyDescent="0.25">
      <c r="A237">
        <v>799</v>
      </c>
      <c r="B237" t="s">
        <v>708</v>
      </c>
      <c r="D237" t="s">
        <v>470</v>
      </c>
      <c r="E237" t="s">
        <v>228</v>
      </c>
      <c r="H237" t="s">
        <v>1665</v>
      </c>
    </row>
    <row r="238" spans="1:8" x14ac:dyDescent="0.25">
      <c r="A238">
        <v>802</v>
      </c>
      <c r="B238" t="s">
        <v>662</v>
      </c>
      <c r="D238" t="s">
        <v>470</v>
      </c>
      <c r="E238" t="s">
        <v>226</v>
      </c>
      <c r="H238" t="s">
        <v>1665</v>
      </c>
    </row>
    <row r="239" spans="1:8" x14ac:dyDescent="0.25">
      <c r="A239">
        <v>805</v>
      </c>
      <c r="B239" t="s">
        <v>673</v>
      </c>
      <c r="D239" t="s">
        <v>470</v>
      </c>
      <c r="E239" t="s">
        <v>227</v>
      </c>
      <c r="H239" t="s">
        <v>1665</v>
      </c>
    </row>
    <row r="240" spans="1:8" x14ac:dyDescent="0.25">
      <c r="A240">
        <v>832</v>
      </c>
      <c r="B240" t="s">
        <v>673</v>
      </c>
      <c r="D240" t="s">
        <v>469</v>
      </c>
      <c r="E240" t="s">
        <v>229</v>
      </c>
      <c r="H240" t="s">
        <v>1665</v>
      </c>
    </row>
    <row r="241" spans="8:8" x14ac:dyDescent="0.25">
      <c r="H241" t="s">
        <v>1665</v>
      </c>
    </row>
    <row r="242" spans="8:8" x14ac:dyDescent="0.25">
      <c r="H242" t="s">
        <v>1665</v>
      </c>
    </row>
    <row r="243" spans="8:8" x14ac:dyDescent="0.25">
      <c r="H243" t="s">
        <v>1665</v>
      </c>
    </row>
  </sheetData>
  <autoFilter ref="A1:J244" xr:uid="{33257F2D-C10B-46CD-AD25-B34BB11B636D}"/>
  <pageMargins left="0.7" right="0.7" top="0.75" bottom="0.75" header="0.3" footer="0.3"/>
  <drawing r:id="rId4"/>
  <legacyDrawing r:id="rId5"/>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E2855-CEFC-4E62-95E0-CD857134D768}">
  <dimension ref="A1:X99"/>
  <sheetViews>
    <sheetView workbookViewId="0">
      <selection activeCell="R46" sqref="R46"/>
    </sheetView>
  </sheetViews>
  <sheetFormatPr defaultRowHeight="15" x14ac:dyDescent="0.25"/>
  <cols>
    <col min="1" max="1" width="23.5703125" bestFit="1" customWidth="1"/>
    <col min="2" max="2" width="17.85546875" bestFit="1" customWidth="1"/>
    <col min="3" max="3" width="21.5703125" bestFit="1" customWidth="1"/>
    <col min="4" max="5" width="17.85546875" bestFit="1" customWidth="1"/>
    <col min="6" max="7" width="5.42578125" bestFit="1" customWidth="1"/>
    <col min="8" max="8" width="16.140625" bestFit="1" customWidth="1"/>
    <col min="9" max="9" width="29.7109375" bestFit="1" customWidth="1"/>
    <col min="10" max="10" width="6" bestFit="1" customWidth="1"/>
  </cols>
  <sheetData>
    <row r="1" spans="1:20" x14ac:dyDescent="0.25">
      <c r="A1" s="6" t="s">
        <v>676</v>
      </c>
      <c r="B1" t="s">
        <v>484</v>
      </c>
    </row>
    <row r="2" spans="1:20" x14ac:dyDescent="0.25">
      <c r="A2" s="6" t="s">
        <v>1496</v>
      </c>
      <c r="B2" t="s">
        <v>50</v>
      </c>
    </row>
    <row r="4" spans="1:20" x14ac:dyDescent="0.25">
      <c r="A4" s="6" t="s">
        <v>764</v>
      </c>
    </row>
    <row r="5" spans="1:20" x14ac:dyDescent="0.25">
      <c r="A5" s="6" t="s">
        <v>354</v>
      </c>
      <c r="B5" s="6" t="s">
        <v>1</v>
      </c>
      <c r="C5" s="6" t="s">
        <v>468</v>
      </c>
      <c r="D5" s="6" t="s">
        <v>24</v>
      </c>
      <c r="E5" s="6" t="s">
        <v>769</v>
      </c>
      <c r="F5" t="s">
        <v>1731</v>
      </c>
      <c r="H5" s="1" t="s">
        <v>354</v>
      </c>
      <c r="I5" s="1" t="s">
        <v>1734</v>
      </c>
      <c r="J5" s="1" t="s">
        <v>468</v>
      </c>
      <c r="K5" s="1" t="s">
        <v>1736</v>
      </c>
      <c r="L5" s="1" t="s">
        <v>769</v>
      </c>
      <c r="N5" s="1" t="s">
        <v>1735</v>
      </c>
      <c r="O5" s="1" t="s">
        <v>1665</v>
      </c>
      <c r="P5" s="1" t="s">
        <v>1738</v>
      </c>
      <c r="Q5" s="1"/>
      <c r="R5" s="1"/>
      <c r="S5" s="1"/>
      <c r="T5" s="1"/>
    </row>
    <row r="6" spans="1:20" x14ac:dyDescent="0.25">
      <c r="A6" t="s">
        <v>659</v>
      </c>
      <c r="B6" t="s">
        <v>611</v>
      </c>
      <c r="C6" t="s">
        <v>470</v>
      </c>
      <c r="D6" t="s">
        <v>228</v>
      </c>
      <c r="E6" t="s">
        <v>773</v>
      </c>
      <c r="F6" s="28">
        <v>1</v>
      </c>
      <c r="H6" t="s">
        <v>659</v>
      </c>
      <c r="I6" t="s">
        <v>1732</v>
      </c>
      <c r="J6" t="s">
        <v>470</v>
      </c>
      <c r="K6" t="s">
        <v>228</v>
      </c>
      <c r="L6" t="s">
        <v>773</v>
      </c>
      <c r="N6">
        <f>5000/1000</f>
        <v>5</v>
      </c>
      <c r="O6">
        <v>2.953897587266801</v>
      </c>
      <c r="P6">
        <f t="shared" ref="P6:P37" ca="1" si="0">IF(K6="A",5,IF(K6="B",4,IF(K6="C",3,IF(K6="D",2,IF(K6="E",1,"")))))-RAND()</f>
        <v>2.0323793278230555</v>
      </c>
    </row>
    <row r="7" spans="1:20" x14ac:dyDescent="0.25">
      <c r="B7" t="s">
        <v>601</v>
      </c>
      <c r="C7" t="s">
        <v>470</v>
      </c>
      <c r="D7" t="s">
        <v>226</v>
      </c>
      <c r="E7" t="s">
        <v>773</v>
      </c>
      <c r="F7" s="28">
        <v>1</v>
      </c>
      <c r="H7" t="s">
        <v>659</v>
      </c>
      <c r="I7" t="s">
        <v>1732</v>
      </c>
      <c r="J7" t="s">
        <v>470</v>
      </c>
      <c r="K7" t="s">
        <v>226</v>
      </c>
      <c r="L7" t="s">
        <v>773</v>
      </c>
      <c r="N7">
        <f>5000/1000</f>
        <v>5</v>
      </c>
      <c r="O7">
        <v>0.41293523603895799</v>
      </c>
      <c r="P7">
        <f t="shared" ca="1" si="0"/>
        <v>0.96459638232523992</v>
      </c>
    </row>
    <row r="8" spans="1:20" x14ac:dyDescent="0.25">
      <c r="A8" t="s">
        <v>805</v>
      </c>
      <c r="B8" t="s">
        <v>805</v>
      </c>
      <c r="C8" t="s">
        <v>470</v>
      </c>
      <c r="D8" t="s">
        <v>227</v>
      </c>
      <c r="E8" t="s">
        <v>771</v>
      </c>
      <c r="F8" s="28">
        <v>1</v>
      </c>
      <c r="H8" t="s">
        <v>805</v>
      </c>
      <c r="I8" t="s">
        <v>805</v>
      </c>
      <c r="J8" t="s">
        <v>470</v>
      </c>
      <c r="K8" t="s">
        <v>227</v>
      </c>
      <c r="L8" t="s">
        <v>771</v>
      </c>
      <c r="N8">
        <f>3500/1000</f>
        <v>3.5</v>
      </c>
      <c r="O8">
        <v>1.2784332002274486</v>
      </c>
      <c r="P8">
        <f t="shared" ca="1" si="0"/>
        <v>1.799534343437331</v>
      </c>
    </row>
    <row r="9" spans="1:20" x14ac:dyDescent="0.25">
      <c r="B9" t="s">
        <v>369</v>
      </c>
      <c r="C9" t="s">
        <v>470</v>
      </c>
      <c r="D9" t="s">
        <v>228</v>
      </c>
      <c r="E9" t="s">
        <v>773</v>
      </c>
      <c r="F9" s="28">
        <v>1</v>
      </c>
      <c r="H9" t="s">
        <v>805</v>
      </c>
      <c r="I9" t="s">
        <v>805</v>
      </c>
      <c r="J9" t="s">
        <v>470</v>
      </c>
      <c r="K9" t="s">
        <v>228</v>
      </c>
      <c r="L9" t="s">
        <v>773</v>
      </c>
      <c r="N9">
        <f t="shared" ref="N9:N20" si="1">3500/1000</f>
        <v>3.5</v>
      </c>
      <c r="O9">
        <v>2.3362543745225</v>
      </c>
      <c r="P9">
        <f t="shared" ca="1" si="0"/>
        <v>2.2080425850582834</v>
      </c>
    </row>
    <row r="10" spans="1:20" x14ac:dyDescent="0.25">
      <c r="B10" t="s">
        <v>366</v>
      </c>
      <c r="C10" t="s">
        <v>470</v>
      </c>
      <c r="D10" t="s">
        <v>228</v>
      </c>
      <c r="E10" t="s">
        <v>773</v>
      </c>
      <c r="F10" s="28">
        <v>1</v>
      </c>
      <c r="H10" t="s">
        <v>805</v>
      </c>
      <c r="I10" t="s">
        <v>805</v>
      </c>
      <c r="J10" t="s">
        <v>470</v>
      </c>
      <c r="K10" t="s">
        <v>228</v>
      </c>
      <c r="L10" t="s">
        <v>773</v>
      </c>
      <c r="N10">
        <f t="shared" si="1"/>
        <v>3.5</v>
      </c>
      <c r="O10">
        <v>2.1263781680126406</v>
      </c>
      <c r="P10">
        <f t="shared" ca="1" si="0"/>
        <v>2.6798362659847976</v>
      </c>
    </row>
    <row r="11" spans="1:20" x14ac:dyDescent="0.25">
      <c r="B11" t="s">
        <v>95</v>
      </c>
      <c r="C11" t="s">
        <v>470</v>
      </c>
      <c r="D11" t="s">
        <v>228</v>
      </c>
      <c r="E11" t="s">
        <v>770</v>
      </c>
      <c r="F11" s="28">
        <v>1</v>
      </c>
      <c r="H11" t="s">
        <v>805</v>
      </c>
      <c r="I11" t="s">
        <v>805</v>
      </c>
      <c r="J11" t="s">
        <v>470</v>
      </c>
      <c r="K11" t="s">
        <v>228</v>
      </c>
      <c r="L11" t="s">
        <v>770</v>
      </c>
      <c r="N11">
        <f t="shared" si="1"/>
        <v>3.5</v>
      </c>
      <c r="O11">
        <v>2.9002593607030778</v>
      </c>
      <c r="P11">
        <f t="shared" ca="1" si="0"/>
        <v>2.7224883190485292</v>
      </c>
    </row>
    <row r="12" spans="1:20" x14ac:dyDescent="0.25">
      <c r="E12" t="s">
        <v>773</v>
      </c>
      <c r="F12" s="28">
        <v>1</v>
      </c>
      <c r="H12" t="s">
        <v>805</v>
      </c>
      <c r="I12" t="s">
        <v>805</v>
      </c>
      <c r="J12" t="s">
        <v>470</v>
      </c>
      <c r="K12" t="s">
        <v>228</v>
      </c>
      <c r="L12" t="s">
        <v>773</v>
      </c>
      <c r="N12">
        <f t="shared" si="1"/>
        <v>3.5</v>
      </c>
      <c r="O12">
        <v>2.1240438270099791</v>
      </c>
      <c r="P12">
        <f t="shared" ca="1" si="0"/>
        <v>2.8820559842652163</v>
      </c>
    </row>
    <row r="13" spans="1:20" x14ac:dyDescent="0.25">
      <c r="B13" t="s">
        <v>1337</v>
      </c>
      <c r="C13" t="s">
        <v>470</v>
      </c>
      <c r="D13" t="s">
        <v>228</v>
      </c>
      <c r="E13" t="s">
        <v>770</v>
      </c>
      <c r="F13" s="28">
        <v>1</v>
      </c>
      <c r="H13" t="s">
        <v>805</v>
      </c>
      <c r="I13" t="s">
        <v>805</v>
      </c>
      <c r="J13" t="s">
        <v>470</v>
      </c>
      <c r="K13" t="s">
        <v>228</v>
      </c>
      <c r="L13" t="s">
        <v>770</v>
      </c>
      <c r="N13">
        <f t="shared" si="1"/>
        <v>3.5</v>
      </c>
      <c r="O13">
        <v>2.1334691691103047</v>
      </c>
      <c r="P13">
        <f t="shared" ca="1" si="0"/>
        <v>2.3841598698627657</v>
      </c>
    </row>
    <row r="14" spans="1:20" x14ac:dyDescent="0.25">
      <c r="E14" t="s">
        <v>773</v>
      </c>
      <c r="F14" s="28">
        <v>2</v>
      </c>
      <c r="H14" t="s">
        <v>805</v>
      </c>
      <c r="I14" t="s">
        <v>805</v>
      </c>
      <c r="J14" t="s">
        <v>470</v>
      </c>
      <c r="K14" t="s">
        <v>228</v>
      </c>
      <c r="L14" t="s">
        <v>773</v>
      </c>
      <c r="N14">
        <f t="shared" si="1"/>
        <v>3.5</v>
      </c>
      <c r="O14">
        <v>2.5020373271428369</v>
      </c>
      <c r="P14">
        <f t="shared" ca="1" si="0"/>
        <v>2.6358750140539668</v>
      </c>
    </row>
    <row r="15" spans="1:20" x14ac:dyDescent="0.25">
      <c r="B15" t="s">
        <v>149</v>
      </c>
      <c r="C15" t="s">
        <v>470</v>
      </c>
      <c r="D15" t="s">
        <v>228</v>
      </c>
      <c r="E15" t="s">
        <v>773</v>
      </c>
      <c r="F15" s="28">
        <v>2</v>
      </c>
      <c r="H15" t="s">
        <v>805</v>
      </c>
      <c r="I15" t="s">
        <v>805</v>
      </c>
      <c r="J15" t="s">
        <v>470</v>
      </c>
      <c r="K15" t="s">
        <v>228</v>
      </c>
      <c r="L15" t="s">
        <v>773</v>
      </c>
      <c r="N15">
        <f t="shared" si="1"/>
        <v>3.5</v>
      </c>
      <c r="O15">
        <v>2.7643230368021996</v>
      </c>
      <c r="P15">
        <f t="shared" ca="1" si="0"/>
        <v>2.4716250634095727</v>
      </c>
    </row>
    <row r="16" spans="1:20" x14ac:dyDescent="0.25">
      <c r="B16" t="s">
        <v>1363</v>
      </c>
      <c r="C16" t="s">
        <v>470</v>
      </c>
      <c r="D16" t="s">
        <v>230</v>
      </c>
      <c r="E16" t="s">
        <v>770</v>
      </c>
      <c r="F16" s="28">
        <v>1</v>
      </c>
      <c r="H16" t="s">
        <v>805</v>
      </c>
      <c r="I16" t="s">
        <v>805</v>
      </c>
      <c r="J16" t="s">
        <v>470</v>
      </c>
      <c r="K16" t="s">
        <v>230</v>
      </c>
      <c r="L16" t="s">
        <v>770</v>
      </c>
      <c r="N16">
        <f t="shared" si="1"/>
        <v>3.5</v>
      </c>
      <c r="O16">
        <v>4.8820463482555656</v>
      </c>
      <c r="P16">
        <f t="shared" ca="1" si="0"/>
        <v>4.206664959470503</v>
      </c>
    </row>
    <row r="17" spans="1:24" x14ac:dyDescent="0.25">
      <c r="D17" t="s">
        <v>229</v>
      </c>
      <c r="E17" t="s">
        <v>770</v>
      </c>
      <c r="F17" s="28">
        <v>1</v>
      </c>
      <c r="H17" t="s">
        <v>805</v>
      </c>
      <c r="I17" t="s">
        <v>805</v>
      </c>
      <c r="J17" t="s">
        <v>470</v>
      </c>
      <c r="K17" t="s">
        <v>229</v>
      </c>
      <c r="L17" t="s">
        <v>770</v>
      </c>
      <c r="N17">
        <f t="shared" si="1"/>
        <v>3.5</v>
      </c>
      <c r="O17">
        <v>3.3966204187970463</v>
      </c>
      <c r="P17">
        <f t="shared" ca="1" si="0"/>
        <v>3.6719018025541694</v>
      </c>
    </row>
    <row r="18" spans="1:24" x14ac:dyDescent="0.25">
      <c r="D18" t="s">
        <v>228</v>
      </c>
      <c r="E18" t="s">
        <v>773</v>
      </c>
      <c r="F18" s="28">
        <v>2</v>
      </c>
      <c r="H18" t="s">
        <v>805</v>
      </c>
      <c r="I18" t="s">
        <v>805</v>
      </c>
      <c r="J18" t="s">
        <v>470</v>
      </c>
      <c r="K18" t="s">
        <v>228</v>
      </c>
      <c r="L18" t="s">
        <v>773</v>
      </c>
      <c r="N18">
        <f t="shared" si="1"/>
        <v>3.5</v>
      </c>
      <c r="O18">
        <v>2.6646546929790382</v>
      </c>
      <c r="P18">
        <f t="shared" ca="1" si="0"/>
        <v>2.3712061131287765</v>
      </c>
    </row>
    <row r="19" spans="1:24" x14ac:dyDescent="0.25">
      <c r="B19" t="s">
        <v>1511</v>
      </c>
      <c r="C19" t="s">
        <v>470</v>
      </c>
      <c r="D19" t="s">
        <v>229</v>
      </c>
      <c r="E19" t="s">
        <v>770</v>
      </c>
      <c r="F19" s="28">
        <v>1</v>
      </c>
      <c r="H19" t="s">
        <v>805</v>
      </c>
      <c r="I19" t="s">
        <v>805</v>
      </c>
      <c r="J19" t="s">
        <v>470</v>
      </c>
      <c r="K19" t="s">
        <v>229</v>
      </c>
      <c r="L19" t="s">
        <v>770</v>
      </c>
      <c r="N19">
        <f t="shared" si="1"/>
        <v>3.5</v>
      </c>
      <c r="O19">
        <v>3.0888616954559653</v>
      </c>
      <c r="P19">
        <f t="shared" ca="1" si="0"/>
        <v>3.7742795606324817</v>
      </c>
    </row>
    <row r="20" spans="1:24" x14ac:dyDescent="0.25">
      <c r="E20" t="s">
        <v>773</v>
      </c>
      <c r="F20" s="28">
        <v>1</v>
      </c>
      <c r="H20" t="s">
        <v>805</v>
      </c>
      <c r="I20" t="s">
        <v>805</v>
      </c>
      <c r="J20" t="s">
        <v>470</v>
      </c>
      <c r="K20" t="s">
        <v>229</v>
      </c>
      <c r="L20" t="s">
        <v>773</v>
      </c>
      <c r="N20">
        <f t="shared" si="1"/>
        <v>3.5</v>
      </c>
      <c r="O20">
        <v>3.5710407658794368</v>
      </c>
      <c r="P20">
        <f t="shared" ca="1" si="0"/>
        <v>3.4393542180783863</v>
      </c>
    </row>
    <row r="21" spans="1:24" x14ac:dyDescent="0.25">
      <c r="B21" t="s">
        <v>1566</v>
      </c>
      <c r="C21" t="s">
        <v>470</v>
      </c>
      <c r="D21" t="s">
        <v>227</v>
      </c>
      <c r="E21" t="s">
        <v>771</v>
      </c>
      <c r="F21" s="28">
        <v>1</v>
      </c>
      <c r="H21" t="s">
        <v>800</v>
      </c>
      <c r="I21" t="s">
        <v>1733</v>
      </c>
      <c r="J21" t="s">
        <v>470</v>
      </c>
      <c r="K21" t="s">
        <v>227</v>
      </c>
      <c r="L21" t="s">
        <v>773</v>
      </c>
      <c r="O21">
        <v>1.5180079393747765</v>
      </c>
      <c r="P21">
        <f t="shared" ca="1" si="0"/>
        <v>1.9486548081606907</v>
      </c>
    </row>
    <row r="22" spans="1:24" x14ac:dyDescent="0.25">
      <c r="A22" t="s">
        <v>800</v>
      </c>
      <c r="B22" t="s">
        <v>249</v>
      </c>
      <c r="C22" t="s">
        <v>470</v>
      </c>
      <c r="D22" t="s">
        <v>227</v>
      </c>
      <c r="E22" t="s">
        <v>773</v>
      </c>
      <c r="F22" s="28">
        <v>1</v>
      </c>
      <c r="H22" t="s">
        <v>800</v>
      </c>
      <c r="I22" t="s">
        <v>1733</v>
      </c>
      <c r="J22" t="s">
        <v>470</v>
      </c>
      <c r="K22" t="s">
        <v>228</v>
      </c>
      <c r="L22" t="s">
        <v>773</v>
      </c>
      <c r="O22">
        <v>2.312839718199958</v>
      </c>
      <c r="P22">
        <f t="shared" ca="1" si="0"/>
        <v>2.2210274150753979</v>
      </c>
    </row>
    <row r="23" spans="1:24" x14ac:dyDescent="0.25">
      <c r="B23" t="s">
        <v>248</v>
      </c>
      <c r="C23" t="s">
        <v>470</v>
      </c>
      <c r="D23" t="s">
        <v>228</v>
      </c>
      <c r="E23" t="s">
        <v>773</v>
      </c>
      <c r="F23" s="28">
        <v>2</v>
      </c>
      <c r="H23" t="s">
        <v>800</v>
      </c>
      <c r="I23" t="s">
        <v>1733</v>
      </c>
      <c r="J23" t="s">
        <v>470</v>
      </c>
      <c r="K23" t="s">
        <v>228</v>
      </c>
      <c r="L23" t="s">
        <v>773</v>
      </c>
      <c r="O23">
        <v>2.7299325186086847</v>
      </c>
      <c r="P23">
        <f t="shared" ca="1" si="0"/>
        <v>2.4680394441593987</v>
      </c>
    </row>
    <row r="24" spans="1:24" x14ac:dyDescent="0.25">
      <c r="B24" t="s">
        <v>603</v>
      </c>
      <c r="C24" t="s">
        <v>470</v>
      </c>
      <c r="D24" t="s">
        <v>228</v>
      </c>
      <c r="E24" t="s">
        <v>773</v>
      </c>
      <c r="F24" s="28">
        <v>1</v>
      </c>
      <c r="H24" t="s">
        <v>800</v>
      </c>
      <c r="I24" t="s">
        <v>1733</v>
      </c>
      <c r="J24" t="s">
        <v>470</v>
      </c>
      <c r="K24" t="s">
        <v>227</v>
      </c>
      <c r="L24" t="s">
        <v>773</v>
      </c>
      <c r="O24">
        <v>1.7114636190834491</v>
      </c>
      <c r="P24">
        <f t="shared" ca="1" si="0"/>
        <v>1.9651925498990113</v>
      </c>
    </row>
    <row r="25" spans="1:24" x14ac:dyDescent="0.25">
      <c r="D25" t="s">
        <v>227</v>
      </c>
      <c r="E25" t="s">
        <v>773</v>
      </c>
      <c r="F25" s="28">
        <v>1</v>
      </c>
      <c r="H25" t="s">
        <v>800</v>
      </c>
      <c r="I25" t="s">
        <v>1733</v>
      </c>
      <c r="J25" t="s">
        <v>470</v>
      </c>
      <c r="K25" t="s">
        <v>227</v>
      </c>
      <c r="L25" t="s">
        <v>773</v>
      </c>
      <c r="O25">
        <v>1.7837730094624122</v>
      </c>
      <c r="P25">
        <f t="shared" ca="1" si="0"/>
        <v>1.8468515864320953</v>
      </c>
    </row>
    <row r="26" spans="1:24" x14ac:dyDescent="0.25">
      <c r="B26" t="s">
        <v>90</v>
      </c>
      <c r="C26" t="s">
        <v>470</v>
      </c>
      <c r="D26" t="s">
        <v>227</v>
      </c>
      <c r="E26" t="s">
        <v>773</v>
      </c>
      <c r="F26" s="28">
        <v>1</v>
      </c>
      <c r="H26" t="s">
        <v>800</v>
      </c>
      <c r="I26" t="s">
        <v>1733</v>
      </c>
      <c r="J26" t="s">
        <v>470</v>
      </c>
      <c r="K26" t="s">
        <v>227</v>
      </c>
      <c r="L26" t="s">
        <v>773</v>
      </c>
      <c r="O26">
        <v>1.6107594578805615</v>
      </c>
      <c r="P26">
        <f t="shared" ca="1" si="0"/>
        <v>1.4885154427785838</v>
      </c>
    </row>
    <row r="27" spans="1:24" ht="15.75" x14ac:dyDescent="0.25">
      <c r="B27" t="s">
        <v>372</v>
      </c>
      <c r="C27" t="s">
        <v>470</v>
      </c>
      <c r="D27" t="s">
        <v>227</v>
      </c>
      <c r="E27" t="s">
        <v>773</v>
      </c>
      <c r="F27" s="28">
        <v>2</v>
      </c>
      <c r="H27" t="s">
        <v>800</v>
      </c>
      <c r="I27" t="s">
        <v>1733</v>
      </c>
      <c r="J27" t="s">
        <v>470</v>
      </c>
      <c r="K27" t="s">
        <v>227</v>
      </c>
      <c r="L27" t="s">
        <v>773</v>
      </c>
      <c r="O27">
        <v>1.5664697247182851</v>
      </c>
      <c r="P27">
        <f t="shared" ca="1" si="0"/>
        <v>1.8233472432402893</v>
      </c>
      <c r="U27" s="15" t="s">
        <v>1729</v>
      </c>
    </row>
    <row r="28" spans="1:24" x14ac:dyDescent="0.25">
      <c r="B28" t="s">
        <v>373</v>
      </c>
      <c r="C28" t="s">
        <v>470</v>
      </c>
      <c r="D28" t="s">
        <v>227</v>
      </c>
      <c r="E28" t="s">
        <v>773</v>
      </c>
      <c r="F28" s="28">
        <v>2</v>
      </c>
      <c r="H28" t="s">
        <v>800</v>
      </c>
      <c r="I28" t="s">
        <v>1733</v>
      </c>
      <c r="J28" t="s">
        <v>470</v>
      </c>
      <c r="K28" t="s">
        <v>228</v>
      </c>
      <c r="L28" t="s">
        <v>770</v>
      </c>
      <c r="O28">
        <v>2.0228630706394686</v>
      </c>
      <c r="P28">
        <f t="shared" ca="1" si="0"/>
        <v>2.1538594908878785</v>
      </c>
      <c r="U28" s="17" t="s">
        <v>1730</v>
      </c>
    </row>
    <row r="29" spans="1:24" ht="16.5" thickBot="1" x14ac:dyDescent="0.3">
      <c r="B29" t="s">
        <v>1023</v>
      </c>
      <c r="C29" t="s">
        <v>470</v>
      </c>
      <c r="D29" t="s">
        <v>228</v>
      </c>
      <c r="E29" t="s">
        <v>770</v>
      </c>
      <c r="F29" s="28">
        <v>1</v>
      </c>
      <c r="H29" t="s">
        <v>800</v>
      </c>
      <c r="I29" t="s">
        <v>1733</v>
      </c>
      <c r="J29" t="s">
        <v>470</v>
      </c>
      <c r="K29" t="s">
        <v>227</v>
      </c>
      <c r="L29" t="s">
        <v>773</v>
      </c>
      <c r="O29">
        <v>1.9619139976876605</v>
      </c>
      <c r="P29">
        <f t="shared" ca="1" si="0"/>
        <v>1.6507847028513138</v>
      </c>
      <c r="U29" s="15" t="s">
        <v>1695</v>
      </c>
    </row>
    <row r="30" spans="1:24" ht="102" x14ac:dyDescent="0.25">
      <c r="D30" t="s">
        <v>227</v>
      </c>
      <c r="E30" t="s">
        <v>773</v>
      </c>
      <c r="F30" s="28">
        <v>3</v>
      </c>
      <c r="H30" t="s">
        <v>800</v>
      </c>
      <c r="I30" t="s">
        <v>1733</v>
      </c>
      <c r="J30" t="s">
        <v>469</v>
      </c>
      <c r="K30" t="s">
        <v>227</v>
      </c>
      <c r="L30" t="s">
        <v>773</v>
      </c>
      <c r="O30">
        <v>1.9220674429608855</v>
      </c>
      <c r="P30">
        <f t="shared" ca="1" si="0"/>
        <v>1.7073014146220722</v>
      </c>
      <c r="U30" s="113" t="s">
        <v>1696</v>
      </c>
      <c r="V30" s="10" t="s">
        <v>1697</v>
      </c>
      <c r="W30" s="113" t="s">
        <v>1699</v>
      </c>
      <c r="X30" s="113" t="s">
        <v>1700</v>
      </c>
    </row>
    <row r="31" spans="1:24" ht="86.25" thickBot="1" x14ac:dyDescent="0.3">
      <c r="B31" t="s">
        <v>245</v>
      </c>
      <c r="C31" t="s">
        <v>469</v>
      </c>
      <c r="D31" t="s">
        <v>227</v>
      </c>
      <c r="E31" t="s">
        <v>773</v>
      </c>
      <c r="F31" s="28">
        <v>2</v>
      </c>
      <c r="H31" t="s">
        <v>708</v>
      </c>
      <c r="I31" t="s">
        <v>1719</v>
      </c>
      <c r="J31" t="s">
        <v>470</v>
      </c>
      <c r="K31" t="s">
        <v>227</v>
      </c>
      <c r="L31" t="s">
        <v>773</v>
      </c>
      <c r="N31">
        <f>1/1000</f>
        <v>1E-3</v>
      </c>
      <c r="O31">
        <v>1.7512471166580461</v>
      </c>
      <c r="P31">
        <f t="shared" ca="1" si="0"/>
        <v>1.7481686095338063</v>
      </c>
      <c r="U31" s="114"/>
      <c r="V31" s="11" t="s">
        <v>1698</v>
      </c>
      <c r="W31" s="114"/>
      <c r="X31" s="114"/>
    </row>
    <row r="32" spans="1:24" ht="45.75" thickBot="1" x14ac:dyDescent="0.3">
      <c r="A32" t="s">
        <v>708</v>
      </c>
      <c r="B32" t="s">
        <v>202</v>
      </c>
      <c r="C32" t="s">
        <v>470</v>
      </c>
      <c r="D32" t="s">
        <v>227</v>
      </c>
      <c r="E32" t="s">
        <v>773</v>
      </c>
      <c r="F32" s="28">
        <v>4</v>
      </c>
      <c r="H32" t="s">
        <v>708</v>
      </c>
      <c r="I32" t="s">
        <v>1719</v>
      </c>
      <c r="J32" t="s">
        <v>470</v>
      </c>
      <c r="K32" t="s">
        <v>229</v>
      </c>
      <c r="L32" t="s">
        <v>770</v>
      </c>
      <c r="N32">
        <f t="shared" ref="N32:N44" si="2">1/1000</f>
        <v>1E-3</v>
      </c>
      <c r="O32">
        <v>3.7727693147048966</v>
      </c>
      <c r="P32">
        <f t="shared" ca="1" si="0"/>
        <v>3.3648141994636216</v>
      </c>
      <c r="U32" s="80" t="s">
        <v>1701</v>
      </c>
      <c r="V32" s="14" t="s">
        <v>1702</v>
      </c>
      <c r="W32" s="14" t="s">
        <v>1703</v>
      </c>
      <c r="X32" s="14" t="s">
        <v>1704</v>
      </c>
    </row>
    <row r="33" spans="1:24" ht="60.75" thickBot="1" x14ac:dyDescent="0.3">
      <c r="B33" t="s">
        <v>1397</v>
      </c>
      <c r="C33" t="s">
        <v>470</v>
      </c>
      <c r="D33" t="s">
        <v>229</v>
      </c>
      <c r="E33" t="s">
        <v>770</v>
      </c>
      <c r="F33" s="28">
        <v>2</v>
      </c>
      <c r="H33" t="s">
        <v>708</v>
      </c>
      <c r="I33" t="s">
        <v>1719</v>
      </c>
      <c r="J33" t="s">
        <v>470</v>
      </c>
      <c r="K33" t="s">
        <v>227</v>
      </c>
      <c r="L33" t="s">
        <v>773</v>
      </c>
      <c r="N33">
        <f t="shared" si="2"/>
        <v>1E-3</v>
      </c>
      <c r="O33">
        <v>1.3165276667672026</v>
      </c>
      <c r="P33">
        <f t="shared" ca="1" si="0"/>
        <v>1.4198222957033364</v>
      </c>
      <c r="U33" s="80" t="s">
        <v>1705</v>
      </c>
      <c r="V33" s="14" t="s">
        <v>1706</v>
      </c>
      <c r="W33" s="14" t="s">
        <v>1707</v>
      </c>
      <c r="X33" s="14" t="s">
        <v>1708</v>
      </c>
    </row>
    <row r="34" spans="1:24" ht="36.75" thickBot="1" x14ac:dyDescent="0.3">
      <c r="D34" t="s">
        <v>227</v>
      </c>
      <c r="E34" t="s">
        <v>773</v>
      </c>
      <c r="F34" s="28">
        <v>2</v>
      </c>
      <c r="H34" t="s">
        <v>708</v>
      </c>
      <c r="I34" t="s">
        <v>1719</v>
      </c>
      <c r="J34" t="s">
        <v>470</v>
      </c>
      <c r="K34" t="s">
        <v>227</v>
      </c>
      <c r="L34" t="s">
        <v>771</v>
      </c>
      <c r="N34">
        <f t="shared" si="2"/>
        <v>1E-3</v>
      </c>
      <c r="O34">
        <v>1.6630820050342965</v>
      </c>
      <c r="P34">
        <f t="shared" ca="1" si="0"/>
        <v>1.8590547534717703</v>
      </c>
      <c r="U34" s="80" t="s">
        <v>1709</v>
      </c>
      <c r="V34" s="14" t="s">
        <v>1710</v>
      </c>
      <c r="W34" s="14" t="s">
        <v>1711</v>
      </c>
      <c r="X34" s="14"/>
    </row>
    <row r="35" spans="1:24" ht="30.75" thickBot="1" x14ac:dyDescent="0.3">
      <c r="B35" t="s">
        <v>256</v>
      </c>
      <c r="C35" t="s">
        <v>470</v>
      </c>
      <c r="D35" t="s">
        <v>227</v>
      </c>
      <c r="E35" t="s">
        <v>771</v>
      </c>
      <c r="F35" s="28">
        <v>2</v>
      </c>
      <c r="H35" t="s">
        <v>708</v>
      </c>
      <c r="I35" t="s">
        <v>1719</v>
      </c>
      <c r="J35" t="s">
        <v>470</v>
      </c>
      <c r="K35" t="s">
        <v>227</v>
      </c>
      <c r="L35" t="s">
        <v>770</v>
      </c>
      <c r="N35">
        <f t="shared" si="2"/>
        <v>1E-3</v>
      </c>
      <c r="O35">
        <v>1.5433638745663412</v>
      </c>
      <c r="P35">
        <f t="shared" ca="1" si="0"/>
        <v>1.3279569298735316</v>
      </c>
      <c r="U35" s="80" t="s">
        <v>1712</v>
      </c>
      <c r="V35" s="14" t="s">
        <v>1713</v>
      </c>
      <c r="W35" s="14" t="s">
        <v>1711</v>
      </c>
      <c r="X35" s="14"/>
    </row>
    <row r="36" spans="1:24" ht="45.75" thickBot="1" x14ac:dyDescent="0.3">
      <c r="E36" t="s">
        <v>770</v>
      </c>
      <c r="F36" s="28">
        <v>1</v>
      </c>
      <c r="H36" t="s">
        <v>708</v>
      </c>
      <c r="I36" t="s">
        <v>1719</v>
      </c>
      <c r="J36" t="s">
        <v>470</v>
      </c>
      <c r="K36" t="s">
        <v>227</v>
      </c>
      <c r="L36" t="s">
        <v>773</v>
      </c>
      <c r="N36">
        <f t="shared" si="2"/>
        <v>1E-3</v>
      </c>
      <c r="O36">
        <v>1.4600778289390195</v>
      </c>
      <c r="P36">
        <f t="shared" ca="1" si="0"/>
        <v>1.2066598798765229</v>
      </c>
      <c r="U36" s="80" t="s">
        <v>1714</v>
      </c>
      <c r="V36" s="14" t="s">
        <v>1715</v>
      </c>
      <c r="W36" s="14" t="s">
        <v>1707</v>
      </c>
      <c r="X36" s="14" t="s">
        <v>505</v>
      </c>
    </row>
    <row r="37" spans="1:24" ht="30.75" thickBot="1" x14ac:dyDescent="0.3">
      <c r="E37" t="s">
        <v>773</v>
      </c>
      <c r="F37" s="28">
        <v>1</v>
      </c>
      <c r="H37" t="s">
        <v>708</v>
      </c>
      <c r="I37" t="s">
        <v>1719</v>
      </c>
      <c r="J37" t="s">
        <v>470</v>
      </c>
      <c r="K37" t="s">
        <v>226</v>
      </c>
      <c r="L37" t="s">
        <v>773</v>
      </c>
      <c r="N37">
        <f t="shared" si="2"/>
        <v>1E-3</v>
      </c>
      <c r="O37">
        <v>0.92998021504708728</v>
      </c>
      <c r="P37">
        <f t="shared" ca="1" si="0"/>
        <v>0.65834246310567002</v>
      </c>
      <c r="U37" s="80" t="s">
        <v>1716</v>
      </c>
      <c r="V37" s="14" t="s">
        <v>1713</v>
      </c>
      <c r="W37" s="14" t="s">
        <v>1717</v>
      </c>
      <c r="X37" s="14"/>
    </row>
    <row r="38" spans="1:24" ht="45.75" thickBot="1" x14ac:dyDescent="0.3">
      <c r="D38" t="s">
        <v>226</v>
      </c>
      <c r="E38" t="s">
        <v>773</v>
      </c>
      <c r="F38" s="28">
        <v>1</v>
      </c>
      <c r="H38" t="s">
        <v>708</v>
      </c>
      <c r="I38" t="s">
        <v>1719</v>
      </c>
      <c r="J38" t="s">
        <v>470</v>
      </c>
      <c r="K38" t="s">
        <v>227</v>
      </c>
      <c r="L38" t="s">
        <v>773</v>
      </c>
      <c r="N38">
        <f t="shared" si="2"/>
        <v>1E-3</v>
      </c>
      <c r="O38">
        <v>1.8143355235960967</v>
      </c>
      <c r="P38">
        <f t="shared" ref="P38:P39" ca="1" si="3">IF(K38="A",5,IF(K38="B",4,IF(K38="C",3,IF(K38="D",2,IF(K38="E",1,"")))))-RAND()</f>
        <v>1.3796395289589873</v>
      </c>
      <c r="U38" s="80" t="s">
        <v>1718</v>
      </c>
      <c r="V38" s="14" t="s">
        <v>1710</v>
      </c>
      <c r="W38" s="14" t="s">
        <v>1707</v>
      </c>
      <c r="X38" s="14" t="s">
        <v>1708</v>
      </c>
    </row>
    <row r="39" spans="1:24" ht="75.75" thickBot="1" x14ac:dyDescent="0.3">
      <c r="B39" t="s">
        <v>710</v>
      </c>
      <c r="C39" t="s">
        <v>470</v>
      </c>
      <c r="D39" t="s">
        <v>227</v>
      </c>
      <c r="E39" t="s">
        <v>773</v>
      </c>
      <c r="F39" s="28">
        <v>1</v>
      </c>
      <c r="H39" t="s">
        <v>708</v>
      </c>
      <c r="I39" t="s">
        <v>1719</v>
      </c>
      <c r="J39" t="s">
        <v>470</v>
      </c>
      <c r="K39" t="s">
        <v>226</v>
      </c>
      <c r="L39" t="s">
        <v>773</v>
      </c>
      <c r="N39">
        <f t="shared" si="2"/>
        <v>1E-3</v>
      </c>
      <c r="O39">
        <v>0.53865620479566556</v>
      </c>
      <c r="P39">
        <f t="shared" ca="1" si="3"/>
        <v>0.26014741272953379</v>
      </c>
      <c r="U39" s="80" t="s">
        <v>1719</v>
      </c>
      <c r="V39" s="14" t="s">
        <v>1720</v>
      </c>
      <c r="W39" s="14" t="s">
        <v>1703</v>
      </c>
      <c r="X39" s="14" t="s">
        <v>1721</v>
      </c>
    </row>
    <row r="40" spans="1:24" ht="36.75" thickBot="1" x14ac:dyDescent="0.3">
      <c r="B40" t="s">
        <v>709</v>
      </c>
      <c r="C40" t="s">
        <v>470</v>
      </c>
      <c r="D40" t="s">
        <v>226</v>
      </c>
      <c r="E40" t="s">
        <v>773</v>
      </c>
      <c r="F40" s="28">
        <v>1</v>
      </c>
      <c r="H40" t="s">
        <v>708</v>
      </c>
      <c r="I40" t="s">
        <v>1719</v>
      </c>
      <c r="J40" t="s">
        <v>470</v>
      </c>
      <c r="K40" t="s">
        <v>227</v>
      </c>
      <c r="L40" t="s">
        <v>770</v>
      </c>
      <c r="N40">
        <f t="shared" si="2"/>
        <v>1E-3</v>
      </c>
      <c r="O40">
        <v>1.3359224997322152</v>
      </c>
      <c r="P40">
        <f t="shared" ref="P40:P67" ca="1" si="4">IF(K40="A",5,IF(K40="B",4,IF(K40="C",3,IF(K40="D",2,IF(K40="E",1,"")))))-RAND()</f>
        <v>1.0283193138191815</v>
      </c>
      <c r="U40" s="80" t="s">
        <v>1722</v>
      </c>
      <c r="V40" s="14" t="s">
        <v>1723</v>
      </c>
      <c r="W40" s="14" t="s">
        <v>1703</v>
      </c>
      <c r="X40" s="14" t="s">
        <v>1721</v>
      </c>
    </row>
    <row r="41" spans="1:24" ht="15.75" x14ac:dyDescent="0.25">
      <c r="B41" t="s">
        <v>370</v>
      </c>
      <c r="C41" t="s">
        <v>470</v>
      </c>
      <c r="D41" t="s">
        <v>227</v>
      </c>
      <c r="E41" t="s">
        <v>770</v>
      </c>
      <c r="F41" s="28">
        <v>2</v>
      </c>
      <c r="H41" t="s">
        <v>708</v>
      </c>
      <c r="I41" t="s">
        <v>1719</v>
      </c>
      <c r="J41" t="s">
        <v>470</v>
      </c>
      <c r="K41" t="s">
        <v>227</v>
      </c>
      <c r="L41" t="s">
        <v>773</v>
      </c>
      <c r="N41">
        <f t="shared" si="2"/>
        <v>1E-3</v>
      </c>
      <c r="O41">
        <v>1.5467032484146888</v>
      </c>
      <c r="P41">
        <f t="shared" ca="1" si="4"/>
        <v>1.9201822762617451</v>
      </c>
      <c r="U41" s="16" t="s">
        <v>1724</v>
      </c>
    </row>
    <row r="42" spans="1:24" x14ac:dyDescent="0.25">
      <c r="E42" t="s">
        <v>773</v>
      </c>
      <c r="F42" s="28">
        <v>1</v>
      </c>
      <c r="H42" t="s">
        <v>708</v>
      </c>
      <c r="I42" t="s">
        <v>1719</v>
      </c>
      <c r="J42" t="s">
        <v>470</v>
      </c>
      <c r="K42" t="s">
        <v>227</v>
      </c>
      <c r="L42" t="s">
        <v>773</v>
      </c>
      <c r="N42">
        <f t="shared" si="2"/>
        <v>1E-3</v>
      </c>
      <c r="O42">
        <v>1.3172977754288606</v>
      </c>
      <c r="P42">
        <f t="shared" ca="1" si="4"/>
        <v>1.2421748514441164</v>
      </c>
      <c r="U42" s="17" t="s">
        <v>1725</v>
      </c>
    </row>
    <row r="43" spans="1:24" ht="15.75" x14ac:dyDescent="0.25">
      <c r="B43" t="s">
        <v>255</v>
      </c>
      <c r="C43" t="s">
        <v>470</v>
      </c>
      <c r="D43" t="s">
        <v>227</v>
      </c>
      <c r="E43" t="s">
        <v>773</v>
      </c>
      <c r="F43" s="28">
        <v>1</v>
      </c>
      <c r="H43" t="s">
        <v>708</v>
      </c>
      <c r="I43" t="s">
        <v>1719</v>
      </c>
      <c r="J43" t="s">
        <v>470</v>
      </c>
      <c r="K43" t="s">
        <v>228</v>
      </c>
      <c r="L43" t="s">
        <v>770</v>
      </c>
      <c r="N43">
        <f t="shared" si="2"/>
        <v>1E-3</v>
      </c>
      <c r="O43">
        <v>2.5404762485126007</v>
      </c>
      <c r="P43">
        <f t="shared" ca="1" si="4"/>
        <v>2.316067110515351</v>
      </c>
      <c r="U43" s="16" t="s">
        <v>1726</v>
      </c>
    </row>
    <row r="44" spans="1:24" ht="15.75" x14ac:dyDescent="0.25">
      <c r="B44" t="s">
        <v>1406</v>
      </c>
      <c r="C44" t="s">
        <v>470</v>
      </c>
      <c r="D44" t="s">
        <v>228</v>
      </c>
      <c r="E44" t="s">
        <v>770</v>
      </c>
      <c r="F44" s="28">
        <v>2</v>
      </c>
      <c r="H44" t="s">
        <v>708</v>
      </c>
      <c r="I44" t="s">
        <v>1719</v>
      </c>
      <c r="J44" t="s">
        <v>470</v>
      </c>
      <c r="K44" t="s">
        <v>228</v>
      </c>
      <c r="L44" t="s">
        <v>773</v>
      </c>
      <c r="N44">
        <f t="shared" si="2"/>
        <v>1E-3</v>
      </c>
      <c r="O44">
        <v>2.6950042002384791</v>
      </c>
      <c r="P44">
        <f t="shared" ca="1" si="4"/>
        <v>2.5735731235924262</v>
      </c>
      <c r="U44" s="16" t="s">
        <v>1727</v>
      </c>
    </row>
    <row r="45" spans="1:24" ht="15.75" x14ac:dyDescent="0.25">
      <c r="E45" t="s">
        <v>773</v>
      </c>
      <c r="F45" s="28">
        <v>2</v>
      </c>
      <c r="H45" t="s">
        <v>1237</v>
      </c>
      <c r="I45" t="s">
        <v>1237</v>
      </c>
      <c r="J45" t="s">
        <v>470</v>
      </c>
      <c r="K45" t="s">
        <v>228</v>
      </c>
      <c r="L45" t="s">
        <v>773</v>
      </c>
      <c r="N45">
        <v>5</v>
      </c>
      <c r="O45">
        <v>2.4838511025138463</v>
      </c>
      <c r="P45">
        <f t="shared" ca="1" si="4"/>
        <v>2.7277709331148641</v>
      </c>
      <c r="U45" s="16" t="s">
        <v>1728</v>
      </c>
    </row>
    <row r="46" spans="1:24" x14ac:dyDescent="0.25">
      <c r="A46" t="s">
        <v>1237</v>
      </c>
      <c r="B46" t="s">
        <v>1293</v>
      </c>
      <c r="C46" t="s">
        <v>470</v>
      </c>
      <c r="D46" t="s">
        <v>228</v>
      </c>
      <c r="E46" t="s">
        <v>773</v>
      </c>
      <c r="F46" s="28">
        <v>1</v>
      </c>
      <c r="H46" t="s">
        <v>660</v>
      </c>
      <c r="I46" t="s">
        <v>660</v>
      </c>
      <c r="J46" t="s">
        <v>469</v>
      </c>
      <c r="K46" t="s">
        <v>227</v>
      </c>
      <c r="L46" t="s">
        <v>773</v>
      </c>
      <c r="N46">
        <v>0.1</v>
      </c>
      <c r="O46">
        <v>1.4393942055845923</v>
      </c>
      <c r="P46">
        <f t="shared" ca="1" si="4"/>
        <v>1.9789106473098261</v>
      </c>
    </row>
    <row r="47" spans="1:24" x14ac:dyDescent="0.25">
      <c r="A47" t="s">
        <v>660</v>
      </c>
      <c r="B47" t="s">
        <v>1312</v>
      </c>
      <c r="C47" t="s">
        <v>469</v>
      </c>
      <c r="D47" t="s">
        <v>227</v>
      </c>
      <c r="E47" t="s">
        <v>773</v>
      </c>
      <c r="F47" s="28">
        <v>4</v>
      </c>
      <c r="H47" t="s">
        <v>660</v>
      </c>
      <c r="I47" t="s">
        <v>660</v>
      </c>
      <c r="J47" t="s">
        <v>469</v>
      </c>
      <c r="K47" t="s">
        <v>228</v>
      </c>
      <c r="L47" t="s">
        <v>770</v>
      </c>
      <c r="N47">
        <v>0.1</v>
      </c>
      <c r="O47">
        <v>2.0188462959772595</v>
      </c>
      <c r="P47">
        <f t="shared" ca="1" si="4"/>
        <v>2.7038027011332666</v>
      </c>
    </row>
    <row r="48" spans="1:24" x14ac:dyDescent="0.25">
      <c r="B48" t="s">
        <v>192</v>
      </c>
      <c r="C48" t="s">
        <v>469</v>
      </c>
      <c r="D48" t="s">
        <v>228</v>
      </c>
      <c r="E48" t="s">
        <v>770</v>
      </c>
      <c r="F48" s="28">
        <v>1</v>
      </c>
      <c r="H48" t="s">
        <v>660</v>
      </c>
      <c r="I48" t="s">
        <v>660</v>
      </c>
      <c r="J48" t="s">
        <v>469</v>
      </c>
      <c r="K48" t="s">
        <v>227</v>
      </c>
      <c r="L48" t="s">
        <v>770</v>
      </c>
      <c r="N48">
        <v>0.1</v>
      </c>
      <c r="O48">
        <v>1.7662822277151555</v>
      </c>
      <c r="P48">
        <f t="shared" ca="1" si="4"/>
        <v>1.9671136692451636</v>
      </c>
    </row>
    <row r="49" spans="1:16" x14ac:dyDescent="0.25">
      <c r="D49" t="s">
        <v>227</v>
      </c>
      <c r="E49" t="s">
        <v>770</v>
      </c>
      <c r="F49" s="28">
        <v>2</v>
      </c>
      <c r="H49" t="s">
        <v>660</v>
      </c>
      <c r="I49" t="s">
        <v>660</v>
      </c>
      <c r="J49" t="s">
        <v>469</v>
      </c>
      <c r="K49" t="s">
        <v>226</v>
      </c>
      <c r="L49" t="s">
        <v>771</v>
      </c>
      <c r="N49">
        <v>0.1</v>
      </c>
      <c r="O49">
        <v>0.92041796077756166</v>
      </c>
      <c r="P49">
        <f t="shared" ca="1" si="4"/>
        <v>0.17396310853537766</v>
      </c>
    </row>
    <row r="50" spans="1:16" x14ac:dyDescent="0.25">
      <c r="D50" t="s">
        <v>226</v>
      </c>
      <c r="E50" t="s">
        <v>771</v>
      </c>
      <c r="F50" s="28">
        <v>1</v>
      </c>
      <c r="H50" t="s">
        <v>660</v>
      </c>
      <c r="I50" t="s">
        <v>660</v>
      </c>
      <c r="J50" t="s">
        <v>469</v>
      </c>
      <c r="K50" t="s">
        <v>226</v>
      </c>
      <c r="L50" t="s">
        <v>770</v>
      </c>
      <c r="N50">
        <v>0.1</v>
      </c>
      <c r="O50">
        <v>0.2981507908366845</v>
      </c>
      <c r="P50">
        <f t="shared" ca="1" si="4"/>
        <v>5.0111825876221205E-3</v>
      </c>
    </row>
    <row r="51" spans="1:16" x14ac:dyDescent="0.25">
      <c r="E51" t="s">
        <v>770</v>
      </c>
      <c r="F51" s="28">
        <v>5</v>
      </c>
      <c r="H51" t="s">
        <v>660</v>
      </c>
      <c r="I51" t="s">
        <v>660</v>
      </c>
      <c r="J51" t="s">
        <v>469</v>
      </c>
      <c r="K51" t="s">
        <v>226</v>
      </c>
      <c r="L51" t="s">
        <v>773</v>
      </c>
      <c r="N51">
        <v>0.1</v>
      </c>
      <c r="O51">
        <v>0.88165575217886361</v>
      </c>
      <c r="P51">
        <f t="shared" ca="1" si="4"/>
        <v>0.29439622227464812</v>
      </c>
    </row>
    <row r="52" spans="1:16" x14ac:dyDescent="0.25">
      <c r="E52" t="s">
        <v>773</v>
      </c>
      <c r="F52" s="28">
        <v>4</v>
      </c>
      <c r="H52" t="s">
        <v>660</v>
      </c>
      <c r="I52" t="s">
        <v>660</v>
      </c>
      <c r="J52" t="s">
        <v>469</v>
      </c>
      <c r="K52" t="s">
        <v>227</v>
      </c>
      <c r="L52" t="s">
        <v>773</v>
      </c>
      <c r="N52">
        <v>0.1</v>
      </c>
      <c r="O52">
        <v>1.6082041584225832</v>
      </c>
      <c r="P52">
        <f t="shared" ca="1" si="4"/>
        <v>1.2585470172795139</v>
      </c>
    </row>
    <row r="53" spans="1:16" x14ac:dyDescent="0.25">
      <c r="B53" t="s">
        <v>1300</v>
      </c>
      <c r="C53" t="s">
        <v>469</v>
      </c>
      <c r="D53" t="s">
        <v>227</v>
      </c>
      <c r="E53" t="s">
        <v>773</v>
      </c>
      <c r="F53" s="28">
        <v>4</v>
      </c>
      <c r="H53" t="s">
        <v>660</v>
      </c>
      <c r="I53" t="s">
        <v>660</v>
      </c>
      <c r="J53" t="s">
        <v>469</v>
      </c>
      <c r="K53" t="s">
        <v>226</v>
      </c>
      <c r="L53" t="s">
        <v>770</v>
      </c>
      <c r="N53">
        <v>0.1</v>
      </c>
      <c r="O53">
        <v>0.36716257490178628</v>
      </c>
      <c r="P53">
        <f t="shared" ca="1" si="4"/>
        <v>0.86972341177780377</v>
      </c>
    </row>
    <row r="54" spans="1:16" x14ac:dyDescent="0.25">
      <c r="D54" t="s">
        <v>226</v>
      </c>
      <c r="E54" t="s">
        <v>770</v>
      </c>
      <c r="F54" s="28">
        <v>2</v>
      </c>
      <c r="H54" t="s">
        <v>660</v>
      </c>
      <c r="I54" t="s">
        <v>660</v>
      </c>
      <c r="J54" t="s">
        <v>469</v>
      </c>
      <c r="K54" t="s">
        <v>227</v>
      </c>
      <c r="L54" t="s">
        <v>773</v>
      </c>
      <c r="N54">
        <v>0.1</v>
      </c>
      <c r="O54">
        <v>1.2587269189623136</v>
      </c>
      <c r="P54">
        <f t="shared" ca="1" si="4"/>
        <v>1.9541078920020607</v>
      </c>
    </row>
    <row r="55" spans="1:16" x14ac:dyDescent="0.25">
      <c r="B55" t="s">
        <v>606</v>
      </c>
      <c r="C55" t="s">
        <v>469</v>
      </c>
      <c r="D55" t="s">
        <v>227</v>
      </c>
      <c r="E55" t="s">
        <v>773</v>
      </c>
      <c r="F55" s="28">
        <v>1</v>
      </c>
      <c r="H55" t="s">
        <v>660</v>
      </c>
      <c r="I55" t="s">
        <v>660</v>
      </c>
      <c r="J55" t="s">
        <v>469</v>
      </c>
      <c r="K55" t="s">
        <v>227</v>
      </c>
      <c r="L55" t="s">
        <v>773</v>
      </c>
      <c r="N55">
        <v>0.1</v>
      </c>
      <c r="O55">
        <v>1.0819183397881804</v>
      </c>
      <c r="P55">
        <f t="shared" ca="1" si="4"/>
        <v>1.3217013825021504</v>
      </c>
    </row>
    <row r="56" spans="1:16" x14ac:dyDescent="0.25">
      <c r="B56" t="s">
        <v>605</v>
      </c>
      <c r="C56" t="s">
        <v>469</v>
      </c>
      <c r="D56" t="s">
        <v>227</v>
      </c>
      <c r="E56" t="s">
        <v>773</v>
      </c>
      <c r="F56" s="28">
        <v>1</v>
      </c>
      <c r="H56" t="s">
        <v>660</v>
      </c>
      <c r="I56" t="s">
        <v>660</v>
      </c>
      <c r="J56" t="s">
        <v>469</v>
      </c>
      <c r="K56" t="s">
        <v>227</v>
      </c>
      <c r="L56" t="s">
        <v>771</v>
      </c>
      <c r="N56">
        <v>0.1</v>
      </c>
      <c r="O56">
        <v>1.8522184488777684</v>
      </c>
      <c r="P56">
        <f t="shared" ca="1" si="4"/>
        <v>1.4927236103498056</v>
      </c>
    </row>
    <row r="57" spans="1:16" x14ac:dyDescent="0.25">
      <c r="B57" t="s">
        <v>604</v>
      </c>
      <c r="C57" t="s">
        <v>469</v>
      </c>
      <c r="D57" t="s">
        <v>227</v>
      </c>
      <c r="E57" t="s">
        <v>771</v>
      </c>
      <c r="F57" s="28">
        <v>3</v>
      </c>
      <c r="H57" t="s">
        <v>660</v>
      </c>
      <c r="I57" t="s">
        <v>660</v>
      </c>
      <c r="J57" t="s">
        <v>469</v>
      </c>
      <c r="K57" t="s">
        <v>226</v>
      </c>
      <c r="L57" t="s">
        <v>770</v>
      </c>
      <c r="N57">
        <v>0.1</v>
      </c>
      <c r="O57">
        <v>1.0521746452222254</v>
      </c>
      <c r="P57">
        <f t="shared" ca="1" si="4"/>
        <v>0.81237592895716937</v>
      </c>
    </row>
    <row r="58" spans="1:16" x14ac:dyDescent="0.25">
      <c r="D58" t="s">
        <v>226</v>
      </c>
      <c r="E58" t="s">
        <v>770</v>
      </c>
      <c r="F58" s="28">
        <v>4</v>
      </c>
      <c r="H58" t="s">
        <v>660</v>
      </c>
      <c r="I58" t="s">
        <v>660</v>
      </c>
      <c r="J58" t="s">
        <v>470</v>
      </c>
      <c r="K58" t="s">
        <v>227</v>
      </c>
      <c r="L58" t="s">
        <v>773</v>
      </c>
      <c r="N58">
        <v>0.1</v>
      </c>
      <c r="O58">
        <v>1.2639666451831744</v>
      </c>
      <c r="P58">
        <f t="shared" ca="1" si="4"/>
        <v>1.5380890629979462</v>
      </c>
    </row>
    <row r="59" spans="1:16" x14ac:dyDescent="0.25">
      <c r="C59" t="s">
        <v>470</v>
      </c>
      <c r="D59" t="s">
        <v>227</v>
      </c>
      <c r="E59" t="s">
        <v>773</v>
      </c>
      <c r="F59" s="28">
        <v>1</v>
      </c>
      <c r="H59" t="s">
        <v>465</v>
      </c>
      <c r="I59" t="s">
        <v>1705</v>
      </c>
      <c r="J59" t="s">
        <v>470</v>
      </c>
      <c r="K59" t="s">
        <v>229</v>
      </c>
      <c r="L59" t="s">
        <v>770</v>
      </c>
      <c r="N59">
        <f>6000/1000</f>
        <v>6</v>
      </c>
      <c r="O59">
        <v>3.0158820251717127</v>
      </c>
      <c r="P59">
        <f t="shared" ca="1" si="4"/>
        <v>3.7271099590452232</v>
      </c>
    </row>
    <row r="60" spans="1:16" x14ac:dyDescent="0.25">
      <c r="A60" t="s">
        <v>465</v>
      </c>
      <c r="B60" t="s">
        <v>135</v>
      </c>
      <c r="C60" t="s">
        <v>470</v>
      </c>
      <c r="D60" t="s">
        <v>229</v>
      </c>
      <c r="E60" t="s">
        <v>770</v>
      </c>
      <c r="F60" s="28">
        <v>1</v>
      </c>
      <c r="H60" t="s">
        <v>465</v>
      </c>
      <c r="I60" t="s">
        <v>1705</v>
      </c>
      <c r="J60" t="s">
        <v>470</v>
      </c>
      <c r="K60" t="s">
        <v>229</v>
      </c>
      <c r="L60" t="s">
        <v>773</v>
      </c>
      <c r="N60">
        <f t="shared" ref="N60:N64" si="5">6000/1000</f>
        <v>6</v>
      </c>
      <c r="O60">
        <v>3.8641670882246455</v>
      </c>
      <c r="P60">
        <f t="shared" ca="1" si="4"/>
        <v>3.263775890251126</v>
      </c>
    </row>
    <row r="61" spans="1:16" x14ac:dyDescent="0.25">
      <c r="E61" t="s">
        <v>773</v>
      </c>
      <c r="F61" s="28">
        <v>1</v>
      </c>
      <c r="H61" t="s">
        <v>465</v>
      </c>
      <c r="I61" t="s">
        <v>1705</v>
      </c>
      <c r="J61" t="s">
        <v>470</v>
      </c>
      <c r="K61" t="s">
        <v>228</v>
      </c>
      <c r="L61" t="s">
        <v>773</v>
      </c>
      <c r="N61">
        <f t="shared" si="5"/>
        <v>6</v>
      </c>
      <c r="O61">
        <v>2.3295567398708834</v>
      </c>
      <c r="P61">
        <f t="shared" ca="1" si="4"/>
        <v>2.6366658108513046</v>
      </c>
    </row>
    <row r="62" spans="1:16" x14ac:dyDescent="0.25">
      <c r="D62" t="s">
        <v>228</v>
      </c>
      <c r="E62" t="s">
        <v>773</v>
      </c>
      <c r="F62" s="28">
        <v>1</v>
      </c>
      <c r="H62" t="s">
        <v>465</v>
      </c>
      <c r="I62" t="s">
        <v>1705</v>
      </c>
      <c r="J62" t="s">
        <v>470</v>
      </c>
      <c r="K62" t="s">
        <v>229</v>
      </c>
      <c r="L62" t="s">
        <v>770</v>
      </c>
      <c r="N62">
        <f t="shared" si="5"/>
        <v>6</v>
      </c>
      <c r="O62">
        <v>3.4217519970334309</v>
      </c>
      <c r="P62">
        <f t="shared" ca="1" si="4"/>
        <v>3.6346290887321779</v>
      </c>
    </row>
    <row r="63" spans="1:16" x14ac:dyDescent="0.25">
      <c r="B63" t="s">
        <v>1477</v>
      </c>
      <c r="C63" t="s">
        <v>470</v>
      </c>
      <c r="D63" t="s">
        <v>229</v>
      </c>
      <c r="E63" t="s">
        <v>770</v>
      </c>
      <c r="F63" s="28">
        <v>2</v>
      </c>
      <c r="H63" t="s">
        <v>465</v>
      </c>
      <c r="I63" t="s">
        <v>1705</v>
      </c>
      <c r="J63" t="s">
        <v>470</v>
      </c>
      <c r="K63" t="s">
        <v>230</v>
      </c>
      <c r="L63" t="s">
        <v>770</v>
      </c>
      <c r="N63">
        <f t="shared" si="5"/>
        <v>6</v>
      </c>
      <c r="O63">
        <v>4.1479926547283457</v>
      </c>
      <c r="P63">
        <f t="shared" ca="1" si="4"/>
        <v>4.8873883978500983</v>
      </c>
    </row>
    <row r="64" spans="1:16" x14ac:dyDescent="0.25">
      <c r="B64" t="s">
        <v>1478</v>
      </c>
      <c r="C64" t="s">
        <v>470</v>
      </c>
      <c r="D64" t="s">
        <v>230</v>
      </c>
      <c r="E64" t="s">
        <v>770</v>
      </c>
      <c r="F64" s="28">
        <v>2</v>
      </c>
      <c r="H64" t="s">
        <v>465</v>
      </c>
      <c r="I64" t="s">
        <v>1705</v>
      </c>
      <c r="J64" t="s">
        <v>470</v>
      </c>
      <c r="K64" t="s">
        <v>230</v>
      </c>
      <c r="L64" t="s">
        <v>770</v>
      </c>
      <c r="N64">
        <f t="shared" si="5"/>
        <v>6</v>
      </c>
      <c r="O64">
        <v>4.9105012397533905</v>
      </c>
      <c r="P64">
        <f t="shared" ca="1" si="4"/>
        <v>4.2609184573403169</v>
      </c>
    </row>
    <row r="65" spans="1:16" x14ac:dyDescent="0.25">
      <c r="B65" t="s">
        <v>1479</v>
      </c>
      <c r="C65" t="s">
        <v>470</v>
      </c>
      <c r="D65" t="s">
        <v>230</v>
      </c>
      <c r="E65" t="s">
        <v>770</v>
      </c>
      <c r="F65" s="28">
        <v>2</v>
      </c>
      <c r="H65" t="s">
        <v>465</v>
      </c>
      <c r="I65" s="79"/>
      <c r="J65" s="79"/>
      <c r="K65" s="79"/>
      <c r="L65" s="79"/>
      <c r="O65" t="e">
        <v>#VALUE!</v>
      </c>
      <c r="P65" t="e">
        <f t="shared" ca="1" si="4"/>
        <v>#VALUE!</v>
      </c>
    </row>
    <row r="66" spans="1:16" x14ac:dyDescent="0.25">
      <c r="B66" t="s">
        <v>133</v>
      </c>
      <c r="F66" s="28">
        <v>3</v>
      </c>
      <c r="H66" t="s">
        <v>465</v>
      </c>
      <c r="I66" s="79"/>
      <c r="J66" s="79"/>
      <c r="K66" s="79"/>
      <c r="L66" s="79"/>
      <c r="O66" t="e">
        <v>#VALUE!</v>
      </c>
      <c r="P66" t="e">
        <f t="shared" ca="1" si="4"/>
        <v>#VALUE!</v>
      </c>
    </row>
    <row r="67" spans="1:16" x14ac:dyDescent="0.25">
      <c r="B67" t="s">
        <v>1476</v>
      </c>
      <c r="F67" s="28">
        <v>4</v>
      </c>
      <c r="H67" t="s">
        <v>465</v>
      </c>
      <c r="I67" s="79"/>
      <c r="J67" s="79"/>
      <c r="K67" s="79"/>
      <c r="L67" s="79"/>
      <c r="O67" t="e">
        <v>#VALUE!</v>
      </c>
      <c r="P67" t="e">
        <f t="shared" ca="1" si="4"/>
        <v>#VALUE!</v>
      </c>
    </row>
    <row r="68" spans="1:16" x14ac:dyDescent="0.25">
      <c r="B68" t="s">
        <v>1480</v>
      </c>
      <c r="F68" s="28">
        <v>2</v>
      </c>
      <c r="H68" t="s">
        <v>465</v>
      </c>
      <c r="I68" s="79"/>
      <c r="J68" s="79"/>
      <c r="K68" s="79"/>
      <c r="L68" s="79"/>
      <c r="O68" t="e">
        <v>#VALUE!</v>
      </c>
      <c r="P68" t="e">
        <f t="shared" ref="P68:P97" ca="1" si="6">IF(K68="A",5,IF(K68="B",4,IF(K68="C",3,IF(K68="D",2,IF(K68="E",1,"")))))-RAND()</f>
        <v>#VALUE!</v>
      </c>
    </row>
    <row r="69" spans="1:16" x14ac:dyDescent="0.25">
      <c r="B69" t="s">
        <v>1563</v>
      </c>
      <c r="F69" s="28">
        <v>1</v>
      </c>
      <c r="H69" t="s">
        <v>465</v>
      </c>
      <c r="I69" s="79"/>
      <c r="J69" s="79"/>
      <c r="K69" s="79"/>
      <c r="L69" s="79"/>
      <c r="O69" t="e">
        <v>#VALUE!</v>
      </c>
      <c r="P69" t="e">
        <f t="shared" ca="1" si="6"/>
        <v>#VALUE!</v>
      </c>
    </row>
    <row r="70" spans="1:16" x14ac:dyDescent="0.25">
      <c r="B70" t="s">
        <v>666</v>
      </c>
      <c r="F70" s="28">
        <v>1</v>
      </c>
      <c r="H70" t="s">
        <v>465</v>
      </c>
      <c r="I70" s="79"/>
      <c r="J70" s="79"/>
      <c r="K70" s="79"/>
      <c r="L70" s="79"/>
      <c r="O70" t="e">
        <v>#VALUE!</v>
      </c>
      <c r="P70" t="e">
        <f t="shared" ca="1" si="6"/>
        <v>#VALUE!</v>
      </c>
    </row>
    <row r="71" spans="1:16" x14ac:dyDescent="0.25">
      <c r="B71" t="s">
        <v>47</v>
      </c>
      <c r="F71" s="28">
        <v>2</v>
      </c>
      <c r="H71" t="s">
        <v>465</v>
      </c>
      <c r="I71" t="s">
        <v>1705</v>
      </c>
      <c r="J71" t="s">
        <v>470</v>
      </c>
      <c r="K71" t="s">
        <v>229</v>
      </c>
      <c r="L71" t="s">
        <v>770</v>
      </c>
      <c r="N71">
        <f t="shared" ref="N71:N72" si="7">6000/1000</f>
        <v>6</v>
      </c>
      <c r="O71">
        <v>3.2913810827104379</v>
      </c>
      <c r="P71">
        <f t="shared" ca="1" si="6"/>
        <v>3.3742509077828795</v>
      </c>
    </row>
    <row r="72" spans="1:16" x14ac:dyDescent="0.25">
      <c r="B72" t="s">
        <v>1429</v>
      </c>
      <c r="C72" t="s">
        <v>470</v>
      </c>
      <c r="D72" t="s">
        <v>229</v>
      </c>
      <c r="E72" t="s">
        <v>770</v>
      </c>
      <c r="F72" s="28">
        <v>1</v>
      </c>
      <c r="H72" t="s">
        <v>465</v>
      </c>
      <c r="I72" t="s">
        <v>1705</v>
      </c>
      <c r="J72" t="s">
        <v>470</v>
      </c>
      <c r="K72" t="s">
        <v>227</v>
      </c>
      <c r="L72" t="s">
        <v>770</v>
      </c>
      <c r="N72">
        <f t="shared" si="7"/>
        <v>6</v>
      </c>
      <c r="O72">
        <v>1.0017384609804871</v>
      </c>
      <c r="P72">
        <f t="shared" ca="1" si="6"/>
        <v>1.9467478524927695</v>
      </c>
    </row>
    <row r="73" spans="1:16" x14ac:dyDescent="0.25">
      <c r="D73" t="s">
        <v>227</v>
      </c>
      <c r="E73" t="s">
        <v>770</v>
      </c>
      <c r="F73" s="28">
        <v>1</v>
      </c>
      <c r="H73" t="s">
        <v>465</v>
      </c>
      <c r="I73" t="s">
        <v>1705</v>
      </c>
      <c r="J73" t="s">
        <v>470</v>
      </c>
      <c r="K73" t="s">
        <v>228</v>
      </c>
      <c r="L73" t="s">
        <v>773</v>
      </c>
      <c r="N73">
        <f>6000/1000</f>
        <v>6</v>
      </c>
      <c r="O73">
        <v>2.3997140651947353</v>
      </c>
      <c r="P73">
        <f t="shared" ca="1" si="6"/>
        <v>2.9844862250866822</v>
      </c>
    </row>
    <row r="74" spans="1:16" x14ac:dyDescent="0.25">
      <c r="B74" t="s">
        <v>1528</v>
      </c>
      <c r="C74" t="s">
        <v>470</v>
      </c>
      <c r="D74" t="s">
        <v>228</v>
      </c>
      <c r="E74" t="s">
        <v>773</v>
      </c>
      <c r="F74" s="28">
        <v>1</v>
      </c>
      <c r="H74" t="s">
        <v>466</v>
      </c>
      <c r="I74" t="s">
        <v>466</v>
      </c>
      <c r="J74" t="s">
        <v>470</v>
      </c>
      <c r="K74" t="s">
        <v>226</v>
      </c>
      <c r="L74" t="s">
        <v>773</v>
      </c>
      <c r="N74">
        <f>0.9/1000</f>
        <v>8.9999999999999998E-4</v>
      </c>
      <c r="O74">
        <v>0.18591664664472796</v>
      </c>
      <c r="P74">
        <f t="shared" ca="1" si="6"/>
        <v>0.4093675756020011</v>
      </c>
    </row>
    <row r="75" spans="1:16" x14ac:dyDescent="0.25">
      <c r="A75" t="s">
        <v>466</v>
      </c>
      <c r="B75" t="s">
        <v>253</v>
      </c>
      <c r="C75" t="s">
        <v>470</v>
      </c>
      <c r="D75" t="s">
        <v>226</v>
      </c>
      <c r="E75" t="s">
        <v>773</v>
      </c>
      <c r="F75" s="28">
        <v>2</v>
      </c>
      <c r="H75" t="s">
        <v>466</v>
      </c>
      <c r="I75" t="s">
        <v>466</v>
      </c>
      <c r="J75" t="s">
        <v>470</v>
      </c>
      <c r="K75" t="s">
        <v>227</v>
      </c>
      <c r="L75" t="s">
        <v>773</v>
      </c>
      <c r="N75">
        <f t="shared" ref="N75:N77" si="8">0.9/1000</f>
        <v>8.9999999999999998E-4</v>
      </c>
      <c r="O75">
        <v>1.1858614395267486</v>
      </c>
      <c r="P75">
        <f t="shared" ca="1" si="6"/>
        <v>1.2760787859654039</v>
      </c>
    </row>
    <row r="76" spans="1:16" x14ac:dyDescent="0.25">
      <c r="B76" t="s">
        <v>68</v>
      </c>
      <c r="C76" t="s">
        <v>470</v>
      </c>
      <c r="D76" t="s">
        <v>227</v>
      </c>
      <c r="E76" t="s">
        <v>773</v>
      </c>
      <c r="F76" s="28">
        <v>2</v>
      </c>
      <c r="H76" t="s">
        <v>466</v>
      </c>
      <c r="I76" t="s">
        <v>466</v>
      </c>
      <c r="J76" t="s">
        <v>470</v>
      </c>
      <c r="K76" t="s">
        <v>226</v>
      </c>
      <c r="L76" t="s">
        <v>773</v>
      </c>
      <c r="N76">
        <f t="shared" si="8"/>
        <v>8.9999999999999998E-4</v>
      </c>
      <c r="O76">
        <v>0.89156317517434214</v>
      </c>
      <c r="P76">
        <f t="shared" ca="1" si="6"/>
        <v>0.483135801818253</v>
      </c>
    </row>
    <row r="77" spans="1:16" x14ac:dyDescent="0.25">
      <c r="D77" t="s">
        <v>226</v>
      </c>
      <c r="E77" t="s">
        <v>773</v>
      </c>
      <c r="F77" s="28">
        <v>1</v>
      </c>
      <c r="H77" t="s">
        <v>466</v>
      </c>
      <c r="I77" t="s">
        <v>466</v>
      </c>
      <c r="J77" t="s">
        <v>470</v>
      </c>
      <c r="K77" t="s">
        <v>228</v>
      </c>
      <c r="L77" t="s">
        <v>773</v>
      </c>
      <c r="N77">
        <f t="shared" si="8"/>
        <v>8.9999999999999998E-4</v>
      </c>
      <c r="O77">
        <v>2.2944393919276478</v>
      </c>
      <c r="P77">
        <f t="shared" ca="1" si="6"/>
        <v>2.5010277466482398</v>
      </c>
    </row>
    <row r="78" spans="1:16" x14ac:dyDescent="0.25">
      <c r="B78" t="s">
        <v>364</v>
      </c>
      <c r="C78" t="s">
        <v>470</v>
      </c>
      <c r="D78" t="s">
        <v>228</v>
      </c>
      <c r="E78" t="s">
        <v>773</v>
      </c>
      <c r="F78" s="28">
        <v>1</v>
      </c>
      <c r="H78" t="s">
        <v>562</v>
      </c>
      <c r="I78" t="s">
        <v>562</v>
      </c>
      <c r="J78" t="s">
        <v>470</v>
      </c>
      <c r="K78" t="s">
        <v>228</v>
      </c>
      <c r="L78" t="s">
        <v>773</v>
      </c>
      <c r="N78">
        <f>300/1000</f>
        <v>0.3</v>
      </c>
      <c r="O78">
        <v>2.1541389685565275</v>
      </c>
      <c r="P78">
        <f t="shared" ca="1" si="6"/>
        <v>2.7998773209868677</v>
      </c>
    </row>
    <row r="79" spans="1:16" x14ac:dyDescent="0.25">
      <c r="A79" t="s">
        <v>562</v>
      </c>
      <c r="B79" t="s">
        <v>259</v>
      </c>
      <c r="C79" t="s">
        <v>470</v>
      </c>
      <c r="D79" t="s">
        <v>228</v>
      </c>
      <c r="E79" t="s">
        <v>773</v>
      </c>
      <c r="F79" s="28">
        <v>1</v>
      </c>
      <c r="H79" t="s">
        <v>562</v>
      </c>
      <c r="I79" t="s">
        <v>562</v>
      </c>
      <c r="J79" t="s">
        <v>470</v>
      </c>
      <c r="K79" t="s">
        <v>228</v>
      </c>
      <c r="L79" t="s">
        <v>773</v>
      </c>
      <c r="N79">
        <f t="shared" ref="N79:N95" si="9">300/1000</f>
        <v>0.3</v>
      </c>
      <c r="O79">
        <v>2.8853503810789478</v>
      </c>
      <c r="P79">
        <f t="shared" ca="1" si="6"/>
        <v>2.3777064373444263</v>
      </c>
    </row>
    <row r="80" spans="1:16" x14ac:dyDescent="0.25">
      <c r="B80" t="s">
        <v>260</v>
      </c>
      <c r="C80" t="s">
        <v>470</v>
      </c>
      <c r="D80" t="s">
        <v>228</v>
      </c>
      <c r="E80" t="s">
        <v>773</v>
      </c>
      <c r="F80" s="28">
        <v>1</v>
      </c>
      <c r="H80" t="s">
        <v>562</v>
      </c>
      <c r="I80" t="s">
        <v>562</v>
      </c>
      <c r="J80" t="s">
        <v>470</v>
      </c>
      <c r="K80" t="s">
        <v>228</v>
      </c>
      <c r="L80" t="s">
        <v>773</v>
      </c>
      <c r="N80">
        <f t="shared" si="9"/>
        <v>0.3</v>
      </c>
      <c r="O80">
        <v>2.2441187004570349</v>
      </c>
      <c r="P80">
        <f t="shared" ca="1" si="6"/>
        <v>2.2014948966611012</v>
      </c>
    </row>
    <row r="81" spans="2:16" x14ac:dyDescent="0.25">
      <c r="B81" t="s">
        <v>261</v>
      </c>
      <c r="C81" t="s">
        <v>470</v>
      </c>
      <c r="D81" t="s">
        <v>228</v>
      </c>
      <c r="E81" t="s">
        <v>773</v>
      </c>
      <c r="F81" s="28">
        <v>1</v>
      </c>
      <c r="H81" t="s">
        <v>562</v>
      </c>
      <c r="I81" t="s">
        <v>562</v>
      </c>
      <c r="J81" t="s">
        <v>470</v>
      </c>
      <c r="K81" t="s">
        <v>228</v>
      </c>
      <c r="L81" t="s">
        <v>773</v>
      </c>
      <c r="N81">
        <f t="shared" si="9"/>
        <v>0.3</v>
      </c>
      <c r="O81">
        <v>2.8258671770811339</v>
      </c>
      <c r="P81">
        <f t="shared" ca="1" si="6"/>
        <v>2.3898889185288841</v>
      </c>
    </row>
    <row r="82" spans="2:16" x14ac:dyDescent="0.25">
      <c r="B82" t="s">
        <v>258</v>
      </c>
      <c r="C82" t="s">
        <v>470</v>
      </c>
      <c r="D82" t="s">
        <v>228</v>
      </c>
      <c r="E82" t="s">
        <v>773</v>
      </c>
      <c r="F82" s="28">
        <v>1</v>
      </c>
      <c r="H82" t="s">
        <v>562</v>
      </c>
      <c r="I82" t="s">
        <v>562</v>
      </c>
      <c r="J82" t="s">
        <v>469</v>
      </c>
      <c r="K82" t="s">
        <v>228</v>
      </c>
      <c r="L82" t="s">
        <v>771</v>
      </c>
      <c r="N82">
        <f t="shared" si="9"/>
        <v>0.3</v>
      </c>
      <c r="O82">
        <v>2.9491769436907704</v>
      </c>
      <c r="P82">
        <f t="shared" ca="1" si="6"/>
        <v>2.5849525865558332</v>
      </c>
    </row>
    <row r="83" spans="2:16" x14ac:dyDescent="0.25">
      <c r="B83" t="s">
        <v>236</v>
      </c>
      <c r="C83" t="s">
        <v>469</v>
      </c>
      <c r="D83" t="s">
        <v>228</v>
      </c>
      <c r="E83" t="s">
        <v>771</v>
      </c>
      <c r="F83" s="28">
        <v>2</v>
      </c>
      <c r="H83" t="s">
        <v>562</v>
      </c>
      <c r="I83" t="s">
        <v>562</v>
      </c>
      <c r="J83" t="s">
        <v>470</v>
      </c>
      <c r="K83" t="s">
        <v>228</v>
      </c>
      <c r="L83" t="s">
        <v>773</v>
      </c>
      <c r="N83">
        <f t="shared" si="9"/>
        <v>0.3</v>
      </c>
      <c r="O83">
        <v>2.2798375371218089</v>
      </c>
      <c r="P83">
        <f t="shared" ca="1" si="6"/>
        <v>2.1522372784552894</v>
      </c>
    </row>
    <row r="84" spans="2:16" x14ac:dyDescent="0.25">
      <c r="B84" t="s">
        <v>386</v>
      </c>
      <c r="C84" t="s">
        <v>470</v>
      </c>
      <c r="D84" t="s">
        <v>228</v>
      </c>
      <c r="E84" t="s">
        <v>773</v>
      </c>
      <c r="F84" s="28">
        <v>1</v>
      </c>
      <c r="H84" t="s">
        <v>562</v>
      </c>
      <c r="I84" t="s">
        <v>562</v>
      </c>
      <c r="J84" t="s">
        <v>469</v>
      </c>
      <c r="K84" t="s">
        <v>230</v>
      </c>
      <c r="L84" t="s">
        <v>770</v>
      </c>
      <c r="N84">
        <f t="shared" si="9"/>
        <v>0.3</v>
      </c>
      <c r="O84">
        <v>4.5649079632095066</v>
      </c>
      <c r="P84">
        <f t="shared" ca="1" si="6"/>
        <v>4.4102904747248948</v>
      </c>
    </row>
    <row r="85" spans="2:16" x14ac:dyDescent="0.25">
      <c r="B85" t="s">
        <v>26</v>
      </c>
      <c r="C85" t="s">
        <v>469</v>
      </c>
      <c r="D85" t="s">
        <v>230</v>
      </c>
      <c r="E85" t="s">
        <v>770</v>
      </c>
      <c r="F85" s="28">
        <v>2</v>
      </c>
      <c r="H85" t="s">
        <v>562</v>
      </c>
      <c r="I85" t="s">
        <v>562</v>
      </c>
      <c r="J85" t="s">
        <v>469</v>
      </c>
      <c r="K85" t="s">
        <v>229</v>
      </c>
      <c r="L85" t="s">
        <v>773</v>
      </c>
      <c r="N85">
        <f t="shared" si="9"/>
        <v>0.3</v>
      </c>
      <c r="O85">
        <v>3.2146262697041443</v>
      </c>
      <c r="P85">
        <f t="shared" ca="1" si="6"/>
        <v>3.0261650293994231</v>
      </c>
    </row>
    <row r="86" spans="2:16" x14ac:dyDescent="0.25">
      <c r="D86" t="s">
        <v>229</v>
      </c>
      <c r="E86" t="s">
        <v>773</v>
      </c>
      <c r="F86" s="28">
        <v>2</v>
      </c>
      <c r="H86" t="s">
        <v>562</v>
      </c>
      <c r="I86" t="s">
        <v>562</v>
      </c>
      <c r="J86" t="s">
        <v>470</v>
      </c>
      <c r="K86" t="s">
        <v>229</v>
      </c>
      <c r="L86" t="s">
        <v>773</v>
      </c>
      <c r="N86">
        <f t="shared" si="9"/>
        <v>0.3</v>
      </c>
      <c r="O86">
        <v>3.6527878134260847</v>
      </c>
      <c r="P86">
        <f t="shared" ca="1" si="6"/>
        <v>3.8409682298162662</v>
      </c>
    </row>
    <row r="87" spans="2:16" x14ac:dyDescent="0.25">
      <c r="B87" t="s">
        <v>385</v>
      </c>
      <c r="C87" t="s">
        <v>470</v>
      </c>
      <c r="D87" t="s">
        <v>229</v>
      </c>
      <c r="E87" t="s">
        <v>773</v>
      </c>
      <c r="F87" s="28">
        <v>1</v>
      </c>
      <c r="H87" t="s">
        <v>562</v>
      </c>
      <c r="I87" t="s">
        <v>562</v>
      </c>
      <c r="J87" t="s">
        <v>470</v>
      </c>
      <c r="K87" t="s">
        <v>229</v>
      </c>
      <c r="L87" t="s">
        <v>770</v>
      </c>
      <c r="N87">
        <f t="shared" si="9"/>
        <v>0.3</v>
      </c>
      <c r="O87">
        <v>3.2572822063151006</v>
      </c>
      <c r="P87">
        <f t="shared" ca="1" si="6"/>
        <v>3.6107712641505181</v>
      </c>
    </row>
    <row r="88" spans="2:16" x14ac:dyDescent="0.25">
      <c r="B88" t="s">
        <v>44</v>
      </c>
      <c r="C88" t="s">
        <v>470</v>
      </c>
      <c r="D88" t="s">
        <v>229</v>
      </c>
      <c r="E88" t="s">
        <v>770</v>
      </c>
      <c r="F88" s="28">
        <v>1</v>
      </c>
      <c r="H88" t="s">
        <v>562</v>
      </c>
      <c r="I88" t="s">
        <v>562</v>
      </c>
      <c r="J88" t="s">
        <v>470</v>
      </c>
      <c r="K88" t="s">
        <v>228</v>
      </c>
      <c r="L88" t="s">
        <v>770</v>
      </c>
      <c r="N88">
        <f t="shared" si="9"/>
        <v>0.3</v>
      </c>
      <c r="O88">
        <v>2.5115170742516475</v>
      </c>
      <c r="P88">
        <f t="shared" ca="1" si="6"/>
        <v>2.1635982705556325</v>
      </c>
    </row>
    <row r="89" spans="2:16" x14ac:dyDescent="0.25">
      <c r="D89" t="s">
        <v>228</v>
      </c>
      <c r="E89" t="s">
        <v>770</v>
      </c>
      <c r="F89" s="28">
        <v>1</v>
      </c>
      <c r="H89" t="s">
        <v>562</v>
      </c>
      <c r="I89" t="s">
        <v>562</v>
      </c>
      <c r="J89" t="s">
        <v>470</v>
      </c>
      <c r="K89" t="s">
        <v>228</v>
      </c>
      <c r="L89" t="s">
        <v>773</v>
      </c>
      <c r="N89">
        <f t="shared" si="9"/>
        <v>0.3</v>
      </c>
      <c r="O89">
        <v>2.5213543069141169</v>
      </c>
      <c r="P89">
        <f t="shared" ca="1" si="6"/>
        <v>2.633646475192843</v>
      </c>
    </row>
    <row r="90" spans="2:16" x14ac:dyDescent="0.25">
      <c r="E90" t="s">
        <v>773</v>
      </c>
      <c r="F90" s="28">
        <v>2</v>
      </c>
      <c r="H90" t="s">
        <v>562</v>
      </c>
      <c r="I90" t="s">
        <v>562</v>
      </c>
      <c r="J90" t="s">
        <v>470</v>
      </c>
      <c r="K90" t="s">
        <v>228</v>
      </c>
      <c r="L90" t="s">
        <v>770</v>
      </c>
      <c r="N90">
        <f t="shared" si="9"/>
        <v>0.3</v>
      </c>
      <c r="O90">
        <v>2.5322218837986661</v>
      </c>
      <c r="P90">
        <f t="shared" ca="1" si="6"/>
        <v>2.2084360740747919</v>
      </c>
    </row>
    <row r="91" spans="2:16" x14ac:dyDescent="0.25">
      <c r="B91" t="s">
        <v>1351</v>
      </c>
      <c r="C91" t="s">
        <v>470</v>
      </c>
      <c r="D91" t="s">
        <v>228</v>
      </c>
      <c r="E91" t="s">
        <v>770</v>
      </c>
      <c r="F91" s="28">
        <v>1</v>
      </c>
      <c r="H91" t="s">
        <v>562</v>
      </c>
      <c r="I91" t="s">
        <v>562</v>
      </c>
      <c r="J91" t="s">
        <v>470</v>
      </c>
      <c r="K91" t="s">
        <v>228</v>
      </c>
      <c r="L91" t="s">
        <v>773</v>
      </c>
      <c r="N91">
        <f t="shared" si="9"/>
        <v>0.3</v>
      </c>
      <c r="O91">
        <v>2.7741155918689309</v>
      </c>
      <c r="P91">
        <f t="shared" ca="1" si="6"/>
        <v>2.0894988661014344</v>
      </c>
    </row>
    <row r="92" spans="2:16" x14ac:dyDescent="0.25">
      <c r="E92" t="s">
        <v>773</v>
      </c>
      <c r="F92" s="28">
        <v>3</v>
      </c>
      <c r="H92" t="s">
        <v>562</v>
      </c>
      <c r="I92" t="s">
        <v>562</v>
      </c>
      <c r="J92" t="s">
        <v>469</v>
      </c>
      <c r="K92" t="s">
        <v>229</v>
      </c>
      <c r="L92" t="s">
        <v>770</v>
      </c>
      <c r="N92">
        <f t="shared" si="9"/>
        <v>0.3</v>
      </c>
      <c r="O92">
        <v>3.1740037613806331</v>
      </c>
      <c r="P92">
        <f t="shared" ca="1" si="6"/>
        <v>3.9808947021295831</v>
      </c>
    </row>
    <row r="93" spans="2:16" x14ac:dyDescent="0.25">
      <c r="B93" t="s">
        <v>1354</v>
      </c>
      <c r="C93" t="s">
        <v>469</v>
      </c>
      <c r="D93" t="s">
        <v>229</v>
      </c>
      <c r="E93" t="s">
        <v>770</v>
      </c>
      <c r="F93" s="28">
        <v>1</v>
      </c>
      <c r="H93" t="s">
        <v>562</v>
      </c>
      <c r="I93" t="s">
        <v>562</v>
      </c>
      <c r="J93" t="s">
        <v>469</v>
      </c>
      <c r="K93" t="s">
        <v>229</v>
      </c>
      <c r="L93" t="s">
        <v>773</v>
      </c>
      <c r="N93">
        <f t="shared" si="9"/>
        <v>0.3</v>
      </c>
      <c r="O93">
        <v>3.1656623905962764</v>
      </c>
      <c r="P93">
        <f t="shared" ca="1" si="6"/>
        <v>3.5690250339261453</v>
      </c>
    </row>
    <row r="94" spans="2:16" x14ac:dyDescent="0.25">
      <c r="E94" t="s">
        <v>773</v>
      </c>
      <c r="F94" s="28">
        <v>2</v>
      </c>
      <c r="H94" t="s">
        <v>562</v>
      </c>
      <c r="I94" t="s">
        <v>562</v>
      </c>
      <c r="J94" t="s">
        <v>469</v>
      </c>
      <c r="K94" t="s">
        <v>228</v>
      </c>
      <c r="L94" t="s">
        <v>773</v>
      </c>
      <c r="N94">
        <f t="shared" si="9"/>
        <v>0.3</v>
      </c>
      <c r="O94">
        <v>2.0475428509049296</v>
      </c>
      <c r="P94">
        <f t="shared" ca="1" si="6"/>
        <v>2.3697064634235279</v>
      </c>
    </row>
    <row r="95" spans="2:16" x14ac:dyDescent="0.25">
      <c r="D95" t="s">
        <v>228</v>
      </c>
      <c r="E95" t="s">
        <v>773</v>
      </c>
      <c r="F95" s="28">
        <v>1</v>
      </c>
      <c r="H95" t="s">
        <v>562</v>
      </c>
      <c r="I95" t="s">
        <v>562</v>
      </c>
      <c r="J95" t="s">
        <v>470</v>
      </c>
      <c r="K95" t="s">
        <v>227</v>
      </c>
      <c r="L95" t="s">
        <v>771</v>
      </c>
      <c r="N95">
        <f t="shared" si="9"/>
        <v>0.3</v>
      </c>
      <c r="O95">
        <v>1.3516442037368541</v>
      </c>
      <c r="P95">
        <f t="shared" ca="1" si="6"/>
        <v>1.7143001690578115</v>
      </c>
    </row>
    <row r="96" spans="2:16" x14ac:dyDescent="0.25">
      <c r="B96" t="s">
        <v>1565</v>
      </c>
      <c r="C96" t="s">
        <v>470</v>
      </c>
      <c r="D96" t="s">
        <v>227</v>
      </c>
      <c r="E96" t="s">
        <v>771</v>
      </c>
      <c r="F96" s="28">
        <v>1</v>
      </c>
      <c r="H96" t="s">
        <v>801</v>
      </c>
      <c r="I96" t="s">
        <v>568</v>
      </c>
      <c r="J96" t="s">
        <v>470</v>
      </c>
      <c r="K96" t="s">
        <v>228</v>
      </c>
      <c r="L96" t="s">
        <v>773</v>
      </c>
      <c r="N96">
        <f>5000/1000</f>
        <v>5</v>
      </c>
      <c r="O96">
        <v>2.9612743957484851</v>
      </c>
      <c r="P96">
        <f t="shared" ca="1" si="6"/>
        <v>2.410636235735411</v>
      </c>
    </row>
    <row r="97" spans="1:16" x14ac:dyDescent="0.25">
      <c r="A97" t="s">
        <v>801</v>
      </c>
      <c r="B97" t="s">
        <v>244</v>
      </c>
      <c r="C97" t="s">
        <v>470</v>
      </c>
      <c r="D97" t="s">
        <v>228</v>
      </c>
      <c r="E97" t="s">
        <v>773</v>
      </c>
      <c r="F97" s="28">
        <v>1</v>
      </c>
      <c r="H97" t="s">
        <v>801</v>
      </c>
      <c r="I97" t="s">
        <v>568</v>
      </c>
      <c r="J97" t="s">
        <v>470</v>
      </c>
      <c r="K97" t="s">
        <v>229</v>
      </c>
      <c r="L97" t="s">
        <v>773</v>
      </c>
      <c r="N97">
        <f>5000/1000</f>
        <v>5</v>
      </c>
      <c r="O97">
        <v>3.0032754960777162</v>
      </c>
      <c r="P97">
        <f t="shared" ca="1" si="6"/>
        <v>3.8955386755449308</v>
      </c>
    </row>
    <row r="98" spans="1:16" x14ac:dyDescent="0.25">
      <c r="B98" t="s">
        <v>613</v>
      </c>
      <c r="C98" t="s">
        <v>470</v>
      </c>
      <c r="D98" t="s">
        <v>229</v>
      </c>
      <c r="E98" t="s">
        <v>773</v>
      </c>
      <c r="F98" s="28">
        <v>1</v>
      </c>
    </row>
    <row r="99" spans="1:16" x14ac:dyDescent="0.25">
      <c r="A99" t="s">
        <v>483</v>
      </c>
      <c r="F99" s="28">
        <v>150</v>
      </c>
    </row>
  </sheetData>
  <mergeCells count="3">
    <mergeCell ref="U30:U31"/>
    <mergeCell ref="W30:W31"/>
    <mergeCell ref="X30:X31"/>
  </mergeCells>
  <pageMargins left="0.7" right="0.7" top="0.75" bottom="0.75" header="0.3" footer="0.3"/>
  <pageSetup orientation="portrait" r:id="rId2"/>
  <drawing r:id="rId3"/>
  <legacyDrawing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0A1A9-DFBD-4CBB-949E-858FBFA55365}">
  <dimension ref="A1:H62"/>
  <sheetViews>
    <sheetView workbookViewId="0">
      <selection activeCell="E6" sqref="E6"/>
    </sheetView>
  </sheetViews>
  <sheetFormatPr defaultRowHeight="15" x14ac:dyDescent="0.25"/>
  <cols>
    <col min="1" max="1" width="16.140625" bestFit="1" customWidth="1"/>
    <col min="2" max="2" width="29.7109375" bestFit="1" customWidth="1"/>
    <col min="3" max="3" width="5.7109375" bestFit="1" customWidth="1"/>
    <col min="4" max="4" width="5.42578125" bestFit="1" customWidth="1"/>
    <col min="5" max="5" width="17.85546875" bestFit="1" customWidth="1"/>
    <col min="6" max="6" width="12.140625" bestFit="1" customWidth="1"/>
    <col min="7" max="7" width="10" bestFit="1" customWidth="1"/>
    <col min="8" max="8" width="12.28515625" bestFit="1" customWidth="1"/>
  </cols>
  <sheetData>
    <row r="1" spans="1:8" x14ac:dyDescent="0.25">
      <c r="A1" s="1" t="s">
        <v>354</v>
      </c>
      <c r="B1" s="1" t="s">
        <v>1696</v>
      </c>
      <c r="C1" s="1" t="s">
        <v>468</v>
      </c>
      <c r="D1" s="1" t="s">
        <v>1736</v>
      </c>
      <c r="E1" s="1" t="s">
        <v>769</v>
      </c>
      <c r="F1" s="1" t="s">
        <v>1735</v>
      </c>
      <c r="G1" s="1" t="s">
        <v>1665</v>
      </c>
      <c r="H1" s="1" t="s">
        <v>1748</v>
      </c>
    </row>
    <row r="2" spans="1:8" x14ac:dyDescent="0.25">
      <c r="A2" t="s">
        <v>659</v>
      </c>
      <c r="B2" t="s">
        <v>1739</v>
      </c>
      <c r="C2" t="s">
        <v>470</v>
      </c>
      <c r="D2" t="s">
        <v>228</v>
      </c>
      <c r="E2" t="s">
        <v>1740</v>
      </c>
      <c r="F2">
        <v>5</v>
      </c>
      <c r="G2">
        <v>2.5</v>
      </c>
      <c r="H2">
        <v>1</v>
      </c>
    </row>
    <row r="3" spans="1:8" x14ac:dyDescent="0.25">
      <c r="A3" t="s">
        <v>659</v>
      </c>
      <c r="B3" t="s">
        <v>1739</v>
      </c>
      <c r="C3" t="s">
        <v>470</v>
      </c>
      <c r="D3" t="s">
        <v>226</v>
      </c>
      <c r="E3" t="s">
        <v>1740</v>
      </c>
      <c r="F3">
        <v>5</v>
      </c>
      <c r="G3">
        <v>0.4129352</v>
      </c>
      <c r="H3">
        <v>2</v>
      </c>
    </row>
    <row r="4" spans="1:8" x14ac:dyDescent="0.25">
      <c r="A4" t="s">
        <v>1741</v>
      </c>
      <c r="B4" t="s">
        <v>1741</v>
      </c>
      <c r="C4" t="s">
        <v>470</v>
      </c>
      <c r="D4" t="s">
        <v>227</v>
      </c>
      <c r="E4" t="s">
        <v>1742</v>
      </c>
      <c r="F4">
        <v>3.5</v>
      </c>
      <c r="G4">
        <v>1.2784332</v>
      </c>
      <c r="H4">
        <v>3</v>
      </c>
    </row>
    <row r="5" spans="1:8" x14ac:dyDescent="0.25">
      <c r="A5" t="s">
        <v>1741</v>
      </c>
      <c r="B5" t="s">
        <v>1741</v>
      </c>
      <c r="C5" t="s">
        <v>470</v>
      </c>
      <c r="D5" t="s">
        <v>228</v>
      </c>
      <c r="E5" t="s">
        <v>1740</v>
      </c>
      <c r="F5">
        <v>3.5</v>
      </c>
      <c r="G5">
        <v>2.3362544000000001</v>
      </c>
      <c r="H5">
        <v>4</v>
      </c>
    </row>
    <row r="6" spans="1:8" x14ac:dyDescent="0.25">
      <c r="A6" t="s">
        <v>1741</v>
      </c>
      <c r="B6" t="s">
        <v>1741</v>
      </c>
      <c r="C6" t="s">
        <v>470</v>
      </c>
      <c r="D6" t="s">
        <v>228</v>
      </c>
      <c r="E6" t="s">
        <v>1740</v>
      </c>
      <c r="F6">
        <v>3.5</v>
      </c>
      <c r="G6">
        <v>2.1263782</v>
      </c>
      <c r="H6">
        <v>5</v>
      </c>
    </row>
    <row r="7" spans="1:8" x14ac:dyDescent="0.25">
      <c r="A7" t="s">
        <v>1741</v>
      </c>
      <c r="B7" t="s">
        <v>1741</v>
      </c>
      <c r="C7" t="s">
        <v>470</v>
      </c>
      <c r="D7" t="s">
        <v>228</v>
      </c>
      <c r="E7" t="s">
        <v>1743</v>
      </c>
      <c r="F7">
        <v>3.5</v>
      </c>
      <c r="G7">
        <v>2.9002593999999999</v>
      </c>
      <c r="H7">
        <v>6</v>
      </c>
    </row>
    <row r="8" spans="1:8" x14ac:dyDescent="0.25">
      <c r="A8" t="s">
        <v>1741</v>
      </c>
      <c r="B8" t="s">
        <v>1741</v>
      </c>
      <c r="C8" t="s">
        <v>470</v>
      </c>
      <c r="D8" t="s">
        <v>228</v>
      </c>
      <c r="E8" t="s">
        <v>1740</v>
      </c>
      <c r="F8">
        <v>3.5</v>
      </c>
      <c r="G8">
        <v>2.1240437999999999</v>
      </c>
      <c r="H8">
        <v>7</v>
      </c>
    </row>
    <row r="9" spans="1:8" x14ac:dyDescent="0.25">
      <c r="A9" t="s">
        <v>1741</v>
      </c>
      <c r="B9" t="s">
        <v>1741</v>
      </c>
      <c r="C9" t="s">
        <v>470</v>
      </c>
      <c r="D9" t="s">
        <v>228</v>
      </c>
      <c r="E9" t="s">
        <v>1743</v>
      </c>
      <c r="F9">
        <v>3.5</v>
      </c>
      <c r="G9">
        <v>2.1334692</v>
      </c>
      <c r="H9">
        <v>8</v>
      </c>
    </row>
    <row r="10" spans="1:8" x14ac:dyDescent="0.25">
      <c r="A10" t="s">
        <v>1741</v>
      </c>
      <c r="B10" t="s">
        <v>1741</v>
      </c>
      <c r="C10" t="s">
        <v>470</v>
      </c>
      <c r="D10" t="s">
        <v>228</v>
      </c>
      <c r="E10" t="s">
        <v>1740</v>
      </c>
      <c r="F10">
        <v>3.5</v>
      </c>
      <c r="G10">
        <v>2.5020373</v>
      </c>
      <c r="H10">
        <v>9</v>
      </c>
    </row>
    <row r="11" spans="1:8" x14ac:dyDescent="0.25">
      <c r="A11" t="s">
        <v>1741</v>
      </c>
      <c r="B11" t="s">
        <v>1741</v>
      </c>
      <c r="C11" t="s">
        <v>470</v>
      </c>
      <c r="D11" t="s">
        <v>228</v>
      </c>
      <c r="E11" t="s">
        <v>1740</v>
      </c>
      <c r="F11">
        <v>3.5</v>
      </c>
      <c r="G11">
        <v>2.7643230000000001</v>
      </c>
      <c r="H11">
        <v>10</v>
      </c>
    </row>
    <row r="12" spans="1:8" x14ac:dyDescent="0.25">
      <c r="A12" t="s">
        <v>1741</v>
      </c>
      <c r="B12" t="s">
        <v>1741</v>
      </c>
      <c r="C12" t="s">
        <v>470</v>
      </c>
      <c r="D12" t="s">
        <v>230</v>
      </c>
      <c r="E12" t="s">
        <v>1743</v>
      </c>
      <c r="F12">
        <v>3.5</v>
      </c>
      <c r="G12">
        <v>4.8820462999999998</v>
      </c>
      <c r="H12">
        <v>11</v>
      </c>
    </row>
    <row r="13" spans="1:8" x14ac:dyDescent="0.25">
      <c r="A13" t="s">
        <v>1741</v>
      </c>
      <c r="B13" t="s">
        <v>1741</v>
      </c>
      <c r="C13" t="s">
        <v>470</v>
      </c>
      <c r="D13" t="s">
        <v>229</v>
      </c>
      <c r="E13" t="s">
        <v>1743</v>
      </c>
      <c r="F13">
        <v>3.5</v>
      </c>
      <c r="G13">
        <v>3.3966204000000002</v>
      </c>
      <c r="H13">
        <v>12</v>
      </c>
    </row>
    <row r="14" spans="1:8" x14ac:dyDescent="0.25">
      <c r="A14" t="s">
        <v>1741</v>
      </c>
      <c r="B14" t="s">
        <v>1741</v>
      </c>
      <c r="C14" t="s">
        <v>470</v>
      </c>
      <c r="D14" t="s">
        <v>228</v>
      </c>
      <c r="E14" t="s">
        <v>1740</v>
      </c>
      <c r="F14">
        <v>3.5</v>
      </c>
      <c r="G14">
        <v>2.6646546999999998</v>
      </c>
      <c r="H14">
        <v>13</v>
      </c>
    </row>
    <row r="15" spans="1:8" x14ac:dyDescent="0.25">
      <c r="A15" t="s">
        <v>1741</v>
      </c>
      <c r="B15" t="s">
        <v>1741</v>
      </c>
      <c r="C15" t="s">
        <v>470</v>
      </c>
      <c r="D15" t="s">
        <v>229</v>
      </c>
      <c r="E15" t="s">
        <v>1743</v>
      </c>
      <c r="F15">
        <v>3.5</v>
      </c>
      <c r="G15">
        <v>3.0888616999999998</v>
      </c>
      <c r="H15">
        <v>14</v>
      </c>
    </row>
    <row r="16" spans="1:8" x14ac:dyDescent="0.25">
      <c r="A16" t="s">
        <v>1741</v>
      </c>
      <c r="B16" t="s">
        <v>1741</v>
      </c>
      <c r="C16" t="s">
        <v>470</v>
      </c>
      <c r="D16" t="s">
        <v>229</v>
      </c>
      <c r="E16" t="s">
        <v>1740</v>
      </c>
      <c r="F16">
        <v>3.5</v>
      </c>
      <c r="G16">
        <v>3.5710408</v>
      </c>
      <c r="H16">
        <v>15</v>
      </c>
    </row>
    <row r="17" spans="1:8" x14ac:dyDescent="0.25">
      <c r="A17" t="s">
        <v>708</v>
      </c>
      <c r="B17" t="s">
        <v>1744</v>
      </c>
      <c r="C17" t="s">
        <v>470</v>
      </c>
      <c r="D17" t="s">
        <v>227</v>
      </c>
      <c r="E17" t="s">
        <v>1740</v>
      </c>
      <c r="F17">
        <v>1E-3</v>
      </c>
      <c r="G17">
        <v>1.7512471000000001</v>
      </c>
      <c r="H17">
        <v>16</v>
      </c>
    </row>
    <row r="18" spans="1:8" x14ac:dyDescent="0.25">
      <c r="A18" t="s">
        <v>708</v>
      </c>
      <c r="B18" t="s">
        <v>1744</v>
      </c>
      <c r="C18" t="s">
        <v>470</v>
      </c>
      <c r="D18" t="s">
        <v>229</v>
      </c>
      <c r="E18" t="s">
        <v>1743</v>
      </c>
      <c r="F18">
        <v>1E-3</v>
      </c>
      <c r="G18">
        <v>3.7727693000000002</v>
      </c>
      <c r="H18">
        <v>17</v>
      </c>
    </row>
    <row r="19" spans="1:8" x14ac:dyDescent="0.25">
      <c r="A19" t="s">
        <v>708</v>
      </c>
      <c r="B19" t="s">
        <v>1744</v>
      </c>
      <c r="C19" t="s">
        <v>470</v>
      </c>
      <c r="D19" t="s">
        <v>227</v>
      </c>
      <c r="E19" t="s">
        <v>1740</v>
      </c>
      <c r="F19">
        <v>1E-3</v>
      </c>
      <c r="G19">
        <v>1.3165277</v>
      </c>
      <c r="H19">
        <v>18</v>
      </c>
    </row>
    <row r="20" spans="1:8" x14ac:dyDescent="0.25">
      <c r="A20" t="s">
        <v>708</v>
      </c>
      <c r="B20" t="s">
        <v>1744</v>
      </c>
      <c r="C20" t="s">
        <v>470</v>
      </c>
      <c r="D20" t="s">
        <v>227</v>
      </c>
      <c r="E20" t="s">
        <v>1742</v>
      </c>
      <c r="F20">
        <v>1E-3</v>
      </c>
      <c r="G20">
        <v>1.6630819999999999</v>
      </c>
      <c r="H20">
        <v>19</v>
      </c>
    </row>
    <row r="21" spans="1:8" x14ac:dyDescent="0.25">
      <c r="A21" t="s">
        <v>708</v>
      </c>
      <c r="B21" t="s">
        <v>1744</v>
      </c>
      <c r="C21" t="s">
        <v>470</v>
      </c>
      <c r="D21" t="s">
        <v>227</v>
      </c>
      <c r="E21" t="s">
        <v>1743</v>
      </c>
      <c r="F21">
        <v>1E-3</v>
      </c>
      <c r="G21">
        <v>1.5433638999999999</v>
      </c>
      <c r="H21">
        <v>20</v>
      </c>
    </row>
    <row r="22" spans="1:8" x14ac:dyDescent="0.25">
      <c r="A22" t="s">
        <v>708</v>
      </c>
      <c r="B22" t="s">
        <v>1744</v>
      </c>
      <c r="C22" t="s">
        <v>470</v>
      </c>
      <c r="D22" t="s">
        <v>227</v>
      </c>
      <c r="E22" t="s">
        <v>1740</v>
      </c>
      <c r="F22">
        <v>1E-3</v>
      </c>
      <c r="G22">
        <v>1.4600778000000001</v>
      </c>
      <c r="H22">
        <v>21</v>
      </c>
    </row>
    <row r="23" spans="1:8" x14ac:dyDescent="0.25">
      <c r="A23" t="s">
        <v>708</v>
      </c>
      <c r="B23" t="s">
        <v>1744</v>
      </c>
      <c r="C23" t="s">
        <v>470</v>
      </c>
      <c r="D23" t="s">
        <v>226</v>
      </c>
      <c r="E23" t="s">
        <v>1740</v>
      </c>
      <c r="F23">
        <v>1E-3</v>
      </c>
      <c r="G23">
        <v>0.92998020000000003</v>
      </c>
      <c r="H23">
        <v>22</v>
      </c>
    </row>
    <row r="24" spans="1:8" x14ac:dyDescent="0.25">
      <c r="A24" t="s">
        <v>708</v>
      </c>
      <c r="B24" t="s">
        <v>1744</v>
      </c>
      <c r="C24" t="s">
        <v>470</v>
      </c>
      <c r="D24" t="s">
        <v>227</v>
      </c>
      <c r="E24" t="s">
        <v>1740</v>
      </c>
      <c r="F24">
        <v>1E-3</v>
      </c>
      <c r="G24">
        <v>1.8143355000000001</v>
      </c>
      <c r="H24">
        <v>23</v>
      </c>
    </row>
    <row r="25" spans="1:8" x14ac:dyDescent="0.25">
      <c r="A25" t="s">
        <v>708</v>
      </c>
      <c r="B25" t="s">
        <v>1744</v>
      </c>
      <c r="C25" t="s">
        <v>470</v>
      </c>
      <c r="D25" t="s">
        <v>226</v>
      </c>
      <c r="E25" t="s">
        <v>1740</v>
      </c>
      <c r="F25">
        <v>1E-3</v>
      </c>
      <c r="G25">
        <v>0.53865620000000003</v>
      </c>
      <c r="H25">
        <v>24</v>
      </c>
    </row>
    <row r="26" spans="1:8" x14ac:dyDescent="0.25">
      <c r="A26" t="s">
        <v>708</v>
      </c>
      <c r="B26" t="s">
        <v>1744</v>
      </c>
      <c r="C26" t="s">
        <v>470</v>
      </c>
      <c r="D26" t="s">
        <v>227</v>
      </c>
      <c r="E26" t="s">
        <v>1740</v>
      </c>
      <c r="F26">
        <v>1E-3</v>
      </c>
      <c r="G26">
        <v>1.3898431</v>
      </c>
      <c r="H26">
        <v>25</v>
      </c>
    </row>
    <row r="27" spans="1:8" x14ac:dyDescent="0.25">
      <c r="A27" t="s">
        <v>708</v>
      </c>
      <c r="B27" t="s">
        <v>1744</v>
      </c>
      <c r="C27" t="s">
        <v>470</v>
      </c>
      <c r="D27" t="s">
        <v>226</v>
      </c>
      <c r="E27" t="s">
        <v>1740</v>
      </c>
      <c r="F27">
        <v>1E-3</v>
      </c>
      <c r="G27">
        <v>0.5294295</v>
      </c>
      <c r="H27">
        <v>26</v>
      </c>
    </row>
    <row r="28" spans="1:8" x14ac:dyDescent="0.25">
      <c r="A28" t="s">
        <v>708</v>
      </c>
      <c r="B28" t="s">
        <v>1744</v>
      </c>
      <c r="C28" t="s">
        <v>470</v>
      </c>
      <c r="D28" t="s">
        <v>227</v>
      </c>
      <c r="E28" t="s">
        <v>1743</v>
      </c>
      <c r="F28">
        <v>1E-3</v>
      </c>
      <c r="G28">
        <v>1.3359224999999999</v>
      </c>
      <c r="H28">
        <v>27</v>
      </c>
    </row>
    <row r="29" spans="1:8" x14ac:dyDescent="0.25">
      <c r="A29" t="s">
        <v>708</v>
      </c>
      <c r="B29" t="s">
        <v>1744</v>
      </c>
      <c r="C29" t="s">
        <v>470</v>
      </c>
      <c r="D29" t="s">
        <v>227</v>
      </c>
      <c r="E29" t="s">
        <v>1740</v>
      </c>
      <c r="F29">
        <v>1E-3</v>
      </c>
      <c r="G29">
        <v>1.5467032000000001</v>
      </c>
      <c r="H29">
        <v>28</v>
      </c>
    </row>
    <row r="30" spans="1:8" x14ac:dyDescent="0.25">
      <c r="A30" t="s">
        <v>708</v>
      </c>
      <c r="B30" t="s">
        <v>1744</v>
      </c>
      <c r="C30" t="s">
        <v>470</v>
      </c>
      <c r="D30" t="s">
        <v>227</v>
      </c>
      <c r="E30" t="s">
        <v>1740</v>
      </c>
      <c r="F30">
        <v>1E-3</v>
      </c>
      <c r="G30">
        <v>1.3172978</v>
      </c>
      <c r="H30">
        <v>29</v>
      </c>
    </row>
    <row r="31" spans="1:8" x14ac:dyDescent="0.25">
      <c r="A31" t="s">
        <v>708</v>
      </c>
      <c r="B31" t="s">
        <v>1744</v>
      </c>
      <c r="C31" t="s">
        <v>470</v>
      </c>
      <c r="D31" t="s">
        <v>228</v>
      </c>
      <c r="E31" t="s">
        <v>1743</v>
      </c>
      <c r="F31">
        <v>1E-3</v>
      </c>
      <c r="G31">
        <v>2.5404762000000001</v>
      </c>
      <c r="H31">
        <v>30</v>
      </c>
    </row>
    <row r="32" spans="1:8" x14ac:dyDescent="0.25">
      <c r="A32" t="s">
        <v>708</v>
      </c>
      <c r="B32" t="s">
        <v>1744</v>
      </c>
      <c r="C32" t="s">
        <v>470</v>
      </c>
      <c r="D32" t="s">
        <v>228</v>
      </c>
      <c r="E32" t="s">
        <v>1740</v>
      </c>
      <c r="F32">
        <v>1E-3</v>
      </c>
      <c r="G32">
        <v>2.6950042000000001</v>
      </c>
      <c r="H32">
        <v>31</v>
      </c>
    </row>
    <row r="33" spans="1:8" x14ac:dyDescent="0.25">
      <c r="A33" t="s">
        <v>1237</v>
      </c>
      <c r="B33" t="s">
        <v>1237</v>
      </c>
      <c r="C33" t="s">
        <v>470</v>
      </c>
      <c r="D33" t="s">
        <v>228</v>
      </c>
      <c r="E33" t="s">
        <v>1740</v>
      </c>
      <c r="F33">
        <v>5.0000000000000001E-3</v>
      </c>
      <c r="G33">
        <v>2.4838510999999999</v>
      </c>
      <c r="H33">
        <v>32</v>
      </c>
    </row>
    <row r="34" spans="1:8" x14ac:dyDescent="0.25">
      <c r="A34" t="s">
        <v>660</v>
      </c>
      <c r="B34" t="s">
        <v>660</v>
      </c>
      <c r="C34" t="s">
        <v>470</v>
      </c>
      <c r="D34" t="s">
        <v>227</v>
      </c>
      <c r="E34" t="s">
        <v>1742</v>
      </c>
      <c r="F34">
        <v>1E-4</v>
      </c>
      <c r="G34">
        <v>1.0521746000000001</v>
      </c>
      <c r="H34">
        <v>33</v>
      </c>
    </row>
    <row r="35" spans="1:8" x14ac:dyDescent="0.25">
      <c r="A35" t="s">
        <v>660</v>
      </c>
      <c r="B35" t="s">
        <v>660</v>
      </c>
      <c r="C35" t="s">
        <v>470</v>
      </c>
      <c r="D35" t="s">
        <v>227</v>
      </c>
      <c r="E35" t="s">
        <v>1740</v>
      </c>
      <c r="F35">
        <v>1E-4</v>
      </c>
      <c r="G35">
        <v>1.2639666000000001</v>
      </c>
      <c r="H35">
        <v>34</v>
      </c>
    </row>
    <row r="36" spans="1:8" x14ac:dyDescent="0.25">
      <c r="A36" t="s">
        <v>465</v>
      </c>
      <c r="B36" t="s">
        <v>1745</v>
      </c>
      <c r="C36" t="s">
        <v>470</v>
      </c>
      <c r="D36" t="s">
        <v>229</v>
      </c>
      <c r="E36" t="s">
        <v>1743</v>
      </c>
      <c r="F36">
        <v>6</v>
      </c>
      <c r="G36">
        <v>3.015882</v>
      </c>
      <c r="H36">
        <v>35</v>
      </c>
    </row>
    <row r="37" spans="1:8" x14ac:dyDescent="0.25">
      <c r="A37" t="s">
        <v>465</v>
      </c>
      <c r="B37" t="s">
        <v>1745</v>
      </c>
      <c r="C37" t="s">
        <v>470</v>
      </c>
      <c r="D37" t="s">
        <v>229</v>
      </c>
      <c r="E37" t="s">
        <v>1740</v>
      </c>
      <c r="F37">
        <v>6</v>
      </c>
      <c r="G37">
        <v>3.8641671</v>
      </c>
      <c r="H37">
        <v>36</v>
      </c>
    </row>
    <row r="38" spans="1:8" x14ac:dyDescent="0.25">
      <c r="A38" t="s">
        <v>465</v>
      </c>
      <c r="B38" t="s">
        <v>1745</v>
      </c>
      <c r="C38" t="s">
        <v>470</v>
      </c>
      <c r="D38" t="s">
        <v>228</v>
      </c>
      <c r="E38" t="s">
        <v>1740</v>
      </c>
      <c r="F38">
        <v>6</v>
      </c>
      <c r="G38">
        <v>2.3295566999999999</v>
      </c>
      <c r="H38">
        <v>37</v>
      </c>
    </row>
    <row r="39" spans="1:8" x14ac:dyDescent="0.25">
      <c r="A39" t="s">
        <v>465</v>
      </c>
      <c r="B39" t="s">
        <v>1745</v>
      </c>
      <c r="C39" t="s">
        <v>470</v>
      </c>
      <c r="D39" t="s">
        <v>229</v>
      </c>
      <c r="E39" t="s">
        <v>1743</v>
      </c>
      <c r="F39">
        <v>6</v>
      </c>
      <c r="G39">
        <v>3.4217520000000001</v>
      </c>
      <c r="H39">
        <v>38</v>
      </c>
    </row>
    <row r="40" spans="1:8" x14ac:dyDescent="0.25">
      <c r="A40" t="s">
        <v>465</v>
      </c>
      <c r="B40" t="s">
        <v>1745</v>
      </c>
      <c r="C40" t="s">
        <v>470</v>
      </c>
      <c r="D40" t="s">
        <v>230</v>
      </c>
      <c r="E40" t="s">
        <v>1743</v>
      </c>
      <c r="F40">
        <v>6</v>
      </c>
      <c r="G40">
        <v>4.1479926999999996</v>
      </c>
      <c r="H40">
        <v>39</v>
      </c>
    </row>
    <row r="41" spans="1:8" x14ac:dyDescent="0.25">
      <c r="A41" t="s">
        <v>465</v>
      </c>
      <c r="B41" t="s">
        <v>1745</v>
      </c>
      <c r="C41" t="s">
        <v>470</v>
      </c>
      <c r="D41" t="s">
        <v>230</v>
      </c>
      <c r="E41" t="s">
        <v>1743</v>
      </c>
      <c r="F41">
        <v>6</v>
      </c>
      <c r="G41">
        <v>4.9105011999999997</v>
      </c>
      <c r="H41">
        <v>40</v>
      </c>
    </row>
    <row r="42" spans="1:8" x14ac:dyDescent="0.25">
      <c r="A42" t="s">
        <v>465</v>
      </c>
      <c r="B42" t="s">
        <v>1745</v>
      </c>
      <c r="C42" t="s">
        <v>470</v>
      </c>
      <c r="D42" t="s">
        <v>229</v>
      </c>
      <c r="E42" t="s">
        <v>1743</v>
      </c>
      <c r="F42">
        <v>6</v>
      </c>
      <c r="G42">
        <v>3.2913811000000002</v>
      </c>
      <c r="H42">
        <v>41</v>
      </c>
    </row>
    <row r="43" spans="1:8" x14ac:dyDescent="0.25">
      <c r="A43" t="s">
        <v>465</v>
      </c>
      <c r="B43" t="s">
        <v>1745</v>
      </c>
      <c r="C43" t="s">
        <v>470</v>
      </c>
      <c r="D43" t="s">
        <v>227</v>
      </c>
      <c r="E43" t="s">
        <v>1743</v>
      </c>
      <c r="F43">
        <v>6</v>
      </c>
      <c r="G43">
        <v>1.0017385000000001</v>
      </c>
      <c r="H43">
        <v>42</v>
      </c>
    </row>
    <row r="44" spans="1:8" x14ac:dyDescent="0.25">
      <c r="A44" t="s">
        <v>465</v>
      </c>
      <c r="B44" t="s">
        <v>1745</v>
      </c>
      <c r="C44" t="s">
        <v>470</v>
      </c>
      <c r="D44" t="s">
        <v>228</v>
      </c>
      <c r="E44" t="s">
        <v>1740</v>
      </c>
      <c r="F44">
        <v>6</v>
      </c>
      <c r="G44">
        <v>2.3997141000000002</v>
      </c>
      <c r="H44">
        <v>43</v>
      </c>
    </row>
    <row r="45" spans="1:8" x14ac:dyDescent="0.25">
      <c r="A45" t="s">
        <v>466</v>
      </c>
      <c r="B45" t="s">
        <v>466</v>
      </c>
      <c r="C45" t="s">
        <v>470</v>
      </c>
      <c r="D45" t="s">
        <v>226</v>
      </c>
      <c r="E45" t="s">
        <v>1740</v>
      </c>
      <c r="F45">
        <v>8.9999999999999998E-4</v>
      </c>
      <c r="G45">
        <v>0.18591659999999999</v>
      </c>
      <c r="H45">
        <v>44</v>
      </c>
    </row>
    <row r="46" spans="1:8" x14ac:dyDescent="0.25">
      <c r="A46" t="s">
        <v>466</v>
      </c>
      <c r="B46" t="s">
        <v>466</v>
      </c>
      <c r="C46" t="s">
        <v>470</v>
      </c>
      <c r="D46" t="s">
        <v>227</v>
      </c>
      <c r="E46" t="s">
        <v>1740</v>
      </c>
      <c r="F46">
        <v>8.9999999999999998E-4</v>
      </c>
      <c r="G46">
        <v>1.1858614000000001</v>
      </c>
      <c r="H46">
        <v>45</v>
      </c>
    </row>
    <row r="47" spans="1:8" x14ac:dyDescent="0.25">
      <c r="A47" t="s">
        <v>466</v>
      </c>
      <c r="B47" t="s">
        <v>466</v>
      </c>
      <c r="C47" t="s">
        <v>470</v>
      </c>
      <c r="D47" t="s">
        <v>226</v>
      </c>
      <c r="E47" t="s">
        <v>1740</v>
      </c>
      <c r="F47">
        <v>8.9999999999999998E-4</v>
      </c>
      <c r="G47">
        <v>0.8915632</v>
      </c>
      <c r="H47">
        <v>46</v>
      </c>
    </row>
    <row r="48" spans="1:8" x14ac:dyDescent="0.25">
      <c r="A48" t="s">
        <v>466</v>
      </c>
      <c r="B48" t="s">
        <v>466</v>
      </c>
      <c r="C48" t="s">
        <v>470</v>
      </c>
      <c r="D48" t="s">
        <v>228</v>
      </c>
      <c r="E48" t="s">
        <v>1740</v>
      </c>
      <c r="F48">
        <v>8.9999999999999998E-4</v>
      </c>
      <c r="G48">
        <v>2.2944393999999999</v>
      </c>
      <c r="H48">
        <v>47</v>
      </c>
    </row>
    <row r="49" spans="1:8" x14ac:dyDescent="0.25">
      <c r="A49" t="s">
        <v>1746</v>
      </c>
      <c r="B49" t="s">
        <v>1746</v>
      </c>
      <c r="C49" t="s">
        <v>470</v>
      </c>
      <c r="D49" t="s">
        <v>228</v>
      </c>
      <c r="E49" t="s">
        <v>1740</v>
      </c>
      <c r="F49">
        <v>0.3</v>
      </c>
      <c r="G49">
        <v>2.1541389999999998</v>
      </c>
      <c r="H49">
        <v>48</v>
      </c>
    </row>
    <row r="50" spans="1:8" x14ac:dyDescent="0.25">
      <c r="A50" t="s">
        <v>1746</v>
      </c>
      <c r="B50" t="s">
        <v>1746</v>
      </c>
      <c r="C50" t="s">
        <v>470</v>
      </c>
      <c r="D50" t="s">
        <v>228</v>
      </c>
      <c r="E50" t="s">
        <v>1740</v>
      </c>
      <c r="F50">
        <v>0.3</v>
      </c>
      <c r="G50">
        <v>2.8853504000000001</v>
      </c>
      <c r="H50">
        <v>49</v>
      </c>
    </row>
    <row r="51" spans="1:8" x14ac:dyDescent="0.25">
      <c r="A51" t="s">
        <v>1746</v>
      </c>
      <c r="B51" t="s">
        <v>1746</v>
      </c>
      <c r="C51" t="s">
        <v>470</v>
      </c>
      <c r="D51" t="s">
        <v>228</v>
      </c>
      <c r="E51" t="s">
        <v>1740</v>
      </c>
      <c r="F51">
        <v>0.3</v>
      </c>
      <c r="G51">
        <v>2.2441187</v>
      </c>
      <c r="H51">
        <v>50</v>
      </c>
    </row>
    <row r="52" spans="1:8" x14ac:dyDescent="0.25">
      <c r="A52" t="s">
        <v>1746</v>
      </c>
      <c r="B52" t="s">
        <v>1746</v>
      </c>
      <c r="C52" t="s">
        <v>470</v>
      </c>
      <c r="D52" t="s">
        <v>228</v>
      </c>
      <c r="E52" t="s">
        <v>1740</v>
      </c>
      <c r="F52">
        <v>0.3</v>
      </c>
      <c r="G52">
        <v>2.8258671999999998</v>
      </c>
      <c r="H52">
        <v>51</v>
      </c>
    </row>
    <row r="53" spans="1:8" x14ac:dyDescent="0.25">
      <c r="A53" t="s">
        <v>1746</v>
      </c>
      <c r="B53" t="s">
        <v>1746</v>
      </c>
      <c r="C53" t="s">
        <v>470</v>
      </c>
      <c r="D53" t="s">
        <v>228</v>
      </c>
      <c r="E53" t="s">
        <v>1740</v>
      </c>
      <c r="F53">
        <v>0.3</v>
      </c>
      <c r="G53">
        <v>2.2798375000000002</v>
      </c>
      <c r="H53">
        <v>52</v>
      </c>
    </row>
    <row r="54" spans="1:8" x14ac:dyDescent="0.25">
      <c r="A54" t="s">
        <v>1746</v>
      </c>
      <c r="B54" t="s">
        <v>1746</v>
      </c>
      <c r="C54" t="s">
        <v>470</v>
      </c>
      <c r="D54" t="s">
        <v>229</v>
      </c>
      <c r="E54" t="s">
        <v>1740</v>
      </c>
      <c r="F54">
        <v>0.3</v>
      </c>
      <c r="G54">
        <v>3.6527878</v>
      </c>
      <c r="H54">
        <v>53</v>
      </c>
    </row>
    <row r="55" spans="1:8" x14ac:dyDescent="0.25">
      <c r="A55" t="s">
        <v>1746</v>
      </c>
      <c r="B55" t="s">
        <v>1746</v>
      </c>
      <c r="C55" t="s">
        <v>470</v>
      </c>
      <c r="D55" t="s">
        <v>229</v>
      </c>
      <c r="E55" t="s">
        <v>1743</v>
      </c>
      <c r="F55">
        <v>0.3</v>
      </c>
      <c r="G55">
        <v>3.2572822000000001</v>
      </c>
      <c r="H55">
        <v>54</v>
      </c>
    </row>
    <row r="56" spans="1:8" x14ac:dyDescent="0.25">
      <c r="A56" t="s">
        <v>1746</v>
      </c>
      <c r="B56" t="s">
        <v>1746</v>
      </c>
      <c r="C56" t="s">
        <v>470</v>
      </c>
      <c r="D56" t="s">
        <v>228</v>
      </c>
      <c r="E56" t="s">
        <v>1743</v>
      </c>
      <c r="F56">
        <v>0.3</v>
      </c>
      <c r="G56">
        <v>2.5115170999999998</v>
      </c>
      <c r="H56">
        <v>55</v>
      </c>
    </row>
    <row r="57" spans="1:8" x14ac:dyDescent="0.25">
      <c r="A57" t="s">
        <v>1746</v>
      </c>
      <c r="B57" t="s">
        <v>1746</v>
      </c>
      <c r="C57" t="s">
        <v>470</v>
      </c>
      <c r="D57" t="s">
        <v>228</v>
      </c>
      <c r="E57" t="s">
        <v>1740</v>
      </c>
      <c r="F57">
        <v>0.3</v>
      </c>
      <c r="G57">
        <v>2.5213543</v>
      </c>
      <c r="H57">
        <v>56</v>
      </c>
    </row>
    <row r="58" spans="1:8" x14ac:dyDescent="0.25">
      <c r="A58" t="s">
        <v>1746</v>
      </c>
      <c r="B58" t="s">
        <v>1746</v>
      </c>
      <c r="C58" t="s">
        <v>470</v>
      </c>
      <c r="D58" t="s">
        <v>228</v>
      </c>
      <c r="E58" t="s">
        <v>1743</v>
      </c>
      <c r="F58">
        <v>0.3</v>
      </c>
      <c r="G58">
        <v>2.5322219000000001</v>
      </c>
      <c r="H58">
        <v>57</v>
      </c>
    </row>
    <row r="59" spans="1:8" x14ac:dyDescent="0.25">
      <c r="A59" t="s">
        <v>1746</v>
      </c>
      <c r="B59" t="s">
        <v>1746</v>
      </c>
      <c r="C59" t="s">
        <v>470</v>
      </c>
      <c r="D59" t="s">
        <v>228</v>
      </c>
      <c r="E59" t="s">
        <v>1740</v>
      </c>
      <c r="F59">
        <v>0.3</v>
      </c>
      <c r="G59">
        <v>2.7741156</v>
      </c>
      <c r="H59">
        <v>58</v>
      </c>
    </row>
    <row r="60" spans="1:8" x14ac:dyDescent="0.25">
      <c r="A60" t="s">
        <v>1746</v>
      </c>
      <c r="B60" t="s">
        <v>1746</v>
      </c>
      <c r="C60" t="s">
        <v>470</v>
      </c>
      <c r="D60" t="s">
        <v>227</v>
      </c>
      <c r="E60" t="s">
        <v>1742</v>
      </c>
      <c r="F60">
        <v>0.3</v>
      </c>
      <c r="G60">
        <v>1.3516442</v>
      </c>
      <c r="H60">
        <v>59</v>
      </c>
    </row>
    <row r="61" spans="1:8" x14ac:dyDescent="0.25">
      <c r="A61" t="s">
        <v>801</v>
      </c>
      <c r="B61" t="s">
        <v>1747</v>
      </c>
      <c r="C61" t="s">
        <v>470</v>
      </c>
      <c r="D61" t="s">
        <v>228</v>
      </c>
      <c r="E61" t="s">
        <v>1740</v>
      </c>
      <c r="F61">
        <v>5</v>
      </c>
      <c r="G61">
        <v>2.75</v>
      </c>
      <c r="H61">
        <v>60</v>
      </c>
    </row>
    <row r="62" spans="1:8" x14ac:dyDescent="0.25">
      <c r="A62" t="s">
        <v>801</v>
      </c>
      <c r="B62" t="s">
        <v>1747</v>
      </c>
      <c r="C62" t="s">
        <v>470</v>
      </c>
      <c r="D62" t="s">
        <v>229</v>
      </c>
      <c r="E62" t="s">
        <v>1740</v>
      </c>
      <c r="F62">
        <v>5</v>
      </c>
      <c r="G62">
        <v>3.25</v>
      </c>
      <c r="H62">
        <v>61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3D892-5EDF-49E4-883F-E40420158C34}">
  <dimension ref="A1:J18"/>
  <sheetViews>
    <sheetView topLeftCell="B1" workbookViewId="0">
      <selection activeCell="F1" sqref="F1"/>
    </sheetView>
  </sheetViews>
  <sheetFormatPr defaultRowHeight="15" x14ac:dyDescent="0.25"/>
  <cols>
    <col min="1" max="1" width="29.7109375" bestFit="1" customWidth="1"/>
    <col min="2" max="2" width="17.85546875" bestFit="1" customWidth="1"/>
    <col min="3" max="3" width="10" bestFit="1" customWidth="1"/>
    <col min="4" max="4" width="16.140625" bestFit="1" customWidth="1"/>
    <col min="5" max="5" width="5.7109375" bestFit="1" customWidth="1"/>
    <col min="6" max="6" width="5.42578125" bestFit="1" customWidth="1"/>
    <col min="7" max="7" width="12.140625" bestFit="1" customWidth="1"/>
    <col min="8" max="8" width="12.28515625" bestFit="1" customWidth="1"/>
    <col min="10" max="10" width="48.140625" bestFit="1" customWidth="1"/>
  </cols>
  <sheetData>
    <row r="1" spans="1:10" x14ac:dyDescent="0.25">
      <c r="A1" s="1" t="s">
        <v>1696</v>
      </c>
      <c r="B1" s="1" t="s">
        <v>769</v>
      </c>
      <c r="C1" s="1" t="s">
        <v>1665</v>
      </c>
      <c r="D1" s="1" t="s">
        <v>354</v>
      </c>
      <c r="E1" s="1" t="s">
        <v>468</v>
      </c>
      <c r="F1" s="1" t="s">
        <v>1736</v>
      </c>
      <c r="G1" s="1" t="s">
        <v>1735</v>
      </c>
      <c r="H1" s="1" t="s">
        <v>1748</v>
      </c>
      <c r="I1" s="1" t="s">
        <v>1749</v>
      </c>
    </row>
    <row r="2" spans="1:10" x14ac:dyDescent="0.25">
      <c r="A2" t="s">
        <v>1739</v>
      </c>
      <c r="B2" t="s">
        <v>1740</v>
      </c>
      <c r="C2">
        <v>0.4129352</v>
      </c>
      <c r="D2" t="s">
        <v>659</v>
      </c>
      <c r="E2" t="s">
        <v>470</v>
      </c>
      <c r="F2" t="s">
        <v>226</v>
      </c>
      <c r="G2">
        <v>5</v>
      </c>
      <c r="H2">
        <v>2</v>
      </c>
      <c r="I2" s="107"/>
      <c r="J2" t="s">
        <v>1752</v>
      </c>
    </row>
    <row r="3" spans="1:10" x14ac:dyDescent="0.25">
      <c r="A3" t="s">
        <v>1741</v>
      </c>
      <c r="B3" t="s">
        <v>1742</v>
      </c>
      <c r="C3">
        <v>1.2784332</v>
      </c>
      <c r="D3" t="s">
        <v>1741</v>
      </c>
      <c r="E3" t="s">
        <v>470</v>
      </c>
      <c r="F3" t="s">
        <v>227</v>
      </c>
      <c r="G3">
        <v>3.5</v>
      </c>
      <c r="H3">
        <v>3</v>
      </c>
      <c r="I3" s="107"/>
      <c r="J3" t="s">
        <v>1752</v>
      </c>
    </row>
    <row r="4" spans="1:10" x14ac:dyDescent="0.25">
      <c r="A4" t="s">
        <v>1741</v>
      </c>
      <c r="B4" t="s">
        <v>1743</v>
      </c>
      <c r="C4">
        <v>2.1334692</v>
      </c>
      <c r="D4" t="s">
        <v>1741</v>
      </c>
      <c r="E4" t="s">
        <v>470</v>
      </c>
      <c r="F4" t="s">
        <v>228</v>
      </c>
      <c r="G4">
        <v>3.5</v>
      </c>
      <c r="H4">
        <v>8</v>
      </c>
      <c r="I4" s="108"/>
      <c r="J4" t="s">
        <v>1751</v>
      </c>
    </row>
    <row r="5" spans="1:10" x14ac:dyDescent="0.25">
      <c r="A5" t="s">
        <v>1741</v>
      </c>
      <c r="B5" t="s">
        <v>1740</v>
      </c>
      <c r="C5">
        <v>2.1240437999999999</v>
      </c>
      <c r="D5" t="s">
        <v>1741</v>
      </c>
      <c r="E5" t="s">
        <v>470</v>
      </c>
      <c r="F5" t="s">
        <v>228</v>
      </c>
      <c r="G5">
        <v>3.5</v>
      </c>
      <c r="H5">
        <v>7</v>
      </c>
      <c r="I5" s="108"/>
      <c r="J5" t="s">
        <v>1751</v>
      </c>
    </row>
    <row r="6" spans="1:10" x14ac:dyDescent="0.25">
      <c r="A6" t="s">
        <v>1744</v>
      </c>
      <c r="B6" t="s">
        <v>1742</v>
      </c>
      <c r="C6">
        <v>1.6630819999999999</v>
      </c>
      <c r="D6" t="s">
        <v>708</v>
      </c>
      <c r="E6" t="s">
        <v>470</v>
      </c>
      <c r="F6" t="s">
        <v>227</v>
      </c>
      <c r="G6">
        <v>1E-3</v>
      </c>
      <c r="H6">
        <v>19</v>
      </c>
      <c r="I6" s="109"/>
      <c r="J6" t="s">
        <v>1750</v>
      </c>
    </row>
    <row r="7" spans="1:10" x14ac:dyDescent="0.25">
      <c r="A7" t="s">
        <v>1744</v>
      </c>
      <c r="B7" t="s">
        <v>1743</v>
      </c>
      <c r="C7">
        <v>1.3359224999999999</v>
      </c>
      <c r="D7" t="s">
        <v>708</v>
      </c>
      <c r="E7" t="s">
        <v>470</v>
      </c>
      <c r="F7" t="s">
        <v>227</v>
      </c>
      <c r="G7">
        <v>1E-3</v>
      </c>
      <c r="H7">
        <v>27</v>
      </c>
      <c r="I7" s="109"/>
      <c r="J7" t="s">
        <v>1750</v>
      </c>
    </row>
    <row r="8" spans="1:10" x14ac:dyDescent="0.25">
      <c r="A8" t="s">
        <v>1744</v>
      </c>
      <c r="B8" t="s">
        <v>1740</v>
      </c>
      <c r="C8">
        <v>0.5294295</v>
      </c>
      <c r="D8" t="s">
        <v>708</v>
      </c>
      <c r="E8" t="s">
        <v>470</v>
      </c>
      <c r="F8" t="s">
        <v>226</v>
      </c>
      <c r="G8">
        <v>1E-3</v>
      </c>
      <c r="H8">
        <v>26</v>
      </c>
      <c r="I8" s="109"/>
      <c r="J8" t="s">
        <v>1750</v>
      </c>
    </row>
    <row r="9" spans="1:10" x14ac:dyDescent="0.25">
      <c r="A9" t="s">
        <v>1237</v>
      </c>
      <c r="B9" t="s">
        <v>1740</v>
      </c>
      <c r="C9">
        <v>2.4838510999999999</v>
      </c>
      <c r="D9" t="s">
        <v>1237</v>
      </c>
      <c r="E9" t="s">
        <v>470</v>
      </c>
      <c r="F9" t="s">
        <v>228</v>
      </c>
      <c r="G9">
        <v>5.0000000000000001E-3</v>
      </c>
      <c r="H9">
        <v>32</v>
      </c>
      <c r="I9" s="109"/>
      <c r="J9" t="s">
        <v>1750</v>
      </c>
    </row>
    <row r="10" spans="1:10" x14ac:dyDescent="0.25">
      <c r="A10" t="s">
        <v>660</v>
      </c>
      <c r="B10" t="s">
        <v>1742</v>
      </c>
      <c r="C10">
        <v>1.0521746000000001</v>
      </c>
      <c r="D10" t="s">
        <v>660</v>
      </c>
      <c r="E10" t="s">
        <v>470</v>
      </c>
      <c r="F10" t="s">
        <v>227</v>
      </c>
      <c r="G10">
        <v>1E-4</v>
      </c>
      <c r="H10">
        <v>33</v>
      </c>
      <c r="I10" s="109"/>
      <c r="J10" t="s">
        <v>1750</v>
      </c>
    </row>
    <row r="11" spans="1:10" x14ac:dyDescent="0.25">
      <c r="A11" t="s">
        <v>660</v>
      </c>
      <c r="B11" t="s">
        <v>1740</v>
      </c>
      <c r="C11">
        <v>1.2639666000000001</v>
      </c>
      <c r="D11" t="s">
        <v>660</v>
      </c>
      <c r="E11" t="s">
        <v>470</v>
      </c>
      <c r="F11" t="s">
        <v>227</v>
      </c>
      <c r="G11">
        <v>1E-4</v>
      </c>
      <c r="H11">
        <v>34</v>
      </c>
      <c r="I11" s="109"/>
      <c r="J11" t="s">
        <v>1750</v>
      </c>
    </row>
    <row r="12" spans="1:10" x14ac:dyDescent="0.25">
      <c r="A12" t="s">
        <v>1745</v>
      </c>
      <c r="B12" t="s">
        <v>1743</v>
      </c>
      <c r="C12">
        <v>1.0017385000000001</v>
      </c>
      <c r="D12" t="s">
        <v>465</v>
      </c>
      <c r="E12" t="s">
        <v>470</v>
      </c>
      <c r="F12" t="s">
        <v>227</v>
      </c>
      <c r="G12">
        <v>6</v>
      </c>
      <c r="H12">
        <v>42</v>
      </c>
      <c r="I12" s="107"/>
      <c r="J12" t="s">
        <v>1752</v>
      </c>
    </row>
    <row r="13" spans="1:10" x14ac:dyDescent="0.25">
      <c r="A13" t="s">
        <v>1745</v>
      </c>
      <c r="B13" t="s">
        <v>1740</v>
      </c>
      <c r="C13">
        <v>2.3295566999999999</v>
      </c>
      <c r="D13" t="s">
        <v>465</v>
      </c>
      <c r="E13" t="s">
        <v>470</v>
      </c>
      <c r="F13" t="s">
        <v>228</v>
      </c>
      <c r="G13">
        <v>6</v>
      </c>
      <c r="H13">
        <v>37</v>
      </c>
      <c r="I13" s="108"/>
      <c r="J13" t="s">
        <v>1751</v>
      </c>
    </row>
    <row r="14" spans="1:10" x14ac:dyDescent="0.25">
      <c r="A14" t="s">
        <v>466</v>
      </c>
      <c r="B14" t="s">
        <v>1740</v>
      </c>
      <c r="C14">
        <v>0.18591659999999999</v>
      </c>
      <c r="D14" t="s">
        <v>466</v>
      </c>
      <c r="E14" t="s">
        <v>470</v>
      </c>
      <c r="F14" t="s">
        <v>226</v>
      </c>
      <c r="G14">
        <v>8.9999999999999998E-4</v>
      </c>
      <c r="H14">
        <v>44</v>
      </c>
      <c r="I14" s="109"/>
      <c r="J14" t="s">
        <v>1750</v>
      </c>
    </row>
    <row r="15" spans="1:10" x14ac:dyDescent="0.25">
      <c r="A15" t="s">
        <v>1746</v>
      </c>
      <c r="B15" t="s">
        <v>1742</v>
      </c>
      <c r="C15">
        <v>1.3516442</v>
      </c>
      <c r="D15" t="s">
        <v>1746</v>
      </c>
      <c r="E15" t="s">
        <v>470</v>
      </c>
      <c r="F15" t="s">
        <v>227</v>
      </c>
      <c r="G15">
        <v>0.3</v>
      </c>
      <c r="H15">
        <v>59</v>
      </c>
      <c r="I15" s="108"/>
      <c r="J15" t="s">
        <v>1751</v>
      </c>
    </row>
    <row r="16" spans="1:10" x14ac:dyDescent="0.25">
      <c r="A16" t="s">
        <v>1746</v>
      </c>
      <c r="B16" t="s">
        <v>1743</v>
      </c>
      <c r="C16">
        <v>2.5115170999999998</v>
      </c>
      <c r="D16" t="s">
        <v>1746</v>
      </c>
      <c r="E16" t="s">
        <v>470</v>
      </c>
      <c r="F16" t="s">
        <v>228</v>
      </c>
      <c r="G16">
        <v>0.3</v>
      </c>
      <c r="H16">
        <v>55</v>
      </c>
      <c r="I16" s="109"/>
      <c r="J16" t="s">
        <v>1750</v>
      </c>
    </row>
    <row r="17" spans="1:10" x14ac:dyDescent="0.25">
      <c r="A17" t="s">
        <v>1746</v>
      </c>
      <c r="B17" t="s">
        <v>1740</v>
      </c>
      <c r="C17">
        <v>2.1541389999999998</v>
      </c>
      <c r="D17" t="s">
        <v>1746</v>
      </c>
      <c r="E17" t="s">
        <v>470</v>
      </c>
      <c r="F17" t="s">
        <v>228</v>
      </c>
      <c r="G17">
        <v>0.3</v>
      </c>
      <c r="H17">
        <v>48</v>
      </c>
      <c r="I17" s="109"/>
      <c r="J17" t="s">
        <v>1750</v>
      </c>
    </row>
    <row r="18" spans="1:10" x14ac:dyDescent="0.25">
      <c r="A18" t="s">
        <v>1747</v>
      </c>
      <c r="B18" t="s">
        <v>1740</v>
      </c>
      <c r="C18">
        <v>2.75</v>
      </c>
      <c r="D18" t="s">
        <v>801</v>
      </c>
      <c r="E18" t="s">
        <v>470</v>
      </c>
      <c r="F18" t="s">
        <v>228</v>
      </c>
      <c r="G18">
        <v>5</v>
      </c>
      <c r="H18">
        <v>60</v>
      </c>
      <c r="I18" s="108"/>
      <c r="J18" t="s">
        <v>1751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61DBC-FD5C-4AC8-8BF4-92F8C13F0B64}">
  <dimension ref="A1:H151"/>
  <sheetViews>
    <sheetView topLeftCell="A94" workbookViewId="0">
      <selection activeCell="H137" sqref="H137"/>
    </sheetView>
  </sheetViews>
  <sheetFormatPr defaultRowHeight="15" x14ac:dyDescent="0.25"/>
  <cols>
    <col min="1" max="1" width="41.28515625" bestFit="1" customWidth="1"/>
    <col min="2" max="2" width="20.140625" bestFit="1" customWidth="1"/>
    <col min="3" max="3" width="10.140625" bestFit="1" customWidth="1"/>
    <col min="4" max="4" width="10.85546875" bestFit="1" customWidth="1"/>
    <col min="5" max="5" width="10.5703125" bestFit="1" customWidth="1"/>
    <col min="6" max="6" width="24.42578125" bestFit="1" customWidth="1"/>
    <col min="7" max="7" width="20.42578125" bestFit="1" customWidth="1"/>
    <col min="8" max="8" width="29.42578125" bestFit="1" customWidth="1"/>
    <col min="9" max="9" width="25.5703125" bestFit="1" customWidth="1"/>
    <col min="10" max="10" width="26.140625" bestFit="1" customWidth="1"/>
    <col min="11" max="11" width="22.140625" bestFit="1" customWidth="1"/>
    <col min="12" max="12" width="24.42578125" bestFit="1" customWidth="1"/>
    <col min="13" max="13" width="20.42578125" bestFit="1" customWidth="1"/>
    <col min="14" max="14" width="29.7109375" bestFit="1" customWidth="1"/>
    <col min="15" max="15" width="25.7109375" bestFit="1" customWidth="1"/>
    <col min="16" max="16" width="29.42578125" bestFit="1" customWidth="1"/>
    <col min="17" max="17" width="25.5703125" bestFit="1" customWidth="1"/>
    <col min="18" max="18" width="26.140625" bestFit="1" customWidth="1"/>
    <col min="19" max="19" width="22.140625" bestFit="1" customWidth="1"/>
    <col min="20" max="20" width="24.42578125" bestFit="1" customWidth="1"/>
    <col min="21" max="21" width="20.42578125" bestFit="1" customWidth="1"/>
    <col min="22" max="22" width="29.7109375" bestFit="1" customWidth="1"/>
    <col min="23" max="23" width="25.7109375" bestFit="1" customWidth="1"/>
    <col min="24" max="24" width="29.7109375" bestFit="1" customWidth="1"/>
    <col min="25" max="25" width="25.7109375" bestFit="1" customWidth="1"/>
    <col min="26" max="26" width="29.42578125" bestFit="1" customWidth="1"/>
    <col min="27" max="27" width="25.5703125" bestFit="1" customWidth="1"/>
    <col min="28" max="28" width="24.42578125" bestFit="1" customWidth="1"/>
    <col min="29" max="29" width="20.42578125" bestFit="1" customWidth="1"/>
    <col min="30" max="30" width="29.7109375" bestFit="1" customWidth="1"/>
    <col min="31" max="31" width="25.7109375" bestFit="1" customWidth="1"/>
    <col min="32" max="32" width="29.7109375" bestFit="1" customWidth="1"/>
    <col min="33" max="33" width="25.7109375" bestFit="1" customWidth="1"/>
    <col min="34" max="34" width="29.7109375" bestFit="1" customWidth="1"/>
    <col min="35" max="35" width="25.7109375" bestFit="1" customWidth="1"/>
    <col min="36" max="36" width="29.42578125" bestFit="1" customWidth="1"/>
    <col min="37" max="37" width="25.5703125" bestFit="1" customWidth="1"/>
  </cols>
  <sheetData>
    <row r="1" spans="1:6" x14ac:dyDescent="0.25">
      <c r="A1" s="6" t="s">
        <v>769</v>
      </c>
      <c r="B1" t="s">
        <v>773</v>
      </c>
    </row>
    <row r="3" spans="1:6" x14ac:dyDescent="0.25">
      <c r="A3" s="6" t="s">
        <v>482</v>
      </c>
      <c r="B3" t="s">
        <v>1545</v>
      </c>
      <c r="C3" t="s">
        <v>1546</v>
      </c>
      <c r="D3" t="s">
        <v>1547</v>
      </c>
      <c r="E3" t="s">
        <v>1548</v>
      </c>
    </row>
    <row r="4" spans="1:6" x14ac:dyDescent="0.25">
      <c r="A4" s="7" t="s">
        <v>272</v>
      </c>
      <c r="B4" s="28">
        <v>0</v>
      </c>
      <c r="C4" s="28">
        <v>1</v>
      </c>
      <c r="D4" s="28">
        <v>0</v>
      </c>
      <c r="E4" s="28">
        <v>0</v>
      </c>
      <c r="F4">
        <f>SUM(B4:E4)</f>
        <v>1</v>
      </c>
    </row>
    <row r="5" spans="1:6" x14ac:dyDescent="0.25">
      <c r="A5" s="7" t="s">
        <v>89</v>
      </c>
      <c r="B5" s="28">
        <v>0</v>
      </c>
      <c r="C5" s="28">
        <v>1</v>
      </c>
      <c r="D5" s="28">
        <v>0</v>
      </c>
      <c r="E5" s="28">
        <v>0</v>
      </c>
      <c r="F5">
        <f t="shared" ref="F5:F68" si="0">SUM(B5:E5)</f>
        <v>1</v>
      </c>
    </row>
    <row r="6" spans="1:6" x14ac:dyDescent="0.25">
      <c r="A6" s="7" t="s">
        <v>353</v>
      </c>
      <c r="B6" s="28">
        <v>0</v>
      </c>
      <c r="C6" s="28">
        <v>1</v>
      </c>
      <c r="D6" s="28">
        <v>0</v>
      </c>
      <c r="E6" s="28">
        <v>0</v>
      </c>
      <c r="F6">
        <f t="shared" si="0"/>
        <v>1</v>
      </c>
    </row>
    <row r="7" spans="1:6" x14ac:dyDescent="0.25">
      <c r="A7" s="7" t="s">
        <v>596</v>
      </c>
      <c r="B7" s="28">
        <v>0</v>
      </c>
      <c r="C7" s="28">
        <v>1</v>
      </c>
      <c r="D7" s="28">
        <v>0</v>
      </c>
      <c r="E7" s="28">
        <v>0</v>
      </c>
      <c r="F7">
        <f t="shared" si="0"/>
        <v>1</v>
      </c>
    </row>
    <row r="8" spans="1:6" x14ac:dyDescent="0.25">
      <c r="A8" s="7" t="s">
        <v>598</v>
      </c>
      <c r="B8" s="28">
        <v>0</v>
      </c>
      <c r="C8" s="28">
        <v>1</v>
      </c>
      <c r="D8" s="28">
        <v>0</v>
      </c>
      <c r="E8" s="28">
        <v>0</v>
      </c>
      <c r="F8">
        <f t="shared" si="0"/>
        <v>1</v>
      </c>
    </row>
    <row r="9" spans="1:6" x14ac:dyDescent="0.25">
      <c r="A9" s="7" t="s">
        <v>306</v>
      </c>
      <c r="B9" s="28">
        <v>0</v>
      </c>
      <c r="C9" s="28">
        <v>1</v>
      </c>
      <c r="D9" s="28">
        <v>0</v>
      </c>
      <c r="E9" s="28">
        <v>0</v>
      </c>
      <c r="F9">
        <f t="shared" si="0"/>
        <v>1</v>
      </c>
    </row>
    <row r="10" spans="1:6" x14ac:dyDescent="0.25">
      <c r="A10" s="7" t="s">
        <v>143</v>
      </c>
      <c r="B10" s="28">
        <v>0</v>
      </c>
      <c r="C10" s="28">
        <v>1</v>
      </c>
      <c r="D10" s="28">
        <v>0</v>
      </c>
      <c r="E10" s="28">
        <v>0</v>
      </c>
      <c r="F10">
        <f t="shared" si="0"/>
        <v>1</v>
      </c>
    </row>
    <row r="11" spans="1:6" x14ac:dyDescent="0.25">
      <c r="A11" s="7" t="s">
        <v>316</v>
      </c>
      <c r="B11" s="28">
        <v>0</v>
      </c>
      <c r="C11" s="28">
        <v>0</v>
      </c>
      <c r="D11" s="28">
        <v>0</v>
      </c>
      <c r="E11" s="28">
        <v>1</v>
      </c>
      <c r="F11">
        <f t="shared" si="0"/>
        <v>1</v>
      </c>
    </row>
    <row r="12" spans="1:6" x14ac:dyDescent="0.25">
      <c r="A12" s="7" t="s">
        <v>317</v>
      </c>
      <c r="B12" s="28">
        <v>0</v>
      </c>
      <c r="C12" s="28">
        <v>0</v>
      </c>
      <c r="D12" s="28">
        <v>0</v>
      </c>
      <c r="E12" s="28">
        <v>1</v>
      </c>
      <c r="F12">
        <f t="shared" si="0"/>
        <v>1</v>
      </c>
    </row>
    <row r="13" spans="1:6" x14ac:dyDescent="0.25">
      <c r="A13" s="7" t="s">
        <v>25</v>
      </c>
      <c r="B13" s="28">
        <v>0</v>
      </c>
      <c r="C13" s="28">
        <v>1</v>
      </c>
      <c r="D13" s="28">
        <v>0</v>
      </c>
      <c r="E13" s="28">
        <v>0</v>
      </c>
      <c r="F13">
        <f t="shared" si="0"/>
        <v>1</v>
      </c>
    </row>
    <row r="14" spans="1:6" x14ac:dyDescent="0.25">
      <c r="A14" s="7" t="s">
        <v>346</v>
      </c>
      <c r="B14" s="28">
        <v>0</v>
      </c>
      <c r="C14" s="28">
        <v>1</v>
      </c>
      <c r="D14" s="28">
        <v>0</v>
      </c>
      <c r="E14" s="28">
        <v>0</v>
      </c>
      <c r="F14">
        <f t="shared" si="0"/>
        <v>1</v>
      </c>
    </row>
    <row r="15" spans="1:6" x14ac:dyDescent="0.25">
      <c r="A15" s="7" t="s">
        <v>344</v>
      </c>
      <c r="B15" s="28">
        <v>0</v>
      </c>
      <c r="C15" s="28">
        <v>1</v>
      </c>
      <c r="D15" s="28">
        <v>0</v>
      </c>
      <c r="E15" s="28">
        <v>0</v>
      </c>
      <c r="F15">
        <f t="shared" si="0"/>
        <v>1</v>
      </c>
    </row>
    <row r="16" spans="1:6" x14ac:dyDescent="0.25">
      <c r="A16" s="7" t="s">
        <v>345</v>
      </c>
      <c r="B16" s="28">
        <v>0</v>
      </c>
      <c r="C16" s="28">
        <v>1</v>
      </c>
      <c r="D16" s="28">
        <v>0</v>
      </c>
      <c r="E16" s="28">
        <v>0</v>
      </c>
      <c r="F16">
        <f t="shared" si="0"/>
        <v>1</v>
      </c>
    </row>
    <row r="17" spans="1:6" x14ac:dyDescent="0.25">
      <c r="A17" s="7" t="s">
        <v>43</v>
      </c>
      <c r="B17" s="28">
        <v>0</v>
      </c>
      <c r="C17" s="28">
        <v>1</v>
      </c>
      <c r="D17" s="28">
        <v>0</v>
      </c>
      <c r="E17" s="28">
        <v>0</v>
      </c>
      <c r="F17">
        <f t="shared" si="0"/>
        <v>1</v>
      </c>
    </row>
    <row r="18" spans="1:6" x14ac:dyDescent="0.25">
      <c r="A18" s="7" t="s">
        <v>343</v>
      </c>
      <c r="B18" s="28">
        <v>0</v>
      </c>
      <c r="C18" s="28">
        <v>1</v>
      </c>
      <c r="D18" s="28">
        <v>0</v>
      </c>
      <c r="E18" s="28">
        <v>0</v>
      </c>
      <c r="F18">
        <f t="shared" si="0"/>
        <v>1</v>
      </c>
    </row>
    <row r="19" spans="1:6" x14ac:dyDescent="0.25">
      <c r="A19" s="7" t="s">
        <v>341</v>
      </c>
      <c r="B19" s="28">
        <v>0</v>
      </c>
      <c r="C19" s="28">
        <v>1</v>
      </c>
      <c r="D19" s="28">
        <v>0</v>
      </c>
      <c r="E19" s="28">
        <v>0</v>
      </c>
      <c r="F19">
        <f t="shared" si="0"/>
        <v>1</v>
      </c>
    </row>
    <row r="20" spans="1:6" x14ac:dyDescent="0.25">
      <c r="A20" s="7" t="s">
        <v>342</v>
      </c>
      <c r="B20" s="28">
        <v>0</v>
      </c>
      <c r="C20" s="28">
        <v>1</v>
      </c>
      <c r="D20" s="28">
        <v>0</v>
      </c>
      <c r="E20" s="28">
        <v>0</v>
      </c>
      <c r="F20">
        <f t="shared" si="0"/>
        <v>1</v>
      </c>
    </row>
    <row r="21" spans="1:6" x14ac:dyDescent="0.25">
      <c r="A21" s="7" t="s">
        <v>285</v>
      </c>
      <c r="B21" s="28">
        <v>0</v>
      </c>
      <c r="C21" s="28">
        <v>1</v>
      </c>
      <c r="D21" s="28">
        <v>0</v>
      </c>
      <c r="E21" s="28">
        <v>0</v>
      </c>
      <c r="F21">
        <f t="shared" si="0"/>
        <v>1</v>
      </c>
    </row>
    <row r="22" spans="1:6" x14ac:dyDescent="0.25">
      <c r="A22" s="7" t="s">
        <v>314</v>
      </c>
      <c r="B22" s="28">
        <v>0</v>
      </c>
      <c r="C22" s="28">
        <v>0</v>
      </c>
      <c r="D22" s="28">
        <v>1</v>
      </c>
      <c r="E22" s="28">
        <v>0</v>
      </c>
      <c r="F22">
        <f t="shared" si="0"/>
        <v>1</v>
      </c>
    </row>
    <row r="23" spans="1:6" x14ac:dyDescent="0.25">
      <c r="A23" s="7" t="s">
        <v>313</v>
      </c>
      <c r="B23" s="28">
        <v>0</v>
      </c>
      <c r="C23" s="28">
        <v>0</v>
      </c>
      <c r="D23" s="28">
        <v>1</v>
      </c>
      <c r="E23" s="28">
        <v>0</v>
      </c>
      <c r="F23">
        <f t="shared" si="0"/>
        <v>1</v>
      </c>
    </row>
    <row r="24" spans="1:6" x14ac:dyDescent="0.25">
      <c r="A24" s="7" t="s">
        <v>132</v>
      </c>
      <c r="B24" s="28">
        <v>0</v>
      </c>
      <c r="C24" s="28">
        <v>1</v>
      </c>
      <c r="D24" s="28">
        <v>0</v>
      </c>
      <c r="E24" s="28">
        <v>0</v>
      </c>
      <c r="F24">
        <f t="shared" si="0"/>
        <v>1</v>
      </c>
    </row>
    <row r="25" spans="1:6" x14ac:dyDescent="0.25">
      <c r="A25" s="7" t="s">
        <v>271</v>
      </c>
      <c r="B25" s="28">
        <v>0</v>
      </c>
      <c r="C25" s="28">
        <v>1</v>
      </c>
      <c r="D25" s="28">
        <v>0</v>
      </c>
      <c r="E25" s="28">
        <v>0</v>
      </c>
      <c r="F25">
        <f t="shared" si="0"/>
        <v>1</v>
      </c>
    </row>
    <row r="26" spans="1:6" x14ac:dyDescent="0.25">
      <c r="A26" s="7" t="s">
        <v>269</v>
      </c>
      <c r="B26" s="28">
        <v>0</v>
      </c>
      <c r="C26" s="28">
        <v>1</v>
      </c>
      <c r="D26" s="28">
        <v>0</v>
      </c>
      <c r="E26" s="28">
        <v>0</v>
      </c>
      <c r="F26">
        <f t="shared" si="0"/>
        <v>1</v>
      </c>
    </row>
    <row r="27" spans="1:6" x14ac:dyDescent="0.25">
      <c r="A27" s="7" t="s">
        <v>270</v>
      </c>
      <c r="B27" s="28">
        <v>0</v>
      </c>
      <c r="C27" s="28">
        <v>1</v>
      </c>
      <c r="D27" s="28">
        <v>0</v>
      </c>
      <c r="E27" s="28">
        <v>0</v>
      </c>
      <c r="F27">
        <f t="shared" si="0"/>
        <v>1</v>
      </c>
    </row>
    <row r="28" spans="1:6" x14ac:dyDescent="0.25">
      <c r="A28" s="7" t="s">
        <v>268</v>
      </c>
      <c r="B28" s="28">
        <v>0</v>
      </c>
      <c r="C28" s="28">
        <v>1</v>
      </c>
      <c r="D28" s="28">
        <v>0</v>
      </c>
      <c r="E28" s="28">
        <v>0</v>
      </c>
      <c r="F28">
        <f t="shared" si="0"/>
        <v>1</v>
      </c>
    </row>
    <row r="29" spans="1:6" x14ac:dyDescent="0.25">
      <c r="A29" s="7" t="s">
        <v>333</v>
      </c>
      <c r="B29" s="28">
        <v>0</v>
      </c>
      <c r="C29" s="28">
        <v>1</v>
      </c>
      <c r="D29" s="28">
        <v>0</v>
      </c>
      <c r="E29" s="28">
        <v>0</v>
      </c>
      <c r="F29">
        <f t="shared" si="0"/>
        <v>1</v>
      </c>
    </row>
    <row r="30" spans="1:6" x14ac:dyDescent="0.25">
      <c r="A30" s="7" t="s">
        <v>591</v>
      </c>
      <c r="B30" s="28">
        <v>0</v>
      </c>
      <c r="C30" s="28">
        <v>1</v>
      </c>
      <c r="D30" s="28">
        <v>0</v>
      </c>
      <c r="E30" s="28">
        <v>0</v>
      </c>
      <c r="F30">
        <f t="shared" si="0"/>
        <v>1</v>
      </c>
    </row>
    <row r="31" spans="1:6" x14ac:dyDescent="0.25">
      <c r="A31" s="7" t="s">
        <v>94</v>
      </c>
      <c r="B31" s="28">
        <v>0</v>
      </c>
      <c r="C31" s="28">
        <v>1</v>
      </c>
      <c r="D31" s="28">
        <v>0</v>
      </c>
      <c r="E31" s="28">
        <v>0</v>
      </c>
      <c r="F31">
        <f t="shared" si="0"/>
        <v>1</v>
      </c>
    </row>
    <row r="32" spans="1:6" x14ac:dyDescent="0.25">
      <c r="A32" s="7" t="s">
        <v>308</v>
      </c>
      <c r="B32" s="28">
        <v>0</v>
      </c>
      <c r="C32" s="28">
        <v>0</v>
      </c>
      <c r="D32" s="28">
        <v>1</v>
      </c>
      <c r="E32" s="28">
        <v>0</v>
      </c>
      <c r="F32">
        <f t="shared" si="0"/>
        <v>1</v>
      </c>
    </row>
    <row r="33" spans="1:6" x14ac:dyDescent="0.25">
      <c r="A33" s="7" t="s">
        <v>287</v>
      </c>
      <c r="B33" s="28">
        <v>0</v>
      </c>
      <c r="C33" s="28">
        <v>1</v>
      </c>
      <c r="D33" s="28">
        <v>0</v>
      </c>
      <c r="E33" s="28">
        <v>0</v>
      </c>
      <c r="F33">
        <f t="shared" si="0"/>
        <v>1</v>
      </c>
    </row>
    <row r="34" spans="1:6" x14ac:dyDescent="0.25">
      <c r="A34" s="7" t="s">
        <v>1405</v>
      </c>
      <c r="B34" s="28">
        <v>0</v>
      </c>
      <c r="C34" s="28">
        <v>1</v>
      </c>
      <c r="D34" s="28">
        <v>0</v>
      </c>
      <c r="E34" s="28">
        <v>0</v>
      </c>
      <c r="F34">
        <f t="shared" si="0"/>
        <v>1</v>
      </c>
    </row>
    <row r="35" spans="1:6" x14ac:dyDescent="0.25">
      <c r="A35" s="7" t="s">
        <v>288</v>
      </c>
      <c r="B35" s="28">
        <v>0</v>
      </c>
      <c r="C35" s="28">
        <v>1</v>
      </c>
      <c r="D35" s="28">
        <v>0</v>
      </c>
      <c r="E35" s="28">
        <v>0</v>
      </c>
      <c r="F35">
        <f t="shared" si="0"/>
        <v>1</v>
      </c>
    </row>
    <row r="36" spans="1:6" x14ac:dyDescent="0.25">
      <c r="A36" s="7" t="s">
        <v>1336</v>
      </c>
      <c r="B36" s="28">
        <v>0</v>
      </c>
      <c r="C36" s="28">
        <v>1</v>
      </c>
      <c r="D36" s="28">
        <v>0</v>
      </c>
      <c r="E36" s="28">
        <v>0</v>
      </c>
      <c r="F36">
        <f t="shared" si="0"/>
        <v>1</v>
      </c>
    </row>
    <row r="37" spans="1:6" x14ac:dyDescent="0.25">
      <c r="A37" s="7" t="s">
        <v>299</v>
      </c>
      <c r="B37" s="28">
        <v>0</v>
      </c>
      <c r="C37" s="28">
        <v>1</v>
      </c>
      <c r="D37" s="28">
        <v>0</v>
      </c>
      <c r="E37" s="28">
        <v>0</v>
      </c>
      <c r="F37">
        <f t="shared" si="0"/>
        <v>1</v>
      </c>
    </row>
    <row r="38" spans="1:6" x14ac:dyDescent="0.25">
      <c r="A38" s="7" t="s">
        <v>325</v>
      </c>
      <c r="B38" s="28">
        <v>0</v>
      </c>
      <c r="C38" s="28">
        <v>0</v>
      </c>
      <c r="D38" s="28">
        <v>1</v>
      </c>
      <c r="E38" s="28">
        <v>0</v>
      </c>
      <c r="F38">
        <f t="shared" si="0"/>
        <v>1</v>
      </c>
    </row>
    <row r="39" spans="1:6" x14ac:dyDescent="0.25">
      <c r="A39" s="7" t="s">
        <v>324</v>
      </c>
      <c r="B39" s="28">
        <v>0</v>
      </c>
      <c r="C39" s="28">
        <v>0</v>
      </c>
      <c r="D39" s="28">
        <v>1</v>
      </c>
      <c r="E39" s="28">
        <v>0</v>
      </c>
      <c r="F39">
        <f t="shared" si="0"/>
        <v>1</v>
      </c>
    </row>
    <row r="40" spans="1:6" x14ac:dyDescent="0.25">
      <c r="A40" s="7" t="s">
        <v>1508</v>
      </c>
      <c r="B40" s="28">
        <v>0</v>
      </c>
      <c r="C40" s="28">
        <v>1</v>
      </c>
      <c r="D40" s="28">
        <v>0</v>
      </c>
      <c r="E40" s="28">
        <v>0</v>
      </c>
      <c r="F40">
        <f t="shared" si="0"/>
        <v>1</v>
      </c>
    </row>
    <row r="41" spans="1:6" x14ac:dyDescent="0.25">
      <c r="A41" s="7" t="s">
        <v>297</v>
      </c>
      <c r="B41" s="28">
        <v>0</v>
      </c>
      <c r="C41" s="28">
        <v>1</v>
      </c>
      <c r="D41" s="28">
        <v>0</v>
      </c>
      <c r="E41" s="28">
        <v>0</v>
      </c>
      <c r="F41">
        <f t="shared" si="0"/>
        <v>1</v>
      </c>
    </row>
    <row r="42" spans="1:6" x14ac:dyDescent="0.25">
      <c r="A42" s="7" t="s">
        <v>296</v>
      </c>
      <c r="B42" s="28">
        <v>0</v>
      </c>
      <c r="C42" s="28">
        <v>1</v>
      </c>
      <c r="D42" s="28">
        <v>0</v>
      </c>
      <c r="E42" s="28">
        <v>0</v>
      </c>
      <c r="F42">
        <f t="shared" si="0"/>
        <v>1</v>
      </c>
    </row>
    <row r="43" spans="1:6" x14ac:dyDescent="0.25">
      <c r="A43" s="7" t="s">
        <v>295</v>
      </c>
      <c r="B43" s="28">
        <v>0</v>
      </c>
      <c r="C43" s="28">
        <v>1</v>
      </c>
      <c r="D43" s="28">
        <v>0</v>
      </c>
      <c r="E43" s="28">
        <v>0</v>
      </c>
      <c r="F43">
        <f t="shared" si="0"/>
        <v>1</v>
      </c>
    </row>
    <row r="44" spans="1:6" x14ac:dyDescent="0.25">
      <c r="A44" s="7" t="s">
        <v>298</v>
      </c>
      <c r="B44" s="28">
        <v>0</v>
      </c>
      <c r="C44" s="28">
        <v>1</v>
      </c>
      <c r="D44" s="28">
        <v>0</v>
      </c>
      <c r="E44" s="28">
        <v>0</v>
      </c>
      <c r="F44">
        <f t="shared" si="0"/>
        <v>1</v>
      </c>
    </row>
    <row r="45" spans="1:6" x14ac:dyDescent="0.25">
      <c r="A45" s="7" t="s">
        <v>658</v>
      </c>
      <c r="B45" s="28">
        <v>0</v>
      </c>
      <c r="C45" s="28">
        <v>1</v>
      </c>
      <c r="D45" s="28">
        <v>0</v>
      </c>
      <c r="E45" s="28">
        <v>0</v>
      </c>
      <c r="F45">
        <f t="shared" si="0"/>
        <v>1</v>
      </c>
    </row>
    <row r="46" spans="1:6" x14ac:dyDescent="0.25">
      <c r="A46" s="7" t="s">
        <v>307</v>
      </c>
      <c r="B46" s="28">
        <v>0</v>
      </c>
      <c r="C46" s="28">
        <v>1</v>
      </c>
      <c r="D46" s="28">
        <v>0</v>
      </c>
      <c r="E46" s="28">
        <v>0</v>
      </c>
      <c r="F46">
        <f t="shared" si="0"/>
        <v>1</v>
      </c>
    </row>
    <row r="47" spans="1:6" x14ac:dyDescent="0.25">
      <c r="A47" s="7" t="s">
        <v>293</v>
      </c>
      <c r="B47" s="28">
        <v>0</v>
      </c>
      <c r="C47" s="28">
        <v>0</v>
      </c>
      <c r="D47" s="28">
        <v>1</v>
      </c>
      <c r="E47" s="28">
        <v>0</v>
      </c>
      <c r="F47">
        <f t="shared" si="0"/>
        <v>1</v>
      </c>
    </row>
    <row r="48" spans="1:6" x14ac:dyDescent="0.25">
      <c r="A48" s="7" t="s">
        <v>292</v>
      </c>
      <c r="B48" s="28">
        <v>0</v>
      </c>
      <c r="C48" s="28">
        <v>0</v>
      </c>
      <c r="D48" s="28">
        <v>1</v>
      </c>
      <c r="E48" s="28">
        <v>0</v>
      </c>
      <c r="F48">
        <f t="shared" si="0"/>
        <v>1</v>
      </c>
    </row>
    <row r="49" spans="1:7" x14ac:dyDescent="0.25">
      <c r="A49" s="7" t="s">
        <v>301</v>
      </c>
      <c r="B49" s="28">
        <v>0</v>
      </c>
      <c r="C49" s="28">
        <v>1</v>
      </c>
      <c r="D49" s="28">
        <v>0</v>
      </c>
      <c r="E49" s="28">
        <v>0</v>
      </c>
      <c r="F49">
        <f t="shared" si="0"/>
        <v>1</v>
      </c>
      <c r="G49" s="46" t="s">
        <v>1549</v>
      </c>
    </row>
    <row r="50" spans="1:7" x14ac:dyDescent="0.25">
      <c r="A50" s="7" t="s">
        <v>328</v>
      </c>
      <c r="B50" s="28">
        <v>0</v>
      </c>
      <c r="C50" s="28">
        <v>1</v>
      </c>
      <c r="D50" s="28">
        <v>0</v>
      </c>
      <c r="E50" s="28">
        <v>0</v>
      </c>
      <c r="F50">
        <f t="shared" si="0"/>
        <v>1</v>
      </c>
    </row>
    <row r="51" spans="1:7" x14ac:dyDescent="0.25">
      <c r="A51" s="7" t="s">
        <v>136</v>
      </c>
      <c r="B51" s="28">
        <v>0</v>
      </c>
      <c r="C51" s="28">
        <v>1</v>
      </c>
      <c r="D51" s="28">
        <v>0</v>
      </c>
      <c r="E51" s="28">
        <v>0</v>
      </c>
      <c r="F51">
        <f t="shared" si="0"/>
        <v>1</v>
      </c>
    </row>
    <row r="52" spans="1:7" x14ac:dyDescent="0.25">
      <c r="A52" s="7" t="s">
        <v>139</v>
      </c>
      <c r="B52" s="28">
        <v>0</v>
      </c>
      <c r="C52" s="28">
        <v>1</v>
      </c>
      <c r="D52" s="28">
        <v>0</v>
      </c>
      <c r="E52" s="28">
        <v>0</v>
      </c>
      <c r="F52">
        <f t="shared" si="0"/>
        <v>1</v>
      </c>
    </row>
    <row r="53" spans="1:7" x14ac:dyDescent="0.25">
      <c r="A53" s="7" t="s">
        <v>148</v>
      </c>
      <c r="B53" s="28">
        <v>0</v>
      </c>
      <c r="C53" s="28">
        <v>1</v>
      </c>
      <c r="D53" s="28">
        <v>0</v>
      </c>
      <c r="E53" s="28">
        <v>0</v>
      </c>
      <c r="F53">
        <f t="shared" si="0"/>
        <v>1</v>
      </c>
    </row>
    <row r="54" spans="1:7" x14ac:dyDescent="0.25">
      <c r="A54" s="7" t="s">
        <v>1435</v>
      </c>
      <c r="B54" s="28">
        <v>0</v>
      </c>
      <c r="C54" s="28">
        <v>1</v>
      </c>
      <c r="D54" s="28">
        <v>0</v>
      </c>
      <c r="E54" s="28">
        <v>0</v>
      </c>
      <c r="F54">
        <f t="shared" si="0"/>
        <v>1</v>
      </c>
    </row>
    <row r="55" spans="1:7" x14ac:dyDescent="0.25">
      <c r="A55" s="7" t="s">
        <v>1357</v>
      </c>
      <c r="B55" s="28">
        <v>0</v>
      </c>
      <c r="C55" s="28">
        <v>1</v>
      </c>
      <c r="D55" s="28">
        <v>0</v>
      </c>
      <c r="E55" s="28">
        <v>0</v>
      </c>
      <c r="F55">
        <f t="shared" si="0"/>
        <v>1</v>
      </c>
    </row>
    <row r="56" spans="1:7" x14ac:dyDescent="0.25">
      <c r="A56" s="7" t="s">
        <v>1361</v>
      </c>
      <c r="B56" s="28">
        <v>0</v>
      </c>
      <c r="C56" s="28">
        <v>1</v>
      </c>
      <c r="D56" s="28">
        <v>0</v>
      </c>
      <c r="E56" s="28">
        <v>0</v>
      </c>
      <c r="F56">
        <f t="shared" si="0"/>
        <v>1</v>
      </c>
    </row>
    <row r="57" spans="1:7" x14ac:dyDescent="0.25">
      <c r="A57" s="7" t="s">
        <v>1360</v>
      </c>
      <c r="B57" s="28">
        <v>0</v>
      </c>
      <c r="C57" s="28">
        <v>1</v>
      </c>
      <c r="D57" s="28">
        <v>0</v>
      </c>
      <c r="E57" s="28">
        <v>0</v>
      </c>
      <c r="F57">
        <f t="shared" si="0"/>
        <v>1</v>
      </c>
    </row>
    <row r="58" spans="1:7" x14ac:dyDescent="0.25">
      <c r="A58" s="7" t="s">
        <v>275</v>
      </c>
      <c r="B58" s="28">
        <v>0</v>
      </c>
      <c r="C58" s="28">
        <v>1</v>
      </c>
      <c r="D58" s="28">
        <v>0</v>
      </c>
      <c r="E58" s="28">
        <v>0</v>
      </c>
      <c r="F58">
        <f t="shared" si="0"/>
        <v>1</v>
      </c>
    </row>
    <row r="59" spans="1:7" x14ac:dyDescent="0.25">
      <c r="A59" s="7" t="s">
        <v>312</v>
      </c>
      <c r="B59" s="28">
        <v>0</v>
      </c>
      <c r="C59" s="28">
        <v>0</v>
      </c>
      <c r="D59" s="28">
        <v>1</v>
      </c>
      <c r="E59" s="28">
        <v>0</v>
      </c>
      <c r="F59">
        <f t="shared" si="0"/>
        <v>1</v>
      </c>
    </row>
    <row r="60" spans="1:7" x14ac:dyDescent="0.25">
      <c r="A60" s="7" t="s">
        <v>323</v>
      </c>
      <c r="B60" s="28">
        <v>0</v>
      </c>
      <c r="C60" s="28">
        <v>0</v>
      </c>
      <c r="D60" s="28">
        <v>1</v>
      </c>
      <c r="E60" s="28">
        <v>0</v>
      </c>
      <c r="F60">
        <f t="shared" si="0"/>
        <v>1</v>
      </c>
    </row>
    <row r="61" spans="1:7" x14ac:dyDescent="0.25">
      <c r="A61" s="7" t="s">
        <v>311</v>
      </c>
      <c r="B61" s="28">
        <v>0</v>
      </c>
      <c r="C61" s="28">
        <v>0</v>
      </c>
      <c r="D61" s="28">
        <v>1</v>
      </c>
      <c r="E61" s="28">
        <v>0</v>
      </c>
      <c r="F61">
        <f t="shared" si="0"/>
        <v>1</v>
      </c>
    </row>
    <row r="62" spans="1:7" x14ac:dyDescent="0.25">
      <c r="A62" s="7" t="s">
        <v>335</v>
      </c>
      <c r="B62" s="28">
        <v>0</v>
      </c>
      <c r="C62" s="28">
        <v>1</v>
      </c>
      <c r="D62" s="28">
        <v>0</v>
      </c>
      <c r="E62" s="28">
        <v>0</v>
      </c>
      <c r="F62">
        <f t="shared" si="0"/>
        <v>1</v>
      </c>
    </row>
    <row r="63" spans="1:7" x14ac:dyDescent="0.25">
      <c r="A63" s="7" t="s">
        <v>121</v>
      </c>
      <c r="B63" s="28">
        <v>0</v>
      </c>
      <c r="C63" s="28">
        <v>1</v>
      </c>
      <c r="D63" s="28">
        <v>0</v>
      </c>
      <c r="E63" s="28">
        <v>0</v>
      </c>
      <c r="F63">
        <f t="shared" si="0"/>
        <v>1</v>
      </c>
    </row>
    <row r="64" spans="1:7" x14ac:dyDescent="0.25">
      <c r="A64" s="7" t="s">
        <v>475</v>
      </c>
      <c r="B64" s="28">
        <v>0</v>
      </c>
      <c r="C64" s="28">
        <v>1</v>
      </c>
      <c r="D64" s="28">
        <v>0</v>
      </c>
      <c r="E64" s="28">
        <v>0</v>
      </c>
      <c r="F64">
        <f t="shared" si="0"/>
        <v>1</v>
      </c>
    </row>
    <row r="65" spans="1:6" x14ac:dyDescent="0.25">
      <c r="A65" s="7" t="s">
        <v>305</v>
      </c>
      <c r="B65" s="28">
        <v>0</v>
      </c>
      <c r="C65" s="28">
        <v>1</v>
      </c>
      <c r="D65" s="28">
        <v>0</v>
      </c>
      <c r="E65" s="28">
        <v>0</v>
      </c>
      <c r="F65">
        <f t="shared" si="0"/>
        <v>1</v>
      </c>
    </row>
    <row r="66" spans="1:6" x14ac:dyDescent="0.25">
      <c r="A66" s="7" t="s">
        <v>304</v>
      </c>
      <c r="B66" s="28">
        <v>0</v>
      </c>
      <c r="C66" s="28">
        <v>0</v>
      </c>
      <c r="D66" s="28">
        <v>1</v>
      </c>
      <c r="E66" s="28">
        <v>0</v>
      </c>
      <c r="F66">
        <f t="shared" si="0"/>
        <v>1</v>
      </c>
    </row>
    <row r="67" spans="1:6" x14ac:dyDescent="0.25">
      <c r="A67" s="7" t="s">
        <v>332</v>
      </c>
      <c r="B67" s="28">
        <v>0</v>
      </c>
      <c r="C67" s="28">
        <v>1</v>
      </c>
      <c r="D67" s="28">
        <v>0</v>
      </c>
      <c r="E67" s="28">
        <v>0</v>
      </c>
      <c r="F67">
        <f t="shared" si="0"/>
        <v>1</v>
      </c>
    </row>
    <row r="68" spans="1:6" x14ac:dyDescent="0.25">
      <c r="A68" s="7" t="s">
        <v>309</v>
      </c>
      <c r="B68" s="28">
        <v>0</v>
      </c>
      <c r="C68" s="28">
        <v>1</v>
      </c>
      <c r="D68" s="28">
        <v>0</v>
      </c>
      <c r="E68" s="28">
        <v>0</v>
      </c>
      <c r="F68">
        <f t="shared" si="0"/>
        <v>1</v>
      </c>
    </row>
    <row r="69" spans="1:6" x14ac:dyDescent="0.25">
      <c r="A69" s="7" t="s">
        <v>587</v>
      </c>
      <c r="B69" s="28">
        <v>0</v>
      </c>
      <c r="C69" s="28">
        <v>1</v>
      </c>
      <c r="D69" s="28">
        <v>0</v>
      </c>
      <c r="E69" s="28">
        <v>0</v>
      </c>
      <c r="F69">
        <f t="shared" ref="F69:F132" si="1">SUM(B69:E69)</f>
        <v>1</v>
      </c>
    </row>
    <row r="70" spans="1:6" x14ac:dyDescent="0.25">
      <c r="A70" s="7" t="s">
        <v>1292</v>
      </c>
      <c r="B70" s="28">
        <v>0</v>
      </c>
      <c r="C70" s="28">
        <v>1</v>
      </c>
      <c r="D70" s="28">
        <v>0</v>
      </c>
      <c r="E70" s="28">
        <v>0</v>
      </c>
      <c r="F70">
        <f t="shared" si="1"/>
        <v>1</v>
      </c>
    </row>
    <row r="71" spans="1:6" x14ac:dyDescent="0.25">
      <c r="A71" s="7" t="s">
        <v>932</v>
      </c>
      <c r="B71" s="28">
        <v>0</v>
      </c>
      <c r="C71" s="28">
        <v>1</v>
      </c>
      <c r="D71" s="28">
        <v>0</v>
      </c>
      <c r="E71" s="28">
        <v>0</v>
      </c>
      <c r="F71">
        <f t="shared" si="1"/>
        <v>1</v>
      </c>
    </row>
    <row r="72" spans="1:6" x14ac:dyDescent="0.25">
      <c r="A72" s="7" t="s">
        <v>586</v>
      </c>
      <c r="B72" s="28">
        <v>0</v>
      </c>
      <c r="C72" s="28">
        <v>1</v>
      </c>
      <c r="D72" s="28">
        <v>0</v>
      </c>
      <c r="E72" s="28">
        <v>0</v>
      </c>
      <c r="F72">
        <f t="shared" si="1"/>
        <v>1</v>
      </c>
    </row>
    <row r="73" spans="1:6" x14ac:dyDescent="0.25">
      <c r="A73" s="7" t="s">
        <v>349</v>
      </c>
      <c r="B73" s="28">
        <v>0</v>
      </c>
      <c r="C73" s="28">
        <v>0</v>
      </c>
      <c r="D73" s="28">
        <v>1</v>
      </c>
      <c r="E73" s="28">
        <v>0</v>
      </c>
      <c r="F73">
        <f t="shared" si="1"/>
        <v>1</v>
      </c>
    </row>
    <row r="74" spans="1:6" x14ac:dyDescent="0.25">
      <c r="A74" s="7" t="s">
        <v>976</v>
      </c>
      <c r="B74" s="28">
        <v>0</v>
      </c>
      <c r="C74" s="28">
        <v>1</v>
      </c>
      <c r="D74" s="28">
        <v>0</v>
      </c>
      <c r="E74" s="28">
        <v>0</v>
      </c>
      <c r="F74">
        <f t="shared" si="1"/>
        <v>1</v>
      </c>
    </row>
    <row r="75" spans="1:6" x14ac:dyDescent="0.25">
      <c r="A75" s="7" t="s">
        <v>350</v>
      </c>
      <c r="B75" s="28">
        <v>0</v>
      </c>
      <c r="C75" s="28">
        <v>1</v>
      </c>
      <c r="D75" s="28">
        <v>0</v>
      </c>
      <c r="E75" s="28">
        <v>0</v>
      </c>
      <c r="F75">
        <f t="shared" si="1"/>
        <v>1</v>
      </c>
    </row>
    <row r="76" spans="1:6" x14ac:dyDescent="0.25">
      <c r="A76" s="7" t="s">
        <v>592</v>
      </c>
      <c r="B76" s="28">
        <v>0</v>
      </c>
      <c r="C76" s="28">
        <v>1</v>
      </c>
      <c r="D76" s="28">
        <v>0</v>
      </c>
      <c r="E76" s="28">
        <v>0</v>
      </c>
      <c r="F76">
        <f t="shared" si="1"/>
        <v>1</v>
      </c>
    </row>
    <row r="77" spans="1:6" x14ac:dyDescent="0.25">
      <c r="A77" s="7" t="s">
        <v>980</v>
      </c>
      <c r="B77" s="28">
        <v>1</v>
      </c>
      <c r="C77" s="28">
        <v>0</v>
      </c>
      <c r="D77" s="28">
        <v>0</v>
      </c>
      <c r="E77" s="28">
        <v>0</v>
      </c>
      <c r="F77">
        <f t="shared" si="1"/>
        <v>1</v>
      </c>
    </row>
    <row r="78" spans="1:6" x14ac:dyDescent="0.25">
      <c r="A78" s="7" t="s">
        <v>283</v>
      </c>
      <c r="B78" s="28">
        <v>0</v>
      </c>
      <c r="C78" s="28">
        <v>1</v>
      </c>
      <c r="D78" s="28">
        <v>0</v>
      </c>
      <c r="E78" s="28">
        <v>0</v>
      </c>
      <c r="F78">
        <f t="shared" si="1"/>
        <v>1</v>
      </c>
    </row>
    <row r="79" spans="1:6" x14ac:dyDescent="0.25">
      <c r="A79" s="7" t="s">
        <v>590</v>
      </c>
      <c r="B79" s="28">
        <v>0</v>
      </c>
      <c r="C79" s="28">
        <v>1</v>
      </c>
      <c r="D79" s="28">
        <v>0</v>
      </c>
      <c r="E79" s="28">
        <v>0</v>
      </c>
      <c r="F79">
        <f t="shared" si="1"/>
        <v>1</v>
      </c>
    </row>
    <row r="80" spans="1:6" x14ac:dyDescent="0.25">
      <c r="A80" s="7" t="s">
        <v>279</v>
      </c>
      <c r="B80" s="28">
        <v>0</v>
      </c>
      <c r="C80" s="28">
        <v>1</v>
      </c>
      <c r="D80" s="28">
        <v>0</v>
      </c>
      <c r="E80" s="28">
        <v>0</v>
      </c>
      <c r="F80">
        <f t="shared" si="1"/>
        <v>1</v>
      </c>
    </row>
    <row r="81" spans="1:6" x14ac:dyDescent="0.25">
      <c r="A81" s="7" t="s">
        <v>294</v>
      </c>
      <c r="B81" s="28">
        <v>0</v>
      </c>
      <c r="C81" s="28">
        <v>0</v>
      </c>
      <c r="D81" s="28">
        <v>1</v>
      </c>
      <c r="E81" s="28">
        <v>0</v>
      </c>
      <c r="F81">
        <f t="shared" si="1"/>
        <v>1</v>
      </c>
    </row>
    <row r="82" spans="1:6" x14ac:dyDescent="0.25">
      <c r="A82" s="7" t="s">
        <v>985</v>
      </c>
      <c r="B82" s="28">
        <v>0</v>
      </c>
      <c r="C82" s="28">
        <v>1</v>
      </c>
      <c r="D82" s="28">
        <v>0</v>
      </c>
      <c r="E82" s="28">
        <v>0</v>
      </c>
      <c r="F82">
        <f t="shared" si="1"/>
        <v>1</v>
      </c>
    </row>
    <row r="83" spans="1:6" x14ac:dyDescent="0.25">
      <c r="A83" s="7" t="s">
        <v>282</v>
      </c>
      <c r="B83" s="28">
        <v>0</v>
      </c>
      <c r="C83" s="28">
        <v>1</v>
      </c>
      <c r="D83" s="28">
        <v>0</v>
      </c>
      <c r="E83" s="28">
        <v>0</v>
      </c>
      <c r="F83">
        <f t="shared" si="1"/>
        <v>1</v>
      </c>
    </row>
    <row r="84" spans="1:6" x14ac:dyDescent="0.25">
      <c r="A84" s="7" t="s">
        <v>278</v>
      </c>
      <c r="B84" s="28">
        <v>0</v>
      </c>
      <c r="C84" s="28">
        <v>1</v>
      </c>
      <c r="D84" s="28">
        <v>0</v>
      </c>
      <c r="E84" s="28">
        <v>0</v>
      </c>
      <c r="F84">
        <f t="shared" si="1"/>
        <v>1</v>
      </c>
    </row>
    <row r="85" spans="1:6" x14ac:dyDescent="0.25">
      <c r="A85" s="7" t="s">
        <v>266</v>
      </c>
      <c r="B85" s="28">
        <v>0</v>
      </c>
      <c r="C85" s="28">
        <v>1</v>
      </c>
      <c r="D85" s="28">
        <v>0</v>
      </c>
      <c r="E85" s="28">
        <v>0</v>
      </c>
      <c r="F85">
        <f t="shared" si="1"/>
        <v>1</v>
      </c>
    </row>
    <row r="86" spans="1:6" x14ac:dyDescent="0.25">
      <c r="A86" s="7" t="s">
        <v>588</v>
      </c>
      <c r="B86" s="28">
        <v>0</v>
      </c>
      <c r="C86" s="28">
        <v>1</v>
      </c>
      <c r="D86" s="28">
        <v>0</v>
      </c>
      <c r="E86" s="28">
        <v>0</v>
      </c>
      <c r="F86">
        <f t="shared" si="1"/>
        <v>1</v>
      </c>
    </row>
    <row r="87" spans="1:6" x14ac:dyDescent="0.25">
      <c r="A87" s="7" t="s">
        <v>337</v>
      </c>
      <c r="B87" s="28">
        <v>0</v>
      </c>
      <c r="C87" s="28">
        <v>0</v>
      </c>
      <c r="D87" s="28">
        <v>1</v>
      </c>
      <c r="E87" s="28">
        <v>0</v>
      </c>
      <c r="F87">
        <f t="shared" si="1"/>
        <v>1</v>
      </c>
    </row>
    <row r="88" spans="1:6" x14ac:dyDescent="0.25">
      <c r="A88" s="7" t="s">
        <v>281</v>
      </c>
      <c r="B88" s="28">
        <v>0</v>
      </c>
      <c r="C88" s="28">
        <v>1</v>
      </c>
      <c r="D88" s="28">
        <v>0</v>
      </c>
      <c r="E88" s="28">
        <v>0</v>
      </c>
      <c r="F88">
        <f t="shared" si="1"/>
        <v>1</v>
      </c>
    </row>
    <row r="89" spans="1:6" x14ac:dyDescent="0.25">
      <c r="A89" s="7" t="s">
        <v>1323</v>
      </c>
      <c r="B89" s="28">
        <v>0</v>
      </c>
      <c r="C89" s="28">
        <v>1</v>
      </c>
      <c r="D89" s="28">
        <v>0</v>
      </c>
      <c r="E89" s="28">
        <v>0</v>
      </c>
      <c r="F89">
        <f t="shared" si="1"/>
        <v>1</v>
      </c>
    </row>
    <row r="90" spans="1:6" x14ac:dyDescent="0.25">
      <c r="A90" s="7" t="s">
        <v>1311</v>
      </c>
      <c r="B90" s="28">
        <v>0</v>
      </c>
      <c r="C90" s="28">
        <v>1</v>
      </c>
      <c r="D90" s="28">
        <v>0</v>
      </c>
      <c r="E90" s="28">
        <v>0</v>
      </c>
      <c r="F90">
        <f t="shared" si="1"/>
        <v>1</v>
      </c>
    </row>
    <row r="91" spans="1:6" x14ac:dyDescent="0.25">
      <c r="A91" s="7" t="s">
        <v>1318</v>
      </c>
      <c r="B91" s="28">
        <v>0</v>
      </c>
      <c r="C91" s="28">
        <v>1</v>
      </c>
      <c r="D91" s="28">
        <v>0</v>
      </c>
      <c r="E91" s="28">
        <v>0</v>
      </c>
      <c r="F91">
        <f t="shared" si="1"/>
        <v>1</v>
      </c>
    </row>
    <row r="92" spans="1:6" x14ac:dyDescent="0.25">
      <c r="A92" s="7" t="s">
        <v>1320</v>
      </c>
      <c r="B92" s="28">
        <v>0</v>
      </c>
      <c r="C92" s="28">
        <v>1</v>
      </c>
      <c r="D92" s="28">
        <v>0</v>
      </c>
      <c r="E92" s="28">
        <v>0</v>
      </c>
      <c r="F92">
        <f t="shared" si="1"/>
        <v>1</v>
      </c>
    </row>
    <row r="93" spans="1:6" x14ac:dyDescent="0.25">
      <c r="A93" s="7" t="s">
        <v>1299</v>
      </c>
      <c r="B93" s="28">
        <v>0</v>
      </c>
      <c r="C93" s="28">
        <v>1</v>
      </c>
      <c r="D93" s="28">
        <v>0</v>
      </c>
      <c r="E93" s="28">
        <v>0</v>
      </c>
      <c r="F93">
        <f t="shared" si="1"/>
        <v>1</v>
      </c>
    </row>
    <row r="94" spans="1:6" x14ac:dyDescent="0.25">
      <c r="A94" s="7" t="s">
        <v>1306</v>
      </c>
      <c r="B94" s="28">
        <v>0</v>
      </c>
      <c r="C94" s="28">
        <v>1</v>
      </c>
      <c r="D94" s="28">
        <v>0</v>
      </c>
      <c r="E94" s="28">
        <v>0</v>
      </c>
      <c r="F94">
        <f t="shared" si="1"/>
        <v>1</v>
      </c>
    </row>
    <row r="95" spans="1:6" x14ac:dyDescent="0.25">
      <c r="A95" s="7" t="s">
        <v>1333</v>
      </c>
      <c r="B95" s="28">
        <v>0</v>
      </c>
      <c r="C95" s="28">
        <v>1</v>
      </c>
      <c r="D95" s="28">
        <v>0</v>
      </c>
      <c r="E95" s="28">
        <v>0</v>
      </c>
      <c r="F95">
        <f t="shared" si="1"/>
        <v>1</v>
      </c>
    </row>
    <row r="96" spans="1:6" x14ac:dyDescent="0.25">
      <c r="A96" s="7" t="s">
        <v>1330</v>
      </c>
      <c r="B96" s="28">
        <v>0</v>
      </c>
      <c r="C96" s="28">
        <v>1</v>
      </c>
      <c r="D96" s="28">
        <v>0</v>
      </c>
      <c r="E96" s="28">
        <v>0</v>
      </c>
      <c r="F96">
        <f t="shared" si="1"/>
        <v>1</v>
      </c>
    </row>
    <row r="97" spans="1:8" x14ac:dyDescent="0.25">
      <c r="A97" s="7" t="s">
        <v>1331</v>
      </c>
      <c r="B97" s="28">
        <v>0</v>
      </c>
      <c r="C97" s="28">
        <v>1</v>
      </c>
      <c r="D97" s="28">
        <v>0</v>
      </c>
      <c r="E97" s="28">
        <v>0</v>
      </c>
      <c r="F97">
        <f t="shared" si="1"/>
        <v>1</v>
      </c>
    </row>
    <row r="98" spans="1:8" x14ac:dyDescent="0.25">
      <c r="A98" s="7" t="s">
        <v>1327</v>
      </c>
      <c r="B98" s="28">
        <v>0</v>
      </c>
      <c r="C98" s="28">
        <v>1</v>
      </c>
      <c r="D98" s="28">
        <v>0</v>
      </c>
      <c r="E98" s="28">
        <v>0</v>
      </c>
      <c r="F98">
        <f t="shared" si="1"/>
        <v>1</v>
      </c>
    </row>
    <row r="99" spans="1:8" x14ac:dyDescent="0.25">
      <c r="A99" s="7" t="s">
        <v>180</v>
      </c>
      <c r="B99" s="28">
        <v>1</v>
      </c>
      <c r="C99" s="28">
        <v>1</v>
      </c>
      <c r="D99" s="28">
        <v>1</v>
      </c>
      <c r="E99" s="28">
        <v>0</v>
      </c>
      <c r="F99">
        <f t="shared" si="1"/>
        <v>3</v>
      </c>
    </row>
    <row r="100" spans="1:8" x14ac:dyDescent="0.25">
      <c r="A100" s="7" t="s">
        <v>327</v>
      </c>
      <c r="B100" s="28">
        <v>0</v>
      </c>
      <c r="C100" s="28">
        <v>1</v>
      </c>
      <c r="D100" s="28">
        <v>1</v>
      </c>
      <c r="E100" s="28">
        <v>0</v>
      </c>
      <c r="F100">
        <f t="shared" si="1"/>
        <v>2</v>
      </c>
      <c r="G100" s="46" t="s">
        <v>1549</v>
      </c>
      <c r="H100" s="73" t="s">
        <v>1550</v>
      </c>
    </row>
    <row r="101" spans="1:8" x14ac:dyDescent="0.25">
      <c r="A101" s="7" t="s">
        <v>326</v>
      </c>
      <c r="B101" s="28">
        <v>0</v>
      </c>
      <c r="C101" s="28">
        <v>0</v>
      </c>
      <c r="D101" s="28">
        <v>1</v>
      </c>
      <c r="E101" s="28">
        <v>0</v>
      </c>
      <c r="F101">
        <f t="shared" si="1"/>
        <v>1</v>
      </c>
      <c r="G101" s="46" t="s">
        <v>1549</v>
      </c>
    </row>
    <row r="102" spans="1:8" x14ac:dyDescent="0.25">
      <c r="A102" s="7" t="s">
        <v>286</v>
      </c>
      <c r="B102" s="28">
        <v>0</v>
      </c>
      <c r="C102" s="28">
        <v>1</v>
      </c>
      <c r="D102" s="28">
        <v>0</v>
      </c>
      <c r="E102" s="28">
        <v>0</v>
      </c>
      <c r="F102">
        <f t="shared" si="1"/>
        <v>1</v>
      </c>
    </row>
    <row r="103" spans="1:8" x14ac:dyDescent="0.25">
      <c r="A103" s="7" t="s">
        <v>322</v>
      </c>
      <c r="B103" s="28">
        <v>0</v>
      </c>
      <c r="C103" s="28">
        <v>0</v>
      </c>
      <c r="D103" s="28">
        <v>1</v>
      </c>
      <c r="E103" s="28">
        <v>0</v>
      </c>
      <c r="F103">
        <f t="shared" si="1"/>
        <v>1</v>
      </c>
    </row>
    <row r="104" spans="1:8" x14ac:dyDescent="0.25">
      <c r="A104" s="7" t="s">
        <v>319</v>
      </c>
      <c r="B104" s="28">
        <v>0</v>
      </c>
      <c r="C104" s="28">
        <v>1</v>
      </c>
      <c r="D104" s="28">
        <v>0</v>
      </c>
      <c r="E104" s="28">
        <v>0</v>
      </c>
      <c r="F104">
        <f t="shared" si="1"/>
        <v>1</v>
      </c>
    </row>
    <row r="105" spans="1:8" x14ac:dyDescent="0.25">
      <c r="A105" s="7" t="s">
        <v>303</v>
      </c>
      <c r="B105" s="28">
        <v>0</v>
      </c>
      <c r="C105" s="28">
        <v>1</v>
      </c>
      <c r="D105" s="28">
        <v>0</v>
      </c>
      <c r="E105" s="28">
        <v>0</v>
      </c>
      <c r="F105">
        <f t="shared" si="1"/>
        <v>1</v>
      </c>
    </row>
    <row r="106" spans="1:8" x14ac:dyDescent="0.25">
      <c r="A106" s="7" t="s">
        <v>1283</v>
      </c>
      <c r="B106" s="28">
        <v>0</v>
      </c>
      <c r="C106" s="28">
        <v>1</v>
      </c>
      <c r="D106" s="28">
        <v>0</v>
      </c>
      <c r="E106" s="28">
        <v>0</v>
      </c>
      <c r="F106">
        <f t="shared" si="1"/>
        <v>1</v>
      </c>
    </row>
    <row r="107" spans="1:8" x14ac:dyDescent="0.25">
      <c r="A107" s="7" t="s">
        <v>1275</v>
      </c>
      <c r="B107" s="28">
        <v>0</v>
      </c>
      <c r="C107" s="28">
        <v>1</v>
      </c>
      <c r="D107" s="28">
        <v>0</v>
      </c>
      <c r="E107" s="28">
        <v>0</v>
      </c>
      <c r="F107">
        <f t="shared" si="1"/>
        <v>1</v>
      </c>
    </row>
    <row r="108" spans="1:8" x14ac:dyDescent="0.25">
      <c r="A108" s="7" t="s">
        <v>280</v>
      </c>
      <c r="B108" s="28">
        <v>0</v>
      </c>
      <c r="C108" s="28">
        <v>1</v>
      </c>
      <c r="D108" s="28">
        <v>0</v>
      </c>
      <c r="E108" s="28">
        <v>0</v>
      </c>
      <c r="F108">
        <f t="shared" si="1"/>
        <v>1</v>
      </c>
    </row>
    <row r="109" spans="1:8" x14ac:dyDescent="0.25">
      <c r="A109" s="7" t="s">
        <v>600</v>
      </c>
      <c r="B109" s="28">
        <v>0</v>
      </c>
      <c r="C109" s="28">
        <v>1</v>
      </c>
      <c r="D109" s="28">
        <v>0</v>
      </c>
      <c r="E109" s="28">
        <v>0</v>
      </c>
      <c r="F109">
        <f t="shared" si="1"/>
        <v>1</v>
      </c>
    </row>
    <row r="110" spans="1:8" x14ac:dyDescent="0.25">
      <c r="A110" s="7" t="s">
        <v>46</v>
      </c>
      <c r="B110" s="28">
        <v>1</v>
      </c>
      <c r="C110" s="28">
        <v>1</v>
      </c>
      <c r="D110" s="28">
        <v>1</v>
      </c>
      <c r="E110" s="28">
        <v>0</v>
      </c>
      <c r="F110">
        <f t="shared" si="1"/>
        <v>3</v>
      </c>
    </row>
    <row r="111" spans="1:8" x14ac:dyDescent="0.25">
      <c r="A111" s="7" t="s">
        <v>339</v>
      </c>
      <c r="B111" s="28">
        <v>0</v>
      </c>
      <c r="C111" s="28">
        <v>0</v>
      </c>
      <c r="D111" s="28">
        <v>1</v>
      </c>
      <c r="E111" s="28">
        <v>0</v>
      </c>
      <c r="F111">
        <f t="shared" si="1"/>
        <v>1</v>
      </c>
      <c r="G111" s="46" t="s">
        <v>1549</v>
      </c>
      <c r="H111" s="73" t="s">
        <v>1550</v>
      </c>
    </row>
    <row r="112" spans="1:8" x14ac:dyDescent="0.25">
      <c r="A112" s="7" t="s">
        <v>61</v>
      </c>
      <c r="B112" s="28">
        <v>1</v>
      </c>
      <c r="C112" s="28">
        <v>1</v>
      </c>
      <c r="D112" s="28">
        <v>0</v>
      </c>
      <c r="E112" s="28">
        <v>0</v>
      </c>
      <c r="F112">
        <f t="shared" si="1"/>
        <v>2</v>
      </c>
    </row>
    <row r="113" spans="1:8" x14ac:dyDescent="0.25">
      <c r="A113" s="7" t="s">
        <v>338</v>
      </c>
      <c r="B113" s="28">
        <v>1</v>
      </c>
      <c r="C113" s="28">
        <v>1</v>
      </c>
      <c r="D113" s="28">
        <v>0</v>
      </c>
      <c r="E113" s="28">
        <v>0</v>
      </c>
      <c r="F113">
        <f t="shared" si="1"/>
        <v>2</v>
      </c>
      <c r="H113" s="73" t="s">
        <v>1550</v>
      </c>
    </row>
    <row r="114" spans="1:8" x14ac:dyDescent="0.25">
      <c r="A114" s="7" t="s">
        <v>1396</v>
      </c>
      <c r="B114" s="28">
        <v>0</v>
      </c>
      <c r="C114" s="28">
        <v>1</v>
      </c>
      <c r="D114" s="28">
        <v>0</v>
      </c>
      <c r="E114" s="28">
        <v>0</v>
      </c>
      <c r="F114">
        <f t="shared" si="1"/>
        <v>1</v>
      </c>
      <c r="H114" s="73" t="s">
        <v>1550</v>
      </c>
    </row>
    <row r="115" spans="1:8" x14ac:dyDescent="0.25">
      <c r="A115" s="7" t="s">
        <v>302</v>
      </c>
      <c r="B115" s="28">
        <v>0</v>
      </c>
      <c r="C115" s="28">
        <v>1</v>
      </c>
      <c r="D115" s="28">
        <v>0</v>
      </c>
      <c r="E115" s="28">
        <v>0</v>
      </c>
      <c r="F115">
        <f t="shared" si="1"/>
        <v>1</v>
      </c>
    </row>
    <row r="116" spans="1:8" x14ac:dyDescent="0.25">
      <c r="A116" s="7" t="s">
        <v>289</v>
      </c>
      <c r="B116" s="28">
        <v>0</v>
      </c>
      <c r="C116" s="28">
        <v>1</v>
      </c>
      <c r="D116" s="28">
        <v>0</v>
      </c>
      <c r="E116" s="28">
        <v>0</v>
      </c>
      <c r="F116">
        <f t="shared" si="1"/>
        <v>1</v>
      </c>
    </row>
    <row r="117" spans="1:8" x14ac:dyDescent="0.25">
      <c r="A117" s="7" t="s">
        <v>273</v>
      </c>
      <c r="B117" s="28">
        <v>0</v>
      </c>
      <c r="C117" s="28">
        <v>1</v>
      </c>
      <c r="D117" s="28">
        <v>0</v>
      </c>
      <c r="E117" s="28">
        <v>0</v>
      </c>
      <c r="F117">
        <f t="shared" si="1"/>
        <v>1</v>
      </c>
    </row>
    <row r="118" spans="1:8" x14ac:dyDescent="0.25">
      <c r="A118" s="7" t="s">
        <v>348</v>
      </c>
      <c r="B118" s="28">
        <v>0</v>
      </c>
      <c r="C118" s="28">
        <v>1</v>
      </c>
      <c r="D118" s="28">
        <v>0</v>
      </c>
      <c r="E118" s="28">
        <v>0</v>
      </c>
      <c r="F118">
        <f t="shared" si="1"/>
        <v>1</v>
      </c>
    </row>
    <row r="119" spans="1:8" x14ac:dyDescent="0.25">
      <c r="A119" s="7" t="s">
        <v>347</v>
      </c>
      <c r="B119" s="28">
        <v>0</v>
      </c>
      <c r="C119" s="28">
        <v>1</v>
      </c>
      <c r="D119" s="28">
        <v>0</v>
      </c>
      <c r="E119" s="28">
        <v>0</v>
      </c>
      <c r="F119">
        <f t="shared" si="1"/>
        <v>1</v>
      </c>
    </row>
    <row r="120" spans="1:8" x14ac:dyDescent="0.25">
      <c r="A120" s="7" t="s">
        <v>334</v>
      </c>
      <c r="B120" s="28">
        <v>0</v>
      </c>
      <c r="C120" s="28">
        <v>1</v>
      </c>
      <c r="D120" s="28">
        <v>0</v>
      </c>
      <c r="E120" s="28">
        <v>0</v>
      </c>
      <c r="F120">
        <f t="shared" si="1"/>
        <v>1</v>
      </c>
    </row>
    <row r="121" spans="1:8" x14ac:dyDescent="0.25">
      <c r="A121" s="7" t="s">
        <v>594</v>
      </c>
      <c r="B121" s="28">
        <v>0</v>
      </c>
      <c r="C121" s="28">
        <v>1</v>
      </c>
      <c r="D121" s="28">
        <v>0</v>
      </c>
      <c r="E121" s="28">
        <v>0</v>
      </c>
      <c r="F121">
        <f t="shared" si="1"/>
        <v>1</v>
      </c>
    </row>
    <row r="122" spans="1:8" x14ac:dyDescent="0.25">
      <c r="A122" s="7" t="s">
        <v>931</v>
      </c>
      <c r="B122" s="28">
        <v>0</v>
      </c>
      <c r="C122" s="28">
        <v>1</v>
      </c>
      <c r="D122" s="28">
        <v>0</v>
      </c>
      <c r="E122" s="28">
        <v>0</v>
      </c>
      <c r="F122">
        <f t="shared" si="1"/>
        <v>1</v>
      </c>
    </row>
    <row r="123" spans="1:8" x14ac:dyDescent="0.25">
      <c r="A123" s="7" t="s">
        <v>310</v>
      </c>
      <c r="B123" s="28">
        <v>0</v>
      </c>
      <c r="C123" s="28">
        <v>1</v>
      </c>
      <c r="D123" s="28">
        <v>0</v>
      </c>
      <c r="E123" s="28">
        <v>0</v>
      </c>
      <c r="F123">
        <f t="shared" si="1"/>
        <v>1</v>
      </c>
    </row>
    <row r="124" spans="1:8" x14ac:dyDescent="0.25">
      <c r="A124" s="7" t="s">
        <v>589</v>
      </c>
      <c r="B124" s="28">
        <v>0</v>
      </c>
      <c r="C124" s="28">
        <v>1</v>
      </c>
      <c r="D124" s="28">
        <v>0</v>
      </c>
      <c r="E124" s="28">
        <v>0</v>
      </c>
      <c r="F124">
        <f t="shared" si="1"/>
        <v>1</v>
      </c>
    </row>
    <row r="125" spans="1:8" x14ac:dyDescent="0.25">
      <c r="A125" s="7" t="s">
        <v>336</v>
      </c>
      <c r="B125" s="28">
        <v>0</v>
      </c>
      <c r="C125" s="28">
        <v>1</v>
      </c>
      <c r="D125" s="28">
        <v>0</v>
      </c>
      <c r="E125" s="28">
        <v>0</v>
      </c>
      <c r="F125">
        <f t="shared" si="1"/>
        <v>1</v>
      </c>
    </row>
    <row r="126" spans="1:8" x14ac:dyDescent="0.25">
      <c r="A126" s="7" t="s">
        <v>597</v>
      </c>
      <c r="B126" s="28">
        <v>0</v>
      </c>
      <c r="C126" s="28">
        <v>1</v>
      </c>
      <c r="D126" s="28">
        <v>0</v>
      </c>
      <c r="E126" s="28">
        <v>0</v>
      </c>
      <c r="F126">
        <f t="shared" si="1"/>
        <v>1</v>
      </c>
    </row>
    <row r="127" spans="1:8" x14ac:dyDescent="0.25">
      <c r="A127" s="7" t="s">
        <v>75</v>
      </c>
      <c r="B127" s="28">
        <v>0</v>
      </c>
      <c r="C127" s="28">
        <v>1</v>
      </c>
      <c r="D127" s="28">
        <v>0</v>
      </c>
      <c r="E127" s="28">
        <v>0</v>
      </c>
      <c r="F127">
        <f t="shared" si="1"/>
        <v>1</v>
      </c>
    </row>
    <row r="128" spans="1:8" x14ac:dyDescent="0.25">
      <c r="A128" s="7" t="s">
        <v>330</v>
      </c>
      <c r="B128" s="28">
        <v>1</v>
      </c>
      <c r="C128" s="28">
        <v>0</v>
      </c>
      <c r="D128" s="28">
        <v>0</v>
      </c>
      <c r="E128" s="28">
        <v>1</v>
      </c>
      <c r="F128">
        <f t="shared" si="1"/>
        <v>2</v>
      </c>
    </row>
    <row r="129" spans="1:8" x14ac:dyDescent="0.25">
      <c r="A129" s="7" t="s">
        <v>291</v>
      </c>
      <c r="B129" s="28">
        <v>0</v>
      </c>
      <c r="C129" s="28">
        <v>1</v>
      </c>
      <c r="D129" s="28">
        <v>0</v>
      </c>
      <c r="E129" s="28">
        <v>0</v>
      </c>
      <c r="F129">
        <f t="shared" si="1"/>
        <v>1</v>
      </c>
      <c r="G129" s="46" t="s">
        <v>1549</v>
      </c>
      <c r="H129" s="73" t="s">
        <v>1550</v>
      </c>
    </row>
    <row r="130" spans="1:8" x14ac:dyDescent="0.25">
      <c r="A130" s="7" t="s">
        <v>67</v>
      </c>
      <c r="B130" s="28">
        <v>0</v>
      </c>
      <c r="C130" s="28">
        <v>1</v>
      </c>
      <c r="D130" s="28">
        <v>0</v>
      </c>
      <c r="E130" s="28">
        <v>0</v>
      </c>
      <c r="F130">
        <f t="shared" si="1"/>
        <v>1</v>
      </c>
    </row>
    <row r="131" spans="1:8" x14ac:dyDescent="0.25">
      <c r="A131" s="7" t="s">
        <v>81</v>
      </c>
      <c r="B131" s="28">
        <v>0</v>
      </c>
      <c r="C131" s="28">
        <v>1</v>
      </c>
      <c r="D131" s="28">
        <v>0</v>
      </c>
      <c r="E131" s="28">
        <v>0</v>
      </c>
      <c r="F131">
        <f t="shared" si="1"/>
        <v>1</v>
      </c>
    </row>
    <row r="132" spans="1:8" x14ac:dyDescent="0.25">
      <c r="A132" s="7" t="s">
        <v>274</v>
      </c>
      <c r="B132" s="28">
        <v>0</v>
      </c>
      <c r="C132" s="28">
        <v>1</v>
      </c>
      <c r="D132" s="28">
        <v>0</v>
      </c>
      <c r="E132" s="28">
        <v>0</v>
      </c>
      <c r="F132">
        <f t="shared" si="1"/>
        <v>1</v>
      </c>
    </row>
    <row r="133" spans="1:8" x14ac:dyDescent="0.25">
      <c r="A133" s="7" t="s">
        <v>276</v>
      </c>
      <c r="B133" s="28">
        <v>0</v>
      </c>
      <c r="C133" s="28">
        <v>1</v>
      </c>
      <c r="D133" s="28">
        <v>0</v>
      </c>
      <c r="E133" s="28">
        <v>0</v>
      </c>
      <c r="F133">
        <f t="shared" ref="F133:F151" si="2">SUM(B133:E133)</f>
        <v>1</v>
      </c>
    </row>
    <row r="134" spans="1:8" x14ac:dyDescent="0.25">
      <c r="A134" s="7" t="s">
        <v>1424</v>
      </c>
      <c r="B134" s="28">
        <v>0</v>
      </c>
      <c r="C134" s="28">
        <v>1</v>
      </c>
      <c r="D134" s="28">
        <v>0</v>
      </c>
      <c r="E134" s="28">
        <v>0</v>
      </c>
      <c r="F134">
        <f t="shared" si="2"/>
        <v>1</v>
      </c>
    </row>
    <row r="135" spans="1:8" x14ac:dyDescent="0.25">
      <c r="A135" s="7" t="s">
        <v>321</v>
      </c>
      <c r="B135" s="28">
        <v>0</v>
      </c>
      <c r="C135" s="28">
        <v>1</v>
      </c>
      <c r="D135" s="28">
        <v>0</v>
      </c>
      <c r="E135" s="28">
        <v>0</v>
      </c>
      <c r="F135">
        <f t="shared" si="2"/>
        <v>1</v>
      </c>
    </row>
    <row r="136" spans="1:8" x14ac:dyDescent="0.25">
      <c r="A136" s="7" t="s">
        <v>1416</v>
      </c>
      <c r="B136" s="28">
        <v>0</v>
      </c>
      <c r="C136" s="28">
        <v>1</v>
      </c>
      <c r="D136" s="28">
        <v>1</v>
      </c>
      <c r="E136" s="28">
        <v>0</v>
      </c>
      <c r="F136">
        <f t="shared" si="2"/>
        <v>2</v>
      </c>
    </row>
    <row r="137" spans="1:8" x14ac:dyDescent="0.25">
      <c r="A137" s="7" t="s">
        <v>331</v>
      </c>
      <c r="B137" s="28">
        <v>0</v>
      </c>
      <c r="C137" s="28">
        <v>0</v>
      </c>
      <c r="D137" s="28">
        <v>1</v>
      </c>
      <c r="E137" s="28">
        <v>0</v>
      </c>
      <c r="F137">
        <f t="shared" si="2"/>
        <v>1</v>
      </c>
      <c r="G137" s="46" t="s">
        <v>1549</v>
      </c>
    </row>
    <row r="138" spans="1:8" x14ac:dyDescent="0.25">
      <c r="A138" s="7" t="s">
        <v>595</v>
      </c>
      <c r="B138" s="28">
        <v>0</v>
      </c>
      <c r="C138" s="28">
        <v>1</v>
      </c>
      <c r="D138" s="28">
        <v>0</v>
      </c>
      <c r="E138" s="28">
        <v>0</v>
      </c>
      <c r="F138">
        <f t="shared" si="2"/>
        <v>1</v>
      </c>
    </row>
    <row r="139" spans="1:8" x14ac:dyDescent="0.25">
      <c r="A139" s="7" t="s">
        <v>277</v>
      </c>
      <c r="B139" s="28">
        <v>0</v>
      </c>
      <c r="C139" s="28">
        <v>1</v>
      </c>
      <c r="D139" s="28">
        <v>0</v>
      </c>
      <c r="E139" s="28">
        <v>0</v>
      </c>
      <c r="F139">
        <f t="shared" si="2"/>
        <v>1</v>
      </c>
    </row>
    <row r="140" spans="1:8" x14ac:dyDescent="0.25">
      <c r="A140" s="7" t="s">
        <v>340</v>
      </c>
      <c r="B140" s="28">
        <v>0</v>
      </c>
      <c r="C140" s="28">
        <v>1</v>
      </c>
      <c r="D140" s="28">
        <v>0</v>
      </c>
      <c r="E140" s="28">
        <v>0</v>
      </c>
      <c r="F140">
        <f t="shared" si="2"/>
        <v>1</v>
      </c>
    </row>
    <row r="141" spans="1:8" x14ac:dyDescent="0.25">
      <c r="A141" s="7" t="s">
        <v>320</v>
      </c>
      <c r="B141" s="28">
        <v>0</v>
      </c>
      <c r="C141" s="28">
        <v>1</v>
      </c>
      <c r="D141" s="28">
        <v>0</v>
      </c>
      <c r="E141" s="28">
        <v>0</v>
      </c>
      <c r="F141">
        <f t="shared" si="2"/>
        <v>1</v>
      </c>
    </row>
    <row r="142" spans="1:8" x14ac:dyDescent="0.25">
      <c r="A142" s="7" t="s">
        <v>329</v>
      </c>
      <c r="B142" s="28">
        <v>0</v>
      </c>
      <c r="C142" s="28">
        <v>0</v>
      </c>
      <c r="D142" s="28">
        <v>0</v>
      </c>
      <c r="E142" s="28">
        <v>1</v>
      </c>
      <c r="F142">
        <f t="shared" si="2"/>
        <v>1</v>
      </c>
    </row>
    <row r="143" spans="1:8" x14ac:dyDescent="0.25">
      <c r="A143" s="7" t="s">
        <v>315</v>
      </c>
      <c r="B143" s="28">
        <v>0</v>
      </c>
      <c r="C143" s="28">
        <v>0</v>
      </c>
      <c r="D143" s="28">
        <v>1</v>
      </c>
      <c r="E143" s="28">
        <v>0</v>
      </c>
      <c r="F143">
        <f t="shared" si="2"/>
        <v>1</v>
      </c>
    </row>
    <row r="144" spans="1:8" x14ac:dyDescent="0.25">
      <c r="A144" s="7" t="s">
        <v>318</v>
      </c>
      <c r="B144" s="28">
        <v>0</v>
      </c>
      <c r="C144" s="28">
        <v>0</v>
      </c>
      <c r="D144" s="28">
        <v>1</v>
      </c>
      <c r="E144" s="28">
        <v>1</v>
      </c>
      <c r="F144">
        <f t="shared" si="2"/>
        <v>2</v>
      </c>
    </row>
    <row r="145" spans="1:7" x14ac:dyDescent="0.25">
      <c r="A145" s="7" t="s">
        <v>300</v>
      </c>
      <c r="B145" s="28">
        <v>0</v>
      </c>
      <c r="C145" s="28">
        <v>1</v>
      </c>
      <c r="D145" s="28">
        <v>0</v>
      </c>
      <c r="E145" s="28">
        <v>0</v>
      </c>
      <c r="F145">
        <f t="shared" si="2"/>
        <v>1</v>
      </c>
      <c r="G145" s="46" t="s">
        <v>1549</v>
      </c>
    </row>
    <row r="146" spans="1:7" x14ac:dyDescent="0.25">
      <c r="A146" s="7" t="s">
        <v>352</v>
      </c>
      <c r="B146" s="28">
        <v>0</v>
      </c>
      <c r="C146" s="28">
        <v>1</v>
      </c>
      <c r="D146" s="28">
        <v>0</v>
      </c>
      <c r="E146" s="28">
        <v>0</v>
      </c>
      <c r="F146">
        <f t="shared" si="2"/>
        <v>1</v>
      </c>
    </row>
    <row r="147" spans="1:7" x14ac:dyDescent="0.25">
      <c r="A147" s="7" t="s">
        <v>351</v>
      </c>
      <c r="B147" s="28">
        <v>0</v>
      </c>
      <c r="C147" s="28">
        <v>0</v>
      </c>
      <c r="D147" s="28">
        <v>1</v>
      </c>
      <c r="E147" s="28">
        <v>0</v>
      </c>
      <c r="F147">
        <f t="shared" si="2"/>
        <v>1</v>
      </c>
    </row>
    <row r="148" spans="1:7" x14ac:dyDescent="0.25">
      <c r="A148" s="7" t="s">
        <v>125</v>
      </c>
      <c r="B148" s="28">
        <v>0</v>
      </c>
      <c r="C148" s="28">
        <v>1</v>
      </c>
      <c r="D148" s="28">
        <v>0</v>
      </c>
      <c r="E148" s="28">
        <v>0</v>
      </c>
      <c r="F148">
        <f t="shared" si="2"/>
        <v>1</v>
      </c>
    </row>
    <row r="149" spans="1:7" x14ac:dyDescent="0.25">
      <c r="A149" s="7" t="s">
        <v>267</v>
      </c>
      <c r="B149" s="28">
        <v>0</v>
      </c>
      <c r="C149" s="28">
        <v>1</v>
      </c>
      <c r="D149" s="28">
        <v>0</v>
      </c>
      <c r="E149" s="28">
        <v>0</v>
      </c>
      <c r="F149">
        <f t="shared" si="2"/>
        <v>1</v>
      </c>
    </row>
    <row r="150" spans="1:7" x14ac:dyDescent="0.25">
      <c r="A150" s="7" t="s">
        <v>483</v>
      </c>
      <c r="B150" s="28">
        <v>1</v>
      </c>
      <c r="C150" s="28">
        <v>1</v>
      </c>
      <c r="D150" s="28">
        <v>1</v>
      </c>
      <c r="E150" s="28">
        <v>1</v>
      </c>
      <c r="F150">
        <f t="shared" si="2"/>
        <v>4</v>
      </c>
    </row>
    <row r="151" spans="1:7" x14ac:dyDescent="0.25">
      <c r="F151">
        <f t="shared" si="2"/>
        <v>0</v>
      </c>
    </row>
  </sheetData>
  <conditionalFormatting sqref="F4:F151">
    <cfRule type="cellIs" dxfId="1" priority="1" operator="greaterThan">
      <formula>1</formula>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3396A-B305-4B81-80D7-25C3164D94B0}">
  <sheetPr filterMode="1"/>
  <dimension ref="A1:H148"/>
  <sheetViews>
    <sheetView workbookViewId="0">
      <selection activeCell="M136" sqref="M136"/>
    </sheetView>
  </sheetViews>
  <sheetFormatPr defaultRowHeight="15" x14ac:dyDescent="0.25"/>
  <cols>
    <col min="1" max="1" width="41.28515625" bestFit="1" customWidth="1"/>
    <col min="2" max="3" width="10" bestFit="1" customWidth="1"/>
    <col min="4" max="4" width="10.7109375" bestFit="1" customWidth="1"/>
    <col min="5" max="5" width="10.42578125" bestFit="1" customWidth="1"/>
    <col min="6" max="6" width="4.85546875" bestFit="1" customWidth="1"/>
    <col min="7" max="7" width="7" bestFit="1" customWidth="1"/>
    <col min="8" max="8" width="7.5703125" bestFit="1" customWidth="1"/>
  </cols>
  <sheetData>
    <row r="1" spans="1:6" x14ac:dyDescent="0.25">
      <c r="A1" s="1" t="s">
        <v>482</v>
      </c>
      <c r="B1" s="1" t="s">
        <v>1545</v>
      </c>
      <c r="C1" s="1" t="s">
        <v>1546</v>
      </c>
      <c r="D1" s="1" t="s">
        <v>1547</v>
      </c>
      <c r="E1" s="1" t="s">
        <v>1548</v>
      </c>
      <c r="F1" s="1" t="s">
        <v>1551</v>
      </c>
    </row>
    <row r="2" spans="1:6" hidden="1" x14ac:dyDescent="0.25">
      <c r="A2" t="s">
        <v>272</v>
      </c>
      <c r="B2">
        <v>0</v>
      </c>
      <c r="C2">
        <v>1</v>
      </c>
      <c r="D2">
        <v>0</v>
      </c>
      <c r="E2">
        <v>0</v>
      </c>
      <c r="F2">
        <v>1</v>
      </c>
    </row>
    <row r="3" spans="1:6" hidden="1" x14ac:dyDescent="0.25">
      <c r="A3" t="s">
        <v>89</v>
      </c>
      <c r="B3">
        <v>0</v>
      </c>
      <c r="C3">
        <v>1</v>
      </c>
      <c r="D3">
        <v>0</v>
      </c>
      <c r="E3">
        <v>0</v>
      </c>
      <c r="F3">
        <v>1</v>
      </c>
    </row>
    <row r="4" spans="1:6" hidden="1" x14ac:dyDescent="0.25">
      <c r="A4" t="s">
        <v>353</v>
      </c>
      <c r="B4">
        <v>0</v>
      </c>
      <c r="C4">
        <v>1</v>
      </c>
      <c r="D4">
        <v>0</v>
      </c>
      <c r="E4">
        <v>0</v>
      </c>
      <c r="F4">
        <v>1</v>
      </c>
    </row>
    <row r="5" spans="1:6" hidden="1" x14ac:dyDescent="0.25">
      <c r="A5" t="s">
        <v>596</v>
      </c>
      <c r="B5">
        <v>0</v>
      </c>
      <c r="C5">
        <v>1</v>
      </c>
      <c r="D5">
        <v>0</v>
      </c>
      <c r="E5">
        <v>0</v>
      </c>
      <c r="F5">
        <v>1</v>
      </c>
    </row>
    <row r="6" spans="1:6" hidden="1" x14ac:dyDescent="0.25">
      <c r="A6" t="s">
        <v>598</v>
      </c>
      <c r="B6">
        <v>0</v>
      </c>
      <c r="C6">
        <v>1</v>
      </c>
      <c r="D6">
        <v>0</v>
      </c>
      <c r="E6">
        <v>0</v>
      </c>
      <c r="F6">
        <v>1</v>
      </c>
    </row>
    <row r="7" spans="1:6" hidden="1" x14ac:dyDescent="0.25">
      <c r="A7" t="s">
        <v>306</v>
      </c>
      <c r="B7">
        <v>0</v>
      </c>
      <c r="C7">
        <v>1</v>
      </c>
      <c r="D7">
        <v>0</v>
      </c>
      <c r="E7">
        <v>0</v>
      </c>
      <c r="F7">
        <v>1</v>
      </c>
    </row>
    <row r="8" spans="1:6" hidden="1" x14ac:dyDescent="0.25">
      <c r="A8" t="s">
        <v>143</v>
      </c>
      <c r="B8">
        <v>0</v>
      </c>
      <c r="C8">
        <v>1</v>
      </c>
      <c r="D8">
        <v>0</v>
      </c>
      <c r="E8">
        <v>0</v>
      </c>
      <c r="F8">
        <v>1</v>
      </c>
    </row>
    <row r="9" spans="1:6" x14ac:dyDescent="0.25">
      <c r="A9" t="s">
        <v>316</v>
      </c>
      <c r="B9">
        <v>0</v>
      </c>
      <c r="C9">
        <v>0</v>
      </c>
      <c r="D9">
        <v>0</v>
      </c>
      <c r="E9">
        <v>1</v>
      </c>
      <c r="F9">
        <v>1</v>
      </c>
    </row>
    <row r="10" spans="1:6" x14ac:dyDescent="0.25">
      <c r="A10" t="s">
        <v>317</v>
      </c>
      <c r="B10">
        <v>0</v>
      </c>
      <c r="C10">
        <v>0</v>
      </c>
      <c r="D10">
        <v>0</v>
      </c>
      <c r="E10">
        <v>1</v>
      </c>
      <c r="F10">
        <v>1</v>
      </c>
    </row>
    <row r="11" spans="1:6" hidden="1" x14ac:dyDescent="0.25">
      <c r="A11" t="s">
        <v>25</v>
      </c>
      <c r="B11">
        <v>0</v>
      </c>
      <c r="C11">
        <v>1</v>
      </c>
      <c r="D11">
        <v>0</v>
      </c>
      <c r="E11">
        <v>0</v>
      </c>
      <c r="F11">
        <v>1</v>
      </c>
    </row>
    <row r="12" spans="1:6" hidden="1" x14ac:dyDescent="0.25">
      <c r="A12" t="s">
        <v>346</v>
      </c>
      <c r="B12">
        <v>0</v>
      </c>
      <c r="C12">
        <v>1</v>
      </c>
      <c r="D12">
        <v>0</v>
      </c>
      <c r="E12">
        <v>0</v>
      </c>
      <c r="F12">
        <v>1</v>
      </c>
    </row>
    <row r="13" spans="1:6" hidden="1" x14ac:dyDescent="0.25">
      <c r="A13" t="s">
        <v>344</v>
      </c>
      <c r="B13">
        <v>0</v>
      </c>
      <c r="C13">
        <v>1</v>
      </c>
      <c r="D13">
        <v>0</v>
      </c>
      <c r="E13">
        <v>0</v>
      </c>
      <c r="F13">
        <v>1</v>
      </c>
    </row>
    <row r="14" spans="1:6" hidden="1" x14ac:dyDescent="0.25">
      <c r="A14" t="s">
        <v>345</v>
      </c>
      <c r="B14">
        <v>0</v>
      </c>
      <c r="C14">
        <v>1</v>
      </c>
      <c r="D14">
        <v>0</v>
      </c>
      <c r="E14">
        <v>0</v>
      </c>
      <c r="F14">
        <v>1</v>
      </c>
    </row>
    <row r="15" spans="1:6" hidden="1" x14ac:dyDescent="0.25">
      <c r="A15" t="s">
        <v>43</v>
      </c>
      <c r="B15">
        <v>0</v>
      </c>
      <c r="C15">
        <v>1</v>
      </c>
      <c r="D15">
        <v>0</v>
      </c>
      <c r="E15">
        <v>0</v>
      </c>
      <c r="F15">
        <v>1</v>
      </c>
    </row>
    <row r="16" spans="1:6" hidden="1" x14ac:dyDescent="0.25">
      <c r="A16" t="s">
        <v>343</v>
      </c>
      <c r="B16">
        <v>0</v>
      </c>
      <c r="C16">
        <v>1</v>
      </c>
      <c r="D16">
        <v>0</v>
      </c>
      <c r="E16">
        <v>0</v>
      </c>
      <c r="F16">
        <v>1</v>
      </c>
    </row>
    <row r="17" spans="1:6" hidden="1" x14ac:dyDescent="0.25">
      <c r="A17" t="s">
        <v>341</v>
      </c>
      <c r="B17">
        <v>0</v>
      </c>
      <c r="C17">
        <v>1</v>
      </c>
      <c r="D17">
        <v>0</v>
      </c>
      <c r="E17">
        <v>0</v>
      </c>
      <c r="F17">
        <v>1</v>
      </c>
    </row>
    <row r="18" spans="1:6" hidden="1" x14ac:dyDescent="0.25">
      <c r="A18" t="s">
        <v>342</v>
      </c>
      <c r="B18">
        <v>0</v>
      </c>
      <c r="C18">
        <v>1</v>
      </c>
      <c r="D18">
        <v>0</v>
      </c>
      <c r="E18">
        <v>0</v>
      </c>
      <c r="F18">
        <v>1</v>
      </c>
    </row>
    <row r="19" spans="1:6" hidden="1" x14ac:dyDescent="0.25">
      <c r="A19" t="s">
        <v>285</v>
      </c>
      <c r="B19">
        <v>0</v>
      </c>
      <c r="C19">
        <v>1</v>
      </c>
      <c r="D19">
        <v>0</v>
      </c>
      <c r="E19">
        <v>0</v>
      </c>
      <c r="F19">
        <v>1</v>
      </c>
    </row>
    <row r="20" spans="1:6" x14ac:dyDescent="0.25">
      <c r="A20" t="s">
        <v>314</v>
      </c>
      <c r="B20">
        <v>0</v>
      </c>
      <c r="C20">
        <v>0</v>
      </c>
      <c r="D20">
        <v>1</v>
      </c>
      <c r="E20">
        <v>0</v>
      </c>
      <c r="F20">
        <v>1</v>
      </c>
    </row>
    <row r="21" spans="1:6" x14ac:dyDescent="0.25">
      <c r="A21" t="s">
        <v>313</v>
      </c>
      <c r="B21">
        <v>0</v>
      </c>
      <c r="C21">
        <v>0</v>
      </c>
      <c r="D21">
        <v>1</v>
      </c>
      <c r="E21">
        <v>0</v>
      </c>
      <c r="F21">
        <v>1</v>
      </c>
    </row>
    <row r="22" spans="1:6" hidden="1" x14ac:dyDescent="0.25">
      <c r="A22" t="s">
        <v>132</v>
      </c>
      <c r="B22">
        <v>0</v>
      </c>
      <c r="C22">
        <v>1</v>
      </c>
      <c r="D22">
        <v>0</v>
      </c>
      <c r="E22">
        <v>0</v>
      </c>
      <c r="F22">
        <v>1</v>
      </c>
    </row>
    <row r="23" spans="1:6" hidden="1" x14ac:dyDescent="0.25">
      <c r="A23" t="s">
        <v>271</v>
      </c>
      <c r="B23">
        <v>0</v>
      </c>
      <c r="C23">
        <v>1</v>
      </c>
      <c r="D23">
        <v>0</v>
      </c>
      <c r="E23">
        <v>0</v>
      </c>
      <c r="F23">
        <v>1</v>
      </c>
    </row>
    <row r="24" spans="1:6" hidden="1" x14ac:dyDescent="0.25">
      <c r="A24" t="s">
        <v>269</v>
      </c>
      <c r="B24">
        <v>0</v>
      </c>
      <c r="C24">
        <v>1</v>
      </c>
      <c r="D24">
        <v>0</v>
      </c>
      <c r="E24">
        <v>0</v>
      </c>
      <c r="F24">
        <v>1</v>
      </c>
    </row>
    <row r="25" spans="1:6" hidden="1" x14ac:dyDescent="0.25">
      <c r="A25" t="s">
        <v>270</v>
      </c>
      <c r="B25">
        <v>0</v>
      </c>
      <c r="C25">
        <v>1</v>
      </c>
      <c r="D25">
        <v>0</v>
      </c>
      <c r="E25">
        <v>0</v>
      </c>
      <c r="F25">
        <v>1</v>
      </c>
    </row>
    <row r="26" spans="1:6" hidden="1" x14ac:dyDescent="0.25">
      <c r="A26" t="s">
        <v>268</v>
      </c>
      <c r="B26">
        <v>0</v>
      </c>
      <c r="C26">
        <v>1</v>
      </c>
      <c r="D26">
        <v>0</v>
      </c>
      <c r="E26">
        <v>0</v>
      </c>
      <c r="F26">
        <v>1</v>
      </c>
    </row>
    <row r="27" spans="1:6" hidden="1" x14ac:dyDescent="0.25">
      <c r="A27" t="s">
        <v>333</v>
      </c>
      <c r="B27">
        <v>0</v>
      </c>
      <c r="C27">
        <v>1</v>
      </c>
      <c r="D27">
        <v>0</v>
      </c>
      <c r="E27">
        <v>0</v>
      </c>
      <c r="F27">
        <v>1</v>
      </c>
    </row>
    <row r="28" spans="1:6" hidden="1" x14ac:dyDescent="0.25">
      <c r="A28" t="s">
        <v>591</v>
      </c>
      <c r="B28">
        <v>0</v>
      </c>
      <c r="C28">
        <v>1</v>
      </c>
      <c r="D28">
        <v>0</v>
      </c>
      <c r="E28">
        <v>0</v>
      </c>
      <c r="F28">
        <v>1</v>
      </c>
    </row>
    <row r="29" spans="1:6" hidden="1" x14ac:dyDescent="0.25">
      <c r="A29" t="s">
        <v>94</v>
      </c>
      <c r="B29">
        <v>0</v>
      </c>
      <c r="C29">
        <v>1</v>
      </c>
      <c r="D29">
        <v>0</v>
      </c>
      <c r="E29">
        <v>0</v>
      </c>
      <c r="F29">
        <v>1</v>
      </c>
    </row>
    <row r="30" spans="1:6" x14ac:dyDescent="0.25">
      <c r="A30" t="s">
        <v>308</v>
      </c>
      <c r="B30">
        <v>0</v>
      </c>
      <c r="C30">
        <v>0</v>
      </c>
      <c r="D30">
        <v>1</v>
      </c>
      <c r="E30">
        <v>0</v>
      </c>
      <c r="F30">
        <v>1</v>
      </c>
    </row>
    <row r="31" spans="1:6" hidden="1" x14ac:dyDescent="0.25">
      <c r="A31" t="s">
        <v>287</v>
      </c>
      <c r="B31">
        <v>0</v>
      </c>
      <c r="C31">
        <v>1</v>
      </c>
      <c r="D31">
        <v>0</v>
      </c>
      <c r="E31">
        <v>0</v>
      </c>
      <c r="F31">
        <v>1</v>
      </c>
    </row>
    <row r="32" spans="1:6" hidden="1" x14ac:dyDescent="0.25">
      <c r="A32" t="s">
        <v>1405</v>
      </c>
      <c r="B32">
        <v>0</v>
      </c>
      <c r="C32">
        <v>1</v>
      </c>
      <c r="D32">
        <v>0</v>
      </c>
      <c r="E32">
        <v>0</v>
      </c>
      <c r="F32">
        <v>1</v>
      </c>
    </row>
    <row r="33" spans="1:7" hidden="1" x14ac:dyDescent="0.25">
      <c r="A33" t="s">
        <v>288</v>
      </c>
      <c r="B33">
        <v>0</v>
      </c>
      <c r="C33">
        <v>1</v>
      </c>
      <c r="D33">
        <v>0</v>
      </c>
      <c r="E33">
        <v>0</v>
      </c>
      <c r="F33">
        <v>1</v>
      </c>
    </row>
    <row r="34" spans="1:7" hidden="1" x14ac:dyDescent="0.25">
      <c r="A34" t="s">
        <v>1336</v>
      </c>
      <c r="B34">
        <v>0</v>
      </c>
      <c r="C34">
        <v>1</v>
      </c>
      <c r="D34">
        <v>0</v>
      </c>
      <c r="E34">
        <v>0</v>
      </c>
      <c r="F34">
        <v>1</v>
      </c>
    </row>
    <row r="35" spans="1:7" hidden="1" x14ac:dyDescent="0.25">
      <c r="A35" t="s">
        <v>299</v>
      </c>
      <c r="B35">
        <v>0</v>
      </c>
      <c r="C35">
        <v>1</v>
      </c>
      <c r="D35">
        <v>0</v>
      </c>
      <c r="E35">
        <v>0</v>
      </c>
      <c r="F35">
        <v>1</v>
      </c>
    </row>
    <row r="36" spans="1:7" x14ac:dyDescent="0.25">
      <c r="A36" t="s">
        <v>325</v>
      </c>
      <c r="B36">
        <v>0</v>
      </c>
      <c r="C36">
        <v>0</v>
      </c>
      <c r="D36">
        <v>1</v>
      </c>
      <c r="E36">
        <v>0</v>
      </c>
      <c r="F36">
        <v>1</v>
      </c>
    </row>
    <row r="37" spans="1:7" x14ac:dyDescent="0.25">
      <c r="A37" t="s">
        <v>324</v>
      </c>
      <c r="B37">
        <v>0</v>
      </c>
      <c r="C37">
        <v>0</v>
      </c>
      <c r="D37">
        <v>1</v>
      </c>
      <c r="E37">
        <v>0</v>
      </c>
      <c r="F37">
        <v>1</v>
      </c>
    </row>
    <row r="38" spans="1:7" hidden="1" x14ac:dyDescent="0.25">
      <c r="A38" t="s">
        <v>1508</v>
      </c>
      <c r="B38">
        <v>0</v>
      </c>
      <c r="C38">
        <v>1</v>
      </c>
      <c r="D38">
        <v>0</v>
      </c>
      <c r="E38">
        <v>0</v>
      </c>
      <c r="F38">
        <v>1</v>
      </c>
    </row>
    <row r="39" spans="1:7" hidden="1" x14ac:dyDescent="0.25">
      <c r="A39" t="s">
        <v>297</v>
      </c>
      <c r="B39">
        <v>0</v>
      </c>
      <c r="C39">
        <v>1</v>
      </c>
      <c r="D39">
        <v>0</v>
      </c>
      <c r="E39">
        <v>0</v>
      </c>
      <c r="F39">
        <v>1</v>
      </c>
    </row>
    <row r="40" spans="1:7" hidden="1" x14ac:dyDescent="0.25">
      <c r="A40" t="s">
        <v>296</v>
      </c>
      <c r="B40">
        <v>0</v>
      </c>
      <c r="C40">
        <v>1</v>
      </c>
      <c r="D40">
        <v>0</v>
      </c>
      <c r="E40">
        <v>0</v>
      </c>
      <c r="F40">
        <v>1</v>
      </c>
    </row>
    <row r="41" spans="1:7" hidden="1" x14ac:dyDescent="0.25">
      <c r="A41" t="s">
        <v>295</v>
      </c>
      <c r="B41">
        <v>0</v>
      </c>
      <c r="C41">
        <v>1</v>
      </c>
      <c r="D41">
        <v>0</v>
      </c>
      <c r="E41">
        <v>0</v>
      </c>
      <c r="F41">
        <v>1</v>
      </c>
    </row>
    <row r="42" spans="1:7" hidden="1" x14ac:dyDescent="0.25">
      <c r="A42" t="s">
        <v>298</v>
      </c>
      <c r="B42">
        <v>0</v>
      </c>
      <c r="C42">
        <v>1</v>
      </c>
      <c r="D42">
        <v>0</v>
      </c>
      <c r="E42">
        <v>0</v>
      </c>
      <c r="F42">
        <v>1</v>
      </c>
    </row>
    <row r="43" spans="1:7" hidden="1" x14ac:dyDescent="0.25">
      <c r="A43" t="s">
        <v>658</v>
      </c>
      <c r="B43">
        <v>0</v>
      </c>
      <c r="C43">
        <v>1</v>
      </c>
      <c r="D43">
        <v>0</v>
      </c>
      <c r="E43">
        <v>0</v>
      </c>
      <c r="F43">
        <v>1</v>
      </c>
    </row>
    <row r="44" spans="1:7" hidden="1" x14ac:dyDescent="0.25">
      <c r="A44" t="s">
        <v>307</v>
      </c>
      <c r="B44">
        <v>0</v>
      </c>
      <c r="C44">
        <v>1</v>
      </c>
      <c r="D44">
        <v>0</v>
      </c>
      <c r="E44">
        <v>0</v>
      </c>
      <c r="F44">
        <v>1</v>
      </c>
    </row>
    <row r="45" spans="1:7" x14ac:dyDescent="0.25">
      <c r="A45" t="s">
        <v>293</v>
      </c>
      <c r="B45">
        <v>0</v>
      </c>
      <c r="C45">
        <v>0</v>
      </c>
      <c r="D45">
        <v>1</v>
      </c>
      <c r="E45">
        <v>0</v>
      </c>
      <c r="F45">
        <v>1</v>
      </c>
    </row>
    <row r="46" spans="1:7" x14ac:dyDescent="0.25">
      <c r="A46" t="s">
        <v>292</v>
      </c>
      <c r="B46">
        <v>0</v>
      </c>
      <c r="C46">
        <v>0</v>
      </c>
      <c r="D46">
        <v>1</v>
      </c>
      <c r="E46">
        <v>0</v>
      </c>
      <c r="F46">
        <v>1</v>
      </c>
    </row>
    <row r="47" spans="1:7" hidden="1" x14ac:dyDescent="0.25">
      <c r="A47" t="s">
        <v>284</v>
      </c>
      <c r="B47">
        <v>0</v>
      </c>
      <c r="C47">
        <v>1</v>
      </c>
      <c r="D47">
        <v>1</v>
      </c>
      <c r="E47">
        <v>0</v>
      </c>
      <c r="F47">
        <v>2</v>
      </c>
      <c r="G47" t="s">
        <v>1549</v>
      </c>
    </row>
    <row r="48" spans="1:7" hidden="1" x14ac:dyDescent="0.25">
      <c r="A48" t="s">
        <v>301</v>
      </c>
      <c r="B48">
        <v>0</v>
      </c>
      <c r="C48">
        <v>1</v>
      </c>
      <c r="D48">
        <v>0</v>
      </c>
      <c r="E48">
        <v>0</v>
      </c>
      <c r="F48">
        <v>1</v>
      </c>
    </row>
    <row r="49" spans="1:6" hidden="1" x14ac:dyDescent="0.25">
      <c r="A49" t="s">
        <v>328</v>
      </c>
      <c r="B49">
        <v>0</v>
      </c>
      <c r="C49">
        <v>1</v>
      </c>
      <c r="D49">
        <v>0</v>
      </c>
      <c r="E49">
        <v>0</v>
      </c>
      <c r="F49">
        <v>1</v>
      </c>
    </row>
    <row r="50" spans="1:6" hidden="1" x14ac:dyDescent="0.25">
      <c r="A50" t="s">
        <v>136</v>
      </c>
      <c r="B50">
        <v>0</v>
      </c>
      <c r="C50">
        <v>1</v>
      </c>
      <c r="D50">
        <v>0</v>
      </c>
      <c r="E50">
        <v>0</v>
      </c>
      <c r="F50">
        <v>1</v>
      </c>
    </row>
    <row r="51" spans="1:6" hidden="1" x14ac:dyDescent="0.25">
      <c r="A51" t="s">
        <v>139</v>
      </c>
      <c r="B51">
        <v>0</v>
      </c>
      <c r="C51">
        <v>1</v>
      </c>
      <c r="D51">
        <v>0</v>
      </c>
      <c r="E51">
        <v>0</v>
      </c>
      <c r="F51">
        <v>1</v>
      </c>
    </row>
    <row r="52" spans="1:6" hidden="1" x14ac:dyDescent="0.25">
      <c r="A52" t="s">
        <v>148</v>
      </c>
      <c r="B52">
        <v>0</v>
      </c>
      <c r="C52">
        <v>1</v>
      </c>
      <c r="D52">
        <v>0</v>
      </c>
      <c r="E52">
        <v>0</v>
      </c>
      <c r="F52">
        <v>1</v>
      </c>
    </row>
    <row r="53" spans="1:6" hidden="1" x14ac:dyDescent="0.25">
      <c r="A53" t="s">
        <v>1435</v>
      </c>
      <c r="B53">
        <v>0</v>
      </c>
      <c r="C53">
        <v>1</v>
      </c>
      <c r="D53">
        <v>0</v>
      </c>
      <c r="E53">
        <v>0</v>
      </c>
      <c r="F53">
        <v>1</v>
      </c>
    </row>
    <row r="54" spans="1:6" hidden="1" x14ac:dyDescent="0.25">
      <c r="A54" t="s">
        <v>1357</v>
      </c>
      <c r="B54">
        <v>0</v>
      </c>
      <c r="C54">
        <v>1</v>
      </c>
      <c r="D54">
        <v>0</v>
      </c>
      <c r="E54">
        <v>0</v>
      </c>
      <c r="F54">
        <v>1</v>
      </c>
    </row>
    <row r="55" spans="1:6" hidden="1" x14ac:dyDescent="0.25">
      <c r="A55" t="s">
        <v>1361</v>
      </c>
      <c r="B55">
        <v>0</v>
      </c>
      <c r="C55">
        <v>1</v>
      </c>
      <c r="D55">
        <v>0</v>
      </c>
      <c r="E55">
        <v>0</v>
      </c>
      <c r="F55">
        <v>1</v>
      </c>
    </row>
    <row r="56" spans="1:6" hidden="1" x14ac:dyDescent="0.25">
      <c r="A56" t="s">
        <v>1360</v>
      </c>
      <c r="B56">
        <v>0</v>
      </c>
      <c r="C56">
        <v>1</v>
      </c>
      <c r="D56">
        <v>0</v>
      </c>
      <c r="E56">
        <v>0</v>
      </c>
      <c r="F56">
        <v>1</v>
      </c>
    </row>
    <row r="57" spans="1:6" hidden="1" x14ac:dyDescent="0.25">
      <c r="A57" t="s">
        <v>275</v>
      </c>
      <c r="B57">
        <v>0</v>
      </c>
      <c r="C57">
        <v>1</v>
      </c>
      <c r="D57">
        <v>0</v>
      </c>
      <c r="E57">
        <v>0</v>
      </c>
      <c r="F57">
        <v>1</v>
      </c>
    </row>
    <row r="58" spans="1:6" x14ac:dyDescent="0.25">
      <c r="A58" t="s">
        <v>312</v>
      </c>
      <c r="B58">
        <v>0</v>
      </c>
      <c r="C58">
        <v>0</v>
      </c>
      <c r="D58">
        <v>1</v>
      </c>
      <c r="E58">
        <v>0</v>
      </c>
      <c r="F58">
        <v>1</v>
      </c>
    </row>
    <row r="59" spans="1:6" x14ac:dyDescent="0.25">
      <c r="A59" t="s">
        <v>323</v>
      </c>
      <c r="B59">
        <v>0</v>
      </c>
      <c r="C59">
        <v>0</v>
      </c>
      <c r="D59">
        <v>1</v>
      </c>
      <c r="E59">
        <v>0</v>
      </c>
      <c r="F59">
        <v>1</v>
      </c>
    </row>
    <row r="60" spans="1:6" x14ac:dyDescent="0.25">
      <c r="A60" t="s">
        <v>311</v>
      </c>
      <c r="B60">
        <v>0</v>
      </c>
      <c r="C60">
        <v>0</v>
      </c>
      <c r="D60">
        <v>1</v>
      </c>
      <c r="E60">
        <v>0</v>
      </c>
      <c r="F60">
        <v>1</v>
      </c>
    </row>
    <row r="61" spans="1:6" hidden="1" x14ac:dyDescent="0.25">
      <c r="A61" t="s">
        <v>335</v>
      </c>
      <c r="B61">
        <v>0</v>
      </c>
      <c r="C61">
        <v>1</v>
      </c>
      <c r="D61">
        <v>0</v>
      </c>
      <c r="E61">
        <v>0</v>
      </c>
      <c r="F61">
        <v>1</v>
      </c>
    </row>
    <row r="62" spans="1:6" hidden="1" x14ac:dyDescent="0.25">
      <c r="A62" t="s">
        <v>121</v>
      </c>
      <c r="B62">
        <v>0</v>
      </c>
      <c r="C62">
        <v>1</v>
      </c>
      <c r="D62">
        <v>0</v>
      </c>
      <c r="E62">
        <v>0</v>
      </c>
      <c r="F62">
        <v>1</v>
      </c>
    </row>
    <row r="63" spans="1:6" hidden="1" x14ac:dyDescent="0.25">
      <c r="A63" t="s">
        <v>475</v>
      </c>
      <c r="B63">
        <v>0</v>
      </c>
      <c r="C63">
        <v>1</v>
      </c>
      <c r="D63">
        <v>0</v>
      </c>
      <c r="E63">
        <v>0</v>
      </c>
      <c r="F63">
        <v>1</v>
      </c>
    </row>
    <row r="64" spans="1:6" hidden="1" x14ac:dyDescent="0.25">
      <c r="A64" t="s">
        <v>305</v>
      </c>
      <c r="B64">
        <v>0</v>
      </c>
      <c r="C64">
        <v>1</v>
      </c>
      <c r="D64">
        <v>0</v>
      </c>
      <c r="E64">
        <v>0</v>
      </c>
      <c r="F64">
        <v>1</v>
      </c>
    </row>
    <row r="65" spans="1:6" x14ac:dyDescent="0.25">
      <c r="A65" t="s">
        <v>304</v>
      </c>
      <c r="B65">
        <v>0</v>
      </c>
      <c r="C65">
        <v>0</v>
      </c>
      <c r="D65">
        <v>1</v>
      </c>
      <c r="E65">
        <v>0</v>
      </c>
      <c r="F65">
        <v>1</v>
      </c>
    </row>
    <row r="66" spans="1:6" hidden="1" x14ac:dyDescent="0.25">
      <c r="A66" t="s">
        <v>332</v>
      </c>
      <c r="B66">
        <v>0</v>
      </c>
      <c r="C66">
        <v>1</v>
      </c>
      <c r="D66">
        <v>0</v>
      </c>
      <c r="E66">
        <v>0</v>
      </c>
      <c r="F66">
        <v>1</v>
      </c>
    </row>
    <row r="67" spans="1:6" hidden="1" x14ac:dyDescent="0.25">
      <c r="A67" t="s">
        <v>309</v>
      </c>
      <c r="B67">
        <v>0</v>
      </c>
      <c r="C67">
        <v>1</v>
      </c>
      <c r="D67">
        <v>0</v>
      </c>
      <c r="E67">
        <v>0</v>
      </c>
      <c r="F67">
        <v>1</v>
      </c>
    </row>
    <row r="68" spans="1:6" hidden="1" x14ac:dyDescent="0.25">
      <c r="A68" t="s">
        <v>587</v>
      </c>
      <c r="B68">
        <v>0</v>
      </c>
      <c r="C68">
        <v>1</v>
      </c>
      <c r="D68">
        <v>0</v>
      </c>
      <c r="E68">
        <v>0</v>
      </c>
      <c r="F68">
        <v>1</v>
      </c>
    </row>
    <row r="69" spans="1:6" hidden="1" x14ac:dyDescent="0.25">
      <c r="A69" t="s">
        <v>1292</v>
      </c>
      <c r="B69">
        <v>0</v>
      </c>
      <c r="C69">
        <v>1</v>
      </c>
      <c r="D69">
        <v>0</v>
      </c>
      <c r="E69">
        <v>0</v>
      </c>
      <c r="F69">
        <v>1</v>
      </c>
    </row>
    <row r="70" spans="1:6" hidden="1" x14ac:dyDescent="0.25">
      <c r="A70" t="s">
        <v>932</v>
      </c>
      <c r="B70">
        <v>0</v>
      </c>
      <c r="C70">
        <v>1</v>
      </c>
      <c r="D70">
        <v>0</v>
      </c>
      <c r="E70">
        <v>0</v>
      </c>
      <c r="F70">
        <v>1</v>
      </c>
    </row>
    <row r="71" spans="1:6" hidden="1" x14ac:dyDescent="0.25">
      <c r="A71" t="s">
        <v>586</v>
      </c>
      <c r="B71">
        <v>0</v>
      </c>
      <c r="C71">
        <v>1</v>
      </c>
      <c r="D71">
        <v>0</v>
      </c>
      <c r="E71">
        <v>0</v>
      </c>
      <c r="F71">
        <v>1</v>
      </c>
    </row>
    <row r="72" spans="1:6" x14ac:dyDescent="0.25">
      <c r="A72" t="s">
        <v>349</v>
      </c>
      <c r="B72">
        <v>0</v>
      </c>
      <c r="C72">
        <v>0</v>
      </c>
      <c r="D72">
        <v>1</v>
      </c>
      <c r="E72">
        <v>0</v>
      </c>
      <c r="F72">
        <v>1</v>
      </c>
    </row>
    <row r="73" spans="1:6" hidden="1" x14ac:dyDescent="0.25">
      <c r="A73" t="s">
        <v>976</v>
      </c>
      <c r="B73">
        <v>0</v>
      </c>
      <c r="C73">
        <v>1</v>
      </c>
      <c r="D73">
        <v>0</v>
      </c>
      <c r="E73">
        <v>0</v>
      </c>
      <c r="F73">
        <v>1</v>
      </c>
    </row>
    <row r="74" spans="1:6" hidden="1" x14ac:dyDescent="0.25">
      <c r="A74" t="s">
        <v>350</v>
      </c>
      <c r="B74">
        <v>0</v>
      </c>
      <c r="C74">
        <v>1</v>
      </c>
      <c r="D74">
        <v>0</v>
      </c>
      <c r="E74">
        <v>0</v>
      </c>
      <c r="F74">
        <v>1</v>
      </c>
    </row>
    <row r="75" spans="1:6" hidden="1" x14ac:dyDescent="0.25">
      <c r="A75" t="s">
        <v>592</v>
      </c>
      <c r="B75">
        <v>0</v>
      </c>
      <c r="C75">
        <v>1</v>
      </c>
      <c r="D75">
        <v>0</v>
      </c>
      <c r="E75">
        <v>0</v>
      </c>
      <c r="F75">
        <v>1</v>
      </c>
    </row>
    <row r="76" spans="1:6" x14ac:dyDescent="0.25">
      <c r="A76" t="s">
        <v>980</v>
      </c>
      <c r="B76">
        <v>1</v>
      </c>
      <c r="C76">
        <v>0</v>
      </c>
      <c r="D76">
        <v>0</v>
      </c>
      <c r="E76">
        <v>0</v>
      </c>
      <c r="F76">
        <v>1</v>
      </c>
    </row>
    <row r="77" spans="1:6" hidden="1" x14ac:dyDescent="0.25">
      <c r="A77" t="s">
        <v>283</v>
      </c>
      <c r="B77">
        <v>0</v>
      </c>
      <c r="C77">
        <v>1</v>
      </c>
      <c r="D77">
        <v>0</v>
      </c>
      <c r="E77">
        <v>0</v>
      </c>
      <c r="F77">
        <v>1</v>
      </c>
    </row>
    <row r="78" spans="1:6" hidden="1" x14ac:dyDescent="0.25">
      <c r="A78" t="s">
        <v>590</v>
      </c>
      <c r="B78">
        <v>0</v>
      </c>
      <c r="C78">
        <v>1</v>
      </c>
      <c r="D78">
        <v>0</v>
      </c>
      <c r="E78">
        <v>0</v>
      </c>
      <c r="F78">
        <v>1</v>
      </c>
    </row>
    <row r="79" spans="1:6" hidden="1" x14ac:dyDescent="0.25">
      <c r="A79" t="s">
        <v>279</v>
      </c>
      <c r="B79">
        <v>0</v>
      </c>
      <c r="C79">
        <v>1</v>
      </c>
      <c r="D79">
        <v>0</v>
      </c>
      <c r="E79">
        <v>0</v>
      </c>
      <c r="F79">
        <v>1</v>
      </c>
    </row>
    <row r="80" spans="1:6" x14ac:dyDescent="0.25">
      <c r="A80" t="s">
        <v>294</v>
      </c>
      <c r="B80">
        <v>0</v>
      </c>
      <c r="C80">
        <v>0</v>
      </c>
      <c r="D80">
        <v>1</v>
      </c>
      <c r="E80">
        <v>0</v>
      </c>
      <c r="F80">
        <v>1</v>
      </c>
    </row>
    <row r="81" spans="1:6" hidden="1" x14ac:dyDescent="0.25">
      <c r="A81" t="s">
        <v>985</v>
      </c>
      <c r="B81">
        <v>0</v>
      </c>
      <c r="C81">
        <v>1</v>
      </c>
      <c r="D81">
        <v>0</v>
      </c>
      <c r="E81">
        <v>0</v>
      </c>
      <c r="F81">
        <v>1</v>
      </c>
    </row>
    <row r="82" spans="1:6" hidden="1" x14ac:dyDescent="0.25">
      <c r="A82" t="s">
        <v>282</v>
      </c>
      <c r="B82">
        <v>0</v>
      </c>
      <c r="C82">
        <v>1</v>
      </c>
      <c r="D82">
        <v>0</v>
      </c>
      <c r="E82">
        <v>0</v>
      </c>
      <c r="F82">
        <v>1</v>
      </c>
    </row>
    <row r="83" spans="1:6" hidden="1" x14ac:dyDescent="0.25">
      <c r="A83" t="s">
        <v>278</v>
      </c>
      <c r="B83">
        <v>0</v>
      </c>
      <c r="C83">
        <v>1</v>
      </c>
      <c r="D83">
        <v>0</v>
      </c>
      <c r="E83">
        <v>0</v>
      </c>
      <c r="F83">
        <v>1</v>
      </c>
    </row>
    <row r="84" spans="1:6" hidden="1" x14ac:dyDescent="0.25">
      <c r="A84" t="s">
        <v>266</v>
      </c>
      <c r="B84">
        <v>0</v>
      </c>
      <c r="C84">
        <v>1</v>
      </c>
      <c r="D84">
        <v>0</v>
      </c>
      <c r="E84">
        <v>0</v>
      </c>
      <c r="F84">
        <v>1</v>
      </c>
    </row>
    <row r="85" spans="1:6" hidden="1" x14ac:dyDescent="0.25">
      <c r="A85" t="s">
        <v>588</v>
      </c>
      <c r="B85">
        <v>0</v>
      </c>
      <c r="C85">
        <v>1</v>
      </c>
      <c r="D85">
        <v>0</v>
      </c>
      <c r="E85">
        <v>0</v>
      </c>
      <c r="F85">
        <v>1</v>
      </c>
    </row>
    <row r="86" spans="1:6" x14ac:dyDescent="0.25">
      <c r="A86" t="s">
        <v>337</v>
      </c>
      <c r="B86">
        <v>0</v>
      </c>
      <c r="C86">
        <v>0</v>
      </c>
      <c r="D86">
        <v>1</v>
      </c>
      <c r="E86">
        <v>0</v>
      </c>
      <c r="F86">
        <v>1</v>
      </c>
    </row>
    <row r="87" spans="1:6" hidden="1" x14ac:dyDescent="0.25">
      <c r="A87" t="s">
        <v>281</v>
      </c>
      <c r="B87">
        <v>0</v>
      </c>
      <c r="C87">
        <v>1</v>
      </c>
      <c r="D87">
        <v>0</v>
      </c>
      <c r="E87">
        <v>0</v>
      </c>
      <c r="F87">
        <v>1</v>
      </c>
    </row>
    <row r="88" spans="1:6" hidden="1" x14ac:dyDescent="0.25">
      <c r="A88" t="s">
        <v>1323</v>
      </c>
      <c r="B88">
        <v>0</v>
      </c>
      <c r="C88">
        <v>1</v>
      </c>
      <c r="D88">
        <v>0</v>
      </c>
      <c r="E88">
        <v>0</v>
      </c>
      <c r="F88">
        <v>1</v>
      </c>
    </row>
    <row r="89" spans="1:6" hidden="1" x14ac:dyDescent="0.25">
      <c r="A89" t="s">
        <v>1311</v>
      </c>
      <c r="B89">
        <v>0</v>
      </c>
      <c r="C89">
        <v>1</v>
      </c>
      <c r="D89">
        <v>0</v>
      </c>
      <c r="E89">
        <v>0</v>
      </c>
      <c r="F89">
        <v>1</v>
      </c>
    </row>
    <row r="90" spans="1:6" hidden="1" x14ac:dyDescent="0.25">
      <c r="A90" t="s">
        <v>1318</v>
      </c>
      <c r="B90">
        <v>0</v>
      </c>
      <c r="C90">
        <v>1</v>
      </c>
      <c r="D90">
        <v>0</v>
      </c>
      <c r="E90">
        <v>0</v>
      </c>
      <c r="F90">
        <v>1</v>
      </c>
    </row>
    <row r="91" spans="1:6" hidden="1" x14ac:dyDescent="0.25">
      <c r="A91" t="s">
        <v>1320</v>
      </c>
      <c r="B91">
        <v>0</v>
      </c>
      <c r="C91">
        <v>1</v>
      </c>
      <c r="D91">
        <v>0</v>
      </c>
      <c r="E91">
        <v>0</v>
      </c>
      <c r="F91">
        <v>1</v>
      </c>
    </row>
    <row r="92" spans="1:6" hidden="1" x14ac:dyDescent="0.25">
      <c r="A92" t="s">
        <v>1299</v>
      </c>
      <c r="B92">
        <v>0</v>
      </c>
      <c r="C92">
        <v>1</v>
      </c>
      <c r="D92">
        <v>0</v>
      </c>
      <c r="E92">
        <v>0</v>
      </c>
      <c r="F92">
        <v>1</v>
      </c>
    </row>
    <row r="93" spans="1:6" hidden="1" x14ac:dyDescent="0.25">
      <c r="A93" t="s">
        <v>1306</v>
      </c>
      <c r="B93">
        <v>0</v>
      </c>
      <c r="C93">
        <v>1</v>
      </c>
      <c r="D93">
        <v>0</v>
      </c>
      <c r="E93">
        <v>0</v>
      </c>
      <c r="F93">
        <v>1</v>
      </c>
    </row>
    <row r="94" spans="1:6" hidden="1" x14ac:dyDescent="0.25">
      <c r="A94" t="s">
        <v>1333</v>
      </c>
      <c r="B94">
        <v>0</v>
      </c>
      <c r="C94">
        <v>1</v>
      </c>
      <c r="D94">
        <v>0</v>
      </c>
      <c r="E94">
        <v>0</v>
      </c>
      <c r="F94">
        <v>1</v>
      </c>
    </row>
    <row r="95" spans="1:6" hidden="1" x14ac:dyDescent="0.25">
      <c r="A95" t="s">
        <v>1330</v>
      </c>
      <c r="B95">
        <v>0</v>
      </c>
      <c r="C95">
        <v>1</v>
      </c>
      <c r="D95">
        <v>0</v>
      </c>
      <c r="E95">
        <v>0</v>
      </c>
      <c r="F95">
        <v>1</v>
      </c>
    </row>
    <row r="96" spans="1:6" hidden="1" x14ac:dyDescent="0.25">
      <c r="A96" t="s">
        <v>1331</v>
      </c>
      <c r="B96">
        <v>0</v>
      </c>
      <c r="C96">
        <v>1</v>
      </c>
      <c r="D96">
        <v>0</v>
      </c>
      <c r="E96">
        <v>0</v>
      </c>
      <c r="F96">
        <v>1</v>
      </c>
    </row>
    <row r="97" spans="1:8" hidden="1" x14ac:dyDescent="0.25">
      <c r="A97" t="s">
        <v>1327</v>
      </c>
      <c r="B97">
        <v>0</v>
      </c>
      <c r="C97">
        <v>1</v>
      </c>
      <c r="D97">
        <v>0</v>
      </c>
      <c r="E97">
        <v>0</v>
      </c>
      <c r="F97">
        <v>1</v>
      </c>
    </row>
    <row r="98" spans="1:8" hidden="1" x14ac:dyDescent="0.25">
      <c r="A98" t="s">
        <v>180</v>
      </c>
      <c r="B98">
        <v>1</v>
      </c>
      <c r="C98">
        <v>1</v>
      </c>
      <c r="D98">
        <v>1</v>
      </c>
      <c r="E98">
        <v>0</v>
      </c>
      <c r="F98">
        <v>3</v>
      </c>
      <c r="G98" t="s">
        <v>1549</v>
      </c>
      <c r="H98" t="s">
        <v>1550</v>
      </c>
    </row>
    <row r="99" spans="1:8" hidden="1" x14ac:dyDescent="0.25">
      <c r="A99" t="s">
        <v>327</v>
      </c>
      <c r="B99">
        <v>0</v>
      </c>
      <c r="C99">
        <v>1</v>
      </c>
      <c r="D99">
        <v>1</v>
      </c>
      <c r="E99">
        <v>0</v>
      </c>
      <c r="F99">
        <v>2</v>
      </c>
      <c r="G99" t="s">
        <v>1549</v>
      </c>
    </row>
    <row r="100" spans="1:8" x14ac:dyDescent="0.25">
      <c r="A100" t="s">
        <v>326</v>
      </c>
      <c r="B100">
        <v>0</v>
      </c>
      <c r="C100">
        <v>0</v>
      </c>
      <c r="D100">
        <v>1</v>
      </c>
      <c r="E100">
        <v>0</v>
      </c>
      <c r="F100">
        <v>1</v>
      </c>
    </row>
    <row r="101" spans="1:8" hidden="1" x14ac:dyDescent="0.25">
      <c r="A101" t="s">
        <v>286</v>
      </c>
      <c r="B101">
        <v>0</v>
      </c>
      <c r="C101">
        <v>1</v>
      </c>
      <c r="D101">
        <v>0</v>
      </c>
      <c r="E101">
        <v>0</v>
      </c>
      <c r="F101">
        <v>1</v>
      </c>
    </row>
    <row r="102" spans="1:8" x14ac:dyDescent="0.25">
      <c r="A102" t="s">
        <v>322</v>
      </c>
      <c r="B102">
        <v>0</v>
      </c>
      <c r="C102">
        <v>0</v>
      </c>
      <c r="D102">
        <v>1</v>
      </c>
      <c r="E102">
        <v>0</v>
      </c>
      <c r="F102">
        <v>1</v>
      </c>
    </row>
    <row r="103" spans="1:8" hidden="1" x14ac:dyDescent="0.25">
      <c r="A103" t="s">
        <v>319</v>
      </c>
      <c r="B103">
        <v>0</v>
      </c>
      <c r="C103">
        <v>1</v>
      </c>
      <c r="D103">
        <v>0</v>
      </c>
      <c r="E103">
        <v>0</v>
      </c>
      <c r="F103">
        <v>1</v>
      </c>
    </row>
    <row r="104" spans="1:8" hidden="1" x14ac:dyDescent="0.25">
      <c r="A104" t="s">
        <v>303</v>
      </c>
      <c r="B104">
        <v>0</v>
      </c>
      <c r="C104">
        <v>1</v>
      </c>
      <c r="D104">
        <v>0</v>
      </c>
      <c r="E104">
        <v>0</v>
      </c>
      <c r="F104">
        <v>1</v>
      </c>
    </row>
    <row r="105" spans="1:8" hidden="1" x14ac:dyDescent="0.25">
      <c r="A105" t="s">
        <v>1283</v>
      </c>
      <c r="B105">
        <v>0</v>
      </c>
      <c r="C105">
        <v>1</v>
      </c>
      <c r="D105">
        <v>0</v>
      </c>
      <c r="E105">
        <v>0</v>
      </c>
      <c r="F105">
        <v>1</v>
      </c>
    </row>
    <row r="106" spans="1:8" hidden="1" x14ac:dyDescent="0.25">
      <c r="A106" t="s">
        <v>1275</v>
      </c>
      <c r="B106">
        <v>0</v>
      </c>
      <c r="C106">
        <v>1</v>
      </c>
      <c r="D106">
        <v>0</v>
      </c>
      <c r="E106">
        <v>0</v>
      </c>
      <c r="F106">
        <v>1</v>
      </c>
    </row>
    <row r="107" spans="1:8" hidden="1" x14ac:dyDescent="0.25">
      <c r="A107" t="s">
        <v>280</v>
      </c>
      <c r="B107">
        <v>0</v>
      </c>
      <c r="C107">
        <v>1</v>
      </c>
      <c r="D107">
        <v>0</v>
      </c>
      <c r="E107">
        <v>0</v>
      </c>
      <c r="F107">
        <v>1</v>
      </c>
    </row>
    <row r="108" spans="1:8" hidden="1" x14ac:dyDescent="0.25">
      <c r="A108" t="s">
        <v>600</v>
      </c>
      <c r="B108">
        <v>0</v>
      </c>
      <c r="C108">
        <v>1</v>
      </c>
      <c r="D108">
        <v>0</v>
      </c>
      <c r="E108">
        <v>0</v>
      </c>
      <c r="F108">
        <v>1</v>
      </c>
    </row>
    <row r="109" spans="1:8" hidden="1" x14ac:dyDescent="0.25">
      <c r="A109" t="s">
        <v>46</v>
      </c>
      <c r="B109">
        <v>1</v>
      </c>
      <c r="C109">
        <v>1</v>
      </c>
      <c r="D109">
        <v>1</v>
      </c>
      <c r="E109">
        <v>0</v>
      </c>
      <c r="F109">
        <v>3</v>
      </c>
      <c r="G109" t="s">
        <v>1549</v>
      </c>
      <c r="H109" t="s">
        <v>1550</v>
      </c>
    </row>
    <row r="110" spans="1:8" x14ac:dyDescent="0.25">
      <c r="A110" t="s">
        <v>339</v>
      </c>
      <c r="B110">
        <v>0</v>
      </c>
      <c r="C110">
        <v>0</v>
      </c>
      <c r="D110">
        <v>1</v>
      </c>
      <c r="E110">
        <v>0</v>
      </c>
      <c r="F110">
        <v>1</v>
      </c>
    </row>
    <row r="111" spans="1:8" hidden="1" x14ac:dyDescent="0.25">
      <c r="A111" t="s">
        <v>61</v>
      </c>
      <c r="B111">
        <v>1</v>
      </c>
      <c r="C111">
        <v>1</v>
      </c>
      <c r="D111">
        <v>0</v>
      </c>
      <c r="E111">
        <v>0</v>
      </c>
      <c r="F111">
        <v>2</v>
      </c>
      <c r="H111" t="s">
        <v>1550</v>
      </c>
    </row>
    <row r="112" spans="1:8" hidden="1" x14ac:dyDescent="0.25">
      <c r="A112" t="s">
        <v>338</v>
      </c>
      <c r="B112">
        <v>1</v>
      </c>
      <c r="C112">
        <v>1</v>
      </c>
      <c r="D112">
        <v>0</v>
      </c>
      <c r="E112">
        <v>0</v>
      </c>
      <c r="F112">
        <v>2</v>
      </c>
      <c r="H112" t="s">
        <v>1550</v>
      </c>
    </row>
    <row r="113" spans="1:8" hidden="1" x14ac:dyDescent="0.25">
      <c r="A113" t="s">
        <v>1396</v>
      </c>
      <c r="B113">
        <v>0</v>
      </c>
      <c r="C113">
        <v>1</v>
      </c>
      <c r="D113">
        <v>0</v>
      </c>
      <c r="E113">
        <v>0</v>
      </c>
      <c r="F113">
        <v>1</v>
      </c>
    </row>
    <row r="114" spans="1:8" hidden="1" x14ac:dyDescent="0.25">
      <c r="A114" t="s">
        <v>302</v>
      </c>
      <c r="B114">
        <v>0</v>
      </c>
      <c r="C114">
        <v>1</v>
      </c>
      <c r="D114">
        <v>0</v>
      </c>
      <c r="E114">
        <v>0</v>
      </c>
      <c r="F114">
        <v>1</v>
      </c>
    </row>
    <row r="115" spans="1:8" hidden="1" x14ac:dyDescent="0.25">
      <c r="A115" t="s">
        <v>289</v>
      </c>
      <c r="B115">
        <v>0</v>
      </c>
      <c r="C115">
        <v>1</v>
      </c>
      <c r="D115">
        <v>0</v>
      </c>
      <c r="E115">
        <v>0</v>
      </c>
      <c r="F115">
        <v>1</v>
      </c>
    </row>
    <row r="116" spans="1:8" hidden="1" x14ac:dyDescent="0.25">
      <c r="A116" t="s">
        <v>273</v>
      </c>
      <c r="B116">
        <v>0</v>
      </c>
      <c r="C116">
        <v>1</v>
      </c>
      <c r="D116">
        <v>0</v>
      </c>
      <c r="E116">
        <v>0</v>
      </c>
      <c r="F116">
        <v>1</v>
      </c>
    </row>
    <row r="117" spans="1:8" hidden="1" x14ac:dyDescent="0.25">
      <c r="A117" t="s">
        <v>348</v>
      </c>
      <c r="B117">
        <v>0</v>
      </c>
      <c r="C117">
        <v>1</v>
      </c>
      <c r="D117">
        <v>0</v>
      </c>
      <c r="E117">
        <v>0</v>
      </c>
      <c r="F117">
        <v>1</v>
      </c>
    </row>
    <row r="118" spans="1:8" hidden="1" x14ac:dyDescent="0.25">
      <c r="A118" t="s">
        <v>347</v>
      </c>
      <c r="B118">
        <v>0</v>
      </c>
      <c r="C118">
        <v>1</v>
      </c>
      <c r="D118">
        <v>0</v>
      </c>
      <c r="E118">
        <v>0</v>
      </c>
      <c r="F118">
        <v>1</v>
      </c>
    </row>
    <row r="119" spans="1:8" hidden="1" x14ac:dyDescent="0.25">
      <c r="A119" t="s">
        <v>334</v>
      </c>
      <c r="B119">
        <v>0</v>
      </c>
      <c r="C119">
        <v>1</v>
      </c>
      <c r="D119">
        <v>0</v>
      </c>
      <c r="E119">
        <v>0</v>
      </c>
      <c r="F119">
        <v>1</v>
      </c>
    </row>
    <row r="120" spans="1:8" hidden="1" x14ac:dyDescent="0.25">
      <c r="A120" t="s">
        <v>594</v>
      </c>
      <c r="B120">
        <v>0</v>
      </c>
      <c r="C120">
        <v>1</v>
      </c>
      <c r="D120">
        <v>0</v>
      </c>
      <c r="E120">
        <v>0</v>
      </c>
      <c r="F120">
        <v>1</v>
      </c>
    </row>
    <row r="121" spans="1:8" hidden="1" x14ac:dyDescent="0.25">
      <c r="A121" t="s">
        <v>931</v>
      </c>
      <c r="B121">
        <v>0</v>
      </c>
      <c r="C121">
        <v>1</v>
      </c>
      <c r="D121">
        <v>0</v>
      </c>
      <c r="E121">
        <v>0</v>
      </c>
      <c r="F121">
        <v>1</v>
      </c>
    </row>
    <row r="122" spans="1:8" hidden="1" x14ac:dyDescent="0.25">
      <c r="A122" t="s">
        <v>310</v>
      </c>
      <c r="B122">
        <v>0</v>
      </c>
      <c r="C122">
        <v>1</v>
      </c>
      <c r="D122">
        <v>0</v>
      </c>
      <c r="E122">
        <v>0</v>
      </c>
      <c r="F122">
        <v>1</v>
      </c>
    </row>
    <row r="123" spans="1:8" hidden="1" x14ac:dyDescent="0.25">
      <c r="A123" t="s">
        <v>589</v>
      </c>
      <c r="B123">
        <v>0</v>
      </c>
      <c r="C123">
        <v>1</v>
      </c>
      <c r="D123">
        <v>0</v>
      </c>
      <c r="E123">
        <v>0</v>
      </c>
      <c r="F123">
        <v>1</v>
      </c>
    </row>
    <row r="124" spans="1:8" hidden="1" x14ac:dyDescent="0.25">
      <c r="A124" t="s">
        <v>336</v>
      </c>
      <c r="B124">
        <v>0</v>
      </c>
      <c r="C124">
        <v>1</v>
      </c>
      <c r="D124">
        <v>0</v>
      </c>
      <c r="E124">
        <v>0</v>
      </c>
      <c r="F124">
        <v>1</v>
      </c>
    </row>
    <row r="125" spans="1:8" hidden="1" x14ac:dyDescent="0.25">
      <c r="A125" t="s">
        <v>597</v>
      </c>
      <c r="B125">
        <v>0</v>
      </c>
      <c r="C125">
        <v>1</v>
      </c>
      <c r="D125">
        <v>0</v>
      </c>
      <c r="E125">
        <v>0</v>
      </c>
      <c r="F125">
        <v>1</v>
      </c>
    </row>
    <row r="126" spans="1:8" hidden="1" x14ac:dyDescent="0.25">
      <c r="A126" t="s">
        <v>75</v>
      </c>
      <c r="B126">
        <v>0</v>
      </c>
      <c r="C126">
        <v>1</v>
      </c>
      <c r="D126">
        <v>0</v>
      </c>
      <c r="E126">
        <v>0</v>
      </c>
      <c r="F126">
        <v>1</v>
      </c>
    </row>
    <row r="127" spans="1:8" x14ac:dyDescent="0.25">
      <c r="A127" t="s">
        <v>330</v>
      </c>
      <c r="B127">
        <v>1</v>
      </c>
      <c r="C127">
        <v>0</v>
      </c>
      <c r="D127">
        <v>0</v>
      </c>
      <c r="E127">
        <v>1</v>
      </c>
      <c r="F127">
        <v>2</v>
      </c>
      <c r="G127" t="s">
        <v>1549</v>
      </c>
      <c r="H127" t="s">
        <v>1550</v>
      </c>
    </row>
    <row r="128" spans="1:8" hidden="1" x14ac:dyDescent="0.25">
      <c r="A128" t="s">
        <v>291</v>
      </c>
      <c r="B128">
        <v>0</v>
      </c>
      <c r="C128">
        <v>1</v>
      </c>
      <c r="D128">
        <v>0</v>
      </c>
      <c r="E128">
        <v>0</v>
      </c>
      <c r="F128">
        <v>1</v>
      </c>
    </row>
    <row r="129" spans="1:7" hidden="1" x14ac:dyDescent="0.25">
      <c r="A129" t="s">
        <v>67</v>
      </c>
      <c r="B129">
        <v>0</v>
      </c>
      <c r="C129">
        <v>1</v>
      </c>
      <c r="D129">
        <v>0</v>
      </c>
      <c r="E129">
        <v>0</v>
      </c>
      <c r="F129">
        <v>1</v>
      </c>
    </row>
    <row r="130" spans="1:7" hidden="1" x14ac:dyDescent="0.25">
      <c r="A130" t="s">
        <v>81</v>
      </c>
      <c r="B130">
        <v>0</v>
      </c>
      <c r="C130">
        <v>1</v>
      </c>
      <c r="D130">
        <v>0</v>
      </c>
      <c r="E130">
        <v>0</v>
      </c>
      <c r="F130">
        <v>1</v>
      </c>
    </row>
    <row r="131" spans="1:7" hidden="1" x14ac:dyDescent="0.25">
      <c r="A131" t="s">
        <v>274</v>
      </c>
      <c r="B131">
        <v>0</v>
      </c>
      <c r="C131">
        <v>1</v>
      </c>
      <c r="D131">
        <v>0</v>
      </c>
      <c r="E131">
        <v>0</v>
      </c>
      <c r="F131">
        <v>1</v>
      </c>
    </row>
    <row r="132" spans="1:7" hidden="1" x14ac:dyDescent="0.25">
      <c r="A132" t="s">
        <v>276</v>
      </c>
      <c r="B132">
        <v>0</v>
      </c>
      <c r="C132">
        <v>1</v>
      </c>
      <c r="D132">
        <v>0</v>
      </c>
      <c r="E132">
        <v>0</v>
      </c>
      <c r="F132">
        <v>1</v>
      </c>
    </row>
    <row r="133" spans="1:7" hidden="1" x14ac:dyDescent="0.25">
      <c r="A133" t="s">
        <v>1424</v>
      </c>
      <c r="B133">
        <v>0</v>
      </c>
      <c r="C133">
        <v>1</v>
      </c>
      <c r="D133">
        <v>0</v>
      </c>
      <c r="E133">
        <v>0</v>
      </c>
      <c r="F133">
        <v>1</v>
      </c>
    </row>
    <row r="134" spans="1:7" hidden="1" x14ac:dyDescent="0.25">
      <c r="A134" t="s">
        <v>321</v>
      </c>
      <c r="B134">
        <v>0</v>
      </c>
      <c r="C134">
        <v>1</v>
      </c>
      <c r="D134">
        <v>0</v>
      </c>
      <c r="E134">
        <v>0</v>
      </c>
      <c r="F134">
        <v>1</v>
      </c>
    </row>
    <row r="135" spans="1:7" hidden="1" x14ac:dyDescent="0.25">
      <c r="A135" t="s">
        <v>1416</v>
      </c>
      <c r="B135">
        <v>0</v>
      </c>
      <c r="C135">
        <v>1</v>
      </c>
      <c r="D135">
        <v>1</v>
      </c>
      <c r="E135">
        <v>0</v>
      </c>
      <c r="F135">
        <v>2</v>
      </c>
      <c r="G135" t="s">
        <v>1549</v>
      </c>
    </row>
    <row r="136" spans="1:7" x14ac:dyDescent="0.25">
      <c r="A136" t="s">
        <v>331</v>
      </c>
      <c r="B136">
        <v>0</v>
      </c>
      <c r="C136">
        <v>0</v>
      </c>
      <c r="D136">
        <v>1</v>
      </c>
      <c r="E136">
        <v>0</v>
      </c>
      <c r="F136">
        <v>1</v>
      </c>
    </row>
    <row r="137" spans="1:7" hidden="1" x14ac:dyDescent="0.25">
      <c r="A137" t="s">
        <v>595</v>
      </c>
      <c r="B137">
        <v>0</v>
      </c>
      <c r="C137">
        <v>1</v>
      </c>
      <c r="D137">
        <v>0</v>
      </c>
      <c r="E137">
        <v>0</v>
      </c>
      <c r="F137">
        <v>1</v>
      </c>
    </row>
    <row r="138" spans="1:7" hidden="1" x14ac:dyDescent="0.25">
      <c r="A138" t="s">
        <v>277</v>
      </c>
      <c r="B138">
        <v>0</v>
      </c>
      <c r="C138">
        <v>1</v>
      </c>
      <c r="D138">
        <v>0</v>
      </c>
      <c r="E138">
        <v>0</v>
      </c>
      <c r="F138">
        <v>1</v>
      </c>
    </row>
    <row r="139" spans="1:7" hidden="1" x14ac:dyDescent="0.25">
      <c r="A139" t="s">
        <v>340</v>
      </c>
      <c r="B139">
        <v>0</v>
      </c>
      <c r="C139">
        <v>1</v>
      </c>
      <c r="D139">
        <v>0</v>
      </c>
      <c r="E139">
        <v>0</v>
      </c>
      <c r="F139">
        <v>1</v>
      </c>
    </row>
    <row r="140" spans="1:7" hidden="1" x14ac:dyDescent="0.25">
      <c r="A140" t="s">
        <v>320</v>
      </c>
      <c r="B140">
        <v>0</v>
      </c>
      <c r="C140">
        <v>1</v>
      </c>
      <c r="D140">
        <v>0</v>
      </c>
      <c r="E140">
        <v>0</v>
      </c>
      <c r="F140">
        <v>1</v>
      </c>
    </row>
    <row r="141" spans="1:7" x14ac:dyDescent="0.25">
      <c r="A141" t="s">
        <v>329</v>
      </c>
      <c r="B141">
        <v>0</v>
      </c>
      <c r="C141">
        <v>0</v>
      </c>
      <c r="D141">
        <v>0</v>
      </c>
      <c r="E141">
        <v>1</v>
      </c>
      <c r="F141">
        <v>1</v>
      </c>
    </row>
    <row r="142" spans="1:7" x14ac:dyDescent="0.25">
      <c r="A142" t="s">
        <v>315</v>
      </c>
      <c r="B142">
        <v>0</v>
      </c>
      <c r="C142">
        <v>0</v>
      </c>
      <c r="D142">
        <v>1</v>
      </c>
      <c r="E142">
        <v>0</v>
      </c>
      <c r="F142">
        <v>1</v>
      </c>
    </row>
    <row r="143" spans="1:7" x14ac:dyDescent="0.25">
      <c r="A143" t="s">
        <v>318</v>
      </c>
      <c r="B143">
        <v>0</v>
      </c>
      <c r="C143">
        <v>0</v>
      </c>
      <c r="D143">
        <v>1</v>
      </c>
      <c r="E143">
        <v>1</v>
      </c>
      <c r="F143">
        <v>2</v>
      </c>
      <c r="G143" t="s">
        <v>1549</v>
      </c>
    </row>
    <row r="144" spans="1:7" hidden="1" x14ac:dyDescent="0.25">
      <c r="A144" t="s">
        <v>300</v>
      </c>
      <c r="B144">
        <v>0</v>
      </c>
      <c r="C144">
        <v>1</v>
      </c>
      <c r="D144">
        <v>0</v>
      </c>
      <c r="E144">
        <v>0</v>
      </c>
      <c r="F144">
        <v>1</v>
      </c>
    </row>
    <row r="145" spans="1:6" hidden="1" x14ac:dyDescent="0.25">
      <c r="A145" t="s">
        <v>352</v>
      </c>
      <c r="B145">
        <v>0</v>
      </c>
      <c r="C145">
        <v>1</v>
      </c>
      <c r="D145">
        <v>0</v>
      </c>
      <c r="E145">
        <v>0</v>
      </c>
      <c r="F145">
        <v>1</v>
      </c>
    </row>
    <row r="146" spans="1:6" x14ac:dyDescent="0.25">
      <c r="A146" t="s">
        <v>351</v>
      </c>
      <c r="B146">
        <v>0</v>
      </c>
      <c r="C146">
        <v>0</v>
      </c>
      <c r="D146">
        <v>1</v>
      </c>
      <c r="E146">
        <v>0</v>
      </c>
      <c r="F146">
        <v>1</v>
      </c>
    </row>
    <row r="147" spans="1:6" hidden="1" x14ac:dyDescent="0.25">
      <c r="A147" t="s">
        <v>125</v>
      </c>
      <c r="B147">
        <v>0</v>
      </c>
      <c r="C147">
        <v>1</v>
      </c>
      <c r="D147">
        <v>0</v>
      </c>
      <c r="E147">
        <v>0</v>
      </c>
      <c r="F147">
        <v>1</v>
      </c>
    </row>
    <row r="148" spans="1:6" hidden="1" x14ac:dyDescent="0.25">
      <c r="A148" t="s">
        <v>267</v>
      </c>
      <c r="B148">
        <v>0</v>
      </c>
      <c r="C148">
        <v>1</v>
      </c>
      <c r="D148">
        <v>0</v>
      </c>
      <c r="E148">
        <v>0</v>
      </c>
      <c r="F148">
        <v>1</v>
      </c>
    </row>
  </sheetData>
  <autoFilter ref="A1:F149" xr:uid="{F133396A-B305-4B81-80D7-25C3164D94B0}">
    <filterColumn colId="2">
      <filters blank="1">
        <filter val="0"/>
      </filters>
    </filterColumn>
  </autoFilter>
  <conditionalFormatting sqref="F1:F1048576">
    <cfRule type="cellIs" dxfId="0" priority="1" operator="greaterThan">
      <formula>1</formula>
    </cfRule>
  </conditionalFormatting>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6D300-B012-42AB-BDED-2D193AFFC0F7}">
  <dimension ref="A1:I51"/>
  <sheetViews>
    <sheetView workbookViewId="0">
      <selection activeCell="F26" sqref="F26"/>
    </sheetView>
  </sheetViews>
  <sheetFormatPr defaultRowHeight="15" x14ac:dyDescent="0.25"/>
  <cols>
    <col min="1" max="1" width="15.42578125" bestFit="1" customWidth="1"/>
    <col min="2" max="2" width="7.140625" bestFit="1" customWidth="1"/>
    <col min="3" max="7" width="20.140625" bestFit="1" customWidth="1"/>
    <col min="8" max="9" width="15.42578125" bestFit="1" customWidth="1"/>
    <col min="10" max="35" width="20.140625" bestFit="1" customWidth="1"/>
    <col min="36" max="37" width="11.28515625" bestFit="1" customWidth="1"/>
    <col min="38" max="38" width="59.5703125" bestFit="1" customWidth="1"/>
    <col min="39" max="39" width="62.85546875" bestFit="1" customWidth="1"/>
    <col min="40" max="40" width="38.85546875" bestFit="1" customWidth="1"/>
    <col min="41" max="41" width="42.140625" bestFit="1" customWidth="1"/>
    <col min="42" max="42" width="101.7109375" bestFit="1" customWidth="1"/>
    <col min="43" max="43" width="105" bestFit="1" customWidth="1"/>
    <col min="44" max="44" width="141.140625" bestFit="1" customWidth="1"/>
    <col min="45" max="45" width="144.28515625" bestFit="1" customWidth="1"/>
    <col min="46" max="46" width="37.42578125" bestFit="1" customWidth="1"/>
    <col min="47" max="47" width="40.5703125" bestFit="1" customWidth="1"/>
    <col min="48" max="48" width="51" bestFit="1" customWidth="1"/>
    <col min="49" max="49" width="9.140625" bestFit="1" customWidth="1"/>
    <col min="50" max="50" width="54.140625" bestFit="1" customWidth="1"/>
    <col min="51" max="51" width="57.42578125" bestFit="1" customWidth="1"/>
    <col min="52" max="52" width="60.5703125" bestFit="1" customWidth="1"/>
    <col min="53" max="53" width="44.42578125" bestFit="1" customWidth="1"/>
    <col min="54" max="54" width="47.5703125" bestFit="1" customWidth="1"/>
    <col min="55" max="55" width="91.28515625" bestFit="1" customWidth="1"/>
    <col min="56" max="56" width="94.42578125" bestFit="1" customWidth="1"/>
    <col min="57" max="57" width="64.28515625" bestFit="1" customWidth="1"/>
    <col min="58" max="58" width="67.5703125" bestFit="1" customWidth="1"/>
    <col min="59" max="59" width="31.7109375" bestFit="1" customWidth="1"/>
    <col min="60" max="60" width="34.85546875" bestFit="1" customWidth="1"/>
    <col min="61" max="61" width="9.28515625" bestFit="1" customWidth="1"/>
    <col min="62" max="62" width="12.28515625" bestFit="1" customWidth="1"/>
    <col min="63" max="63" width="59.140625" bestFit="1" customWidth="1"/>
    <col min="64" max="64" width="62.28515625" bestFit="1" customWidth="1"/>
    <col min="65" max="65" width="78.140625" bestFit="1" customWidth="1"/>
    <col min="66" max="66" width="8.140625" bestFit="1" customWidth="1"/>
    <col min="67" max="67" width="81.28515625" bestFit="1" customWidth="1"/>
    <col min="68" max="68" width="44.42578125" bestFit="1" customWidth="1"/>
    <col min="69" max="69" width="47.5703125" bestFit="1" customWidth="1"/>
    <col min="70" max="70" width="93.28515625" bestFit="1" customWidth="1"/>
    <col min="71" max="71" width="96.5703125" bestFit="1" customWidth="1"/>
    <col min="72" max="72" width="45.85546875" bestFit="1" customWidth="1"/>
    <col min="73" max="73" width="49" bestFit="1" customWidth="1"/>
    <col min="74" max="74" width="22.5703125" bestFit="1" customWidth="1"/>
    <col min="75" max="75" width="25.85546875" bestFit="1" customWidth="1"/>
    <col min="76" max="76" width="56.5703125" bestFit="1" customWidth="1"/>
    <col min="77" max="77" width="59.7109375" bestFit="1" customWidth="1"/>
    <col min="78" max="78" width="54.42578125" bestFit="1" customWidth="1"/>
    <col min="79" max="79" width="57.5703125" bestFit="1" customWidth="1"/>
    <col min="80" max="80" width="10.28515625" bestFit="1" customWidth="1"/>
    <col min="81" max="81" width="13.42578125" bestFit="1" customWidth="1"/>
    <col min="82" max="82" width="10.28515625" bestFit="1" customWidth="1"/>
    <col min="83" max="83" width="13.42578125" bestFit="1" customWidth="1"/>
    <col min="84" max="84" width="11" bestFit="1" customWidth="1"/>
    <col min="85" max="85" width="14.140625" bestFit="1" customWidth="1"/>
    <col min="86" max="86" width="25.5703125" bestFit="1" customWidth="1"/>
    <col min="87" max="87" width="28.7109375" bestFit="1" customWidth="1"/>
    <col min="88" max="88" width="9.140625" bestFit="1" customWidth="1"/>
    <col min="89" max="89" width="9.42578125" bestFit="1" customWidth="1"/>
    <col min="90" max="90" width="19.28515625" bestFit="1" customWidth="1"/>
    <col min="91" max="91" width="22.42578125" bestFit="1" customWidth="1"/>
    <col min="92" max="92" width="100.85546875" bestFit="1" customWidth="1"/>
    <col min="93" max="93" width="104" bestFit="1" customWidth="1"/>
    <col min="94" max="94" width="11" bestFit="1" customWidth="1"/>
    <col min="95" max="95" width="9.140625" bestFit="1" customWidth="1"/>
    <col min="96" max="96" width="14.140625" bestFit="1" customWidth="1"/>
    <col min="97" max="97" width="9.140625" bestFit="1" customWidth="1"/>
    <col min="98" max="98" width="10.85546875" bestFit="1" customWidth="1"/>
    <col min="99" max="99" width="25.28515625" bestFit="1" customWidth="1"/>
    <col min="100" max="100" width="28.42578125" bestFit="1" customWidth="1"/>
    <col min="101" max="101" width="21.85546875" bestFit="1" customWidth="1"/>
    <col min="102" max="102" width="25" bestFit="1" customWidth="1"/>
    <col min="103" max="103" width="13.5703125" bestFit="1" customWidth="1"/>
    <col min="104" max="104" width="16.7109375" bestFit="1" customWidth="1"/>
    <col min="105" max="105" width="57.7109375" bestFit="1" customWidth="1"/>
    <col min="106" max="106" width="60.85546875" bestFit="1" customWidth="1"/>
    <col min="107" max="107" width="57.7109375" bestFit="1" customWidth="1"/>
    <col min="108" max="108" width="60.85546875" bestFit="1" customWidth="1"/>
    <col min="109" max="109" width="57.7109375" bestFit="1" customWidth="1"/>
    <col min="110" max="110" width="60.85546875" bestFit="1" customWidth="1"/>
    <col min="111" max="111" width="48.28515625" bestFit="1" customWidth="1"/>
    <col min="112" max="112" width="51.42578125" bestFit="1" customWidth="1"/>
    <col min="113" max="113" width="37.85546875" bestFit="1" customWidth="1"/>
    <col min="114" max="114" width="41" bestFit="1" customWidth="1"/>
    <col min="115" max="115" width="9.28515625" bestFit="1" customWidth="1"/>
    <col min="116" max="116" width="12.28515625" bestFit="1" customWidth="1"/>
    <col min="117" max="117" width="82.7109375" bestFit="1" customWidth="1"/>
    <col min="118" max="118" width="85.85546875" bestFit="1" customWidth="1"/>
    <col min="119" max="119" width="147" bestFit="1" customWidth="1"/>
    <col min="120" max="120" width="150.28515625" bestFit="1" customWidth="1"/>
    <col min="121" max="121" width="145.85546875" bestFit="1" customWidth="1"/>
    <col min="122" max="122" width="149" bestFit="1" customWidth="1"/>
    <col min="123" max="123" width="174.28515625" bestFit="1" customWidth="1"/>
    <col min="124" max="124" width="177.42578125" bestFit="1" customWidth="1"/>
    <col min="125" max="125" width="175.42578125" bestFit="1" customWidth="1"/>
    <col min="126" max="126" width="178.5703125" bestFit="1" customWidth="1"/>
    <col min="127" max="127" width="10.28515625" bestFit="1" customWidth="1"/>
    <col min="128" max="128" width="13.42578125" bestFit="1" customWidth="1"/>
    <col min="129" max="129" width="38" bestFit="1" customWidth="1"/>
    <col min="130" max="130" width="41.140625" bestFit="1" customWidth="1"/>
    <col min="132" max="132" width="12.140625" bestFit="1" customWidth="1"/>
    <col min="133" max="133" width="8.140625" bestFit="1" customWidth="1"/>
    <col min="134" max="134" width="7.140625" bestFit="1" customWidth="1"/>
    <col min="135" max="135" width="11.140625" bestFit="1" customWidth="1"/>
    <col min="136" max="136" width="53.85546875" bestFit="1" customWidth="1"/>
    <col min="137" max="137" width="57" bestFit="1" customWidth="1"/>
    <col min="138" max="138" width="55.42578125" bestFit="1" customWidth="1"/>
    <col min="139" max="139" width="58.7109375" bestFit="1" customWidth="1"/>
    <col min="140" max="140" width="55" bestFit="1" customWidth="1"/>
    <col min="141" max="141" width="58.140625" bestFit="1" customWidth="1"/>
    <col min="142" max="142" width="9.28515625" bestFit="1" customWidth="1"/>
    <col min="143" max="143" width="12.28515625" bestFit="1" customWidth="1"/>
    <col min="144" max="144" width="12" bestFit="1" customWidth="1"/>
    <col min="145" max="145" width="15.140625" bestFit="1" customWidth="1"/>
    <col min="146" max="146" width="35.28515625" bestFit="1" customWidth="1"/>
    <col min="147" max="147" width="8.140625" bestFit="1" customWidth="1"/>
    <col min="148" max="148" width="38.5703125" bestFit="1" customWidth="1"/>
    <col min="149" max="149" width="15.85546875" bestFit="1" customWidth="1"/>
    <col min="150" max="150" width="19" bestFit="1" customWidth="1"/>
    <col min="151" max="151" width="15.42578125" bestFit="1" customWidth="1"/>
    <col min="152" max="152" width="18.5703125" bestFit="1" customWidth="1"/>
    <col min="153" max="153" width="9.28515625" bestFit="1" customWidth="1"/>
    <col min="154" max="154" width="7.42578125" bestFit="1" customWidth="1"/>
    <col min="155" max="155" width="12.28515625" bestFit="1" customWidth="1"/>
    <col min="156" max="156" width="30.42578125" bestFit="1" customWidth="1"/>
    <col min="157" max="157" width="33.5703125" bestFit="1" customWidth="1"/>
    <col min="158" max="158" width="10.28515625" bestFit="1" customWidth="1"/>
    <col min="159" max="159" width="13.42578125" bestFit="1" customWidth="1"/>
    <col min="160" max="160" width="22.85546875" bestFit="1" customWidth="1"/>
    <col min="161" max="161" width="26.140625" bestFit="1" customWidth="1"/>
    <col min="162" max="162" width="44.42578125" bestFit="1" customWidth="1"/>
    <col min="163" max="163" width="47.5703125" bestFit="1" customWidth="1"/>
    <col min="164" max="164" width="21.5703125" bestFit="1" customWidth="1"/>
    <col min="165" max="165" width="24.7109375" bestFit="1" customWidth="1"/>
    <col min="166" max="166" width="10.140625" bestFit="1" customWidth="1"/>
    <col min="167" max="167" width="13.28515625" bestFit="1" customWidth="1"/>
    <col min="168" max="168" width="65.140625" bestFit="1" customWidth="1"/>
    <col min="169" max="169" width="68.28515625" bestFit="1" customWidth="1"/>
    <col min="170" max="170" width="31.28515625" bestFit="1" customWidth="1"/>
    <col min="171" max="171" width="34.5703125" bestFit="1" customWidth="1"/>
    <col min="172" max="172" width="100" bestFit="1" customWidth="1"/>
    <col min="173" max="173" width="103.140625" bestFit="1" customWidth="1"/>
    <col min="174" max="174" width="8.42578125" bestFit="1" customWidth="1"/>
    <col min="175" max="175" width="11.42578125" bestFit="1" customWidth="1"/>
    <col min="176" max="176" width="9.28515625" bestFit="1" customWidth="1"/>
    <col min="177" max="177" width="12.28515625" bestFit="1" customWidth="1"/>
    <col min="178" max="178" width="17.5703125" bestFit="1" customWidth="1"/>
    <col min="179" max="179" width="20.7109375" bestFit="1" customWidth="1"/>
    <col min="180" max="180" width="9.28515625" bestFit="1" customWidth="1"/>
    <col min="181" max="181" width="12.28515625" bestFit="1" customWidth="1"/>
    <col min="182" max="182" width="9.28515625" bestFit="1" customWidth="1"/>
    <col min="183" max="183" width="12.28515625" bestFit="1" customWidth="1"/>
    <col min="184" max="184" width="10.140625" bestFit="1" customWidth="1"/>
    <col min="185" max="185" width="13.28515625" bestFit="1" customWidth="1"/>
    <col min="186" max="186" width="24" bestFit="1" customWidth="1"/>
    <col min="187" max="187" width="27.140625" bestFit="1" customWidth="1"/>
    <col min="188" max="188" width="21.85546875" bestFit="1" customWidth="1"/>
    <col min="189" max="189" width="25" bestFit="1" customWidth="1"/>
    <col min="190" max="190" width="21.5703125" bestFit="1" customWidth="1"/>
    <col min="191" max="191" width="24.7109375" bestFit="1" customWidth="1"/>
    <col min="192" max="192" width="21.85546875" bestFit="1" customWidth="1"/>
    <col min="193" max="193" width="25" bestFit="1" customWidth="1"/>
    <col min="194" max="194" width="21.85546875" bestFit="1" customWidth="1"/>
    <col min="195" max="195" width="25" bestFit="1" customWidth="1"/>
    <col min="196" max="196" width="27.5703125" bestFit="1" customWidth="1"/>
    <col min="197" max="197" width="30.7109375" bestFit="1" customWidth="1"/>
    <col min="198" max="198" width="24.5703125" bestFit="1" customWidth="1"/>
    <col min="199" max="199" width="27.7109375" bestFit="1" customWidth="1"/>
    <col min="200" max="200" width="24.28515625" bestFit="1" customWidth="1"/>
    <col min="201" max="201" width="27.42578125" bestFit="1" customWidth="1"/>
    <col min="202" max="202" width="28.85546875" bestFit="1" customWidth="1"/>
    <col min="203" max="204" width="8.140625" bestFit="1" customWidth="1"/>
    <col min="205" max="205" width="32" bestFit="1" customWidth="1"/>
    <col min="206" max="206" width="9.28515625" bestFit="1" customWidth="1"/>
    <col min="207" max="207" width="12.28515625" bestFit="1" customWidth="1"/>
    <col min="208" max="208" width="9.28515625" bestFit="1" customWidth="1"/>
    <col min="209" max="209" width="12.28515625" bestFit="1" customWidth="1"/>
    <col min="210" max="210" width="8.28515625" bestFit="1" customWidth="1"/>
    <col min="211" max="211" width="11.28515625" bestFit="1" customWidth="1"/>
    <col min="212" max="212" width="37.85546875" bestFit="1" customWidth="1"/>
    <col min="213" max="213" width="41" bestFit="1" customWidth="1"/>
    <col min="214" max="214" width="48.140625" bestFit="1" customWidth="1"/>
    <col min="215" max="215" width="51.28515625" bestFit="1" customWidth="1"/>
    <col min="216" max="216" width="51.140625" bestFit="1" customWidth="1"/>
    <col min="217" max="217" width="54.28515625" bestFit="1" customWidth="1"/>
    <col min="218" max="218" width="42.7109375" bestFit="1" customWidth="1"/>
    <col min="220" max="220" width="45.85546875" bestFit="1" customWidth="1"/>
    <col min="221" max="221" width="102.7109375" bestFit="1" customWidth="1"/>
    <col min="222" max="222" width="105.85546875" bestFit="1" customWidth="1"/>
    <col min="223" max="223" width="118" bestFit="1" customWidth="1"/>
    <col min="224" max="224" width="121.28515625" bestFit="1" customWidth="1"/>
    <col min="225" max="225" width="102.85546875" bestFit="1" customWidth="1"/>
    <col min="226" max="226" width="106" bestFit="1" customWidth="1"/>
    <col min="227" max="227" width="103.140625" bestFit="1" customWidth="1"/>
    <col min="228" max="228" width="106.28515625" bestFit="1" customWidth="1"/>
    <col min="229" max="229" width="45.42578125" bestFit="1" customWidth="1"/>
    <col min="230" max="230" width="48.5703125" bestFit="1" customWidth="1"/>
    <col min="231" max="231" width="63.28515625" bestFit="1" customWidth="1"/>
    <col min="232" max="232" width="66.42578125" bestFit="1" customWidth="1"/>
    <col min="233" max="233" width="67.85546875" bestFit="1" customWidth="1"/>
    <col min="234" max="234" width="71.140625" bestFit="1" customWidth="1"/>
    <col min="235" max="235" width="9.28515625" bestFit="1" customWidth="1"/>
    <col min="236" max="236" width="12.28515625" bestFit="1" customWidth="1"/>
    <col min="237" max="237" width="21.5703125" bestFit="1" customWidth="1"/>
    <col min="238" max="238" width="24.7109375" bestFit="1" customWidth="1"/>
    <col min="239" max="239" width="60.85546875" bestFit="1" customWidth="1"/>
    <col min="240" max="240" width="64" bestFit="1" customWidth="1"/>
    <col min="241" max="241" width="11.5703125" bestFit="1" customWidth="1"/>
    <col min="242" max="242" width="14.7109375" bestFit="1" customWidth="1"/>
    <col min="243" max="243" width="22.42578125" bestFit="1" customWidth="1"/>
    <col min="244" max="244" width="25.7109375" bestFit="1" customWidth="1"/>
    <col min="245" max="245" width="9.28515625" bestFit="1" customWidth="1"/>
    <col min="246" max="246" width="7.42578125" bestFit="1" customWidth="1"/>
    <col min="247" max="247" width="12.28515625" bestFit="1" customWidth="1"/>
    <col min="248" max="248" width="9.28515625" bestFit="1" customWidth="1"/>
    <col min="249" max="249" width="12.28515625" bestFit="1" customWidth="1"/>
    <col min="250" max="250" width="10" bestFit="1" customWidth="1"/>
    <col min="251" max="251" width="13.140625" bestFit="1" customWidth="1"/>
    <col min="252" max="252" width="24.5703125" bestFit="1" customWidth="1"/>
    <col min="253" max="253" width="27.7109375" bestFit="1" customWidth="1"/>
    <col min="254" max="254" width="9.28515625" bestFit="1" customWidth="1"/>
    <col min="255" max="255" width="12.28515625" bestFit="1" customWidth="1"/>
    <col min="256" max="256" width="9.28515625" bestFit="1" customWidth="1"/>
    <col min="257" max="257" width="7.42578125" bestFit="1" customWidth="1"/>
    <col min="258" max="258" width="12.28515625" bestFit="1" customWidth="1"/>
    <col min="259" max="259" width="23.85546875" bestFit="1" customWidth="1"/>
    <col min="260" max="260" width="27" bestFit="1" customWidth="1"/>
    <col min="261" max="261" width="7.42578125" bestFit="1" customWidth="1"/>
    <col min="262" max="262" width="9" bestFit="1" customWidth="1"/>
    <col min="263" max="263" width="100.42578125" bestFit="1" customWidth="1"/>
    <col min="264" max="264" width="103.5703125" bestFit="1" customWidth="1"/>
    <col min="265" max="265" width="12.5703125" bestFit="1" customWidth="1"/>
    <col min="266" max="266" width="15.7109375" bestFit="1" customWidth="1"/>
    <col min="268" max="268" width="7.42578125" bestFit="1" customWidth="1"/>
    <col min="269" max="269" width="8.42578125" bestFit="1" customWidth="1"/>
    <col min="270" max="270" width="6.42578125" bestFit="1" customWidth="1"/>
    <col min="271" max="271" width="7.42578125" bestFit="1" customWidth="1"/>
    <col min="272" max="272" width="12.140625" bestFit="1" customWidth="1"/>
    <col min="273" max="273" width="11.28515625" bestFit="1" customWidth="1"/>
  </cols>
  <sheetData>
    <row r="1" spans="1:9" x14ac:dyDescent="0.25">
      <c r="B1" s="134" t="s">
        <v>1540</v>
      </c>
      <c r="C1" s="134"/>
      <c r="D1" s="134"/>
      <c r="E1" s="134"/>
      <c r="F1" s="72"/>
      <c r="H1" s="6" t="s">
        <v>769</v>
      </c>
      <c r="I1" t="s">
        <v>792</v>
      </c>
    </row>
    <row r="2" spans="1:9" x14ac:dyDescent="0.25">
      <c r="B2" t="s">
        <v>1536</v>
      </c>
      <c r="C2" t="s">
        <v>1537</v>
      </c>
      <c r="D2" t="s">
        <v>1538</v>
      </c>
      <c r="E2" t="s">
        <v>1539</v>
      </c>
    </row>
    <row r="3" spans="1:9" x14ac:dyDescent="0.25">
      <c r="A3" t="s">
        <v>2</v>
      </c>
      <c r="B3" t="s">
        <v>1532</v>
      </c>
      <c r="C3" t="s">
        <v>1533</v>
      </c>
      <c r="D3" t="s">
        <v>1534</v>
      </c>
      <c r="E3" t="s">
        <v>1535</v>
      </c>
      <c r="H3" s="6" t="s">
        <v>482</v>
      </c>
      <c r="I3" t="s">
        <v>2</v>
      </c>
    </row>
    <row r="4" spans="1:9" x14ac:dyDescent="0.25">
      <c r="A4" t="s">
        <v>716</v>
      </c>
      <c r="H4" s="7" t="s">
        <v>813</v>
      </c>
      <c r="I4" t="str">
        <f>H4</f>
        <v>0.5 hours</v>
      </c>
    </row>
    <row r="5" spans="1:9" x14ac:dyDescent="0.25">
      <c r="A5" t="s">
        <v>813</v>
      </c>
      <c r="B5" t="s">
        <v>50</v>
      </c>
      <c r="C5" t="s">
        <v>35</v>
      </c>
      <c r="D5" t="s">
        <v>35</v>
      </c>
      <c r="E5" t="s">
        <v>35</v>
      </c>
      <c r="H5" s="7" t="s">
        <v>209</v>
      </c>
      <c r="I5" t="str">
        <f t="shared" ref="I5:I51" si="0">H5</f>
        <v>1 year</v>
      </c>
    </row>
    <row r="6" spans="1:9" x14ac:dyDescent="0.25">
      <c r="A6" t="s">
        <v>209</v>
      </c>
      <c r="B6" t="s">
        <v>35</v>
      </c>
      <c r="C6" t="s">
        <v>35</v>
      </c>
      <c r="D6" t="s">
        <v>50</v>
      </c>
      <c r="E6" t="s">
        <v>35</v>
      </c>
      <c r="H6" s="7" t="s">
        <v>52</v>
      </c>
      <c r="I6" t="str">
        <f t="shared" si="0"/>
        <v>10 days</v>
      </c>
    </row>
    <row r="7" spans="1:9" x14ac:dyDescent="0.25">
      <c r="A7" t="s">
        <v>52</v>
      </c>
      <c r="B7" t="s">
        <v>50</v>
      </c>
      <c r="C7" t="s">
        <v>35</v>
      </c>
      <c r="D7" t="s">
        <v>35</v>
      </c>
      <c r="E7" t="s">
        <v>35</v>
      </c>
      <c r="H7" s="7" t="s">
        <v>794</v>
      </c>
      <c r="I7" t="str">
        <f t="shared" si="0"/>
        <v>10 months</v>
      </c>
    </row>
    <row r="8" spans="1:9" x14ac:dyDescent="0.25">
      <c r="A8" t="s">
        <v>794</v>
      </c>
      <c r="B8" t="s">
        <v>35</v>
      </c>
      <c r="C8" t="s">
        <v>35</v>
      </c>
      <c r="D8" t="s">
        <v>50</v>
      </c>
      <c r="E8" t="s">
        <v>35</v>
      </c>
      <c r="H8" s="7" t="s">
        <v>104</v>
      </c>
      <c r="I8" t="str">
        <f t="shared" si="0"/>
        <v>104 weeks</v>
      </c>
    </row>
    <row r="9" spans="1:9" x14ac:dyDescent="0.25">
      <c r="A9" t="s">
        <v>104</v>
      </c>
      <c r="B9" t="s">
        <v>35</v>
      </c>
      <c r="C9" t="s">
        <v>35</v>
      </c>
      <c r="D9" t="s">
        <v>50</v>
      </c>
      <c r="E9" t="s">
        <v>35</v>
      </c>
      <c r="H9" s="7" t="s">
        <v>810</v>
      </c>
      <c r="I9" t="str">
        <f t="shared" si="0"/>
        <v>105 weeks</v>
      </c>
    </row>
    <row r="10" spans="1:9" x14ac:dyDescent="0.25">
      <c r="A10" t="s">
        <v>810</v>
      </c>
      <c r="B10" t="s">
        <v>35</v>
      </c>
      <c r="C10" t="s">
        <v>35</v>
      </c>
      <c r="D10" t="s">
        <v>35</v>
      </c>
      <c r="E10" t="s">
        <v>50</v>
      </c>
      <c r="H10" s="7" t="s">
        <v>59</v>
      </c>
      <c r="I10" t="str">
        <f t="shared" si="0"/>
        <v>116 days</v>
      </c>
    </row>
    <row r="11" spans="1:9" x14ac:dyDescent="0.25">
      <c r="A11" t="s">
        <v>59</v>
      </c>
      <c r="B11" t="s">
        <v>35</v>
      </c>
      <c r="C11" t="s">
        <v>35</v>
      </c>
      <c r="D11" t="s">
        <v>50</v>
      </c>
      <c r="E11" t="s">
        <v>35</v>
      </c>
      <c r="H11" s="7" t="s">
        <v>1136</v>
      </c>
      <c r="I11" t="str">
        <f t="shared" si="0"/>
        <v>12 days</v>
      </c>
    </row>
    <row r="12" spans="1:9" x14ac:dyDescent="0.25">
      <c r="A12" t="s">
        <v>1530</v>
      </c>
      <c r="B12" t="s">
        <v>35</v>
      </c>
      <c r="C12" t="s">
        <v>50</v>
      </c>
      <c r="D12" t="s">
        <v>35</v>
      </c>
      <c r="E12" t="s">
        <v>35</v>
      </c>
      <c r="H12" s="7" t="s">
        <v>129</v>
      </c>
      <c r="I12" t="str">
        <f t="shared" si="0"/>
        <v>12 weeks</v>
      </c>
    </row>
    <row r="13" spans="1:9" x14ac:dyDescent="0.25">
      <c r="A13" t="s">
        <v>1136</v>
      </c>
      <c r="B13" t="s">
        <v>50</v>
      </c>
      <c r="C13" t="s">
        <v>35</v>
      </c>
      <c r="D13" t="s">
        <v>35</v>
      </c>
      <c r="E13" t="s">
        <v>35</v>
      </c>
      <c r="H13" s="7" t="s">
        <v>27</v>
      </c>
      <c r="I13" t="str">
        <f t="shared" si="0"/>
        <v>13 weeks</v>
      </c>
    </row>
    <row r="14" spans="1:9" x14ac:dyDescent="0.25">
      <c r="A14" t="s">
        <v>129</v>
      </c>
      <c r="B14" t="s">
        <v>35</v>
      </c>
      <c r="C14" t="s">
        <v>50</v>
      </c>
      <c r="D14" t="s">
        <v>35</v>
      </c>
      <c r="E14" t="s">
        <v>35</v>
      </c>
      <c r="H14" s="7" t="s">
        <v>263</v>
      </c>
      <c r="I14" t="str">
        <f t="shared" si="0"/>
        <v>13.5 months</v>
      </c>
    </row>
    <row r="15" spans="1:9" x14ac:dyDescent="0.25">
      <c r="A15" t="s">
        <v>27</v>
      </c>
      <c r="B15" t="s">
        <v>35</v>
      </c>
      <c r="C15" t="s">
        <v>50</v>
      </c>
      <c r="D15" t="s">
        <v>35</v>
      </c>
      <c r="E15" t="s">
        <v>35</v>
      </c>
      <c r="H15" s="7" t="s">
        <v>1072</v>
      </c>
      <c r="I15" t="str">
        <f t="shared" si="0"/>
        <v>14 days</v>
      </c>
    </row>
    <row r="16" spans="1:9" x14ac:dyDescent="0.25">
      <c r="A16" t="s">
        <v>263</v>
      </c>
      <c r="B16" t="s">
        <v>35</v>
      </c>
      <c r="C16" t="s">
        <v>35</v>
      </c>
      <c r="D16" t="s">
        <v>50</v>
      </c>
      <c r="E16" t="s">
        <v>35</v>
      </c>
      <c r="H16" s="7" t="s">
        <v>811</v>
      </c>
      <c r="I16" t="str">
        <f t="shared" si="0"/>
        <v>14.6 months</v>
      </c>
    </row>
    <row r="17" spans="1:9" x14ac:dyDescent="0.25">
      <c r="A17" t="s">
        <v>1072</v>
      </c>
      <c r="B17" t="s">
        <v>50</v>
      </c>
      <c r="C17" t="s">
        <v>35</v>
      </c>
      <c r="D17" t="s">
        <v>35</v>
      </c>
      <c r="E17" t="s">
        <v>35</v>
      </c>
      <c r="H17" s="7" t="s">
        <v>53</v>
      </c>
      <c r="I17" t="str">
        <f t="shared" si="0"/>
        <v>16 days</v>
      </c>
    </row>
    <row r="18" spans="1:9" x14ac:dyDescent="0.25">
      <c r="A18" t="s">
        <v>811</v>
      </c>
      <c r="B18" t="s">
        <v>35</v>
      </c>
      <c r="C18" t="s">
        <v>35</v>
      </c>
      <c r="D18" t="s">
        <v>50</v>
      </c>
      <c r="E18" t="s">
        <v>35</v>
      </c>
      <c r="H18" s="7" t="s">
        <v>802</v>
      </c>
      <c r="I18" t="str">
        <f t="shared" si="0"/>
        <v>2 weeks</v>
      </c>
    </row>
    <row r="19" spans="1:9" x14ac:dyDescent="0.25">
      <c r="A19" t="s">
        <v>53</v>
      </c>
      <c r="B19" t="s">
        <v>50</v>
      </c>
      <c r="C19" t="s">
        <v>35</v>
      </c>
      <c r="D19" t="s">
        <v>35</v>
      </c>
      <c r="E19" t="s">
        <v>35</v>
      </c>
      <c r="H19" s="7" t="s">
        <v>798</v>
      </c>
      <c r="I19" t="str">
        <f t="shared" si="0"/>
        <v>2 years</v>
      </c>
    </row>
    <row r="20" spans="1:9" x14ac:dyDescent="0.25">
      <c r="A20" t="s">
        <v>802</v>
      </c>
      <c r="B20" t="s">
        <v>50</v>
      </c>
      <c r="C20" t="s">
        <v>35</v>
      </c>
      <c r="D20" t="s">
        <v>35</v>
      </c>
      <c r="E20" t="s">
        <v>35</v>
      </c>
      <c r="H20" s="7" t="s">
        <v>54</v>
      </c>
      <c r="I20" t="str">
        <f t="shared" si="0"/>
        <v>20 days</v>
      </c>
    </row>
    <row r="21" spans="1:9" x14ac:dyDescent="0.25">
      <c r="A21" t="s">
        <v>798</v>
      </c>
      <c r="B21" t="s">
        <v>35</v>
      </c>
      <c r="C21" t="s">
        <v>35</v>
      </c>
      <c r="D21" t="s">
        <v>50</v>
      </c>
      <c r="E21" t="s">
        <v>35</v>
      </c>
      <c r="H21" s="7" t="s">
        <v>262</v>
      </c>
      <c r="I21" t="str">
        <f t="shared" si="0"/>
        <v>24 months</v>
      </c>
    </row>
    <row r="22" spans="1:9" x14ac:dyDescent="0.25">
      <c r="A22" t="s">
        <v>54</v>
      </c>
      <c r="B22" t="s">
        <v>50</v>
      </c>
      <c r="C22" t="s">
        <v>35</v>
      </c>
      <c r="D22" t="s">
        <v>35</v>
      </c>
      <c r="E22" t="s">
        <v>35</v>
      </c>
      <c r="H22" s="7" t="s">
        <v>101</v>
      </c>
      <c r="I22" t="str">
        <f t="shared" si="0"/>
        <v>26 weeks</v>
      </c>
    </row>
    <row r="23" spans="1:9" x14ac:dyDescent="0.25">
      <c r="A23" t="s">
        <v>262</v>
      </c>
      <c r="B23" t="s">
        <v>35</v>
      </c>
      <c r="C23" t="s">
        <v>35</v>
      </c>
      <c r="D23" t="s">
        <v>50</v>
      </c>
      <c r="E23" t="s">
        <v>35</v>
      </c>
      <c r="H23" s="7" t="s">
        <v>91</v>
      </c>
      <c r="I23" t="str">
        <f t="shared" si="0"/>
        <v>28 days</v>
      </c>
    </row>
    <row r="24" spans="1:9" x14ac:dyDescent="0.25">
      <c r="A24" t="s">
        <v>101</v>
      </c>
      <c r="B24" t="s">
        <v>35</v>
      </c>
      <c r="C24" t="s">
        <v>35</v>
      </c>
      <c r="D24" t="s">
        <v>50</v>
      </c>
      <c r="E24" t="s">
        <v>35</v>
      </c>
      <c r="H24" s="7" t="s">
        <v>1135</v>
      </c>
      <c r="I24" t="str">
        <f t="shared" si="0"/>
        <v>28 days*</v>
      </c>
    </row>
    <row r="25" spans="1:9" x14ac:dyDescent="0.25">
      <c r="A25" t="s">
        <v>91</v>
      </c>
      <c r="B25" t="s">
        <v>35</v>
      </c>
      <c r="C25" t="s">
        <v>50</v>
      </c>
      <c r="D25" t="s">
        <v>35</v>
      </c>
      <c r="E25" t="s">
        <v>35</v>
      </c>
      <c r="H25" s="7" t="s">
        <v>1075</v>
      </c>
      <c r="I25" t="str">
        <f t="shared" si="0"/>
        <v>3 days</v>
      </c>
    </row>
    <row r="26" spans="1:9" x14ac:dyDescent="0.25">
      <c r="A26" t="s">
        <v>1135</v>
      </c>
      <c r="B26" t="s">
        <v>35</v>
      </c>
      <c r="C26" t="s">
        <v>50</v>
      </c>
      <c r="D26" t="s">
        <v>35</v>
      </c>
      <c r="E26" t="s">
        <v>35</v>
      </c>
      <c r="H26" s="7" t="s">
        <v>796</v>
      </c>
      <c r="I26" t="str">
        <f t="shared" si="0"/>
        <v>3 months</v>
      </c>
    </row>
    <row r="27" spans="1:9" x14ac:dyDescent="0.25">
      <c r="A27" t="s">
        <v>1075</v>
      </c>
      <c r="B27" t="s">
        <v>50</v>
      </c>
      <c r="C27" t="s">
        <v>35</v>
      </c>
      <c r="D27" t="s">
        <v>35</v>
      </c>
      <c r="E27" t="s">
        <v>35</v>
      </c>
      <c r="H27" s="7" t="s">
        <v>55</v>
      </c>
      <c r="I27" t="str">
        <f t="shared" si="0"/>
        <v>30 days</v>
      </c>
    </row>
    <row r="28" spans="1:9" x14ac:dyDescent="0.25">
      <c r="A28" t="s">
        <v>796</v>
      </c>
      <c r="B28" t="s">
        <v>35</v>
      </c>
      <c r="C28" t="s">
        <v>50</v>
      </c>
      <c r="D28" t="s">
        <v>35</v>
      </c>
      <c r="E28" t="s">
        <v>35</v>
      </c>
      <c r="H28" s="7" t="s">
        <v>797</v>
      </c>
      <c r="I28" t="str">
        <f t="shared" si="0"/>
        <v>32 days</v>
      </c>
    </row>
    <row r="29" spans="1:9" x14ac:dyDescent="0.25">
      <c r="A29" t="s">
        <v>55</v>
      </c>
      <c r="B29" t="s">
        <v>35</v>
      </c>
      <c r="C29" t="s">
        <v>50</v>
      </c>
      <c r="D29" t="s">
        <v>35</v>
      </c>
      <c r="E29" t="s">
        <v>35</v>
      </c>
      <c r="H29" s="7" t="s">
        <v>115</v>
      </c>
      <c r="I29" t="str">
        <f t="shared" si="0"/>
        <v>39 weeks</v>
      </c>
    </row>
    <row r="30" spans="1:9" x14ac:dyDescent="0.25">
      <c r="A30" t="s">
        <v>797</v>
      </c>
      <c r="B30" t="s">
        <v>35</v>
      </c>
      <c r="C30" t="s">
        <v>50</v>
      </c>
      <c r="D30" t="s">
        <v>35</v>
      </c>
      <c r="E30" t="s">
        <v>35</v>
      </c>
      <c r="H30" s="7" t="s">
        <v>795</v>
      </c>
      <c r="I30" t="str">
        <f t="shared" si="0"/>
        <v>4 weeks</v>
      </c>
    </row>
    <row r="31" spans="1:9" x14ac:dyDescent="0.25">
      <c r="A31" t="s">
        <v>115</v>
      </c>
      <c r="B31" t="s">
        <v>35</v>
      </c>
      <c r="C31" t="s">
        <v>35</v>
      </c>
      <c r="D31" t="s">
        <v>50</v>
      </c>
      <c r="E31" t="s">
        <v>35</v>
      </c>
      <c r="H31" s="7" t="s">
        <v>62</v>
      </c>
      <c r="I31" t="str">
        <f t="shared" si="0"/>
        <v>40 days</v>
      </c>
    </row>
    <row r="32" spans="1:9" x14ac:dyDescent="0.25">
      <c r="A32" t="s">
        <v>1531</v>
      </c>
      <c r="B32" t="s">
        <v>35</v>
      </c>
      <c r="C32" t="s">
        <v>35</v>
      </c>
      <c r="D32" t="s">
        <v>50</v>
      </c>
      <c r="E32" t="s">
        <v>35</v>
      </c>
      <c r="H32" s="7" t="s">
        <v>809</v>
      </c>
      <c r="I32" t="str">
        <f t="shared" si="0"/>
        <v>40 weeks</v>
      </c>
    </row>
    <row r="33" spans="1:9" x14ac:dyDescent="0.25">
      <c r="A33" t="s">
        <v>795</v>
      </c>
      <c r="B33" t="s">
        <v>35</v>
      </c>
      <c r="C33" t="s">
        <v>50</v>
      </c>
      <c r="D33" t="s">
        <v>35</v>
      </c>
      <c r="E33" t="s">
        <v>35</v>
      </c>
      <c r="H33" s="7" t="s">
        <v>48</v>
      </c>
      <c r="I33" t="str">
        <f t="shared" si="0"/>
        <v>5 days</v>
      </c>
    </row>
    <row r="34" spans="1:9" x14ac:dyDescent="0.25">
      <c r="A34" t="s">
        <v>62</v>
      </c>
      <c r="B34" t="s">
        <v>35</v>
      </c>
      <c r="C34" t="s">
        <v>50</v>
      </c>
      <c r="D34" t="s">
        <v>35</v>
      </c>
      <c r="E34" t="s">
        <v>35</v>
      </c>
      <c r="H34" s="7" t="s">
        <v>102</v>
      </c>
      <c r="I34" t="str">
        <f t="shared" si="0"/>
        <v>52 weeks</v>
      </c>
    </row>
    <row r="35" spans="1:9" x14ac:dyDescent="0.25">
      <c r="A35" t="s">
        <v>809</v>
      </c>
      <c r="B35" t="s">
        <v>35</v>
      </c>
      <c r="C35" t="s">
        <v>35</v>
      </c>
      <c r="D35" t="s">
        <v>50</v>
      </c>
      <c r="E35" t="s">
        <v>35</v>
      </c>
      <c r="H35" s="7" t="s">
        <v>807</v>
      </c>
      <c r="I35" t="str">
        <f t="shared" si="0"/>
        <v>54 weeks</v>
      </c>
    </row>
    <row r="36" spans="1:9" x14ac:dyDescent="0.25">
      <c r="A36" t="s">
        <v>57</v>
      </c>
      <c r="B36" t="s">
        <v>35</v>
      </c>
      <c r="C36" t="s">
        <v>50</v>
      </c>
      <c r="D36" t="s">
        <v>35</v>
      </c>
      <c r="E36" t="s">
        <v>35</v>
      </c>
      <c r="H36" s="7" t="s">
        <v>1073</v>
      </c>
      <c r="I36" t="str">
        <f t="shared" si="0"/>
        <v>6 hour</v>
      </c>
    </row>
    <row r="37" spans="1:9" x14ac:dyDescent="0.25">
      <c r="A37" t="s">
        <v>48</v>
      </c>
      <c r="B37" t="s">
        <v>50</v>
      </c>
      <c r="C37" t="s">
        <v>35</v>
      </c>
      <c r="D37" t="s">
        <v>35</v>
      </c>
      <c r="E37" t="s">
        <v>35</v>
      </c>
      <c r="H37" s="7" t="s">
        <v>808</v>
      </c>
      <c r="I37" t="str">
        <f t="shared" si="0"/>
        <v>6 months</v>
      </c>
    </row>
    <row r="38" spans="1:9" x14ac:dyDescent="0.25">
      <c r="A38" t="s">
        <v>102</v>
      </c>
      <c r="B38" t="s">
        <v>35</v>
      </c>
      <c r="C38" t="s">
        <v>35</v>
      </c>
      <c r="D38" t="s">
        <v>50</v>
      </c>
      <c r="E38" t="s">
        <v>35</v>
      </c>
      <c r="H38" s="7" t="s">
        <v>134</v>
      </c>
      <c r="I38" t="str">
        <f t="shared" si="0"/>
        <v>6.5 weeks</v>
      </c>
    </row>
    <row r="39" spans="1:9" x14ac:dyDescent="0.25">
      <c r="A39" t="s">
        <v>807</v>
      </c>
      <c r="B39" t="s">
        <v>35</v>
      </c>
      <c r="C39" t="s">
        <v>35</v>
      </c>
      <c r="D39" t="s">
        <v>50</v>
      </c>
      <c r="E39" t="s">
        <v>35</v>
      </c>
      <c r="H39" s="7" t="s">
        <v>63</v>
      </c>
      <c r="I39" t="str">
        <f t="shared" si="0"/>
        <v>60 days</v>
      </c>
    </row>
    <row r="40" spans="1:9" x14ac:dyDescent="0.25">
      <c r="A40" t="s">
        <v>1073</v>
      </c>
      <c r="B40" t="s">
        <v>50</v>
      </c>
      <c r="C40" t="s">
        <v>35</v>
      </c>
      <c r="D40" t="s">
        <v>35</v>
      </c>
      <c r="E40" t="s">
        <v>35</v>
      </c>
      <c r="H40" s="7" t="s">
        <v>116</v>
      </c>
      <c r="I40" t="str">
        <f t="shared" si="0"/>
        <v>65 weeks</v>
      </c>
    </row>
    <row r="41" spans="1:9" x14ac:dyDescent="0.25">
      <c r="A41" t="s">
        <v>808</v>
      </c>
      <c r="B41" t="s">
        <v>35</v>
      </c>
      <c r="C41" t="s">
        <v>35</v>
      </c>
      <c r="D41" t="s">
        <v>50</v>
      </c>
      <c r="E41" t="s">
        <v>35</v>
      </c>
      <c r="H41" s="7" t="s">
        <v>1074</v>
      </c>
      <c r="I41" t="str">
        <f t="shared" si="0"/>
        <v>7 days</v>
      </c>
    </row>
    <row r="42" spans="1:9" x14ac:dyDescent="0.25">
      <c r="A42" t="s">
        <v>134</v>
      </c>
      <c r="B42" t="s">
        <v>35</v>
      </c>
      <c r="C42" t="s">
        <v>50</v>
      </c>
      <c r="D42" t="s">
        <v>35</v>
      </c>
      <c r="E42" t="s">
        <v>35</v>
      </c>
      <c r="H42" s="7" t="s">
        <v>103</v>
      </c>
      <c r="I42" t="str">
        <f t="shared" si="0"/>
        <v>78 weeks</v>
      </c>
    </row>
    <row r="43" spans="1:9" x14ac:dyDescent="0.25">
      <c r="A43" t="s">
        <v>63</v>
      </c>
      <c r="B43" t="s">
        <v>35</v>
      </c>
      <c r="C43" t="s">
        <v>50</v>
      </c>
      <c r="D43" t="s">
        <v>35</v>
      </c>
      <c r="E43" t="s">
        <v>35</v>
      </c>
      <c r="H43" s="7" t="s">
        <v>127</v>
      </c>
      <c r="I43" t="str">
        <f t="shared" si="0"/>
        <v>8 weeks</v>
      </c>
    </row>
    <row r="44" spans="1:9" x14ac:dyDescent="0.25">
      <c r="A44" t="s">
        <v>116</v>
      </c>
      <c r="B44" t="s">
        <v>35</v>
      </c>
      <c r="C44" t="s">
        <v>35</v>
      </c>
      <c r="D44" t="s">
        <v>50</v>
      </c>
      <c r="E44" t="s">
        <v>35</v>
      </c>
      <c r="H44" s="7" t="s">
        <v>96</v>
      </c>
      <c r="I44" t="str">
        <f t="shared" si="0"/>
        <v>90 days</v>
      </c>
    </row>
    <row r="45" spans="1:9" x14ac:dyDescent="0.25">
      <c r="A45" t="s">
        <v>1074</v>
      </c>
      <c r="B45" t="s">
        <v>50</v>
      </c>
      <c r="C45" t="s">
        <v>35</v>
      </c>
      <c r="D45" t="s">
        <v>35</v>
      </c>
      <c r="E45" t="s">
        <v>35</v>
      </c>
      <c r="H45" s="7" t="s">
        <v>812</v>
      </c>
      <c r="I45" t="str">
        <f t="shared" si="0"/>
        <v>Lifelong</v>
      </c>
    </row>
    <row r="46" spans="1:9" x14ac:dyDescent="0.25">
      <c r="A46" t="s">
        <v>103</v>
      </c>
      <c r="B46" t="s">
        <v>35</v>
      </c>
      <c r="C46" t="s">
        <v>35</v>
      </c>
      <c r="D46" t="s">
        <v>50</v>
      </c>
      <c r="E46" t="s">
        <v>35</v>
      </c>
      <c r="H46" s="7" t="s">
        <v>716</v>
      </c>
      <c r="I46" t="str">
        <f t="shared" si="0"/>
        <v>(blank)</v>
      </c>
    </row>
    <row r="47" spans="1:9" x14ac:dyDescent="0.25">
      <c r="A47" t="s">
        <v>58</v>
      </c>
      <c r="B47" t="s">
        <v>35</v>
      </c>
      <c r="C47" t="s">
        <v>50</v>
      </c>
      <c r="D47" t="s">
        <v>35</v>
      </c>
      <c r="E47" t="s">
        <v>35</v>
      </c>
      <c r="H47" s="7" t="s">
        <v>57</v>
      </c>
      <c r="I47" t="str">
        <f t="shared" si="0"/>
        <v>41 days</v>
      </c>
    </row>
    <row r="48" spans="1:9" x14ac:dyDescent="0.25">
      <c r="A48" t="s">
        <v>127</v>
      </c>
      <c r="B48" t="s">
        <v>35</v>
      </c>
      <c r="C48" t="s">
        <v>50</v>
      </c>
      <c r="D48" t="s">
        <v>35</v>
      </c>
      <c r="E48" t="s">
        <v>35</v>
      </c>
      <c r="H48" s="7" t="s">
        <v>58</v>
      </c>
      <c r="I48" t="str">
        <f t="shared" si="0"/>
        <v>79 days</v>
      </c>
    </row>
    <row r="49" spans="1:9" x14ac:dyDescent="0.25">
      <c r="A49" t="s">
        <v>96</v>
      </c>
      <c r="B49" t="s">
        <v>35</v>
      </c>
      <c r="C49" t="s">
        <v>50</v>
      </c>
      <c r="D49" t="s">
        <v>35</v>
      </c>
      <c r="E49" t="s">
        <v>35</v>
      </c>
      <c r="H49" s="7" t="s">
        <v>1530</v>
      </c>
      <c r="I49" t="str">
        <f t="shared" si="0"/>
        <v>12 and 13 weeks</v>
      </c>
    </row>
    <row r="50" spans="1:9" x14ac:dyDescent="0.25">
      <c r="A50" t="s">
        <v>812</v>
      </c>
      <c r="B50" t="s">
        <v>35</v>
      </c>
      <c r="C50" t="s">
        <v>35</v>
      </c>
      <c r="D50" t="s">
        <v>35</v>
      </c>
      <c r="E50" t="s">
        <v>50</v>
      </c>
      <c r="H50" s="7" t="s">
        <v>1531</v>
      </c>
      <c r="I50" t="str">
        <f t="shared" si="0"/>
        <v>4 months</v>
      </c>
    </row>
    <row r="51" spans="1:9" x14ac:dyDescent="0.25">
      <c r="H51" s="7" t="s">
        <v>483</v>
      </c>
      <c r="I51" t="str">
        <f t="shared" si="0"/>
        <v>Grand Total</v>
      </c>
    </row>
  </sheetData>
  <sortState xmlns:xlrd2="http://schemas.microsoft.com/office/spreadsheetml/2017/richdata2" ref="A4:E50">
    <sortCondition ref="A4:A50"/>
  </sortState>
  <mergeCells count="1">
    <mergeCell ref="B1:E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77E70-26BC-48CE-9EE6-30FB1DD92DA0}">
  <dimension ref="A1:B19"/>
  <sheetViews>
    <sheetView workbookViewId="0">
      <selection sqref="A1:B19"/>
    </sheetView>
  </sheetViews>
  <sheetFormatPr defaultRowHeight="15" x14ac:dyDescent="0.25"/>
  <cols>
    <col min="1" max="1" width="11.7109375" bestFit="1" customWidth="1"/>
  </cols>
  <sheetData>
    <row r="1" spans="1:2" x14ac:dyDescent="0.25">
      <c r="A1" s="1" t="s">
        <v>2</v>
      </c>
      <c r="B1" s="1" t="s">
        <v>804</v>
      </c>
    </row>
    <row r="2" spans="1:2" x14ac:dyDescent="0.25">
      <c r="A2" t="s">
        <v>129</v>
      </c>
      <c r="B2" t="s">
        <v>50</v>
      </c>
    </row>
    <row r="3" spans="1:2" x14ac:dyDescent="0.25">
      <c r="A3" t="s">
        <v>27</v>
      </c>
      <c r="B3" t="s">
        <v>50</v>
      </c>
    </row>
    <row r="4" spans="1:2" x14ac:dyDescent="0.25">
      <c r="A4" t="s">
        <v>91</v>
      </c>
      <c r="B4" t="s">
        <v>50</v>
      </c>
    </row>
    <row r="5" spans="1:2" x14ac:dyDescent="0.25">
      <c r="A5" t="s">
        <v>796</v>
      </c>
      <c r="B5" t="s">
        <v>50</v>
      </c>
    </row>
    <row r="6" spans="1:2" x14ac:dyDescent="0.25">
      <c r="A6" t="s">
        <v>55</v>
      </c>
      <c r="B6" t="s">
        <v>50</v>
      </c>
    </row>
    <row r="7" spans="1:2" x14ac:dyDescent="0.25">
      <c r="A7" t="s">
        <v>797</v>
      </c>
      <c r="B7" t="s">
        <v>50</v>
      </c>
    </row>
    <row r="8" spans="1:2" x14ac:dyDescent="0.25">
      <c r="A8" s="3" t="s">
        <v>795</v>
      </c>
      <c r="B8" t="s">
        <v>50</v>
      </c>
    </row>
    <row r="9" spans="1:2" x14ac:dyDescent="0.25">
      <c r="A9" t="s">
        <v>62</v>
      </c>
      <c r="B9" t="s">
        <v>50</v>
      </c>
    </row>
    <row r="10" spans="1:2" x14ac:dyDescent="0.25">
      <c r="A10" t="s">
        <v>134</v>
      </c>
      <c r="B10" t="s">
        <v>50</v>
      </c>
    </row>
    <row r="11" spans="1:2" x14ac:dyDescent="0.25">
      <c r="A11" t="s">
        <v>63</v>
      </c>
      <c r="B11" t="s">
        <v>50</v>
      </c>
    </row>
    <row r="12" spans="1:2" x14ac:dyDescent="0.25">
      <c r="A12" t="s">
        <v>127</v>
      </c>
      <c r="B12" t="s">
        <v>50</v>
      </c>
    </row>
    <row r="13" spans="1:2" x14ac:dyDescent="0.25">
      <c r="A13" t="s">
        <v>96</v>
      </c>
      <c r="B13" t="s">
        <v>50</v>
      </c>
    </row>
    <row r="14" spans="1:2" x14ac:dyDescent="0.25">
      <c r="A14" s="3" t="s">
        <v>794</v>
      </c>
      <c r="B14" t="s">
        <v>35</v>
      </c>
    </row>
    <row r="15" spans="1:2" x14ac:dyDescent="0.25">
      <c r="A15" s="3" t="s">
        <v>104</v>
      </c>
      <c r="B15" t="s">
        <v>35</v>
      </c>
    </row>
    <row r="16" spans="1:2" x14ac:dyDescent="0.25">
      <c r="A16" t="s">
        <v>263</v>
      </c>
      <c r="B16" t="s">
        <v>35</v>
      </c>
    </row>
    <row r="17" spans="1:2" x14ac:dyDescent="0.25">
      <c r="A17" t="s">
        <v>798</v>
      </c>
      <c r="B17" t="s">
        <v>35</v>
      </c>
    </row>
    <row r="18" spans="1:2" x14ac:dyDescent="0.25">
      <c r="A18" s="3" t="s">
        <v>262</v>
      </c>
      <c r="B18" t="s">
        <v>35</v>
      </c>
    </row>
    <row r="19" spans="1:2" x14ac:dyDescent="0.25">
      <c r="A19" t="s">
        <v>115</v>
      </c>
      <c r="B19" t="s">
        <v>35</v>
      </c>
    </row>
  </sheetData>
  <sortState xmlns:xlrd2="http://schemas.microsoft.com/office/spreadsheetml/2017/richdata2" ref="A2:B19">
    <sortCondition descending="1" ref="B2:B19"/>
    <sortCondition ref="A2:A19"/>
  </sortState>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9D08E-74DE-483B-8DAC-116EB4DAFCBF}">
  <dimension ref="A1:A58"/>
  <sheetViews>
    <sheetView workbookViewId="0">
      <selection activeCell="L35" sqref="L35:M35"/>
    </sheetView>
  </sheetViews>
  <sheetFormatPr defaultRowHeight="15" x14ac:dyDescent="0.25"/>
  <cols>
    <col min="1" max="1" width="31.42578125" bestFit="1" customWidth="1"/>
  </cols>
  <sheetData>
    <row r="1" spans="1:1" x14ac:dyDescent="0.25">
      <c r="A1" s="42" t="s">
        <v>0</v>
      </c>
    </row>
    <row r="2" spans="1:1" x14ac:dyDescent="0.25">
      <c r="A2" t="s">
        <v>89</v>
      </c>
    </row>
    <row r="3" spans="1:1" x14ac:dyDescent="0.25">
      <c r="A3" t="s">
        <v>596</v>
      </c>
    </row>
    <row r="4" spans="1:1" x14ac:dyDescent="0.25">
      <c r="A4" t="s">
        <v>598</v>
      </c>
    </row>
    <row r="5" spans="1:1" x14ac:dyDescent="0.25">
      <c r="A5" t="s">
        <v>143</v>
      </c>
    </row>
    <row r="6" spans="1:1" x14ac:dyDescent="0.25">
      <c r="A6" t="s">
        <v>25</v>
      </c>
    </row>
    <row r="7" spans="1:1" x14ac:dyDescent="0.25">
      <c r="A7" t="s">
        <v>43</v>
      </c>
    </row>
    <row r="8" spans="1:1" x14ac:dyDescent="0.25">
      <c r="A8" t="s">
        <v>132</v>
      </c>
    </row>
    <row r="9" spans="1:1" x14ac:dyDescent="0.25">
      <c r="A9" t="s">
        <v>271</v>
      </c>
    </row>
    <row r="10" spans="1:1" x14ac:dyDescent="0.25">
      <c r="A10" t="s">
        <v>269</v>
      </c>
    </row>
    <row r="11" spans="1:1" x14ac:dyDescent="0.25">
      <c r="A11" t="s">
        <v>270</v>
      </c>
    </row>
    <row r="12" spans="1:1" x14ac:dyDescent="0.25">
      <c r="A12" t="s">
        <v>268</v>
      </c>
    </row>
    <row r="13" spans="1:1" x14ac:dyDescent="0.25">
      <c r="A13" t="s">
        <v>94</v>
      </c>
    </row>
    <row r="14" spans="1:1" x14ac:dyDescent="0.25">
      <c r="A14" t="s">
        <v>287</v>
      </c>
    </row>
    <row r="15" spans="1:1" x14ac:dyDescent="0.25">
      <c r="A15" t="s">
        <v>288</v>
      </c>
    </row>
    <row r="16" spans="1:1" x14ac:dyDescent="0.25">
      <c r="A16" t="s">
        <v>299</v>
      </c>
    </row>
    <row r="17" spans="1:1" x14ac:dyDescent="0.25">
      <c r="A17" t="s">
        <v>658</v>
      </c>
    </row>
    <row r="18" spans="1:1" x14ac:dyDescent="0.25">
      <c r="A18" t="s">
        <v>284</v>
      </c>
    </row>
    <row r="19" spans="1:1" x14ac:dyDescent="0.25">
      <c r="A19" s="3" t="s">
        <v>301</v>
      </c>
    </row>
    <row r="20" spans="1:1" x14ac:dyDescent="0.25">
      <c r="A20" t="s">
        <v>148</v>
      </c>
    </row>
    <row r="21" spans="1:1" x14ac:dyDescent="0.25">
      <c r="A21" t="s">
        <v>275</v>
      </c>
    </row>
    <row r="22" spans="1:1" x14ac:dyDescent="0.25">
      <c r="A22" t="s">
        <v>121</v>
      </c>
    </row>
    <row r="23" spans="1:1" x14ac:dyDescent="0.25">
      <c r="A23" s="4" t="s">
        <v>475</v>
      </c>
    </row>
    <row r="24" spans="1:1" x14ac:dyDescent="0.25">
      <c r="A24" t="s">
        <v>305</v>
      </c>
    </row>
    <row r="25" spans="1:1" x14ac:dyDescent="0.25">
      <c r="A25" t="s">
        <v>332</v>
      </c>
    </row>
    <row r="26" spans="1:1" x14ac:dyDescent="0.25">
      <c r="A26" t="s">
        <v>587</v>
      </c>
    </row>
    <row r="27" spans="1:1" x14ac:dyDescent="0.25">
      <c r="A27" t="s">
        <v>586</v>
      </c>
    </row>
    <row r="28" spans="1:1" x14ac:dyDescent="0.25">
      <c r="A28" t="s">
        <v>283</v>
      </c>
    </row>
    <row r="29" spans="1:1" x14ac:dyDescent="0.25">
      <c r="A29" t="s">
        <v>590</v>
      </c>
    </row>
    <row r="30" spans="1:1" x14ac:dyDescent="0.25">
      <c r="A30" t="s">
        <v>279</v>
      </c>
    </row>
    <row r="31" spans="1:1" x14ac:dyDescent="0.25">
      <c r="A31" t="s">
        <v>282</v>
      </c>
    </row>
    <row r="32" spans="1:1" x14ac:dyDescent="0.25">
      <c r="A32" t="s">
        <v>278</v>
      </c>
    </row>
    <row r="33" spans="1:1" x14ac:dyDescent="0.25">
      <c r="A33" t="s">
        <v>266</v>
      </c>
    </row>
    <row r="34" spans="1:1" x14ac:dyDescent="0.25">
      <c r="A34" t="s">
        <v>588</v>
      </c>
    </row>
    <row r="35" spans="1:1" x14ac:dyDescent="0.25">
      <c r="A35" t="s">
        <v>281</v>
      </c>
    </row>
    <row r="36" spans="1:1" x14ac:dyDescent="0.25">
      <c r="A36" t="s">
        <v>180</v>
      </c>
    </row>
    <row r="37" spans="1:1" x14ac:dyDescent="0.25">
      <c r="A37" t="s">
        <v>286</v>
      </c>
    </row>
    <row r="38" spans="1:1" x14ac:dyDescent="0.25">
      <c r="A38" t="s">
        <v>319</v>
      </c>
    </row>
    <row r="39" spans="1:1" x14ac:dyDescent="0.25">
      <c r="A39" t="s">
        <v>303</v>
      </c>
    </row>
    <row r="40" spans="1:1" x14ac:dyDescent="0.25">
      <c r="A40" t="s">
        <v>280</v>
      </c>
    </row>
    <row r="41" spans="1:1" x14ac:dyDescent="0.25">
      <c r="A41" t="s">
        <v>46</v>
      </c>
    </row>
    <row r="42" spans="1:1" x14ac:dyDescent="0.25">
      <c r="A42" t="s">
        <v>61</v>
      </c>
    </row>
    <row r="43" spans="1:1" x14ac:dyDescent="0.25">
      <c r="A43" t="s">
        <v>289</v>
      </c>
    </row>
    <row r="44" spans="1:1" x14ac:dyDescent="0.25">
      <c r="A44" t="s">
        <v>273</v>
      </c>
    </row>
    <row r="45" spans="1:1" x14ac:dyDescent="0.25">
      <c r="A45" t="s">
        <v>589</v>
      </c>
    </row>
    <row r="46" spans="1:1" x14ac:dyDescent="0.25">
      <c r="A46" t="s">
        <v>597</v>
      </c>
    </row>
    <row r="47" spans="1:1" x14ac:dyDescent="0.25">
      <c r="A47" t="s">
        <v>75</v>
      </c>
    </row>
    <row r="48" spans="1:1" x14ac:dyDescent="0.25">
      <c r="A48" t="s">
        <v>291</v>
      </c>
    </row>
    <row r="49" spans="1:1" x14ac:dyDescent="0.25">
      <c r="A49" t="s">
        <v>67</v>
      </c>
    </row>
    <row r="50" spans="1:1" x14ac:dyDescent="0.25">
      <c r="A50" t="s">
        <v>276</v>
      </c>
    </row>
    <row r="51" spans="1:1" x14ac:dyDescent="0.25">
      <c r="A51" t="s">
        <v>595</v>
      </c>
    </row>
    <row r="52" spans="1:1" x14ac:dyDescent="0.25">
      <c r="A52" t="s">
        <v>277</v>
      </c>
    </row>
    <row r="53" spans="1:1" x14ac:dyDescent="0.25">
      <c r="A53" s="3" t="s">
        <v>340</v>
      </c>
    </row>
    <row r="54" spans="1:1" x14ac:dyDescent="0.25">
      <c r="A54" t="s">
        <v>320</v>
      </c>
    </row>
    <row r="55" spans="1:1" x14ac:dyDescent="0.25">
      <c r="A55" t="s">
        <v>300</v>
      </c>
    </row>
    <row r="56" spans="1:1" x14ac:dyDescent="0.25">
      <c r="A56" t="s">
        <v>352</v>
      </c>
    </row>
    <row r="57" spans="1:1" x14ac:dyDescent="0.25">
      <c r="A57" t="s">
        <v>125</v>
      </c>
    </row>
    <row r="58" spans="1:1" x14ac:dyDescent="0.25">
      <c r="A58" t="s">
        <v>267</v>
      </c>
    </row>
  </sheetData>
  <sortState xmlns:xlrd2="http://schemas.microsoft.com/office/spreadsheetml/2017/richdata2" ref="A2:A1048101">
    <sortCondition ref="A1:A1048101"/>
  </sortState>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CDDE4-9473-4B4C-A366-E71BBB829DC9}">
  <dimension ref="A1:J145"/>
  <sheetViews>
    <sheetView workbookViewId="0">
      <pane ySplit="1" topLeftCell="A2" activePane="bottomLeft" state="frozen"/>
      <selection pane="bottomLeft"/>
    </sheetView>
  </sheetViews>
  <sheetFormatPr defaultRowHeight="15" x14ac:dyDescent="0.25"/>
  <cols>
    <col min="1" max="1" width="8.42578125" bestFit="1" customWidth="1"/>
    <col min="2" max="2" width="20.42578125" bestFit="1" customWidth="1"/>
    <col min="3" max="3" width="8.5703125" bestFit="1" customWidth="1"/>
    <col min="4" max="4" width="25" bestFit="1" customWidth="1"/>
    <col min="5" max="9" width="25" customWidth="1"/>
    <col min="10" max="10" width="120.28515625" bestFit="1" customWidth="1"/>
  </cols>
  <sheetData>
    <row r="1" spans="1:10" x14ac:dyDescent="0.25">
      <c r="A1" s="1" t="s">
        <v>479</v>
      </c>
      <c r="B1" s="1" t="s">
        <v>0</v>
      </c>
      <c r="C1" s="1" t="s">
        <v>354</v>
      </c>
      <c r="D1" s="1" t="s">
        <v>1</v>
      </c>
      <c r="E1" s="1" t="s">
        <v>4</v>
      </c>
      <c r="F1" s="1" t="s">
        <v>5</v>
      </c>
      <c r="G1" s="1" t="s">
        <v>6</v>
      </c>
      <c r="H1" s="1" t="s">
        <v>7</v>
      </c>
      <c r="I1" s="1" t="s">
        <v>24</v>
      </c>
      <c r="J1" s="1" t="s">
        <v>718</v>
      </c>
    </row>
    <row r="2" spans="1:10" s="29" customFormat="1" x14ac:dyDescent="0.25">
      <c r="A2" s="29">
        <v>32</v>
      </c>
      <c r="B2" s="29" t="s">
        <v>89</v>
      </c>
      <c r="C2" s="29" t="s">
        <v>249</v>
      </c>
      <c r="D2" s="34" t="s">
        <v>90</v>
      </c>
      <c r="E2" s="29" t="s">
        <v>29</v>
      </c>
      <c r="G2" s="29" t="s">
        <v>92</v>
      </c>
      <c r="H2" s="29" t="s">
        <v>93</v>
      </c>
      <c r="I2" s="34" t="s">
        <v>227</v>
      </c>
      <c r="J2" s="34"/>
    </row>
    <row r="3" spans="1:10" s="29" customFormat="1" x14ac:dyDescent="0.25">
      <c r="A3" s="29">
        <v>419</v>
      </c>
      <c r="B3" s="29" t="s">
        <v>272</v>
      </c>
      <c r="C3" s="29" t="s">
        <v>249</v>
      </c>
      <c r="D3" s="29" t="s">
        <v>249</v>
      </c>
      <c r="E3" s="29" t="s">
        <v>290</v>
      </c>
      <c r="I3" s="29" t="s">
        <v>227</v>
      </c>
    </row>
    <row r="4" spans="1:10" s="29" customFormat="1" x14ac:dyDescent="0.25">
      <c r="A4" s="29">
        <v>473</v>
      </c>
      <c r="B4" s="29" t="s">
        <v>306</v>
      </c>
      <c r="C4" s="29" t="s">
        <v>249</v>
      </c>
      <c r="D4" s="29" t="s">
        <v>371</v>
      </c>
      <c r="E4" s="29" t="s">
        <v>290</v>
      </c>
      <c r="F4" s="29" t="s">
        <v>30</v>
      </c>
      <c r="I4" s="29" t="s">
        <v>227</v>
      </c>
    </row>
    <row r="5" spans="1:10" x14ac:dyDescent="0.25">
      <c r="A5" s="1"/>
      <c r="B5" s="1"/>
      <c r="J5" s="2" t="s">
        <v>719</v>
      </c>
    </row>
    <row r="6" spans="1:10" s="36" customFormat="1" x14ac:dyDescent="0.25">
      <c r="A6" s="35"/>
      <c r="B6" s="35"/>
    </row>
    <row r="7" spans="1:10" s="29" customFormat="1" x14ac:dyDescent="0.25">
      <c r="A7" s="29">
        <v>122</v>
      </c>
      <c r="B7" s="29" t="s">
        <v>143</v>
      </c>
      <c r="C7" s="29" t="s">
        <v>355</v>
      </c>
      <c r="D7" s="29" t="s">
        <v>144</v>
      </c>
      <c r="E7" s="29" t="s">
        <v>29</v>
      </c>
      <c r="F7" s="29" t="s">
        <v>38</v>
      </c>
      <c r="G7" s="29" t="s">
        <v>39</v>
      </c>
      <c r="H7" s="29" t="s">
        <v>124</v>
      </c>
      <c r="I7" s="29" t="s">
        <v>228</v>
      </c>
    </row>
    <row r="8" spans="1:10" s="31" customFormat="1" x14ac:dyDescent="0.25">
      <c r="A8" s="31">
        <v>123</v>
      </c>
      <c r="B8" s="31" t="s">
        <v>143</v>
      </c>
      <c r="C8" s="31" t="s">
        <v>355</v>
      </c>
      <c r="D8" s="31" t="s">
        <v>145</v>
      </c>
      <c r="E8" s="31" t="s">
        <v>29</v>
      </c>
      <c r="F8" s="31" t="s">
        <v>38</v>
      </c>
      <c r="G8" s="31" t="s">
        <v>39</v>
      </c>
      <c r="H8" s="31" t="s">
        <v>124</v>
      </c>
      <c r="I8" s="31" t="s">
        <v>229</v>
      </c>
    </row>
    <row r="9" spans="1:10" s="32" customFormat="1" x14ac:dyDescent="0.25">
      <c r="A9" s="32">
        <v>124</v>
      </c>
      <c r="B9" s="32" t="s">
        <v>143</v>
      </c>
      <c r="C9" s="32" t="s">
        <v>355</v>
      </c>
      <c r="D9" s="32" t="s">
        <v>144</v>
      </c>
      <c r="E9" s="32" t="s">
        <v>29</v>
      </c>
      <c r="F9" s="32" t="s">
        <v>30</v>
      </c>
      <c r="G9" s="32" t="s">
        <v>146</v>
      </c>
      <c r="H9" s="32" t="s">
        <v>124</v>
      </c>
      <c r="I9" s="32" t="s">
        <v>227</v>
      </c>
    </row>
    <row r="10" spans="1:10" s="33" customFormat="1" x14ac:dyDescent="0.25">
      <c r="A10" s="33">
        <v>125</v>
      </c>
      <c r="B10" s="33" t="s">
        <v>143</v>
      </c>
      <c r="C10" s="33" t="s">
        <v>355</v>
      </c>
      <c r="D10" s="33" t="s">
        <v>144</v>
      </c>
      <c r="E10" s="33" t="s">
        <v>29</v>
      </c>
      <c r="F10" s="33" t="s">
        <v>41</v>
      </c>
      <c r="G10" s="33" t="s">
        <v>147</v>
      </c>
      <c r="H10" s="33" t="s">
        <v>124</v>
      </c>
      <c r="I10" s="33" t="s">
        <v>227</v>
      </c>
    </row>
    <row r="11" spans="1:10" s="29" customFormat="1" ht="15.75" thickBot="1" x14ac:dyDescent="0.3">
      <c r="A11" s="29">
        <v>450</v>
      </c>
      <c r="B11" s="30" t="s">
        <v>143</v>
      </c>
      <c r="C11" s="29" t="s">
        <v>355</v>
      </c>
      <c r="D11" s="29" t="s">
        <v>474</v>
      </c>
      <c r="E11" s="29" t="s">
        <v>290</v>
      </c>
      <c r="F11" s="30" t="s">
        <v>38</v>
      </c>
      <c r="G11" s="30" t="s">
        <v>39</v>
      </c>
      <c r="H11" s="30" t="s">
        <v>478</v>
      </c>
      <c r="I11" s="29" t="s">
        <v>226</v>
      </c>
    </row>
    <row r="12" spans="1:10" s="29" customFormat="1" x14ac:dyDescent="0.25">
      <c r="A12" s="29">
        <v>458</v>
      </c>
      <c r="B12" s="29" t="s">
        <v>295</v>
      </c>
      <c r="C12" s="29" t="s">
        <v>355</v>
      </c>
      <c r="D12" s="29" t="s">
        <v>365</v>
      </c>
      <c r="E12" s="29" t="s">
        <v>290</v>
      </c>
      <c r="F12" s="29" t="s">
        <v>38</v>
      </c>
      <c r="I12" s="29" t="s">
        <v>228</v>
      </c>
    </row>
    <row r="13" spans="1:10" s="31" customFormat="1" x14ac:dyDescent="0.25">
      <c r="A13" s="31">
        <v>459</v>
      </c>
      <c r="B13" s="31" t="s">
        <v>295</v>
      </c>
      <c r="C13" s="31" t="s">
        <v>355</v>
      </c>
      <c r="D13" s="31" t="s">
        <v>367</v>
      </c>
      <c r="E13" s="31" t="s">
        <v>290</v>
      </c>
      <c r="F13" s="31" t="s">
        <v>38</v>
      </c>
      <c r="I13" s="31" t="s">
        <v>229</v>
      </c>
    </row>
    <row r="14" spans="1:10" s="32" customFormat="1" x14ac:dyDescent="0.25">
      <c r="A14" s="32">
        <v>460</v>
      </c>
      <c r="B14" s="32" t="s">
        <v>296</v>
      </c>
      <c r="C14" s="32" t="s">
        <v>355</v>
      </c>
      <c r="D14" s="32" t="s">
        <v>365</v>
      </c>
      <c r="E14" s="32" t="s">
        <v>290</v>
      </c>
      <c r="F14" s="32" t="s">
        <v>30</v>
      </c>
      <c r="I14" s="32" t="s">
        <v>227</v>
      </c>
    </row>
    <row r="15" spans="1:10" s="33" customFormat="1" x14ac:dyDescent="0.25">
      <c r="A15" s="33">
        <v>461</v>
      </c>
      <c r="B15" s="33" t="s">
        <v>297</v>
      </c>
      <c r="C15" s="33" t="s">
        <v>355</v>
      </c>
      <c r="D15" s="33" t="s">
        <v>365</v>
      </c>
      <c r="E15" s="33" t="s">
        <v>290</v>
      </c>
      <c r="F15" s="33" t="s">
        <v>41</v>
      </c>
      <c r="I15" s="33" t="s">
        <v>227</v>
      </c>
    </row>
    <row r="16" spans="1:10" x14ac:dyDescent="0.25">
      <c r="J16" t="s">
        <v>722</v>
      </c>
    </row>
    <row r="17" spans="1:10" x14ac:dyDescent="0.25">
      <c r="J17" t="s">
        <v>720</v>
      </c>
    </row>
    <row r="18" spans="1:10" x14ac:dyDescent="0.25">
      <c r="J18" t="s">
        <v>721</v>
      </c>
    </row>
    <row r="19" spans="1:10" x14ac:dyDescent="0.25">
      <c r="J19" t="s">
        <v>723</v>
      </c>
    </row>
    <row r="20" spans="1:10" s="36" customFormat="1" x14ac:dyDescent="0.25"/>
    <row r="21" spans="1:10" s="29" customFormat="1" x14ac:dyDescent="0.25">
      <c r="A21" s="29">
        <v>1</v>
      </c>
      <c r="B21" s="29" t="s">
        <v>25</v>
      </c>
      <c r="C21" s="29" t="s">
        <v>236</v>
      </c>
      <c r="D21" s="29" t="s">
        <v>26</v>
      </c>
      <c r="E21" s="29" t="s">
        <v>29</v>
      </c>
      <c r="F21" s="29" t="s">
        <v>30</v>
      </c>
      <c r="G21" s="29" t="s">
        <v>31</v>
      </c>
      <c r="H21" s="29" t="s">
        <v>32</v>
      </c>
      <c r="I21" s="29" t="s">
        <v>229</v>
      </c>
    </row>
    <row r="22" spans="1:10" s="31" customFormat="1" x14ac:dyDescent="0.25">
      <c r="A22" s="31">
        <v>2</v>
      </c>
      <c r="B22" s="31" t="s">
        <v>25</v>
      </c>
      <c r="C22" s="31" t="s">
        <v>236</v>
      </c>
      <c r="D22" s="31" t="s">
        <v>26</v>
      </c>
      <c r="E22" s="31" t="s">
        <v>29</v>
      </c>
      <c r="F22" s="31" t="s">
        <v>38</v>
      </c>
      <c r="G22" s="31" t="s">
        <v>39</v>
      </c>
      <c r="H22" s="31" t="s">
        <v>32</v>
      </c>
      <c r="I22" s="31" t="s">
        <v>229</v>
      </c>
    </row>
    <row r="23" spans="1:10" s="32" customFormat="1" x14ac:dyDescent="0.25">
      <c r="A23" s="32">
        <v>3</v>
      </c>
      <c r="B23" s="32" t="s">
        <v>25</v>
      </c>
      <c r="C23" s="32" t="s">
        <v>236</v>
      </c>
      <c r="D23" s="32" t="s">
        <v>26</v>
      </c>
      <c r="E23" s="32" t="s">
        <v>29</v>
      </c>
      <c r="F23" s="32" t="s">
        <v>41</v>
      </c>
      <c r="G23" s="32" t="s">
        <v>42</v>
      </c>
      <c r="H23" s="32" t="s">
        <v>32</v>
      </c>
      <c r="I23" s="32" t="s">
        <v>229</v>
      </c>
    </row>
    <row r="24" spans="1:10" s="29" customFormat="1" x14ac:dyDescent="0.25">
      <c r="A24" s="29">
        <v>530</v>
      </c>
      <c r="B24" s="29" t="s">
        <v>344</v>
      </c>
      <c r="C24" s="29" t="s">
        <v>236</v>
      </c>
      <c r="D24" s="29" t="s">
        <v>378</v>
      </c>
      <c r="E24" s="29" t="s">
        <v>290</v>
      </c>
      <c r="F24" s="29" t="s">
        <v>30</v>
      </c>
      <c r="I24" s="29" t="s">
        <v>229</v>
      </c>
    </row>
    <row r="25" spans="1:10" s="31" customFormat="1" x14ac:dyDescent="0.25">
      <c r="A25" s="31">
        <v>531</v>
      </c>
      <c r="B25" s="31" t="s">
        <v>345</v>
      </c>
      <c r="C25" s="31" t="s">
        <v>236</v>
      </c>
      <c r="D25" s="31" t="s">
        <v>378</v>
      </c>
      <c r="E25" s="31" t="s">
        <v>290</v>
      </c>
      <c r="F25" s="31" t="s">
        <v>38</v>
      </c>
      <c r="I25" s="31" t="s">
        <v>228</v>
      </c>
    </row>
    <row r="26" spans="1:10" s="32" customFormat="1" x14ac:dyDescent="0.25">
      <c r="A26" s="32">
        <v>532</v>
      </c>
      <c r="B26" s="32" t="s">
        <v>346</v>
      </c>
      <c r="C26" s="32" t="s">
        <v>236</v>
      </c>
      <c r="D26" s="32" t="s">
        <v>378</v>
      </c>
      <c r="E26" s="32" t="s">
        <v>290</v>
      </c>
      <c r="F26" s="32" t="s">
        <v>41</v>
      </c>
      <c r="I26" s="32" t="s">
        <v>229</v>
      </c>
    </row>
    <row r="27" spans="1:10" x14ac:dyDescent="0.25">
      <c r="J27" t="s">
        <v>724</v>
      </c>
    </row>
    <row r="28" spans="1:10" x14ac:dyDescent="0.25">
      <c r="J28" t="s">
        <v>726</v>
      </c>
    </row>
    <row r="29" spans="1:10" x14ac:dyDescent="0.25">
      <c r="J29" t="s">
        <v>725</v>
      </c>
    </row>
    <row r="30" spans="1:10" s="36" customFormat="1" x14ac:dyDescent="0.25"/>
    <row r="31" spans="1:10" s="37" customFormat="1" x14ac:dyDescent="0.25">
      <c r="A31" s="37">
        <v>4</v>
      </c>
      <c r="B31" s="37" t="s">
        <v>43</v>
      </c>
      <c r="C31" s="37" t="s">
        <v>236</v>
      </c>
      <c r="D31" s="37" t="s">
        <v>44</v>
      </c>
      <c r="E31" s="37" t="s">
        <v>29</v>
      </c>
      <c r="F31" s="37" t="s">
        <v>30</v>
      </c>
      <c r="G31" s="37" t="s">
        <v>31</v>
      </c>
      <c r="H31" s="37" t="s">
        <v>32</v>
      </c>
      <c r="I31" s="37" t="s">
        <v>228</v>
      </c>
    </row>
    <row r="32" spans="1:10" s="29" customFormat="1" x14ac:dyDescent="0.25">
      <c r="A32" s="29">
        <v>5</v>
      </c>
      <c r="B32" s="29" t="s">
        <v>43</v>
      </c>
      <c r="C32" s="29" t="s">
        <v>236</v>
      </c>
      <c r="D32" s="29" t="s">
        <v>44</v>
      </c>
      <c r="E32" s="29" t="s">
        <v>29</v>
      </c>
      <c r="F32" s="29" t="s">
        <v>38</v>
      </c>
      <c r="G32" s="29" t="s">
        <v>39</v>
      </c>
      <c r="H32" s="29" t="s">
        <v>32</v>
      </c>
      <c r="I32" s="29" t="s">
        <v>228</v>
      </c>
    </row>
    <row r="33" spans="1:10" s="32" customFormat="1" x14ac:dyDescent="0.25">
      <c r="A33" s="32">
        <v>6</v>
      </c>
      <c r="B33" s="32" t="s">
        <v>43</v>
      </c>
      <c r="C33" s="32" t="s">
        <v>236</v>
      </c>
      <c r="D33" s="32" t="s">
        <v>44</v>
      </c>
      <c r="E33" s="32" t="s">
        <v>29</v>
      </c>
      <c r="F33" s="32" t="s">
        <v>41</v>
      </c>
      <c r="G33" s="32" t="s">
        <v>42</v>
      </c>
      <c r="H33" s="32" t="s">
        <v>32</v>
      </c>
      <c r="I33" s="32" t="s">
        <v>229</v>
      </c>
    </row>
    <row r="34" spans="1:10" s="29" customFormat="1" x14ac:dyDescent="0.25">
      <c r="A34" s="29">
        <v>437</v>
      </c>
      <c r="B34" s="29" t="s">
        <v>285</v>
      </c>
      <c r="C34" s="29" t="s">
        <v>236</v>
      </c>
      <c r="D34" s="29" t="s">
        <v>258</v>
      </c>
      <c r="E34" s="29" t="s">
        <v>290</v>
      </c>
      <c r="F34" s="29" t="s">
        <v>38</v>
      </c>
      <c r="G34" s="29" t="s">
        <v>39</v>
      </c>
      <c r="H34" s="29" t="s">
        <v>32</v>
      </c>
      <c r="I34" s="29" t="s">
        <v>228</v>
      </c>
    </row>
    <row r="35" spans="1:10" s="29" customFormat="1" x14ac:dyDescent="0.25">
      <c r="A35" s="29">
        <v>443</v>
      </c>
      <c r="B35" s="29" t="s">
        <v>285</v>
      </c>
      <c r="C35" s="29" t="s">
        <v>236</v>
      </c>
      <c r="D35" s="29" t="s">
        <v>258</v>
      </c>
      <c r="E35" s="29" t="s">
        <v>290</v>
      </c>
      <c r="F35" s="29" t="s">
        <v>38</v>
      </c>
      <c r="G35" s="29" t="s">
        <v>39</v>
      </c>
      <c r="H35" s="29" t="s">
        <v>32</v>
      </c>
      <c r="I35" s="29" t="s">
        <v>228</v>
      </c>
    </row>
    <row r="36" spans="1:10" s="37" customFormat="1" x14ac:dyDescent="0.25">
      <c r="A36" s="37">
        <v>527</v>
      </c>
      <c r="B36" s="37" t="s">
        <v>341</v>
      </c>
      <c r="C36" s="37" t="s">
        <v>236</v>
      </c>
      <c r="D36" s="37" t="s">
        <v>377</v>
      </c>
      <c r="E36" s="37" t="s">
        <v>290</v>
      </c>
      <c r="F36" s="37" t="s">
        <v>30</v>
      </c>
      <c r="I36" s="37" t="s">
        <v>228</v>
      </c>
    </row>
    <row r="37" spans="1:10" s="29" customFormat="1" x14ac:dyDescent="0.25">
      <c r="A37" s="29">
        <v>528</v>
      </c>
      <c r="B37" s="29" t="s">
        <v>342</v>
      </c>
      <c r="C37" s="29" t="s">
        <v>236</v>
      </c>
      <c r="D37" s="29" t="s">
        <v>377</v>
      </c>
      <c r="E37" s="29" t="s">
        <v>290</v>
      </c>
      <c r="F37" s="29" t="s">
        <v>38</v>
      </c>
      <c r="I37" s="29" t="s">
        <v>227</v>
      </c>
    </row>
    <row r="38" spans="1:10" s="32" customFormat="1" x14ac:dyDescent="0.25">
      <c r="A38" s="32">
        <v>529</v>
      </c>
      <c r="B38" s="32" t="s">
        <v>343</v>
      </c>
      <c r="C38" s="32" t="s">
        <v>236</v>
      </c>
      <c r="D38" s="32" t="s">
        <v>377</v>
      </c>
      <c r="E38" s="32" t="s">
        <v>290</v>
      </c>
      <c r="F38" s="32" t="s">
        <v>41</v>
      </c>
      <c r="I38" s="32" t="s">
        <v>229</v>
      </c>
    </row>
    <row r="39" spans="1:10" x14ac:dyDescent="0.25">
      <c r="J39" t="s">
        <v>727</v>
      </c>
    </row>
    <row r="40" spans="1:10" x14ac:dyDescent="0.25">
      <c r="J40" t="s">
        <v>728</v>
      </c>
    </row>
    <row r="41" spans="1:10" x14ac:dyDescent="0.25">
      <c r="J41" t="s">
        <v>729</v>
      </c>
    </row>
    <row r="42" spans="1:10" s="36" customFormat="1" x14ac:dyDescent="0.25"/>
    <row r="43" spans="1:10" x14ac:dyDescent="0.25">
      <c r="A43">
        <v>114</v>
      </c>
      <c r="B43" t="s">
        <v>132</v>
      </c>
      <c r="C43" t="s">
        <v>465</v>
      </c>
      <c r="D43" t="s">
        <v>133</v>
      </c>
      <c r="E43" t="s">
        <v>29</v>
      </c>
      <c r="G43" t="s">
        <v>128</v>
      </c>
      <c r="H43" t="s">
        <v>93</v>
      </c>
      <c r="I43" t="s">
        <v>227</v>
      </c>
      <c r="J43" t="s">
        <v>134</v>
      </c>
    </row>
    <row r="44" spans="1:10" s="31" customFormat="1" x14ac:dyDescent="0.25">
      <c r="A44" s="31">
        <v>115</v>
      </c>
      <c r="B44" s="31" t="s">
        <v>132</v>
      </c>
      <c r="C44" s="31" t="s">
        <v>465</v>
      </c>
      <c r="D44" s="31" t="s">
        <v>133</v>
      </c>
      <c r="E44" s="31" t="s">
        <v>29</v>
      </c>
      <c r="G44" s="31" t="s">
        <v>128</v>
      </c>
      <c r="H44" s="31" t="s">
        <v>93</v>
      </c>
      <c r="I44" s="31" t="s">
        <v>227</v>
      </c>
      <c r="J44" s="31" t="s">
        <v>27</v>
      </c>
    </row>
    <row r="45" spans="1:10" x14ac:dyDescent="0.25">
      <c r="A45">
        <v>116</v>
      </c>
      <c r="B45" t="s">
        <v>132</v>
      </c>
      <c r="C45" t="s">
        <v>465</v>
      </c>
      <c r="D45" t="s">
        <v>135</v>
      </c>
      <c r="E45" t="s">
        <v>29</v>
      </c>
      <c r="G45" t="s">
        <v>128</v>
      </c>
      <c r="H45" t="s">
        <v>93</v>
      </c>
      <c r="I45" t="s">
        <v>228</v>
      </c>
      <c r="J45" t="s">
        <v>134</v>
      </c>
    </row>
    <row r="46" spans="1:10" s="38" customFormat="1" x14ac:dyDescent="0.25">
      <c r="A46" s="38">
        <v>117</v>
      </c>
      <c r="B46" s="38" t="s">
        <v>132</v>
      </c>
      <c r="C46" s="38" t="s">
        <v>465</v>
      </c>
      <c r="D46" s="38" t="s">
        <v>135</v>
      </c>
      <c r="E46" s="38" t="s">
        <v>29</v>
      </c>
      <c r="G46" s="38" t="s">
        <v>128</v>
      </c>
      <c r="H46" s="38" t="s">
        <v>93</v>
      </c>
      <c r="I46" s="38" t="s">
        <v>229</v>
      </c>
      <c r="J46" s="38" t="s">
        <v>27</v>
      </c>
    </row>
    <row r="47" spans="1:10" s="38" customFormat="1" x14ac:dyDescent="0.25">
      <c r="A47" s="38">
        <v>517</v>
      </c>
      <c r="B47" s="38" t="s">
        <v>335</v>
      </c>
      <c r="C47" s="38" t="s">
        <v>465</v>
      </c>
      <c r="D47" s="38" t="s">
        <v>664</v>
      </c>
      <c r="E47" s="38" t="s">
        <v>290</v>
      </c>
      <c r="F47" s="38" t="s">
        <v>38</v>
      </c>
      <c r="I47" s="38" t="s">
        <v>229</v>
      </c>
      <c r="J47" s="38" t="s">
        <v>437</v>
      </c>
    </row>
    <row r="48" spans="1:10" s="31" customFormat="1" x14ac:dyDescent="0.25">
      <c r="A48" s="31">
        <v>525</v>
      </c>
      <c r="B48" s="31" t="s">
        <v>335</v>
      </c>
      <c r="C48" s="31" t="s">
        <v>465</v>
      </c>
      <c r="D48" s="31" t="s">
        <v>665</v>
      </c>
      <c r="E48" s="31" t="s">
        <v>290</v>
      </c>
      <c r="F48" s="31" t="s">
        <v>38</v>
      </c>
      <c r="I48" s="31" t="s">
        <v>227</v>
      </c>
      <c r="J48" s="31" t="s">
        <v>444</v>
      </c>
    </row>
    <row r="49" spans="1:10" x14ac:dyDescent="0.25">
      <c r="J49" t="s">
        <v>730</v>
      </c>
    </row>
    <row r="50" spans="1:10" x14ac:dyDescent="0.25">
      <c r="J50" t="s">
        <v>731</v>
      </c>
    </row>
    <row r="51" spans="1:10" x14ac:dyDescent="0.25">
      <c r="J51" t="s">
        <v>732</v>
      </c>
    </row>
    <row r="52" spans="1:10" s="36" customFormat="1" x14ac:dyDescent="0.25"/>
    <row r="53" spans="1:10" x14ac:dyDescent="0.25">
      <c r="A53">
        <v>436</v>
      </c>
      <c r="B53" t="s">
        <v>284</v>
      </c>
      <c r="C53" t="s">
        <v>236</v>
      </c>
      <c r="D53" t="s">
        <v>258</v>
      </c>
      <c r="E53" t="s">
        <v>290</v>
      </c>
      <c r="I53" t="s">
        <v>228</v>
      </c>
      <c r="J53" t="s">
        <v>263</v>
      </c>
    </row>
    <row r="54" spans="1:10" x14ac:dyDescent="0.25">
      <c r="A54">
        <v>442</v>
      </c>
      <c r="B54" t="s">
        <v>284</v>
      </c>
      <c r="C54" t="s">
        <v>236</v>
      </c>
      <c r="D54" t="s">
        <v>258</v>
      </c>
      <c r="E54" t="s">
        <v>290</v>
      </c>
      <c r="I54" t="s">
        <v>228</v>
      </c>
      <c r="J54" t="s">
        <v>91</v>
      </c>
    </row>
    <row r="55" spans="1:10" x14ac:dyDescent="0.25">
      <c r="A55">
        <v>538</v>
      </c>
      <c r="B55" t="s">
        <v>292</v>
      </c>
      <c r="C55" t="s">
        <v>236</v>
      </c>
      <c r="D55" t="s">
        <v>382</v>
      </c>
      <c r="E55" t="s">
        <v>290</v>
      </c>
      <c r="F55" t="s">
        <v>38</v>
      </c>
      <c r="J55" t="s">
        <v>450</v>
      </c>
    </row>
    <row r="56" spans="1:10" x14ac:dyDescent="0.25">
      <c r="A56">
        <v>539</v>
      </c>
      <c r="B56" t="s">
        <v>293</v>
      </c>
      <c r="C56" t="s">
        <v>236</v>
      </c>
      <c r="D56" t="s">
        <v>382</v>
      </c>
      <c r="E56" t="s">
        <v>290</v>
      </c>
      <c r="F56" t="s">
        <v>30</v>
      </c>
      <c r="J56" t="s">
        <v>451</v>
      </c>
    </row>
    <row r="57" spans="1:10" x14ac:dyDescent="0.25">
      <c r="J57" t="s">
        <v>733</v>
      </c>
    </row>
    <row r="58" spans="1:10" s="36" customFormat="1" x14ac:dyDescent="0.25"/>
    <row r="59" spans="1:10" x14ac:dyDescent="0.25">
      <c r="A59">
        <v>118</v>
      </c>
      <c r="B59" t="s">
        <v>136</v>
      </c>
      <c r="C59" t="s">
        <v>355</v>
      </c>
      <c r="D59" t="s">
        <v>137</v>
      </c>
      <c r="E59" t="s">
        <v>29</v>
      </c>
      <c r="G59" t="s">
        <v>128</v>
      </c>
      <c r="H59" t="s">
        <v>124</v>
      </c>
      <c r="I59" t="s">
        <v>228</v>
      </c>
    </row>
    <row r="60" spans="1:10" x14ac:dyDescent="0.25">
      <c r="A60">
        <v>119</v>
      </c>
      <c r="B60" t="s">
        <v>136</v>
      </c>
      <c r="C60" t="s">
        <v>355</v>
      </c>
      <c r="D60" t="s">
        <v>138</v>
      </c>
      <c r="E60" t="s">
        <v>29</v>
      </c>
      <c r="G60" t="s">
        <v>128</v>
      </c>
      <c r="H60" t="s">
        <v>124</v>
      </c>
      <c r="I60" t="s">
        <v>229</v>
      </c>
    </row>
    <row r="61" spans="1:10" x14ac:dyDescent="0.25">
      <c r="A61">
        <v>449</v>
      </c>
      <c r="B61" t="s">
        <v>136</v>
      </c>
      <c r="C61" t="s">
        <v>355</v>
      </c>
      <c r="D61" t="s">
        <v>473</v>
      </c>
      <c r="E61" t="s">
        <v>290</v>
      </c>
      <c r="F61" t="s">
        <v>38</v>
      </c>
      <c r="G61" t="s">
        <v>39</v>
      </c>
      <c r="H61" t="s">
        <v>478</v>
      </c>
      <c r="I61" t="s">
        <v>227</v>
      </c>
    </row>
    <row r="62" spans="1:10" x14ac:dyDescent="0.25">
      <c r="A62">
        <v>462</v>
      </c>
      <c r="B62" t="s">
        <v>298</v>
      </c>
      <c r="C62" t="s">
        <v>355</v>
      </c>
      <c r="D62" t="s">
        <v>365</v>
      </c>
      <c r="E62" t="s">
        <v>290</v>
      </c>
      <c r="F62" t="s">
        <v>38</v>
      </c>
    </row>
    <row r="63" spans="1:10" x14ac:dyDescent="0.25">
      <c r="A63">
        <v>463</v>
      </c>
      <c r="B63" t="s">
        <v>298</v>
      </c>
      <c r="C63" t="s">
        <v>355</v>
      </c>
      <c r="D63" t="s">
        <v>367</v>
      </c>
      <c r="E63" t="s">
        <v>290</v>
      </c>
      <c r="F63" t="s">
        <v>38</v>
      </c>
    </row>
    <row r="64" spans="1:10" x14ac:dyDescent="0.25">
      <c r="J64" t="s">
        <v>734</v>
      </c>
    </row>
    <row r="65" spans="1:10" s="36" customFormat="1" x14ac:dyDescent="0.25"/>
    <row r="66" spans="1:10" s="39" customFormat="1" x14ac:dyDescent="0.25">
      <c r="A66" s="39">
        <v>29</v>
      </c>
      <c r="B66" s="39" t="s">
        <v>67</v>
      </c>
      <c r="C66" s="39" t="s">
        <v>466</v>
      </c>
      <c r="D66" s="39" t="s">
        <v>68</v>
      </c>
      <c r="E66" s="39" t="s">
        <v>82</v>
      </c>
      <c r="H66" s="39" t="s">
        <v>49</v>
      </c>
      <c r="I66" s="39" t="s">
        <v>227</v>
      </c>
    </row>
    <row r="67" spans="1:10" x14ac:dyDescent="0.25">
      <c r="A67">
        <v>120</v>
      </c>
      <c r="B67" t="s">
        <v>139</v>
      </c>
      <c r="C67" t="s">
        <v>481</v>
      </c>
      <c r="D67" t="s">
        <v>140</v>
      </c>
      <c r="E67" t="s">
        <v>141</v>
      </c>
      <c r="G67" t="s">
        <v>142</v>
      </c>
      <c r="H67" t="s">
        <v>124</v>
      </c>
      <c r="I67" t="s">
        <v>230</v>
      </c>
      <c r="J67" t="s">
        <v>735</v>
      </c>
    </row>
    <row r="68" spans="1:10" x14ac:dyDescent="0.25">
      <c r="A68">
        <v>121</v>
      </c>
      <c r="B68" t="s">
        <v>139</v>
      </c>
      <c r="C68" t="s">
        <v>481</v>
      </c>
      <c r="D68" t="s">
        <v>140</v>
      </c>
      <c r="E68" t="s">
        <v>141</v>
      </c>
      <c r="G68" t="s">
        <v>142</v>
      </c>
      <c r="H68" t="s">
        <v>93</v>
      </c>
      <c r="I68" t="s">
        <v>230</v>
      </c>
      <c r="J68" t="s">
        <v>735</v>
      </c>
    </row>
    <row r="69" spans="1:10" s="39" customFormat="1" x14ac:dyDescent="0.25">
      <c r="A69" s="39">
        <v>423</v>
      </c>
      <c r="B69" s="39" t="s">
        <v>274</v>
      </c>
      <c r="C69" s="39" t="s">
        <v>466</v>
      </c>
      <c r="D69" s="39" t="s">
        <v>253</v>
      </c>
      <c r="E69" s="39" t="s">
        <v>290</v>
      </c>
      <c r="I69" s="39" t="s">
        <v>227</v>
      </c>
    </row>
    <row r="70" spans="1:10" x14ac:dyDescent="0.25">
      <c r="A70">
        <v>425</v>
      </c>
      <c r="B70" t="s">
        <v>276</v>
      </c>
      <c r="C70" t="s">
        <v>481</v>
      </c>
      <c r="D70" t="s">
        <v>254</v>
      </c>
      <c r="E70" t="s">
        <v>290</v>
      </c>
      <c r="I70" t="s">
        <v>226</v>
      </c>
    </row>
    <row r="71" spans="1:10" x14ac:dyDescent="0.25">
      <c r="J71" t="s">
        <v>736</v>
      </c>
    </row>
    <row r="72" spans="1:10" s="36" customFormat="1" x14ac:dyDescent="0.25"/>
    <row r="73" spans="1:10" s="39" customFormat="1" x14ac:dyDescent="0.25">
      <c r="A73" s="39">
        <v>104</v>
      </c>
      <c r="B73" s="39" t="s">
        <v>121</v>
      </c>
      <c r="C73" s="39" t="s">
        <v>673</v>
      </c>
      <c r="D73" s="39" t="s">
        <v>122</v>
      </c>
      <c r="E73" s="39" t="s">
        <v>29</v>
      </c>
      <c r="G73" s="39" t="s">
        <v>123</v>
      </c>
      <c r="H73" s="39" t="s">
        <v>93</v>
      </c>
      <c r="I73" s="39" t="s">
        <v>228</v>
      </c>
    </row>
    <row r="74" spans="1:10" s="40" customFormat="1" x14ac:dyDescent="0.25">
      <c r="A74" s="40">
        <v>430</v>
      </c>
      <c r="B74" s="40" t="s">
        <v>280</v>
      </c>
      <c r="C74" s="40" t="s">
        <v>708</v>
      </c>
      <c r="D74" s="40" t="s">
        <v>710</v>
      </c>
      <c r="E74" s="40" t="s">
        <v>290</v>
      </c>
      <c r="I74" s="40" t="s">
        <v>227</v>
      </c>
    </row>
    <row r="75" spans="1:10" s="39" customFormat="1" x14ac:dyDescent="0.25">
      <c r="A75" s="39">
        <v>448</v>
      </c>
      <c r="B75" s="39" t="s">
        <v>121</v>
      </c>
      <c r="C75" s="39" t="s">
        <v>673</v>
      </c>
      <c r="D75" s="39" t="s">
        <v>472</v>
      </c>
      <c r="E75" s="39" t="s">
        <v>290</v>
      </c>
      <c r="F75" s="39" t="s">
        <v>38</v>
      </c>
      <c r="G75" s="39" t="s">
        <v>477</v>
      </c>
      <c r="H75" s="39" t="s">
        <v>476</v>
      </c>
      <c r="I75" s="39" t="s">
        <v>227</v>
      </c>
    </row>
    <row r="76" spans="1:10" s="40" customFormat="1" x14ac:dyDescent="0.25">
      <c r="A76" s="40">
        <v>470</v>
      </c>
      <c r="B76" s="40" t="s">
        <v>303</v>
      </c>
      <c r="C76" s="40" t="s">
        <v>708</v>
      </c>
      <c r="D76" s="40" t="s">
        <v>710</v>
      </c>
      <c r="E76" s="40" t="s">
        <v>290</v>
      </c>
      <c r="F76" s="40" t="s">
        <v>38</v>
      </c>
      <c r="I76" s="40" t="s">
        <v>227</v>
      </c>
    </row>
    <row r="77" spans="1:10" x14ac:dyDescent="0.25">
      <c r="J77" t="s">
        <v>737</v>
      </c>
    </row>
    <row r="78" spans="1:10" x14ac:dyDescent="0.25">
      <c r="J78" t="s">
        <v>738</v>
      </c>
    </row>
    <row r="79" spans="1:10" s="36" customFormat="1" x14ac:dyDescent="0.25"/>
    <row r="80" spans="1:10" x14ac:dyDescent="0.25">
      <c r="A80">
        <v>540</v>
      </c>
      <c r="B80" t="s">
        <v>350</v>
      </c>
      <c r="C80" t="s">
        <v>236</v>
      </c>
      <c r="D80" t="s">
        <v>383</v>
      </c>
      <c r="E80" t="s">
        <v>290</v>
      </c>
      <c r="F80" t="s">
        <v>30</v>
      </c>
      <c r="J80" t="s">
        <v>452</v>
      </c>
    </row>
    <row r="81" spans="1:10" x14ac:dyDescent="0.25">
      <c r="A81">
        <v>557</v>
      </c>
      <c r="B81" t="s">
        <v>592</v>
      </c>
      <c r="C81" t="s">
        <v>236</v>
      </c>
      <c r="D81" t="s">
        <v>608</v>
      </c>
      <c r="E81" t="s">
        <v>642</v>
      </c>
      <c r="F81" s="5" t="s">
        <v>38</v>
      </c>
      <c r="G81" s="4" t="s">
        <v>650</v>
      </c>
      <c r="H81" s="4" t="s">
        <v>476</v>
      </c>
      <c r="I81" t="s">
        <v>228</v>
      </c>
      <c r="J81" t="s">
        <v>620</v>
      </c>
    </row>
    <row r="82" spans="1:10" x14ac:dyDescent="0.25">
      <c r="J82" t="s">
        <v>739</v>
      </c>
    </row>
    <row r="83" spans="1:10" s="36" customFormat="1" x14ac:dyDescent="0.25"/>
    <row r="84" spans="1:10" x14ac:dyDescent="0.25">
      <c r="A84">
        <v>503</v>
      </c>
      <c r="B84" t="s">
        <v>326</v>
      </c>
      <c r="C84" t="s">
        <v>662</v>
      </c>
      <c r="D84" t="s">
        <v>361</v>
      </c>
      <c r="E84" t="s">
        <v>290</v>
      </c>
      <c r="F84" t="s">
        <v>38</v>
      </c>
    </row>
    <row r="85" spans="1:10" x14ac:dyDescent="0.25">
      <c r="A85">
        <v>504</v>
      </c>
      <c r="B85" t="s">
        <v>327</v>
      </c>
      <c r="C85" t="s">
        <v>662</v>
      </c>
      <c r="D85" t="s">
        <v>361</v>
      </c>
      <c r="E85" t="s">
        <v>290</v>
      </c>
      <c r="F85" t="s">
        <v>30</v>
      </c>
    </row>
    <row r="86" spans="1:10" x14ac:dyDescent="0.25">
      <c r="A86">
        <v>505</v>
      </c>
      <c r="B86" t="s">
        <v>327</v>
      </c>
      <c r="C86" t="s">
        <v>662</v>
      </c>
      <c r="D86" t="s">
        <v>361</v>
      </c>
      <c r="E86" t="s">
        <v>290</v>
      </c>
      <c r="F86" t="s">
        <v>30</v>
      </c>
    </row>
    <row r="87" spans="1:10" x14ac:dyDescent="0.25">
      <c r="J87" t="s">
        <v>740</v>
      </c>
    </row>
    <row r="88" spans="1:10" s="36" customFormat="1" x14ac:dyDescent="0.25"/>
    <row r="89" spans="1:10" x14ac:dyDescent="0.25">
      <c r="A89">
        <v>446</v>
      </c>
      <c r="B89" t="s">
        <v>289</v>
      </c>
      <c r="C89" t="s">
        <v>708</v>
      </c>
      <c r="D89" t="s">
        <v>712</v>
      </c>
      <c r="E89" t="s">
        <v>290</v>
      </c>
      <c r="I89" t="s">
        <v>227</v>
      </c>
      <c r="J89" t="s">
        <v>96</v>
      </c>
    </row>
    <row r="90" spans="1:10" x14ac:dyDescent="0.25">
      <c r="A90">
        <v>447</v>
      </c>
      <c r="B90" t="s">
        <v>289</v>
      </c>
      <c r="C90" t="s">
        <v>708</v>
      </c>
      <c r="D90" t="s">
        <v>712</v>
      </c>
      <c r="E90" t="s">
        <v>290</v>
      </c>
      <c r="I90" t="s">
        <v>227</v>
      </c>
      <c r="J90" t="s">
        <v>96</v>
      </c>
    </row>
    <row r="91" spans="1:10" x14ac:dyDescent="0.25">
      <c r="A91">
        <v>469</v>
      </c>
      <c r="B91" t="s">
        <v>302</v>
      </c>
      <c r="C91" t="s">
        <v>708</v>
      </c>
      <c r="D91" t="s">
        <v>713</v>
      </c>
      <c r="E91" t="s">
        <v>290</v>
      </c>
      <c r="F91" t="s">
        <v>38</v>
      </c>
      <c r="I91" t="s">
        <v>226</v>
      </c>
      <c r="J91" t="s">
        <v>400</v>
      </c>
    </row>
    <row r="92" spans="1:10" x14ac:dyDescent="0.25">
      <c r="J92" t="s">
        <v>741</v>
      </c>
    </row>
    <row r="93" spans="1:10" x14ac:dyDescent="0.25">
      <c r="J93" t="s">
        <v>742</v>
      </c>
    </row>
    <row r="94" spans="1:10" s="36" customFormat="1" x14ac:dyDescent="0.25"/>
    <row r="95" spans="1:10" x14ac:dyDescent="0.25">
      <c r="A95">
        <v>7</v>
      </c>
      <c r="B95" t="s">
        <v>46</v>
      </c>
      <c r="C95" t="s">
        <v>465</v>
      </c>
      <c r="D95" t="s">
        <v>47</v>
      </c>
      <c r="E95" t="s">
        <v>29</v>
      </c>
      <c r="F95" t="s">
        <v>38</v>
      </c>
      <c r="G95" t="s">
        <v>39</v>
      </c>
      <c r="H95" t="s">
        <v>49</v>
      </c>
    </row>
    <row r="96" spans="1:10" x14ac:dyDescent="0.25">
      <c r="A96">
        <v>8</v>
      </c>
      <c r="B96" t="s">
        <v>46</v>
      </c>
      <c r="C96" t="s">
        <v>465</v>
      </c>
      <c r="D96" t="s">
        <v>47</v>
      </c>
      <c r="E96" t="s">
        <v>29</v>
      </c>
      <c r="F96" t="s">
        <v>38</v>
      </c>
      <c r="G96" t="s">
        <v>39</v>
      </c>
      <c r="H96" t="s">
        <v>49</v>
      </c>
    </row>
    <row r="97" spans="1:10" x14ac:dyDescent="0.25">
      <c r="A97">
        <v>9</v>
      </c>
      <c r="B97" t="s">
        <v>46</v>
      </c>
      <c r="C97" t="s">
        <v>465</v>
      </c>
      <c r="D97" t="s">
        <v>47</v>
      </c>
      <c r="E97" t="s">
        <v>29</v>
      </c>
      <c r="F97" t="s">
        <v>38</v>
      </c>
      <c r="G97" t="s">
        <v>39</v>
      </c>
      <c r="H97" t="s">
        <v>49</v>
      </c>
    </row>
    <row r="98" spans="1:10" x14ac:dyDescent="0.25">
      <c r="A98">
        <v>10</v>
      </c>
      <c r="B98" t="s">
        <v>46</v>
      </c>
      <c r="C98" t="s">
        <v>465</v>
      </c>
      <c r="D98" t="s">
        <v>47</v>
      </c>
      <c r="E98" t="s">
        <v>29</v>
      </c>
      <c r="F98" t="s">
        <v>38</v>
      </c>
      <c r="G98" t="s">
        <v>39</v>
      </c>
      <c r="H98" t="s">
        <v>49</v>
      </c>
    </row>
    <row r="99" spans="1:10" x14ac:dyDescent="0.25">
      <c r="A99">
        <v>11</v>
      </c>
      <c r="B99" t="s">
        <v>46</v>
      </c>
      <c r="C99" t="s">
        <v>465</v>
      </c>
      <c r="D99" t="s">
        <v>47</v>
      </c>
      <c r="E99" t="s">
        <v>29</v>
      </c>
      <c r="F99" t="s">
        <v>38</v>
      </c>
      <c r="G99" t="s">
        <v>39</v>
      </c>
      <c r="H99" t="s">
        <v>49</v>
      </c>
      <c r="I99" t="s">
        <v>228</v>
      </c>
    </row>
    <row r="100" spans="1:10" x14ac:dyDescent="0.25">
      <c r="A100">
        <v>12</v>
      </c>
      <c r="B100" t="s">
        <v>46</v>
      </c>
      <c r="C100" t="s">
        <v>465</v>
      </c>
      <c r="D100" t="s">
        <v>47</v>
      </c>
      <c r="E100" t="s">
        <v>29</v>
      </c>
      <c r="F100" t="s">
        <v>38</v>
      </c>
      <c r="G100" t="s">
        <v>39</v>
      </c>
      <c r="H100" t="s">
        <v>49</v>
      </c>
      <c r="I100" t="s">
        <v>228</v>
      </c>
    </row>
    <row r="101" spans="1:10" x14ac:dyDescent="0.25">
      <c r="A101">
        <v>13</v>
      </c>
      <c r="B101" t="s">
        <v>46</v>
      </c>
      <c r="C101" t="s">
        <v>465</v>
      </c>
      <c r="D101" t="s">
        <v>47</v>
      </c>
      <c r="E101" t="s">
        <v>29</v>
      </c>
      <c r="F101" t="s">
        <v>38</v>
      </c>
      <c r="G101" t="s">
        <v>39</v>
      </c>
      <c r="H101" t="s">
        <v>49</v>
      </c>
      <c r="I101" t="s">
        <v>228</v>
      </c>
    </row>
    <row r="102" spans="1:10" x14ac:dyDescent="0.25">
      <c r="A102">
        <v>14</v>
      </c>
      <c r="B102" t="s">
        <v>46</v>
      </c>
      <c r="C102" t="s">
        <v>465</v>
      </c>
      <c r="D102" t="s">
        <v>47</v>
      </c>
      <c r="E102" t="s">
        <v>29</v>
      </c>
      <c r="F102" t="s">
        <v>38</v>
      </c>
      <c r="G102" t="s">
        <v>39</v>
      </c>
      <c r="H102" t="s">
        <v>49</v>
      </c>
      <c r="I102" t="s">
        <v>228</v>
      </c>
    </row>
    <row r="103" spans="1:10" x14ac:dyDescent="0.25">
      <c r="A103">
        <v>523</v>
      </c>
      <c r="B103" t="s">
        <v>339</v>
      </c>
      <c r="C103" t="s">
        <v>465</v>
      </c>
      <c r="D103" t="s">
        <v>668</v>
      </c>
      <c r="E103" t="s">
        <v>290</v>
      </c>
      <c r="F103" t="s">
        <v>38</v>
      </c>
    </row>
    <row r="104" spans="1:10" x14ac:dyDescent="0.25">
      <c r="A104">
        <v>524</v>
      </c>
      <c r="B104" t="s">
        <v>339</v>
      </c>
      <c r="C104" t="s">
        <v>465</v>
      </c>
      <c r="D104" t="s">
        <v>668</v>
      </c>
      <c r="E104" t="s">
        <v>290</v>
      </c>
      <c r="F104" t="s">
        <v>38</v>
      </c>
    </row>
    <row r="105" spans="1:10" x14ac:dyDescent="0.25">
      <c r="J105" t="s">
        <v>743</v>
      </c>
    </row>
    <row r="106" spans="1:10" s="36" customFormat="1" x14ac:dyDescent="0.25"/>
    <row r="107" spans="1:10" x14ac:dyDescent="0.25">
      <c r="A107">
        <v>15</v>
      </c>
      <c r="B107" t="s">
        <v>61</v>
      </c>
      <c r="C107" t="s">
        <v>465</v>
      </c>
      <c r="D107" t="s">
        <v>47</v>
      </c>
      <c r="E107" t="s">
        <v>29</v>
      </c>
      <c r="F107" t="s">
        <v>38</v>
      </c>
      <c r="G107" t="s">
        <v>39</v>
      </c>
      <c r="H107" t="s">
        <v>49</v>
      </c>
    </row>
    <row r="108" spans="1:10" x14ac:dyDescent="0.25">
      <c r="A108">
        <v>16</v>
      </c>
      <c r="B108" t="s">
        <v>61</v>
      </c>
      <c r="C108" t="s">
        <v>465</v>
      </c>
      <c r="D108" t="s">
        <v>47</v>
      </c>
      <c r="E108" t="s">
        <v>29</v>
      </c>
      <c r="F108" t="s">
        <v>38</v>
      </c>
      <c r="G108" t="s">
        <v>39</v>
      </c>
      <c r="H108" t="s">
        <v>49</v>
      </c>
      <c r="I108" t="s">
        <v>228</v>
      </c>
    </row>
    <row r="109" spans="1:10" x14ac:dyDescent="0.25">
      <c r="A109">
        <v>17</v>
      </c>
      <c r="B109" t="s">
        <v>61</v>
      </c>
      <c r="C109" t="s">
        <v>465</v>
      </c>
      <c r="D109" t="s">
        <v>47</v>
      </c>
      <c r="E109" t="s">
        <v>29</v>
      </c>
      <c r="F109" t="s">
        <v>38</v>
      </c>
      <c r="G109" t="s">
        <v>39</v>
      </c>
      <c r="H109" t="s">
        <v>49</v>
      </c>
      <c r="I109" t="s">
        <v>228</v>
      </c>
    </row>
    <row r="110" spans="1:10" x14ac:dyDescent="0.25">
      <c r="A110">
        <v>520</v>
      </c>
      <c r="B110" t="s">
        <v>338</v>
      </c>
      <c r="C110" t="s">
        <v>465</v>
      </c>
      <c r="D110" t="s">
        <v>667</v>
      </c>
      <c r="E110" t="s">
        <v>290</v>
      </c>
      <c r="F110" t="s">
        <v>38</v>
      </c>
      <c r="I110" t="s">
        <v>228</v>
      </c>
    </row>
    <row r="111" spans="1:10" x14ac:dyDescent="0.25">
      <c r="A111">
        <v>521</v>
      </c>
      <c r="B111" t="s">
        <v>338</v>
      </c>
      <c r="C111" t="s">
        <v>465</v>
      </c>
      <c r="D111" t="s">
        <v>667</v>
      </c>
      <c r="E111" t="s">
        <v>290</v>
      </c>
      <c r="F111" t="s">
        <v>38</v>
      </c>
    </row>
    <row r="112" spans="1:10" x14ac:dyDescent="0.25">
      <c r="A112">
        <v>522</v>
      </c>
      <c r="B112" t="s">
        <v>338</v>
      </c>
      <c r="C112" t="s">
        <v>465</v>
      </c>
      <c r="D112" t="s">
        <v>667</v>
      </c>
      <c r="E112" t="s">
        <v>290</v>
      </c>
      <c r="F112" t="s">
        <v>38</v>
      </c>
    </row>
    <row r="113" spans="1:10" x14ac:dyDescent="0.25">
      <c r="J113" t="s">
        <v>744</v>
      </c>
    </row>
    <row r="114" spans="1:10" s="36" customFormat="1" x14ac:dyDescent="0.25"/>
    <row r="115" spans="1:10" x14ac:dyDescent="0.25">
      <c r="A115">
        <v>498</v>
      </c>
      <c r="B115" t="s">
        <v>321</v>
      </c>
      <c r="C115" t="s">
        <v>673</v>
      </c>
      <c r="D115" t="s">
        <v>675</v>
      </c>
      <c r="E115" t="s">
        <v>290</v>
      </c>
      <c r="F115" t="s">
        <v>38</v>
      </c>
      <c r="I115" t="s">
        <v>227</v>
      </c>
    </row>
    <row r="116" spans="1:10" x14ac:dyDescent="0.25">
      <c r="A116">
        <v>563</v>
      </c>
      <c r="B116" t="s">
        <v>595</v>
      </c>
      <c r="C116" t="s">
        <v>673</v>
      </c>
      <c r="D116" t="s">
        <v>610</v>
      </c>
      <c r="E116" t="s">
        <v>645</v>
      </c>
      <c r="F116" t="s">
        <v>38</v>
      </c>
      <c r="G116" t="s">
        <v>653</v>
      </c>
      <c r="H116" t="s">
        <v>478</v>
      </c>
      <c r="I116" t="s">
        <v>227</v>
      </c>
    </row>
    <row r="117" spans="1:10" x14ac:dyDescent="0.25">
      <c r="J117" t="s">
        <v>745</v>
      </c>
    </row>
    <row r="118" spans="1:10" s="36" customFormat="1" x14ac:dyDescent="0.25"/>
    <row r="119" spans="1:10" x14ac:dyDescent="0.25">
      <c r="A119">
        <v>518</v>
      </c>
      <c r="B119" t="s">
        <v>336</v>
      </c>
      <c r="C119" t="s">
        <v>465</v>
      </c>
      <c r="D119" t="s">
        <v>362</v>
      </c>
      <c r="E119" t="s">
        <v>290</v>
      </c>
      <c r="F119" t="s">
        <v>38</v>
      </c>
      <c r="I119" t="s">
        <v>228</v>
      </c>
    </row>
    <row r="120" spans="1:10" x14ac:dyDescent="0.25">
      <c r="A120">
        <v>565</v>
      </c>
      <c r="B120" t="s">
        <v>597</v>
      </c>
      <c r="C120" t="s">
        <v>465</v>
      </c>
      <c r="D120" t="s">
        <v>612</v>
      </c>
      <c r="E120" t="s">
        <v>647</v>
      </c>
      <c r="F120" t="s">
        <v>38</v>
      </c>
      <c r="G120" t="s">
        <v>223</v>
      </c>
      <c r="H120" t="s">
        <v>476</v>
      </c>
      <c r="I120" t="s">
        <v>228</v>
      </c>
    </row>
    <row r="121" spans="1:10" x14ac:dyDescent="0.25">
      <c r="J121" t="s">
        <v>746</v>
      </c>
    </row>
    <row r="122" spans="1:10" s="36" customFormat="1" x14ac:dyDescent="0.25"/>
    <row r="123" spans="1:10" x14ac:dyDescent="0.25">
      <c r="A123">
        <v>484</v>
      </c>
      <c r="B123" t="s">
        <v>309</v>
      </c>
      <c r="C123" t="s">
        <v>249</v>
      </c>
      <c r="D123" t="s">
        <v>373</v>
      </c>
      <c r="E123" t="s">
        <v>290</v>
      </c>
      <c r="F123" t="s">
        <v>38</v>
      </c>
      <c r="I123" t="s">
        <v>227</v>
      </c>
    </row>
    <row r="124" spans="1:10" x14ac:dyDescent="0.25">
      <c r="A124">
        <v>549</v>
      </c>
      <c r="B124" t="s">
        <v>587</v>
      </c>
      <c r="C124" t="s">
        <v>249</v>
      </c>
      <c r="D124" t="s">
        <v>603</v>
      </c>
      <c r="E124" t="s">
        <v>637</v>
      </c>
      <c r="F124" t="s">
        <v>38</v>
      </c>
      <c r="G124" t="s">
        <v>211</v>
      </c>
      <c r="H124" t="s">
        <v>478</v>
      </c>
      <c r="I124" t="s">
        <v>227</v>
      </c>
    </row>
    <row r="125" spans="1:10" x14ac:dyDescent="0.25">
      <c r="J125" t="s">
        <v>747</v>
      </c>
    </row>
    <row r="126" spans="1:10" s="36" customFormat="1" x14ac:dyDescent="0.25"/>
    <row r="127" spans="1:10" x14ac:dyDescent="0.25">
      <c r="A127" s="29">
        <v>104</v>
      </c>
      <c r="B127" s="29" t="s">
        <v>121</v>
      </c>
      <c r="C127" s="29" t="s">
        <v>673</v>
      </c>
      <c r="D127" s="29" t="s">
        <v>122</v>
      </c>
      <c r="E127" s="29" t="s">
        <v>29</v>
      </c>
      <c r="F127" s="29"/>
      <c r="G127" s="29" t="s">
        <v>123</v>
      </c>
      <c r="H127" s="29" t="s">
        <v>93</v>
      </c>
      <c r="I127" s="29" t="s">
        <v>228</v>
      </c>
    </row>
    <row r="128" spans="1:10" x14ac:dyDescent="0.25">
      <c r="A128" s="31">
        <v>430</v>
      </c>
      <c r="B128" s="31" t="s">
        <v>280</v>
      </c>
      <c r="C128" s="31" t="s">
        <v>708</v>
      </c>
      <c r="D128" s="31" t="s">
        <v>710</v>
      </c>
      <c r="E128" s="31" t="s">
        <v>290</v>
      </c>
      <c r="F128" s="31"/>
      <c r="G128" s="31"/>
      <c r="H128" s="31"/>
      <c r="I128" s="31" t="s">
        <v>227</v>
      </c>
    </row>
    <row r="129" spans="1:10" ht="15.75" thickBot="1" x14ac:dyDescent="0.3">
      <c r="A129" s="29">
        <v>448</v>
      </c>
      <c r="B129" s="30" t="s">
        <v>121</v>
      </c>
      <c r="C129" s="29" t="s">
        <v>673</v>
      </c>
      <c r="D129" s="29" t="s">
        <v>472</v>
      </c>
      <c r="E129" s="29" t="s">
        <v>290</v>
      </c>
      <c r="F129" s="30" t="s">
        <v>38</v>
      </c>
      <c r="G129" s="30" t="s">
        <v>477</v>
      </c>
      <c r="H129" s="30" t="s">
        <v>476</v>
      </c>
      <c r="I129" s="29" t="s">
        <v>227</v>
      </c>
    </row>
    <row r="130" spans="1:10" x14ac:dyDescent="0.25">
      <c r="A130" s="31">
        <v>470</v>
      </c>
      <c r="B130" s="31" t="s">
        <v>303</v>
      </c>
      <c r="C130" s="31" t="s">
        <v>708</v>
      </c>
      <c r="D130" s="31" t="s">
        <v>710</v>
      </c>
      <c r="E130" s="31" t="s">
        <v>290</v>
      </c>
      <c r="F130" s="31" t="s">
        <v>38</v>
      </c>
      <c r="G130" s="31"/>
      <c r="H130" s="31"/>
      <c r="I130" s="31" t="s">
        <v>227</v>
      </c>
    </row>
    <row r="131" spans="1:10" x14ac:dyDescent="0.25">
      <c r="J131" t="s">
        <v>748</v>
      </c>
    </row>
    <row r="132" spans="1:10" x14ac:dyDescent="0.25">
      <c r="J132" t="s">
        <v>749</v>
      </c>
    </row>
    <row r="133" spans="1:10" s="36" customFormat="1" x14ac:dyDescent="0.25"/>
    <row r="134" spans="1:10" x14ac:dyDescent="0.25">
      <c r="A134">
        <v>545</v>
      </c>
      <c r="B134" t="s">
        <v>353</v>
      </c>
      <c r="C134" t="s">
        <v>363</v>
      </c>
      <c r="D134" t="s">
        <v>387</v>
      </c>
      <c r="E134" t="s">
        <v>290</v>
      </c>
      <c r="F134" t="s">
        <v>30</v>
      </c>
      <c r="I134" t="s">
        <v>229</v>
      </c>
    </row>
    <row r="135" spans="1:10" x14ac:dyDescent="0.25">
      <c r="A135">
        <v>566</v>
      </c>
      <c r="B135" t="s">
        <v>598</v>
      </c>
      <c r="C135" t="s">
        <v>363</v>
      </c>
      <c r="D135" t="s">
        <v>613</v>
      </c>
      <c r="E135" t="s">
        <v>646</v>
      </c>
      <c r="F135" t="s">
        <v>30</v>
      </c>
      <c r="G135" t="s">
        <v>655</v>
      </c>
      <c r="H135" t="s">
        <v>476</v>
      </c>
      <c r="I135" t="s">
        <v>229</v>
      </c>
    </row>
    <row r="136" spans="1:10" x14ac:dyDescent="0.25">
      <c r="J136" t="s">
        <v>750</v>
      </c>
    </row>
    <row r="137" spans="1:10" s="36" customFormat="1" x14ac:dyDescent="0.25"/>
    <row r="138" spans="1:10" x14ac:dyDescent="0.25">
      <c r="A138">
        <v>24</v>
      </c>
      <c r="B138" t="s">
        <v>81</v>
      </c>
      <c r="C138" t="s">
        <v>466</v>
      </c>
      <c r="D138" t="s">
        <v>68</v>
      </c>
      <c r="E138" t="s">
        <v>82</v>
      </c>
      <c r="F138" s="3"/>
      <c r="G138" s="3"/>
      <c r="H138" s="3" t="s">
        <v>83</v>
      </c>
      <c r="I138" s="3" t="s">
        <v>226</v>
      </c>
    </row>
    <row r="139" spans="1:10" x14ac:dyDescent="0.25">
      <c r="J139" t="s">
        <v>751</v>
      </c>
    </row>
    <row r="140" spans="1:10" s="36" customFormat="1" x14ac:dyDescent="0.25"/>
    <row r="141" spans="1:10" x14ac:dyDescent="0.25">
      <c r="A141" s="37">
        <v>485</v>
      </c>
      <c r="B141" s="37" t="s">
        <v>310</v>
      </c>
      <c r="C141" s="37" t="s">
        <v>249</v>
      </c>
      <c r="D141" s="37" t="s">
        <v>373</v>
      </c>
      <c r="E141" s="37" t="s">
        <v>290</v>
      </c>
      <c r="F141" s="37" t="s">
        <v>38</v>
      </c>
      <c r="G141" s="37"/>
      <c r="H141" s="37"/>
      <c r="I141" s="37" t="s">
        <v>227</v>
      </c>
      <c r="J141" t="s">
        <v>411</v>
      </c>
    </row>
    <row r="142" spans="1:10" x14ac:dyDescent="0.25">
      <c r="A142">
        <v>551</v>
      </c>
      <c r="B142" t="s">
        <v>589</v>
      </c>
      <c r="C142" t="s">
        <v>249</v>
      </c>
      <c r="D142" t="s">
        <v>603</v>
      </c>
      <c r="E142" t="s">
        <v>639</v>
      </c>
      <c r="F142" t="s">
        <v>38</v>
      </c>
      <c r="G142" t="s">
        <v>211</v>
      </c>
      <c r="H142" t="s">
        <v>478</v>
      </c>
      <c r="I142" t="s">
        <v>228</v>
      </c>
      <c r="J142" t="s">
        <v>91</v>
      </c>
    </row>
    <row r="143" spans="1:10" x14ac:dyDescent="0.25">
      <c r="A143" s="37">
        <v>552</v>
      </c>
      <c r="B143" s="37" t="s">
        <v>589</v>
      </c>
      <c r="C143" s="37" t="s">
        <v>249</v>
      </c>
      <c r="D143" s="37" t="s">
        <v>603</v>
      </c>
      <c r="E143" s="37" t="s">
        <v>639</v>
      </c>
      <c r="F143" s="41" t="s">
        <v>38</v>
      </c>
      <c r="G143" s="41" t="s">
        <v>211</v>
      </c>
      <c r="H143" s="41" t="s">
        <v>478</v>
      </c>
      <c r="I143" s="37" t="s">
        <v>227</v>
      </c>
      <c r="J143" t="s">
        <v>96</v>
      </c>
    </row>
    <row r="144" spans="1:10" x14ac:dyDescent="0.25">
      <c r="J144" t="s">
        <v>752</v>
      </c>
    </row>
    <row r="145" s="36" customFormat="1" x14ac:dyDescent="0.25"/>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723A8-5A23-4E13-9183-A5329CABCE2C}">
  <dimension ref="A2:G167"/>
  <sheetViews>
    <sheetView workbookViewId="0">
      <selection activeCell="D25" sqref="D25"/>
    </sheetView>
  </sheetViews>
  <sheetFormatPr defaultRowHeight="15" x14ac:dyDescent="0.25"/>
  <cols>
    <col min="1" max="1" width="67.5703125" bestFit="1" customWidth="1"/>
    <col min="2" max="2" width="14.7109375" bestFit="1" customWidth="1"/>
    <col min="3" max="3" width="16.28515625" bestFit="1" customWidth="1"/>
    <col min="4" max="4" width="64.28515625" bestFit="1" customWidth="1"/>
    <col min="5" max="5" width="11.28515625" bestFit="1" customWidth="1"/>
    <col min="6" max="6" width="67.42578125" bestFit="1" customWidth="1"/>
    <col min="7" max="7" width="17.85546875" bestFit="1" customWidth="1"/>
  </cols>
  <sheetData>
    <row r="2" spans="1:7" x14ac:dyDescent="0.25">
      <c r="F2" s="6" t="s">
        <v>676</v>
      </c>
      <c r="G2" t="s">
        <v>484</v>
      </c>
    </row>
    <row r="3" spans="1:7" x14ac:dyDescent="0.25">
      <c r="A3" s="6" t="s">
        <v>769</v>
      </c>
      <c r="B3" t="s">
        <v>770</v>
      </c>
    </row>
    <row r="4" spans="1:7" x14ac:dyDescent="0.25">
      <c r="F4" s="6" t="s">
        <v>482</v>
      </c>
    </row>
    <row r="5" spans="1:7" x14ac:dyDescent="0.25">
      <c r="A5" s="6" t="s">
        <v>482</v>
      </c>
      <c r="D5" s="48" t="s">
        <v>1485</v>
      </c>
      <c r="F5" s="7" t="s">
        <v>89</v>
      </c>
    </row>
    <row r="6" spans="1:7" x14ac:dyDescent="0.25">
      <c r="A6" s="7" t="s">
        <v>648</v>
      </c>
      <c r="D6" s="49" t="s">
        <v>25</v>
      </c>
      <c r="F6" s="8" t="s">
        <v>29</v>
      </c>
    </row>
    <row r="7" spans="1:7" x14ac:dyDescent="0.25">
      <c r="A7" s="8" t="s">
        <v>599</v>
      </c>
      <c r="D7" s="8" t="s">
        <v>1089</v>
      </c>
      <c r="F7" s="7" t="s">
        <v>596</v>
      </c>
    </row>
    <row r="8" spans="1:7" x14ac:dyDescent="0.25">
      <c r="A8" s="7" t="s">
        <v>1083</v>
      </c>
      <c r="D8" s="8" t="s">
        <v>29</v>
      </c>
      <c r="F8" s="8" t="s">
        <v>646</v>
      </c>
    </row>
    <row r="9" spans="1:7" x14ac:dyDescent="0.25">
      <c r="A9" s="8" t="s">
        <v>933</v>
      </c>
      <c r="D9" s="49" t="s">
        <v>43</v>
      </c>
      <c r="F9" s="7" t="s">
        <v>598</v>
      </c>
    </row>
    <row r="10" spans="1:7" x14ac:dyDescent="0.25">
      <c r="A10" s="7" t="s">
        <v>1094</v>
      </c>
      <c r="D10" s="8" t="s">
        <v>1089</v>
      </c>
      <c r="F10" s="8" t="s">
        <v>646</v>
      </c>
    </row>
    <row r="11" spans="1:7" x14ac:dyDescent="0.25">
      <c r="A11" s="8" t="s">
        <v>991</v>
      </c>
      <c r="D11" s="8" t="s">
        <v>29</v>
      </c>
      <c r="F11" s="7" t="s">
        <v>25</v>
      </c>
    </row>
    <row r="12" spans="1:7" x14ac:dyDescent="0.25">
      <c r="A12" s="7" t="s">
        <v>1089</v>
      </c>
      <c r="D12" s="49" t="s">
        <v>94</v>
      </c>
      <c r="F12" s="8" t="s">
        <v>1089</v>
      </c>
    </row>
    <row r="13" spans="1:7" x14ac:dyDescent="0.25">
      <c r="A13" s="8" t="s">
        <v>25</v>
      </c>
      <c r="D13" s="8" t="s">
        <v>1080</v>
      </c>
      <c r="F13" s="8" t="s">
        <v>29</v>
      </c>
    </row>
    <row r="14" spans="1:7" x14ac:dyDescent="0.25">
      <c r="A14" s="8" t="s">
        <v>43</v>
      </c>
      <c r="D14" s="8" t="s">
        <v>29</v>
      </c>
      <c r="F14" s="7" t="s">
        <v>43</v>
      </c>
    </row>
    <row r="15" spans="1:7" x14ac:dyDescent="0.25">
      <c r="A15" s="7" t="s">
        <v>219</v>
      </c>
      <c r="D15" s="49" t="s">
        <v>1405</v>
      </c>
      <c r="F15" s="8" t="s">
        <v>1089</v>
      </c>
    </row>
    <row r="16" spans="1:7" x14ac:dyDescent="0.25">
      <c r="A16" s="8" t="s">
        <v>180</v>
      </c>
      <c r="D16" s="8" t="s">
        <v>1411</v>
      </c>
      <c r="F16" s="8" t="s">
        <v>29</v>
      </c>
    </row>
    <row r="17" spans="1:6" x14ac:dyDescent="0.25">
      <c r="A17" s="7" t="s">
        <v>643</v>
      </c>
      <c r="D17" s="8" t="s">
        <v>1413</v>
      </c>
      <c r="F17" s="7" t="s">
        <v>132</v>
      </c>
    </row>
    <row r="18" spans="1:6" x14ac:dyDescent="0.25">
      <c r="A18" s="8" t="s">
        <v>593</v>
      </c>
      <c r="D18" s="49" t="s">
        <v>288</v>
      </c>
      <c r="F18" s="8" t="s">
        <v>29</v>
      </c>
    </row>
    <row r="19" spans="1:6" x14ac:dyDescent="0.25">
      <c r="A19" s="7" t="s">
        <v>1077</v>
      </c>
      <c r="D19" s="8" t="s">
        <v>290</v>
      </c>
      <c r="F19" s="7" t="s">
        <v>271</v>
      </c>
    </row>
    <row r="20" spans="1:6" x14ac:dyDescent="0.25">
      <c r="A20" s="8" t="s">
        <v>931</v>
      </c>
      <c r="D20" s="49" t="s">
        <v>1336</v>
      </c>
      <c r="F20" s="8" t="s">
        <v>290</v>
      </c>
    </row>
    <row r="21" spans="1:6" x14ac:dyDescent="0.25">
      <c r="A21" s="7" t="s">
        <v>1081</v>
      </c>
      <c r="D21" s="8" t="s">
        <v>1339</v>
      </c>
      <c r="F21" s="7" t="s">
        <v>94</v>
      </c>
    </row>
    <row r="22" spans="1:6" x14ac:dyDescent="0.25">
      <c r="A22" s="8" t="s">
        <v>958</v>
      </c>
      <c r="D22" s="8" t="s">
        <v>1342</v>
      </c>
      <c r="F22" s="8" t="s">
        <v>1080</v>
      </c>
    </row>
    <row r="23" spans="1:6" x14ac:dyDescent="0.25">
      <c r="A23" s="7" t="s">
        <v>1080</v>
      </c>
      <c r="D23" s="50" t="s">
        <v>299</v>
      </c>
      <c r="F23" s="8" t="s">
        <v>29</v>
      </c>
    </row>
    <row r="24" spans="1:6" x14ac:dyDescent="0.25">
      <c r="A24" s="8" t="s">
        <v>94</v>
      </c>
      <c r="D24" s="8" t="s">
        <v>290</v>
      </c>
      <c r="F24" s="7" t="s">
        <v>287</v>
      </c>
    </row>
    <row r="25" spans="1:6" x14ac:dyDescent="0.25">
      <c r="A25" s="8" t="s">
        <v>951</v>
      </c>
      <c r="D25" s="47" t="s">
        <v>121</v>
      </c>
      <c r="F25" s="8" t="s">
        <v>290</v>
      </c>
    </row>
    <row r="26" spans="1:6" x14ac:dyDescent="0.25">
      <c r="A26" s="7" t="s">
        <v>1244</v>
      </c>
      <c r="D26" s="8" t="s">
        <v>1247</v>
      </c>
      <c r="F26" s="7" t="s">
        <v>1405</v>
      </c>
    </row>
    <row r="27" spans="1:6" x14ac:dyDescent="0.25">
      <c r="A27" s="8" t="s">
        <v>959</v>
      </c>
      <c r="D27" s="8" t="s">
        <v>290</v>
      </c>
      <c r="F27" s="8" t="s">
        <v>1411</v>
      </c>
    </row>
    <row r="28" spans="1:6" x14ac:dyDescent="0.25">
      <c r="A28" s="7" t="s">
        <v>1243</v>
      </c>
      <c r="D28" s="8" t="s">
        <v>29</v>
      </c>
      <c r="F28" s="8" t="s">
        <v>1413</v>
      </c>
    </row>
    <row r="29" spans="1:6" x14ac:dyDescent="0.25">
      <c r="A29" s="8" t="s">
        <v>988</v>
      </c>
      <c r="D29" s="49" t="s">
        <v>180</v>
      </c>
      <c r="F29" s="7" t="s">
        <v>1336</v>
      </c>
    </row>
    <row r="30" spans="1:6" x14ac:dyDescent="0.25">
      <c r="A30" s="7" t="s">
        <v>1245</v>
      </c>
      <c r="D30" s="8" t="s">
        <v>219</v>
      </c>
      <c r="F30" s="8" t="s">
        <v>1339</v>
      </c>
    </row>
    <row r="31" spans="1:6" x14ac:dyDescent="0.25">
      <c r="A31" s="8" t="s">
        <v>991</v>
      </c>
      <c r="D31" s="8" t="s">
        <v>218</v>
      </c>
      <c r="F31" s="8" t="s">
        <v>1342</v>
      </c>
    </row>
    <row r="32" spans="1:6" x14ac:dyDescent="0.25">
      <c r="A32" s="7" t="s">
        <v>1255</v>
      </c>
      <c r="D32" s="8" t="s">
        <v>239</v>
      </c>
      <c r="F32" s="7" t="s">
        <v>658</v>
      </c>
    </row>
    <row r="33" spans="1:6" x14ac:dyDescent="0.25">
      <c r="A33" s="8" t="s">
        <v>98</v>
      </c>
      <c r="D33" s="49" t="s">
        <v>1396</v>
      </c>
      <c r="F33" s="8" t="s">
        <v>29</v>
      </c>
    </row>
    <row r="34" spans="1:6" x14ac:dyDescent="0.25">
      <c r="A34" s="7" t="s">
        <v>1252</v>
      </c>
      <c r="D34" s="8" t="s">
        <v>1402</v>
      </c>
      <c r="F34" s="7" t="s">
        <v>301</v>
      </c>
    </row>
    <row r="35" spans="1:6" x14ac:dyDescent="0.25">
      <c r="A35" s="8" t="s">
        <v>110</v>
      </c>
      <c r="D35" s="8" t="s">
        <v>1399</v>
      </c>
      <c r="F35" s="8" t="s">
        <v>290</v>
      </c>
    </row>
    <row r="36" spans="1:6" x14ac:dyDescent="0.25">
      <c r="A36" s="7" t="s">
        <v>1253</v>
      </c>
      <c r="D36" s="49" t="s">
        <v>931</v>
      </c>
      <c r="F36" s="7" t="s">
        <v>148</v>
      </c>
    </row>
    <row r="37" spans="1:6" x14ac:dyDescent="0.25">
      <c r="A37" s="8" t="s">
        <v>113</v>
      </c>
      <c r="D37" s="8" t="s">
        <v>1077</v>
      </c>
      <c r="F37" s="8" t="s">
        <v>29</v>
      </c>
    </row>
    <row r="38" spans="1:6" x14ac:dyDescent="0.25">
      <c r="A38" s="7" t="s">
        <v>1247</v>
      </c>
      <c r="D38" s="8" t="s">
        <v>29</v>
      </c>
      <c r="F38" s="7" t="s">
        <v>1357</v>
      </c>
    </row>
    <row r="39" spans="1:6" x14ac:dyDescent="0.25">
      <c r="A39" s="8" t="s">
        <v>121</v>
      </c>
      <c r="D39" s="50" t="s">
        <v>589</v>
      </c>
      <c r="F39" s="8" t="s">
        <v>1358</v>
      </c>
    </row>
    <row r="40" spans="1:6" x14ac:dyDescent="0.25">
      <c r="A40" s="7" t="s">
        <v>1482</v>
      </c>
      <c r="D40" s="8" t="s">
        <v>639</v>
      </c>
      <c r="F40" s="7" t="s">
        <v>1345</v>
      </c>
    </row>
    <row r="41" spans="1:6" x14ac:dyDescent="0.25">
      <c r="A41" s="8" t="s">
        <v>980</v>
      </c>
      <c r="D41" s="49" t="s">
        <v>75</v>
      </c>
      <c r="F41" s="8" t="s">
        <v>1347</v>
      </c>
    </row>
    <row r="42" spans="1:6" x14ac:dyDescent="0.25">
      <c r="A42" s="7" t="s">
        <v>1259</v>
      </c>
      <c r="D42" s="8" t="s">
        <v>77</v>
      </c>
      <c r="F42" s="7" t="s">
        <v>1361</v>
      </c>
    </row>
    <row r="43" spans="1:6" x14ac:dyDescent="0.25">
      <c r="A43" s="8" t="s">
        <v>1258</v>
      </c>
      <c r="D43" s="8" t="s">
        <v>82</v>
      </c>
      <c r="F43" s="8" t="s">
        <v>1358</v>
      </c>
    </row>
    <row r="44" spans="1:6" x14ac:dyDescent="0.25">
      <c r="A44" s="7" t="s">
        <v>1263</v>
      </c>
      <c r="D44" s="49" t="s">
        <v>67</v>
      </c>
      <c r="F44" s="7" t="s">
        <v>1360</v>
      </c>
    </row>
    <row r="45" spans="1:6" x14ac:dyDescent="0.25">
      <c r="A45" s="8" t="s">
        <v>1262</v>
      </c>
      <c r="D45" s="8" t="s">
        <v>71</v>
      </c>
      <c r="F45" s="8" t="s">
        <v>1358</v>
      </c>
    </row>
    <row r="46" spans="1:6" x14ac:dyDescent="0.25">
      <c r="A46" s="7" t="s">
        <v>1270</v>
      </c>
      <c r="D46" s="8" t="s">
        <v>82</v>
      </c>
      <c r="F46" s="7" t="s">
        <v>275</v>
      </c>
    </row>
    <row r="47" spans="1:6" x14ac:dyDescent="0.25">
      <c r="A47" s="8" t="s">
        <v>1268</v>
      </c>
      <c r="D47" s="8" t="s">
        <v>85</v>
      </c>
      <c r="F47" s="8" t="s">
        <v>290</v>
      </c>
    </row>
    <row r="48" spans="1:6" x14ac:dyDescent="0.25">
      <c r="A48" s="7" t="s">
        <v>1286</v>
      </c>
      <c r="F48" s="7" t="s">
        <v>1258</v>
      </c>
    </row>
    <row r="49" spans="1:6" x14ac:dyDescent="0.25">
      <c r="A49" s="8" t="s">
        <v>1283</v>
      </c>
      <c r="F49" s="8" t="s">
        <v>1259</v>
      </c>
    </row>
    <row r="50" spans="1:6" x14ac:dyDescent="0.25">
      <c r="A50" s="7" t="s">
        <v>1302</v>
      </c>
      <c r="F50" s="7" t="s">
        <v>121</v>
      </c>
    </row>
    <row r="51" spans="1:6" x14ac:dyDescent="0.25">
      <c r="A51" s="8" t="s">
        <v>1314</v>
      </c>
      <c r="F51" s="8" t="s">
        <v>1247</v>
      </c>
    </row>
    <row r="52" spans="1:6" x14ac:dyDescent="0.25">
      <c r="A52" s="8" t="s">
        <v>1325</v>
      </c>
      <c r="F52" s="8" t="s">
        <v>290</v>
      </c>
    </row>
    <row r="53" spans="1:6" x14ac:dyDescent="0.25">
      <c r="A53" s="7" t="s">
        <v>1342</v>
      </c>
      <c r="F53" s="8" t="s">
        <v>29</v>
      </c>
    </row>
    <row r="54" spans="1:6" x14ac:dyDescent="0.25">
      <c r="A54" s="8" t="s">
        <v>1336</v>
      </c>
      <c r="F54" s="7" t="s">
        <v>951</v>
      </c>
    </row>
    <row r="55" spans="1:6" x14ac:dyDescent="0.25">
      <c r="A55" s="7" t="s">
        <v>1347</v>
      </c>
      <c r="F55" s="8" t="s">
        <v>1080</v>
      </c>
    </row>
    <row r="56" spans="1:6" x14ac:dyDescent="0.25">
      <c r="A56" s="8" t="s">
        <v>1345</v>
      </c>
      <c r="F56" s="7" t="s">
        <v>305</v>
      </c>
    </row>
    <row r="57" spans="1:6" x14ac:dyDescent="0.25">
      <c r="A57" s="7" t="s">
        <v>1364</v>
      </c>
      <c r="F57" s="8" t="s">
        <v>290</v>
      </c>
    </row>
    <row r="58" spans="1:6" x14ac:dyDescent="0.25">
      <c r="A58" s="8" t="s">
        <v>1508</v>
      </c>
      <c r="F58" s="7" t="s">
        <v>1465</v>
      </c>
    </row>
    <row r="59" spans="1:6" x14ac:dyDescent="0.25">
      <c r="A59" s="7" t="s">
        <v>1386</v>
      </c>
      <c r="F59" s="8" t="s">
        <v>1469</v>
      </c>
    </row>
    <row r="60" spans="1:6" x14ac:dyDescent="0.25">
      <c r="A60" s="8" t="s">
        <v>1385</v>
      </c>
      <c r="F60" s="7" t="s">
        <v>332</v>
      </c>
    </row>
    <row r="61" spans="1:6" x14ac:dyDescent="0.25">
      <c r="A61" s="7" t="s">
        <v>1402</v>
      </c>
      <c r="F61" s="8" t="s">
        <v>290</v>
      </c>
    </row>
    <row r="62" spans="1:6" x14ac:dyDescent="0.25">
      <c r="A62" s="8" t="s">
        <v>1396</v>
      </c>
      <c r="F62" s="7" t="s">
        <v>587</v>
      </c>
    </row>
    <row r="63" spans="1:6" x14ac:dyDescent="0.25">
      <c r="A63" s="7" t="s">
        <v>1413</v>
      </c>
      <c r="F63" s="8" t="s">
        <v>637</v>
      </c>
    </row>
    <row r="64" spans="1:6" x14ac:dyDescent="0.25">
      <c r="A64" s="8" t="s">
        <v>1405</v>
      </c>
      <c r="F64" s="7" t="s">
        <v>1292</v>
      </c>
    </row>
    <row r="65" spans="1:6" x14ac:dyDescent="0.25">
      <c r="A65" s="7" t="s">
        <v>1443</v>
      </c>
      <c r="F65" s="8" t="s">
        <v>141</v>
      </c>
    </row>
    <row r="66" spans="1:6" x14ac:dyDescent="0.25">
      <c r="A66" s="8" t="s">
        <v>1435</v>
      </c>
      <c r="F66" s="7" t="s">
        <v>932</v>
      </c>
    </row>
    <row r="67" spans="1:6" x14ac:dyDescent="0.25">
      <c r="A67" s="7" t="s">
        <v>1454</v>
      </c>
      <c r="F67" s="8" t="s">
        <v>1079</v>
      </c>
    </row>
    <row r="68" spans="1:6" x14ac:dyDescent="0.25">
      <c r="A68" s="8" t="s">
        <v>1451</v>
      </c>
      <c r="F68" s="7" t="s">
        <v>586</v>
      </c>
    </row>
    <row r="69" spans="1:6" x14ac:dyDescent="0.25">
      <c r="A69" s="7" t="s">
        <v>483</v>
      </c>
      <c r="F69" s="8" t="s">
        <v>635</v>
      </c>
    </row>
    <row r="70" spans="1:6" x14ac:dyDescent="0.25">
      <c r="F70" s="7" t="s">
        <v>590</v>
      </c>
    </row>
    <row r="71" spans="1:6" x14ac:dyDescent="0.25">
      <c r="F71" s="8" t="s">
        <v>640</v>
      </c>
    </row>
    <row r="72" spans="1:6" x14ac:dyDescent="0.25">
      <c r="F72" s="7" t="s">
        <v>279</v>
      </c>
    </row>
    <row r="73" spans="1:6" x14ac:dyDescent="0.25">
      <c r="F73" s="8" t="s">
        <v>290</v>
      </c>
    </row>
    <row r="74" spans="1:6" x14ac:dyDescent="0.25">
      <c r="F74" s="7" t="s">
        <v>985</v>
      </c>
    </row>
    <row r="75" spans="1:6" x14ac:dyDescent="0.25">
      <c r="F75" s="8" t="s">
        <v>1092</v>
      </c>
    </row>
    <row r="76" spans="1:6" x14ac:dyDescent="0.25">
      <c r="F76" s="7" t="s">
        <v>282</v>
      </c>
    </row>
    <row r="77" spans="1:6" x14ac:dyDescent="0.25">
      <c r="F77" s="8" t="s">
        <v>290</v>
      </c>
    </row>
    <row r="78" spans="1:6" x14ac:dyDescent="0.25">
      <c r="F78" s="7" t="s">
        <v>278</v>
      </c>
    </row>
    <row r="79" spans="1:6" x14ac:dyDescent="0.25">
      <c r="F79" s="8" t="s">
        <v>290</v>
      </c>
    </row>
    <row r="80" spans="1:6" x14ac:dyDescent="0.25">
      <c r="F80" s="7" t="s">
        <v>266</v>
      </c>
    </row>
    <row r="81" spans="6:6" x14ac:dyDescent="0.25">
      <c r="F81" s="8" t="s">
        <v>290</v>
      </c>
    </row>
    <row r="82" spans="6:6" x14ac:dyDescent="0.25">
      <c r="F82" s="7" t="s">
        <v>1323</v>
      </c>
    </row>
    <row r="83" spans="6:6" x14ac:dyDescent="0.25">
      <c r="F83" s="8" t="s">
        <v>1302</v>
      </c>
    </row>
    <row r="84" spans="6:6" x14ac:dyDescent="0.25">
      <c r="F84" s="7" t="s">
        <v>1311</v>
      </c>
    </row>
    <row r="85" spans="6:6" x14ac:dyDescent="0.25">
      <c r="F85" s="8" t="s">
        <v>1302</v>
      </c>
    </row>
    <row r="86" spans="6:6" x14ac:dyDescent="0.25">
      <c r="F86" s="7" t="s">
        <v>1325</v>
      </c>
    </row>
    <row r="87" spans="6:6" x14ac:dyDescent="0.25">
      <c r="F87" s="8" t="s">
        <v>1302</v>
      </c>
    </row>
    <row r="88" spans="6:6" x14ac:dyDescent="0.25">
      <c r="F88" s="7" t="s">
        <v>1318</v>
      </c>
    </row>
    <row r="89" spans="6:6" x14ac:dyDescent="0.25">
      <c r="F89" s="8" t="s">
        <v>1302</v>
      </c>
    </row>
    <row r="90" spans="6:6" x14ac:dyDescent="0.25">
      <c r="F90" s="7" t="s">
        <v>1314</v>
      </c>
    </row>
    <row r="91" spans="6:6" x14ac:dyDescent="0.25">
      <c r="F91" s="8" t="s">
        <v>1302</v>
      </c>
    </row>
    <row r="92" spans="6:6" x14ac:dyDescent="0.25">
      <c r="F92" s="7" t="s">
        <v>1299</v>
      </c>
    </row>
    <row r="93" spans="6:6" x14ac:dyDescent="0.25">
      <c r="F93" s="8" t="s">
        <v>1302</v>
      </c>
    </row>
    <row r="94" spans="6:6" x14ac:dyDescent="0.25">
      <c r="F94" s="7" t="s">
        <v>1333</v>
      </c>
    </row>
    <row r="95" spans="6:6" x14ac:dyDescent="0.25">
      <c r="F95" s="8" t="s">
        <v>1302</v>
      </c>
    </row>
    <row r="96" spans="6:6" x14ac:dyDescent="0.25">
      <c r="F96" s="7" t="s">
        <v>1330</v>
      </c>
    </row>
    <row r="97" spans="6:6" x14ac:dyDescent="0.25">
      <c r="F97" s="8" t="s">
        <v>1302</v>
      </c>
    </row>
    <row r="98" spans="6:6" x14ac:dyDescent="0.25">
      <c r="F98" s="7" t="s">
        <v>1331</v>
      </c>
    </row>
    <row r="99" spans="6:6" x14ac:dyDescent="0.25">
      <c r="F99" s="8" t="s">
        <v>1302</v>
      </c>
    </row>
    <row r="100" spans="6:6" x14ac:dyDescent="0.25">
      <c r="F100" s="7" t="s">
        <v>1327</v>
      </c>
    </row>
    <row r="101" spans="6:6" x14ac:dyDescent="0.25">
      <c r="F101" s="8" t="s">
        <v>1302</v>
      </c>
    </row>
    <row r="102" spans="6:6" x14ac:dyDescent="0.25">
      <c r="F102" s="7" t="s">
        <v>1466</v>
      </c>
    </row>
    <row r="103" spans="6:6" x14ac:dyDescent="0.25">
      <c r="F103" s="8" t="s">
        <v>1468</v>
      </c>
    </row>
    <row r="104" spans="6:6" x14ac:dyDescent="0.25">
      <c r="F104" s="7" t="s">
        <v>593</v>
      </c>
    </row>
    <row r="105" spans="6:6" x14ac:dyDescent="0.25">
      <c r="F105" s="8" t="s">
        <v>643</v>
      </c>
    </row>
    <row r="106" spans="6:6" x14ac:dyDescent="0.25">
      <c r="F106" s="7" t="s">
        <v>1467</v>
      </c>
    </row>
    <row r="107" spans="6:6" x14ac:dyDescent="0.25">
      <c r="F107" s="8" t="s">
        <v>1468</v>
      </c>
    </row>
    <row r="108" spans="6:6" x14ac:dyDescent="0.25">
      <c r="F108" s="7" t="s">
        <v>180</v>
      </c>
    </row>
    <row r="109" spans="6:6" x14ac:dyDescent="0.25">
      <c r="F109" s="8" t="s">
        <v>219</v>
      </c>
    </row>
    <row r="110" spans="6:6" x14ac:dyDescent="0.25">
      <c r="F110" s="8" t="s">
        <v>218</v>
      </c>
    </row>
    <row r="111" spans="6:6" x14ac:dyDescent="0.25">
      <c r="F111" s="8" t="s">
        <v>239</v>
      </c>
    </row>
    <row r="112" spans="6:6" x14ac:dyDescent="0.25">
      <c r="F112" s="7" t="s">
        <v>286</v>
      </c>
    </row>
    <row r="113" spans="6:6" x14ac:dyDescent="0.25">
      <c r="F113" s="8" t="s">
        <v>290</v>
      </c>
    </row>
    <row r="114" spans="6:6" x14ac:dyDescent="0.25">
      <c r="F114" s="7" t="s">
        <v>1262</v>
      </c>
    </row>
    <row r="115" spans="6:6" x14ac:dyDescent="0.25">
      <c r="F115" s="8" t="s">
        <v>1263</v>
      </c>
    </row>
    <row r="116" spans="6:6" x14ac:dyDescent="0.25">
      <c r="F116" s="7" t="s">
        <v>303</v>
      </c>
    </row>
    <row r="117" spans="6:6" x14ac:dyDescent="0.25">
      <c r="F117" s="8" t="s">
        <v>290</v>
      </c>
    </row>
    <row r="118" spans="6:6" x14ac:dyDescent="0.25">
      <c r="F118" s="7" t="s">
        <v>1283</v>
      </c>
    </row>
    <row r="119" spans="6:6" x14ac:dyDescent="0.25">
      <c r="F119" s="8" t="s">
        <v>1092</v>
      </c>
    </row>
    <row r="120" spans="6:6" x14ac:dyDescent="0.25">
      <c r="F120" s="8" t="s">
        <v>1286</v>
      </c>
    </row>
    <row r="121" spans="6:6" x14ac:dyDescent="0.25">
      <c r="F121" s="7" t="s">
        <v>1275</v>
      </c>
    </row>
    <row r="122" spans="6:6" x14ac:dyDescent="0.25">
      <c r="F122" s="8" t="s">
        <v>1092</v>
      </c>
    </row>
    <row r="123" spans="6:6" x14ac:dyDescent="0.25">
      <c r="F123" s="7" t="s">
        <v>46</v>
      </c>
    </row>
    <row r="124" spans="6:6" x14ac:dyDescent="0.25">
      <c r="F124" s="8" t="s">
        <v>29</v>
      </c>
    </row>
    <row r="125" spans="6:6" x14ac:dyDescent="0.25">
      <c r="F125" s="7" t="s">
        <v>61</v>
      </c>
    </row>
    <row r="126" spans="6:6" x14ac:dyDescent="0.25">
      <c r="F126" s="8" t="s">
        <v>29</v>
      </c>
    </row>
    <row r="127" spans="6:6" x14ac:dyDescent="0.25">
      <c r="F127" s="7" t="s">
        <v>1396</v>
      </c>
    </row>
    <row r="128" spans="6:6" x14ac:dyDescent="0.25">
      <c r="F128" s="8" t="s">
        <v>1402</v>
      </c>
    </row>
    <row r="129" spans="6:6" x14ac:dyDescent="0.25">
      <c r="F129" s="8" t="s">
        <v>1399</v>
      </c>
    </row>
    <row r="130" spans="6:6" x14ac:dyDescent="0.25">
      <c r="F130" s="7" t="s">
        <v>1385</v>
      </c>
    </row>
    <row r="131" spans="6:6" x14ac:dyDescent="0.25">
      <c r="F131" s="8" t="s">
        <v>1386</v>
      </c>
    </row>
    <row r="132" spans="6:6" x14ac:dyDescent="0.25">
      <c r="F132" s="7" t="s">
        <v>931</v>
      </c>
    </row>
    <row r="133" spans="6:6" x14ac:dyDescent="0.25">
      <c r="F133" s="8" t="s">
        <v>1077</v>
      </c>
    </row>
    <row r="134" spans="6:6" x14ac:dyDescent="0.25">
      <c r="F134" s="8" t="s">
        <v>29</v>
      </c>
    </row>
    <row r="135" spans="6:6" x14ac:dyDescent="0.25">
      <c r="F135" s="7" t="s">
        <v>589</v>
      </c>
    </row>
    <row r="136" spans="6:6" x14ac:dyDescent="0.25">
      <c r="F136" s="8" t="s">
        <v>1486</v>
      </c>
    </row>
    <row r="137" spans="6:6" x14ac:dyDescent="0.25">
      <c r="F137" s="7" t="s">
        <v>597</v>
      </c>
    </row>
    <row r="138" spans="6:6" x14ac:dyDescent="0.25">
      <c r="F138" s="8" t="s">
        <v>647</v>
      </c>
    </row>
    <row r="139" spans="6:6" x14ac:dyDescent="0.25">
      <c r="F139" s="7" t="s">
        <v>75</v>
      </c>
    </row>
    <row r="140" spans="6:6" x14ac:dyDescent="0.25">
      <c r="F140" s="8" t="s">
        <v>77</v>
      </c>
    </row>
    <row r="141" spans="6:6" x14ac:dyDescent="0.25">
      <c r="F141" s="8" t="s">
        <v>82</v>
      </c>
    </row>
    <row r="142" spans="6:6" x14ac:dyDescent="0.25">
      <c r="F142" s="7" t="s">
        <v>291</v>
      </c>
    </row>
    <row r="143" spans="6:6" x14ac:dyDescent="0.25">
      <c r="F143" s="8" t="s">
        <v>290</v>
      </c>
    </row>
    <row r="144" spans="6:6" x14ac:dyDescent="0.25">
      <c r="F144" s="7" t="s">
        <v>67</v>
      </c>
    </row>
    <row r="145" spans="6:6" x14ac:dyDescent="0.25">
      <c r="F145" s="8" t="s">
        <v>82</v>
      </c>
    </row>
    <row r="146" spans="6:6" x14ac:dyDescent="0.25">
      <c r="F146" s="7" t="s">
        <v>276</v>
      </c>
    </row>
    <row r="147" spans="6:6" x14ac:dyDescent="0.25">
      <c r="F147" s="8" t="s">
        <v>290</v>
      </c>
    </row>
    <row r="148" spans="6:6" x14ac:dyDescent="0.25">
      <c r="F148" s="7" t="s">
        <v>1424</v>
      </c>
    </row>
    <row r="149" spans="6:6" x14ac:dyDescent="0.25">
      <c r="F149" s="8" t="s">
        <v>1418</v>
      </c>
    </row>
    <row r="150" spans="6:6" x14ac:dyDescent="0.25">
      <c r="F150" s="7" t="s">
        <v>1416</v>
      </c>
    </row>
    <row r="151" spans="6:6" x14ac:dyDescent="0.25">
      <c r="F151" s="8" t="s">
        <v>1418</v>
      </c>
    </row>
    <row r="152" spans="6:6" x14ac:dyDescent="0.25">
      <c r="F152" s="7" t="s">
        <v>599</v>
      </c>
    </row>
    <row r="153" spans="6:6" x14ac:dyDescent="0.25">
      <c r="F153" s="8" t="s">
        <v>648</v>
      </c>
    </row>
    <row r="154" spans="6:6" x14ac:dyDescent="0.25">
      <c r="F154" s="7" t="s">
        <v>340</v>
      </c>
    </row>
    <row r="155" spans="6:6" x14ac:dyDescent="0.25">
      <c r="F155" s="8" t="s">
        <v>290</v>
      </c>
    </row>
    <row r="156" spans="6:6" x14ac:dyDescent="0.25">
      <c r="F156" s="7" t="s">
        <v>320</v>
      </c>
    </row>
    <row r="157" spans="6:6" x14ac:dyDescent="0.25">
      <c r="F157" s="8" t="s">
        <v>290</v>
      </c>
    </row>
    <row r="158" spans="6:6" x14ac:dyDescent="0.25">
      <c r="F158" s="7" t="s">
        <v>300</v>
      </c>
    </row>
    <row r="159" spans="6:6" x14ac:dyDescent="0.25">
      <c r="F159" s="8" t="s">
        <v>290</v>
      </c>
    </row>
    <row r="160" spans="6:6" x14ac:dyDescent="0.25">
      <c r="F160" s="7" t="s">
        <v>352</v>
      </c>
    </row>
    <row r="161" spans="6:6" x14ac:dyDescent="0.25">
      <c r="F161" s="8" t="s">
        <v>290</v>
      </c>
    </row>
    <row r="162" spans="6:6" x14ac:dyDescent="0.25">
      <c r="F162" s="7" t="s">
        <v>267</v>
      </c>
    </row>
    <row r="163" spans="6:6" x14ac:dyDescent="0.25">
      <c r="F163" s="8" t="s">
        <v>290</v>
      </c>
    </row>
    <row r="164" spans="6:6" x14ac:dyDescent="0.25">
      <c r="F164" s="7" t="s">
        <v>1508</v>
      </c>
    </row>
    <row r="165" spans="6:6" x14ac:dyDescent="0.25">
      <c r="F165" s="8" t="s">
        <v>1373</v>
      </c>
    </row>
    <row r="166" spans="6:6" x14ac:dyDescent="0.25">
      <c r="F166" s="8" t="s">
        <v>1364</v>
      </c>
    </row>
    <row r="167" spans="6:6" x14ac:dyDescent="0.25">
      <c r="F167" s="7" t="s">
        <v>483</v>
      </c>
    </row>
  </sheetData>
  <pageMargins left="0.7" right="0.7" top="0.75" bottom="0.75" header="0.3" footer="0.3"/>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34</vt:i4>
      </vt:variant>
      <vt:variant>
        <vt:lpstr>Named Ranges</vt:lpstr>
      </vt:variant>
      <vt:variant>
        <vt:i4>3</vt:i4>
      </vt:variant>
    </vt:vector>
  </HeadingPairs>
  <TitlesOfParts>
    <vt:vector size="37" baseType="lpstr">
      <vt:lpstr>Version Changelist</vt:lpstr>
      <vt:lpstr>Data Dictionary - All</vt:lpstr>
      <vt:lpstr>All</vt:lpstr>
      <vt:lpstr>QC - PoD Preference</vt:lpstr>
      <vt:lpstr>All Viz2</vt:lpstr>
      <vt:lpstr>Amorphous silica to check</vt:lpstr>
      <vt:lpstr>Draft Pivot TableD3 - Infl</vt:lpstr>
      <vt:lpstr>Current D1</vt:lpstr>
      <vt:lpstr>Current D2</vt:lpstr>
      <vt:lpstr>Current D3</vt:lpstr>
      <vt:lpstr>Current D4</vt:lpstr>
      <vt:lpstr>R output TableD3</vt:lpstr>
      <vt:lpstr>Band Viz D3-D4</vt:lpstr>
      <vt:lpstr>NTP Viz</vt:lpstr>
      <vt:lpstr>All Viz</vt:lpstr>
      <vt:lpstr>Revised Table D</vt:lpstr>
      <vt:lpstr>Fibrosis PE duration QC</vt:lpstr>
      <vt:lpstr>Most Stringent Band</vt:lpstr>
      <vt:lpstr>Trends</vt:lpstr>
      <vt:lpstr>Draft D-1</vt:lpstr>
      <vt:lpstr>D-1 Nano</vt:lpstr>
      <vt:lpstr>D-1 Micro</vt:lpstr>
      <vt:lpstr>edited D-2</vt:lpstr>
      <vt:lpstr>cOEL</vt:lpstr>
      <vt:lpstr>Figure 3-4 Update</vt:lpstr>
      <vt:lpstr>Figure 3-4 - v2 v3</vt:lpstr>
      <vt:lpstr>Figure 3-4 - v6</vt:lpstr>
      <vt:lpstr>QC Infl</vt:lpstr>
      <vt:lpstr>QC Infl v2</vt:lpstr>
      <vt:lpstr>Duration QC</vt:lpstr>
      <vt:lpstr>Rodent Lung Infl Durations</vt:lpstr>
      <vt:lpstr>Distinct 28-90d Infl Studies</vt:lpstr>
      <vt:lpstr>Duplicate Information</vt:lpstr>
      <vt:lpstr>Misc QC</vt:lpstr>
      <vt:lpstr>'Current D1'!_Hlk124948573</vt:lpstr>
      <vt:lpstr>'Current D3'!_Hlk124948584</vt:lpstr>
      <vt:lpstr>'Current D4'!_Hlk124948589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Drew, Nathan M. (CDC/NIOSH/DSI/ETB)</dc:creator>
  <cp:lastModifiedBy>Drew, Nathan M. (CDC/NIOSH/DSI/ETB)</cp:lastModifiedBy>
  <dcterms:created xsi:type="dcterms:W3CDTF">2024-05-22T18:35:57Z</dcterms:created>
  <dcterms:modified xsi:type="dcterms:W3CDTF">2025-03-05T20:14:51Z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b94a7b8-f06c-4dfe-bdcc-9b548fd58c31_Enabled">
    <vt:lpwstr>true</vt:lpwstr>
  </property>
  <property fmtid="{D5CDD505-2E9C-101B-9397-08002B2CF9AE}" pid="3" name="MSIP_Label_7b94a7b8-f06c-4dfe-bdcc-9b548fd58c31_SetDate">
    <vt:lpwstr>2024-05-22T18:44:51Z</vt:lpwstr>
  </property>
  <property fmtid="{D5CDD505-2E9C-101B-9397-08002B2CF9AE}" pid="4" name="MSIP_Label_7b94a7b8-f06c-4dfe-bdcc-9b548fd58c31_Method">
    <vt:lpwstr>Privileged</vt:lpwstr>
  </property>
  <property fmtid="{D5CDD505-2E9C-101B-9397-08002B2CF9AE}" pid="5" name="MSIP_Label_7b94a7b8-f06c-4dfe-bdcc-9b548fd58c31_Name">
    <vt:lpwstr>7b94a7b8-f06c-4dfe-bdcc-9b548fd58c31</vt:lpwstr>
  </property>
  <property fmtid="{D5CDD505-2E9C-101B-9397-08002B2CF9AE}" pid="6" name="MSIP_Label_7b94a7b8-f06c-4dfe-bdcc-9b548fd58c31_SiteId">
    <vt:lpwstr>9ce70869-60db-44fd-abe8-d2767077fc8f</vt:lpwstr>
  </property>
  <property fmtid="{D5CDD505-2E9C-101B-9397-08002B2CF9AE}" pid="7" name="MSIP_Label_7b94a7b8-f06c-4dfe-bdcc-9b548fd58c31_ActionId">
    <vt:lpwstr>1cd5fc24-f71c-4a9e-a2c6-c3d598e735cd</vt:lpwstr>
  </property>
  <property fmtid="{D5CDD505-2E9C-101B-9397-08002B2CF9AE}" pid="8" name="MSIP_Label_7b94a7b8-f06c-4dfe-bdcc-9b548fd58c31_ContentBits">
    <vt:lpwstr>0</vt:lpwstr>
  </property>
</Properties>
</file>